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comments28.xml" ContentType="application/vnd.openxmlformats-officedocument.spreadsheetml.comments+xml"/>
  <Override PartName="/xl/workbook.xml" ContentType="application/vnd.openxmlformats-officedocument.spreadsheetml.sheet.main+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32.xml" ContentType="application/vnd.openxmlformats-officedocument.spreadsheetml.worksheet+xml"/>
  <Override PartName="/xl/worksheets/sheet11.xml" ContentType="application/vnd.openxmlformats-officedocument.spreadsheetml.worksheet+xml"/>
  <Override PartName="/xl/worksheets/sheet33.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32.xml.rels" ContentType="application/vnd.openxmlformats-package.relationships+xml"/>
  <Override PartName="/xl/worksheets/_rels/sheet33.xml.rels" ContentType="application/vnd.openxmlformats-package.relationships+xml"/>
  <Override PartName="/xl/worksheets/_rels/sheet12.xml.rels" ContentType="application/vnd.openxmlformats-package.relationships+xml"/>
  <Override PartName="/xl/worksheets/_rels/sheet13.xml.rels" ContentType="application/vnd.openxmlformats-package.relationships+xml"/>
  <Override PartName="/xl/worksheets/_rels/sheet15.xml.rels" ContentType="application/vnd.openxmlformats-package.relationships+xml"/>
  <Override PartName="/xl/worksheets/_rels/sheet16.xml.rels" ContentType="application/vnd.openxmlformats-package.relationships+xml"/>
  <Override PartName="/xl/worksheets/_rels/sheet20.xml.rels" ContentType="application/vnd.openxmlformats-package.relationships+xml"/>
  <Override PartName="/xl/worksheets/_rels/sheet21.xml.rels" ContentType="application/vnd.openxmlformats-package.relationships+xml"/>
  <Override PartName="/xl/worksheets/_rels/sheet22.xml.rels" ContentType="application/vnd.openxmlformats-package.relationships+xml"/>
  <Override PartName="/xl/worksheets/_rels/sheet23.xml.rels" ContentType="application/vnd.openxmlformats-package.relationships+xml"/>
  <Override PartName="/xl/worksheets/_rels/sheet27.xml.rels" ContentType="application/vnd.openxmlformats-package.relationships+xml"/>
  <Override PartName="/xl/worksheets/_rels/sheet28.xml.rels" ContentType="application/vnd.openxmlformats-package.relationships+xml"/>
  <Override PartName="/xl/worksheets/_rels/sheet29.xml.rels" ContentType="application/vnd.openxmlformats-package.relationships+xml"/>
  <Override PartName="/xl/worksheets/_rels/sheet30.xml.rels" ContentType="application/vnd.openxmlformats-package.relationships+xml"/>
  <Override PartName="/xl/tables/table9.xml" ContentType="application/vnd.openxmlformats-officedocument.spreadsheetml.table+xml"/>
  <Override PartName="/xl/tables/table30.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9.xml" ContentType="application/vnd.openxmlformats-officedocument.spreadsheetml.table+xml"/>
  <Override PartName="/xl/tables/table21.xml" ContentType="application/vnd.openxmlformats-officedocument.spreadsheetml.table+xml"/>
  <Override PartName="/xl/tables/table23.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2.xml" ContentType="application/vnd.openxmlformats-officedocument.spreadsheetml.table+xml"/>
  <Override PartName="/xl/tables/table27.xml" ContentType="application/vnd.openxmlformats-officedocument.spreadsheetml.table+xml"/>
  <Override PartName="/xl/tables/table1.xml" ContentType="application/vnd.openxmlformats-officedocument.spreadsheetml.table+xml"/>
  <Override PartName="/xl/tables/table24.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10.xml" ContentType="application/vnd.openxmlformats-officedocument.spreadsheetml.table+xml"/>
  <Override PartName="/xl/tables/table33.xml" ContentType="application/vnd.openxmlformats-officedocument.spreadsheetml.table+xml"/>
  <Override PartName="/xl/tables/table11.xml" ContentType="application/vnd.openxmlformats-officedocument.spreadsheetml.table+xml"/>
  <Override PartName="/xl/tables/table34.xml" ContentType="application/vnd.openxmlformats-officedocument.spreadsheetml.table+xml"/>
  <Override PartName="/xl/tables/table12.xml" ContentType="application/vnd.openxmlformats-officedocument.spreadsheetml.table+xml"/>
  <Override PartName="/xl/tables/table35.xml" ContentType="application/vnd.openxmlformats-officedocument.spreadsheetml.table+xml"/>
  <Override PartName="/xl/tables/table13.xml" ContentType="application/vnd.openxmlformats-officedocument.spreadsheetml.table+xml"/>
  <Override PartName="/xl/tables/table36.xml" ContentType="application/vnd.openxmlformats-officedocument.spreadsheetml.table+xml"/>
  <Override PartName="/xl/tables/table14.xml" ContentType="application/vnd.openxmlformats-officedocument.spreadsheetml.table+xml"/>
  <Override PartName="/xl/tables/table37.xml" ContentType="application/vnd.openxmlformats-officedocument.spreadsheetml.table+xml"/>
  <Override PartName="/xl/tables/table15.xml" ContentType="application/vnd.openxmlformats-officedocument.spreadsheetml.table+xml"/>
  <Override PartName="/xl/tables/table7.xml" ContentType="application/vnd.openxmlformats-officedocument.spreadsheetml.table+xml"/>
  <Override PartName="/xl/tables/table17.xml" ContentType="application/vnd.openxmlformats-officedocument.spreadsheetml.table+xml"/>
  <Override PartName="/xl/tables/table39.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38.xml" ContentType="application/vnd.openxmlformats-officedocument.spreadsheetml.table+xml"/>
  <Override PartName="/xl/tables/table16.xml" ContentType="application/vnd.openxmlformats-officedocument.spreadsheetml.table+xml"/>
  <Override PartName="/xl/tables/table40.xml" ContentType="application/vnd.openxmlformats-officedocument.spreadsheetml.table+xml"/>
  <Override PartName="/xl/tables/table8.xml" ContentType="application/vnd.openxmlformats-officedocument.spreadsheetml.table+xml"/>
  <Override PartName="/xl/tables/table18.xml" ContentType="application/vnd.openxmlformats-officedocument.spreadsheetml.table+xml"/>
  <Override PartName="/xl/tables/table28.xml" ContentType="application/vnd.openxmlformats-officedocument.spreadsheetml.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_rels/externalLink1.xml.rels" ContentType="application/vnd.openxmlformats-package.relationships+xml"/>
  <Override PartName="/xl/externalLinks/_rels/externalLink2.xml.rels" ContentType="application/vnd.openxmlformats-package.relationships+xml"/>
  <Override PartName="/xl/externalLinks/_rels/externalLink3.xml.rels" ContentType="application/vnd.openxmlformats-package.relationships+xml"/>
  <Override PartName="/xl/externalLinks/_rels/externalLink4.xml.rels" ContentType="application/vnd.openxmlformats-package.relationships+xml"/>
  <Override PartName="/xl/externalLinks/_rels/externalLink5.xml.rels" ContentType="application/vnd.openxmlformats-package.relationships+xml"/>
  <Override PartName="/xl/externalLinks/_rels/externalLink6.xml.rels" ContentType="application/vnd.openxmlformats-package.relationships+xml"/>
  <Override PartName="/xl/externalLinks/_rels/externalLink7.xml.rels" ContentType="application/vnd.openxmlformats-package.relationships+xml"/>
  <Override PartName="/xl/externalLinks/_rels/externalLink8.xml.rels" ContentType="application/vnd.openxmlformats-package.relationships+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sharedStrings.xml" ContentType="application/vnd.openxmlformats-officedocument.spreadsheetml.sharedStrings+xml"/>
  <Override PartName="/xl/comments2.xml" ContentType="application/vnd.openxmlformats-officedocument.spreadsheetml.comments+xml"/>
  <Override PartName="/xl/drawings/drawing1.xml" ContentType="application/vnd.openxmlformats-officedocument.drawing+xml"/>
  <Override PartName="/xl/drawings/vmlDrawing1.vml" ContentType="application/vnd.openxmlformats-officedocument.vmlDrawing"/>
  <Override PartName="/xl/drawings/drawing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5.xml" ContentType="application/vnd.openxmlformats-officedocument.drawing+xml"/>
  <Override PartName="/xl/drawings/vmlDrawing2.vml" ContentType="application/vnd.openxmlformats-officedocument.vmlDrawing"/>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drawings/vmlDrawing5.vml" ContentType="application/vnd.openxmlformats-officedocument.vmlDrawing"/>
  <Override PartName="/xl/drawings/drawing13.xml" ContentType="application/vnd.openxmlformats-officedocument.drawing+xml"/>
  <Override PartName="/xl/drawings/drawing14.xml" ContentType="application/vnd.openxmlformats-officedocument.drawing+xml"/>
  <Override PartName="/xl/drawings/_rels/drawing1.xml.rels" ContentType="application/vnd.openxmlformats-package.relationships+xml"/>
  <Override PartName="/xl/drawings/_rels/drawing4.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drawings/_rels/drawing9.xml.rels" ContentType="application/vnd.openxmlformats-package.relationships+xml"/>
  <Override PartName="/xl/drawings/_rels/drawing10.xml.rels" ContentType="application/vnd.openxmlformats-package.relationships+xml"/>
  <Override PartName="/xl/drawings/_rels/drawing11.xml.rels" ContentType="application/vnd.openxmlformats-package.relationships+xml"/>
  <Override PartName="/xl/drawings/_rels/drawing12.xml.rels" ContentType="application/vnd.openxmlformats-package.relationships+xml"/>
  <Override PartName="/xl/drawings/_rels/drawing13.xml.rels" ContentType="application/vnd.openxmlformats-package.relationships+xml"/>
  <Override PartName="/xl/media/image1.png" ContentType="image/png"/>
  <Override PartName="/xl/media/image2.png" ContentType="image/png"/>
  <Override PartName="/xl/media/image3.png" ContentType="image/png"/>
  <Override PartName="/xl/media/image4.png" ContentType="image/png"/>
  <Override PartName="/xl/media/image10.png" ContentType="image/png"/>
  <Override PartName="/xl/media/image5.png" ContentType="image/png"/>
  <Override PartName="/xl/media/image11.png" ContentType="image/png"/>
  <Override PartName="/xl/media/image6.png" ContentType="image/png"/>
  <Override PartName="/xl/media/image7.png" ContentType="image/png"/>
  <Override PartName="/xl/media/image12.png" ContentType="image/png"/>
  <Override PartName="/xl/media/image8.png" ContentType="image/png"/>
  <Override PartName="/xl/media/image9.png" ContentType="image/png"/>
  <Override PartName="/xl/comments6.xml" ContentType="application/vnd.openxmlformats-officedocument.spreadsheetml.comments+xml"/>
  <Override PartName="/xl/comments15.xml" ContentType="application/vnd.openxmlformats-officedocument.spreadsheetml.comments+xml"/>
  <Override PartName="/xl/comments20.xml" ContentType="application/vnd.openxmlformats-officedocument.spreadsheetml.comment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1.xml" ContentType="application/xml"/>
  <Override PartName="/customXml/itemProps3.xml" ContentType="application/vnd.openxmlformats-officedocument.customXmlProperties+xml"/>
  <Override PartName="/customXml/itemProps1.xml" ContentType="application/vnd.openxmlformats-officedocument.customXmlProperties+xml"/>
  <Override PartName="/customXml/item2.xml" ContentType="application/xml"/>
  <Override PartName="/customXml/itemProps2.xml" ContentType="application/vnd.openxmlformats-officedocument.customXmlProperties+xml"/>
  <Override PartName="/customXml/_rels/item1.xml.rels" ContentType="application/vnd.openxmlformats-package.relationships+xml"/>
  <Override PartName="/customXml/_rels/item2.xml.rels" ContentType="application/vnd.openxmlformats-package.relationships+xml"/>
  <Override PartName="/customXml/_rels/item3.xml.rels" ContentType="application/vnd.openxmlformats-package.relationships+xml"/>
  <Override PartName="/customXml/item3.xml" ContentType="application/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5" Type="http://schemas.openxmlformats.org/officeDocument/2006/relationships/customXml" Target="../customXml/item1.xml"/><Relationship Id="rId6" Type="http://schemas.openxmlformats.org/officeDocument/2006/relationships/customXml" Target="../customXml/item2.xml"/><Relationship Id="rId7" Type="http://schemas.openxmlformats.org/officeDocument/2006/relationships/customXml" Target="../customXml/item3.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2" activeTab="2"/>
  </bookViews>
  <sheets>
    <sheet name="Agregado_simples" sheetId="1" state="hidden" r:id="rId3"/>
    <sheet name="Parecer (apagar)" sheetId="2" state="hidden" r:id="rId4"/>
    <sheet name="Formulário" sheetId="3" state="visible" r:id="rId5"/>
    <sheet name="Anexo I" sheetId="4" state="visible" r:id="rId6"/>
    <sheet name="Anexo IA" sheetId="5" state="visible" r:id="rId7"/>
    <sheet name="Anexo IB" sheetId="6" state="visible" r:id="rId8"/>
    <sheet name="Anexo II" sheetId="7" state="visible" r:id="rId9"/>
    <sheet name="Anexo III" sheetId="8" state="visible" r:id="rId10"/>
    <sheet name="NQ" sheetId="9" state="visible" r:id="rId11"/>
    <sheet name="CO" sheetId="10" state="visible" r:id="rId12"/>
    <sheet name="Separador 1" sheetId="11" state="hidden" r:id="rId13"/>
    <sheet name="Anexo IV" sheetId="12" state="hidden" r:id="rId14"/>
    <sheet name="Anexo V" sheetId="13" state="hidden" r:id="rId15"/>
    <sheet name="Separador" sheetId="14" state="hidden" r:id="rId16"/>
    <sheet name="Enquadramento" sheetId="15" state="hidden" r:id="rId17"/>
    <sheet name="Despesas Elegíveis" sheetId="16" state="hidden" r:id="rId18"/>
    <sheet name="Plano Tx de Esforço" sheetId="17" state="hidden" r:id="rId19"/>
    <sheet name="Critérios" sheetId="18" state="hidden" r:id="rId20"/>
    <sheet name="Plano Prestação Mensal Proposta" sheetId="19" state="hidden" r:id="rId21"/>
    <sheet name="Simulador Reab e Const (2)" sheetId="20" state="hidden" r:id="rId22"/>
    <sheet name="HCC" sheetId="21" state="hidden" r:id="rId23"/>
    <sheet name="SH" sheetId="22" state="visible" r:id="rId24"/>
    <sheet name="Municipios" sheetId="23" state="hidden" r:id="rId25"/>
    <sheet name="Folha1" sheetId="24" state="hidden" r:id="rId26"/>
    <sheet name="Lista" sheetId="25" state="hidden" r:id="rId27"/>
    <sheet name="Checklist BK" sheetId="26" state="hidden" r:id="rId28"/>
    <sheet name="Tabelas" sheetId="27" state="hidden" r:id="rId29"/>
    <sheet name="Simulador" sheetId="28" state="hidden" r:id="rId30"/>
    <sheet name="Municipios1" sheetId="29" state="hidden" r:id="rId31"/>
    <sheet name="Documentos" sheetId="30" state="hidden" r:id="rId32"/>
    <sheet name="Aux" sheetId="31" state="hidden" r:id="rId33"/>
    <sheet name="VRefAquis" sheetId="32" state="hidden" r:id="rId34"/>
    <sheet name="VRefArren" sheetId="33"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function="false" hidden="false" localSheetId="0" name="_xlnm.Print_Area" vbProcedure="false">Agregado_simples!$B$1:$F$22</definedName>
    <definedName function="false" hidden="false" localSheetId="3" name="_xlnm.Print_Area" vbProcedure="false">'Anexo I'!$A$1:$G$23</definedName>
    <definedName function="false" hidden="false" localSheetId="3" name="_xlnm.Print_Titles" vbProcedure="false">'Anexo I'!$1:$6</definedName>
    <definedName function="false" hidden="false" localSheetId="4" name="_xlnm.Print_Area" vbProcedure="false">'Anexo IA'!$B$1:$K$80</definedName>
    <definedName function="false" hidden="false" localSheetId="4" name="_xlnm.Print_Titles" vbProcedure="false">'Anexo IA'!$1:$8</definedName>
    <definedName function="false" hidden="false" localSheetId="5" name="_xlnm.Print_Area" vbProcedure="false">'Anexo IB'!$A$2:$K$16</definedName>
    <definedName function="false" hidden="false" localSheetId="6" name="_xlnm.Print_Area" vbProcedure="false">'Anexo II'!$A$1:$H$6</definedName>
    <definedName function="false" hidden="false" localSheetId="6" name="_xlnm.Print_Titles" vbProcedure="false">'Anexo II'!$1:$5</definedName>
    <definedName function="false" hidden="false" localSheetId="7" name="_xlnm.Print_Area" vbProcedure="false">'Anexo III'!$A$1:$P$8</definedName>
    <definedName function="false" hidden="false" localSheetId="7" name="_xlnm.Print_Titles" vbProcedure="false">'Anexo III'!$1:$7</definedName>
    <definedName function="false" hidden="false" localSheetId="11" name="_xlnm.Print_Area" vbProcedure="false">'Anexo IV'!$A$1:$F$15</definedName>
    <definedName function="false" hidden="false" localSheetId="11" name="_xlnm.Print_Titles" vbProcedure="false">'Anexo IV'!$1:$5</definedName>
    <definedName function="false" hidden="false" localSheetId="12" name="_xlnm.Print_Area" vbProcedure="false">'Anexo V'!$A$1:$H$12</definedName>
    <definedName function="false" hidden="false" localSheetId="12" name="_xlnm.Print_Titles" vbProcedure="false">'Anexo V'!$1:$11</definedName>
    <definedName function="false" hidden="false" localSheetId="9" name="_xlnm.Print_Area" vbProcedure="false">CO!$B$1:$J$43</definedName>
    <definedName function="false" hidden="false" localSheetId="15" name="_xlnm.Print_Area" vbProcedure="false">'Despesas Elegíveis'!$B$1:$F$21</definedName>
    <definedName function="false" hidden="false" localSheetId="29" name="_xlnm.Print_Area" vbProcedure="false">Documentos!$G$1:$J$27</definedName>
    <definedName function="false" hidden="false" localSheetId="14" name="_xlnm.Print_Area" vbProcedure="false">Enquadramento!$A$1:$K$27</definedName>
    <definedName function="false" hidden="false" localSheetId="2" name="_xlnm.Print_Area" vbProcedure="false">Formulário!$B$1:$N$55</definedName>
    <definedName function="false" hidden="false" localSheetId="20" name="_xlnm.Print_Titles" vbProcedure="false">HCC!$1:$1</definedName>
    <definedName function="false" hidden="false" localSheetId="8" name="_xlnm.Print_Area" vbProcedure="false">NQ!$B$1:$G$157</definedName>
    <definedName function="false" hidden="false" localSheetId="1" name="_xlnm.Print_Area" vbProcedure="false">'Parecer (apagar)'!$A$1:$K$95</definedName>
    <definedName function="false" hidden="false" localSheetId="27" name="_xlnm.Print_Area" vbProcedure="false">Simulador!$A$1:$F$54</definedName>
    <definedName function="false" hidden="false" localSheetId="19" name="_xlnm.Print_Area" vbProcedure="false">'Simulador Reab e Const (2)'!$A$1:$E$40</definedName>
    <definedName function="false" hidden="true" localSheetId="31" name="_xlnm._FilterDatabase" vbProcedure="false">VRefAquis!$A$11:$D$457</definedName>
    <definedName function="false" hidden="false" name="aa" vbProcedure="false">#REF!</definedName>
    <definedName function="false" hidden="false" name="CA" vbProcedure="false">HCC!$C$10</definedName>
    <definedName function="false" hidden="false" name="CL" vbProcedure="false">HCC!$C$9</definedName>
    <definedName function="false" hidden="false" name="CO" vbProcedure="false">HCC!$C$8</definedName>
    <definedName function="false" hidden="false" name="CompT0_1a5" vbProcedure="false">#REF!</definedName>
    <definedName function="false" hidden="false" name="CompT0_6a10" vbProcedure="false">#REF!</definedName>
    <definedName function="false" hidden="false" name="CompT1_1a5" vbProcedure="false">#REF!</definedName>
    <definedName function="false" hidden="false" name="CompT1_6a10" vbProcedure="false">#REF!</definedName>
    <definedName function="false" hidden="false" name="CompT2_1a5" vbProcedure="false">#REF!</definedName>
    <definedName function="false" hidden="false" name="CompT2_6a10" vbProcedure="false">#REF!</definedName>
    <definedName function="false" hidden="false" name="CompT3_1a5" vbProcedure="false">#REF!</definedName>
    <definedName function="false" hidden="false" name="CompT3_6a10" vbProcedure="false">#REF!</definedName>
    <definedName function="false" hidden="false" name="CompT4_1a5" vbProcedure="false">#REF!</definedName>
    <definedName function="false" hidden="false" name="CompT4_6a10" vbProcedure="false">#REF!</definedName>
    <definedName function="false" hidden="false" name="CompT5_1a5" vbProcedure="false">#REF!</definedName>
    <definedName function="false" hidden="false" name="CompT5_6a10" vbProcedure="false">#REF!</definedName>
    <definedName function="false" hidden="false" name="CP_HCC" vbProcedure="false">HCC!$C$15</definedName>
    <definedName function="false" hidden="false" name="CS" vbProcedure="false">HCC!$C$5</definedName>
    <definedName function="false" hidden="false" name="DifT0" vbProcedure="false">#REF!</definedName>
    <definedName function="false" hidden="false" name="DifT1" vbProcedure="false">#REF!</definedName>
    <definedName function="false" hidden="false" name="DifT2" vbProcedure="false">#REF!</definedName>
    <definedName function="false" hidden="false" name="DifT3" vbProcedure="false">#REF!</definedName>
    <definedName function="false" hidden="false" name="DifT4" vbProcedure="false">#REF!</definedName>
    <definedName function="false" hidden="false" name="DifT5" vbProcedure="false">#REF!</definedName>
    <definedName function="false" hidden="false" name="InvT0" vbProcedure="false">#REF!</definedName>
    <definedName function="false" hidden="false" name="InvT1" vbProcedure="false">#REF!</definedName>
    <definedName function="false" hidden="false" name="InvT2" vbProcedure="false">#REF!</definedName>
    <definedName function="false" hidden="false" name="InvT3" vbProcedure="false">#REF!</definedName>
    <definedName function="false" hidden="false" name="InvT4" vbProcedure="false">#REF!</definedName>
    <definedName function="false" hidden="false" name="InvT5" vbProcedure="false">#REF!</definedName>
    <definedName function="false" hidden="false" name="IVAintermédio" vbProcedure="false">#REF!</definedName>
    <definedName function="false" hidden="false" name="IVAnormal" vbProcedure="false">#REF!</definedName>
    <definedName function="false" hidden="false" name="IVAreduzido" vbProcedure="false">#REF!</definedName>
    <definedName function="false" hidden="false" name="município" vbProcedure="false">Enquadramento!$D$7</definedName>
    <definedName function="false" hidden="false" name="NUTI" vbProcedure="false">Enquadramento!$M$9</definedName>
    <definedName function="false" hidden="false" name="NUTII" vbProcedure="false">Enquadramento!$M$15</definedName>
    <definedName function="false" hidden="false" name="NUTIII" vbProcedure="false">Enquadramento!$M$17</definedName>
    <definedName function="false" hidden="false" name="NUTIII_2011" vbProcedure="false">Enquadramento!$O$17</definedName>
    <definedName function="false" hidden="false" name="NUTII_2011" vbProcedure="false">Enquadramento!$O$15</definedName>
    <definedName function="false" hidden="false" name="P25_BD" vbProcedure="false">[1]!Table485052[p25]</definedName>
    <definedName function="false" hidden="false" name="P26abcde" vbProcedure="false">[1]!Table4850[p26abcde]</definedName>
    <definedName function="false" hidden="false" name="P26aM" vbProcedure="false">[1]!Table48[p26am]</definedName>
    <definedName function="false" hidden="false" name="SH25_BD" vbProcedure="false">Table5[SH25_BD]</definedName>
    <definedName function="false" hidden="false" name="SH26abc" vbProcedure="false">SHEstado[SH26abc]</definedName>
    <definedName function="false" hidden="false" name="SH26d" vbProcedure="false">Table6[SH26d]</definedName>
    <definedName function="false" hidden="false" name="SH26e" vbProcedure="false">Table7[SH26e]</definedName>
    <definedName function="false" hidden="false" name="ss" vbProcedure="false">#REF!</definedName>
    <definedName function="false" hidden="false" name="v" vbProcedure="false">#REF!</definedName>
    <definedName function="false" hidden="false" name="VRefRenda" vbProcedure="false">#REF!</definedName>
    <definedName function="false" hidden="false" name="VSubRenda" vbProcedure="false">#REF!</definedName>
    <definedName function="false" hidden="false" localSheetId="0" name="CompT0_1a5" vbProcedure="false">#REF!</definedName>
    <definedName function="false" hidden="false" localSheetId="0" name="CompT0_6a10" vbProcedure="false">#REF!</definedName>
    <definedName function="false" hidden="false" localSheetId="0" name="CompT1_1a5" vbProcedure="false">#REF!</definedName>
    <definedName function="false" hidden="false" localSheetId="0" name="CompT1_6a10" vbProcedure="false">#REF!</definedName>
    <definedName function="false" hidden="false" localSheetId="0" name="CompT2_1a5" vbProcedure="false">#REF!</definedName>
    <definedName function="false" hidden="false" localSheetId="0" name="CompT2_6a10" vbProcedure="false">#REF!</definedName>
    <definedName function="false" hidden="false" localSheetId="0" name="CompT3_1a5" vbProcedure="false">#REF!</definedName>
    <definedName function="false" hidden="false" localSheetId="0" name="CompT3_6a10" vbProcedure="false">#REF!</definedName>
    <definedName function="false" hidden="false" localSheetId="0" name="CompT4_1a5" vbProcedure="false">#REF!</definedName>
    <definedName function="false" hidden="false" localSheetId="0" name="CompT4_6a10" vbProcedure="false">#REF!</definedName>
    <definedName function="false" hidden="false" localSheetId="0" name="CompT5_1a5" vbProcedure="false">#REF!</definedName>
    <definedName function="false" hidden="false" localSheetId="0" name="CompT5_6a10" vbProcedure="false">#REF!</definedName>
    <definedName function="false" hidden="false" localSheetId="0" name="DifT0" vbProcedure="false">#REF!</definedName>
    <definedName function="false" hidden="false" localSheetId="0" name="DifT1" vbProcedure="false">#REF!</definedName>
    <definedName function="false" hidden="false" localSheetId="0" name="DifT2" vbProcedure="false">#REF!</definedName>
    <definedName function="false" hidden="false" localSheetId="0" name="DifT3" vbProcedure="false">#REF!</definedName>
    <definedName function="false" hidden="false" localSheetId="0" name="DifT4" vbProcedure="false">#REF!</definedName>
    <definedName function="false" hidden="false" localSheetId="0" name="DifT5" vbProcedure="false">#REF!</definedName>
    <definedName function="false" hidden="false" localSheetId="0" name="InvT0" vbProcedure="false">#REF!</definedName>
    <definedName function="false" hidden="false" localSheetId="0" name="InvT1" vbProcedure="false">#REF!</definedName>
    <definedName function="false" hidden="false" localSheetId="0" name="InvT2" vbProcedure="false">#REF!</definedName>
    <definedName function="false" hidden="false" localSheetId="0" name="InvT3" vbProcedure="false">#REF!</definedName>
    <definedName function="false" hidden="false" localSheetId="0" name="InvT4" vbProcedure="false">#REF!</definedName>
    <definedName function="false" hidden="false" localSheetId="0" name="InvT5" vbProcedure="false">#REF!</definedName>
    <definedName function="false" hidden="false" localSheetId="0" name="SH25_BD" vbProcedure="false">Table5[SH25_BD]</definedName>
    <definedName function="false" hidden="false" localSheetId="0" name="SH26abc" vbProcedure="false">SHEstado[SH26abc]</definedName>
    <definedName function="false" hidden="false" localSheetId="0" name="SH26d" vbProcedure="false">Table6[SH26d]</definedName>
    <definedName function="false" hidden="false" localSheetId="0" name="SH26e" vbProcedure="false">Table7[SH26e]</definedName>
    <definedName function="false" hidden="false" localSheetId="0" name="VRefRenda" vbProcedure="false">#REF!</definedName>
    <definedName function="false" hidden="false" localSheetId="0" name="VSubRenda" vbProcedure="false">#REF!</definedName>
    <definedName function="false" hidden="false" localSheetId="1" name="CompT0_1a5" vbProcedure="false">#REF!</definedName>
    <definedName function="false" hidden="false" localSheetId="1" name="CompT0_6a10" vbProcedure="false">#REF!</definedName>
    <definedName function="false" hidden="false" localSheetId="1" name="CompT1_1a5" vbProcedure="false">#REF!</definedName>
    <definedName function="false" hidden="false" localSheetId="1" name="CompT1_6a10" vbProcedure="false">#REF!</definedName>
    <definedName function="false" hidden="false" localSheetId="1" name="CompT2_1a5" vbProcedure="false">#REF!</definedName>
    <definedName function="false" hidden="false" localSheetId="1" name="CompT2_6a10" vbProcedure="false">#REF!</definedName>
    <definedName function="false" hidden="false" localSheetId="1" name="CompT3_1a5" vbProcedure="false">#REF!</definedName>
    <definedName function="false" hidden="false" localSheetId="1" name="CompT3_6a10" vbProcedure="false">#REF!</definedName>
    <definedName function="false" hidden="false" localSheetId="1" name="CompT4_1a5" vbProcedure="false">#REF!</definedName>
    <definedName function="false" hidden="false" localSheetId="1" name="CompT4_6a10" vbProcedure="false">#REF!</definedName>
    <definedName function="false" hidden="false" localSheetId="1" name="CompT5_1a5" vbProcedure="false">#REF!</definedName>
    <definedName function="false" hidden="false" localSheetId="1" name="CompT5_6a10" vbProcedure="false">#REF!</definedName>
    <definedName function="false" hidden="false" localSheetId="1" name="CP_HCC" vbProcedure="false">[6]HCC!$C$15</definedName>
    <definedName function="false" hidden="false" localSheetId="1" name="CS" vbProcedure="false">[6]HCC!$C$5</definedName>
    <definedName function="false" hidden="false" localSheetId="1" name="DifT0" vbProcedure="false">#REF!</definedName>
    <definedName function="false" hidden="false" localSheetId="1" name="DifT1" vbProcedure="false">#REF!</definedName>
    <definedName function="false" hidden="false" localSheetId="1" name="DifT2" vbProcedure="false">#REF!</definedName>
    <definedName function="false" hidden="false" localSheetId="1" name="DifT3" vbProcedure="false">#REF!</definedName>
    <definedName function="false" hidden="false" localSheetId="1" name="DifT4" vbProcedure="false">#REF!</definedName>
    <definedName function="false" hidden="false" localSheetId="1" name="DifT5" vbProcedure="false">#REF!</definedName>
    <definedName function="false" hidden="false" localSheetId="1" name="InvT0" vbProcedure="false">#REF!</definedName>
    <definedName function="false" hidden="false" localSheetId="1" name="InvT1" vbProcedure="false">#REF!</definedName>
    <definedName function="false" hidden="false" localSheetId="1" name="InvT2" vbProcedure="false">#REF!</definedName>
    <definedName function="false" hidden="false" localSheetId="1" name="InvT3" vbProcedure="false">#REF!</definedName>
    <definedName function="false" hidden="false" localSheetId="1" name="InvT4" vbProcedure="false">#REF!</definedName>
    <definedName function="false" hidden="false" localSheetId="1" name="InvT5" vbProcedure="false">#REF!</definedName>
    <definedName function="false" hidden="false" localSheetId="1" name="município" vbProcedure="false">'Parecer (apagar)'!$C$7</definedName>
    <definedName function="false" hidden="false" localSheetId="1" name="NUTI" vbProcedure="false">'Parecer (apagar)'!$M$9</definedName>
    <definedName function="false" hidden="false" localSheetId="1" name="NUTII" vbProcedure="false">'Parecer (apagar)'!$M$15</definedName>
    <definedName function="false" hidden="false" localSheetId="1" name="NUTIII" vbProcedure="false">'Parecer (apagar)'!$M$17</definedName>
    <definedName function="false" hidden="false" localSheetId="1" name="NUTIII_2011" vbProcedure="false">'Parecer (apagar)'!$O$17</definedName>
    <definedName function="false" hidden="false" localSheetId="1" name="NUTII_2011" vbProcedure="false">'Parecer (apagar)'!$O$15</definedName>
    <definedName function="false" hidden="false" localSheetId="1" name="SH25_BD" vbProcedure="false">[6]!Table5[sh25_bd]</definedName>
    <definedName function="false" hidden="false" localSheetId="1" name="SH26abc" vbProcedure="false">[6]!SHEstado[sh26abc]</definedName>
    <definedName function="false" hidden="false" localSheetId="1" name="SH26d" vbProcedure="false">[6]!Table6[sh26d]</definedName>
    <definedName function="false" hidden="false" localSheetId="1" name="SH26e" vbProcedure="false">[6]!Table7[sh26e]</definedName>
    <definedName function="false" hidden="false" localSheetId="1" name="VRefRenda" vbProcedure="false">#REF!</definedName>
    <definedName function="false" hidden="false" localSheetId="1" name="VSubRenda" vbProcedure="false">#REF!</definedName>
    <definedName function="false" hidden="false" localSheetId="2" name="CompT0_1a5" vbProcedure="false">#REF!</definedName>
    <definedName function="false" hidden="false" localSheetId="2" name="CompT0_6a10" vbProcedure="false">#REF!</definedName>
    <definedName function="false" hidden="false" localSheetId="2" name="CompT1_1a5" vbProcedure="false">#REF!</definedName>
    <definedName function="false" hidden="false" localSheetId="2" name="CompT1_6a10" vbProcedure="false">#REF!</definedName>
    <definedName function="false" hidden="false" localSheetId="2" name="CompT2_1a5" vbProcedure="false">#REF!</definedName>
    <definedName function="false" hidden="false" localSheetId="2" name="CompT2_6a10" vbProcedure="false">#REF!</definedName>
    <definedName function="false" hidden="false" localSheetId="2" name="CompT3_1a5" vbProcedure="false">#REF!</definedName>
    <definedName function="false" hidden="false" localSheetId="2" name="CompT3_6a10" vbProcedure="false">#REF!</definedName>
    <definedName function="false" hidden="false" localSheetId="2" name="CompT4_1a5" vbProcedure="false">#REF!</definedName>
    <definedName function="false" hidden="false" localSheetId="2" name="CompT4_6a10" vbProcedure="false">#REF!</definedName>
    <definedName function="false" hidden="false" localSheetId="2" name="CompT5_1a5" vbProcedure="false">#REF!</definedName>
    <definedName function="false" hidden="false" localSheetId="2" name="CompT5_6a10" vbProcedure="false">#REF!</definedName>
    <definedName function="false" hidden="false" localSheetId="2" name="CP_HCC" vbProcedure="false">[5]HCC!$C$15</definedName>
    <definedName function="false" hidden="false" localSheetId="2" name="CS" vbProcedure="false">[5]HCC!$C$5</definedName>
    <definedName function="false" hidden="false" localSheetId="2" name="DifT0" vbProcedure="false">#REF!</definedName>
    <definedName function="false" hidden="false" localSheetId="2" name="DifT1" vbProcedure="false">#REF!</definedName>
    <definedName function="false" hidden="false" localSheetId="2" name="DifT2" vbProcedure="false">#REF!</definedName>
    <definedName function="false" hidden="false" localSheetId="2" name="DifT3" vbProcedure="false">#REF!</definedName>
    <definedName function="false" hidden="false" localSheetId="2" name="DifT4" vbProcedure="false">#REF!</definedName>
    <definedName function="false" hidden="false" localSheetId="2" name="DifT5" vbProcedure="false">#REF!</definedName>
    <definedName function="false" hidden="false" localSheetId="2" name="InvT0" vbProcedure="false">#REF!</definedName>
    <definedName function="false" hidden="false" localSheetId="2" name="InvT1" vbProcedure="false">#REF!</definedName>
    <definedName function="false" hidden="false" localSheetId="2" name="InvT2" vbProcedure="false">#REF!</definedName>
    <definedName function="false" hidden="false" localSheetId="2" name="InvT3" vbProcedure="false">#REF!</definedName>
    <definedName function="false" hidden="false" localSheetId="2" name="InvT4" vbProcedure="false">#REF!</definedName>
    <definedName function="false" hidden="false" localSheetId="2" name="InvT5" vbProcedure="false">#REF!</definedName>
    <definedName function="false" hidden="false" localSheetId="2" name="município" vbProcedure="false">Formulário!$E$7</definedName>
    <definedName function="false" hidden="false" localSheetId="2" name="NUTI" vbProcedure="false">Formulário!$P$9</definedName>
    <definedName function="false" hidden="false" localSheetId="2" name="NUTII" vbProcedure="false">Formulário!$P$11</definedName>
    <definedName function="false" hidden="false" localSheetId="2" name="NUTIII" vbProcedure="false">Formulário!$P$13</definedName>
    <definedName function="false" hidden="false" localSheetId="2" name="NUTIII_2011" vbProcedure="false">Formulário!$R$13</definedName>
    <definedName function="false" hidden="false" localSheetId="2" name="NUTII_2011" vbProcedure="false">Formulário!$R$11</definedName>
    <definedName function="false" hidden="false" localSheetId="2" name="SH25_BD" vbProcedure="false">[5]!Table5[sh25_bd]</definedName>
    <definedName function="false" hidden="false" localSheetId="2" name="SH26abc" vbProcedure="false">[5]!SHEstado[sh26abc]</definedName>
    <definedName function="false" hidden="false" localSheetId="2" name="SH26d" vbProcedure="false">[5]!Table6[sh26d]</definedName>
    <definedName function="false" hidden="false" localSheetId="2" name="SH26e" vbProcedure="false">[5]!Table7[sh26e]</definedName>
    <definedName function="false" hidden="false" localSheetId="2" name="VRefRenda" vbProcedure="false">#REF!</definedName>
    <definedName function="false" hidden="false" localSheetId="2" name="VSubRenda" vbProcedure="false">#REF!</definedName>
    <definedName function="false" hidden="false" localSheetId="3" name="CompT0_1a5" vbProcedure="false">[1]arrend!$I$15</definedName>
    <definedName function="false" hidden="false" localSheetId="3" name="CompT0_6a10" vbProcedure="false">[1]arrend!$I$16</definedName>
    <definedName function="false" hidden="false" localSheetId="3" name="CompT1_1a5" vbProcedure="false">[1]arrend!$J$15</definedName>
    <definedName function="false" hidden="false" localSheetId="3" name="CompT1_6a10" vbProcedure="false">[1]arrend!$J$16</definedName>
    <definedName function="false" hidden="false" localSheetId="3" name="CompT2_1a5" vbProcedure="false">[1]arrend!$K$15</definedName>
    <definedName function="false" hidden="false" localSheetId="3" name="CompT2_6a10" vbProcedure="false">[1]arrend!$K$16</definedName>
    <definedName function="false" hidden="false" localSheetId="3" name="CompT3_1a5" vbProcedure="false">[1]arrend!$L$15</definedName>
    <definedName function="false" hidden="false" localSheetId="3" name="CompT3_6a10" vbProcedure="false">[1]arrend!$L$16</definedName>
    <definedName function="false" hidden="false" localSheetId="3" name="CompT4_1a5" vbProcedure="false">[1]arrend!$M$15</definedName>
    <definedName function="false" hidden="false" localSheetId="3" name="CompT4_6a10" vbProcedure="false">[1]arrend!$M$16</definedName>
    <definedName function="false" hidden="false" localSheetId="3" name="CompT5_1a5" vbProcedure="false">[1]arrend!$N$15</definedName>
    <definedName function="false" hidden="false" localSheetId="3" name="CompT5_6a10" vbProcedure="false">[1]arrend!$N$16</definedName>
    <definedName function="false" hidden="false" localSheetId="3" name="CP_HCC" vbProcedure="false">[1]HCC!$C$15</definedName>
    <definedName function="false" hidden="false" localSheetId="3" name="CS" vbProcedure="false">[1]HCC!$C$5</definedName>
    <definedName function="false" hidden="false" localSheetId="3" name="DifT0" vbProcedure="false">[1]arrend!$I$17</definedName>
    <definedName function="false" hidden="false" localSheetId="3" name="DifT1" vbProcedure="false">[1]arrend!$J$17</definedName>
    <definedName function="false" hidden="false" localSheetId="3" name="DifT2" vbProcedure="false">[1]arrend!$K$17</definedName>
    <definedName function="false" hidden="false" localSheetId="3" name="DifT3" vbProcedure="false">[1]arrend!$L$17</definedName>
    <definedName function="false" hidden="false" localSheetId="3" name="DifT4" vbProcedure="false">[1]arrend!$M$17</definedName>
    <definedName function="false" hidden="false" localSheetId="3" name="DifT5" vbProcedure="false">[1]arrend!$N$17</definedName>
    <definedName function="false" hidden="false" localSheetId="3" name="InvT0" vbProcedure="false">#REF!</definedName>
    <definedName function="false" hidden="false" localSheetId="3" name="InvT1" vbProcedure="false">#REF!</definedName>
    <definedName function="false" hidden="false" localSheetId="3" name="InvT2" vbProcedure="false">#REF!</definedName>
    <definedName function="false" hidden="false" localSheetId="3" name="InvT3" vbProcedure="false">#REF!</definedName>
    <definedName function="false" hidden="false" localSheetId="3" name="InvT4" vbProcedure="false">#REF!</definedName>
    <definedName function="false" hidden="false" localSheetId="3" name="InvT5" vbProcedure="false">#REF!</definedName>
    <definedName function="false" hidden="false" localSheetId="3" name="IVAintermédio" vbProcedure="false">#REF!</definedName>
    <definedName function="false" hidden="false" localSheetId="3" name="IVAnormal" vbProcedure="false">#REF!</definedName>
    <definedName function="false" hidden="false" localSheetId="3" name="IVAreduzido" vbProcedure="false">#REF!</definedName>
    <definedName function="false" hidden="false" localSheetId="3" name="município" vbProcedure="false">#REF!</definedName>
    <definedName function="false" hidden="false" localSheetId="3" name="NUTI" vbProcedure="false">#REF!</definedName>
    <definedName function="false" hidden="false" localSheetId="3" name="NUTII" vbProcedure="false">#REF!</definedName>
    <definedName function="false" hidden="false" localSheetId="3" name="NUTIII" vbProcedure="false">#REF!</definedName>
    <definedName function="false" hidden="false" localSheetId="3" name="NUTIII_2011" vbProcedure="false">#REF!</definedName>
    <definedName function="false" hidden="false" localSheetId="3" name="NUTII_2011" vbProcedure="false">#REF!</definedName>
    <definedName function="false" hidden="false" localSheetId="3" name="P25_BD" vbProcedure="false">[1]!Table485052[p25]</definedName>
    <definedName function="false" hidden="false" localSheetId="3" name="P26abcde" vbProcedure="false">[1]!Table4850[p26abcde]</definedName>
    <definedName function="false" hidden="false" localSheetId="3" name="P26aM" vbProcedure="false">[1]!Table48[p26am]</definedName>
    <definedName function="false" hidden="false" localSheetId="3" name="SH25_BD" vbProcedure="false">[1]!Table5[sh25_bd]</definedName>
    <definedName function="false" hidden="false" localSheetId="3" name="SH26abc" vbProcedure="false">[1]!SHEstado[sh26abc]</definedName>
    <definedName function="false" hidden="false" localSheetId="3" name="SH26d" vbProcedure="false">[1]!Table6[sh26d]</definedName>
    <definedName function="false" hidden="false" localSheetId="3" name="SH26e" vbProcedure="false">[1]!Table7[sh26e]</definedName>
    <definedName function="false" hidden="false" localSheetId="3" name="VRefRenda" vbProcedure="false">[1]arrend!$I$8</definedName>
    <definedName function="false" hidden="false" localSheetId="3" name="VSubRenda" vbProcedure="false">[1]arrend!$I$9</definedName>
    <definedName function="false" hidden="false" localSheetId="4" name="SH25_BD" vbProcedure="false">Table5[SH25_BD]</definedName>
    <definedName function="false" hidden="false" localSheetId="4" name="SH26abc" vbProcedure="false">SHEstado[SH26abc]</definedName>
    <definedName function="false" hidden="false" localSheetId="4" name="SH26d" vbProcedure="false">Table6[SH26d]</definedName>
    <definedName function="false" hidden="false" localSheetId="4" name="SH26e" vbProcedure="false">Table7[SH26e]</definedName>
    <definedName function="false" hidden="false" localSheetId="6" name="aa" vbProcedure="false">#REF!</definedName>
    <definedName function="false" hidden="false" localSheetId="6" name="CA" vbProcedure="false">#REF!</definedName>
    <definedName function="false" hidden="false" localSheetId="6" name="CL" vbProcedure="false">#REF!</definedName>
    <definedName function="false" hidden="false" localSheetId="6" name="CO" vbProcedure="false">#REF!</definedName>
    <definedName function="false" hidden="false" localSheetId="6" name="CompT0_1a5" vbProcedure="false">[2]arrend!$I$18</definedName>
    <definedName function="false" hidden="false" localSheetId="6" name="CompT0_6a10" vbProcedure="false">[2]arrend!$I$19</definedName>
    <definedName function="false" hidden="false" localSheetId="6" name="CompT1_1a5" vbProcedure="false">[2]arrend!$J$18</definedName>
    <definedName function="false" hidden="false" localSheetId="6" name="CompT1_6a10" vbProcedure="false">[2]arrend!$J$19</definedName>
    <definedName function="false" hidden="false" localSheetId="6" name="CompT2_1a5" vbProcedure="false">[2]arrend!$K$18</definedName>
    <definedName function="false" hidden="false" localSheetId="6" name="CompT2_6a10" vbProcedure="false">[2]arrend!$K$19</definedName>
    <definedName function="false" hidden="false" localSheetId="6" name="CompT3_1a5" vbProcedure="false">[2]arrend!$L$18</definedName>
    <definedName function="false" hidden="false" localSheetId="6" name="CompT3_6a10" vbProcedure="false">[2]arrend!$L$19</definedName>
    <definedName function="false" hidden="false" localSheetId="6" name="CompT4_1a5" vbProcedure="false">[2]arrend!$M$18</definedName>
    <definedName function="false" hidden="false" localSheetId="6" name="CompT4_6a10" vbProcedure="false">[2]arrend!$M$19</definedName>
    <definedName function="false" hidden="false" localSheetId="6" name="CompT5_1a5" vbProcedure="false">[2]arrend!$N$18</definedName>
    <definedName function="false" hidden="false" localSheetId="6" name="CompT5_6a10" vbProcedure="false">[2]arrend!$N$19</definedName>
    <definedName function="false" hidden="false" localSheetId="6" name="CP_HCC" vbProcedure="false">#REF!</definedName>
    <definedName function="false" hidden="false" localSheetId="6" name="CS" vbProcedure="false">#REF!</definedName>
    <definedName function="false" hidden="false" localSheetId="6" name="DifT0" vbProcedure="false">[2]arrend!$I$17</definedName>
    <definedName function="false" hidden="false" localSheetId="6" name="DifT1" vbProcedure="false">[2]arrend!$J$17</definedName>
    <definedName function="false" hidden="false" localSheetId="6" name="DifT2" vbProcedure="false">[2]arrend!$K$17</definedName>
    <definedName function="false" hidden="false" localSheetId="6" name="DifT3" vbProcedure="false">[2]arrend!$L$17</definedName>
    <definedName function="false" hidden="false" localSheetId="6" name="DifT4" vbProcedure="false">[2]arrend!$M$17</definedName>
    <definedName function="false" hidden="false" localSheetId="6" name="DifT5" vbProcedure="false">[2]arrend!$N$17</definedName>
    <definedName function="false" hidden="false" localSheetId="6" name="InvT0" vbProcedure="false">[2]arrend!$I$16</definedName>
    <definedName function="false" hidden="false" localSheetId="6" name="InvT1" vbProcedure="false">[2]arrend!$J$16</definedName>
    <definedName function="false" hidden="false" localSheetId="6" name="InvT2" vbProcedure="false">[2]arrend!$K$16</definedName>
    <definedName function="false" hidden="false" localSheetId="6" name="InvT3" vbProcedure="false">[2]arrend!$L$16</definedName>
    <definedName function="false" hidden="false" localSheetId="6" name="InvT4" vbProcedure="false">[2]arrend!$M$16</definedName>
    <definedName function="false" hidden="false" localSheetId="6" name="InvT5" vbProcedure="false">[2]arrend!$N$16</definedName>
    <definedName function="false" hidden="false" localSheetId="6" name="município" vbProcedure="false">[2]Parecer!$D$7</definedName>
    <definedName function="false" hidden="false" localSheetId="6" name="NUTI" vbProcedure="false">[2]Parecer!$D$9</definedName>
    <definedName function="false" hidden="false" localSheetId="6" name="NUTII" vbProcedure="false">[2]Parecer!$D$11</definedName>
    <definedName function="false" hidden="false" localSheetId="6" name="NUTIII" vbProcedure="false">[2]Parecer!$D$13</definedName>
    <definedName function="false" hidden="false" localSheetId="6" name="NUTIII_2011" vbProcedure="false">[2]Parecer!$Q$13</definedName>
    <definedName function="false" hidden="false" localSheetId="6" name="NUTII_2011" vbProcedure="false">[2]Parecer!$Q$11</definedName>
    <definedName function="false" hidden="false" localSheetId="6" name="SH25_BD" vbProcedure="false">[5]!Table5[sh25_bd]</definedName>
    <definedName function="false" hidden="false" localSheetId="6" name="SH26abc" vbProcedure="false">[5]!SHEstado[sh26abc]</definedName>
    <definedName function="false" hidden="false" localSheetId="6" name="SH26d" vbProcedure="false">[5]!Table6[sh26d]</definedName>
    <definedName function="false" hidden="false" localSheetId="6" name="SH26e" vbProcedure="false">[5]!Table7[sh26e]</definedName>
    <definedName function="false" hidden="false" localSheetId="6" name="ss" vbProcedure="false">#REF!</definedName>
    <definedName function="false" hidden="false" localSheetId="6" name="VRefRenda" vbProcedure="false">[2]arrend!$I$8</definedName>
    <definedName function="false" hidden="false" localSheetId="6" name="VSubRenda" vbProcedure="false">[2]arrend!$I$9</definedName>
    <definedName function="false" hidden="false" localSheetId="7" name="aa" vbProcedure="false">#REF!</definedName>
    <definedName function="false" hidden="false" localSheetId="7" name="CA" vbProcedure="false">#REF!</definedName>
    <definedName function="false" hidden="false" localSheetId="7" name="CL" vbProcedure="false">#REF!</definedName>
    <definedName function="false" hidden="false" localSheetId="7" name="CO" vbProcedure="false">#REF!</definedName>
    <definedName function="false" hidden="false" localSheetId="7" name="CompT0_1a5" vbProcedure="false">[2]arrend!$I$18</definedName>
    <definedName function="false" hidden="false" localSheetId="7" name="CompT0_6a10" vbProcedure="false">[2]arrend!$I$19</definedName>
    <definedName function="false" hidden="false" localSheetId="7" name="CompT1_1a5" vbProcedure="false">[2]arrend!$J$18</definedName>
    <definedName function="false" hidden="false" localSheetId="7" name="CompT1_6a10" vbProcedure="false">[2]arrend!$J$19</definedName>
    <definedName function="false" hidden="false" localSheetId="7" name="CompT2_1a5" vbProcedure="false">[2]arrend!$K$18</definedName>
    <definedName function="false" hidden="false" localSheetId="7" name="CompT2_6a10" vbProcedure="false">[2]arrend!$K$19</definedName>
    <definedName function="false" hidden="false" localSheetId="7" name="CompT3_1a5" vbProcedure="false">[2]arrend!$L$18</definedName>
    <definedName function="false" hidden="false" localSheetId="7" name="CompT3_6a10" vbProcedure="false">[2]arrend!$L$19</definedName>
    <definedName function="false" hidden="false" localSheetId="7" name="CompT4_1a5" vbProcedure="false">[2]arrend!$M$18</definedName>
    <definedName function="false" hidden="false" localSheetId="7" name="CompT4_6a10" vbProcedure="false">[2]arrend!$M$19</definedName>
    <definedName function="false" hidden="false" localSheetId="7" name="CompT5_1a5" vbProcedure="false">[2]arrend!$N$18</definedName>
    <definedName function="false" hidden="false" localSheetId="7" name="CompT5_6a10" vbProcedure="false">[2]arrend!$N$19</definedName>
    <definedName function="false" hidden="false" localSheetId="7" name="CP_HCC" vbProcedure="false">#REF!</definedName>
    <definedName function="false" hidden="false" localSheetId="7" name="CS" vbProcedure="false">#REF!</definedName>
    <definedName function="false" hidden="false" localSheetId="7" name="DifT0" vbProcedure="false">[2]arrend!$I$17</definedName>
    <definedName function="false" hidden="false" localSheetId="7" name="DifT1" vbProcedure="false">[2]arrend!$J$17</definedName>
    <definedName function="false" hidden="false" localSheetId="7" name="DifT2" vbProcedure="false">[2]arrend!$K$17</definedName>
    <definedName function="false" hidden="false" localSheetId="7" name="DifT3" vbProcedure="false">[2]arrend!$L$17</definedName>
    <definedName function="false" hidden="false" localSheetId="7" name="DifT4" vbProcedure="false">[2]arrend!$M$17</definedName>
    <definedName function="false" hidden="false" localSheetId="7" name="DifT5" vbProcedure="false">[2]arrend!$N$17</definedName>
    <definedName function="false" hidden="false" localSheetId="7" name="InvT0" vbProcedure="false">[2]arrend!$I$16</definedName>
    <definedName function="false" hidden="false" localSheetId="7" name="InvT1" vbProcedure="false">[2]arrend!$J$16</definedName>
    <definedName function="false" hidden="false" localSheetId="7" name="InvT2" vbProcedure="false">[2]arrend!$K$16</definedName>
    <definedName function="false" hidden="false" localSheetId="7" name="InvT3" vbProcedure="false">[2]arrend!$L$16</definedName>
    <definedName function="false" hidden="false" localSheetId="7" name="InvT4" vbProcedure="false">[2]arrend!$M$16</definedName>
    <definedName function="false" hidden="false" localSheetId="7" name="InvT5" vbProcedure="false">[2]arrend!$N$16</definedName>
    <definedName function="false" hidden="false" localSheetId="7" name="município" vbProcedure="false">[2]Parecer!$D$7</definedName>
    <definedName function="false" hidden="false" localSheetId="7" name="NUTI" vbProcedure="false">[2]Parecer!$D$9</definedName>
    <definedName function="false" hidden="false" localSheetId="7" name="NUTII" vbProcedure="false">[2]Parecer!$D$11</definedName>
    <definedName function="false" hidden="false" localSheetId="7" name="NUTIII" vbProcedure="false">[2]Parecer!$D$13</definedName>
    <definedName function="false" hidden="false" localSheetId="7" name="NUTIII_2011" vbProcedure="false">[2]Parecer!$Q$13</definedName>
    <definedName function="false" hidden="false" localSheetId="7" name="NUTII_2011" vbProcedure="false">[2]Parecer!$Q$11</definedName>
    <definedName function="false" hidden="false" localSheetId="7" name="SH25_BD" vbProcedure="false">[5]!Table5[sh25_bd]</definedName>
    <definedName function="false" hidden="false" localSheetId="7" name="SH26abc" vbProcedure="false">[5]!SHEstado[sh26abc]</definedName>
    <definedName function="false" hidden="false" localSheetId="7" name="SH26d" vbProcedure="false">[5]!Table6[sh26d]</definedName>
    <definedName function="false" hidden="false" localSheetId="7" name="SH26e" vbProcedure="false">[5]!Table7[sh26e]</definedName>
    <definedName function="false" hidden="false" localSheetId="7" name="ss" vbProcedure="false">#REF!</definedName>
    <definedName function="false" hidden="false" localSheetId="7" name="VRefRenda" vbProcedure="false">[2]arrend!$I$8</definedName>
    <definedName function="false" hidden="false" localSheetId="7" name="VSubRenda" vbProcedure="false">[2]arrend!$I$9</definedName>
    <definedName function="false" hidden="false" localSheetId="8" name="aa" vbProcedure="false">#REF!</definedName>
    <definedName function="false" hidden="false" localSheetId="8" name="CompT0_1a5" vbProcedure="false">#REF!</definedName>
    <definedName function="false" hidden="false" localSheetId="8" name="CompT0_6a10" vbProcedure="false">#REF!</definedName>
    <definedName function="false" hidden="false" localSheetId="8" name="CompT1_1a5" vbProcedure="false">#REF!</definedName>
    <definedName function="false" hidden="false" localSheetId="8" name="CompT1_6a10" vbProcedure="false">#REF!</definedName>
    <definedName function="false" hidden="false" localSheetId="8" name="CompT2_1a5" vbProcedure="false">#REF!</definedName>
    <definedName function="false" hidden="false" localSheetId="8" name="CompT2_6a10" vbProcedure="false">#REF!</definedName>
    <definedName function="false" hidden="false" localSheetId="8" name="CompT3_1a5" vbProcedure="false">#REF!</definedName>
    <definedName function="false" hidden="false" localSheetId="8" name="CompT3_6a10" vbProcedure="false">#REF!</definedName>
    <definedName function="false" hidden="false" localSheetId="8" name="CompT4_1a5" vbProcedure="false">#REF!</definedName>
    <definedName function="false" hidden="false" localSheetId="8" name="CompT4_6a10" vbProcedure="false">#REF!</definedName>
    <definedName function="false" hidden="false" localSheetId="8" name="CompT5_1a5" vbProcedure="false">#REF!</definedName>
    <definedName function="false" hidden="false" localSheetId="8" name="CompT5_6a10" vbProcedure="false">#REF!</definedName>
    <definedName function="false" hidden="false" localSheetId="8" name="CP_HCC" vbProcedure="false">[4]HCC!$C$15</definedName>
    <definedName function="false" hidden="false" localSheetId="8" name="CS" vbProcedure="false">[4]HCC!$C$5</definedName>
    <definedName function="false" hidden="false" localSheetId="8" name="DifT0" vbProcedure="false">#REF!</definedName>
    <definedName function="false" hidden="false" localSheetId="8" name="DifT1" vbProcedure="false">#REF!</definedName>
    <definedName function="false" hidden="false" localSheetId="8" name="DifT2" vbProcedure="false">#REF!</definedName>
    <definedName function="false" hidden="false" localSheetId="8" name="DifT3" vbProcedure="false">#REF!</definedName>
    <definedName function="false" hidden="false" localSheetId="8" name="DifT4" vbProcedure="false">#REF!</definedName>
    <definedName function="false" hidden="false" localSheetId="8" name="DifT5" vbProcedure="false">#REF!</definedName>
    <definedName function="false" hidden="false" localSheetId="8" name="InvT0" vbProcedure="false">#REF!</definedName>
    <definedName function="false" hidden="false" localSheetId="8" name="InvT1" vbProcedure="false">#REF!</definedName>
    <definedName function="false" hidden="false" localSheetId="8" name="InvT2" vbProcedure="false">#REF!</definedName>
    <definedName function="false" hidden="false" localSheetId="8" name="InvT3" vbProcedure="false">#REF!</definedName>
    <definedName function="false" hidden="false" localSheetId="8" name="InvT4" vbProcedure="false">#REF!</definedName>
    <definedName function="false" hidden="false" localSheetId="8" name="InvT5" vbProcedure="false">#REF!</definedName>
    <definedName function="false" hidden="false" localSheetId="8" name="IVAintermédio" vbProcedure="false">#REF!</definedName>
    <definedName function="false" hidden="false" localSheetId="8" name="IVAnormal" vbProcedure="false">#REF!</definedName>
    <definedName function="false" hidden="false" localSheetId="8" name="IVAreduzido" vbProcedure="false">#REF!</definedName>
    <definedName function="false" hidden="false" localSheetId="8" name="município" vbProcedure="false">[4]Formulário!$E$7</definedName>
    <definedName function="false" hidden="false" localSheetId="8" name="NUTI" vbProcedure="false">[4]Formulário!$P$9</definedName>
    <definedName function="false" hidden="false" localSheetId="8" name="SH25_BD" vbProcedure="false">[4]!Table5[sh25_bd]</definedName>
    <definedName function="false" hidden="false" localSheetId="8" name="SH26abc" vbProcedure="false">[4]!SHEstado[sh26abc]</definedName>
    <definedName function="false" hidden="false" localSheetId="8" name="SH26d" vbProcedure="false">[4]!Table6[sh26d]</definedName>
    <definedName function="false" hidden="false" localSheetId="8" name="SH26e" vbProcedure="false">[4]!Table7[sh26e]</definedName>
    <definedName function="false" hidden="false" localSheetId="8" name="ss" vbProcedure="false">#REF!</definedName>
    <definedName function="false" hidden="false" localSheetId="8" name="VRefRenda" vbProcedure="false">#REF!</definedName>
    <definedName function="false" hidden="false" localSheetId="8" name="VSubRenda" vbProcedure="false">#REF!</definedName>
    <definedName function="false" hidden="false" localSheetId="9" name="aa" vbProcedure="false">#REF!</definedName>
    <definedName function="false" hidden="false" localSheetId="9" name="CompT0_1a5" vbProcedure="false">#REF!</definedName>
    <definedName function="false" hidden="false" localSheetId="9" name="CompT0_6a10" vbProcedure="false">#REF!</definedName>
    <definedName function="false" hidden="false" localSheetId="9" name="CompT1_1a5" vbProcedure="false">#REF!</definedName>
    <definedName function="false" hidden="false" localSheetId="9" name="CompT1_6a10" vbProcedure="false">#REF!</definedName>
    <definedName function="false" hidden="false" localSheetId="9" name="CompT2_1a5" vbProcedure="false">#REF!</definedName>
    <definedName function="false" hidden="false" localSheetId="9" name="CompT2_6a10" vbProcedure="false">#REF!</definedName>
    <definedName function="false" hidden="false" localSheetId="9" name="CompT3_1a5" vbProcedure="false">#REF!</definedName>
    <definedName function="false" hidden="false" localSheetId="9" name="CompT3_6a10" vbProcedure="false">#REF!</definedName>
    <definedName function="false" hidden="false" localSheetId="9" name="CompT4_1a5" vbProcedure="false">#REF!</definedName>
    <definedName function="false" hidden="false" localSheetId="9" name="CompT4_6a10" vbProcedure="false">#REF!</definedName>
    <definedName function="false" hidden="false" localSheetId="9" name="CompT5_1a5" vbProcedure="false">#REF!</definedName>
    <definedName function="false" hidden="false" localSheetId="9" name="CompT5_6a10" vbProcedure="false">#REF!</definedName>
    <definedName function="false" hidden="false" localSheetId="9" name="CP_HCC" vbProcedure="false">[4]HCC!$C$15</definedName>
    <definedName function="false" hidden="false" localSheetId="9" name="CS" vbProcedure="false">[4]HCC!$C$5</definedName>
    <definedName function="false" hidden="false" localSheetId="9" name="DifT0" vbProcedure="false">#REF!</definedName>
    <definedName function="false" hidden="false" localSheetId="9" name="DifT1" vbProcedure="false">#REF!</definedName>
    <definedName function="false" hidden="false" localSheetId="9" name="DifT2" vbProcedure="false">#REF!</definedName>
    <definedName function="false" hidden="false" localSheetId="9" name="DifT3" vbProcedure="false">#REF!</definedName>
    <definedName function="false" hidden="false" localSheetId="9" name="DifT4" vbProcedure="false">#REF!</definedName>
    <definedName function="false" hidden="false" localSheetId="9" name="DifT5" vbProcedure="false">#REF!</definedName>
    <definedName function="false" hidden="false" localSheetId="9" name="InvT0" vbProcedure="false">#REF!</definedName>
    <definedName function="false" hidden="false" localSheetId="9" name="InvT1" vbProcedure="false">#REF!</definedName>
    <definedName function="false" hidden="false" localSheetId="9" name="InvT2" vbProcedure="false">#REF!</definedName>
    <definedName function="false" hidden="false" localSheetId="9" name="InvT3" vbProcedure="false">#REF!</definedName>
    <definedName function="false" hidden="false" localSheetId="9" name="InvT4" vbProcedure="false">#REF!</definedName>
    <definedName function="false" hidden="false" localSheetId="9" name="InvT5" vbProcedure="false">#REF!</definedName>
    <definedName function="false" hidden="false" localSheetId="9" name="IVAintermédio" vbProcedure="false">#REF!</definedName>
    <definedName function="false" hidden="false" localSheetId="9" name="IVAnormal" vbProcedure="false">#REF!</definedName>
    <definedName function="false" hidden="false" localSheetId="9" name="IVAreduzido" vbProcedure="false">#REF!</definedName>
    <definedName function="false" hidden="false" localSheetId="9" name="município" vbProcedure="false">[4]Formulário!$E$7</definedName>
    <definedName function="false" hidden="false" localSheetId="9" name="NUTI" vbProcedure="false">[4]Formulário!$P$9</definedName>
    <definedName function="false" hidden="false" localSheetId="9" name="SH25_BD" vbProcedure="false">[4]!Table5[sh25_bd]</definedName>
    <definedName function="false" hidden="false" localSheetId="9" name="SH26abc" vbProcedure="false">[4]!SHEstado[sh26abc]</definedName>
    <definedName function="false" hidden="false" localSheetId="9" name="SH26d" vbProcedure="false">[4]!Table6[sh26d]</definedName>
    <definedName function="false" hidden="false" localSheetId="9" name="SH26e" vbProcedure="false">[4]!Table7[sh26e]</definedName>
    <definedName function="false" hidden="false" localSheetId="9" name="ss" vbProcedure="false">#REF!</definedName>
    <definedName function="false" hidden="false" localSheetId="9" name="VRefRenda" vbProcedure="false">#REF!</definedName>
    <definedName function="false" hidden="false" localSheetId="9" name="VSubRenda" vbProcedure="false">#REF!</definedName>
    <definedName function="false" hidden="false" localSheetId="11" name="aa" vbProcedure="false">#REF!</definedName>
    <definedName function="false" hidden="false" localSheetId="11" name="CA" vbProcedure="false">#REF!</definedName>
    <definedName function="false" hidden="false" localSheetId="11" name="CL" vbProcedure="false">#REF!</definedName>
    <definedName function="false" hidden="false" localSheetId="11" name="CO" vbProcedure="false">#REF!</definedName>
    <definedName function="false" hidden="false" localSheetId="11" name="CompT0_1a5" vbProcedure="false">[2]arrend!$I$18</definedName>
    <definedName function="false" hidden="false" localSheetId="11" name="CompT0_6a10" vbProcedure="false">[2]arrend!$I$19</definedName>
    <definedName function="false" hidden="false" localSheetId="11" name="CompT1_1a5" vbProcedure="false">[2]arrend!$J$18</definedName>
    <definedName function="false" hidden="false" localSheetId="11" name="CompT1_6a10" vbProcedure="false">[2]arrend!$J$19</definedName>
    <definedName function="false" hidden="false" localSheetId="11" name="CompT2_1a5" vbProcedure="false">[2]arrend!$K$18</definedName>
    <definedName function="false" hidden="false" localSheetId="11" name="CompT2_6a10" vbProcedure="false">[2]arrend!$K$19</definedName>
    <definedName function="false" hidden="false" localSheetId="11" name="CompT3_1a5" vbProcedure="false">[2]arrend!$L$18</definedName>
    <definedName function="false" hidden="false" localSheetId="11" name="CompT3_6a10" vbProcedure="false">[2]arrend!$L$19</definedName>
    <definedName function="false" hidden="false" localSheetId="11" name="CompT4_1a5" vbProcedure="false">[2]arrend!$M$18</definedName>
    <definedName function="false" hidden="false" localSheetId="11" name="CompT4_6a10" vbProcedure="false">[2]arrend!$M$19</definedName>
    <definedName function="false" hidden="false" localSheetId="11" name="CompT5_1a5" vbProcedure="false">[2]arrend!$N$18</definedName>
    <definedName function="false" hidden="false" localSheetId="11" name="CompT5_6a10" vbProcedure="false">[2]arrend!$N$19</definedName>
    <definedName function="false" hidden="false" localSheetId="11" name="CP_HCC" vbProcedure="false">#REF!</definedName>
    <definedName function="false" hidden="false" localSheetId="11" name="CS" vbProcedure="false">#REF!</definedName>
    <definedName function="false" hidden="false" localSheetId="11" name="DifT0" vbProcedure="false">[2]arrend!$I$17</definedName>
    <definedName function="false" hidden="false" localSheetId="11" name="DifT1" vbProcedure="false">[2]arrend!$J$17</definedName>
    <definedName function="false" hidden="false" localSheetId="11" name="DifT2" vbProcedure="false">[2]arrend!$K$17</definedName>
    <definedName function="false" hidden="false" localSheetId="11" name="DifT3" vbProcedure="false">[2]arrend!$L$17</definedName>
    <definedName function="false" hidden="false" localSheetId="11" name="DifT4" vbProcedure="false">[2]arrend!$M$17</definedName>
    <definedName function="false" hidden="false" localSheetId="11" name="DifT5" vbProcedure="false">[2]arrend!$N$17</definedName>
    <definedName function="false" hidden="false" localSheetId="11" name="InvT0" vbProcedure="false">[2]arrend!$I$16</definedName>
    <definedName function="false" hidden="false" localSheetId="11" name="InvT1" vbProcedure="false">[2]arrend!$J$16</definedName>
    <definedName function="false" hidden="false" localSheetId="11" name="InvT2" vbProcedure="false">[2]arrend!$K$16</definedName>
    <definedName function="false" hidden="false" localSheetId="11" name="InvT3" vbProcedure="false">[2]arrend!$L$16</definedName>
    <definedName function="false" hidden="false" localSheetId="11" name="InvT4" vbProcedure="false">[2]arrend!$M$16</definedName>
    <definedName function="false" hidden="false" localSheetId="11" name="InvT5" vbProcedure="false">[2]arrend!$N$16</definedName>
    <definedName function="false" hidden="false" localSheetId="11" name="município" vbProcedure="false">[2]Parecer!$D$7</definedName>
    <definedName function="false" hidden="false" localSheetId="11" name="NUTI" vbProcedure="false">[2]Parecer!$D$9</definedName>
    <definedName function="false" hidden="false" localSheetId="11" name="NUTII" vbProcedure="false">[2]Parecer!$D$11</definedName>
    <definedName function="false" hidden="false" localSheetId="11" name="NUTIII" vbProcedure="false">[2]Parecer!$D$13</definedName>
    <definedName function="false" hidden="false" localSheetId="11" name="NUTIII_2011" vbProcedure="false">[2]Parecer!$Q$13</definedName>
    <definedName function="false" hidden="false" localSheetId="11" name="NUTII_2011" vbProcedure="false">[2]Parecer!$Q$11</definedName>
    <definedName function="false" hidden="false" localSheetId="11" name="SH25_BD" vbProcedure="false">[5]!Table5[sh25_bd]</definedName>
    <definedName function="false" hidden="false" localSheetId="11" name="SH26abc" vbProcedure="false">[5]!SHEstado[sh26abc]</definedName>
    <definedName function="false" hidden="false" localSheetId="11" name="SH26d" vbProcedure="false">[5]!Table6[sh26d]</definedName>
    <definedName function="false" hidden="false" localSheetId="11" name="SH26e" vbProcedure="false">[5]!Table7[sh26e]</definedName>
    <definedName function="false" hidden="false" localSheetId="11" name="ss" vbProcedure="false">#REF!</definedName>
    <definedName function="false" hidden="false" localSheetId="11" name="VRefRenda" vbProcedure="false">[2]arrend!$I$8</definedName>
    <definedName function="false" hidden="false" localSheetId="11" name="VSubRenda" vbProcedure="false">[2]arrend!$I$9</definedName>
    <definedName function="false" hidden="false" localSheetId="12" name="aa" vbProcedure="false">#REF!</definedName>
    <definedName function="false" hidden="false" localSheetId="12" name="CA" vbProcedure="false">#REF!</definedName>
    <definedName function="false" hidden="false" localSheetId="12" name="CL" vbProcedure="false">#REF!</definedName>
    <definedName function="false" hidden="false" localSheetId="12" name="CO" vbProcedure="false">#REF!</definedName>
    <definedName function="false" hidden="false" localSheetId="12" name="CompT0_1a5" vbProcedure="false">[2]arrend!$I$18</definedName>
    <definedName function="false" hidden="false" localSheetId="12" name="CompT0_6a10" vbProcedure="false">[2]arrend!$I$19</definedName>
    <definedName function="false" hidden="false" localSheetId="12" name="CompT1_1a5" vbProcedure="false">[2]arrend!$J$18</definedName>
    <definedName function="false" hidden="false" localSheetId="12" name="CompT1_6a10" vbProcedure="false">[2]arrend!$J$19</definedName>
    <definedName function="false" hidden="false" localSheetId="12" name="CompT2_1a5" vbProcedure="false">[2]arrend!$K$18</definedName>
    <definedName function="false" hidden="false" localSheetId="12" name="CompT2_6a10" vbProcedure="false">[2]arrend!$K$19</definedName>
    <definedName function="false" hidden="false" localSheetId="12" name="CompT3_1a5" vbProcedure="false">[2]arrend!$L$18</definedName>
    <definedName function="false" hidden="false" localSheetId="12" name="CompT3_6a10" vbProcedure="false">[2]arrend!$L$19</definedName>
    <definedName function="false" hidden="false" localSheetId="12" name="CompT4_1a5" vbProcedure="false">[2]arrend!$M$18</definedName>
    <definedName function="false" hidden="false" localSheetId="12" name="CompT4_6a10" vbProcedure="false">[2]arrend!$M$19</definedName>
    <definedName function="false" hidden="false" localSheetId="12" name="CompT5_1a5" vbProcedure="false">[2]arrend!$N$18</definedName>
    <definedName function="false" hidden="false" localSheetId="12" name="CompT5_6a10" vbProcedure="false">[2]arrend!$N$19</definedName>
    <definedName function="false" hidden="false" localSheetId="12" name="CP_HCC" vbProcedure="false">#REF!</definedName>
    <definedName function="false" hidden="false" localSheetId="12" name="CS" vbProcedure="false">#REF!</definedName>
    <definedName function="false" hidden="false" localSheetId="12" name="DifT0" vbProcedure="false">[2]arrend!$I$17</definedName>
    <definedName function="false" hidden="false" localSheetId="12" name="DifT1" vbProcedure="false">[2]arrend!$J$17</definedName>
    <definedName function="false" hidden="false" localSheetId="12" name="DifT2" vbProcedure="false">[2]arrend!$K$17</definedName>
    <definedName function="false" hidden="false" localSheetId="12" name="DifT3" vbProcedure="false">[2]arrend!$L$17</definedName>
    <definedName function="false" hidden="false" localSheetId="12" name="DifT4" vbProcedure="false">[2]arrend!$M$17</definedName>
    <definedName function="false" hidden="false" localSheetId="12" name="DifT5" vbProcedure="false">[2]arrend!$N$17</definedName>
    <definedName function="false" hidden="false" localSheetId="12" name="InvT0" vbProcedure="false">[2]arrend!$I$16</definedName>
    <definedName function="false" hidden="false" localSheetId="12" name="InvT1" vbProcedure="false">[2]arrend!$J$16</definedName>
    <definedName function="false" hidden="false" localSheetId="12" name="InvT2" vbProcedure="false">[2]arrend!$K$16</definedName>
    <definedName function="false" hidden="false" localSheetId="12" name="InvT3" vbProcedure="false">[2]arrend!$L$16</definedName>
    <definedName function="false" hidden="false" localSheetId="12" name="InvT4" vbProcedure="false">[2]arrend!$M$16</definedName>
    <definedName function="false" hidden="false" localSheetId="12" name="InvT5" vbProcedure="false">[2]arrend!$N$16</definedName>
    <definedName function="false" hidden="false" localSheetId="12" name="município" vbProcedure="false">[2]Parecer!$D$7</definedName>
    <definedName function="false" hidden="false" localSheetId="12" name="NUTI" vbProcedure="false">[2]Parecer!$D$9</definedName>
    <definedName function="false" hidden="false" localSheetId="12" name="NUTII" vbProcedure="false">[2]Parecer!$D$11</definedName>
    <definedName function="false" hidden="false" localSheetId="12" name="NUTIII" vbProcedure="false">[2]Parecer!$D$13</definedName>
    <definedName function="false" hidden="false" localSheetId="12" name="NUTIII_2011" vbProcedure="false">[2]Parecer!$Q$13</definedName>
    <definedName function="false" hidden="false" localSheetId="12" name="NUTII_2011" vbProcedure="false">[2]Parecer!$Q$11</definedName>
    <definedName function="false" hidden="false" localSheetId="12" name="SH25_BD" vbProcedure="false">[5]!Table5[sh25_bd]</definedName>
    <definedName function="false" hidden="false" localSheetId="12" name="SH26abc" vbProcedure="false">[5]!SHEstado[sh26abc]</definedName>
    <definedName function="false" hidden="false" localSheetId="12" name="SH26d" vbProcedure="false">[5]!Table6[sh26d]</definedName>
    <definedName function="false" hidden="false" localSheetId="12" name="SH26e" vbProcedure="false">[5]!Table7[sh26e]</definedName>
    <definedName function="false" hidden="false" localSheetId="12" name="ss" vbProcedure="false">#REF!</definedName>
    <definedName function="false" hidden="false" localSheetId="12" name="VRefRenda" vbProcedure="false">[2]arrend!$I$8</definedName>
    <definedName function="false" hidden="false" localSheetId="12" name="VSubRenda" vbProcedure="false">[2]arrend!$I$9</definedName>
    <definedName function="false" hidden="false" localSheetId="15" name="CompT0_1a5" vbProcedure="false">#REF!</definedName>
    <definedName function="false" hidden="false" localSheetId="15" name="CompT0_6a10" vbProcedure="false">#REF!</definedName>
    <definedName function="false" hidden="false" localSheetId="15" name="CompT1_1a5" vbProcedure="false">#REF!</definedName>
    <definedName function="false" hidden="false" localSheetId="15" name="CompT1_6a10" vbProcedure="false">#REF!</definedName>
    <definedName function="false" hidden="false" localSheetId="15" name="CompT2_1a5" vbProcedure="false">#REF!</definedName>
    <definedName function="false" hidden="false" localSheetId="15" name="CompT2_6a10" vbProcedure="false">#REF!</definedName>
    <definedName function="false" hidden="false" localSheetId="15" name="CompT3_1a5" vbProcedure="false">#REF!</definedName>
    <definedName function="false" hidden="false" localSheetId="15" name="CompT3_6a10" vbProcedure="false">#REF!</definedName>
    <definedName function="false" hidden="false" localSheetId="15" name="CompT4_1a5" vbProcedure="false">#REF!</definedName>
    <definedName function="false" hidden="false" localSheetId="15" name="CompT4_6a10" vbProcedure="false">#REF!</definedName>
    <definedName function="false" hidden="false" localSheetId="15" name="CompT5_1a5" vbProcedure="false">#REF!</definedName>
    <definedName function="false" hidden="false" localSheetId="15" name="CompT5_6a10" vbProcedure="false">#REF!</definedName>
    <definedName function="false" hidden="false" localSheetId="15" name="DifT0" vbProcedure="false">#REF!</definedName>
    <definedName function="false" hidden="false" localSheetId="15" name="DifT1" vbProcedure="false">#REF!</definedName>
    <definedName function="false" hidden="false" localSheetId="15" name="DifT2" vbProcedure="false">#REF!</definedName>
    <definedName function="false" hidden="false" localSheetId="15" name="DifT3" vbProcedure="false">#REF!</definedName>
    <definedName function="false" hidden="false" localSheetId="15" name="DifT4" vbProcedure="false">#REF!</definedName>
    <definedName function="false" hidden="false" localSheetId="15" name="DifT5" vbProcedure="false">#REF!</definedName>
    <definedName function="false" hidden="false" localSheetId="15" name="InvT0" vbProcedure="false">#REF!</definedName>
    <definedName function="false" hidden="false" localSheetId="15" name="InvT1" vbProcedure="false">#REF!</definedName>
    <definedName function="false" hidden="false" localSheetId="15" name="InvT2" vbProcedure="false">#REF!</definedName>
    <definedName function="false" hidden="false" localSheetId="15" name="InvT3" vbProcedure="false">#REF!</definedName>
    <definedName function="false" hidden="false" localSheetId="15" name="InvT4" vbProcedure="false">#REF!</definedName>
    <definedName function="false" hidden="false" localSheetId="15" name="InvT5" vbProcedure="false">#REF!</definedName>
    <definedName function="false" hidden="false" localSheetId="15" name="SH25_BD" vbProcedure="false">Table5[SH25_BD]</definedName>
    <definedName function="false" hidden="false" localSheetId="15" name="SH26abc" vbProcedure="false">SHEstado[SH26abc]</definedName>
    <definedName function="false" hidden="false" localSheetId="15" name="SH26d" vbProcedure="false">Table6[SH26d]</definedName>
    <definedName function="false" hidden="false" localSheetId="15" name="SH26e" vbProcedure="false">Table7[SH26e]</definedName>
    <definedName function="false" hidden="false" localSheetId="15" name="VRefRenda" vbProcedure="false">#REF!</definedName>
    <definedName function="false" hidden="false" localSheetId="15" name="VSubRenda" vbProcedure="false">#REF!</definedName>
    <definedName function="false" hidden="false" localSheetId="19" name="CompT0_1a5" vbProcedure="false">#REF!</definedName>
    <definedName function="false" hidden="false" localSheetId="19" name="CompT0_6a10" vbProcedure="false">#REF!</definedName>
    <definedName function="false" hidden="false" localSheetId="19" name="CompT1_1a5" vbProcedure="false">#REF!</definedName>
    <definedName function="false" hidden="false" localSheetId="19" name="CompT1_6a10" vbProcedure="false">#REF!</definedName>
    <definedName function="false" hidden="false" localSheetId="19" name="CompT2_1a5" vbProcedure="false">#REF!</definedName>
    <definedName function="false" hidden="false" localSheetId="19" name="CompT2_6a10" vbProcedure="false">#REF!</definedName>
    <definedName function="false" hidden="false" localSheetId="19" name="CompT3_1a5" vbProcedure="false">#REF!</definedName>
    <definedName function="false" hidden="false" localSheetId="19" name="CompT3_6a10" vbProcedure="false">#REF!</definedName>
    <definedName function="false" hidden="false" localSheetId="19" name="CompT4_1a5" vbProcedure="false">#REF!</definedName>
    <definedName function="false" hidden="false" localSheetId="19" name="CompT4_6a10" vbProcedure="false">#REF!</definedName>
    <definedName function="false" hidden="false" localSheetId="19" name="CompT5_1a5" vbProcedure="false">#REF!</definedName>
    <definedName function="false" hidden="false" localSheetId="19" name="CompT5_6a10" vbProcedure="false">#REF!</definedName>
    <definedName function="false" hidden="false" localSheetId="19" name="DifT0" vbProcedure="false">#REF!</definedName>
    <definedName function="false" hidden="false" localSheetId="19" name="DifT1" vbProcedure="false">#REF!</definedName>
    <definedName function="false" hidden="false" localSheetId="19" name="DifT2" vbProcedure="false">#REF!</definedName>
    <definedName function="false" hidden="false" localSheetId="19" name="DifT3" vbProcedure="false">#REF!</definedName>
    <definedName function="false" hidden="false" localSheetId="19" name="DifT4" vbProcedure="false">#REF!</definedName>
    <definedName function="false" hidden="false" localSheetId="19" name="DifT5" vbProcedure="false">#REF!</definedName>
    <definedName function="false" hidden="false" localSheetId="19" name="InvT0" vbProcedure="false">#REF!</definedName>
    <definedName function="false" hidden="false" localSheetId="19" name="InvT1" vbProcedure="false">#REF!</definedName>
    <definedName function="false" hidden="false" localSheetId="19" name="InvT2" vbProcedure="false">#REF!</definedName>
    <definedName function="false" hidden="false" localSheetId="19" name="InvT3" vbProcedure="false">#REF!</definedName>
    <definedName function="false" hidden="false" localSheetId="19" name="InvT4" vbProcedure="false">#REF!</definedName>
    <definedName function="false" hidden="false" localSheetId="19" name="InvT5" vbProcedure="false">#REF!</definedName>
    <definedName function="false" hidden="false" localSheetId="19" name="SH25_BD" vbProcedure="false">Table5[SH25_BD]</definedName>
    <definedName function="false" hidden="false" localSheetId="19" name="SH26abc" vbProcedure="false">SHEstado[SH26abc]</definedName>
    <definedName function="false" hidden="false" localSheetId="19" name="SH26d" vbProcedure="false">Table6[SH26d]</definedName>
    <definedName function="false" hidden="false" localSheetId="19" name="SH26e" vbProcedure="false">Table7[SH26e]</definedName>
    <definedName function="false" hidden="false" localSheetId="19" name="VRefRenda" vbProcedure="false">#REF!</definedName>
    <definedName function="false" hidden="false" localSheetId="19" name="VSubRenda" vbProcedure="false">#REF!</definedName>
    <definedName function="false" hidden="false" localSheetId="22" name="SH25_BD" vbProcedure="false">Table5[SH25_BD]</definedName>
    <definedName function="false" hidden="false" localSheetId="22" name="SH26abc" vbProcedure="false">SHEstado[SH26abc]</definedName>
    <definedName function="false" hidden="false" localSheetId="22" name="SH26d" vbProcedure="false">Table6[SH26d]</definedName>
    <definedName function="false" hidden="false" localSheetId="22" name="SH26e" vbProcedure="false">Table7[SH26e]</definedName>
    <definedName function="false" hidden="false" localSheetId="25" name="SH25_BD" vbProcedure="false">Table5[SH25_BD]</definedName>
    <definedName function="false" hidden="false" localSheetId="25" name="SH26abc" vbProcedure="false">SHEstado[SH26abc]</definedName>
    <definedName function="false" hidden="false" localSheetId="25" name="SH26d" vbProcedure="false">Table6[SH26d]</definedName>
    <definedName function="false" hidden="false" localSheetId="25" name="SH26e" vbProcedure="false">Table7[SH26e]</definedName>
    <definedName function="false" hidden="false" localSheetId="28" name="CompT0_1a5" vbProcedure="false">[3]arrend!$I$18</definedName>
    <definedName function="false" hidden="false" localSheetId="28" name="CompT0_6a10" vbProcedure="false">[3]arrend!$I$19</definedName>
    <definedName function="false" hidden="false" localSheetId="28" name="CompT1_1a5" vbProcedure="false">[3]arrend!$J$18</definedName>
    <definedName function="false" hidden="false" localSheetId="28" name="CompT1_6a10" vbProcedure="false">[3]arrend!$J$19</definedName>
    <definedName function="false" hidden="false" localSheetId="28" name="CompT2_1a5" vbProcedure="false">[3]arrend!$K$18</definedName>
    <definedName function="false" hidden="false" localSheetId="28" name="CompT2_6a10" vbProcedure="false">[3]arrend!$K$19</definedName>
    <definedName function="false" hidden="false" localSheetId="28" name="CompT3_1a5" vbProcedure="false">[3]arrend!$L$18</definedName>
    <definedName function="false" hidden="false" localSheetId="28" name="CompT3_6a10" vbProcedure="false">[3]arrend!$L$19</definedName>
    <definedName function="false" hidden="false" localSheetId="28" name="CompT4_1a5" vbProcedure="false">[3]arrend!$M$18</definedName>
    <definedName function="false" hidden="false" localSheetId="28" name="CompT4_6a10" vbProcedure="false">[3]arrend!$M$19</definedName>
    <definedName function="false" hidden="false" localSheetId="28" name="CompT5_1a5" vbProcedure="false">[3]arrend!$N$18</definedName>
    <definedName function="false" hidden="false" localSheetId="28" name="CompT5_6a10" vbProcedure="false">[3]arrend!$N$19</definedName>
    <definedName function="false" hidden="false" localSheetId="28" name="CP_HCC" vbProcedure="false">[3]HCC!$C$15</definedName>
    <definedName function="false" hidden="false" localSheetId="28" name="CS" vbProcedure="false">[3]HCC!$C$5</definedName>
    <definedName function="false" hidden="false" localSheetId="28" name="DifT0" vbProcedure="false">[3]arrend!$I$17</definedName>
    <definedName function="false" hidden="false" localSheetId="28" name="DifT1" vbProcedure="false">[3]arrend!$J$17</definedName>
    <definedName function="false" hidden="false" localSheetId="28" name="DifT2" vbProcedure="false">[3]arrend!$K$17</definedName>
    <definedName function="false" hidden="false" localSheetId="28" name="DifT3" vbProcedure="false">[3]arrend!$L$17</definedName>
    <definedName function="false" hidden="false" localSheetId="28" name="DifT4" vbProcedure="false">[3]arrend!$M$17</definedName>
    <definedName function="false" hidden="false" localSheetId="28" name="DifT5" vbProcedure="false">[3]arrend!$N$17</definedName>
    <definedName function="false" hidden="false" localSheetId="28" name="InvT0" vbProcedure="false">[3]arrend!$I$16</definedName>
    <definedName function="false" hidden="false" localSheetId="28" name="InvT1" vbProcedure="false">[3]arrend!$J$16</definedName>
    <definedName function="false" hidden="false" localSheetId="28" name="InvT2" vbProcedure="false">[3]arrend!$K$16</definedName>
    <definedName function="false" hidden="false" localSheetId="28" name="InvT3" vbProcedure="false">[3]arrend!$L$16</definedName>
    <definedName function="false" hidden="false" localSheetId="28" name="InvT4" vbProcedure="false">[3]arrend!$M$16</definedName>
    <definedName function="false" hidden="false" localSheetId="28" name="InvT5" vbProcedure="false">[3]arrend!$N$16</definedName>
    <definedName function="false" hidden="false" localSheetId="28" name="município" vbProcedure="false">[3]Parecer!$D$7</definedName>
    <definedName function="false" hidden="false" localSheetId="28" name="NUTI" vbProcedure="false">[3]Parecer!$D$9</definedName>
    <definedName function="false" hidden="false" localSheetId="28" name="NUTII" vbProcedure="false">[3]Parecer!$D$11</definedName>
    <definedName function="false" hidden="false" localSheetId="28" name="NUTIII" vbProcedure="false">[3]Parecer!$D$13</definedName>
    <definedName function="false" hidden="false" localSheetId="28" name="NUTIII_2011" vbProcedure="false">[3]Parecer!$Q$13</definedName>
    <definedName function="false" hidden="false" localSheetId="28" name="NUTII_2011" vbProcedure="false">[3]Parecer!$Q$11</definedName>
    <definedName function="false" hidden="false" localSheetId="28" name="SH25_BD" vbProcedure="false">[3]!Table5[sh25_bd]</definedName>
    <definedName function="false" hidden="false" localSheetId="28" name="SH26abc" vbProcedure="false">[3]!SHEstado[sh26abc]</definedName>
    <definedName function="false" hidden="false" localSheetId="28" name="SH26d" vbProcedure="false">[3]!Table6[sh26d]</definedName>
    <definedName function="false" hidden="false" localSheetId="28" name="SH26e" vbProcedure="false">[3]!Table7[sh26e]</definedName>
    <definedName function="false" hidden="false" localSheetId="28" name="VRefRenda" vbProcedure="false">[3]arrend!$I$8</definedName>
    <definedName function="false" hidden="false" localSheetId="28" name="VSubRenda" vbProcedure="false">[3]arrend!$I$9</definedName>
    <definedName function="false" hidden="false" localSheetId="29" name="SH25_BD" vbProcedure="false">Table5[SH25_BD]</definedName>
    <definedName function="false" hidden="false" localSheetId="29" name="SH26abc" vbProcedure="false">SHEstado[SH26abc]</definedName>
    <definedName function="false" hidden="false" localSheetId="29" name="SH26d" vbProcedure="false">Table6[SH26d]</definedName>
    <definedName function="false" hidden="false" localSheetId="29" name="SH26e" vbProcedure="false">Table7[SH26e]</definedName>
  </definedNames>
  <calcPr iterateCount="100" refMode="A1" iterate="false" iterateDelta="0.0001"/>
  <extLst>
    <ext xmlns:loext="http://schemas.libreoffice.org/" uri="{7626C862-2A13-11E5-B345-FEFF819CDC9F}">
      <loext:extCalcPr stringRefSyntax="ExcelA1"/>
    </ext>
  </extLst>
</workbook>
</file>

<file path=xl/comments15.xml><?xml version="1.0" encoding="utf-8"?>
<comments xmlns="http://schemas.openxmlformats.org/spreadsheetml/2006/main" xmlns:xdr="http://schemas.openxmlformats.org/drawingml/2006/spreadsheetDrawing">
  <authors>
    <author>Municipio Águeda</author>
  </authors>
  <commentList>
    <comment ref="D13" authorId="0">
      <text>
        <r>
          <rPr>
            <sz val="10"/>
            <rFont val="Arial"/>
            <family val="2"/>
          </rPr>
          <t xml:space="preserve">De acordo com a numeração sequencial e irrepetível, de todas as candidaturas no âmbito do 1.º Direito.</t>
        </r>
      </text>
    </comment>
    <comment ref="D15" authorId="0">
      <text>
        <r>
          <rPr>
            <sz val="10"/>
            <rFont val="Arial"/>
            <family val="2"/>
          </rPr>
          <t xml:space="preserve">De acordo com a numeração sequencial e irrepetível, de todos os agregados, das diferentes candidaturas no âmbito do 1.º Direito.</t>
        </r>
      </text>
    </comment>
    <comment ref="E11" authorId="0">
      <text>
        <r>
          <rPr>
            <sz val="10"/>
            <rFont val="Arial"/>
            <family val="2"/>
          </rPr>
          <t xml:space="preserve">De acordo com a base de dados do município, se aplicável.</t>
        </r>
      </text>
    </comment>
  </commentList>
</comments>
</file>

<file path=xl/comments2.xml><?xml version="1.0" encoding="utf-8"?>
<comments xmlns="http://schemas.openxmlformats.org/spreadsheetml/2006/main" xmlns:xdr="http://schemas.openxmlformats.org/drawingml/2006/spreadsheetDrawing">
  <authors>
    <author>Municipio Águeda</author>
  </authors>
  <commentList>
    <comment ref="D13" authorId="0">
      <text>
        <r>
          <rPr>
            <sz val="10"/>
            <rFont val="Arial"/>
            <family val="2"/>
          </rPr>
          <t xml:space="preserve">De acordo com a numeração sequencial e irrepetível, de todas as candidaturas no âmbito do 1.º Direito.</t>
        </r>
      </text>
    </comment>
    <comment ref="D15" authorId="0">
      <text>
        <r>
          <rPr>
            <sz val="10"/>
            <rFont val="Arial"/>
            <family val="2"/>
          </rPr>
          <t xml:space="preserve">De acordo com a numeração sequencial e irrepetível, de todos os agregados, das diferentes candidaturas no âmbito do 1.º Direito.</t>
        </r>
      </text>
    </comment>
    <comment ref="E11" authorId="0">
      <text>
        <r>
          <rPr>
            <sz val="10"/>
            <rFont val="Arial"/>
            <family val="2"/>
          </rPr>
          <t xml:space="preserve">De acordo com a base de dados do município, se aplicável.</t>
        </r>
      </text>
    </comment>
  </commentList>
</comments>
</file>

<file path=xl/comments20.xml><?xml version="1.0" encoding="utf-8"?>
<comments xmlns="http://schemas.openxmlformats.org/spreadsheetml/2006/main" xmlns:xdr="http://schemas.openxmlformats.org/drawingml/2006/spreadsheetDrawing">
  <authors>
    <author>Municipio Águeda</author>
  </authors>
  <commentList>
    <comment ref="A22" authorId="0">
      <text>
        <r>
          <rPr>
            <sz val="10"/>
            <rFont val="Arial"/>
            <family val="2"/>
          </rPr>
          <t xml:space="preserve">De acordo com o n.º 3 do Art.º 34.º do DL 37/2018, de 4 de junho</t>
        </r>
      </text>
    </comment>
    <comment ref="B11" authorId="0">
      <text>
        <r>
          <rPr>
            <sz val="10"/>
            <rFont val="Arial"/>
            <family val="2"/>
          </rPr>
          <t xml:space="preserve">Portaria 27/2020, de 31/1.
Valor válido para 2020</t>
        </r>
      </text>
    </comment>
    <comment ref="D14" authorId="0">
      <text>
        <r>
          <rPr>
            <sz val="10"/>
            <rFont val="Arial"/>
            <family val="2"/>
          </rPr>
          <t xml:space="preserve">N.º 3, do Art.º 19.º, do DL 37/2018, de 4 de junho</t>
        </r>
      </text>
    </comment>
    <comment ref="D19" authorId="0">
      <text>
        <r>
          <rPr>
            <sz val="10"/>
            <rFont val="Arial"/>
            <family val="2"/>
          </rPr>
          <t xml:space="preserve">Inf. 825130-n.º de anos completos após o final do período de utilização até ao ano que ocorra a maturidade do empréstimo;
De acordo com a ficha de produto (empréstimo), a maturidade do empréstimo ocorre no ano em que o mutuário mais idoso perfaça 80 anos de idade.</t>
        </r>
      </text>
    </comment>
    <comment ref="E11" authorId="0">
      <text>
        <r>
          <rPr>
            <sz val="10"/>
            <rFont val="Arial"/>
            <family val="2"/>
          </rPr>
          <t xml:space="preserve">Taxa em vigor no IHRU</t>
        </r>
      </text>
    </comment>
    <comment ref="E12" authorId="0">
      <text>
        <r>
          <rPr>
            <sz val="10"/>
            <rFont val="Arial"/>
            <family val="2"/>
          </rPr>
          <t xml:space="preserve">De acordo com a Portaria n.º 65/2019, de 19/2</t>
        </r>
      </text>
    </comment>
  </commentList>
</comments>
</file>

<file path=xl/comments28.xml><?xml version="1.0" encoding="utf-8"?>
<comments xmlns="http://schemas.openxmlformats.org/spreadsheetml/2006/main" xmlns:xdr="http://schemas.openxmlformats.org/drawingml/2006/spreadsheetDrawing">
  <authors>
    <author>Municipio Águeda</author>
  </authors>
  <commentList>
    <comment ref="A25" authorId="0">
      <text>
        <r>
          <rPr>
            <sz val="10"/>
            <rFont val="Arial"/>
            <family val="2"/>
          </rPr>
          <t xml:space="preserve">De acordo com o n.º 3 do Art.º 34.º do DL 37/2018, de 4 de junho</t>
        </r>
      </text>
    </comment>
    <comment ref="B14" authorId="0">
      <text>
        <r>
          <rPr>
            <sz val="10"/>
            <rFont val="Arial"/>
            <family val="2"/>
          </rPr>
          <t xml:space="preserve">Portaria 27/2020, de 31/1.
Valor válido à data de atualização do simulador</t>
        </r>
      </text>
    </comment>
    <comment ref="D17" authorId="0">
      <text>
        <r>
          <rPr>
            <sz val="10"/>
            <rFont val="Arial"/>
            <family val="2"/>
          </rPr>
          <t xml:space="preserve">N.º 3, do Art.º 19.º, do DL 37/2018, de 4 de junho</t>
        </r>
      </text>
    </comment>
    <comment ref="D22" authorId="0">
      <text>
        <r>
          <rPr>
            <sz val="10"/>
            <rFont val="Arial"/>
            <family val="2"/>
          </rPr>
          <t xml:space="preserve">A prestação proposta deve ser inferior à taxa de esforço máxima mas deve permitir o reembolso do empréstimo no prazo máximo de reembolso</t>
        </r>
      </text>
    </comment>
    <comment ref="E14" authorId="0">
      <text>
        <r>
          <rPr>
            <sz val="10"/>
            <rFont val="Arial"/>
            <family val="2"/>
          </rPr>
          <t xml:space="preserve">Taxa em vigor no IHRU à data de atualização do simulador</t>
        </r>
      </text>
    </comment>
    <comment ref="E15" authorId="0">
      <text>
        <r>
          <rPr>
            <sz val="10"/>
            <rFont val="Arial"/>
            <family val="2"/>
          </rPr>
          <t xml:space="preserve">De acordo com a Portaria n.º 65/2019, de 19/2.
Valor válido à data de atualização do simulador</t>
        </r>
      </text>
    </comment>
  </commentList>
</comments>
</file>

<file path=xl/comments6.xml><?xml version="1.0" encoding="utf-8"?>
<comments xmlns="http://schemas.openxmlformats.org/spreadsheetml/2006/main" xmlns:xdr="http://schemas.openxmlformats.org/drawingml/2006/spreadsheetDrawing">
  <authors>
    <author>Municipio Águeda</author>
  </authors>
  <commentList>
    <comment ref="G3" authorId="0">
      <text>
        <r>
          <rPr>
            <sz val="10"/>
            <rFont val="Arial"/>
            <family val="2"/>
          </rPr>
          <t xml:space="preserve">O NIF indicado é verificado automáticamente.
Deverá ser verificado caso seja assinaldo a vermelho.
Este campo é de preenchimento obrigatório.
</t>
        </r>
      </text>
    </comment>
    <comment ref="H3" authorId="0">
      <text>
        <r>
          <rPr>
            <sz val="10"/>
            <rFont val="Arial"/>
            <family val="2"/>
          </rPr>
          <t xml:space="preserve">Indicar a data de nascimento do membro do agregado habitacional no formato DD-MM-AAAA.
Este campo é de preenchimento obrigatório.</t>
        </r>
      </text>
    </comment>
    <comment ref="J3" authorId="0">
      <text>
        <r>
          <rPr>
            <sz val="10"/>
            <rFont val="Arial"/>
            <family val="2"/>
          </rPr>
          <t xml:space="preserve">Indicar se o grau de incapacidade do membro do agregado é igual ou supeiro a 60%.
Este campo é de preenchimento obrigatório.
</t>
        </r>
      </text>
    </comment>
    <comment ref="K3" authorId="0">
      <text>
        <r>
          <rPr>
            <sz val="10"/>
            <rFont val="Arial"/>
            <family val="2"/>
          </rPr>
          <t xml:space="preserve">Preencher "Sim", quando o rendimento individual do dependente for superior ao valor da pensão social do regime não contributivo (ver nota do formulário "0.Entrada") ou "Não", quando esse rendimento for igual ou inferior ao referido valor.
Nos casos em que esta verificação não é necessária, esta célula passa a cinzento escuro e não deverá ser preenchida.
 </t>
        </r>
      </text>
    </comment>
  </commentList>
</comments>
</file>

<file path=xl/sharedStrings.xml><?xml version="1.0" encoding="utf-8"?>
<sst xmlns="http://schemas.openxmlformats.org/spreadsheetml/2006/main" count="21767" uniqueCount="12195">
  <si>
    <t xml:space="preserve">Composição do Agregado Familiar</t>
  </si>
  <si>
    <t xml:space="preserve">Código</t>
  </si>
  <si>
    <t xml:space="preserve">NIF</t>
  </si>
  <si>
    <r>
      <rPr>
        <sz val="11"/>
        <color theme="1"/>
        <rFont val="Calibri Light"/>
        <family val="2"/>
        <charset val="1"/>
      </rPr>
      <t xml:space="preserve">Data de nascimento</t>
    </r>
    <r>
      <rPr>
        <sz val="10"/>
        <color theme="1"/>
        <rFont val="Calibri Light"/>
        <family val="2"/>
        <charset val="1"/>
      </rPr>
      <t xml:space="preserve"> (DD-MM-AAAA)</t>
    </r>
  </si>
  <si>
    <t xml:space="preserve">Incapacidade igual ou superior a 60%?</t>
  </si>
  <si>
    <t xml:space="preserve">Informação completa?</t>
  </si>
  <si>
    <t xml:space="preserve">Verif. NIF</t>
  </si>
  <si>
    <t xml:space="preserve">Verif.
Rend.
Depend.</t>
  </si>
  <si>
    <t xml:space="preserve">Dependente</t>
  </si>
  <si>
    <t xml:space="preserve">Idade</t>
  </si>
  <si>
    <t xml:space="preserve">Column1</t>
  </si>
  <si>
    <t xml:space="preserve">Column2</t>
  </si>
  <si>
    <t xml:space="preserve">Column3</t>
  </si>
  <si>
    <t xml:space="preserve">Column4</t>
  </si>
  <si>
    <t xml:space="preserve">Column5</t>
  </si>
  <si>
    <t xml:space="preserve">Column6</t>
  </si>
  <si>
    <t xml:space="preserve">Column7</t>
  </si>
  <si>
    <t xml:space="preserve">Column8</t>
  </si>
  <si>
    <t xml:space="preserve">Column9</t>
  </si>
  <si>
    <t xml:space="preserve">Column10</t>
  </si>
  <si>
    <t xml:space="preserve">Column11</t>
  </si>
  <si>
    <t xml:space="preserve">A</t>
  </si>
  <si>
    <t xml:space="preserve">B</t>
  </si>
  <si>
    <t xml:space="preserve">C</t>
  </si>
  <si>
    <t xml:space="preserve">D</t>
  </si>
  <si>
    <t xml:space="preserve">E</t>
  </si>
  <si>
    <t xml:space="preserve">F</t>
  </si>
  <si>
    <t xml:space="preserve">G</t>
  </si>
  <si>
    <t xml:space="preserve">H</t>
  </si>
  <si>
    <t xml:space="preserve">I</t>
  </si>
  <si>
    <t xml:space="preserve">J</t>
  </si>
  <si>
    <t xml:space="preserve">K</t>
  </si>
  <si>
    <t xml:space="preserve">L</t>
  </si>
  <si>
    <t xml:space="preserve">Rendimento anual bruto do agregado</t>
  </si>
  <si>
    <t xml:space="preserve">RMM</t>
  </si>
  <si>
    <t xml:space="preserve">Encargo mensal com empréstimo à habitação</t>
  </si>
  <si>
    <t xml:space="preserve">RMM - Emp. Hab.</t>
  </si>
  <si>
    <t xml:space="preserve">DL37/2018 Art.º 9.º Rendimento Médio Mensal</t>
  </si>
  <si>
    <t xml:space="preserve">Elementos</t>
  </si>
  <si>
    <t xml:space="preserve">1 - O rendimento médio mensal (RMM) da pessoa ou do agregado corresponde a um duodécimo do respetivo rendimento anual, corrigido de acordo com uma escala de equivalência que atribui uma ponderação de:</t>
  </si>
  <si>
    <t xml:space="preserve">Dependentes</t>
  </si>
  <si>
    <t xml:space="preserve">1 Dep = 0,25</t>
  </si>
  <si>
    <t xml:space="preserve">b) 0,25 a cada dependente ou 0,5 a cada dependente integrado em agregado unititulado;</t>
  </si>
  <si>
    <t xml:space="preserve">Adultos não dependentes</t>
  </si>
  <si>
    <t xml:space="preserve">1.º = 1; restantes = 0,7</t>
  </si>
  <si>
    <t xml:space="preserve">a) 1,0 ao primeiro adulto não dependente e 0,7 a cada um dos restantes;</t>
  </si>
  <si>
    <t xml:space="preserve">Pessoas com deficiência</t>
  </si>
  <si>
    <t xml:space="preserve">c) 0, 25 a cada pessoa com grau de incapacidade igual ou superior a 60 %, a acrescer à ponderação de dependente ou de adulto não dependente.</t>
  </si>
  <si>
    <t xml:space="preserve">Agregado Unititulado</t>
  </si>
  <si>
    <t xml:space="preserve">1 Dep = 0,5</t>
  </si>
  <si>
    <t xml:space="preserve">Agregado composto por um adulto &gt; 65 anos</t>
  </si>
  <si>
    <t xml:space="preserve">d) 0,25 ao adulto não dependente que viva sozinho e tenha idade igual ou superior a 65 anos a acrescer à ponderação de adulto não dependente.</t>
  </si>
  <si>
    <t xml:space="preserve">Fator de Ponderação</t>
  </si>
  <si>
    <t xml:space="preserve">« RESULTADO</t>
  </si>
  <si>
    <t xml:space="preserve">2 - No caso de não ser possível apurar o rendimento anual nos termos previstos no artigo anterior ou se esse rendimento tiver entretanto sofrido alteração significativa, o RMM da pessoa ou do agregado é o resultado da divisão do total dos rendimentos referidos no n.º 2 do artigo 3.º da Portaria n.º 311-D/2011, de 27 de dezembro, pelo número de meses em que foram efetivamente auferidos, corrigido pelos valores das alíneas do número anterior aplicáveis ao caso concreto, sem prejuízo de confirmação posterior com a informação disponibilizada pela AT ao Instituto da Habitação e da Reabilitação Urbana, I. P. (IHRU, I. P.), nos termos do artigo anterior.</t>
  </si>
  <si>
    <t xml:space="preserve">NOTAS</t>
  </si>
  <si>
    <t xml:space="preserve">» acrescentar base de dados de pontos focais do IHRU para preenchimento automático?</t>
  </si>
  <si>
    <t xml:space="preserve">CANDIDATURA</t>
  </si>
  <si>
    <t xml:space="preserve">FICHA DE ANÁLISE - BENEFICIÁRIOS DIRETOS</t>
  </si>
  <si>
    <t xml:space="preserve">Município:</t>
  </si>
  <si>
    <t xml:space="preserve">Covilhã</t>
  </si>
  <si>
    <t xml:space="preserve">Submissão ao IHRU:</t>
  </si>
  <si>
    <t xml:space="preserve">plataforma</t>
  </si>
  <si>
    <t xml:space="preserve">NUTS 2013</t>
  </si>
  <si>
    <t xml:space="preserve">NUTS 2011</t>
  </si>
  <si>
    <t xml:space="preserve">Ponto focal do município:</t>
  </si>
  <si>
    <t xml:space="preserve">António Siva</t>
  </si>
  <si>
    <t xml:space="preserve">Contacto:</t>
  </si>
  <si>
    <t xml:space="preserve">Código do agregado atribuído pelo município:</t>
  </si>
  <si>
    <t xml:space="preserve">S111NISPG_37</t>
  </si>
  <si>
    <t xml:space="preserve">Código do Agregado:</t>
  </si>
  <si>
    <t xml:space="preserve">Número da candidatura 1.º Direito:</t>
  </si>
  <si>
    <t xml:space="preserve">(NÃO ATRIBUIR O MESMO NÚMERO A CANDIDATURAS DIFERENTES.)</t>
  </si>
  <si>
    <t xml:space="preserve">Número do agregado 1.º Direito:</t>
  </si>
  <si>
    <t xml:space="preserve">(NÃO ATRIBUIR O MESMO NÚMERO A AGREGADOS DIFERENTES DO MESMO MUNICÍPIO.)</t>
  </si>
  <si>
    <t xml:space="preserve">Coeficiente de Localização da habitação:</t>
  </si>
  <si>
    <t xml:space="preserve">clicar para consultar</t>
  </si>
  <si>
    <t xml:space="preserve">Unidade orgânica do IHRU responsável pelo acompanhamento do processo:</t>
  </si>
  <si>
    <t xml:space="preserve">Direção de Programas de Apoio à Habitação</t>
  </si>
  <si>
    <t xml:space="preserve">Ponto focal do IHRU:</t>
  </si>
  <si>
    <t xml:space="preserve">Ana Valente</t>
  </si>
  <si>
    <t xml:space="preserve">Processo:</t>
  </si>
  <si>
    <t xml:space="preserve">Análise  pelos serviços:</t>
  </si>
  <si>
    <t xml:space="preserve">Conteúdos da Ficha de Análise:</t>
  </si>
  <si>
    <t xml:space="preserve">Pág.</t>
  </si>
  <si>
    <t xml:space="preserve">1. ENQUADRAMENTO</t>
  </si>
  <si>
    <t xml:space="preserve">Verificação dos Requisitos Legais</t>
  </si>
  <si>
    <t xml:space="preserve">ANEXO 1 - Dados essenciais do contrato de financiamento</t>
  </si>
  <si>
    <t xml:space="preserve">Identificação dos beneficiários conforme SIGA</t>
  </si>
  <si>
    <t xml:space="preserve">Processo SIGA</t>
  </si>
  <si>
    <t xml:space="preserve">Modalidade de apoio</t>
  </si>
  <si>
    <t xml:space="preserve">Reabilitação de habitação de que sejam titulares - art.º 29.º a) ii)</t>
  </si>
  <si>
    <t xml:space="preserve">Nome</t>
  </si>
  <si>
    <t xml:space="preserve">VALORES GLOBAIS</t>
  </si>
  <si>
    <t xml:space="preserve">Valores base</t>
  </si>
  <si>
    <t xml:space="preserve">Financiamento</t>
  </si>
  <si>
    <t xml:space="preserve">Valor de empréstimo</t>
  </si>
  <si>
    <t xml:space="preserve">Valor de comparticipação</t>
  </si>
  <si>
    <t xml:space="preserve">Valor financiado</t>
  </si>
  <si>
    <t xml:space="preserve">Valor despesas elegíveis</t>
  </si>
  <si>
    <t xml:space="preserve">Valor do Investimento não financiado</t>
  </si>
  <si>
    <t xml:space="preserve">Prazo de utilização do empréstimo (meses)</t>
  </si>
  <si>
    <t xml:space="preserve">Prazo de reembolso do empréstimo, após utilização (anos)</t>
  </si>
  <si>
    <t xml:space="preserve">PARECER TÉCNICO</t>
  </si>
  <si>
    <t xml:space="preserve">Texto para candidatura: componente projecto</t>
  </si>
  <si>
    <r>
      <rPr>
        <sz val="11"/>
        <rFont val="Calibri Light"/>
        <family val="2"/>
        <charset val="1"/>
      </rPr>
      <t xml:space="preserve">O presente pedido de financiamento respeita apenas à componente de Projecto  - elaboração e aprovação dos projectos das diferentes especialidades necessários para a orçamentação e execução das obras de Reabilitação da habitação própria e permanente onde o agregado reside em condições indignas- ,o qual se fundamenta na impossibilidade do agregado suportar o custo associado ao Projecto, sem o qual não é possível elaboração dos orçamentos pelas empresas habilitadas com suporte técnico que permita comparação de preços de mercado de forma eficaz e cabal respeito pelo princípio da legalidade e transparência.
Nesse sentido, em caso de aprovação do presente pedido de apoio, o financiamento ao abrigo do programa 1º Direito agora requerido será necessáriamente aditado com as componentes de custo que decorrem da empreitada e serviços conexos.
Salienta-se que foi articulado com o município, o apoio aos beneficiários diretos na contratação dos atos profissionais de Arquitectura e Engenharia, que assegurem a elaboração dos projectos por forma a cumprir os valores de referência aplicáveis ao Programa, o que consta expressamente no parecer do município que integra os documentos instrutórios da Candidatura.
Tendo presente o exposto e o o conteúdo da presente ficha de análise, submete-se à Consideração Superior:
1.A aprovação do financiamento através de apoio direto para a componente Projeto da  </t>
    </r>
    <r>
      <rPr>
        <i val="true"/>
        <sz val="11"/>
        <rFont val="Calibri Light"/>
        <family val="2"/>
        <charset val="1"/>
      </rPr>
      <t xml:space="preserve">Reabilitação de habitação de que sejam titulares</t>
    </r>
    <r>
      <rPr>
        <sz val="11"/>
        <rFont val="Calibri Light"/>
        <family val="2"/>
        <charset val="1"/>
      </rPr>
      <t xml:space="preserve"> nas condições e montantes que constam na presente Ficha de Análise;
2. Em caso de aprovação do ponto 1, a aprovação do "Anexo 1 - Dados essenciais do contrato de financiamento";
3. Em caso de aprovação do ponto 1, que a disponibilização do financiamento, seja realizada na medida da obra executada e do cumprimento do plano de trabalhos ou, no caso de outras despesas elegíveis, contra a apresentação dos respetivos contratos e comprovativos de despesa, e ainda, mediante comunicação dos beneficiários atestando que a prestação de serviços objecto da faturação foi prestada, sem prejuízo das alterações decorrentes da antecipação das verbas necessárias para pagamento de quantias devidas pelos adiantamentos do preço das empreitadas que forem contratualmente estabelecidos, conforme previsto no artigo 22.º n.º 1 do DL37/2018, na sua redação atual.
4. Em caso de aprovação dos pontos anteriores, que seja registado o regime especial de afetação dos fogos reabilitados no registo predial, a requerer pelo IHRU, I. P., na qualidade de interessado, conforme previsto no artigo 72.º n.º 1 do DL37/2018, na sua redação atual.</t>
    </r>
  </si>
  <si>
    <t xml:space="preserve">A Ténica Superior, </t>
  </si>
  <si>
    <t xml:space="preserve">VARIÁVEL</t>
  </si>
  <si>
    <t xml:space="preserve">VALOR</t>
  </si>
  <si>
    <t xml:space="preserve">DATA</t>
  </si>
  <si>
    <t xml:space="preserve">Identificação da habitação objecto do financiamento</t>
  </si>
  <si>
    <t xml:space="preserve">Descrição na Conservatória do Registo Predial</t>
  </si>
  <si>
    <t xml:space="preserve">Artigo Matricial</t>
  </si>
  <si>
    <t xml:space="preserve">Freguesia</t>
  </si>
  <si>
    <r>
      <rPr>
        <sz val="11"/>
        <color theme="1"/>
        <rFont val="Calibri Light"/>
        <family val="2"/>
        <charset val="1"/>
      </rPr>
      <t xml:space="preserve">Área bruta </t>
    </r>
    <r>
      <rPr>
        <sz val="8"/>
        <color theme="1"/>
        <rFont val="Calibri Light"/>
        <family val="2"/>
        <charset val="1"/>
      </rPr>
      <t xml:space="preserve">(m2)</t>
    </r>
  </si>
  <si>
    <t xml:space="preserve">Observações</t>
  </si>
  <si>
    <t xml:space="preserve">Indexante dos Apoios Sociais (IAS)</t>
  </si>
  <si>
    <t xml:space="preserve">Valor mensal atual da pensão social do regime não contributivo</t>
  </si>
  <si>
    <t xml:space="preserve">Taxa de juro em vigor no IHRU</t>
  </si>
  <si>
    <t xml:space="preserve">Dados da Intervenção</t>
  </si>
  <si>
    <t xml:space="preserve">Caraterização:</t>
  </si>
  <si>
    <t xml:space="preserve">Adjudicatário</t>
  </si>
  <si>
    <t xml:space="preserve">Alvará/Registo</t>
  </si>
  <si>
    <t xml:space="preserve">Designação social</t>
  </si>
  <si>
    <t xml:space="preserve">Datas previstas</t>
  </si>
  <si>
    <t xml:space="preserve">Início</t>
  </si>
  <si>
    <t xml:space="preserve">Prazo (meses)</t>
  </si>
  <si>
    <t xml:space="preserve">Conclusão</t>
  </si>
  <si>
    <t xml:space="preserve">FORMULÁRIO DE CANDIDATURA PLANO DE RECUPERAÇÃO E RESILIÊNCIA</t>
  </si>
  <si>
    <t xml:space="preserve">Investimento RE-C02-i01 - Programa de Apoio ao Acesso à Habitação</t>
  </si>
  <si>
    <t xml:space="preserve">Município competente:</t>
  </si>
  <si>
    <t xml:space="preserve">Águeda</t>
  </si>
  <si>
    <t xml:space="preserve">Código agregado</t>
  </si>
  <si>
    <t xml:space="preserve">email</t>
  </si>
  <si>
    <t xml:space="preserve">Telefone</t>
  </si>
  <si>
    <t xml:space="preserve">ENTIDADE BENEFICIÁRIA</t>
  </si>
  <si>
    <t xml:space="preserve">Tipo de entidade:</t>
  </si>
  <si>
    <t xml:space="preserve">Município (Art.º 26.º a))</t>
  </si>
  <si>
    <t xml:space="preserve">Identificação:</t>
  </si>
  <si>
    <t xml:space="preserve">NIF:</t>
  </si>
  <si>
    <t xml:space="preserve">Modalidade de Apoio:</t>
  </si>
  <si>
    <t xml:space="preserve">Número candidatura:</t>
  </si>
  <si>
    <t xml:space="preserve">Localização:</t>
  </si>
  <si>
    <t xml:space="preserve">Número de fogos:</t>
  </si>
  <si>
    <t xml:space="preserve">Designação:</t>
  </si>
  <si>
    <t xml:space="preserve">Requisitos gerais de acesso da candidatura a financiamento pelo beneficiário final:</t>
  </si>
  <si>
    <t xml:space="preserve">1) A candidatura enquadra na Estratégia Local de Habitação aprovada pelo Município?</t>
  </si>
  <si>
    <t xml:space="preserve">2) O IHRU aprovou a concordância da Estratégia Local de Habitação com o programa 1º Direito?</t>
  </si>
  <si>
    <t xml:space="preserve">3) Cumpre as datas previstas para a concretização das soluções habitacionais (requisito 3 do aviso)?</t>
  </si>
  <si>
    <t xml:space="preserve">4) Data efetiva ou prevista do contrato de empreitada a partir de 2020-02-01?</t>
  </si>
  <si>
    <t xml:space="preserve">5) A programação é compatível com a consignação dos trabalhos no prazo máximo de 1 ano após notificação do IHRU da aprovação do financiamento e com a conclusão das obras até 31 de março de 2026?</t>
  </si>
  <si>
    <t xml:space="preserve">5.1) Data prevista de consignação?</t>
  </si>
  <si>
    <t xml:space="preserve">5.2) Data prevista de conclusão:</t>
  </si>
  <si>
    <t xml:space="preserve">5.3) Confirmo que não existe cumulação dos apoios, conforme requisito 5 do Aviso?</t>
  </si>
  <si>
    <t xml:space="preserve">Conclusão sobre os requisitos gerais de acesso ao PRR - </t>
  </si>
  <si>
    <t xml:space="preserve">Elementos de instrução</t>
  </si>
  <si>
    <t xml:space="preserve">ANEXO I - Requisitos Legais</t>
  </si>
  <si>
    <t xml:space="preserve">ANEXO IA - Parecer do município</t>
  </si>
  <si>
    <t xml:space="preserve">ANEXO IB - Composição do agregado</t>
  </si>
  <si>
    <t xml:space="preserve">ANEXO II - Identificação dos fogos objeto do financiamento</t>
  </si>
  <si>
    <t xml:space="preserve">ANEXO III - Estrutura de custos do pedido de financiamento (apenas despesas elegíveis - valores sem IVA)</t>
  </si>
  <si>
    <t xml:space="preserve">NQ e CO - Para operações com custos elegíveis superiores a 1.000 euros/m2</t>
  </si>
  <si>
    <t xml:space="preserve">VERIFICAÇÃO PELO MUNICÍPIO DOS REQUISITOS NOS TERMOS DO NÚMERO 3.3.2, DO AVISO</t>
  </si>
  <si>
    <t xml:space="preserve">Declara-se que na presente candidatura encontram-se cumpridos os requisitos do Aviso.
</t>
  </si>
  <si>
    <t xml:space="preserve">Data e assinatura do Município</t>
  </si>
  <si>
    <t xml:space="preserve">ANEXO I  - REQUISITOS LEGAIS </t>
  </si>
  <si>
    <t xml:space="preserve">Não dispensa a consulta da legislação aplicável. O IHRU poderá solicitar informações ou elementos complementares, 
de acordo com o estabelecido no art.º 6.º n.º 5 da Portaria n.º 230/2018, na sua redação atual.</t>
  </si>
  <si>
    <t xml:space="preserve">N.º</t>
  </si>
  <si>
    <t xml:space="preserve">REQUISITOS LEGAIS</t>
  </si>
  <si>
    <t xml:space="preserve">ENQUADRAMENTO LEGAL</t>
  </si>
  <si>
    <t xml:space="preserve">Verificação pelo município dos requisitos nos termos do número 3.3.2</t>
  </si>
  <si>
    <t xml:space="preserve">Fase em que é obrigatória a apresentação dos elementos.</t>
  </si>
  <si>
    <t xml:space="preserve">Fundamentação</t>
  </si>
  <si>
    <t xml:space="preserve">OBSERVAÇÕES</t>
  </si>
  <si>
    <t xml:space="preserve">1.</t>
  </si>
  <si>
    <t xml:space="preserve">Enquadramento na Estratégia Local de Habitação do município competente, considerada em conformidade com as regras e os princípios do 1.º Direito pelo IHRU</t>
  </si>
  <si>
    <t xml:space="preserve">P230/2018 art. 2.º 1. e 9. na redação atual</t>
  </si>
  <si>
    <t xml:space="preserve">Com a submissão da candidatura</t>
  </si>
  <si>
    <t xml:space="preserve">2.</t>
  </si>
  <si>
    <t xml:space="preserve">Comunicação do município prevista no n.º 4 do referido artigo 59.º: notificação do município identificando como beneficiário direto (emitido nos últimos 18 meses);</t>
  </si>
  <si>
    <t xml:space="preserve">DL37/2018 art. 59.º 4.</t>
  </si>
  <si>
    <t xml:space="preserve">Dispensável caso a candidatura seja remetida pelo município.</t>
  </si>
  <si>
    <t xml:space="preserve">3.</t>
  </si>
  <si>
    <t xml:space="preserve">Elementos de identificação da pessoa ou das pessoas que integram o agregado habitacional nos termos do n.º 3 do artigo 17.º do Decreto-Lei n.º 135/99, de 22 de abril, na sua redação atual;</t>
  </si>
  <si>
    <t xml:space="preserve">P230/2018 art.º 11.º 1. a)</t>
  </si>
  <si>
    <t xml:space="preserve">4.</t>
  </si>
  <si>
    <t xml:space="preserve">Atestado(s) médico(s) de incapacidade multiúso, no caso de indicação de pessoa(s) com grau de incapacidade permanente igual ou superior a 60 %;</t>
  </si>
  <si>
    <t xml:space="preserve">5.</t>
  </si>
  <si>
    <t xml:space="preserve">Declaração de não detenção, da sua parte e da parte de qualquer dos elementos do agregado habitacional, de património imobiliário nos termos previstos na alínea a) do n.º 1 do artigo 7.º do Decreto-Lei n.º 37/2018 ou de património mobiliário de valor superior ao previsto na alínea e) do artigo 4.º do mesmo decreto-lei;</t>
  </si>
  <si>
    <t xml:space="preserve">P230/2018 art.º 11.º 1. b)
(P230/2018 art.º 6.º 2. a))</t>
  </si>
  <si>
    <t xml:space="preserve">DecPatrimonio.docx.</t>
  </si>
  <si>
    <t xml:space="preserve">6.</t>
  </si>
  <si>
    <t xml:space="preserve">Comprovativos dos rendimentos do agregado habitacional nos termos e para efeito de cálculo dos apoios a conceder ao abrigo do 1.º Direito, nomeadamente dos artigos 9.º e 34.º do Decreto-Lei n.º 37/2018 - Nota de Liquidação do destinatário da solução habitacional e dos elementos do seu agregado habitacional, respeitante ao ano anterior e declaração apresentada no ano em curso (IRS);</t>
  </si>
  <si>
    <t xml:space="preserve">P230/2018 art.º 11.º 1. b)
(P230/2018 art.º 6.º 2. b))</t>
  </si>
  <si>
    <t xml:space="preserve">7.</t>
  </si>
  <si>
    <t xml:space="preserve">Consentimento expresso a que se refere o artigo 28.º-A do Decreto-Lei n.º 135/99, de 22 de abril, na sua redação atual, por parte do candidato e dos elementos do seu agregado habitacional, para confirmação pelo IHRU, I. P., junto das entidades públicas competentes, designadamente da Autoridade Tributária (AT), da informação constante dos elementos instrutórios;</t>
  </si>
  <si>
    <t xml:space="preserve">P230/2018 art.º 11.º 1. b)
(P230/2018 art.º 6.º 2. c))</t>
  </si>
  <si>
    <t xml:space="preserve">DecConsentimento.docx.</t>
  </si>
  <si>
    <t xml:space="preserve">8.</t>
  </si>
  <si>
    <t xml:space="preserve">Pedido de apoio e solução habitacional proposta, com previsão do valor das correspondentes despesas nos termos do artigo 14.º do Decreto-Lei n.º 37/2018;</t>
  </si>
  <si>
    <t xml:space="preserve">P230/2018 art.º 11.º 1. d)</t>
  </si>
  <si>
    <t xml:space="preserve">Esta informação é prestada através do respetivo formulário.</t>
  </si>
  <si>
    <t xml:space="preserve">9.</t>
  </si>
  <si>
    <t xml:space="preserve">Parecer do município sobre a solução habitacional proposta</t>
  </si>
  <si>
    <t xml:space="preserve">P230/2018 art.º 11.º 1. i)</t>
  </si>
  <si>
    <t xml:space="preserve">A minuta do parece consta do formulário.</t>
  </si>
  <si>
    <t xml:space="preserve">10.</t>
  </si>
  <si>
    <t xml:space="preserve">Caderneta Predial Urbana do edifício ou fração</t>
  </si>
  <si>
    <t xml:space="preserve">P230/2018 art.º 11.º 1. e)</t>
  </si>
  <si>
    <t xml:space="preserve">11.</t>
  </si>
  <si>
    <t xml:space="preserve">Certidão de Teor da Conservatória de Registo Predial (ou código da certidão permanente) do edifício ou fração</t>
  </si>
  <si>
    <t xml:space="preserve">12.</t>
  </si>
  <si>
    <t xml:space="preserve">Comprovativo de que a fração ou edifício a intervir constitui a residência própria e permanente do agregado (comprovativo da morada fiscal do agregado).</t>
  </si>
  <si>
    <t xml:space="preserve">REQUISITO PROCESSUAL (DL37/2018 art.º 32.º 1.)</t>
  </si>
  <si>
    <t xml:space="preserve">13.</t>
  </si>
  <si>
    <t xml:space="preserve">Declaração dos outros cotitulares, ou de quem os represente, nas situações previstas no n.º 2 do artigo 32.º do Decreto-Lei n.º 37/2018, aceitando a sua intervenção no processo para autorização da contratação dos financiamentos ou concedendo essa autorização com menção ao conhecimento das condições legais aplicáveis;</t>
  </si>
  <si>
    <t xml:space="preserve">P230/2018 art.º 11.º 1. f)</t>
  </si>
  <si>
    <t xml:space="preserve">DecCotitulares.docx.</t>
  </si>
  <si>
    <t xml:space="preserve">14.</t>
  </si>
  <si>
    <t xml:space="preserve">No caso de obras, cópia de três orçamentos, com indicação do orçamento adotado e de fundamentação sucinta da escolha;</t>
  </si>
  <si>
    <t xml:space="preserve">P230/2018 art.º 11.º 1. h)</t>
  </si>
  <si>
    <t xml:space="preserve">Quando, nomeadamente por razões de interioridade ou de conjuntura económica, o município declare existir dificuldade na obtenção de vários orçamentos por parte dos beneficiários, conforme previsto na alínea h) do n.º 1 do presente artigo, o IHRU, I. P., pode aceitar a apresentação de um único orçamento. (Portaria n.º 230/2018, art.º 11, n.º 5)</t>
  </si>
  <si>
    <t xml:space="preserve">15.</t>
  </si>
  <si>
    <t xml:space="preserve">Caso as obras sejam nas partes comuns do prédio, cópia da ata da assembleia de condomínio que deliberou a realização das obras, respetivo orçamento e custo atribuído à fração.</t>
  </si>
  <si>
    <t xml:space="preserve">REQUISITO PROCESSUAL</t>
  </si>
  <si>
    <t xml:space="preserve">16.</t>
  </si>
  <si>
    <t xml:space="preserve">Comprovativo de IBAN do titular do agregado familiar.</t>
  </si>
  <si>
    <t xml:space="preserve">Até ao 1º desembolso</t>
  </si>
  <si>
    <t xml:space="preserve">17.</t>
  </si>
  <si>
    <t xml:space="preserve">Certificado de Eficiência Energética antes e após as obras de reabilitação ou após às obras de construção.</t>
  </si>
  <si>
    <t xml:space="preserve">Fase</t>
  </si>
  <si>
    <t xml:space="preserve">Verificação pelo município</t>
  </si>
  <si>
    <t xml:space="preserve">Em falta</t>
  </si>
  <si>
    <t xml:space="preserve">Entregue e verificado pelo município</t>
  </si>
  <si>
    <t xml:space="preserve">Logo que disponível, no limite até 90 dias após conclusão da obra ou aquisição</t>
  </si>
  <si>
    <t xml:space="preserve">Não aplicável</t>
  </si>
  <si>
    <t xml:space="preserve">Com o assinatura do contrato</t>
  </si>
  <si>
    <t xml:space="preserve">Candidatura do Agregado:</t>
  </si>
  <si>
    <r>
      <rPr>
        <b val="true"/>
        <sz val="18"/>
        <rFont val="Calibri Light"/>
        <family val="2"/>
        <charset val="1"/>
      </rPr>
      <t xml:space="preserve">Parecer do Município Competente</t>
    </r>
    <r>
      <rPr>
        <sz val="12"/>
        <rFont val="Calibri Light"/>
        <family val="2"/>
        <charset val="1"/>
      </rPr>
      <t xml:space="preserve"> (P230/2018 art.º 11.º n.º 1 i))</t>
    </r>
  </si>
  <si>
    <r>
      <rPr>
        <sz val="12"/>
        <rFont val="Calibri Light"/>
        <family val="2"/>
        <charset val="1"/>
      </rPr>
      <t xml:space="preserve">ENQUADRAMENTO NO </t>
    </r>
    <r>
      <rPr>
        <i val="true"/>
        <sz val="12"/>
        <rFont val="Calibri Light"/>
        <family val="2"/>
        <charset val="1"/>
      </rPr>
      <t xml:space="preserve">1.º DIREITO - PROGRAMA DE APOIO AO ACESSO À HABITAÇÃO</t>
    </r>
  </si>
  <si>
    <t xml:space="preserve">Condição habitacional indigna</t>
  </si>
  <si>
    <t xml:space="preserve">Condição habitacional indigna:</t>
  </si>
  <si>
    <t xml:space="preserve">Insalubridade e insegurança [alínea b) do artigo 5.º]</t>
  </si>
  <si>
    <t xml:space="preserve">Enquadramento da solução habitacional na ELH:</t>
  </si>
  <si>
    <t xml:space="preserve">Situações Específicas do agregado:</t>
  </si>
  <si>
    <t xml:space="preserve">Fundamentação da Situação Específica</t>
  </si>
  <si>
    <t xml:space="preserve">Solução Habitacional</t>
  </si>
  <si>
    <t xml:space="preserve">Solução Habitacional proposta:</t>
  </si>
  <si>
    <t xml:space="preserve">Verificou-se a situação de carência financeira do agregado familiar, de acordo com o DL37/2018:</t>
  </si>
  <si>
    <t xml:space="preserve">A pessoa ou agregado detém um património mobiliário de valor inferior a 7898.58€ (240xIASx7.5%) e tem um rendimento médio mensal inferior a 1755.24 € (4xIAS).</t>
  </si>
  <si>
    <t xml:space="preserve">Inexistência de causas de exclusão
Verificou-se que nenhuma das pessoas do agregado se encontra nas seguintes situações:</t>
  </si>
  <si>
    <t xml:space="preserve">Detentor de título, como de propriedade, usufruto ou arrendamento, que lhe confere, e ao seu agregado, o direito a utilizar uma habitação adequada.</t>
  </si>
  <si>
    <t xml:space="preserve">Tenha beneficiado de apoio a fundo perdido para aquisição, construção ou reconstrução de habitação no âmbito de regimes legais de financiamento público e não seja dependente ou deficiente.</t>
  </si>
  <si>
    <t xml:space="preserve">Cidadão estrangeiro com autorização de residência temporária para o exercício de determinadas atividades de curta e média duração, como são os casos de intercâmbio estudantil, voluntariado ou estágio profissional.</t>
  </si>
  <si>
    <t xml:space="preserve">Localização:
freguesia:
Artigo Matricial e Fração:
CRPredial (n.º e descrição):
Área bruta privativa (CPU) m2:</t>
  </si>
  <si>
    <t xml:space="preserve">Dados da Intervenção de Reabilitação de habitação de que sejam titulares</t>
  </si>
  <si>
    <t xml:space="preserve">Adjudicatário:
Datas previstas para a obra:</t>
  </si>
  <si>
    <t xml:space="preserve">Alv/registo:</t>
  </si>
  <si>
    <t xml:space="preserve">Desig. Social:</t>
  </si>
  <si>
    <t xml:space="preserve">Datas previstas para a obra:</t>
  </si>
  <si>
    <t xml:space="preserve">Inicio:</t>
  </si>
  <si>
    <t xml:space="preserve">Prazo (meses):</t>
  </si>
  <si>
    <t xml:space="preserve">Conclusão:</t>
  </si>
  <si>
    <t xml:space="preserve">PARECER DO MUNICÍPIO</t>
  </si>
  <si>
    <t xml:space="preserve">Justificação da adequação da solução habitacional proposta ao agregado:</t>
  </si>
  <si>
    <t xml:space="preserve">Quanto ao orçamento (em caso de obras):</t>
  </si>
  <si>
    <t xml:space="preserve">Quanto à participação do município na promoção da solução habitacional, se for o caso, com indicação da forma adotada para o efeito nos termos do artigo 61.º do Decreto-Lei n.º 37/2018.</t>
  </si>
  <si>
    <t xml:space="preserve">No caso de aquisição ou aquisição e reabilitação de uma habitação, quanto à inexistência ou inadequação de resposta para o beneficiário em habitação municipal ou no âmbito de uma solução habitacional promovida por outra entidade.</t>
  </si>
  <si>
    <t xml:space="preserve">Quanto às medidas complementares de avaliação da taxa de esforço e de acompanhamento técnico e social consideradas necessárias para a estabilidade da solução habitacional pelos serviços municipais e ou sociais competentes:</t>
  </si>
  <si>
    <t xml:space="preserve">Identificação da habitaçãode origem do agregado habitacional:</t>
  </si>
  <si>
    <t xml:space="preserve">Identificação da habitação que constituirá a solução habitacional:</t>
  </si>
  <si>
    <t xml:space="preserve">A intervenção carece de licença prévia? </t>
  </si>
  <si>
    <t xml:space="preserve">Em caso positivo solicita-se envio de documento comprovativo de viabilidade de licenciamento.</t>
  </si>
  <si>
    <t xml:space="preserve">[fotografia 1]</t>
  </si>
  <si>
    <t xml:space="preserve">[fotografia 2]</t>
  </si>
  <si>
    <t xml:space="preserve">exterior da habitação</t>
  </si>
  <si>
    <t xml:space="preserve">sala</t>
  </si>
  <si>
    <t xml:space="preserve">[fotografia 3]</t>
  </si>
  <si>
    <t xml:space="preserve">[fotografia 4]</t>
  </si>
  <si>
    <t xml:space="preserve">quarto</t>
  </si>
  <si>
    <t xml:space="preserve">cozinha</t>
  </si>
  <si>
    <t xml:space="preserve">[DESPACHOS E ASSINATURAS: conforme competências em vigor no município]</t>
  </si>
  <si>
    <t xml:space="preserve">CANDIDATURA - BENEFICIÁRIOS DIRETOS (DL37/2018 art.º 25.º)</t>
  </si>
  <si>
    <t xml:space="preserve">Nome completo</t>
  </si>
  <si>
    <t xml:space="preserve">Estado Civil</t>
  </si>
  <si>
    <t xml:space="preserve">Parentesco</t>
  </si>
  <si>
    <t xml:space="preserve">Tipo de documento de identificação</t>
  </si>
  <si>
    <t xml:space="preserve">Número do documento de indentificação</t>
  </si>
  <si>
    <r>
      <rPr>
        <sz val="10"/>
        <color theme="1"/>
        <rFont val="Calibri Light"/>
        <family val="2"/>
        <charset val="1"/>
      </rPr>
      <t xml:space="preserve">Data de nascimento
</t>
    </r>
    <r>
      <rPr>
        <sz val="8"/>
        <color theme="1"/>
        <rFont val="Calibri Light"/>
        <family val="2"/>
        <charset val="1"/>
      </rPr>
      <t xml:space="preserve">(AAAA-MM-DD)</t>
    </r>
  </si>
  <si>
    <t xml:space="preserve">Sexo</t>
  </si>
  <si>
    <t xml:space="preserve">Rendimento anual do membro do agregado superior à pensão social (€)</t>
  </si>
  <si>
    <t xml:space="preserve">ID</t>
  </si>
  <si>
    <t xml:space="preserve">Verif. Rend.</t>
  </si>
  <si>
    <t xml:space="preserve">TITULAR</t>
  </si>
  <si>
    <t xml:space="preserve">casado/a</t>
  </si>
  <si>
    <t xml:space="preserve">titular</t>
  </si>
  <si>
    <t xml:space="preserve">BILHETE DE IDENTIDADE</t>
  </si>
  <si>
    <t xml:space="preserve">divorciado/a</t>
  </si>
  <si>
    <t xml:space="preserve">cônjuge / união de facto</t>
  </si>
  <si>
    <t xml:space="preserve">CARTÃO DE CIDADÃO</t>
  </si>
  <si>
    <t xml:space="preserve">separado/a</t>
  </si>
  <si>
    <t xml:space="preserve">filho/a</t>
  </si>
  <si>
    <t xml:space="preserve">AUTORIZAÇAO DE RESIDÊNCIA PERMANENTE</t>
  </si>
  <si>
    <t xml:space="preserve">solteiro/a</t>
  </si>
  <si>
    <t xml:space="preserve">pai/mãe</t>
  </si>
  <si>
    <t xml:space="preserve">PASSAPORTE (PAÍS EUROPEU)</t>
  </si>
  <si>
    <t xml:space="preserve">víuvo/a</t>
  </si>
  <si>
    <t xml:space="preserve">outro</t>
  </si>
  <si>
    <t xml:space="preserve">masculino</t>
  </si>
  <si>
    <t xml:space="preserve">feminino</t>
  </si>
  <si>
    <t xml:space="preserve">ANEXO II - Identificação do fogo objeto do financiamento</t>
  </si>
  <si>
    <t xml:space="preserve">Identificação prédio ou fração (conforme propriedade horizontal ou designação que permita a identificação)</t>
  </si>
  <si>
    <t xml:space="preserve">Código do fogo para efeitos de ligação ao ficheiro de agregados (númeração automática)</t>
  </si>
  <si>
    <t xml:space="preserve">Morada (designação e n.º de polícia)</t>
  </si>
  <si>
    <t xml:space="preserve">Código Postal</t>
  </si>
  <si>
    <t xml:space="preserve">Código da freguesia</t>
  </si>
  <si>
    <t xml:space="preserve">Artigo Matricial conforme caderneta predial</t>
  </si>
  <si>
    <t xml:space="preserve">Descrição Conservatória do Registo Predial</t>
  </si>
  <si>
    <t xml:space="preserve">Tipologia</t>
  </si>
  <si>
    <t xml:space="preserve">F1</t>
  </si>
  <si>
    <r>
      <rPr>
        <b val="true"/>
        <sz val="12"/>
        <color theme="1"/>
        <rFont val="Calibri Light"/>
        <family val="2"/>
        <charset val="1"/>
      </rPr>
      <t xml:space="preserve">ANEXO III - Estrutura de custos do pedido de financiamento (apenas despesas elegíveis referentes aos fogos - </t>
    </r>
    <r>
      <rPr>
        <b val="true"/>
        <sz val="12"/>
        <color rgb="FFFF0000"/>
        <rFont val="Calibri Light"/>
        <family val="2"/>
        <charset val="1"/>
      </rPr>
      <t xml:space="preserve">valores sem IVA</t>
    </r>
    <r>
      <rPr>
        <b val="true"/>
        <sz val="12"/>
        <color theme="1"/>
        <rFont val="Calibri Light"/>
        <family val="2"/>
        <charset val="1"/>
      </rPr>
      <t xml:space="preserve">)</t>
    </r>
  </si>
  <si>
    <t xml:space="preserve">Valores sem IVA</t>
  </si>
  <si>
    <t xml:space="preserve">Identificação prédio ou fração (conforme propriedade horizontal ou desginação que permita a identificação)</t>
  </si>
  <si>
    <t xml:space="preserve">Área bruta privativa (m²)</t>
  </si>
  <si>
    <t xml:space="preserve">Área bruta de construção (m²)</t>
  </si>
  <si>
    <t xml:space="preserve">Coeficiente localização do IMI (consultar link acima)</t>
  </si>
  <si>
    <t xml:space="preserve">Empreitadas
(apenas elegível para contratos de empreiatada celebrados a partir de 2020-02-01)
</t>
  </si>
  <si>
    <t xml:space="preserve">Preço de aquisição</t>
  </si>
  <si>
    <t xml:space="preserve">Trabalhos e fornecimentos com acessibilidades e de sustentabilidade ambiental</t>
  </si>
  <si>
    <t xml:space="preserve">Fiscalização</t>
  </si>
  <si>
    <t xml:space="preserve">Publicitação</t>
  </si>
  <si>
    <t xml:space="preserve">Registos</t>
  </si>
  <si>
    <t xml:space="preserve">Projetos</t>
  </si>
  <si>
    <t xml:space="preserve">Segurança de Obra</t>
  </si>
  <si>
    <t xml:space="preserve">Atos Notariais</t>
  </si>
  <si>
    <t xml:space="preserve">Despesas com arrendamento temporário</t>
  </si>
  <si>
    <t xml:space="preserve">Certificações Energéticas</t>
  </si>
  <si>
    <t xml:space="preserve">Total</t>
  </si>
  <si>
    <t xml:space="preserve">AVALIAÇÃO DO NÍVEL DE QUALIDADE DE
EMPREENDIMENTOS DE HABITAÇÃO DE CUSTO CONTROLADO</t>
  </si>
  <si>
    <t xml:space="preserve">0.</t>
  </si>
  <si>
    <t xml:space="preserve">Habitação em moradia</t>
  </si>
  <si>
    <t xml:space="preserve">EDIFÍCIO </t>
  </si>
  <si>
    <t xml:space="preserve">Pontuação</t>
  </si>
  <si>
    <t xml:space="preserve">Avaliação</t>
  </si>
  <si>
    <t xml:space="preserve">Do item</t>
  </si>
  <si>
    <t xml:space="preserve">Máxima</t>
  </si>
  <si>
    <t xml:space="preserve">Verificação</t>
  </si>
  <si>
    <t xml:space="preserve">Resultado</t>
  </si>
  <si>
    <t xml:space="preserve">1.1</t>
  </si>
  <si>
    <t xml:space="preserve">Iluminação dos espaços de circulação comum *</t>
  </si>
  <si>
    <t xml:space="preserve">a)</t>
  </si>
  <si>
    <t xml:space="preserve">Iluminação natural e fontes de energia renovável</t>
  </si>
  <si>
    <t xml:space="preserve">b)</t>
  </si>
  <si>
    <t xml:space="preserve">Iluminação com fontes de energia renovável</t>
  </si>
  <si>
    <t xml:space="preserve">c)</t>
  </si>
  <si>
    <t xml:space="preserve">Iluminação LED</t>
  </si>
  <si>
    <t xml:space="preserve">1.2</t>
  </si>
  <si>
    <t xml:space="preserve">Ventilação dos espaços de circulação comum *</t>
  </si>
  <si>
    <t xml:space="preserve">Ventilação natural </t>
  </si>
  <si>
    <t xml:space="preserve">Ventilação forçada com fontes de energia renovável</t>
  </si>
  <si>
    <t xml:space="preserve">1.3</t>
  </si>
  <si>
    <t xml:space="preserve">Mobilidade de baixo impacte ambiental</t>
  </si>
  <si>
    <t xml:space="preserve">Parque para veículos com postos de carregamento elétricos **</t>
  </si>
  <si>
    <t xml:space="preserve">Lugares de estacionamento para veículos (bicicletas, motociclos, etc) **</t>
  </si>
  <si>
    <t xml:space="preserve">1.4</t>
  </si>
  <si>
    <t xml:space="preserve">Materiais de baixo impacte ambiental</t>
  </si>
  <si>
    <t xml:space="preserve">Aplicação sistemática de materiais com certificação ambiental - baixo impacto ambiental/alto aproveitamento na reciclagem). Acabamentos e elementos construtivos não estruturais - Estimativa &gt;= 30%</t>
  </si>
  <si>
    <t xml:space="preserve">Aplicação sistemática de materiais com certificação ambiental - baixo impacto ambiental/alto aproveitamento na reciclagem). Acabamentos e elementos construtivos não estruturais - Estimativa &gt;= 15%</t>
  </si>
  <si>
    <t xml:space="preserve">1.5</t>
  </si>
  <si>
    <t xml:space="preserve">Recursos hidricos</t>
  </si>
  <si>
    <t xml:space="preserve">Utilização de equipamentos eficientes (torneiras com redutor; uso de torneiras com sensores; autoclismo de dupla descarga) **</t>
  </si>
  <si>
    <t xml:space="preserve">Utilização de águas pluviais para consumo secundário **</t>
  </si>
  <si>
    <t xml:space="preserve">Subtotal</t>
  </si>
  <si>
    <t xml:space="preserve">HABITAÇÕES </t>
  </si>
  <si>
    <t xml:space="preserve">2.1</t>
  </si>
  <si>
    <t xml:space="preserve">Forma e localização dos compartimentos</t>
  </si>
  <si>
    <t xml:space="preserve">A organização espacial promove a separação entre zona social e privada (proximidade de sala e cozinha servida por WC) **</t>
  </si>
  <si>
    <t xml:space="preserve">Os compartimentos têm formas e dimensões regulares que facilitam a sua utilização e a colocação do mobiliário **</t>
  </si>
  <si>
    <t xml:space="preserve">Os elementos salientes das paredes (e.g., pilares, ductos, equipamentos fixos) não prejudicam a sua utilização e a colocação do mobiliário **</t>
  </si>
  <si>
    <t xml:space="preserve">2.2</t>
  </si>
  <si>
    <t xml:space="preserve">Localização dos vãos</t>
  </si>
  <si>
    <t xml:space="preserve">Paredes opostas</t>
  </si>
  <si>
    <t xml:space="preserve">Paredes contíguas</t>
  </si>
  <si>
    <t xml:space="preserve">2.3</t>
  </si>
  <si>
    <t xml:space="preserve">Iluminação natural</t>
  </si>
  <si>
    <t xml:space="preserve">Pelo menos 30% dos compartimentos habitáveis com exposição a Sul ou 50% com exposiçao a nascente/sul/poente **</t>
  </si>
  <si>
    <t xml:space="preserve">Existe iluminação natural em pelo menos uma IS **</t>
  </si>
  <si>
    <t xml:space="preserve">Existe iluminação natural de espaços de circulação **</t>
  </si>
  <si>
    <t xml:space="preserve">2.4</t>
  </si>
  <si>
    <t xml:space="preserve">Tratamento de roupa</t>
  </si>
  <si>
    <t xml:space="preserve">Estendal em espaço autónomo não contíguo à cozinha (lavandaria)</t>
  </si>
  <si>
    <t xml:space="preserve">Estendal em espaço autónomo contíguo à cozinha (marquise)</t>
  </si>
  <si>
    <t xml:space="preserve">2.5</t>
  </si>
  <si>
    <r>
      <rPr>
        <b val="true"/>
        <sz val="11"/>
        <color theme="1"/>
        <rFont val="Calibri Light"/>
        <family val="2"/>
        <charset val="1"/>
      </rPr>
      <t xml:space="preserve">Espaços exteriores de uso comum ou privado </t>
    </r>
    <r>
      <rPr>
        <sz val="11"/>
        <color theme="1"/>
        <rFont val="Calibri Light"/>
        <family val="2"/>
        <charset val="1"/>
      </rPr>
      <t xml:space="preserve">(aplica-se áreas médias por fogo)</t>
    </r>
  </si>
  <si>
    <t xml:space="preserve">Logradouro, terraço ou varanda com área &gt;= 10 m²</t>
  </si>
  <si>
    <t xml:space="preserve">Logradouro, terraço ou varanda com área &gt;= 4 m²</t>
  </si>
  <si>
    <t xml:space="preserve">Logradouro, terraço ou varanda com área &gt;= 2,5 m²</t>
  </si>
  <si>
    <t xml:space="preserve">2.6</t>
  </si>
  <si>
    <t xml:space="preserve">Arrumos (integrados na fração, aplica-se áreas médias por fogo)</t>
  </si>
  <si>
    <t xml:space="preserve">Arrumos com área maior que:
1,0m² no T0, 1,5m² no T1, 2,5m² no T2, 3,5m² no T3, 4,0m² no T4, e 4,5m² no T5</t>
  </si>
  <si>
    <t xml:space="preserve">CONSTRUÇÃO </t>
  </si>
  <si>
    <t xml:space="preserve">3.1</t>
  </si>
  <si>
    <t xml:space="preserve">ELEMENTOS PRIMÁRIOS</t>
  </si>
  <si>
    <t xml:space="preserve">3.1.1</t>
  </si>
  <si>
    <t xml:space="preserve">Fundações</t>
  </si>
  <si>
    <t xml:space="preserve">Projeto baseado em estudo geotécnico ou reabilitação de edifícios sem ampliação</t>
  </si>
  <si>
    <t xml:space="preserve">3.1.2</t>
  </si>
  <si>
    <t xml:space="preserve">Estrutura</t>
  </si>
  <si>
    <t xml:space="preserve">Reticulada de betão armado ou metálica</t>
  </si>
  <si>
    <t xml:space="preserve">Fungiforme (maciça ou aligeirada)     </t>
  </si>
  <si>
    <t xml:space="preserve">3.1.3</t>
  </si>
  <si>
    <t xml:space="preserve">Paredes das divisórias interiores dos fogos</t>
  </si>
  <si>
    <t xml:space="preserve">Alvenaria de tijolo ou bloco com espessura final de 15 cm ou superior</t>
  </si>
  <si>
    <t xml:space="preserve">Alvenaria em bloco de gesso ou placas de gesso cartonado e espessura final de 10 cm ou superior</t>
  </si>
  <si>
    <t xml:space="preserve">3.1.4</t>
  </si>
  <si>
    <t xml:space="preserve">Paredes de separação entre fogos e/ou zonas comuns</t>
  </si>
  <si>
    <t xml:space="preserve">Alvenaria dupla</t>
  </si>
  <si>
    <t xml:space="preserve">3.1.5</t>
  </si>
  <si>
    <t xml:space="preserve">Coberturas</t>
  </si>
  <si>
    <t xml:space="preserve">Inclinada</t>
  </si>
  <si>
    <t xml:space="preserve">Plana invertida</t>
  </si>
  <si>
    <t xml:space="preserve">3.2</t>
  </si>
  <si>
    <t xml:space="preserve">ELEMENTOS SECUNDÁRIOS</t>
  </si>
  <si>
    <t xml:space="preserve">3.2.1</t>
  </si>
  <si>
    <t xml:space="preserve">Vãos exteriores dos fogos caixilharias</t>
  </si>
  <si>
    <t xml:space="preserve">Alumínio com rutura térmica</t>
  </si>
  <si>
    <t xml:space="preserve">Alumínio termolacado ou madeira</t>
  </si>
  <si>
    <t xml:space="preserve">Alumínio anodizado a cor ou em PVC</t>
  </si>
  <si>
    <t xml:space="preserve">d)</t>
  </si>
  <si>
    <t xml:space="preserve">Sistema oscilobatente **</t>
  </si>
  <si>
    <t xml:space="preserve">3.2.2</t>
  </si>
  <si>
    <t xml:space="preserve">Elementos de proteção dos vãos exteriores</t>
  </si>
  <si>
    <t xml:space="preserve">Portadas e Persianas exteriores em madeira/alumínio</t>
  </si>
  <si>
    <t xml:space="preserve">Estores de enrolar em alumínio</t>
  </si>
  <si>
    <t xml:space="preserve">Persianas exteriores ou estores de enrolar em PVC</t>
  </si>
  <si>
    <t xml:space="preserve">Persianas ou portadas interiores</t>
  </si>
  <si>
    <t xml:space="preserve">e)</t>
  </si>
  <si>
    <t xml:space="preserve">Persianas ou estores com isolamento térmico integrado **</t>
  </si>
  <si>
    <t xml:space="preserve">f)</t>
  </si>
  <si>
    <t xml:space="preserve">Palas / lajes sombreadoras nos vãos orientados a Sul com profundidade mínima de 0,60 m **</t>
  </si>
  <si>
    <t xml:space="preserve">3.2.3</t>
  </si>
  <si>
    <t xml:space="preserve">Portas de patim ou de edifício unifamiliar</t>
  </si>
  <si>
    <t xml:space="preserve">Madeira maciça / contraplacado maciço</t>
  </si>
  <si>
    <t xml:space="preserve">Alumínio termolacado, ferro ou aço, régua perimetral em madeira e interior alveolado, alumínio anodizado colorido ou PVC</t>
  </si>
  <si>
    <t xml:space="preserve">Sistema contra intrusão (porta blindada e fechadura de segurança) **</t>
  </si>
  <si>
    <t xml:space="preserve">3.2.4</t>
  </si>
  <si>
    <t xml:space="preserve">Roupeiros</t>
  </si>
  <si>
    <t xml:space="preserve">Roupeiros fixos nos quartos **</t>
  </si>
  <si>
    <t xml:space="preserve">Roupeiros fixos nos espaços de circulação **</t>
  </si>
  <si>
    <t xml:space="preserve">CONSTRUÇÃO  (continuação)</t>
  </si>
  <si>
    <t xml:space="preserve">3.3</t>
  </si>
  <si>
    <t xml:space="preserve">ACABAMENTOS</t>
  </si>
  <si>
    <t xml:space="preserve">3.3.1</t>
  </si>
  <si>
    <t xml:space="preserve">Revestimento exterior em paredes</t>
  </si>
  <si>
    <t xml:space="preserve">Fachada ventilada com revestimento de pedra, metálico multicamada ou derivado de madeira, ou outros materiais com certificação de durabilidade &gt;=10 anos</t>
  </si>
  <si>
    <t xml:space="preserve">Tijolo maciço, bloco à vista ou metálico (chapa de alumínio lacada), ou outros materiais com certificação de durabilidade &gt;=10 anos</t>
  </si>
  <si>
    <t xml:space="preserve">Azulejo, ladrilho cerâmico ou ETICS</t>
  </si>
  <si>
    <t xml:space="preserve">Tradicional de ligantes hidráulicos com pintura de qualidade superior</t>
  </si>
  <si>
    <t xml:space="preserve">Monomassas ou barramento sobre reboco</t>
  </si>
  <si>
    <t xml:space="preserve">3.3.2</t>
  </si>
  <si>
    <t xml:space="preserve">Revestimento interior em paredes e tetos</t>
  </si>
  <si>
    <t xml:space="preserve">3.3.2.1</t>
  </si>
  <si>
    <t xml:space="preserve">Zonas secas dos fogos</t>
  </si>
  <si>
    <t xml:space="preserve">Tradicional de ligantes hidráulicos acabado em estuque de gesso</t>
  </si>
  <si>
    <t xml:space="preserve">Estuques sintéticos ou gessos projetados </t>
  </si>
  <si>
    <t xml:space="preserve">Painéis de gesso cartonado</t>
  </si>
  <si>
    <t xml:space="preserve">3.3.2.2</t>
  </si>
  <si>
    <t xml:space="preserve">Zonas húmidas dos fogos</t>
  </si>
  <si>
    <t xml:space="preserve">Pedra ou revestimentos cerâmicos até ao teto </t>
  </si>
  <si>
    <t xml:space="preserve">Pedra ou revestimentos cerâmicos até à verga da porta</t>
  </si>
  <si>
    <t xml:space="preserve">3.3.2.3</t>
  </si>
  <si>
    <t xml:space="preserve">Revestimento em paredes de caixas de escada e patamares comuns</t>
  </si>
  <si>
    <t xml:space="preserve">Barramento à base de polímeros sintéticos (em emulsão aquosa), com cor incorporada e elevada resistência à abrasão </t>
  </si>
  <si>
    <t xml:space="preserve">Mosaico cerâmico</t>
  </si>
  <si>
    <t xml:space="preserve">3.3.3</t>
  </si>
  <si>
    <t xml:space="preserve">Revestimento interior de pisos e rodapés</t>
  </si>
  <si>
    <t xml:space="preserve">3.3.3.1</t>
  </si>
  <si>
    <t xml:space="preserve">Tacos de madeira ou soalho flutuante com classificação AC 4, AC5 ou AC6, ou outros materiais com certificação de durabilidade &gt;=10 anos</t>
  </si>
  <si>
    <t xml:space="preserve">Cortiça, piso de madeira com camada superior em madeira natural não inferior a 2,5 mm, ou outros materiais com certificação de durabilidade &gt;=5 anos</t>
  </si>
  <si>
    <t xml:space="preserve">Mosaico cerâmico, grés ou soalho flutuante  com classificação inferior AC4</t>
  </si>
  <si>
    <t xml:space="preserve">3.3.3.2</t>
  </si>
  <si>
    <t xml:space="preserve">Pedra, ou outros materiais com certificação de durabilidade &gt;=10 anos</t>
  </si>
  <si>
    <t xml:space="preserve">Mosaico de grés, ou outros materiais com certificação de durabilidade &gt;=10 anos</t>
  </si>
  <si>
    <t xml:space="preserve">3.3.3.3</t>
  </si>
  <si>
    <r>
      <rPr>
        <b val="true"/>
        <sz val="11"/>
        <color theme="1"/>
        <rFont val="Calibri Light"/>
        <family val="2"/>
        <charset val="1"/>
      </rPr>
      <t xml:space="preserve">Escadas e patamares dos espaços comuns </t>
    </r>
    <r>
      <rPr>
        <sz val="11"/>
        <color theme="1"/>
        <rFont val="Calibri Light"/>
        <family val="2"/>
        <charset val="1"/>
      </rPr>
      <t xml:space="preserve">*</t>
    </r>
  </si>
  <si>
    <t xml:space="preserve">Pedra ou madeira</t>
  </si>
  <si>
    <t xml:space="preserve">Marmorite, mosaico cerâmico ou de grés</t>
  </si>
  <si>
    <t xml:space="preserve">3.4</t>
  </si>
  <si>
    <t xml:space="preserve">EQUIPAMENTO DAS HABITAÇÕES</t>
  </si>
  <si>
    <t xml:space="preserve">3.4.1</t>
  </si>
  <si>
    <t xml:space="preserve">Armários de cozinha</t>
  </si>
  <si>
    <t xml:space="preserve">Bancada com extensão maior que 2,20 m (inclui bancadas de trabalho e lava-louça)</t>
  </si>
  <si>
    <t xml:space="preserve">Armários superiores com extensão maior que 1,20 m</t>
  </si>
  <si>
    <t xml:space="preserve">Tampo de bancada em pedra ou derivado **</t>
  </si>
  <si>
    <t xml:space="preserve">3.4.2</t>
  </si>
  <si>
    <t xml:space="preserve">Equipamentos de cozinha</t>
  </si>
  <si>
    <t xml:space="preserve">Fogão (ou placa e forno) **</t>
  </si>
  <si>
    <t xml:space="preserve">Frigorifico **</t>
  </si>
  <si>
    <t xml:space="preserve">Máquina de lavar louça **</t>
  </si>
  <si>
    <t xml:space="preserve">Equipamento para aquecimento de águas domésticas (esquentador, cilindro ou caldeira) **</t>
  </si>
  <si>
    <t xml:space="preserve">3.5</t>
  </si>
  <si>
    <t xml:space="preserve">INSTALAÇÕES</t>
  </si>
  <si>
    <t xml:space="preserve">3.5.1</t>
  </si>
  <si>
    <t xml:space="preserve">Instalações de água</t>
  </si>
  <si>
    <t xml:space="preserve">Tubagem multicamada ou cobre</t>
  </si>
  <si>
    <t xml:space="preserve">Tubagem em polipropileno copolímero (PP-R) ou aço inox</t>
  </si>
  <si>
    <t xml:space="preserve">Rede com retorno **</t>
  </si>
  <si>
    <t xml:space="preserve">3.5.2</t>
  </si>
  <si>
    <t xml:space="preserve">Instalação de esgoto doméstico</t>
  </si>
  <si>
    <t xml:space="preserve">Tubagem acessível</t>
  </si>
  <si>
    <t xml:space="preserve">3.5.3</t>
  </si>
  <si>
    <t xml:space="preserve">Ventilação</t>
  </si>
  <si>
    <t xml:space="preserve">Ventilação mecânica</t>
  </si>
  <si>
    <t xml:space="preserve">Ventilação natural conjunta </t>
  </si>
  <si>
    <t xml:space="preserve">Ventilação natural separada, através de vão na parede exterior ou conduta de ventilação individual</t>
  </si>
  <si>
    <t xml:space="preserve">Ventilação reforçada por sistema de extração na cobertura com apoio de ventilador estático-mecânico **</t>
  </si>
  <si>
    <t xml:space="preserve">3.5.4</t>
  </si>
  <si>
    <t xml:space="preserve">Instalações especiais *</t>
  </si>
  <si>
    <t xml:space="preserve">Rede de águas integrando grupo hidropressor **</t>
  </si>
  <si>
    <t xml:space="preserve">Rede de águas integrando depósito **</t>
  </si>
  <si>
    <t xml:space="preserve">Pré-instalação para aquecimento central ou equipamento para aquecimento **</t>
  </si>
  <si>
    <t xml:space="preserve">Classificação = 0,1 x [Total da pontuação (1)+(2)+(3)]</t>
  </si>
  <si>
    <t xml:space="preserve">O projetista: __________________________________________________    Data:            /          /</t>
  </si>
  <si>
    <t xml:space="preserve">AVALIAÇÃO DO COEFICIENTE OPERACIONAL DE
EMPREENDIMENTOS DE HABITAÇÃO DE CUSTO CONTROLADO</t>
  </si>
  <si>
    <t xml:space="preserve">Caraterísticas do Terreno (pontuação comulativa)</t>
  </si>
  <si>
    <t xml:space="preserve">A configuração do lote é irregular e apresenta um declive com desnivel superior a 1 piso</t>
  </si>
  <si>
    <t xml:space="preserve">A configuração do lote é irregular</t>
  </si>
  <si>
    <t xml:space="preserve">Localização no Tecido Urbano</t>
  </si>
  <si>
    <t xml:space="preserve">O empreendimento está inserido numa ARU em vigor</t>
  </si>
  <si>
    <t xml:space="preserve">O empreendimento desenvolve-se na continuidade de zona urbana</t>
  </si>
  <si>
    <t xml:space="preserve">O empreendimento desenvolve-se em zona de expansão urbana</t>
  </si>
  <si>
    <t xml:space="preserve">Dimensão do Empreendimento</t>
  </si>
  <si>
    <t xml:space="preserve">Até 8 fogos</t>
  </si>
  <si>
    <t xml:space="preserve">de 9 a 30 fogos</t>
  </si>
  <si>
    <t xml:space="preserve">de 31 a 80 fogos</t>
  </si>
  <si>
    <t xml:space="preserve">Mais de 80 fogos</t>
  </si>
  <si>
    <t xml:space="preserve">Tipo de Edifício</t>
  </si>
  <si>
    <t xml:space="preserve">Unifamiliar ou multifamiliar até 2 pisos</t>
  </si>
  <si>
    <t xml:space="preserve">Multifamiliar com 2 a 4 pisos</t>
  </si>
  <si>
    <t xml:space="preserve">Multifamiliar de 5 a 8 pisos</t>
  </si>
  <si>
    <t xml:space="preserve">Multifamiliar com mais de 8 pisos</t>
  </si>
  <si>
    <t xml:space="preserve">Dimensão Média das Habitações</t>
  </si>
  <si>
    <t xml:space="preserve">Área média até 72 m2</t>
  </si>
  <si>
    <t xml:space="preserve">Área média entre 72 e 94 m2</t>
  </si>
  <si>
    <t xml:space="preserve">Área média entre 94 e 116 m2</t>
  </si>
  <si>
    <t xml:space="preserve">Mais de 116m2</t>
  </si>
  <si>
    <t xml:space="preserve">Nível de Qualidade</t>
  </si>
  <si>
    <t xml:space="preserve">Características dos edifícios, das habitações e da construção</t>
  </si>
  <si>
    <t xml:space="preserve">COEFICIENTE OPERACIONAL</t>
  </si>
  <si>
    <t xml:space="preserve">O projetista: __________________________________________________    Data:           /          /</t>
  </si>
  <si>
    <t xml:space="preserve">ANEXO IV - Prestadores</t>
  </si>
  <si>
    <t xml:space="preserve">Identificação prédio ou fração conforme anexo 1</t>
  </si>
  <si>
    <t xml:space="preserve">NIF prestador/empreiteiro</t>
  </si>
  <si>
    <t xml:space="preserve">Nome Legal do prestador</t>
  </si>
  <si>
    <t xml:space="preserve">Despesa total do contrato</t>
  </si>
  <si>
    <t xml:space="preserve">Despesa elegível PRR (conforme condições do aviso e sem IVA)</t>
  </si>
  <si>
    <t xml:space="preserve">Empreitadas
</t>
  </si>
  <si>
    <t xml:space="preserve">Despesas com arrendamento provisório</t>
  </si>
  <si>
    <t xml:space="preserve">ANEXO V - Requisitos de eficiência energética</t>
  </si>
  <si>
    <t xml:space="preserve">Requisitos conforme ponto 1.1 do anexo 1, do aviso de publicitação:</t>
  </si>
  <si>
    <t xml:space="preserve">Para candidaturas com consignação dos trabalhos até 2022-02-03 - obra em pelo menos duas das seguintes componentes:</t>
  </si>
  <si>
    <t xml:space="preserve">Substituição de janelas</t>
  </si>
  <si>
    <t xml:space="preserve">isolamento térmico da envolvente</t>
  </si>
  <si>
    <t xml:space="preserve">rede de gás</t>
  </si>
  <si>
    <t xml:space="preserve">rede de electricidade</t>
  </si>
  <si>
    <t xml:space="preserve">rede de águas</t>
  </si>
  <si>
    <t xml:space="preserve">Para candidaturas com consignação dos trabalhos após 2022-02-03: melhoria de pelo menos, 10% em relação ao indicador de desempenho de aquecimento ou de arrefecimento</t>
  </si>
  <si>
    <t xml:space="preserve">Dados de referência</t>
  </si>
  <si>
    <r>
      <rPr>
        <sz val="10"/>
        <rFont val="Calibri Light"/>
        <family val="2"/>
        <charset val="1"/>
      </rPr>
      <t xml:space="preserve">Para candidaturas com consignação dos trabalhos até 2022-02-03, selecionar </t>
    </r>
    <r>
      <rPr>
        <b val="true"/>
        <sz val="10"/>
        <rFont val="Calibri Light"/>
        <family val="2"/>
        <charset val="1"/>
      </rPr>
      <t xml:space="preserve">duas componente da empreitada</t>
    </r>
  </si>
  <si>
    <r>
      <rPr>
        <sz val="10"/>
        <rFont val="Calibri Light"/>
        <family val="2"/>
        <charset val="1"/>
      </rPr>
      <t xml:space="preserve">Para candidaturas com consignação dos trabalhos após 2022-02-03: Indicar desempenho de </t>
    </r>
    <r>
      <rPr>
        <b val="true"/>
        <sz val="10"/>
        <rFont val="Calibri Light"/>
        <family val="2"/>
        <charset val="1"/>
      </rPr>
      <t xml:space="preserve">aquecimento </t>
    </r>
    <r>
      <rPr>
        <sz val="10"/>
        <rFont val="Calibri Light"/>
        <family val="2"/>
        <charset val="1"/>
      </rPr>
      <t xml:space="preserve">conforme certificado energético</t>
    </r>
  </si>
  <si>
    <r>
      <rPr>
        <sz val="10"/>
        <rFont val="Calibri Light"/>
        <family val="2"/>
        <charset val="1"/>
      </rPr>
      <t xml:space="preserve">Para candidaturas com consignação dos trabalhos após 2022-02-03: Indicar desempenho de </t>
    </r>
    <r>
      <rPr>
        <b val="true"/>
        <sz val="10"/>
        <rFont val="Calibri Light"/>
        <family val="2"/>
        <charset val="1"/>
      </rPr>
      <t xml:space="preserve">arrefecimento</t>
    </r>
    <r>
      <rPr>
        <sz val="10"/>
        <rFont val="Calibri Light"/>
        <family val="2"/>
        <charset val="1"/>
      </rPr>
      <t xml:space="preserve"> conforme certificado energético</t>
    </r>
  </si>
  <si>
    <t xml:space="preserve">Data da consignação da empreitada</t>
  </si>
  <si>
    <t xml:space="preserve">1º Componente</t>
  </si>
  <si>
    <t xml:space="preserve">2º Componente</t>
  </si>
  <si>
    <t xml:space="preserve">antes da obra
%</t>
  </si>
  <si>
    <t xml:space="preserve">após a obra
%</t>
  </si>
  <si>
    <t xml:space="preserve">antes da obra
%</t>
  </si>
  <si>
    <t xml:space="preserve">após a obra
%</t>
  </si>
  <si>
    <t xml:space="preserve">CANDIDATURA A APOIO À HABITAÇÃO</t>
  </si>
  <si>
    <t xml:space="preserve">BENEFICIÁRIOS DIRETOS</t>
  </si>
  <si>
    <t xml:space="preserve">Celorico da Beira</t>
  </si>
  <si>
    <t xml:space="preserve">Via submissão:</t>
  </si>
  <si>
    <t xml:space="preserve">António Silva</t>
  </si>
  <si>
    <t xml:space="preserve">Data de submissão ao IHRU:</t>
  </si>
  <si>
    <t xml:space="preserve">Data dos últimos esclarecimentos:</t>
  </si>
  <si>
    <t xml:space="preserve">INDICAÇÕES PARA PREENCHIMENTO:</t>
  </si>
  <si>
    <t xml:space="preserve">preencher</t>
  </si>
  <si>
    <t xml:space="preserve">não preencher</t>
  </si>
  <si>
    <t xml:space="preserve">rever</t>
  </si>
  <si>
    <t xml:space="preserve">Despesas Elegíveis</t>
  </si>
  <si>
    <t xml:space="preserve">Simulação de plano de reembolso - Empréstimo Bonificado</t>
  </si>
  <si>
    <t xml:space="preserve">Prestação</t>
  </si>
  <si>
    <t xml:space="preserve">Taxas</t>
  </si>
  <si>
    <t xml:space="preserve">Capital</t>
  </si>
  <si>
    <t xml:space="preserve">Amortização</t>
  </si>
  <si>
    <t xml:space="preserve">Juros Totais</t>
  </si>
  <si>
    <t xml:space="preserve">Juros do Promotor</t>
  </si>
  <si>
    <t xml:space="preserve">Bonificação</t>
  </si>
  <si>
    <t xml:space="preserve">Valor da Prestação</t>
  </si>
  <si>
    <t xml:space="preserve">Íliquida</t>
  </si>
  <si>
    <t xml:space="preserve">Bonific.</t>
  </si>
  <si>
    <t xml:space="preserve">Líquida</t>
  </si>
  <si>
    <t xml:space="preserve">Critérios:</t>
  </si>
  <si>
    <t xml:space="preserve">Legislação</t>
  </si>
  <si>
    <t xml:space="preserve">Determinação do valor do financiamento</t>
  </si>
  <si>
    <t xml:space="preserve">Somatório das despesas elegíveis até ao limite do valor de referência</t>
  </si>
  <si>
    <t xml:space="preserve">DL 37/2018 - Art.º 18.º</t>
  </si>
  <si>
    <t xml:space="preserve">Determinação do valor da comparticipação</t>
  </si>
  <si>
    <t xml:space="preserve">Montante máximo de comparticipação=Valor do financiamento - 25% x RMM x 180;</t>
  </si>
  <si>
    <t xml:space="preserve">DL 37/2018 - Art.º 34.º</t>
  </si>
  <si>
    <t xml:space="preserve">O montante da comparticipação é igual ao valor financiável quando RDE =0 </t>
  </si>
  <si>
    <t xml:space="preserve">Quando RDE&lt;25% RMM, o montante da comparticipação é apurado por diferença entre o valor financiável e o montante de empréstimo</t>
  </si>
  <si>
    <t xml:space="preserve">Determinação do valor de empréstimo</t>
  </si>
  <si>
    <t xml:space="preserve">Não existe montante de empréstimo quando RDE =0 </t>
  </si>
  <si>
    <t xml:space="preserve">Quando RDE&lt;25% RMM, poderá ocorrer uma redução do montante de empréstimo simetricamente compensado por um aumento do valor da comparticipação</t>
  </si>
  <si>
    <t xml:space="preserve">Outros critérios</t>
  </si>
  <si>
    <t xml:space="preserve">4.1</t>
  </si>
  <si>
    <t xml:space="preserve">Prazo máximo de reembolso corresponde ao número de anos completos após o período de utilização até à maturidade do empréstimo.</t>
  </si>
  <si>
    <t xml:space="preserve">Ficha de Produto</t>
  </si>
  <si>
    <t xml:space="preserve">4.2</t>
  </si>
  <si>
    <t xml:space="preserve">É possível ao beneficiário optar, para efeito de simulação de plano de reembolso alternativo, por uma prestação mensal inferior à taxa de esforço máxima, até ao limite do prazo de maturidade de 30 anos do empréstimo. </t>
  </si>
  <si>
    <t xml:space="preserve">n.a.</t>
  </si>
  <si>
    <t xml:space="preserve">4.3</t>
  </si>
  <si>
    <t xml:space="preserve">O simulador não afere a elegibilidade dos candidatos, das despesas e os valores de referência para a solução habitacional adoptada.</t>
  </si>
  <si>
    <t xml:space="preserve">Sim</t>
  </si>
  <si>
    <t xml:space="preserve">Não</t>
  </si>
  <si>
    <t xml:space="preserve">Simulador do montante a financiar, em comparticipação a fundo perdido e empréstimo, no âmbito do Programa 1.º Direito</t>
  </si>
  <si>
    <t xml:space="preserve">» as despesas de acessibilidade e sustentabilidade são sempre comparticipadas?</t>
  </si>
  <si>
    <t xml:space="preserve">REABILITAÇÃO E CONSTRUÇÃO</t>
  </si>
  <si>
    <t xml:space="preserve">» acrescentar informação sobre a prestação mensal mínima?</t>
  </si>
  <si>
    <t xml:space="preserve">Beneficiários Diretos - Art. 31.º do DL n.º 37/2018</t>
  </si>
  <si>
    <t xml:space="preserve">» acrescentar sheets com planos prestacionais?</t>
  </si>
  <si>
    <t xml:space="preserve">» qual o fundamento legal da maturidade do empréstimo não exceder os 80 anos?</t>
  </si>
  <si>
    <t xml:space="preserve">Código do Agregado</t>
  </si>
  <si>
    <t xml:space="preserve">» acrescentar sheet para registo das despesas elegíveis discriminadas?</t>
  </si>
  <si>
    <t xml:space="preserve">» prever adaptação do simulador para a aquisição de terrenos ou frações?</t>
  </si>
  <si>
    <t xml:space="preserve">Município</t>
  </si>
  <si>
    <t xml:space="preserve">» o valor financiado não pode ser superior ao valor de referência, como resulta do caso exposto!!</t>
  </si>
  <si>
    <t xml:space="preserve">Dados da operação</t>
  </si>
  <si>
    <t xml:space="preserve">1. Relativos ao agregado</t>
  </si>
  <si>
    <t xml:space="preserve">2. Relativos à operação</t>
  </si>
  <si>
    <t xml:space="preserve">IAS-Índice de Apoio Social</t>
  </si>
  <si>
    <t xml:space="preserve">Taxa de juro (E6m+2%)</t>
  </si>
  <si>
    <t xml:space="preserve">1º Adulto não dependente</t>
  </si>
  <si>
    <t xml:space="preserve">Preço máximo aplicável (Regime HCC)</t>
  </si>
  <si>
    <t xml:space="preserve">Adulto isolado com mais de 65 anos?</t>
  </si>
  <si>
    <t xml:space="preserve">Valor do Investimento</t>
  </si>
  <si>
    <r>
      <rPr>
        <sz val="12"/>
        <color theme="1"/>
        <rFont val="Calibri Light"/>
        <family val="2"/>
        <charset val="1"/>
      </rPr>
      <t xml:space="preserve">Data de nascimento do mutuário </t>
    </r>
    <r>
      <rPr>
        <vertAlign val="superscript"/>
        <sz val="12"/>
        <color theme="1"/>
        <rFont val="Calibri Light"/>
        <family val="2"/>
        <charset val="1"/>
      </rPr>
      <t xml:space="preserve">(3)</t>
    </r>
  </si>
  <si>
    <r>
      <rPr>
        <sz val="12"/>
        <color theme="1"/>
        <rFont val="Calibri Light"/>
        <family val="2"/>
        <charset val="1"/>
      </rPr>
      <t xml:space="preserve">Despesas para conferir condições técnicas de acessibilidade/sustentabilidade ambiental</t>
    </r>
    <r>
      <rPr>
        <vertAlign val="superscript"/>
        <sz val="11"/>
        <color theme="1"/>
        <rFont val="Calibri Light"/>
        <family val="2"/>
        <charset val="1"/>
      </rPr>
      <t xml:space="preserve"> (1)</t>
    </r>
  </si>
  <si>
    <r>
      <rPr>
        <sz val="12"/>
        <color theme="1"/>
        <rFont val="Calibri Light"/>
        <family val="2"/>
        <charset val="1"/>
      </rPr>
      <t xml:space="preserve">Rendimento Anual Bruto do Agregado</t>
    </r>
    <r>
      <rPr>
        <vertAlign val="superscript"/>
        <sz val="12"/>
        <color theme="1"/>
        <rFont val="Calibri Light"/>
        <family val="2"/>
        <charset val="1"/>
      </rPr>
      <t xml:space="preserve">(2)</t>
    </r>
  </si>
  <si>
    <t xml:space="preserve">Prazo de utilização (meses)</t>
  </si>
  <si>
    <t xml:space="preserve">Data estimada da 1ª utilização (dd-mm-aaaa)</t>
  </si>
  <si>
    <t xml:space="preserve">Nº de Dependentes</t>
  </si>
  <si>
    <t xml:space="preserve">Área da habitação</t>
  </si>
  <si>
    <t xml:space="preserve">Indíviduos com grau de incapacidade &gt;60%</t>
  </si>
  <si>
    <t xml:space="preserve">Valor de Referência</t>
  </si>
  <si>
    <t xml:space="preserve">N.º elementos do agregado habitacional</t>
  </si>
  <si>
    <t xml:space="preserve">Prazo Máximo de reembolso (anos)</t>
  </si>
  <si>
    <t xml:space="preserve">Fator de correção</t>
  </si>
  <si>
    <t xml:space="preserve">Prestação mensal proposta</t>
  </si>
  <si>
    <t xml:space="preserve">RMM-Rendimento Médio Mensal</t>
  </si>
  <si>
    <t xml:space="preserve">RDE-Rendimento Disponível do Agregado</t>
  </si>
  <si>
    <t xml:space="preserve">Taxa de esforço máxima (25%RMM)</t>
  </si>
  <si>
    <t xml:space="preserve">Estrutura do financiamento de acordo com a taxa de esforço</t>
  </si>
  <si>
    <t xml:space="preserve">Valor não financiado</t>
  </si>
  <si>
    <t xml:space="preserve">Prazo de Maturidade do empréstimo (anos)</t>
  </si>
  <si>
    <t xml:space="preserve">Prazo de reembolso do empréstimo (anos)</t>
  </si>
  <si>
    <t xml:space="preserve">(1) -incluídas no valor do investimento</t>
  </si>
  <si>
    <t xml:space="preserve">(2) - O RAB do agregado a considerar é deduzido de encargos anuais com empréstimos relativos à habitação, se for o caso.</t>
  </si>
  <si>
    <t xml:space="preserve">(3) - caso exista mais do que um mutuário, deve ser considerada a data de nascimento do mutuário mais idoso</t>
  </si>
  <si>
    <t xml:space="preserve">Nota: Os valores de financiamento obtidos a partir deste simulador são indicativos, carecendo de confirmação pelo IHRU quando ocorrer a submissão da candidatura.</t>
  </si>
  <si>
    <t xml:space="preserve">Habitação Custos Controlados</t>
  </si>
  <si>
    <t xml:space="preserve">Portaria 65/2019</t>
  </si>
  <si>
    <t xml:space="preserve">CS</t>
  </si>
  <si>
    <t xml:space="preserve">https://www.portaldahabitacao.pt/documents/20126/35996/Anexo+2+Atualiza%C3%A7%C3%A3o+CS+%281%29.pdf/03f2542a-bb95-e046-e3da-2b37b0015e08?t=1616519144698</t>
  </si>
  <si>
    <r>
      <rPr>
        <sz val="11"/>
        <color theme="1"/>
        <rFont val="Calibri Light"/>
        <family val="2"/>
        <charset val="1"/>
      </rPr>
      <t xml:space="preserve">Certificação ambiental (máx 10%)</t>
    </r>
    <r>
      <rPr>
        <b val="true"/>
        <sz val="11"/>
        <color theme="1"/>
        <rFont val="Calibri Light"/>
        <family val="2"/>
        <charset val="1"/>
      </rPr>
      <t xml:space="preserve">(estimado)</t>
    </r>
  </si>
  <si>
    <t xml:space="preserve">estimado</t>
  </si>
  <si>
    <t xml:space="preserve">Localização</t>
  </si>
  <si>
    <r>
      <rPr>
        <sz val="11"/>
        <color theme="1"/>
        <rFont val="Calibri Light"/>
        <family val="2"/>
        <charset val="1"/>
      </rPr>
      <t xml:space="preserve">CO (entre 1 e 1,12) </t>
    </r>
    <r>
      <rPr>
        <b val="true"/>
        <sz val="11"/>
        <color theme="1"/>
        <rFont val="Calibri Light"/>
        <family val="2"/>
        <charset val="1"/>
      </rPr>
      <t xml:space="preserve">(estimado)</t>
    </r>
  </si>
  <si>
    <t xml:space="preserve">CA (Índice de Preços Habitação INE)</t>
  </si>
  <si>
    <t xml:space="preserve">1T2021</t>
  </si>
  <si>
    <t xml:space="preserve">Propriedade plena ( S=100%; N=0%)</t>
  </si>
  <si>
    <t xml:space="preserve">Direito de superfície (em anos)</t>
  </si>
  <si>
    <t xml:space="preserve">CT</t>
  </si>
  <si>
    <t xml:space="preserve">VT x CT (€/m²)</t>
  </si>
  <si>
    <t xml:space="preserve">CP (€/m²)</t>
  </si>
  <si>
    <t xml:space="preserve">Estacionamento em garagem coletiva (un)</t>
  </si>
  <si>
    <t xml:space="preserve">Boxe de estacionamento em garagem coletiva (un)</t>
  </si>
  <si>
    <t xml:space="preserve">Garagem individual (un)</t>
  </si>
  <si>
    <t xml:space="preserve">Arrecadação (un)</t>
  </si>
  <si>
    <t xml:space="preserve">CP = CS * 1,30 * CR * CO + VT * CT</t>
  </si>
  <si>
    <t xml:space="preserve">VT = (CL * 270 - 230) * CA/100, com o valor mínimo de 40</t>
  </si>
  <si>
    <t xml:space="preserve">CS - é o custo de referência por metro quadrado de área bruta estabelecido de acordo com o n.º 9.º;</t>
  </si>
  <si>
    <t xml:space="preserve">9.º O CS é fixado, com referência a 1 de janeiro de 2019, em 710 (euro), data a partir da qual se aplicará trimestralmente, com as necessárias adaptações, a revisão de preços calculada de acordo com o regime de revisão de preços das empreitadas de obras públicas e de obras particulares e de aquisição de bens e serviços.
10.º O CS é majorado, até ao máximo de 10 %, se o edifício ou habitação for certificado num sistema de certificação ambiental reconhecido pelo IHRU, I. P., cabendo a este Instituto definir a majoração atribuída a cada classe de desempenho.</t>
  </si>
  <si>
    <t xml:space="preserve">CR</t>
  </si>
  <si>
    <t xml:space="preserve">CR - é o coeficiente regional, sendo igual a 1 para empreendimentos situados no Continente e 1,20 para empreendimentos situados nas Regiões Autónomas da Madeira e dos Açores;</t>
  </si>
  <si>
    <t xml:space="preserve">CO</t>
  </si>
  <si>
    <t xml:space="preserve">CO - é o coeficiente operacional, sendo fixado entre 1 e 1,12, pelo IHRU, I. P., caso a caso, de acordo com critérios definidos por despacho do membro do Governo responsável pela área da habitação;</t>
  </si>
  <si>
    <t xml:space="preserve">VT</t>
  </si>
  <si>
    <t xml:space="preserve">VT - é o valor do terreno;</t>
  </si>
  <si>
    <t xml:space="preserve">CT - é o coeficiente relativo à titularidade do terreno, sendo 1 no caso de terreno em propriedade plena, ou, no caso de terreno em direito de superfície, variável entre 0 e 0,8, conforme definido nas alíneas f), g) e h) do artigo 13.º do Código do Imposto Municipal sobre as Transmissões Onerosas de Imóveis, aprovado pelo Decreto-Lei n.º 287/2003, de 12 de novembro, na redação atual;</t>
  </si>
  <si>
    <t xml:space="preserve">CL</t>
  </si>
  <si>
    <t xml:space="preserve">CL - é o coeficiente de localização definido no artigo 42.º do Código do Imposto Municipal sobre Imóveis, aprovado pelo Decreto-Lei n.º 287/2003, de 12 de novembro, na redação atual;</t>
  </si>
  <si>
    <t xml:space="preserve">CA</t>
  </si>
  <si>
    <t xml:space="preserve">CA - é o coeficiente de atualização do valor do terreno, sendo igual ao Índice de Preços da Habitação para Portugal, divulgado pelo Instituto Nacional de Estatística.</t>
  </si>
  <si>
    <t xml:space="preserve">Tipo de Beneficiário</t>
  </si>
  <si>
    <t xml:space="preserve">Descrição completa</t>
  </si>
  <si>
    <t xml:space="preserve">COD</t>
  </si>
  <si>
    <t xml:space="preserve">SH26abc</t>
  </si>
  <si>
    <t xml:space="preserve">VRef</t>
  </si>
  <si>
    <t xml:space="preserve">% Máx Comp Vinv</t>
  </si>
  <si>
    <t xml:space="preserve">% Máx Comp Vref</t>
  </si>
  <si>
    <t xml:space="preserve">SH26d</t>
  </si>
  <si>
    <t xml:space="preserve">SH26e</t>
  </si>
  <si>
    <t xml:space="preserve">SH25_BD</t>
  </si>
  <si>
    <t xml:space="preserve">FASES</t>
  </si>
  <si>
    <t xml:space="preserve">Objetivo</t>
  </si>
  <si>
    <t xml:space="preserve">lista de elementos</t>
  </si>
  <si>
    <t xml:space="preserve">(…) municípios (…)</t>
  </si>
  <si>
    <t xml:space="preserve">Arrendamento para subarrendamento - art.º 29.º b)</t>
  </si>
  <si>
    <t xml:space="preserve">-</t>
  </si>
  <si>
    <t xml:space="preserve">Reabilitação de frações e prédios habitacionais - art.º 29.º c) i)</t>
  </si>
  <si>
    <t xml:space="preserve">Reabilitação de frações ou prédios habitacionais de que sejam titulares - art.º 29.º d)</t>
  </si>
  <si>
    <t xml:space="preserve">Autopromoção / Construção de habitação - art.º 29.º a) i)</t>
  </si>
  <si>
    <t xml:space="preserve">PEDIDO</t>
  </si>
  <si>
    <t xml:space="preserve">1. Enquadramento</t>
  </si>
  <si>
    <t xml:space="preserve">DGTF, Regiões Autónomas e associações de municípios (Art.º 26.º a))</t>
  </si>
  <si>
    <t xml:space="preserve">O Estado, através da DGTF, as Regiões Autónomas e municípios *, bem como associações de municípios constituídas para efeito de resolução conjunta de situações de carência habitacional existentes nos respetivos territórios e ou de promoção de soluções habitacionais conjuntas para as mesmas
* destacado acima</t>
  </si>
  <si>
    <t xml:space="preserve">Reabilitação de frações ou de prédios habitacionais - art.º 29.º b)</t>
  </si>
  <si>
    <t xml:space="preserve">Aquisição de frações e prédios habitacionais - art.º 29.º c) ii)</t>
  </si>
  <si>
    <t xml:space="preserve">CONTRATAÇÃO</t>
  </si>
  <si>
    <t xml:space="preserve">2. Identificação de entidades</t>
  </si>
  <si>
    <t xml:space="preserve">Todos as Soluções Habitacionais</t>
  </si>
  <si>
    <t xml:space="preserve">Empresas públicas, entidades públicas empresariais ou institutos públicos (Art.º 26.º b))</t>
  </si>
  <si>
    <t xml:space="preserve">Empresas públicas, entidades públicas empresariais ou institutos públicos das administrações central, regional e local, incluindo as empresas municipais, com atribuições e competências de promoção e ou de gestão de prédios e frações destinados a habitação</t>
  </si>
  <si>
    <t xml:space="preserve">Construção de prédios ou empreendimentos habitacionais - art.º 29.º b)</t>
  </si>
  <si>
    <t xml:space="preserve">Aquisição e reabilitação de frações e prédios habitacionais - art.º 29.º c) ii)</t>
  </si>
  <si>
    <t xml:space="preserve">Aquisição de habitação - art.º 29.º a) iii)</t>
  </si>
  <si>
    <t xml:space="preserve">UTILIZAÇÃO</t>
  </si>
  <si>
    <t xml:space="preserve">3. Condições do financiamento</t>
  </si>
  <si>
    <t xml:space="preserve">Entregue</t>
  </si>
  <si>
    <t xml:space="preserve">Aquisição de terreno</t>
  </si>
  <si>
    <t xml:space="preserve">Terceiro Setor, Cooperativas e Instituições Apoio Social (Art.º 26.º c))</t>
  </si>
  <si>
    <t xml:space="preserve">Misericórdias, instituições particulares de solidariedade social, cooperativas de habitação e construção, pessoas coletivas de direito público ou privado de utilidade pública administrativa ou de reconhecido interesse público e entidades gestoras de casas de abrigo e respostas de acolhimento para requerentes e beneficiários de proteção internacional, da Rede de Apoio a Vítimas de Violência Doméstica e de pessoas em situação de sem-abrigo</t>
  </si>
  <si>
    <t xml:space="preserve">Aquisição de frações ou prédios para destinar a habitação - art.º 29.º b)</t>
  </si>
  <si>
    <t xml:space="preserve">Construção de prédios ou empreendimentos habitacionais - art.º 29.º c) iv)</t>
  </si>
  <si>
    <t xml:space="preserve">Aquisição e reabilitação de habitação - art.º 29.º a) iii)</t>
  </si>
  <si>
    <t xml:space="preserve">4. Documentos relativos aos fogos</t>
  </si>
  <si>
    <t xml:space="preserve">Associações de moradores e cooperativas de habitação e construção de núcleos precários (Art.º 26.º d))</t>
  </si>
  <si>
    <t xml:space="preserve">Associações de moradores e cooperativas de habitação e construção, conforme disposto no artigo 11.º</t>
  </si>
  <si>
    <t xml:space="preserve">Aquisição e reabilitação de frações ou prédios para destinar a habitação - art.º 29.º b)</t>
  </si>
  <si>
    <t xml:space="preserve">Aquisição e ou reabilitação, ou construção de prédios ou frações destinados a equipamentos complementares integrados em empreendimentos habitacionais financiados ao abrigo do 1.º Direito - art.º 29.º c) v)</t>
  </si>
  <si>
    <t xml:space="preserve">5. Documentos relativos à solução habitacional</t>
  </si>
  <si>
    <t xml:space="preserve">Reabilitação de habitação de que sejam titulares - art.º 29.º a) ii) - obras na própria habitação</t>
  </si>
  <si>
    <t xml:space="preserve">Proprietários de frações ou prédios situados em núcleos degradados (Art.º 26.º e))</t>
  </si>
  <si>
    <t xml:space="preserve">Os proprietários de frações ou prédios situados em núcleos degradados, conforme disposto no artigo 12.º</t>
  </si>
  <si>
    <t xml:space="preserve">Aquisição de terrenos destinados à construção de prédio ou de empreendimento habitacional - art.º 29.º b)</t>
  </si>
  <si>
    <t xml:space="preserve">6. Documentos relativos aos agregados e pessoas</t>
  </si>
  <si>
    <t xml:space="preserve">Reabilitação de habitação de que sejam titulares - art.º 29.º a) ii) - obras nas partes comuns do prédio</t>
  </si>
  <si>
    <t xml:space="preserve">Beneficiários Diretos (art.º 25.º)</t>
  </si>
  <si>
    <t xml:space="preserve">pessoas que preencham os requisitos de acesso ao 1.º Direito, isoladamente ou enquanto titulares de um agregado</t>
  </si>
  <si>
    <t xml:space="preserve">Aquisição, reabilitação ou construção de prédios ou frações destinadas a equipamentos complementares de apoio social - art.º 29.º b)</t>
  </si>
  <si>
    <t xml:space="preserve">7. Documentos relativos à verificação da elegibilidade dos agregados e pessoas</t>
  </si>
  <si>
    <t xml:space="preserve">Encargo com os moradores de núcleos degradados a que se refere o n.º 7 do artigo 12.º</t>
  </si>
  <si>
    <t xml:space="preserve">Reabilitação de frações ou prédios habitacionais de que sejam proprietárias ou superficiárias, a destinar a unidades residenciais</t>
  </si>
  <si>
    <t xml:space="preserve">Aquisição de terrenos e reabilitação de prédios neles existentes</t>
  </si>
  <si>
    <t xml:space="preserve">CodINE Mun2011</t>
  </si>
  <si>
    <t xml:space="preserve">CodINE Mun2013</t>
  </si>
  <si>
    <t xml:space="preserve">NUTS I</t>
  </si>
  <si>
    <t xml:space="preserve">CodINE NUTI</t>
  </si>
  <si>
    <t xml:space="preserve">NUTS II 2011</t>
  </si>
  <si>
    <t xml:space="preserve">CodINE NUTII 2011</t>
  </si>
  <si>
    <t xml:space="preserve">NUTS II 2013</t>
  </si>
  <si>
    <t xml:space="preserve">CodINE NUTII 2013</t>
  </si>
  <si>
    <t xml:space="preserve">NUTS III 2011</t>
  </si>
  <si>
    <t xml:space="preserve">CodINE NUTIII 2011</t>
  </si>
  <si>
    <t xml:space="preserve">NUTS III 2013</t>
  </si>
  <si>
    <t xml:space="preserve">CodINE NUTIII 2013</t>
  </si>
  <si>
    <t xml:space="preserve">VRefAq</t>
  </si>
  <si>
    <t xml:space="preserve">VRefAr</t>
  </si>
  <si>
    <t xml:space="preserve">Lev. 2018 NÚCLEOS</t>
  </si>
  <si>
    <t xml:space="preserve">Lev. 2019 FAMÍLIAS</t>
  </si>
  <si>
    <t xml:space="preserve">Processo Edoclink</t>
  </si>
  <si>
    <t xml:space="preserve">NUTI</t>
  </si>
  <si>
    <t xml:space="preserve">CodNUTI</t>
  </si>
  <si>
    <t xml:space="preserve">NUTII 2011</t>
  </si>
  <si>
    <t xml:space="preserve">CodNUTII 2011</t>
  </si>
  <si>
    <t xml:space="preserve">NUTIII 2011</t>
  </si>
  <si>
    <t xml:space="preserve">CodINE_NUTIII 2011</t>
  </si>
  <si>
    <t xml:space="preserve">NUTII 2013</t>
  </si>
  <si>
    <t xml:space="preserve">CodNUTII 2013</t>
  </si>
  <si>
    <t xml:space="preserve">NUTIII 2013</t>
  </si>
  <si>
    <t xml:space="preserve">CodINE_NUTIII 2013</t>
  </si>
  <si>
    <t xml:space="preserve">Abrantes</t>
  </si>
  <si>
    <t xml:space="preserve">1401</t>
  </si>
  <si>
    <t xml:space="preserve">16I1401</t>
  </si>
  <si>
    <t xml:space="preserve">Continente</t>
  </si>
  <si>
    <t xml:space="preserve">Centro</t>
  </si>
  <si>
    <t xml:space="preserve">Médio Tejo</t>
  </si>
  <si>
    <t xml:space="preserve">010.01.04.05/2021/1401</t>
  </si>
  <si>
    <t xml:space="preserve">1</t>
  </si>
  <si>
    <t xml:space="preserve">Alentejo</t>
  </si>
  <si>
    <t xml:space="preserve">18</t>
  </si>
  <si>
    <t xml:space="preserve">Alentejo Central</t>
  </si>
  <si>
    <t xml:space="preserve">183</t>
  </si>
  <si>
    <t xml:space="preserve">Norte</t>
  </si>
  <si>
    <t xml:space="preserve">11</t>
  </si>
  <si>
    <t xml:space="preserve">187</t>
  </si>
  <si>
    <t xml:space="preserve">0101</t>
  </si>
  <si>
    <t xml:space="preserve">16D0101</t>
  </si>
  <si>
    <t xml:space="preserve">Baixo Vouga</t>
  </si>
  <si>
    <t xml:space="preserve">Região de Aveiro</t>
  </si>
  <si>
    <t xml:space="preserve">010.01.04.05/2021/0101</t>
  </si>
  <si>
    <t xml:space="preserve">Região Autónoma dos Açores</t>
  </si>
  <si>
    <t xml:space="preserve">2</t>
  </si>
  <si>
    <t xml:space="preserve">Algarve</t>
  </si>
  <si>
    <t xml:space="preserve">15</t>
  </si>
  <si>
    <t xml:space="preserve">Alentejo Litoral</t>
  </si>
  <si>
    <t xml:space="preserve">181</t>
  </si>
  <si>
    <t xml:space="preserve">16</t>
  </si>
  <si>
    <t xml:space="preserve">Aguiar da Beira</t>
  </si>
  <si>
    <t xml:space="preserve">0901</t>
  </si>
  <si>
    <t xml:space="preserve">16G0901</t>
  </si>
  <si>
    <t xml:space="preserve">Dão-Lafões</t>
  </si>
  <si>
    <t xml:space="preserve">Viseu Dão Lafões</t>
  </si>
  <si>
    <t xml:space="preserve">010.01.04.05/2021/0901</t>
  </si>
  <si>
    <t xml:space="preserve">Região Autónoma da Madeira</t>
  </si>
  <si>
    <t xml:space="preserve">3</t>
  </si>
  <si>
    <t xml:space="preserve">Área Metropolitana de Lisboa</t>
  </si>
  <si>
    <t xml:space="preserve">17</t>
  </si>
  <si>
    <t xml:space="preserve">Alandroal</t>
  </si>
  <si>
    <t xml:space="preserve">0701</t>
  </si>
  <si>
    <t xml:space="preserve">1870701</t>
  </si>
  <si>
    <t xml:space="preserve">010.01.04.05/2021/0701</t>
  </si>
  <si>
    <t xml:space="preserve">Lisboa</t>
  </si>
  <si>
    <t xml:space="preserve">Alto Alentejo</t>
  </si>
  <si>
    <t xml:space="preserve">182</t>
  </si>
  <si>
    <t xml:space="preserve">186</t>
  </si>
  <si>
    <t xml:space="preserve">Albergaria-a-Velha</t>
  </si>
  <si>
    <t xml:space="preserve">0102</t>
  </si>
  <si>
    <t xml:space="preserve">16D0102</t>
  </si>
  <si>
    <t xml:space="preserve">010.01.04.05/2021/0102</t>
  </si>
  <si>
    <t xml:space="preserve">Alto Trás-os-Montes</t>
  </si>
  <si>
    <t xml:space="preserve">118</t>
  </si>
  <si>
    <t xml:space="preserve">Alto Minho</t>
  </si>
  <si>
    <t xml:space="preserve">111</t>
  </si>
  <si>
    <t xml:space="preserve">Albufeira</t>
  </si>
  <si>
    <t xml:space="preserve">0801</t>
  </si>
  <si>
    <t xml:space="preserve">1500801</t>
  </si>
  <si>
    <t xml:space="preserve">010.01.04.05/2021/0801</t>
  </si>
  <si>
    <t xml:space="preserve">30</t>
  </si>
  <si>
    <t xml:space="preserve">Ave</t>
  </si>
  <si>
    <t xml:space="preserve">113</t>
  </si>
  <si>
    <t xml:space="preserve">20</t>
  </si>
  <si>
    <t xml:space="preserve">Alto Tâmega</t>
  </si>
  <si>
    <t xml:space="preserve">11B</t>
  </si>
  <si>
    <t xml:space="preserve">Alcácer do Sal</t>
  </si>
  <si>
    <t xml:space="preserve">1501</t>
  </si>
  <si>
    <t xml:space="preserve">1811501</t>
  </si>
  <si>
    <t xml:space="preserve">010.01.04.05/2021/1501</t>
  </si>
  <si>
    <t xml:space="preserve">Baixo Alentejo</t>
  </si>
  <si>
    <t xml:space="preserve">184</t>
  </si>
  <si>
    <t xml:space="preserve">170</t>
  </si>
  <si>
    <t xml:space="preserve">Alcanena</t>
  </si>
  <si>
    <t xml:space="preserve">1402</t>
  </si>
  <si>
    <t xml:space="preserve">16I1402</t>
  </si>
  <si>
    <t xml:space="preserve">010.01.04.05/2021/1402</t>
  </si>
  <si>
    <t xml:space="preserve">Baixo Mondego</t>
  </si>
  <si>
    <t xml:space="preserve">162</t>
  </si>
  <si>
    <t xml:space="preserve">Área Metropolitana do Porto</t>
  </si>
  <si>
    <t xml:space="preserve">11A</t>
  </si>
  <si>
    <t xml:space="preserve">Alcobaça</t>
  </si>
  <si>
    <t xml:space="preserve">1001</t>
  </si>
  <si>
    <t xml:space="preserve">16B1001</t>
  </si>
  <si>
    <t xml:space="preserve">Oeste</t>
  </si>
  <si>
    <t xml:space="preserve">010.01.04.05/2021/1001</t>
  </si>
  <si>
    <t xml:space="preserve">161</t>
  </si>
  <si>
    <t xml:space="preserve">119</t>
  </si>
  <si>
    <t xml:space="preserve">Alcochete</t>
  </si>
  <si>
    <t xml:space="preserve">1502</t>
  </si>
  <si>
    <t xml:space="preserve">1701502</t>
  </si>
  <si>
    <t xml:space="preserve">Península de Setúbal</t>
  </si>
  <si>
    <t xml:space="preserve">010.01.04.05/2021/1502</t>
  </si>
  <si>
    <t xml:space="preserve">Beira Interior Norte</t>
  </si>
  <si>
    <t xml:space="preserve">168</t>
  </si>
  <si>
    <t xml:space="preserve">Alcoutim</t>
  </si>
  <si>
    <t xml:space="preserve">0802</t>
  </si>
  <si>
    <t xml:space="preserve">010.01.04.05/2021/0802</t>
  </si>
  <si>
    <t xml:space="preserve">Beira Interior Sul</t>
  </si>
  <si>
    <t xml:space="preserve">169</t>
  </si>
  <si>
    <t xml:space="preserve">Beira Baixa</t>
  </si>
  <si>
    <t xml:space="preserve">16H</t>
  </si>
  <si>
    <t xml:space="preserve">Alenquer</t>
  </si>
  <si>
    <t xml:space="preserve">1101</t>
  </si>
  <si>
    <t xml:space="preserve">16B1101</t>
  </si>
  <si>
    <t xml:space="preserve">010.01.04.05/2021/1101</t>
  </si>
  <si>
    <t xml:space="preserve">Cávado</t>
  </si>
  <si>
    <t xml:space="preserve">112</t>
  </si>
  <si>
    <t xml:space="preserve">Beiras e Serra da Estrela</t>
  </si>
  <si>
    <t xml:space="preserve">16J</t>
  </si>
  <si>
    <t xml:space="preserve">Alfândega da Fé</t>
  </si>
  <si>
    <t xml:space="preserve">0401</t>
  </si>
  <si>
    <t xml:space="preserve">11E0401</t>
  </si>
  <si>
    <t xml:space="preserve">Terras de Trás-os-Montes</t>
  </si>
  <si>
    <t xml:space="preserve">010.01.04.05/2021/0401</t>
  </si>
  <si>
    <t xml:space="preserve">Cova da Beira</t>
  </si>
  <si>
    <t xml:space="preserve">16A</t>
  </si>
  <si>
    <t xml:space="preserve">Alijó</t>
  </si>
  <si>
    <t xml:space="preserve">1701</t>
  </si>
  <si>
    <t xml:space="preserve">11D1701</t>
  </si>
  <si>
    <t xml:space="preserve">Douro</t>
  </si>
  <si>
    <t xml:space="preserve">010.01.04.05/2021/1701</t>
  </si>
  <si>
    <t xml:space="preserve">165</t>
  </si>
  <si>
    <t xml:space="preserve">11D</t>
  </si>
  <si>
    <t xml:space="preserve">Aljezur</t>
  </si>
  <si>
    <t xml:space="preserve">0803</t>
  </si>
  <si>
    <t xml:space="preserve">1500803</t>
  </si>
  <si>
    <t xml:space="preserve">010.01.04.05/2021/0803</t>
  </si>
  <si>
    <t xml:space="preserve">117</t>
  </si>
  <si>
    <t xml:space="preserve">Lezíria do Tejo</t>
  </si>
  <si>
    <t xml:space="preserve">185</t>
  </si>
  <si>
    <t xml:space="preserve">Aljustrel</t>
  </si>
  <si>
    <t xml:space="preserve">0201</t>
  </si>
  <si>
    <t xml:space="preserve">1840201</t>
  </si>
  <si>
    <t xml:space="preserve">010.01.04.05/2021/0201</t>
  </si>
  <si>
    <t xml:space="preserve">Entre Douro e Vouga</t>
  </si>
  <si>
    <t xml:space="preserve">116</t>
  </si>
  <si>
    <t xml:space="preserve">16I</t>
  </si>
  <si>
    <t xml:space="preserve">Almada</t>
  </si>
  <si>
    <t xml:space="preserve">1503</t>
  </si>
  <si>
    <t xml:space="preserve">1701503</t>
  </si>
  <si>
    <t xml:space="preserve">010.01.04.05/2021/1503</t>
  </si>
  <si>
    <t xml:space="preserve">Grande Lisboa</t>
  </si>
  <si>
    <t xml:space="preserve">171</t>
  </si>
  <si>
    <t xml:space="preserve">16B</t>
  </si>
  <si>
    <t xml:space="preserve">Almeida</t>
  </si>
  <si>
    <t xml:space="preserve">0902</t>
  </si>
  <si>
    <t xml:space="preserve">16J0902</t>
  </si>
  <si>
    <t xml:space="preserve">010.01.04.05/2021/0902</t>
  </si>
  <si>
    <t xml:space="preserve">Grande Porto</t>
  </si>
  <si>
    <t xml:space="preserve">114</t>
  </si>
  <si>
    <t xml:space="preserve">300</t>
  </si>
  <si>
    <t xml:space="preserve">Almeirim</t>
  </si>
  <si>
    <t xml:space="preserve">1403</t>
  </si>
  <si>
    <t xml:space="preserve">1851403</t>
  </si>
  <si>
    <t xml:space="preserve">010.01.04.05/2021/1403</t>
  </si>
  <si>
    <t xml:space="preserve">200</t>
  </si>
  <si>
    <t xml:space="preserve">Almodôvar</t>
  </si>
  <si>
    <t xml:space="preserve">0202</t>
  </si>
  <si>
    <t xml:space="preserve">1840202</t>
  </si>
  <si>
    <t xml:space="preserve">010.01.04.05/2021/0202</t>
  </si>
  <si>
    <t xml:space="preserve">16C</t>
  </si>
  <si>
    <t xml:space="preserve">16D</t>
  </si>
  <si>
    <t xml:space="preserve">Alpiarça</t>
  </si>
  <si>
    <t xml:space="preserve">1404</t>
  </si>
  <si>
    <t xml:space="preserve">1851404</t>
  </si>
  <si>
    <t xml:space="preserve">010.01.04.05/2021/1404</t>
  </si>
  <si>
    <t xml:space="preserve">Minho-Lima</t>
  </si>
  <si>
    <t xml:space="preserve">Região de Coimbra</t>
  </si>
  <si>
    <t xml:space="preserve">16E</t>
  </si>
  <si>
    <t xml:space="preserve">Alter do Chão</t>
  </si>
  <si>
    <t xml:space="preserve">1201</t>
  </si>
  <si>
    <t xml:space="preserve">1861201</t>
  </si>
  <si>
    <t xml:space="preserve">010.01.04.05/2021/1201</t>
  </si>
  <si>
    <t xml:space="preserve">Região de Leiria</t>
  </si>
  <si>
    <t xml:space="preserve">16F</t>
  </si>
  <si>
    <t xml:space="preserve">Alvaiázere</t>
  </si>
  <si>
    <t xml:space="preserve">1002</t>
  </si>
  <si>
    <t xml:space="preserve">16F1002</t>
  </si>
  <si>
    <t xml:space="preserve">Pinhal Interior Norte</t>
  </si>
  <si>
    <t xml:space="preserve">010.01.04.05/2021/1002</t>
  </si>
  <si>
    <t xml:space="preserve">172</t>
  </si>
  <si>
    <t xml:space="preserve">Tâmega e Sousa</t>
  </si>
  <si>
    <t xml:space="preserve">11C</t>
  </si>
  <si>
    <t xml:space="preserve">Alvito</t>
  </si>
  <si>
    <t xml:space="preserve">0203</t>
  </si>
  <si>
    <t xml:space="preserve">1840203</t>
  </si>
  <si>
    <t xml:space="preserve">010.01.04.05/2021/0203</t>
  </si>
  <si>
    <t xml:space="preserve">164</t>
  </si>
  <si>
    <t xml:space="preserve">11E</t>
  </si>
  <si>
    <t xml:space="preserve">Amadora</t>
  </si>
  <si>
    <t xml:space="preserve">1115</t>
  </si>
  <si>
    <t xml:space="preserve">1701115</t>
  </si>
  <si>
    <t xml:space="preserve">010.01.04.05/2021/1115</t>
  </si>
  <si>
    <t xml:space="preserve">Pinhal Interior Sul</t>
  </si>
  <si>
    <t xml:space="preserve">166</t>
  </si>
  <si>
    <t xml:space="preserve">16G</t>
  </si>
  <si>
    <t xml:space="preserve">Amarante</t>
  </si>
  <si>
    <t xml:space="preserve">1301</t>
  </si>
  <si>
    <t xml:space="preserve">11C1301</t>
  </si>
  <si>
    <t xml:space="preserve">Tâmega</t>
  </si>
  <si>
    <t xml:space="preserve">010.01.04.05/2021/1301</t>
  </si>
  <si>
    <t xml:space="preserve">Pinhal Litoral</t>
  </si>
  <si>
    <t xml:space="preserve">163</t>
  </si>
  <si>
    <t xml:space="preserve">Amares</t>
  </si>
  <si>
    <t xml:space="preserve">0301</t>
  </si>
  <si>
    <t xml:space="preserve">1120301</t>
  </si>
  <si>
    <t xml:space="preserve">010.01.04.05/2021/0301</t>
  </si>
  <si>
    <t xml:space="preserve">Anadia</t>
  </si>
  <si>
    <t xml:space="preserve">0103</t>
  </si>
  <si>
    <t xml:space="preserve">16D0103</t>
  </si>
  <si>
    <t xml:space="preserve">010.01.04.05/2021/0103</t>
  </si>
  <si>
    <t xml:space="preserve">Angra do Heroísmo</t>
  </si>
  <si>
    <t xml:space="preserve">4301</t>
  </si>
  <si>
    <t xml:space="preserve">2004301</t>
  </si>
  <si>
    <t xml:space="preserve">010.01.04.05/2021/4301</t>
  </si>
  <si>
    <t xml:space="preserve">Serra da Estrela</t>
  </si>
  <si>
    <t xml:space="preserve">167</t>
  </si>
  <si>
    <t xml:space="preserve">Ansião</t>
  </si>
  <si>
    <t xml:space="preserve">1003</t>
  </si>
  <si>
    <t xml:space="preserve">16F1003</t>
  </si>
  <si>
    <t xml:space="preserve">010.01.04.05/2021/1003</t>
  </si>
  <si>
    <t xml:space="preserve">115</t>
  </si>
  <si>
    <t xml:space="preserve">Arcos de Valdevez</t>
  </si>
  <si>
    <t xml:space="preserve">1601</t>
  </si>
  <si>
    <t xml:space="preserve">1111601</t>
  </si>
  <si>
    <t xml:space="preserve">010.01.04.05/2021/1601</t>
  </si>
  <si>
    <t xml:space="preserve">Arganil</t>
  </si>
  <si>
    <t xml:space="preserve">0601</t>
  </si>
  <si>
    <t xml:space="preserve">16E0601</t>
  </si>
  <si>
    <t xml:space="preserve">010.01.04.05/2021/0601</t>
  </si>
  <si>
    <t xml:space="preserve">Armamar</t>
  </si>
  <si>
    <t xml:space="preserve">1801</t>
  </si>
  <si>
    <t xml:space="preserve">11D1801</t>
  </si>
  <si>
    <t xml:space="preserve">010.01.04.05/2021/1801</t>
  </si>
  <si>
    <t xml:space="preserve">Arouca</t>
  </si>
  <si>
    <t xml:space="preserve">0104</t>
  </si>
  <si>
    <t xml:space="preserve">11A0104</t>
  </si>
  <si>
    <t xml:space="preserve">010.01.04.05/2021/0104</t>
  </si>
  <si>
    <t xml:space="preserve">Arraiolos</t>
  </si>
  <si>
    <t xml:space="preserve">0702</t>
  </si>
  <si>
    <t xml:space="preserve">1870702</t>
  </si>
  <si>
    <t xml:space="preserve">010.01.04.05/2021/0702</t>
  </si>
  <si>
    <t xml:space="preserve">Arronches</t>
  </si>
  <si>
    <t xml:space="preserve">1202</t>
  </si>
  <si>
    <t xml:space="preserve">1861202</t>
  </si>
  <si>
    <t xml:space="preserve">010.01.04.05/2021/1202</t>
  </si>
  <si>
    <t xml:space="preserve">Arruda dos Vinhos</t>
  </si>
  <si>
    <t xml:space="preserve">1102</t>
  </si>
  <si>
    <t xml:space="preserve">16B1102</t>
  </si>
  <si>
    <t xml:space="preserve">010.01.04.05/2021/1102</t>
  </si>
  <si>
    <t xml:space="preserve">Aveiro</t>
  </si>
  <si>
    <t xml:space="preserve">0105</t>
  </si>
  <si>
    <t xml:space="preserve">16D0105</t>
  </si>
  <si>
    <t xml:space="preserve">010.01.04.05/2021/0105</t>
  </si>
  <si>
    <t xml:space="preserve">Avis</t>
  </si>
  <si>
    <t xml:space="preserve">1203</t>
  </si>
  <si>
    <t xml:space="preserve">1861203</t>
  </si>
  <si>
    <t xml:space="preserve">010.01.04.05/2021/1203</t>
  </si>
  <si>
    <t xml:space="preserve">Azambuja</t>
  </si>
  <si>
    <t xml:space="preserve">1103</t>
  </si>
  <si>
    <t xml:space="preserve">1851103</t>
  </si>
  <si>
    <t xml:space="preserve">010.01.04.05/2021/1103</t>
  </si>
  <si>
    <t xml:space="preserve">Baião</t>
  </si>
  <si>
    <t xml:space="preserve">1302</t>
  </si>
  <si>
    <t xml:space="preserve">11C1302</t>
  </si>
  <si>
    <t xml:space="preserve">010.01.04.05/2021/1302</t>
  </si>
  <si>
    <t xml:space="preserve">Barcelos</t>
  </si>
  <si>
    <t xml:space="preserve">0302</t>
  </si>
  <si>
    <t xml:space="preserve">1120302</t>
  </si>
  <si>
    <t xml:space="preserve">010.01.04.05/2021/0302</t>
  </si>
  <si>
    <t xml:space="preserve">Barrancos</t>
  </si>
  <si>
    <t xml:space="preserve">0204</t>
  </si>
  <si>
    <t xml:space="preserve">1840204</t>
  </si>
  <si>
    <t xml:space="preserve">010.01.04.05/2021/0204</t>
  </si>
  <si>
    <t xml:space="preserve">Barreiro</t>
  </si>
  <si>
    <t xml:space="preserve">1504</t>
  </si>
  <si>
    <t xml:space="preserve">1701504</t>
  </si>
  <si>
    <t xml:space="preserve">010.01.04.05/2021/1504</t>
  </si>
  <si>
    <t xml:space="preserve">Batalha</t>
  </si>
  <si>
    <t xml:space="preserve">1004</t>
  </si>
  <si>
    <t xml:space="preserve">16F1004</t>
  </si>
  <si>
    <t xml:space="preserve">010.01.04.05/2021/1004</t>
  </si>
  <si>
    <t xml:space="preserve">Beja</t>
  </si>
  <si>
    <t xml:space="preserve">0205</t>
  </si>
  <si>
    <t xml:space="preserve">1840205</t>
  </si>
  <si>
    <t xml:space="preserve">010.01.04.05/2021/0205</t>
  </si>
  <si>
    <t xml:space="preserve">Belmonte</t>
  </si>
  <si>
    <t xml:space="preserve">0501</t>
  </si>
  <si>
    <t xml:space="preserve">16J0501</t>
  </si>
  <si>
    <t xml:space="preserve">010.01.04.05/2021/0501</t>
  </si>
  <si>
    <t xml:space="preserve">Benavente</t>
  </si>
  <si>
    <t xml:space="preserve">1405</t>
  </si>
  <si>
    <t xml:space="preserve">1851405</t>
  </si>
  <si>
    <t xml:space="preserve">010.01.04.05/2021/1405</t>
  </si>
  <si>
    <t xml:space="preserve">Bombarral</t>
  </si>
  <si>
    <t xml:space="preserve">1005</t>
  </si>
  <si>
    <t xml:space="preserve">16B1005</t>
  </si>
  <si>
    <t xml:space="preserve">010.01.04.05/2021/1005</t>
  </si>
  <si>
    <t xml:space="preserve">Borba</t>
  </si>
  <si>
    <t xml:space="preserve">0703</t>
  </si>
  <si>
    <t xml:space="preserve">1870703</t>
  </si>
  <si>
    <t xml:space="preserve">010.01.04.05/2021/0703</t>
  </si>
  <si>
    <t xml:space="preserve">Boticas</t>
  </si>
  <si>
    <t xml:space="preserve">1702</t>
  </si>
  <si>
    <t xml:space="preserve">11B1702</t>
  </si>
  <si>
    <t xml:space="preserve">010.01.04.05/2021/1702</t>
  </si>
  <si>
    <t xml:space="preserve">Braga</t>
  </si>
  <si>
    <t xml:space="preserve">0303</t>
  </si>
  <si>
    <t xml:space="preserve">1120303</t>
  </si>
  <si>
    <t xml:space="preserve">010.01.04.05/2021/0303</t>
  </si>
  <si>
    <t xml:space="preserve">Bragança</t>
  </si>
  <si>
    <t xml:space="preserve">0402</t>
  </si>
  <si>
    <t xml:space="preserve">11E0402</t>
  </si>
  <si>
    <t xml:space="preserve">010.01.04.05/2021/0402</t>
  </si>
  <si>
    <t xml:space="preserve">Cabeceiras de Basto</t>
  </si>
  <si>
    <t xml:space="preserve">0304</t>
  </si>
  <si>
    <t xml:space="preserve">1190304</t>
  </si>
  <si>
    <t xml:space="preserve">010.01.04.05/2021/0304</t>
  </si>
  <si>
    <t xml:space="preserve">Cadaval</t>
  </si>
  <si>
    <t xml:space="preserve">1104</t>
  </si>
  <si>
    <t xml:space="preserve">16B1104</t>
  </si>
  <si>
    <t xml:space="preserve">010.01.04.05/2021/1104</t>
  </si>
  <si>
    <t xml:space="preserve">Caldas da Rainha</t>
  </si>
  <si>
    <t xml:space="preserve">1006</t>
  </si>
  <si>
    <t xml:space="preserve">16B1006</t>
  </si>
  <si>
    <t xml:space="preserve">010.01.04.05/2021/1006</t>
  </si>
  <si>
    <t xml:space="preserve">Calheta [R.A.A.]</t>
  </si>
  <si>
    <t xml:space="preserve">4501</t>
  </si>
  <si>
    <t xml:space="preserve">2004501</t>
  </si>
  <si>
    <t xml:space="preserve">010.01.04.05/2021/4501</t>
  </si>
  <si>
    <t xml:space="preserve">Calheta [R.A.M.]</t>
  </si>
  <si>
    <t xml:space="preserve">3101</t>
  </si>
  <si>
    <t xml:space="preserve">3003101</t>
  </si>
  <si>
    <t xml:space="preserve">010.01.04.05/2021/3101</t>
  </si>
  <si>
    <t xml:space="preserve">Câmara de Lobos</t>
  </si>
  <si>
    <t xml:space="preserve">3102</t>
  </si>
  <si>
    <t xml:space="preserve">3003102</t>
  </si>
  <si>
    <t xml:space="preserve">010.01.04.05/2021/3102</t>
  </si>
  <si>
    <t xml:space="preserve">Caminha</t>
  </si>
  <si>
    <t xml:space="preserve">1602</t>
  </si>
  <si>
    <t xml:space="preserve">1111602</t>
  </si>
  <si>
    <t xml:space="preserve">010.01.04.05/2021/1602</t>
  </si>
  <si>
    <t xml:space="preserve">Campo Maior</t>
  </si>
  <si>
    <t xml:space="preserve">1204</t>
  </si>
  <si>
    <t xml:space="preserve">1861204</t>
  </si>
  <si>
    <t xml:space="preserve">010.01.04.05/2021/1204</t>
  </si>
  <si>
    <t xml:space="preserve">Cantanhede</t>
  </si>
  <si>
    <t xml:space="preserve">0602</t>
  </si>
  <si>
    <t xml:space="preserve">16E0602</t>
  </si>
  <si>
    <t xml:space="preserve">010.01.04.05/2021/0602</t>
  </si>
  <si>
    <t xml:space="preserve">Carrazeda de Ansiães</t>
  </si>
  <si>
    <t xml:space="preserve">0403</t>
  </si>
  <si>
    <t xml:space="preserve">11D0403</t>
  </si>
  <si>
    <t xml:space="preserve">010.01.04.05/2021/0403</t>
  </si>
  <si>
    <t xml:space="preserve">Carregal do Sal</t>
  </si>
  <si>
    <t xml:space="preserve">1802</t>
  </si>
  <si>
    <t xml:space="preserve">16G1802</t>
  </si>
  <si>
    <t xml:space="preserve">010.01.04.05/2021/1802</t>
  </si>
  <si>
    <t xml:space="preserve">Cartaxo</t>
  </si>
  <si>
    <t xml:space="preserve">1406</t>
  </si>
  <si>
    <t xml:space="preserve">1851406</t>
  </si>
  <si>
    <t xml:space="preserve">010.01.04.05/2021/1406</t>
  </si>
  <si>
    <t xml:space="preserve">Cascais</t>
  </si>
  <si>
    <t xml:space="preserve">1105</t>
  </si>
  <si>
    <t xml:space="preserve">1701105</t>
  </si>
  <si>
    <t xml:space="preserve">010.01.04.05/2021/1105</t>
  </si>
  <si>
    <t xml:space="preserve">Castanheira de Pêra</t>
  </si>
  <si>
    <t xml:space="preserve">1007</t>
  </si>
  <si>
    <t xml:space="preserve">16F1007</t>
  </si>
  <si>
    <t xml:space="preserve">010.01.04.05/2021/1007</t>
  </si>
  <si>
    <t xml:space="preserve">Castelo Branco</t>
  </si>
  <si>
    <t xml:space="preserve">0502</t>
  </si>
  <si>
    <t xml:space="preserve">16H0502</t>
  </si>
  <si>
    <t xml:space="preserve">010.01.04.05/2021/0502</t>
  </si>
  <si>
    <t xml:space="preserve">Castelo de Paiva</t>
  </si>
  <si>
    <t xml:space="preserve">0106</t>
  </si>
  <si>
    <t xml:space="preserve">11C0106</t>
  </si>
  <si>
    <t xml:space="preserve">010.01.04.05/2021/0106</t>
  </si>
  <si>
    <t xml:space="preserve">Castelo de Vide</t>
  </si>
  <si>
    <t xml:space="preserve">1205</t>
  </si>
  <si>
    <t xml:space="preserve">1861205</t>
  </si>
  <si>
    <t xml:space="preserve">010.01.04.05/2021/1205</t>
  </si>
  <si>
    <t xml:space="preserve">Castro Daire</t>
  </si>
  <si>
    <t xml:space="preserve">1803</t>
  </si>
  <si>
    <t xml:space="preserve">16G1803</t>
  </si>
  <si>
    <t xml:space="preserve">010.01.04.05/2021/1803</t>
  </si>
  <si>
    <t xml:space="preserve">Castro Marim</t>
  </si>
  <si>
    <t xml:space="preserve">0804</t>
  </si>
  <si>
    <t xml:space="preserve">1500804</t>
  </si>
  <si>
    <t xml:space="preserve">010.01.04.05/2021/0804</t>
  </si>
  <si>
    <t xml:space="preserve">Castro Verde</t>
  </si>
  <si>
    <t xml:space="preserve">0206</t>
  </si>
  <si>
    <t xml:space="preserve">1840206</t>
  </si>
  <si>
    <t xml:space="preserve">010.01.04.05/2021/0206</t>
  </si>
  <si>
    <t xml:space="preserve">0903</t>
  </si>
  <si>
    <t xml:space="preserve">16J0903</t>
  </si>
  <si>
    <t xml:space="preserve">010.01.04.05/2021/0903</t>
  </si>
  <si>
    <t xml:space="preserve">Celorico de Basto</t>
  </si>
  <si>
    <t xml:space="preserve">0305</t>
  </si>
  <si>
    <t xml:space="preserve">11C0305</t>
  </si>
  <si>
    <t xml:space="preserve">010.01.04.05/2021/0305</t>
  </si>
  <si>
    <t xml:space="preserve">Chamusca</t>
  </si>
  <si>
    <t xml:space="preserve">1407</t>
  </si>
  <si>
    <t xml:space="preserve">1851407</t>
  </si>
  <si>
    <t xml:space="preserve">010.01.04.05/2021/1407</t>
  </si>
  <si>
    <t xml:space="preserve">Chaves</t>
  </si>
  <si>
    <t xml:space="preserve">1703</t>
  </si>
  <si>
    <t xml:space="preserve">11B1703</t>
  </si>
  <si>
    <t xml:space="preserve">010.01.04.05/2021/1703</t>
  </si>
  <si>
    <t xml:space="preserve">Cinfães</t>
  </si>
  <si>
    <t xml:space="preserve">1804</t>
  </si>
  <si>
    <t xml:space="preserve">11C1804</t>
  </si>
  <si>
    <t xml:space="preserve">010.01.04.05/2021/1804</t>
  </si>
  <si>
    <t xml:space="preserve">Coimbra</t>
  </si>
  <si>
    <t xml:space="preserve">0603</t>
  </si>
  <si>
    <t xml:space="preserve">16E0603</t>
  </si>
  <si>
    <t xml:space="preserve">010.01.04.05/2021/0603</t>
  </si>
  <si>
    <t xml:space="preserve">Condeixa-a-Nova</t>
  </si>
  <si>
    <t xml:space="preserve">0604</t>
  </si>
  <si>
    <t xml:space="preserve">16E0604</t>
  </si>
  <si>
    <t xml:space="preserve">010.01.04.05/2021/0604</t>
  </si>
  <si>
    <t xml:space="preserve">Constância</t>
  </si>
  <si>
    <t xml:space="preserve">1408</t>
  </si>
  <si>
    <t xml:space="preserve">16I1408</t>
  </si>
  <si>
    <t xml:space="preserve">010.01.04.05/2021/1408</t>
  </si>
  <si>
    <t xml:space="preserve">Coruche</t>
  </si>
  <si>
    <t xml:space="preserve">1409</t>
  </si>
  <si>
    <t xml:space="preserve">1851409</t>
  </si>
  <si>
    <t xml:space="preserve">010.01.04.05/2021/1409</t>
  </si>
  <si>
    <t xml:space="preserve">Corvo</t>
  </si>
  <si>
    <t xml:space="preserve">4901</t>
  </si>
  <si>
    <t xml:space="preserve">2004901</t>
  </si>
  <si>
    <t xml:space="preserve">010.01.04.05/2021/4901</t>
  </si>
  <si>
    <t xml:space="preserve">0503</t>
  </si>
  <si>
    <t xml:space="preserve">16J0503</t>
  </si>
  <si>
    <t xml:space="preserve">010.01.04.05/2021/0503</t>
  </si>
  <si>
    <t xml:space="preserve">Crato</t>
  </si>
  <si>
    <t xml:space="preserve">1206</t>
  </si>
  <si>
    <t xml:space="preserve">1861206</t>
  </si>
  <si>
    <t xml:space="preserve">010.01.04.05/2021/1206</t>
  </si>
  <si>
    <t xml:space="preserve">Cuba</t>
  </si>
  <si>
    <t xml:space="preserve">0207</t>
  </si>
  <si>
    <t xml:space="preserve">1840207</t>
  </si>
  <si>
    <t xml:space="preserve">010.01.04.05/2021/0207</t>
  </si>
  <si>
    <t xml:space="preserve">Elvas</t>
  </si>
  <si>
    <t xml:space="preserve">1207</t>
  </si>
  <si>
    <t xml:space="preserve">1861207</t>
  </si>
  <si>
    <t xml:space="preserve">010.01.04.05/2021/1207</t>
  </si>
  <si>
    <t xml:space="preserve">Entroncamento</t>
  </si>
  <si>
    <t xml:space="preserve">1410</t>
  </si>
  <si>
    <t xml:space="preserve">16I1410</t>
  </si>
  <si>
    <t xml:space="preserve">010.01.04.05/2021/1410</t>
  </si>
  <si>
    <t xml:space="preserve">Espinho</t>
  </si>
  <si>
    <t xml:space="preserve">0107</t>
  </si>
  <si>
    <t xml:space="preserve">11A0107</t>
  </si>
  <si>
    <t xml:space="preserve">010.01.04.05/2021/0107</t>
  </si>
  <si>
    <t xml:space="preserve">Esposende</t>
  </si>
  <si>
    <t xml:space="preserve">0306</t>
  </si>
  <si>
    <t xml:space="preserve">1120306</t>
  </si>
  <si>
    <t xml:space="preserve">010.01.04.05/2021/0306</t>
  </si>
  <si>
    <t xml:space="preserve">Estarreja</t>
  </si>
  <si>
    <t xml:space="preserve">0108</t>
  </si>
  <si>
    <t xml:space="preserve">16D0108</t>
  </si>
  <si>
    <t xml:space="preserve">010.01.04.05/2021/0108</t>
  </si>
  <si>
    <t xml:space="preserve">Estremoz</t>
  </si>
  <si>
    <t xml:space="preserve">0704</t>
  </si>
  <si>
    <t xml:space="preserve">1870704</t>
  </si>
  <si>
    <t xml:space="preserve">010.01.04.05/2021/0704</t>
  </si>
  <si>
    <t xml:space="preserve">Évora</t>
  </si>
  <si>
    <t xml:space="preserve">0705</t>
  </si>
  <si>
    <t xml:space="preserve">1870705</t>
  </si>
  <si>
    <t xml:space="preserve">010.01.04.05/2021/0705</t>
  </si>
  <si>
    <t xml:space="preserve">Fafe</t>
  </si>
  <si>
    <t xml:space="preserve">0307</t>
  </si>
  <si>
    <t xml:space="preserve">1190307</t>
  </si>
  <si>
    <t xml:space="preserve">010.01.04.05/2021/0307</t>
  </si>
  <si>
    <t xml:space="preserve">Faro</t>
  </si>
  <si>
    <t xml:space="preserve">0805</t>
  </si>
  <si>
    <t xml:space="preserve">1500805</t>
  </si>
  <si>
    <t xml:space="preserve">010.01.04.05/2021/0805</t>
  </si>
  <si>
    <t xml:space="preserve">Felgueiras</t>
  </si>
  <si>
    <t xml:space="preserve">1303</t>
  </si>
  <si>
    <t xml:space="preserve">11C1303</t>
  </si>
  <si>
    <t xml:space="preserve">010.01.04.05/2021/1303</t>
  </si>
  <si>
    <t xml:space="preserve">Ferreira do Alentejo</t>
  </si>
  <si>
    <t xml:space="preserve">0208</t>
  </si>
  <si>
    <t xml:space="preserve">1840208</t>
  </si>
  <si>
    <t xml:space="preserve">010.01.04.05/2021/0208</t>
  </si>
  <si>
    <t xml:space="preserve">Ferreira do Zêzere</t>
  </si>
  <si>
    <t xml:space="preserve">1411</t>
  </si>
  <si>
    <t xml:space="preserve">16I1411</t>
  </si>
  <si>
    <t xml:space="preserve">010.01.04.05/2021/1411</t>
  </si>
  <si>
    <t xml:space="preserve">Figueira da Foz</t>
  </si>
  <si>
    <t xml:space="preserve">0605</t>
  </si>
  <si>
    <t xml:space="preserve">16E0605</t>
  </si>
  <si>
    <t xml:space="preserve">010.01.04.05/2021/0605</t>
  </si>
  <si>
    <t xml:space="preserve">Figueira de Castelo Rodrigo</t>
  </si>
  <si>
    <t xml:space="preserve">0904</t>
  </si>
  <si>
    <t xml:space="preserve">16J0904</t>
  </si>
  <si>
    <t xml:space="preserve">010.01.04.05/2021/0904</t>
  </si>
  <si>
    <t xml:space="preserve">Figueiró dos Vinhos</t>
  </si>
  <si>
    <t xml:space="preserve">1008</t>
  </si>
  <si>
    <t xml:space="preserve">16F1008</t>
  </si>
  <si>
    <t xml:space="preserve">010.01.04.05/2021/1008</t>
  </si>
  <si>
    <t xml:space="preserve">Fornos de Algodres</t>
  </si>
  <si>
    <t xml:space="preserve">0905</t>
  </si>
  <si>
    <t xml:space="preserve">16J0905</t>
  </si>
  <si>
    <t xml:space="preserve">010.01.04.05/2021/0905</t>
  </si>
  <si>
    <t xml:space="preserve">Freixo de Espada à Cinta</t>
  </si>
  <si>
    <t xml:space="preserve">0404</t>
  </si>
  <si>
    <t xml:space="preserve">11D0404</t>
  </si>
  <si>
    <t xml:space="preserve">010.01.04.05/2021/0404</t>
  </si>
  <si>
    <t xml:space="preserve">Fronteira</t>
  </si>
  <si>
    <t xml:space="preserve">1208</t>
  </si>
  <si>
    <t xml:space="preserve">1861208</t>
  </si>
  <si>
    <t xml:space="preserve">010.01.04.05/2021/1208</t>
  </si>
  <si>
    <t xml:space="preserve">Funchal</t>
  </si>
  <si>
    <t xml:space="preserve">3103</t>
  </si>
  <si>
    <t xml:space="preserve">3003103</t>
  </si>
  <si>
    <t xml:space="preserve">010.01.04.05/2021/3103</t>
  </si>
  <si>
    <t xml:space="preserve">Fundão</t>
  </si>
  <si>
    <t xml:space="preserve">0504</t>
  </si>
  <si>
    <t xml:space="preserve">16J0504</t>
  </si>
  <si>
    <t xml:space="preserve">010.01.04.05/2021/0504</t>
  </si>
  <si>
    <t xml:space="preserve">Gavião</t>
  </si>
  <si>
    <t xml:space="preserve">1209</t>
  </si>
  <si>
    <t xml:space="preserve">1861209</t>
  </si>
  <si>
    <t xml:space="preserve">010.01.04.05/2021/1209</t>
  </si>
  <si>
    <t xml:space="preserve">Góis</t>
  </si>
  <si>
    <t xml:space="preserve">0606</t>
  </si>
  <si>
    <t xml:space="preserve">16E0606</t>
  </si>
  <si>
    <t xml:space="preserve">010.01.04.05/2021/0606</t>
  </si>
  <si>
    <t xml:space="preserve">Golegã</t>
  </si>
  <si>
    <t xml:space="preserve">1412</t>
  </si>
  <si>
    <t xml:space="preserve">1851412</t>
  </si>
  <si>
    <t xml:space="preserve">010.01.04.05/2021/1412</t>
  </si>
  <si>
    <t xml:space="preserve">Gondomar</t>
  </si>
  <si>
    <t xml:space="preserve">1304</t>
  </si>
  <si>
    <t xml:space="preserve">11A1304</t>
  </si>
  <si>
    <t xml:space="preserve">010.01.04.05/2021/1304</t>
  </si>
  <si>
    <t xml:space="preserve">Gouveia</t>
  </si>
  <si>
    <t xml:space="preserve">0906</t>
  </si>
  <si>
    <t xml:space="preserve">16J0906</t>
  </si>
  <si>
    <t xml:space="preserve">010.01.04.05/2021/0906</t>
  </si>
  <si>
    <t xml:space="preserve">Grândola</t>
  </si>
  <si>
    <t xml:space="preserve">1505</t>
  </si>
  <si>
    <t xml:space="preserve">1811505</t>
  </si>
  <si>
    <t xml:space="preserve">010.01.04.05/2021/1505</t>
  </si>
  <si>
    <t xml:space="preserve">Guarda</t>
  </si>
  <si>
    <t xml:space="preserve">0907</t>
  </si>
  <si>
    <t xml:space="preserve">16J0907</t>
  </si>
  <si>
    <t xml:space="preserve">010.01.04.05/2021/0907</t>
  </si>
  <si>
    <t xml:space="preserve">Guimarães</t>
  </si>
  <si>
    <t xml:space="preserve">0308</t>
  </si>
  <si>
    <t xml:space="preserve">1190308</t>
  </si>
  <si>
    <t xml:space="preserve">010.01.04.05/2021/0308</t>
  </si>
  <si>
    <t xml:space="preserve">Horta</t>
  </si>
  <si>
    <t xml:space="preserve">4701</t>
  </si>
  <si>
    <t xml:space="preserve">2004701</t>
  </si>
  <si>
    <t xml:space="preserve">010.01.04.05/2021/4701</t>
  </si>
  <si>
    <t xml:space="preserve">Idanha-a-Nova</t>
  </si>
  <si>
    <t xml:space="preserve">0505</t>
  </si>
  <si>
    <t xml:space="preserve">16H0505</t>
  </si>
  <si>
    <t xml:space="preserve">010.01.04.05/2021/0505</t>
  </si>
  <si>
    <t xml:space="preserve">Ílhavo</t>
  </si>
  <si>
    <t xml:space="preserve">0110</t>
  </si>
  <si>
    <t xml:space="preserve">16D0110</t>
  </si>
  <si>
    <t xml:space="preserve">010.01.04.05/2021/0110</t>
  </si>
  <si>
    <t xml:space="preserve">Lagoa</t>
  </si>
  <si>
    <t xml:space="preserve">0806</t>
  </si>
  <si>
    <t xml:space="preserve">1500806</t>
  </si>
  <si>
    <t xml:space="preserve">010.01.04.05/2021/0806</t>
  </si>
  <si>
    <t xml:space="preserve">Lagoa [R.A.A.]</t>
  </si>
  <si>
    <t xml:space="preserve">4201</t>
  </si>
  <si>
    <t xml:space="preserve">2004201</t>
  </si>
  <si>
    <t xml:space="preserve">010.01.04.05/2021/4201</t>
  </si>
  <si>
    <t xml:space="preserve">Lagos</t>
  </si>
  <si>
    <t xml:space="preserve">0807</t>
  </si>
  <si>
    <t xml:space="preserve">1500807</t>
  </si>
  <si>
    <t xml:space="preserve">010.01.04.05/2021/0807</t>
  </si>
  <si>
    <t xml:space="preserve">Lajes das Flores</t>
  </si>
  <si>
    <t xml:space="preserve">4801</t>
  </si>
  <si>
    <t xml:space="preserve">2004801</t>
  </si>
  <si>
    <t xml:space="preserve">010.01.04.05/2021/4801</t>
  </si>
  <si>
    <t xml:space="preserve">Lajes do Pico</t>
  </si>
  <si>
    <t xml:space="preserve">4601</t>
  </si>
  <si>
    <t xml:space="preserve">2004601</t>
  </si>
  <si>
    <t xml:space="preserve">010.01.04.05/2021/4601</t>
  </si>
  <si>
    <t xml:space="preserve">Lamego</t>
  </si>
  <si>
    <t xml:space="preserve">1805</t>
  </si>
  <si>
    <t xml:space="preserve">11D1805</t>
  </si>
  <si>
    <t xml:space="preserve">010.01.04.05/2021/1805</t>
  </si>
  <si>
    <t xml:space="preserve">Leiria</t>
  </si>
  <si>
    <t xml:space="preserve">1009</t>
  </si>
  <si>
    <t xml:space="preserve">16F1009</t>
  </si>
  <si>
    <t xml:space="preserve">010.01.04.05/2021/1009</t>
  </si>
  <si>
    <t xml:space="preserve">1106</t>
  </si>
  <si>
    <t xml:space="preserve">1701106</t>
  </si>
  <si>
    <t xml:space="preserve">010.01.04.05/2021/1106</t>
  </si>
  <si>
    <t xml:space="preserve">Loulé</t>
  </si>
  <si>
    <t xml:space="preserve">0808</t>
  </si>
  <si>
    <t xml:space="preserve">1500808</t>
  </si>
  <si>
    <t xml:space="preserve">010.01.04.05/2021/0808</t>
  </si>
  <si>
    <t xml:space="preserve">Loures</t>
  </si>
  <si>
    <t xml:space="preserve">1107</t>
  </si>
  <si>
    <t xml:space="preserve">1701107</t>
  </si>
  <si>
    <t xml:space="preserve">010.01.04.05/2021/1107</t>
  </si>
  <si>
    <t xml:space="preserve">Lourinhã</t>
  </si>
  <si>
    <t xml:space="preserve">1108</t>
  </si>
  <si>
    <t xml:space="preserve">16B1108</t>
  </si>
  <si>
    <t xml:space="preserve">010.01.04.05/2021/1108</t>
  </si>
  <si>
    <t xml:space="preserve">Lousã</t>
  </si>
  <si>
    <t xml:space="preserve">0607</t>
  </si>
  <si>
    <t xml:space="preserve">16E0607</t>
  </si>
  <si>
    <t xml:space="preserve">010.01.04.05/2021/0607</t>
  </si>
  <si>
    <t xml:space="preserve">Lousada</t>
  </si>
  <si>
    <t xml:space="preserve">1305</t>
  </si>
  <si>
    <t xml:space="preserve">11C1305</t>
  </si>
  <si>
    <t xml:space="preserve">010.01.04.05/2021/1305</t>
  </si>
  <si>
    <t xml:space="preserve">Mação</t>
  </si>
  <si>
    <t xml:space="preserve">1413</t>
  </si>
  <si>
    <t xml:space="preserve">16I1413</t>
  </si>
  <si>
    <t xml:space="preserve">010.01.04.05/2021/1413</t>
  </si>
  <si>
    <t xml:space="preserve">Macedo de Cavaleiros</t>
  </si>
  <si>
    <t xml:space="preserve">0405</t>
  </si>
  <si>
    <t xml:space="preserve">11E0405</t>
  </si>
  <si>
    <t xml:space="preserve">010.01.04.05/2021/0405</t>
  </si>
  <si>
    <t xml:space="preserve">Machico</t>
  </si>
  <si>
    <t xml:space="preserve">3104</t>
  </si>
  <si>
    <t xml:space="preserve">3003104</t>
  </si>
  <si>
    <t xml:space="preserve">010.01.04.05/2021/3104</t>
  </si>
  <si>
    <t xml:space="preserve">Madalena</t>
  </si>
  <si>
    <t xml:space="preserve">4602</t>
  </si>
  <si>
    <t xml:space="preserve">2004602</t>
  </si>
  <si>
    <t xml:space="preserve">010.01.04.05/2021/4602</t>
  </si>
  <si>
    <t xml:space="preserve">Mafra</t>
  </si>
  <si>
    <t xml:space="preserve">1109</t>
  </si>
  <si>
    <t xml:space="preserve">1701109</t>
  </si>
  <si>
    <t xml:space="preserve">010.01.04.05/2021/1109</t>
  </si>
  <si>
    <t xml:space="preserve">Maia</t>
  </si>
  <si>
    <t xml:space="preserve">1306</t>
  </si>
  <si>
    <t xml:space="preserve">11A1306</t>
  </si>
  <si>
    <t xml:space="preserve">010.01.04.05/2021/1306</t>
  </si>
  <si>
    <t xml:space="preserve">Mangualde</t>
  </si>
  <si>
    <t xml:space="preserve">1806</t>
  </si>
  <si>
    <t xml:space="preserve">16G1806</t>
  </si>
  <si>
    <t xml:space="preserve">010.01.04.05/2021/1806</t>
  </si>
  <si>
    <t xml:space="preserve">Manteigas</t>
  </si>
  <si>
    <t xml:space="preserve">0908</t>
  </si>
  <si>
    <t xml:space="preserve">16J0908</t>
  </si>
  <si>
    <t xml:space="preserve">010.01.04.05/2021/0908</t>
  </si>
  <si>
    <t xml:space="preserve">Marco de Canaveses</t>
  </si>
  <si>
    <t xml:space="preserve">1307</t>
  </si>
  <si>
    <t xml:space="preserve">11C1307</t>
  </si>
  <si>
    <t xml:space="preserve">010.01.04.05/2021/1307</t>
  </si>
  <si>
    <t xml:space="preserve">Marinha Grande</t>
  </si>
  <si>
    <t xml:space="preserve">1010</t>
  </si>
  <si>
    <t xml:space="preserve">16F1010</t>
  </si>
  <si>
    <t xml:space="preserve">010.01.04.05/2021/1010</t>
  </si>
  <si>
    <t xml:space="preserve">Marvão</t>
  </si>
  <si>
    <t xml:space="preserve">1210</t>
  </si>
  <si>
    <t xml:space="preserve">1861210</t>
  </si>
  <si>
    <t xml:space="preserve">010.01.04.05/2021/1210</t>
  </si>
  <si>
    <t xml:space="preserve">Matosinhos</t>
  </si>
  <si>
    <t xml:space="preserve">1308</t>
  </si>
  <si>
    <t xml:space="preserve">11A1308</t>
  </si>
  <si>
    <t xml:space="preserve">010.01.04.05/2021/1308</t>
  </si>
  <si>
    <t xml:space="preserve">Mealhada</t>
  </si>
  <si>
    <t xml:space="preserve">0111</t>
  </si>
  <si>
    <t xml:space="preserve">16E0111</t>
  </si>
  <si>
    <t xml:space="preserve">010.01.04.05/2021/0111</t>
  </si>
  <si>
    <t xml:space="preserve">Mêda</t>
  </si>
  <si>
    <t xml:space="preserve">0909</t>
  </si>
  <si>
    <t xml:space="preserve">16J0909</t>
  </si>
  <si>
    <t xml:space="preserve">010.01.04.05/2021/0909</t>
  </si>
  <si>
    <t xml:space="preserve">Melgaço</t>
  </si>
  <si>
    <t xml:space="preserve">1603</t>
  </si>
  <si>
    <t xml:space="preserve">1111603</t>
  </si>
  <si>
    <t xml:space="preserve">010.01.04.05/2021/1603</t>
  </si>
  <si>
    <t xml:space="preserve">Mértola</t>
  </si>
  <si>
    <t xml:space="preserve">0209</t>
  </si>
  <si>
    <t xml:space="preserve">1840209</t>
  </si>
  <si>
    <t xml:space="preserve">010.01.04.05/2021/0209</t>
  </si>
  <si>
    <t xml:space="preserve">Mesão Frio</t>
  </si>
  <si>
    <t xml:space="preserve">1704</t>
  </si>
  <si>
    <t xml:space="preserve">11D1704</t>
  </si>
  <si>
    <t xml:space="preserve">010.01.04.05/2021/1704</t>
  </si>
  <si>
    <t xml:space="preserve">Mira</t>
  </si>
  <si>
    <t xml:space="preserve">0608</t>
  </si>
  <si>
    <t xml:space="preserve">16E0608</t>
  </si>
  <si>
    <t xml:space="preserve">010.01.04.05/2021/0608</t>
  </si>
  <si>
    <t xml:space="preserve">Miranda do Corvo</t>
  </si>
  <si>
    <t xml:space="preserve">0609</t>
  </si>
  <si>
    <t xml:space="preserve">16E0609</t>
  </si>
  <si>
    <t xml:space="preserve">010.01.04.05/2021/0609</t>
  </si>
  <si>
    <t xml:space="preserve">Miranda do Douro</t>
  </si>
  <si>
    <t xml:space="preserve">0406</t>
  </si>
  <si>
    <t xml:space="preserve">11E0406</t>
  </si>
  <si>
    <t xml:space="preserve">010.01.04.05/2021/0406</t>
  </si>
  <si>
    <t xml:space="preserve">Mirandela</t>
  </si>
  <si>
    <t xml:space="preserve">0407</t>
  </si>
  <si>
    <t xml:space="preserve">11E0407</t>
  </si>
  <si>
    <t xml:space="preserve">010.01.04.05/2021/0407</t>
  </si>
  <si>
    <t xml:space="preserve">Mogadouro</t>
  </si>
  <si>
    <t xml:space="preserve">0408</t>
  </si>
  <si>
    <t xml:space="preserve">11E0408</t>
  </si>
  <si>
    <t xml:space="preserve">010.01.04.05/2021/0408</t>
  </si>
  <si>
    <t xml:space="preserve">Moimenta da Beira</t>
  </si>
  <si>
    <t xml:space="preserve">1807</t>
  </si>
  <si>
    <t xml:space="preserve">11D1807</t>
  </si>
  <si>
    <t xml:space="preserve">010.01.04.05/2021/1807</t>
  </si>
  <si>
    <t xml:space="preserve">Moita</t>
  </si>
  <si>
    <t xml:space="preserve">1506</t>
  </si>
  <si>
    <t xml:space="preserve">1701506</t>
  </si>
  <si>
    <t xml:space="preserve">010.01.04.05/2021/1506</t>
  </si>
  <si>
    <t xml:space="preserve">Monção</t>
  </si>
  <si>
    <t xml:space="preserve">1604</t>
  </si>
  <si>
    <t xml:space="preserve">1111604</t>
  </si>
  <si>
    <t xml:space="preserve">010.01.04.05/2021/1604</t>
  </si>
  <si>
    <t xml:space="preserve">Monchique</t>
  </si>
  <si>
    <t xml:space="preserve">0809</t>
  </si>
  <si>
    <t xml:space="preserve">010.01.04.05/2021/0809</t>
  </si>
  <si>
    <t xml:space="preserve">Mondim de Basto</t>
  </si>
  <si>
    <t xml:space="preserve">1705</t>
  </si>
  <si>
    <t xml:space="preserve">1191705</t>
  </si>
  <si>
    <t xml:space="preserve">010.01.04.05/2021/1705</t>
  </si>
  <si>
    <t xml:space="preserve">Monforte</t>
  </si>
  <si>
    <t xml:space="preserve">1211</t>
  </si>
  <si>
    <t xml:space="preserve">1861211</t>
  </si>
  <si>
    <t xml:space="preserve">010.01.04.05/2021/1211</t>
  </si>
  <si>
    <t xml:space="preserve">Montalegre</t>
  </si>
  <si>
    <t xml:space="preserve">1706</t>
  </si>
  <si>
    <t xml:space="preserve">11B1706</t>
  </si>
  <si>
    <t xml:space="preserve">010.01.04.05/2021/1706</t>
  </si>
  <si>
    <t xml:space="preserve">Montemor-o-Novo</t>
  </si>
  <si>
    <t xml:space="preserve">0706</t>
  </si>
  <si>
    <t xml:space="preserve">1870706</t>
  </si>
  <si>
    <t xml:space="preserve">010.01.04.05/2021/0706</t>
  </si>
  <si>
    <t xml:space="preserve">Montemor-o-Velho</t>
  </si>
  <si>
    <t xml:space="preserve">0610</t>
  </si>
  <si>
    <t xml:space="preserve">16E0610</t>
  </si>
  <si>
    <t xml:space="preserve">010.01.04.05/2021/0610</t>
  </si>
  <si>
    <t xml:space="preserve">Montijo</t>
  </si>
  <si>
    <t xml:space="preserve">1507</t>
  </si>
  <si>
    <t xml:space="preserve">1701507</t>
  </si>
  <si>
    <t xml:space="preserve">010.01.04.05/2021/1507</t>
  </si>
  <si>
    <t xml:space="preserve">Mora</t>
  </si>
  <si>
    <t xml:space="preserve">0707</t>
  </si>
  <si>
    <t xml:space="preserve">1870707</t>
  </si>
  <si>
    <t xml:space="preserve">010.01.04.05/2021/0707</t>
  </si>
  <si>
    <t xml:space="preserve">Mortágua</t>
  </si>
  <si>
    <t xml:space="preserve">1808</t>
  </si>
  <si>
    <t xml:space="preserve">16E1808</t>
  </si>
  <si>
    <t xml:space="preserve">010.01.04.05/2021/1808</t>
  </si>
  <si>
    <t xml:space="preserve">Moura</t>
  </si>
  <si>
    <t xml:space="preserve">0210</t>
  </si>
  <si>
    <t xml:space="preserve">1840210</t>
  </si>
  <si>
    <t xml:space="preserve">010.01.04.05/2021/0210</t>
  </si>
  <si>
    <t xml:space="preserve">Mourão</t>
  </si>
  <si>
    <t xml:space="preserve">0708</t>
  </si>
  <si>
    <t xml:space="preserve">1870708</t>
  </si>
  <si>
    <t xml:space="preserve">010.01.04.05/2021/0708</t>
  </si>
  <si>
    <t xml:space="preserve">Murça</t>
  </si>
  <si>
    <t xml:space="preserve">1707</t>
  </si>
  <si>
    <t xml:space="preserve">11D1707</t>
  </si>
  <si>
    <t xml:space="preserve">010.01.04.05/2021/1707</t>
  </si>
  <si>
    <t xml:space="preserve">Murtosa</t>
  </si>
  <si>
    <t xml:space="preserve">0112</t>
  </si>
  <si>
    <t xml:space="preserve">16D0112</t>
  </si>
  <si>
    <t xml:space="preserve">010.01.04.05/2021/0112</t>
  </si>
  <si>
    <t xml:space="preserve">Nazaré</t>
  </si>
  <si>
    <t xml:space="preserve">1011</t>
  </si>
  <si>
    <t xml:space="preserve">16B1011</t>
  </si>
  <si>
    <t xml:space="preserve">010.01.04.05/2021/1011</t>
  </si>
  <si>
    <t xml:space="preserve">Nelas</t>
  </si>
  <si>
    <t xml:space="preserve">1809</t>
  </si>
  <si>
    <t xml:space="preserve">16G1809</t>
  </si>
  <si>
    <t xml:space="preserve">010.01.04.05/2021/1809</t>
  </si>
  <si>
    <t xml:space="preserve">Nisa</t>
  </si>
  <si>
    <t xml:space="preserve">1212</t>
  </si>
  <si>
    <t xml:space="preserve">1861212</t>
  </si>
  <si>
    <t xml:space="preserve">010.01.04.05/2021/1212</t>
  </si>
  <si>
    <t xml:space="preserve">Nordeste</t>
  </si>
  <si>
    <t xml:space="preserve">4202</t>
  </si>
  <si>
    <t xml:space="preserve">2004202</t>
  </si>
  <si>
    <t xml:space="preserve">010.01.04.05/2021/4202</t>
  </si>
  <si>
    <t xml:space="preserve">Óbidos</t>
  </si>
  <si>
    <t xml:space="preserve">1012</t>
  </si>
  <si>
    <t xml:space="preserve">16B1012</t>
  </si>
  <si>
    <t xml:space="preserve">010.01.04.05/2021/1012</t>
  </si>
  <si>
    <t xml:space="preserve">Odemira</t>
  </si>
  <si>
    <t xml:space="preserve">0211</t>
  </si>
  <si>
    <t xml:space="preserve">1810211</t>
  </si>
  <si>
    <t xml:space="preserve">010.01.04.05/2021/0211</t>
  </si>
  <si>
    <t xml:space="preserve">Odivelas</t>
  </si>
  <si>
    <t xml:space="preserve">1116</t>
  </si>
  <si>
    <t xml:space="preserve">1701116</t>
  </si>
  <si>
    <t xml:space="preserve">010.01.04.05/2021/1116</t>
  </si>
  <si>
    <t xml:space="preserve">Oeiras</t>
  </si>
  <si>
    <t xml:space="preserve">1110</t>
  </si>
  <si>
    <t xml:space="preserve">1701110</t>
  </si>
  <si>
    <t xml:space="preserve">010.01.04.05/2021/1110</t>
  </si>
  <si>
    <t xml:space="preserve">Oleiros</t>
  </si>
  <si>
    <t xml:space="preserve">0506</t>
  </si>
  <si>
    <t xml:space="preserve">16H0506</t>
  </si>
  <si>
    <t xml:space="preserve">010.01.04.05/2021/0506</t>
  </si>
  <si>
    <t xml:space="preserve">Olhão</t>
  </si>
  <si>
    <t xml:space="preserve">0810</t>
  </si>
  <si>
    <t xml:space="preserve">1500810</t>
  </si>
  <si>
    <t xml:space="preserve">010.01.04.05/2021/0810</t>
  </si>
  <si>
    <t xml:space="preserve">Oliveira de Azeméis</t>
  </si>
  <si>
    <t xml:space="preserve">0113</t>
  </si>
  <si>
    <t xml:space="preserve">11A0113</t>
  </si>
  <si>
    <t xml:space="preserve">010.01.04.05/2021/0113</t>
  </si>
  <si>
    <t xml:space="preserve">Oliveira de Frades</t>
  </si>
  <si>
    <t xml:space="preserve">1810</t>
  </si>
  <si>
    <t xml:space="preserve">16G1810</t>
  </si>
  <si>
    <t xml:space="preserve">010.01.04.05/2021/1810</t>
  </si>
  <si>
    <t xml:space="preserve">Oliveira do Bairro</t>
  </si>
  <si>
    <t xml:space="preserve">0114</t>
  </si>
  <si>
    <t xml:space="preserve">16D0114</t>
  </si>
  <si>
    <t xml:space="preserve">010.01.04.05/2021/0114</t>
  </si>
  <si>
    <t xml:space="preserve">Oliveira do Hospital</t>
  </si>
  <si>
    <t xml:space="preserve">0611</t>
  </si>
  <si>
    <t xml:space="preserve">16E0611</t>
  </si>
  <si>
    <t xml:space="preserve">010.01.04.05/2021/0611</t>
  </si>
  <si>
    <t xml:space="preserve">Ourém</t>
  </si>
  <si>
    <t xml:space="preserve">1421</t>
  </si>
  <si>
    <t xml:space="preserve">16I1421</t>
  </si>
  <si>
    <t xml:space="preserve">010.01.04.05/2021/1421</t>
  </si>
  <si>
    <t xml:space="preserve">Ourique</t>
  </si>
  <si>
    <t xml:space="preserve">0212</t>
  </si>
  <si>
    <t xml:space="preserve">1840212</t>
  </si>
  <si>
    <t xml:space="preserve">010.01.04.05/2021/0212</t>
  </si>
  <si>
    <t xml:space="preserve">Ovar</t>
  </si>
  <si>
    <t xml:space="preserve">0115</t>
  </si>
  <si>
    <t xml:space="preserve">16D0115</t>
  </si>
  <si>
    <t xml:space="preserve">010.01.04.05/2021/0115</t>
  </si>
  <si>
    <t xml:space="preserve">Paços de Ferreira</t>
  </si>
  <si>
    <t xml:space="preserve">1309</t>
  </si>
  <si>
    <t xml:space="preserve">11C1309</t>
  </si>
  <si>
    <t xml:space="preserve">010.01.04.05/2021/1309</t>
  </si>
  <si>
    <t xml:space="preserve">Palmela</t>
  </si>
  <si>
    <t xml:space="preserve">1508</t>
  </si>
  <si>
    <t xml:space="preserve">1701508</t>
  </si>
  <si>
    <t xml:space="preserve">010.01.04.05/2021/1508</t>
  </si>
  <si>
    <t xml:space="preserve">Pampilhosa da Serra</t>
  </si>
  <si>
    <t xml:space="preserve">0612</t>
  </si>
  <si>
    <t xml:space="preserve">16E0612</t>
  </si>
  <si>
    <t xml:space="preserve">010.01.04.05/2021/0612</t>
  </si>
  <si>
    <t xml:space="preserve">Paredes</t>
  </si>
  <si>
    <t xml:space="preserve">1310</t>
  </si>
  <si>
    <t xml:space="preserve">11A1310</t>
  </si>
  <si>
    <t xml:space="preserve">010.01.04.05/2021/1310</t>
  </si>
  <si>
    <t xml:space="preserve">Paredes de Coura</t>
  </si>
  <si>
    <t xml:space="preserve">1605</t>
  </si>
  <si>
    <t xml:space="preserve">1111605</t>
  </si>
  <si>
    <t xml:space="preserve">010.01.04.05/2021/1605</t>
  </si>
  <si>
    <t xml:space="preserve">Pedrógão Grande</t>
  </si>
  <si>
    <t xml:space="preserve">1013</t>
  </si>
  <si>
    <t xml:space="preserve">16F1013</t>
  </si>
  <si>
    <t xml:space="preserve">010.01.04.05/2021/1013</t>
  </si>
  <si>
    <t xml:space="preserve">Penacova</t>
  </si>
  <si>
    <t xml:space="preserve">0613</t>
  </si>
  <si>
    <t xml:space="preserve">16E0613</t>
  </si>
  <si>
    <t xml:space="preserve">010.01.04.05/2021/0613</t>
  </si>
  <si>
    <t xml:space="preserve">Penafiel</t>
  </si>
  <si>
    <t xml:space="preserve">1311</t>
  </si>
  <si>
    <t xml:space="preserve">11C1311</t>
  </si>
  <si>
    <t xml:space="preserve">010.01.04.05/2021/1311</t>
  </si>
  <si>
    <t xml:space="preserve">Penalva do Castelo</t>
  </si>
  <si>
    <t xml:space="preserve">1811</t>
  </si>
  <si>
    <t xml:space="preserve">16G1811</t>
  </si>
  <si>
    <t xml:space="preserve">010.01.04.05/2021/1811</t>
  </si>
  <si>
    <t xml:space="preserve">Penamacor</t>
  </si>
  <si>
    <t xml:space="preserve">0507</t>
  </si>
  <si>
    <t xml:space="preserve">16H0507</t>
  </si>
  <si>
    <t xml:space="preserve">010.01.04.05/2021/0507</t>
  </si>
  <si>
    <t xml:space="preserve">Penedono</t>
  </si>
  <si>
    <t xml:space="preserve">1812</t>
  </si>
  <si>
    <t xml:space="preserve">11D1812</t>
  </si>
  <si>
    <t xml:space="preserve">010.01.04.05/2021/1812</t>
  </si>
  <si>
    <t xml:space="preserve">Penela</t>
  </si>
  <si>
    <t xml:space="preserve">0614</t>
  </si>
  <si>
    <t xml:space="preserve">16E0614</t>
  </si>
  <si>
    <t xml:space="preserve">010.01.04.05/2021/0614</t>
  </si>
  <si>
    <t xml:space="preserve">Peniche</t>
  </si>
  <si>
    <t xml:space="preserve">1014</t>
  </si>
  <si>
    <t xml:space="preserve">16B1014</t>
  </si>
  <si>
    <t xml:space="preserve">010.01.04.05/2021/1014</t>
  </si>
  <si>
    <t xml:space="preserve">Peso da Régua</t>
  </si>
  <si>
    <t xml:space="preserve">1708</t>
  </si>
  <si>
    <t xml:space="preserve">11D1708</t>
  </si>
  <si>
    <t xml:space="preserve">010.01.04.05/2021/1708</t>
  </si>
  <si>
    <t xml:space="preserve">Pinhel</t>
  </si>
  <si>
    <t xml:space="preserve">0910</t>
  </si>
  <si>
    <t xml:space="preserve">16J0910</t>
  </si>
  <si>
    <t xml:space="preserve">010.01.04.05/2021/0910</t>
  </si>
  <si>
    <t xml:space="preserve">Pombal</t>
  </si>
  <si>
    <t xml:space="preserve">1015</t>
  </si>
  <si>
    <t xml:space="preserve">16F1015</t>
  </si>
  <si>
    <t xml:space="preserve">010.01.04.05/2021/1015</t>
  </si>
  <si>
    <t xml:space="preserve">Ponta Delgada</t>
  </si>
  <si>
    <t xml:space="preserve">4203</t>
  </si>
  <si>
    <t xml:space="preserve">2004203</t>
  </si>
  <si>
    <t xml:space="preserve">010.01.04.05/2021/4203</t>
  </si>
  <si>
    <t xml:space="preserve">Ponta do Sol</t>
  </si>
  <si>
    <t xml:space="preserve">3105</t>
  </si>
  <si>
    <t xml:space="preserve">3003105</t>
  </si>
  <si>
    <t xml:space="preserve">010.01.04.05/2021/3105</t>
  </si>
  <si>
    <t xml:space="preserve">Ponte da Barca</t>
  </si>
  <si>
    <t xml:space="preserve">1606</t>
  </si>
  <si>
    <t xml:space="preserve">1111606</t>
  </si>
  <si>
    <t xml:space="preserve">010.01.04.05/2021/1606</t>
  </si>
  <si>
    <t xml:space="preserve">Ponte de Lima</t>
  </si>
  <si>
    <t xml:space="preserve">1607</t>
  </si>
  <si>
    <t xml:space="preserve">1111607</t>
  </si>
  <si>
    <t xml:space="preserve">010.01.04.05/2021/1607</t>
  </si>
  <si>
    <t xml:space="preserve">Ponte de Sor</t>
  </si>
  <si>
    <t xml:space="preserve">1213</t>
  </si>
  <si>
    <t xml:space="preserve">1861213</t>
  </si>
  <si>
    <t xml:space="preserve">010.01.04.05/2021/1213</t>
  </si>
  <si>
    <t xml:space="preserve">Portalegre</t>
  </si>
  <si>
    <t xml:space="preserve">1214</t>
  </si>
  <si>
    <t xml:space="preserve">1861214</t>
  </si>
  <si>
    <t xml:space="preserve">010.01.04.05/2021/1214</t>
  </si>
  <si>
    <t xml:space="preserve">Portel</t>
  </si>
  <si>
    <t xml:space="preserve">0709</t>
  </si>
  <si>
    <t xml:space="preserve">1870709</t>
  </si>
  <si>
    <t xml:space="preserve">010.01.04.05/2021/0709</t>
  </si>
  <si>
    <t xml:space="preserve">Portimão</t>
  </si>
  <si>
    <t xml:space="preserve">0811</t>
  </si>
  <si>
    <t xml:space="preserve">1500811</t>
  </si>
  <si>
    <t xml:space="preserve">010.01.04.05/2021/0811</t>
  </si>
  <si>
    <t xml:space="preserve">Porto</t>
  </si>
  <si>
    <t xml:space="preserve">1312</t>
  </si>
  <si>
    <t xml:space="preserve">11A1312</t>
  </si>
  <si>
    <t xml:space="preserve">010.01.04.05/2021/1312</t>
  </si>
  <si>
    <t xml:space="preserve">Porto de Mós</t>
  </si>
  <si>
    <t xml:space="preserve">1016</t>
  </si>
  <si>
    <t xml:space="preserve">16F1016</t>
  </si>
  <si>
    <t xml:space="preserve">010.01.04.05/2021/1016</t>
  </si>
  <si>
    <t xml:space="preserve">Porto Moniz</t>
  </si>
  <si>
    <t xml:space="preserve">3106</t>
  </si>
  <si>
    <t xml:space="preserve">3003106</t>
  </si>
  <si>
    <t xml:space="preserve">010.01.04.05/2021/3106</t>
  </si>
  <si>
    <t xml:space="preserve">Porto Santo</t>
  </si>
  <si>
    <t xml:space="preserve">3201</t>
  </si>
  <si>
    <t xml:space="preserve">3003201</t>
  </si>
  <si>
    <t xml:space="preserve">010.01.04.05/2021/3201</t>
  </si>
  <si>
    <t xml:space="preserve">Póvoa de Lanhoso</t>
  </si>
  <si>
    <t xml:space="preserve">0309</t>
  </si>
  <si>
    <t xml:space="preserve">1190309</t>
  </si>
  <si>
    <t xml:space="preserve">010.01.04.05/2021/0309</t>
  </si>
  <si>
    <t xml:space="preserve">Póvoa de Varzim</t>
  </si>
  <si>
    <t xml:space="preserve">1313</t>
  </si>
  <si>
    <t xml:space="preserve">11A1313</t>
  </si>
  <si>
    <t xml:space="preserve">010.01.04.05/2021/1313</t>
  </si>
  <si>
    <t xml:space="preserve">Povoação</t>
  </si>
  <si>
    <t xml:space="preserve">4204</t>
  </si>
  <si>
    <t xml:space="preserve">2004204</t>
  </si>
  <si>
    <t xml:space="preserve">010.01.04.05/2021/4204</t>
  </si>
  <si>
    <t xml:space="preserve">Proença-a-Nova</t>
  </si>
  <si>
    <t xml:space="preserve">0508</t>
  </si>
  <si>
    <t xml:space="preserve">16H0508</t>
  </si>
  <si>
    <t xml:space="preserve">010.01.04.05/2021/0508</t>
  </si>
  <si>
    <t xml:space="preserve">Redondo</t>
  </si>
  <si>
    <t xml:space="preserve">0710</t>
  </si>
  <si>
    <t xml:space="preserve">1870710</t>
  </si>
  <si>
    <t xml:space="preserve">010.01.04.05/2021/0710</t>
  </si>
  <si>
    <t xml:space="preserve">Reguengos de Monsaraz</t>
  </si>
  <si>
    <t xml:space="preserve">0711</t>
  </si>
  <si>
    <t xml:space="preserve">1870711</t>
  </si>
  <si>
    <t xml:space="preserve">010.01.04.05/2021/0711</t>
  </si>
  <si>
    <t xml:space="preserve">Resende</t>
  </si>
  <si>
    <t xml:space="preserve">1813</t>
  </si>
  <si>
    <t xml:space="preserve">11C1813</t>
  </si>
  <si>
    <t xml:space="preserve">010.01.04.05/2021/1813</t>
  </si>
  <si>
    <t xml:space="preserve">Ribeira Brava</t>
  </si>
  <si>
    <t xml:space="preserve">3107</t>
  </si>
  <si>
    <t xml:space="preserve">3003107</t>
  </si>
  <si>
    <t xml:space="preserve">010.01.04.05/2021/3107</t>
  </si>
  <si>
    <t xml:space="preserve">Ribeira de Pena</t>
  </si>
  <si>
    <t xml:space="preserve">1709</t>
  </si>
  <si>
    <t xml:space="preserve">11B1709</t>
  </si>
  <si>
    <t xml:space="preserve">010.01.04.05/2021/1709</t>
  </si>
  <si>
    <t xml:space="preserve">Ribeira Grande</t>
  </si>
  <si>
    <t xml:space="preserve">4205</t>
  </si>
  <si>
    <t xml:space="preserve">2004205</t>
  </si>
  <si>
    <t xml:space="preserve">010.01.04.05/2021/4205</t>
  </si>
  <si>
    <t xml:space="preserve">Rio Maior</t>
  </si>
  <si>
    <t xml:space="preserve">1414</t>
  </si>
  <si>
    <t xml:space="preserve">1851414</t>
  </si>
  <si>
    <t xml:space="preserve">010.01.04.05/2021/1414</t>
  </si>
  <si>
    <t xml:space="preserve">Sabrosa</t>
  </si>
  <si>
    <t xml:space="preserve">1710</t>
  </si>
  <si>
    <t xml:space="preserve">11D1710</t>
  </si>
  <si>
    <t xml:space="preserve">010.01.04.05/2021/1710</t>
  </si>
  <si>
    <t xml:space="preserve">Sabugal</t>
  </si>
  <si>
    <t xml:space="preserve">0911</t>
  </si>
  <si>
    <t xml:space="preserve">16J0911</t>
  </si>
  <si>
    <t xml:space="preserve">010.01.04.05/2021/0911</t>
  </si>
  <si>
    <t xml:space="preserve">Salvaterra de Magos</t>
  </si>
  <si>
    <t xml:space="preserve">1415</t>
  </si>
  <si>
    <t xml:space="preserve">1851415</t>
  </si>
  <si>
    <t xml:space="preserve">010.01.04.05/2021/1415</t>
  </si>
  <si>
    <t xml:space="preserve">Santa Comba Dão</t>
  </si>
  <si>
    <t xml:space="preserve">1814</t>
  </si>
  <si>
    <t xml:space="preserve">16G1814</t>
  </si>
  <si>
    <t xml:space="preserve">010.01.04.05/2021/1814</t>
  </si>
  <si>
    <t xml:space="preserve">Santa Cruz</t>
  </si>
  <si>
    <t xml:space="preserve">3108</t>
  </si>
  <si>
    <t xml:space="preserve">3003108</t>
  </si>
  <si>
    <t xml:space="preserve">010.01.04.05/2021/3108</t>
  </si>
  <si>
    <t xml:space="preserve">Santa Cruz da Graciosa</t>
  </si>
  <si>
    <t xml:space="preserve">4401</t>
  </si>
  <si>
    <t xml:space="preserve">2004401</t>
  </si>
  <si>
    <t xml:space="preserve">010.01.04.05/2021/4401</t>
  </si>
  <si>
    <t xml:space="preserve">Santa Cruz das Flores</t>
  </si>
  <si>
    <t xml:space="preserve">4802</t>
  </si>
  <si>
    <t xml:space="preserve">2004802</t>
  </si>
  <si>
    <t xml:space="preserve">010.01.04.05/2021/4802</t>
  </si>
  <si>
    <t xml:space="preserve">Santa Maria da Feira</t>
  </si>
  <si>
    <t xml:space="preserve">0109</t>
  </si>
  <si>
    <t xml:space="preserve">11A0109</t>
  </si>
  <si>
    <t xml:space="preserve">010.01.04.05/2021/0109</t>
  </si>
  <si>
    <t xml:space="preserve">Santa Marta de Penaguião</t>
  </si>
  <si>
    <t xml:space="preserve">1711</t>
  </si>
  <si>
    <t xml:space="preserve">11D1711</t>
  </si>
  <si>
    <t xml:space="preserve">010.01.04.05/2021/1711</t>
  </si>
  <si>
    <t xml:space="preserve">Santana</t>
  </si>
  <si>
    <t xml:space="preserve">3109</t>
  </si>
  <si>
    <t xml:space="preserve">3003109</t>
  </si>
  <si>
    <t xml:space="preserve">010.01.04.05/2021/3109</t>
  </si>
  <si>
    <t xml:space="preserve">Santarém</t>
  </si>
  <si>
    <t xml:space="preserve">1416</t>
  </si>
  <si>
    <t xml:space="preserve">1851416</t>
  </si>
  <si>
    <t xml:space="preserve">010.01.04.05/2021/1416</t>
  </si>
  <si>
    <t xml:space="preserve">Santiago do Cacém</t>
  </si>
  <si>
    <t xml:space="preserve">1509</t>
  </si>
  <si>
    <t xml:space="preserve">1811509</t>
  </si>
  <si>
    <t xml:space="preserve">010.01.04.05/2021/1509</t>
  </si>
  <si>
    <t xml:space="preserve">Santo Tirso</t>
  </si>
  <si>
    <t xml:space="preserve">1314</t>
  </si>
  <si>
    <t xml:space="preserve">11A1314</t>
  </si>
  <si>
    <t xml:space="preserve">010.01.04.05/2021/1314</t>
  </si>
  <si>
    <t xml:space="preserve">São Brás de Alportel</t>
  </si>
  <si>
    <t xml:space="preserve">0812</t>
  </si>
  <si>
    <t xml:space="preserve">1500812</t>
  </si>
  <si>
    <t xml:space="preserve">010.01.04.05/2021/0812</t>
  </si>
  <si>
    <t xml:space="preserve">São João da Madeira</t>
  </si>
  <si>
    <t xml:space="preserve">0116</t>
  </si>
  <si>
    <t xml:space="preserve">11A0116</t>
  </si>
  <si>
    <t xml:space="preserve">010.01.04.05/2021/0116</t>
  </si>
  <si>
    <t xml:space="preserve">São João da Pesqueira</t>
  </si>
  <si>
    <t xml:space="preserve">1815</t>
  </si>
  <si>
    <t xml:space="preserve">11D1815</t>
  </si>
  <si>
    <t xml:space="preserve">010.01.04.05/2021/1815</t>
  </si>
  <si>
    <t xml:space="preserve">São Pedro do Sul</t>
  </si>
  <si>
    <t xml:space="preserve">1816</t>
  </si>
  <si>
    <t xml:space="preserve">16G1816</t>
  </si>
  <si>
    <t xml:space="preserve">010.01.04.05/2021/1816</t>
  </si>
  <si>
    <t xml:space="preserve">São Roque do Pico</t>
  </si>
  <si>
    <t xml:space="preserve">4603</t>
  </si>
  <si>
    <t xml:space="preserve">2004603</t>
  </si>
  <si>
    <t xml:space="preserve">010.01.04.05/2021/4603</t>
  </si>
  <si>
    <t xml:space="preserve">São Vicente</t>
  </si>
  <si>
    <t xml:space="preserve">3110</t>
  </si>
  <si>
    <t xml:space="preserve">3003110</t>
  </si>
  <si>
    <t xml:space="preserve">010.01.04.05/2021/3110</t>
  </si>
  <si>
    <t xml:space="preserve">Sardoal</t>
  </si>
  <si>
    <t xml:space="preserve">1417</t>
  </si>
  <si>
    <t xml:space="preserve">16I1417</t>
  </si>
  <si>
    <t xml:space="preserve">010.01.04.05/2021/1417</t>
  </si>
  <si>
    <t xml:space="preserve">Sátão</t>
  </si>
  <si>
    <t xml:space="preserve">1817</t>
  </si>
  <si>
    <t xml:space="preserve">16G1817</t>
  </si>
  <si>
    <t xml:space="preserve">010.01.04.05/2021/1817</t>
  </si>
  <si>
    <t xml:space="preserve">Seia</t>
  </si>
  <si>
    <t xml:space="preserve">0912</t>
  </si>
  <si>
    <t xml:space="preserve">16J0912</t>
  </si>
  <si>
    <t xml:space="preserve">010.01.04.05/2021/0912</t>
  </si>
  <si>
    <t xml:space="preserve">Seixal</t>
  </si>
  <si>
    <t xml:space="preserve">1510</t>
  </si>
  <si>
    <t xml:space="preserve">1701510</t>
  </si>
  <si>
    <t xml:space="preserve">010.01.04.05/2021/1510</t>
  </si>
  <si>
    <t xml:space="preserve">Sernancelhe</t>
  </si>
  <si>
    <t xml:space="preserve">1818</t>
  </si>
  <si>
    <t xml:space="preserve">11D1818</t>
  </si>
  <si>
    <t xml:space="preserve">010.01.04.05/2021/1818</t>
  </si>
  <si>
    <t xml:space="preserve">Serpa</t>
  </si>
  <si>
    <t xml:space="preserve">0213</t>
  </si>
  <si>
    <t xml:space="preserve">1840213</t>
  </si>
  <si>
    <t xml:space="preserve">010.01.04.05/2021/0213</t>
  </si>
  <si>
    <t xml:space="preserve">Sertã</t>
  </si>
  <si>
    <t xml:space="preserve">0509</t>
  </si>
  <si>
    <t xml:space="preserve">16I0509</t>
  </si>
  <si>
    <t xml:space="preserve">010.01.04.05/2021/0509</t>
  </si>
  <si>
    <t xml:space="preserve">Sesimbra</t>
  </si>
  <si>
    <t xml:space="preserve">1511</t>
  </si>
  <si>
    <t xml:space="preserve">1701511</t>
  </si>
  <si>
    <t xml:space="preserve">010.01.04.05/2021/1511</t>
  </si>
  <si>
    <t xml:space="preserve">Setúbal</t>
  </si>
  <si>
    <t xml:space="preserve">1512</t>
  </si>
  <si>
    <t xml:space="preserve">1701512</t>
  </si>
  <si>
    <t xml:space="preserve">010.01.04.05/2021/1512</t>
  </si>
  <si>
    <t xml:space="preserve">Sever do Vouga</t>
  </si>
  <si>
    <t xml:space="preserve">0117</t>
  </si>
  <si>
    <t xml:space="preserve">16D0117</t>
  </si>
  <si>
    <t xml:space="preserve">010.01.04.05/2021/0117</t>
  </si>
  <si>
    <t xml:space="preserve">Silves</t>
  </si>
  <si>
    <t xml:space="preserve">0813</t>
  </si>
  <si>
    <t xml:space="preserve">1500813</t>
  </si>
  <si>
    <t xml:space="preserve">010.01.04.05/2021/0813</t>
  </si>
  <si>
    <t xml:space="preserve">Sines</t>
  </si>
  <si>
    <t xml:space="preserve">1513</t>
  </si>
  <si>
    <t xml:space="preserve">1811513</t>
  </si>
  <si>
    <t xml:space="preserve">010.01.04.05/2021/1513</t>
  </si>
  <si>
    <t xml:space="preserve">Sintra</t>
  </si>
  <si>
    <t xml:space="preserve">1111</t>
  </si>
  <si>
    <t xml:space="preserve">1701111</t>
  </si>
  <si>
    <t xml:space="preserve">010.01.04.05/2021/1111</t>
  </si>
  <si>
    <t xml:space="preserve">Sobral de Monte Agraço</t>
  </si>
  <si>
    <t xml:space="preserve">1112</t>
  </si>
  <si>
    <t xml:space="preserve">16B1112</t>
  </si>
  <si>
    <t xml:space="preserve">010.01.04.05/2021/1112</t>
  </si>
  <si>
    <t xml:space="preserve">Soure</t>
  </si>
  <si>
    <t xml:space="preserve">0615</t>
  </si>
  <si>
    <t xml:space="preserve">16E0615</t>
  </si>
  <si>
    <t xml:space="preserve">010.01.04.05/2021/0615</t>
  </si>
  <si>
    <t xml:space="preserve">Sousel</t>
  </si>
  <si>
    <t xml:space="preserve">1215</t>
  </si>
  <si>
    <t xml:space="preserve">1861215</t>
  </si>
  <si>
    <t xml:space="preserve">010.01.04.05/2021/1215</t>
  </si>
  <si>
    <t xml:space="preserve">Tábua</t>
  </si>
  <si>
    <t xml:space="preserve">0616</t>
  </si>
  <si>
    <t xml:space="preserve">16E0616</t>
  </si>
  <si>
    <t xml:space="preserve">010.01.04.05/2021/0616</t>
  </si>
  <si>
    <t xml:space="preserve">Tabuaço</t>
  </si>
  <si>
    <t xml:space="preserve">1819</t>
  </si>
  <si>
    <t xml:space="preserve">11D1819</t>
  </si>
  <si>
    <t xml:space="preserve">010.01.04.05/2021/1819</t>
  </si>
  <si>
    <t xml:space="preserve">Tarouca</t>
  </si>
  <si>
    <t xml:space="preserve">1820</t>
  </si>
  <si>
    <t xml:space="preserve">11D1820</t>
  </si>
  <si>
    <t xml:space="preserve">010.01.04.05/2021/1820</t>
  </si>
  <si>
    <t xml:space="preserve">Tavira</t>
  </si>
  <si>
    <t xml:space="preserve">0814</t>
  </si>
  <si>
    <t xml:space="preserve">1500814</t>
  </si>
  <si>
    <t xml:space="preserve">010.01.04.05/2021/0814</t>
  </si>
  <si>
    <t xml:space="preserve">Terras de Bouro</t>
  </si>
  <si>
    <t xml:space="preserve">0310</t>
  </si>
  <si>
    <t xml:space="preserve">1120310</t>
  </si>
  <si>
    <t xml:space="preserve">010.01.04.05/2021/0310</t>
  </si>
  <si>
    <t xml:space="preserve">Tomar</t>
  </si>
  <si>
    <t xml:space="preserve">1418</t>
  </si>
  <si>
    <t xml:space="preserve">16I1418</t>
  </si>
  <si>
    <t xml:space="preserve">010.01.04.05/2021/1418</t>
  </si>
  <si>
    <t xml:space="preserve">Tondela</t>
  </si>
  <si>
    <t xml:space="preserve">1821</t>
  </si>
  <si>
    <t xml:space="preserve">16G1821</t>
  </si>
  <si>
    <t xml:space="preserve">010.01.04.05/2021/1821</t>
  </si>
  <si>
    <t xml:space="preserve">Torre de Moncorvo</t>
  </si>
  <si>
    <t xml:space="preserve">0409</t>
  </si>
  <si>
    <t xml:space="preserve">11D0409</t>
  </si>
  <si>
    <t xml:space="preserve">010.01.04.05/2021/0409</t>
  </si>
  <si>
    <t xml:space="preserve">Torres Novas</t>
  </si>
  <si>
    <t xml:space="preserve">1419</t>
  </si>
  <si>
    <t xml:space="preserve">16I1419</t>
  </si>
  <si>
    <t xml:space="preserve">010.01.04.05/2021/1419</t>
  </si>
  <si>
    <t xml:space="preserve">Torres Vedras</t>
  </si>
  <si>
    <t xml:space="preserve">1113</t>
  </si>
  <si>
    <t xml:space="preserve">16B1113</t>
  </si>
  <si>
    <t xml:space="preserve">010.01.04.05/2021/1113</t>
  </si>
  <si>
    <t xml:space="preserve">Trancoso</t>
  </si>
  <si>
    <t xml:space="preserve">0913</t>
  </si>
  <si>
    <t xml:space="preserve">16J0913</t>
  </si>
  <si>
    <t xml:space="preserve">010.01.04.05/2021/0913</t>
  </si>
  <si>
    <t xml:space="preserve">Trofa</t>
  </si>
  <si>
    <t xml:space="preserve">1318</t>
  </si>
  <si>
    <t xml:space="preserve">11A1318</t>
  </si>
  <si>
    <t xml:space="preserve">010.01.04.05/2021/1318</t>
  </si>
  <si>
    <t xml:space="preserve">Vagos</t>
  </si>
  <si>
    <t xml:space="preserve">0118</t>
  </si>
  <si>
    <t xml:space="preserve">16D0118</t>
  </si>
  <si>
    <t xml:space="preserve">010.01.04.05/2021/0118</t>
  </si>
  <si>
    <t xml:space="preserve">Vale de Cambra</t>
  </si>
  <si>
    <t xml:space="preserve">0119</t>
  </si>
  <si>
    <t xml:space="preserve">11A0119</t>
  </si>
  <si>
    <t xml:space="preserve">010.01.04.05/2021/0119</t>
  </si>
  <si>
    <t xml:space="preserve">Valença</t>
  </si>
  <si>
    <t xml:space="preserve">1608</t>
  </si>
  <si>
    <t xml:space="preserve">1111608</t>
  </si>
  <si>
    <t xml:space="preserve">010.01.04.05/2021/1608</t>
  </si>
  <si>
    <t xml:space="preserve">Valongo</t>
  </si>
  <si>
    <t xml:space="preserve">1315</t>
  </si>
  <si>
    <t xml:space="preserve">11A1315</t>
  </si>
  <si>
    <t xml:space="preserve">010.01.04.05/2021/1315</t>
  </si>
  <si>
    <t xml:space="preserve">Valpaços</t>
  </si>
  <si>
    <t xml:space="preserve">1712</t>
  </si>
  <si>
    <t xml:space="preserve">11B1712</t>
  </si>
  <si>
    <t xml:space="preserve">010.01.04.05/2021/1712</t>
  </si>
  <si>
    <t xml:space="preserve">Velas</t>
  </si>
  <si>
    <t xml:space="preserve">4502</t>
  </si>
  <si>
    <t xml:space="preserve">2004502</t>
  </si>
  <si>
    <t xml:space="preserve">010.01.04.05/2021/4502</t>
  </si>
  <si>
    <t xml:space="preserve">Vendas Novas</t>
  </si>
  <si>
    <t xml:space="preserve">0712</t>
  </si>
  <si>
    <t xml:space="preserve">1870712</t>
  </si>
  <si>
    <t xml:space="preserve">010.01.04.05/2021/0712</t>
  </si>
  <si>
    <t xml:space="preserve">Viana do Alentejo</t>
  </si>
  <si>
    <t xml:space="preserve">0713</t>
  </si>
  <si>
    <t xml:space="preserve">1870713</t>
  </si>
  <si>
    <t xml:space="preserve">010.01.04.05/2021/0713</t>
  </si>
  <si>
    <t xml:space="preserve">Viana do Castelo</t>
  </si>
  <si>
    <t xml:space="preserve">1609</t>
  </si>
  <si>
    <t xml:space="preserve">1111609</t>
  </si>
  <si>
    <t xml:space="preserve">010.01.04.05/2021/1609</t>
  </si>
  <si>
    <t xml:space="preserve">Vidigueira</t>
  </si>
  <si>
    <t xml:space="preserve">0214</t>
  </si>
  <si>
    <t xml:space="preserve">1840214</t>
  </si>
  <si>
    <t xml:space="preserve">010.01.04.05/2021/0214</t>
  </si>
  <si>
    <t xml:space="preserve">Vieira do Minho</t>
  </si>
  <si>
    <t xml:space="preserve">0311</t>
  </si>
  <si>
    <t xml:space="preserve">1190311</t>
  </si>
  <si>
    <t xml:space="preserve">010.01.04.05/2021/0311</t>
  </si>
  <si>
    <t xml:space="preserve">Vila da Praia da Vitória</t>
  </si>
  <si>
    <t xml:space="preserve">4302</t>
  </si>
  <si>
    <t xml:space="preserve">2004302</t>
  </si>
  <si>
    <t xml:space="preserve">010.01.04.05/2021/4302</t>
  </si>
  <si>
    <t xml:space="preserve">Vila de Rei</t>
  </si>
  <si>
    <t xml:space="preserve">0510</t>
  </si>
  <si>
    <t xml:space="preserve">16I0510</t>
  </si>
  <si>
    <t xml:space="preserve">010.01.04.05/2021/0510</t>
  </si>
  <si>
    <t xml:space="preserve">Vila do Bispo</t>
  </si>
  <si>
    <t xml:space="preserve">0815</t>
  </si>
  <si>
    <t xml:space="preserve">1500815</t>
  </si>
  <si>
    <t xml:space="preserve">010.01.04.05/2021/0815</t>
  </si>
  <si>
    <t xml:space="preserve">Vila do Conde</t>
  </si>
  <si>
    <t xml:space="preserve">1316</t>
  </si>
  <si>
    <t xml:space="preserve">11A1316</t>
  </si>
  <si>
    <t xml:space="preserve">010.01.04.05/2021/1316</t>
  </si>
  <si>
    <t xml:space="preserve">Vila do Porto</t>
  </si>
  <si>
    <t xml:space="preserve">4101</t>
  </si>
  <si>
    <t xml:space="preserve">2004101</t>
  </si>
  <si>
    <t xml:space="preserve">010.01.04.05/2021/4101</t>
  </si>
  <si>
    <t xml:space="preserve">Vila Flor</t>
  </si>
  <si>
    <t xml:space="preserve">0410</t>
  </si>
  <si>
    <t xml:space="preserve">11E0410</t>
  </si>
  <si>
    <t xml:space="preserve">010.01.04.05/2021/0410</t>
  </si>
  <si>
    <t xml:space="preserve">Vila Franca de Xira</t>
  </si>
  <si>
    <t xml:space="preserve">1114</t>
  </si>
  <si>
    <t xml:space="preserve">1701114</t>
  </si>
  <si>
    <t xml:space="preserve">010.01.04.05/2021/1114</t>
  </si>
  <si>
    <t xml:space="preserve">Vila Franca do Campo</t>
  </si>
  <si>
    <t xml:space="preserve">4206</t>
  </si>
  <si>
    <t xml:space="preserve">2004206</t>
  </si>
  <si>
    <t xml:space="preserve">010.01.04.05/2021/4206</t>
  </si>
  <si>
    <t xml:space="preserve">Vila Nova da Barquinha</t>
  </si>
  <si>
    <t xml:space="preserve">1420</t>
  </si>
  <si>
    <t xml:space="preserve">16I1420</t>
  </si>
  <si>
    <t xml:space="preserve">010.01.04.05/2021/1420</t>
  </si>
  <si>
    <t xml:space="preserve">Vila Nova de Cerveira</t>
  </si>
  <si>
    <t xml:space="preserve">1610</t>
  </si>
  <si>
    <t xml:space="preserve">1111610</t>
  </si>
  <si>
    <t xml:space="preserve">010.01.04.05/2021/1610</t>
  </si>
  <si>
    <t xml:space="preserve">Vila Nova de Famalicão</t>
  </si>
  <si>
    <t xml:space="preserve">0312</t>
  </si>
  <si>
    <t xml:space="preserve">1190312</t>
  </si>
  <si>
    <t xml:space="preserve">010.01.04.05/2021/0312</t>
  </si>
  <si>
    <t xml:space="preserve">Vila Nova de Foz Côa</t>
  </si>
  <si>
    <t xml:space="preserve">0914</t>
  </si>
  <si>
    <t xml:space="preserve">11D0914</t>
  </si>
  <si>
    <t xml:space="preserve">010.01.04.05/2021/0914</t>
  </si>
  <si>
    <t xml:space="preserve">Vila Nova de Gaia</t>
  </si>
  <si>
    <t xml:space="preserve">1317</t>
  </si>
  <si>
    <t xml:space="preserve">11A1317</t>
  </si>
  <si>
    <t xml:space="preserve">010.01.04.05/2021/1317</t>
  </si>
  <si>
    <t xml:space="preserve">Vila Nova de Paiva</t>
  </si>
  <si>
    <t xml:space="preserve">1822</t>
  </si>
  <si>
    <t xml:space="preserve">16G1822</t>
  </si>
  <si>
    <t xml:space="preserve">010.01.04.05/2021/1822</t>
  </si>
  <si>
    <t xml:space="preserve">Vila Nova de Poiares</t>
  </si>
  <si>
    <t xml:space="preserve">0617</t>
  </si>
  <si>
    <t xml:space="preserve">16E0617</t>
  </si>
  <si>
    <t xml:space="preserve">010.01.04.05/2021/0617</t>
  </si>
  <si>
    <t xml:space="preserve">Vila Pouca de Aguiar</t>
  </si>
  <si>
    <t xml:space="preserve">1713</t>
  </si>
  <si>
    <t xml:space="preserve">11B1713</t>
  </si>
  <si>
    <t xml:space="preserve">010.01.04.05/2021/1713</t>
  </si>
  <si>
    <t xml:space="preserve">Vila Real</t>
  </si>
  <si>
    <t xml:space="preserve">1714</t>
  </si>
  <si>
    <t xml:space="preserve">11D1714</t>
  </si>
  <si>
    <t xml:space="preserve">010.01.04.05/2021/1714</t>
  </si>
  <si>
    <t xml:space="preserve">Vila Real de Santo António</t>
  </si>
  <si>
    <t xml:space="preserve">0816</t>
  </si>
  <si>
    <t xml:space="preserve">1500816</t>
  </si>
  <si>
    <t xml:space="preserve">010.01.04.05/2021/0816</t>
  </si>
  <si>
    <t xml:space="preserve">Vila Velha de Ródão</t>
  </si>
  <si>
    <t xml:space="preserve">0511</t>
  </si>
  <si>
    <t xml:space="preserve">16H0511</t>
  </si>
  <si>
    <t xml:space="preserve">010.01.04.05/2021/0511</t>
  </si>
  <si>
    <t xml:space="preserve">Vila Verde</t>
  </si>
  <si>
    <t xml:space="preserve">0313</t>
  </si>
  <si>
    <t xml:space="preserve">1120313</t>
  </si>
  <si>
    <t xml:space="preserve">010.01.04.05/2021/0313</t>
  </si>
  <si>
    <t xml:space="preserve">Vila Viçosa</t>
  </si>
  <si>
    <t xml:space="preserve">0714</t>
  </si>
  <si>
    <t xml:space="preserve">1870714</t>
  </si>
  <si>
    <t xml:space="preserve">010.01.04.05/2021/0714</t>
  </si>
  <si>
    <t xml:space="preserve">Vimioso</t>
  </si>
  <si>
    <t xml:space="preserve">0411</t>
  </si>
  <si>
    <t xml:space="preserve">11E0411</t>
  </si>
  <si>
    <t xml:space="preserve">010.01.04.05/2021/0411</t>
  </si>
  <si>
    <t xml:space="preserve">Vinhais</t>
  </si>
  <si>
    <t xml:space="preserve">0412</t>
  </si>
  <si>
    <t xml:space="preserve">11E0412</t>
  </si>
  <si>
    <t xml:space="preserve">010.01.04.05/2021/0412</t>
  </si>
  <si>
    <t xml:space="preserve">Viseu</t>
  </si>
  <si>
    <t xml:space="preserve">1823</t>
  </si>
  <si>
    <t xml:space="preserve">16G1823</t>
  </si>
  <si>
    <t xml:space="preserve">010.01.04.05/2021/1823</t>
  </si>
  <si>
    <t xml:space="preserve">Vizela</t>
  </si>
  <si>
    <t xml:space="preserve">0314</t>
  </si>
  <si>
    <t xml:space="preserve">1190314</t>
  </si>
  <si>
    <t xml:space="preserve">010.01.04.05/2021/0314</t>
  </si>
  <si>
    <t xml:space="preserve">Vouzela</t>
  </si>
  <si>
    <t xml:space="preserve">1824</t>
  </si>
  <si>
    <t xml:space="preserve">16G1824</t>
  </si>
  <si>
    <t xml:space="preserve">010.01.04.05/2021/1824</t>
  </si>
  <si>
    <t xml:space="preserve">Meses Utilização</t>
  </si>
  <si>
    <t xml:space="preserve">¨</t>
  </si>
  <si>
    <t xml:space="preserve">ü</t>
  </si>
  <si>
    <t xml:space="preserve">Ficha Síntese | Candidatura</t>
  </si>
  <si>
    <t xml:space="preserve">Elementos de identificação dos elementos do agregado Habitacional (DL 135/99 - nº 3 art.º 17º):</t>
  </si>
  <si>
    <t xml:space="preserve">Ilustração da situação indigna da habitação (quando aplicável)</t>
  </si>
  <si>
    <t xml:space="preserve">Sexo M/F</t>
  </si>
  <si>
    <t xml:space="preserve">Data Nasc.</t>
  </si>
  <si>
    <t xml:space="preserve">Profissão</t>
  </si>
  <si>
    <r>
      <rPr>
        <sz val="11"/>
        <color rgb="FFFF0000"/>
        <rFont val="Calibri Light"/>
        <family val="2"/>
        <charset val="1"/>
      </rPr>
      <t xml:space="preserve">N.º Cartão Cidadão</t>
    </r>
    <r>
      <rPr>
        <sz val="11"/>
        <rFont val="Calibri Light"/>
        <family val="2"/>
        <charset val="1"/>
      </rPr>
      <t xml:space="preserve"> </t>
    </r>
    <r>
      <rPr>
        <sz val="11"/>
        <color theme="0" tint="-0.35"/>
        <rFont val="Calibri Light"/>
        <family val="2"/>
        <charset val="1"/>
      </rPr>
      <t xml:space="preserve">e ou NIF (se possível)</t>
    </r>
  </si>
  <si>
    <t xml:space="preserve">Grau Incapac. &gt;60%? S/N</t>
  </si>
  <si>
    <t xml:space="preserve">Titular</t>
  </si>
  <si>
    <t xml:space="preserve">Documentação</t>
  </si>
  <si>
    <t xml:space="preserve">Elementos de identificação dos elementos do agregado Habitacional (DL 135/99 - nº 3 art.º 17º)? Sim/Não</t>
  </si>
  <si>
    <t xml:space="preserve">Obs:</t>
  </si>
  <si>
    <t xml:space="preserve">Proposta do Município sobre a solução habitacional a aplicar ao caso concreto:</t>
  </si>
  <si>
    <t xml:space="preserve">Declaração de não detenção de património imobiliário nos termos previstos na alínea a) do n.º 1 do artigo 7.º do DL 37/2018 ou de património mobiliário de valor superior ao previsto na alínea e) do artigo 4.º? Sim/Não</t>
  </si>
  <si>
    <t xml:space="preserve">Fundamentação da opção pela solução habitacional?</t>
  </si>
  <si>
    <t xml:space="preserve">Comprovativos dos rendimentos do agregado do ano anterior? Sim/Não</t>
  </si>
  <si>
    <t xml:space="preserve">No caso de obras de construção ou reabilitação, 3 orçamentos solicitados (n.º 6 do art.º 16.º do DL 29/2018)? Sim/Não</t>
  </si>
  <si>
    <t xml:space="preserve">Consentimento expresso a que se refere o art.º 28.º - A do DL 135/99, por parte dos elementos do agregado familiar? Sim/Não</t>
  </si>
  <si>
    <t xml:space="preserve">Declaração, dos outros cotitulares, ou de quem os represente, de que aceitam intervir para concessão de autorização expressa à contratação dos apoios? Sim/Não</t>
  </si>
  <si>
    <t xml:space="preserve">Caracterização da situação específica de privação habitacional?</t>
  </si>
  <si>
    <t xml:space="preserve">ENQUADRAMENTO NO 1.º DIREITO - PROGRAMA DE APOIO AO ACESSO À HABITAÇÃO</t>
  </si>
  <si>
    <t xml:space="preserve">Identificação da habitação de origem do agregado habitacional:</t>
  </si>
  <si>
    <t xml:space="preserve">Identificação da condição habitacional indigna:</t>
  </si>
  <si>
    <t xml:space="preserve">Identificação da habitação que constituirá a solução habitacional do agregado:</t>
  </si>
  <si>
    <t xml:space="preserve">Solução habitacional:</t>
  </si>
  <si>
    <t xml:space="preserve">A habitação tem licença de utilização?  Sim/Não</t>
  </si>
  <si>
    <t xml:space="preserve">Obs:  Em caso negativo solicita-se envio de documento comprovativo de viabilidade de licenciamento.</t>
  </si>
  <si>
    <t xml:space="preserve">Comprovativos de autorização de consulta ou código de acesso da situação tributária e contributiva perante a AT e SS? Sim/Não</t>
  </si>
  <si>
    <t xml:space="preserve">Obs: </t>
  </si>
  <si>
    <t xml:space="preserve">IBAN do titular do agregado habitacional? Sim/Não</t>
  </si>
  <si>
    <t xml:space="preserve">Nota: Os processos devem ser instruídos com todos os elementos que permitam a sua análise.</t>
  </si>
  <si>
    <t xml:space="preserve">Tipo de núcleo</t>
  </si>
  <si>
    <t xml:space="preserve">Situação atual da família</t>
  </si>
  <si>
    <t xml:space="preserve">Técnico</t>
  </si>
  <si>
    <t xml:space="preserve">Contacto</t>
  </si>
  <si>
    <t xml:space="preserve">Artigo 5.º Classificação da situação indigna, art. 5ª do D.L. 37/2018</t>
  </si>
  <si>
    <t xml:space="preserve">Prior.</t>
  </si>
  <si>
    <t xml:space="preserve">Art.º 83</t>
  </si>
  <si>
    <t xml:space="preserve">Art.º 84</t>
  </si>
  <si>
    <t xml:space="preserve">Modalidades de apoio</t>
  </si>
  <si>
    <t xml:space="preserve">validação</t>
  </si>
  <si>
    <t xml:space="preserve">Localizado</t>
  </si>
  <si>
    <t xml:space="preserve">Realojada</t>
  </si>
  <si>
    <t xml:space="preserve">Precaridade não definida</t>
  </si>
  <si>
    <t xml:space="preserve">Área bruta privativa (CPU) - m2</t>
  </si>
  <si>
    <t xml:space="preserve">Disperso</t>
  </si>
  <si>
    <t xml:space="preserve">Em habitação própria</t>
  </si>
  <si>
    <t xml:space="preserve">Joaquim Monteiro</t>
  </si>
  <si>
    <t xml:space="preserve">217 237 109</t>
  </si>
  <si>
    <t xml:space="preserve">Precariedade, sem abrigo</t>
  </si>
  <si>
    <t xml:space="preserve">Área de projecto - m2</t>
  </si>
  <si>
    <t xml:space="preserve">Em habitação não própria (arrendamento,cedida, ocupada, etc)</t>
  </si>
  <si>
    <t xml:space="preserve">Margarida Cavaleiro</t>
  </si>
  <si>
    <t xml:space="preserve">217 231 653</t>
  </si>
  <si>
    <t xml:space="preserve">Precariedade, resultado insolvência</t>
  </si>
  <si>
    <t xml:space="preserve">Margarida Colaço</t>
  </si>
  <si>
    <t xml:space="preserve">217 231 713</t>
  </si>
  <si>
    <t xml:space="preserve">Precariedade, violência doméstica</t>
  </si>
  <si>
    <t xml:space="preserve">Situações Específicas - Art.º10 / Art.º11 / Art.º12</t>
  </si>
  <si>
    <t xml:space="preserve">Maria Tibério</t>
  </si>
  <si>
    <t xml:space="preserve">217 231 741</t>
  </si>
  <si>
    <t xml:space="preserve">Precariedade, por não renovação de contrato de arrendamento nos casos de agregados unititulados, agregados que integram pessoas com deficiência ou arrendatários com idade superior a 65 ano</t>
  </si>
  <si>
    <t xml:space="preserve">Pessoas vulneráveis - Art.º10</t>
  </si>
  <si>
    <t xml:space="preserve">Paulo Patrício</t>
  </si>
  <si>
    <t xml:space="preserve">225 439 839</t>
  </si>
  <si>
    <t xml:space="preserve">Insalubridade e insegurança</t>
  </si>
  <si>
    <t xml:space="preserve">Núcleos precários - Art.º11</t>
  </si>
  <si>
    <t xml:space="preserve">Marta Duque</t>
  </si>
  <si>
    <t xml:space="preserve">Sobrelotação</t>
  </si>
  <si>
    <t xml:space="preserve">þ</t>
  </si>
  <si>
    <t xml:space="preserve">Núcleos Degradados - Art.º12</t>
  </si>
  <si>
    <t xml:space="preserve">Enquadramento da solução</t>
  </si>
  <si>
    <t xml:space="preserve">Inadequação</t>
  </si>
  <si>
    <t xml:space="preserve">1.º Direito</t>
  </si>
  <si>
    <t xml:space="preserve">Outros programas</t>
  </si>
  <si>
    <t xml:space="preserve">correio</t>
  </si>
  <si>
    <t xml:space="preserve">Células a preencher</t>
  </si>
  <si>
    <t xml:space="preserve">Simulador atualizado à data de </t>
  </si>
  <si>
    <r>
      <rPr>
        <sz val="12"/>
        <color theme="1"/>
        <rFont val="Calibri Light"/>
        <family val="2"/>
        <charset val="1"/>
      </rPr>
      <t xml:space="preserve">Preço máximo m</t>
    </r>
    <r>
      <rPr>
        <vertAlign val="superscript"/>
        <sz val="12"/>
        <color theme="1"/>
        <rFont val="Calibri Light"/>
        <family val="2"/>
        <charset val="1"/>
      </rPr>
      <t xml:space="preserve">2</t>
    </r>
    <r>
      <rPr>
        <sz val="12"/>
        <color theme="1"/>
        <rFont val="Calibri Light"/>
        <family val="2"/>
        <charset val="1"/>
      </rPr>
      <t xml:space="preserve"> aplicável (Regime HCC)</t>
    </r>
  </si>
  <si>
    <t xml:space="preserve">O primeiro adulto não dependente vive isolado e tem mais de 65 anos?</t>
  </si>
  <si>
    <t xml:space="preserve">Rendimento Anual Bruto do Agregado</t>
  </si>
  <si>
    <t xml:space="preserve">Encargo mensal com empréstimo à aquisição da habitação a reabilitar</t>
  </si>
  <si>
    <t xml:space="preserve">Prazo de utilização (em meses)</t>
  </si>
  <si>
    <r>
      <rPr>
        <sz val="12"/>
        <color theme="1"/>
        <rFont val="Calibri Light"/>
        <family val="2"/>
        <charset val="1"/>
      </rPr>
      <t xml:space="preserve">Nº de Adultos não dependent</t>
    </r>
    <r>
      <rPr>
        <sz val="12"/>
        <rFont val="Calibri Light"/>
        <family val="2"/>
        <charset val="1"/>
      </rPr>
      <t xml:space="preserve">es para além do 1.º</t>
    </r>
  </si>
  <si>
    <t xml:space="preserve">Área</t>
  </si>
  <si>
    <t xml:space="preserve">Nº de elementos do agregado, quantificado acima, com grau de incapacidade &gt;=60%</t>
  </si>
  <si>
    <t xml:space="preserve">Prazo Máximo de reembolso</t>
  </si>
  <si>
    <t xml:space="preserve">N.º  de elementos do agregado habitacional</t>
  </si>
  <si>
    <r>
      <rPr>
        <sz val="12"/>
        <color theme="1"/>
        <rFont val="Calibri Light"/>
        <family val="2"/>
        <charset val="1"/>
      </rPr>
      <t xml:space="preserve">RMM-Rendimento Médio Mensal </t>
    </r>
    <r>
      <rPr>
        <vertAlign val="superscript"/>
        <sz val="12"/>
        <color theme="1"/>
        <rFont val="Calibri Light"/>
        <family val="2"/>
        <charset val="1"/>
      </rPr>
      <t xml:space="preserve">(2)</t>
    </r>
  </si>
  <si>
    <t xml:space="preserve">RMD-Rendimento Mensal Disponível</t>
  </si>
  <si>
    <t xml:space="preserve">Disponibilidade mensal para encargos com o empréstimo</t>
  </si>
  <si>
    <t xml:space="preserve">(1) -incluídas no valor do investimento
(2) - Deduzido dos encargos com empréstimo à aquisição da habitação a reabilitar, de acordo com o n.º 3, do art.º 32.º do DL 37/2018, de 4 de junho</t>
  </si>
  <si>
    <t xml:space="preserve">Estrutura de custos do investimento</t>
  </si>
  <si>
    <t xml:space="preserve">Tx IVA</t>
  </si>
  <si>
    <t xml:space="preserve">Custo do terreno/imóvel no caso de aquisição</t>
  </si>
  <si>
    <t xml:space="preserve">Fiscalização, Coordenação e Segurança em Obra</t>
  </si>
  <si>
    <t xml:space="preserve">Empreitada</t>
  </si>
  <si>
    <t xml:space="preserve">Ónus</t>
  </si>
  <si>
    <t xml:space="preserve">Arrendamento - realojamento temporário</t>
  </si>
  <si>
    <t xml:space="preserve">Iva a 23%</t>
  </si>
  <si>
    <t xml:space="preserve">Iva a 6%</t>
  </si>
  <si>
    <t xml:space="preserve">Pedido  de financiamento e montantes da candidatura foram verificados pelo IHRU e cumpre os requisitos legais?</t>
  </si>
  <si>
    <t xml:space="preserve">\</t>
  </si>
  <si>
    <t xml:space="preserve">INFORMAÇÃO E ELEMENTOS DE INSTRUÇÃO PARA VERIFICAÇÃO DE REQUISITOS LEGAIS</t>
  </si>
  <si>
    <t xml:space="preserve">Beneficiários Diretos (DL37/2018 art.º 25.º)</t>
  </si>
  <si>
    <t xml:space="preserve">Tipo de Solução Habitacional:</t>
  </si>
  <si>
    <t xml:space="preserve">TIPO DE ENTIDADE</t>
  </si>
  <si>
    <t xml:space="preserve">COD Pedido</t>
  </si>
  <si>
    <t xml:space="preserve">COD SH</t>
  </si>
  <si>
    <t xml:space="preserve">SOLUÇÃO HABITACIONAL</t>
  </si>
  <si>
    <t xml:space="preserve">FASE</t>
  </si>
  <si>
    <t xml:space="preserve">VERIFICAÇÃO</t>
  </si>
  <si>
    <t xml:space="preserve">VER</t>
  </si>
  <si>
    <t xml:space="preserve">Modelos</t>
  </si>
  <si>
    <r>
      <rPr>
        <b val="true"/>
        <sz val="10"/>
        <rFont val="Calibri Light"/>
        <family val="2"/>
        <charset val="1"/>
      </rPr>
      <t xml:space="preserve">1. </t>
    </r>
    <r>
      <rPr>
        <sz val="10"/>
        <rFont val="Calibri Light"/>
        <family val="2"/>
        <charset val="1"/>
      </rPr>
      <t xml:space="preserve">Comunicação do município prevista no n.º 4 do referido artigo 59.º: notificação do município identificando como beneficiário direto (emitido nos últimos 18 meses);</t>
    </r>
  </si>
  <si>
    <r>
      <rPr>
        <b val="true"/>
        <sz val="10"/>
        <rFont val="Calibri Light"/>
        <family val="2"/>
        <charset val="1"/>
      </rPr>
      <t xml:space="preserve">2.</t>
    </r>
    <r>
      <rPr>
        <sz val="10"/>
        <rFont val="Calibri Light"/>
        <family val="2"/>
        <charset val="1"/>
      </rPr>
      <t xml:space="preserve"> Elementos de identificação da pessoa ou das pessoas que integram o agregado habitacional nos termos do n.º 3 do artigo 17.º do Decreto-Lei n.º 135/99, de 22 de abril, na sua redação atual;</t>
    </r>
  </si>
  <si>
    <t xml:space="preserve">Os elementos de identificação são o NIF e o número de identificação?</t>
  </si>
  <si>
    <r>
      <rPr>
        <b val="true"/>
        <sz val="10"/>
        <rFont val="Calibri Light"/>
        <family val="2"/>
        <charset val="1"/>
      </rPr>
      <t xml:space="preserve">3.</t>
    </r>
    <r>
      <rPr>
        <sz val="10"/>
        <rFont val="Calibri Light"/>
        <family val="2"/>
        <charset val="1"/>
      </rPr>
      <t xml:space="preserve"> Atestado(s) médico(s) de incapacidade multiúso, no caso de indicação de pessoa(s) com grau de incapacidade permanente igual ou superior a 60 %;</t>
    </r>
  </si>
  <si>
    <r>
      <rPr>
        <b val="true"/>
        <sz val="10"/>
        <rFont val="Calibri Light"/>
        <family val="2"/>
        <charset val="1"/>
      </rPr>
      <t xml:space="preserve">4. </t>
    </r>
    <r>
      <rPr>
        <sz val="10"/>
        <rFont val="Calibri Light"/>
        <family val="2"/>
        <charset val="1"/>
      </rPr>
      <t xml:space="preserve">Declaração de não detenção, da sua parte e da parte de qualquer dos elementos do agregado habitacional, de património imobiliário nos termos previstos na alínea a) do n.º 1 do artigo 7.º do Decreto-Lei n.º 37/2018 ou de património mobiliário de valor superior ao previsto na alínea e) do artigo 4.º do mesmo decreto-lei;</t>
    </r>
  </si>
  <si>
    <t xml:space="preserve">Esta minuta é diferente da dos destinatários das soluçoes habitacionais (tem a parte relativa às falsas declarações)</t>
  </si>
  <si>
    <t xml:space="preserve">D.AP3_DecPatrimonio_BD</t>
  </si>
  <si>
    <r>
      <rPr>
        <b val="true"/>
        <sz val="10"/>
        <rFont val="Calibri Light"/>
        <family val="2"/>
        <charset val="1"/>
      </rPr>
      <t xml:space="preserve">5. </t>
    </r>
    <r>
      <rPr>
        <sz val="10"/>
        <rFont val="Calibri Light"/>
        <family val="2"/>
        <charset val="1"/>
      </rPr>
      <t xml:space="preserve">Comprovativos dos rendimentos do agregado habitacional nos termos e para efeito de cálculo dos apoios a conceder ao abrigo do 1.º Direito, nomeadamente dos artigos 9.º e 34.º do Decreto-Lei n.º 37/2018 - Nota de Liquidação do destinatário da solução habitacional e dos elementos do seu agregado habitacional, respeitante ao ano anterior e declaração apresentada no ano em curso (IRS);</t>
    </r>
  </si>
  <si>
    <r>
      <rPr>
        <b val="true"/>
        <sz val="10"/>
        <rFont val="Calibri Light"/>
        <family val="2"/>
        <charset val="1"/>
      </rPr>
      <t xml:space="preserve">6.</t>
    </r>
    <r>
      <rPr>
        <sz val="10"/>
        <rFont val="Calibri Light"/>
        <family val="2"/>
        <charset val="1"/>
      </rPr>
      <t xml:space="preserve"> Consentimento expresso a que se refere o artigo 28.º-A do Decreto-Lei n.º 135/99, de 22 de abril, na sua redação atual, por parte do candidato e dos elementos do seu agregado habitacional, para confirmação pelo IHRU, I. P., junto das entidades públicas competentes, designadamente da Autoridade Tributária (AT), da informação constante dos elementos instrutórios;</t>
    </r>
  </si>
  <si>
    <r>
      <rPr>
        <b val="true"/>
        <sz val="10"/>
        <rFont val="Calibri Light"/>
        <family val="2"/>
        <charset val="1"/>
      </rPr>
      <t xml:space="preserve">7. </t>
    </r>
    <r>
      <rPr>
        <sz val="10"/>
        <rFont val="Calibri Light"/>
        <family val="2"/>
        <charset val="1"/>
      </rPr>
      <t xml:space="preserve">Caracterização da situação habitacional indigna da pessoa ou do agregado;</t>
    </r>
  </si>
  <si>
    <t xml:space="preserve">P230/2018 art.º 11.º 1. c)</t>
  </si>
  <si>
    <r>
      <rPr>
        <b val="true"/>
        <sz val="10"/>
        <rFont val="Calibri Light"/>
        <family val="2"/>
        <charset val="1"/>
      </rPr>
      <t xml:space="preserve">8. </t>
    </r>
    <r>
      <rPr>
        <sz val="10"/>
        <rFont val="Calibri Light"/>
        <family val="2"/>
        <charset val="1"/>
      </rPr>
      <t xml:space="preserve">Informação sobre a intenção de recorrer, ou não, à contratação de empréstimos para a parte não comparticipada dos financiamentos;</t>
    </r>
  </si>
  <si>
    <t xml:space="preserve">REQUISITO PROCESSUAL (DL37/2018 art.º 18.º)</t>
  </si>
  <si>
    <r>
      <rPr>
        <b val="true"/>
        <sz val="10"/>
        <rFont val="Calibri Light"/>
        <family val="2"/>
        <charset val="1"/>
      </rPr>
      <t xml:space="preserve">9.</t>
    </r>
    <r>
      <rPr>
        <sz val="10"/>
        <rFont val="Calibri Light"/>
        <family val="2"/>
        <charset val="1"/>
      </rPr>
      <t xml:space="preserve"> Pedido de apoio e solução habitacional proposta, com previsão do valor das correspondentes despesas nos termos do artigo 14.º do Decreto-Lei n.º 37/2018;</t>
    </r>
  </si>
  <si>
    <t xml:space="preserve">São apresentados 3 orçamentos para a prestação de serviços de elaboração e aprovação de projetos, fiscalização e segurança da obra que não correspondem a esta intervenção mas sim `da candidatura c02- Maria Helena marta caetano Ferreira</t>
  </si>
  <si>
    <r>
      <rPr>
        <b val="true"/>
        <sz val="10"/>
        <rFont val="Calibri Light"/>
        <family val="2"/>
        <charset val="1"/>
      </rPr>
      <t xml:space="preserve">10. </t>
    </r>
    <r>
      <rPr>
        <sz val="10"/>
        <rFont val="Calibri Light"/>
        <family val="2"/>
        <charset val="1"/>
      </rPr>
      <t xml:space="preserve">Parecer do município sobre a solução habitacional proposta</t>
    </r>
  </si>
  <si>
    <t xml:space="preserve">
</t>
  </si>
  <si>
    <r>
      <rPr>
        <b val="true"/>
        <sz val="10"/>
        <rFont val="Calibri Light"/>
        <family val="2"/>
        <charset val="1"/>
      </rPr>
      <t xml:space="preserve">11.</t>
    </r>
    <r>
      <rPr>
        <sz val="10"/>
        <rFont val="Calibri Light"/>
        <family val="2"/>
        <charset val="1"/>
      </rPr>
      <t xml:space="preserve"> Caderneta Predial Urbana do edifício ou fração</t>
    </r>
  </si>
  <si>
    <t xml:space="preserve">Solicita-se CPU</t>
  </si>
  <si>
    <r>
      <rPr>
        <b val="true"/>
        <sz val="10"/>
        <rFont val="Calibri Light"/>
        <family val="2"/>
        <charset val="1"/>
      </rPr>
      <t xml:space="preserve">12. </t>
    </r>
    <r>
      <rPr>
        <sz val="10"/>
        <rFont val="Calibri Light"/>
        <family val="2"/>
        <charset val="1"/>
      </rPr>
      <t xml:space="preserve">Certidão de Teor da Conservatória de Registo Predial (ou código da certidão permanente) do edifício ou fração</t>
    </r>
  </si>
  <si>
    <r>
      <rPr>
        <b val="true"/>
        <sz val="10"/>
        <rFont val="Calibri Light"/>
        <family val="2"/>
        <charset val="1"/>
      </rPr>
      <t xml:space="preserve">13. </t>
    </r>
    <r>
      <rPr>
        <sz val="10"/>
        <rFont val="Calibri Light"/>
        <family val="2"/>
        <charset val="1"/>
      </rPr>
      <t xml:space="preserve">Comprovativo de que a fração ou edifício a intervir constitui a residência própria e permanente do agregado (comprovativo da morada fiscal do agregado).</t>
    </r>
  </si>
  <si>
    <r>
      <rPr>
        <b val="true"/>
        <sz val="10"/>
        <rFont val="Calibri Light"/>
        <family val="2"/>
        <charset val="1"/>
      </rPr>
      <t xml:space="preserve">14. </t>
    </r>
    <r>
      <rPr>
        <sz val="10"/>
        <rFont val="Calibri Light"/>
        <family val="2"/>
        <charset val="1"/>
      </rPr>
      <t xml:space="preserve">Declaração dos outros cotitulares, ou de quem os represente, nas situações previstas no n.º 2 do artigo 32.º do Decreto-Lei n.º 37/2018, aceitando a sua intervenção no processo para autorização da contratação dos financiamentos ou concedendo essa autorização com menção ao conhecimento das condições legais aplicáveis;</t>
    </r>
  </si>
  <si>
    <r>
      <rPr>
        <b val="true"/>
        <sz val="10"/>
        <rFont val="Calibri Light"/>
        <family val="2"/>
        <charset val="1"/>
      </rPr>
      <t xml:space="preserve">15. </t>
    </r>
    <r>
      <rPr>
        <sz val="10"/>
        <rFont val="Calibri Light"/>
        <family val="2"/>
        <charset val="1"/>
      </rPr>
      <t xml:space="preserve">Comprovativos do encargo com empréstimos em curso, garantidos por hipoteca constituída sobre o terreno ou a habitação objeto das obras;</t>
    </r>
  </si>
  <si>
    <t xml:space="preserve">P230/2018 art.º 11.º 1. g)</t>
  </si>
  <si>
    <r>
      <rPr>
        <b val="true"/>
        <sz val="10"/>
        <rFont val="Calibri Light"/>
        <family val="2"/>
        <charset val="1"/>
      </rPr>
      <t xml:space="preserve">16. </t>
    </r>
    <r>
      <rPr>
        <sz val="10"/>
        <rFont val="Calibri Light"/>
        <family val="2"/>
        <charset val="1"/>
      </rPr>
      <t xml:space="preserve">No caso de obras, cópia de três orçamentos, com indicação do orçamento adotado e de fundamentação sucinta da escolha;</t>
    </r>
  </si>
  <si>
    <t xml:space="preserve">O pedido de financiamento é para a  elaboração e aprovação dos projectos para a execução das obras de reabilitação da habitação própria e permanente do fogo onde o agregado reside em condições indignas.
</t>
  </si>
  <si>
    <r>
      <rPr>
        <b val="true"/>
        <sz val="10"/>
        <rFont val="Calibri Light"/>
        <family val="2"/>
        <charset val="1"/>
      </rPr>
      <t xml:space="preserve">17. </t>
    </r>
    <r>
      <rPr>
        <sz val="10"/>
        <rFont val="Calibri Light"/>
        <family val="2"/>
        <charset val="1"/>
      </rPr>
      <t xml:space="preserve">Caso as obras sejam nas partes comuns do prédio, cópia da ata da assembleia de condomínio que deliberou a realização das obras, respetivo orçamento e custo atribuído à fração.</t>
    </r>
  </si>
  <si>
    <r>
      <rPr>
        <b val="true"/>
        <sz val="10"/>
        <rFont val="Calibri Light"/>
        <family val="2"/>
        <charset val="1"/>
      </rPr>
      <t xml:space="preserve">18.</t>
    </r>
    <r>
      <rPr>
        <sz val="10"/>
        <rFont val="Calibri Light"/>
        <family val="2"/>
        <charset val="1"/>
      </rPr>
      <t xml:space="preserve"> Comprovativo de IBAN do titular do agregado familiar.</t>
    </r>
  </si>
  <si>
    <r>
      <rPr>
        <b val="true"/>
        <sz val="10"/>
        <rFont val="Calibri Light"/>
        <family val="2"/>
        <charset val="1"/>
      </rPr>
      <t xml:space="preserve">19. </t>
    </r>
    <r>
      <rPr>
        <sz val="10"/>
        <rFont val="Calibri Light"/>
        <family val="2"/>
        <charset val="1"/>
      </rPr>
      <t xml:space="preserve">Em caso da participação do município competente, em parceria ou em sua representação, na solução habitacional, cópia do acordo entre as partes no âmbito do qual são definidas as condições de desenvolvimento da correspondente solução habitacional, bem como, se for o caso, os poderes atribuídos ao município para efeito da representação.</t>
    </r>
  </si>
  <si>
    <t xml:space="preserve">REQUISITO PROCESSUAL
DL37/2018 art.º 60.º e 61.º</t>
  </si>
  <si>
    <t xml:space="preserve">IAS</t>
  </si>
  <si>
    <t xml:space="preserve">Rfp - Reabilitação de frações ou prédios habitacionais</t>
  </si>
  <si>
    <t xml:space="preserve">DICO</t>
  </si>
  <si>
    <t xml:space="preserve">DICOFRE</t>
  </si>
  <si>
    <t xml:space="preserve">Tipo de despesa (artigo 14º DL 37/2018)</t>
  </si>
  <si>
    <t xml:space="preserve">Intervenção</t>
  </si>
  <si>
    <t xml:space="preserve">Agregados</t>
  </si>
  <si>
    <t xml:space="preserve">Código atribuído pelo município</t>
  </si>
  <si>
    <t xml:space="preserve">Nº de elementos</t>
  </si>
  <si>
    <t xml:space="preserve">0001</t>
  </si>
  <si>
    <t xml:space="preserve">1ª prioridade</t>
  </si>
  <si>
    <t xml:space="preserve">Núcleo precário [artigo 11.º]</t>
  </si>
  <si>
    <t xml:space="preserve">Precariedade [alínea a) do artigo 5.º]</t>
  </si>
  <si>
    <t xml:space="preserve">T0</t>
  </si>
  <si>
    <t xml:space="preserve">Arrendamento</t>
  </si>
  <si>
    <t xml:space="preserve">Arrendamento para atribuição em subarrendamento</t>
  </si>
  <si>
    <t xml:space="preserve">Arr</t>
  </si>
  <si>
    <t xml:space="preserve">Aquisição de frações ou prédios habitacionais</t>
  </si>
  <si>
    <t xml:space="preserve">Comparticipação</t>
  </si>
  <si>
    <t xml:space="preserve">01011</t>
  </si>
  <si>
    <t xml:space="preserve">Aguada de Cima</t>
  </si>
  <si>
    <t xml:space="preserve">010103</t>
  </si>
  <si>
    <t xml:space="preserve">Avenida Columbano Bordalo Pinheiro, 5</t>
  </si>
  <si>
    <t xml:space="preserve">Novo</t>
  </si>
  <si>
    <t xml:space="preserve">Trabalhos de Empreitadas referidos na alínea a) art. 14º (reabilitação-Demolições)</t>
  </si>
  <si>
    <t xml:space="preserve">TED</t>
  </si>
  <si>
    <t xml:space="preserve">(Intervenção isolada)</t>
  </si>
  <si>
    <t xml:space="preserve">Por atribuir</t>
  </si>
  <si>
    <t xml:space="preserve">0002</t>
  </si>
  <si>
    <t xml:space="preserve">2ª prioridade</t>
  </si>
  <si>
    <t xml:space="preserve">Núcleo degradado [artigo 12.º]</t>
  </si>
  <si>
    <r>
      <rPr>
        <sz val="11"/>
        <color theme="1"/>
        <rFont val="Calibri"/>
        <family val="2"/>
        <charset val="1"/>
      </rPr>
      <t xml:space="preserve">Insalubridade </t>
    </r>
    <r>
      <rPr>
        <sz val="11"/>
        <color rgb="FFFF0000"/>
        <rFont val="Calibri"/>
        <family val="2"/>
        <charset val="1"/>
      </rPr>
      <t xml:space="preserve">e</t>
    </r>
    <r>
      <rPr>
        <sz val="11"/>
        <color theme="1"/>
        <rFont val="Calibri"/>
        <family val="2"/>
        <charset val="1"/>
      </rPr>
      <t xml:space="preserve"> insegurança [alínea b) do artigo 5.º]</t>
    </r>
  </si>
  <si>
    <t xml:space="preserve">T1</t>
  </si>
  <si>
    <t xml:space="preserve">Reabilitação</t>
  </si>
  <si>
    <t xml:space="preserve">Reabilitação de prédios habitacionais em áreas urbanas degradadas</t>
  </si>
  <si>
    <t xml:space="preserve">Rpaud</t>
  </si>
  <si>
    <t xml:space="preserve">Comparticipação + Empréstimo bonificado</t>
  </si>
  <si>
    <t xml:space="preserve">Entidade regional</t>
  </si>
  <si>
    <t xml:space="preserve"> de </t>
  </si>
  <si>
    <t xml:space="preserve">01012</t>
  </si>
  <si>
    <t xml:space="preserve">Fermentelos</t>
  </si>
  <si>
    <t xml:space="preserve">010109</t>
  </si>
  <si>
    <t xml:space="preserve">Cerejais</t>
  </si>
  <si>
    <t xml:space="preserve">1099-019 Lisboa</t>
  </si>
  <si>
    <t xml:space="preserve">Relacionado com anterior</t>
  </si>
  <si>
    <t xml:space="preserve">Trabalhos de Empreitadas referidos na alínea a) art. 14º (reabilitação-outros)</t>
  </si>
  <si>
    <t xml:space="preserve">TE</t>
  </si>
  <si>
    <t xml:space="preserve">Por atribuir (situação vulnerável)</t>
  </si>
  <si>
    <t xml:space="preserve">0003</t>
  </si>
  <si>
    <t xml:space="preserve">3ª prioridade</t>
  </si>
  <si>
    <t xml:space="preserve">Outra situação</t>
  </si>
  <si>
    <t xml:space="preserve">Sobrelotação [alínea c) do artigo 5.º]</t>
  </si>
  <si>
    <t xml:space="preserve">T2</t>
  </si>
  <si>
    <t xml:space="preserve">Construção</t>
  </si>
  <si>
    <t xml:space="preserve">Reabilitação de frações ou prédios habitacionais</t>
  </si>
  <si>
    <t xml:space="preserve">Rfp</t>
  </si>
  <si>
    <t xml:space="preserve">Rfpur - Reabilitação de frações ou prédios para unidades residenciais</t>
  </si>
  <si>
    <t xml:space="preserve">Comparticipação + Empréstimo bonificado IHRU</t>
  </si>
  <si>
    <t xml:space="preserve">Lisboa e Vale do Tejo</t>
  </si>
  <si>
    <t xml:space="preserve">LVT</t>
  </si>
  <si>
    <t xml:space="preserve">01013</t>
  </si>
  <si>
    <t xml:space="preserve">Macinhata do Vouga</t>
  </si>
  <si>
    <t xml:space="preserve">010112</t>
  </si>
  <si>
    <t xml:space="preserve">Sambade</t>
  </si>
  <si>
    <t xml:space="preserve">Total </t>
  </si>
  <si>
    <t xml:space="preserve">Trabalhos e fornecimentos referidos na alínea b) art. 14º (sustentabilidade e Acessibilidades)</t>
  </si>
  <si>
    <t xml:space="preserve">AS</t>
  </si>
  <si>
    <t xml:space="preserve">Por atribuir (situação Núcleos degradados ou Precários )</t>
  </si>
  <si>
    <t xml:space="preserve">0004</t>
  </si>
  <si>
    <t xml:space="preserve">4ª prioridade</t>
  </si>
  <si>
    <t xml:space="preserve">Inadequação [alínea d) do artigo 5.º]</t>
  </si>
  <si>
    <t xml:space="preserve">T3</t>
  </si>
  <si>
    <t xml:space="preserve">Aquisição</t>
  </si>
  <si>
    <t xml:space="preserve">Reabilitação de frações ou prédios para unidades residenciais</t>
  </si>
  <si>
    <t xml:space="preserve">Rfpur</t>
  </si>
  <si>
    <t xml:space="preserve">01014</t>
  </si>
  <si>
    <t xml:space="preserve">Valongo do Vouga</t>
  </si>
  <si>
    <t xml:space="preserve">010119</t>
  </si>
  <si>
    <t xml:space="preserve">Vilar Chão</t>
  </si>
  <si>
    <t xml:space="preserve">Prestações de serviços referidas na alínea c) art. 14º (projetos, fiscalização e segurança da obra, publicitação)</t>
  </si>
  <si>
    <t xml:space="preserve">PS</t>
  </si>
  <si>
    <t xml:space="preserve">1D.0401.0001.01</t>
  </si>
  <si>
    <t xml:space="preserve">Elegível</t>
  </si>
  <si>
    <t xml:space="preserve">0005</t>
  </si>
  <si>
    <t xml:space="preserve">5ª prioridade</t>
  </si>
  <si>
    <t xml:space="preserve">Vítima de violência doméstica [n.º 1 do artigo 10.º]</t>
  </si>
  <si>
    <t xml:space="preserve">T4</t>
  </si>
  <si>
    <t xml:space="preserve">Construção de frações ou prédios habitacionais</t>
  </si>
  <si>
    <t xml:space="preserve">Cfp</t>
  </si>
  <si>
    <t xml:space="preserve">01015</t>
  </si>
  <si>
    <t xml:space="preserve">UF de Águeda e Borralha</t>
  </si>
  <si>
    <t xml:space="preserve">010121</t>
  </si>
  <si>
    <t xml:space="preserve">Vilarelhos</t>
  </si>
  <si>
    <t xml:space="preserve">Rua D. Manuel II, 296, 6º andar</t>
  </si>
  <si>
    <t xml:space="preserve">Atos notariais e de registo  referidos na alínea d) art. 14º (necessários à contratação)</t>
  </si>
  <si>
    <t xml:space="preserve">AN</t>
  </si>
  <si>
    <t xml:space="preserve">0006</t>
  </si>
  <si>
    <t xml:space="preserve">6ª prioridade</t>
  </si>
  <si>
    <t xml:space="preserve">Sem abrigo [n.º 1 do artigo 10.º]</t>
  </si>
  <si>
    <t xml:space="preserve">T5</t>
  </si>
  <si>
    <t xml:space="preserve">Construção de frações ou prédios para unidades residenciais</t>
  </si>
  <si>
    <t xml:space="preserve">Cfpur</t>
  </si>
  <si>
    <t xml:space="preserve">Cfp - Construção de frações ou prédios habitacionais</t>
  </si>
  <si>
    <t xml:space="preserve">Açores</t>
  </si>
  <si>
    <t xml:space="preserve">01016</t>
  </si>
  <si>
    <t xml:space="preserve">UF de Barrô e Aguada de Baixo</t>
  </si>
  <si>
    <t xml:space="preserve">010122</t>
  </si>
  <si>
    <t xml:space="preserve">Vilares de Vilariça</t>
  </si>
  <si>
    <t xml:space="preserve">4050-344 Porto</t>
  </si>
  <si>
    <t xml:space="preserve">Despesas com o arrendamento  referidas na alínea e) art. 14º (alojamento temporário)</t>
  </si>
  <si>
    <t xml:space="preserve">DA</t>
  </si>
  <si>
    <t xml:space="preserve">0007</t>
  </si>
  <si>
    <t xml:space="preserve">T6</t>
  </si>
  <si>
    <t xml:space="preserve">Afp</t>
  </si>
  <si>
    <t xml:space="preserve">Aquisição e infraestruturação de terrenos</t>
  </si>
  <si>
    <t xml:space="preserve">Madeira</t>
  </si>
  <si>
    <t xml:space="preserve">01017</t>
  </si>
  <si>
    <t xml:space="preserve">UF de Belazaima do Chão, Castanheira do Vouga e Agadão</t>
  </si>
  <si>
    <t xml:space="preserve">010123</t>
  </si>
  <si>
    <t xml:space="preserve">UF de Agrobom, Saldonha e Vale Pereiro</t>
  </si>
  <si>
    <t xml:space="preserve">Atos e os serviços referidos na alínea f) art. 14º (Associação de Moradores e cooperativas)</t>
  </si>
  <si>
    <t xml:space="preserve">AC</t>
  </si>
  <si>
    <t xml:space="preserve">0008</t>
  </si>
  <si>
    <t xml:space="preserve">T7</t>
  </si>
  <si>
    <t xml:space="preserve">01018</t>
  </si>
  <si>
    <t xml:space="preserve">UF de Recardães e Espinhel</t>
  </si>
  <si>
    <t xml:space="preserve">010124</t>
  </si>
  <si>
    <t xml:space="preserve">UF de Eucisia, Gouveia e Valverde</t>
  </si>
  <si>
    <t xml:space="preserve">0009</t>
  </si>
  <si>
    <t xml:space="preserve">Unid. Resid.</t>
  </si>
  <si>
    <t xml:space="preserve">Cfpur - Construção de frações ou prédios para unidades residenciais</t>
  </si>
  <si>
    <t xml:space="preserve">01019</t>
  </si>
  <si>
    <t xml:space="preserve">UF de Travassô e Óis da Ribeira</t>
  </si>
  <si>
    <t xml:space="preserve">010125</t>
  </si>
  <si>
    <t xml:space="preserve">UF de Ferradosa e Sendim da Serra</t>
  </si>
  <si>
    <t xml:space="preserve">Trabalhos de reabilitação</t>
  </si>
  <si>
    <t xml:space="preserve">0010</t>
  </si>
  <si>
    <t xml:space="preserve">010110</t>
  </si>
  <si>
    <t xml:space="preserve">UF de Trofa, Segadães e Lamas do Vouga</t>
  </si>
  <si>
    <t xml:space="preserve">010126</t>
  </si>
  <si>
    <t xml:space="preserve">UF de Gebelim e Soeima</t>
  </si>
  <si>
    <t xml:space="preserve">Trabalhos prévios de demolição, contenção ou similares</t>
  </si>
  <si>
    <t xml:space="preserve">0011</t>
  </si>
  <si>
    <t xml:space="preserve">Dep</t>
  </si>
  <si>
    <t xml:space="preserve">010111</t>
  </si>
  <si>
    <t xml:space="preserve">UF do Préstimo e Macieira de Alcoba</t>
  </si>
  <si>
    <t xml:space="preserve">010127</t>
  </si>
  <si>
    <t xml:space="preserve">UF de Parada e Sendim da Ribeira</t>
  </si>
  <si>
    <t xml:space="preserve">Prestações de serviços conexas (projetos, fiscalização e segurança da obra)</t>
  </si>
  <si>
    <t xml:space="preserve">0012</t>
  </si>
  <si>
    <t xml:space="preserve">Afp - Aquisição de frações ou prédios habitacionais</t>
  </si>
  <si>
    <t xml:space="preserve">010212</t>
  </si>
  <si>
    <t xml:space="preserve">Alquerubim</t>
  </si>
  <si>
    <t xml:space="preserve">010202</t>
  </si>
  <si>
    <t xml:space="preserve">UF de Pombal e Vales</t>
  </si>
  <si>
    <t xml:space="preserve">Trabalhos e fornecimentos necessários às soluções de acessibilidades</t>
  </si>
  <si>
    <t xml:space="preserve">0013</t>
  </si>
  <si>
    <t xml:space="preserve">010213</t>
  </si>
  <si>
    <t xml:space="preserve">Angeja</t>
  </si>
  <si>
    <t xml:space="preserve">010203</t>
  </si>
  <si>
    <t xml:space="preserve">Trabalhos e fornecimentos necessários às  soluções de sustentabilidade ambiental </t>
  </si>
  <si>
    <t xml:space="preserve">0014</t>
  </si>
  <si>
    <t xml:space="preserve">010214</t>
  </si>
  <si>
    <t xml:space="preserve">Branca</t>
  </si>
  <si>
    <t xml:space="preserve">010204</t>
  </si>
  <si>
    <t xml:space="preserve">Soluções de eficiência energética</t>
  </si>
  <si>
    <t xml:space="preserve">0015</t>
  </si>
  <si>
    <t xml:space="preserve">010215</t>
  </si>
  <si>
    <t xml:space="preserve">Ribeira de Fráguas</t>
  </si>
  <si>
    <t xml:space="preserve">010206</t>
  </si>
  <si>
    <t xml:space="preserve">Outras  soluções de sustentabilidade ambiental</t>
  </si>
  <si>
    <t xml:space="preserve">0016</t>
  </si>
  <si>
    <t xml:space="preserve">010216</t>
  </si>
  <si>
    <t xml:space="preserve">Albergaria-a-Velha e Valmaior</t>
  </si>
  <si>
    <t xml:space="preserve">010209</t>
  </si>
  <si>
    <t xml:space="preserve">Atos notariais e de registo</t>
  </si>
  <si>
    <t xml:space="preserve">0017</t>
  </si>
  <si>
    <t xml:space="preserve">010217</t>
  </si>
  <si>
    <t xml:space="preserve">São João de Loure e Frossos</t>
  </si>
  <si>
    <t xml:space="preserve">010210</t>
  </si>
  <si>
    <t xml:space="preserve">0018</t>
  </si>
  <si>
    <t xml:space="preserve">010318</t>
  </si>
  <si>
    <t xml:space="preserve">Avelãs de Caminho</t>
  </si>
  <si>
    <t xml:space="preserve">010304</t>
  </si>
  <si>
    <t xml:space="preserve">0019</t>
  </si>
  <si>
    <t xml:space="preserve">010319</t>
  </si>
  <si>
    <t xml:space="preserve">Avelãs de Cima</t>
  </si>
  <si>
    <t xml:space="preserve">010305</t>
  </si>
  <si>
    <t xml:space="preserve">IVA</t>
  </si>
  <si>
    <t xml:space="preserve">Prestações de serviços</t>
  </si>
  <si>
    <t xml:space="preserve">0020</t>
  </si>
  <si>
    <t xml:space="preserve">010320</t>
  </si>
  <si>
    <t xml:space="preserve">010307</t>
  </si>
  <si>
    <t xml:space="preserve">0021</t>
  </si>
  <si>
    <t xml:space="preserve">010321</t>
  </si>
  <si>
    <t xml:space="preserve">Sangalhos</t>
  </si>
  <si>
    <t xml:space="preserve">010309</t>
  </si>
  <si>
    <t xml:space="preserve">0022</t>
  </si>
  <si>
    <t xml:space="preserve">010322</t>
  </si>
  <si>
    <t xml:space="preserve">São Lourenço do Bairro</t>
  </si>
  <si>
    <t xml:space="preserve">010310</t>
  </si>
  <si>
    <t xml:space="preserve">0023</t>
  </si>
  <si>
    <t xml:space="preserve">010323</t>
  </si>
  <si>
    <t xml:space="preserve">Vila Nova de Monsarros</t>
  </si>
  <si>
    <t xml:space="preserve">010312</t>
  </si>
  <si>
    <t xml:space="preserve">0024</t>
  </si>
  <si>
    <t xml:space="preserve">010324</t>
  </si>
  <si>
    <t xml:space="preserve">Vilarinho do Bairro</t>
  </si>
  <si>
    <t xml:space="preserve">010313</t>
  </si>
  <si>
    <t xml:space="preserve">0025</t>
  </si>
  <si>
    <t xml:space="preserve">010325</t>
  </si>
  <si>
    <t xml:space="preserve">UF de Amoreira da Gândara, Paredes do Bairro e Ancas</t>
  </si>
  <si>
    <t xml:space="preserve">010316</t>
  </si>
  <si>
    <t xml:space="preserve">0026</t>
  </si>
  <si>
    <t xml:space="preserve">010326</t>
  </si>
  <si>
    <t xml:space="preserve">UF de Arcos e Mogofores</t>
  </si>
  <si>
    <t xml:space="preserve">010317</t>
  </si>
  <si>
    <t xml:space="preserve">0027</t>
  </si>
  <si>
    <t xml:space="preserve">010327</t>
  </si>
  <si>
    <t xml:space="preserve">UF de Tamengos, Aguim e Óis do Bairro</t>
  </si>
  <si>
    <t xml:space="preserve">0028</t>
  </si>
  <si>
    <t xml:space="preserve">010428</t>
  </si>
  <si>
    <t xml:space="preserve">Alvarenga</t>
  </si>
  <si>
    <t xml:space="preserve">010402</t>
  </si>
  <si>
    <t xml:space="preserve">Amenidades</t>
  </si>
  <si>
    <t xml:space="preserve">0029</t>
  </si>
  <si>
    <t xml:space="preserve">010429</t>
  </si>
  <si>
    <t xml:space="preserve">Chave</t>
  </si>
  <si>
    <t xml:space="preserve">010407</t>
  </si>
  <si>
    <t xml:space="preserve">estacionamento em garagem coletiva</t>
  </si>
  <si>
    <t xml:space="preserve">0030</t>
  </si>
  <si>
    <t xml:space="preserve">010430</t>
  </si>
  <si>
    <t xml:space="preserve">Escariz</t>
  </si>
  <si>
    <t xml:space="preserve">010409</t>
  </si>
  <si>
    <t xml:space="preserve">boxe de estacionamento em garagem coletiva</t>
  </si>
  <si>
    <t xml:space="preserve">0031</t>
  </si>
  <si>
    <t xml:space="preserve"> da </t>
  </si>
  <si>
    <t xml:space="preserve">010431</t>
  </si>
  <si>
    <t xml:space="preserve">Fermedo</t>
  </si>
  <si>
    <t xml:space="preserve">010411</t>
  </si>
  <si>
    <t xml:space="preserve">garagem individual</t>
  </si>
  <si>
    <t xml:space="preserve">0032</t>
  </si>
  <si>
    <t xml:space="preserve">010432</t>
  </si>
  <si>
    <t xml:space="preserve">Mansores</t>
  </si>
  <si>
    <t xml:space="preserve">010413</t>
  </si>
  <si>
    <t xml:space="preserve">arrecadação</t>
  </si>
  <si>
    <t xml:space="preserve">0033</t>
  </si>
  <si>
    <t xml:space="preserve">010433</t>
  </si>
  <si>
    <t xml:space="preserve">Moldes</t>
  </si>
  <si>
    <t xml:space="preserve">010414</t>
  </si>
  <si>
    <t xml:space="preserve">0034</t>
  </si>
  <si>
    <t xml:space="preserve">010434</t>
  </si>
  <si>
    <t xml:space="preserve">Rossas</t>
  </si>
  <si>
    <t xml:space="preserve">010415</t>
  </si>
  <si>
    <t xml:space="preserve">Lógico</t>
  </si>
  <si>
    <t xml:space="preserve">0035</t>
  </si>
  <si>
    <t xml:space="preserve">010435</t>
  </si>
  <si>
    <t xml:space="preserve">Santa Eulália</t>
  </si>
  <si>
    <t xml:space="preserve">010416</t>
  </si>
  <si>
    <t xml:space="preserve">0036</t>
  </si>
  <si>
    <t xml:space="preserve">010436</t>
  </si>
  <si>
    <t xml:space="preserve">São Miguel do Mato</t>
  </si>
  <si>
    <t xml:space="preserve">010417</t>
  </si>
  <si>
    <t xml:space="preserve">0037</t>
  </si>
  <si>
    <t xml:space="preserve">010437</t>
  </si>
  <si>
    <t xml:space="preserve">Tropeço</t>
  </si>
  <si>
    <t xml:space="preserve">010418</t>
  </si>
  <si>
    <t xml:space="preserve">0038</t>
  </si>
  <si>
    <t xml:space="preserve">010438</t>
  </si>
  <si>
    <t xml:space="preserve">Urrô</t>
  </si>
  <si>
    <t xml:space="preserve">010419</t>
  </si>
  <si>
    <t xml:space="preserve">Taxas IVA</t>
  </si>
  <si>
    <t xml:space="preserve">0039</t>
  </si>
  <si>
    <t xml:space="preserve">010439</t>
  </si>
  <si>
    <t xml:space="preserve">Várzea</t>
  </si>
  <si>
    <t xml:space="preserve">010420</t>
  </si>
  <si>
    <t xml:space="preserve">0040</t>
  </si>
  <si>
    <t xml:space="preserve">010440</t>
  </si>
  <si>
    <t xml:space="preserve">UF de Arouca e Burgo</t>
  </si>
  <si>
    <t xml:space="preserve">010421</t>
  </si>
  <si>
    <t xml:space="preserve">normal</t>
  </si>
  <si>
    <t xml:space="preserve">0041</t>
  </si>
  <si>
    <t xml:space="preserve">010441</t>
  </si>
  <si>
    <t xml:space="preserve">UF de Cabreiros e Albergaria da Serra</t>
  </si>
  <si>
    <t xml:space="preserve">010422</t>
  </si>
  <si>
    <t xml:space="preserve">reduzida</t>
  </si>
  <si>
    <t xml:space="preserve">0042</t>
  </si>
  <si>
    <t xml:space="preserve">010442</t>
  </si>
  <si>
    <t xml:space="preserve">UF de Canelas e Espiunca</t>
  </si>
  <si>
    <t xml:space="preserve">010423</t>
  </si>
  <si>
    <t xml:space="preserve">0043</t>
  </si>
  <si>
    <t xml:space="preserve">010443</t>
  </si>
  <si>
    <t xml:space="preserve">UF de Covelo de Paivó e Janarde</t>
  </si>
  <si>
    <t xml:space="preserve">010424</t>
  </si>
  <si>
    <t xml:space="preserve">0044</t>
  </si>
  <si>
    <t xml:space="preserve">010544</t>
  </si>
  <si>
    <t xml:space="preserve">Aradas</t>
  </si>
  <si>
    <t xml:space="preserve">010501</t>
  </si>
  <si>
    <t xml:space="preserve">0045</t>
  </si>
  <si>
    <t xml:space="preserve">010545</t>
  </si>
  <si>
    <t xml:space="preserve">Cacia</t>
  </si>
  <si>
    <t xml:space="preserve">010502</t>
  </si>
  <si>
    <t xml:space="preserve">0046</t>
  </si>
  <si>
    <t xml:space="preserve">010546</t>
  </si>
  <si>
    <t xml:space="preserve">Esgueira</t>
  </si>
  <si>
    <t xml:space="preserve">010505</t>
  </si>
  <si>
    <t xml:space="preserve">0047</t>
  </si>
  <si>
    <t xml:space="preserve">010547</t>
  </si>
  <si>
    <t xml:space="preserve">Oliveirinha</t>
  </si>
  <si>
    <t xml:space="preserve">010508</t>
  </si>
  <si>
    <t xml:space="preserve">0048</t>
  </si>
  <si>
    <t xml:space="preserve">010548</t>
  </si>
  <si>
    <t xml:space="preserve">São Bernardo</t>
  </si>
  <si>
    <t xml:space="preserve">010510</t>
  </si>
  <si>
    <t xml:space="preserve">Taxas a selecionar</t>
  </si>
  <si>
    <t xml:space="preserve">0049</t>
  </si>
  <si>
    <t xml:space="preserve">010549</t>
  </si>
  <si>
    <t xml:space="preserve">São Jacinto</t>
  </si>
  <si>
    <t xml:space="preserve">010511</t>
  </si>
  <si>
    <t xml:space="preserve">0050</t>
  </si>
  <si>
    <t xml:space="preserve">010550</t>
  </si>
  <si>
    <t xml:space="preserve">Santa Joana</t>
  </si>
  <si>
    <t xml:space="preserve">010513</t>
  </si>
  <si>
    <t xml:space="preserve">0051</t>
  </si>
  <si>
    <t xml:space="preserve">010551</t>
  </si>
  <si>
    <t xml:space="preserve">Eixo e Eirol</t>
  </si>
  <si>
    <t xml:space="preserve">010515</t>
  </si>
  <si>
    <t xml:space="preserve">0052</t>
  </si>
  <si>
    <t xml:space="preserve">010552</t>
  </si>
  <si>
    <t xml:space="preserve">Requeixo, Nossa Senhora de Fátima e Nariz</t>
  </si>
  <si>
    <t xml:space="preserve">010516</t>
  </si>
  <si>
    <t xml:space="preserve">Parâmetros HCC</t>
  </si>
  <si>
    <t xml:space="preserve">0053</t>
  </si>
  <si>
    <t xml:space="preserve"> do </t>
  </si>
  <si>
    <t xml:space="preserve">010553</t>
  </si>
  <si>
    <t xml:space="preserve">UF de Glória e Vera Cruz</t>
  </si>
  <si>
    <t xml:space="preserve">010517</t>
  </si>
  <si>
    <t xml:space="preserve">0054</t>
  </si>
  <si>
    <t xml:space="preserve">010654</t>
  </si>
  <si>
    <t xml:space="preserve">Fornos</t>
  </si>
  <si>
    <t xml:space="preserve">010602</t>
  </si>
  <si>
    <t xml:space="preserve">0055</t>
  </si>
  <si>
    <t xml:space="preserve">010655</t>
  </si>
  <si>
    <t xml:space="preserve">Real</t>
  </si>
  <si>
    <t xml:space="preserve">010606</t>
  </si>
  <si>
    <t xml:space="preserve">0056</t>
  </si>
  <si>
    <t xml:space="preserve">010656</t>
  </si>
  <si>
    <t xml:space="preserve">Santa Maria de Sardoura</t>
  </si>
  <si>
    <t xml:space="preserve">010607</t>
  </si>
  <si>
    <t xml:space="preserve">N anos dir superfície</t>
  </si>
  <si>
    <t xml:space="preserve">0057</t>
  </si>
  <si>
    <t xml:space="preserve">010657</t>
  </si>
  <si>
    <t xml:space="preserve">São Martinho de Sardoura</t>
  </si>
  <si>
    <t xml:space="preserve">010608</t>
  </si>
  <si>
    <t xml:space="preserve">0058</t>
  </si>
  <si>
    <t xml:space="preserve">010658</t>
  </si>
  <si>
    <t xml:space="preserve">UF de Raiva, Pedorido e Paraíso</t>
  </si>
  <si>
    <t xml:space="preserve">010610</t>
  </si>
  <si>
    <t xml:space="preserve">0059</t>
  </si>
  <si>
    <t xml:space="preserve">010659</t>
  </si>
  <si>
    <t xml:space="preserve">UF de Sobrado e Bairros</t>
  </si>
  <si>
    <t xml:space="preserve">010611</t>
  </si>
  <si>
    <t xml:space="preserve">0060</t>
  </si>
  <si>
    <t xml:space="preserve">010760</t>
  </si>
  <si>
    <t xml:space="preserve">010702</t>
  </si>
  <si>
    <t xml:space="preserve">0061</t>
  </si>
  <si>
    <t xml:space="preserve">010761</t>
  </si>
  <si>
    <t xml:space="preserve">Paramos</t>
  </si>
  <si>
    <t xml:space="preserve">010704</t>
  </si>
  <si>
    <t xml:space="preserve">0062</t>
  </si>
  <si>
    <t xml:space="preserve">010762</t>
  </si>
  <si>
    <t xml:space="preserve">Silvalde</t>
  </si>
  <si>
    <t xml:space="preserve">010705</t>
  </si>
  <si>
    <t xml:space="preserve">0063</t>
  </si>
  <si>
    <t xml:space="preserve">010763</t>
  </si>
  <si>
    <t xml:space="preserve">UF de Anta e Guetim</t>
  </si>
  <si>
    <t xml:space="preserve">010706</t>
  </si>
  <si>
    <t xml:space="preserve">0064</t>
  </si>
  <si>
    <t xml:space="preserve">010864</t>
  </si>
  <si>
    <t xml:space="preserve">Avanca</t>
  </si>
  <si>
    <t xml:space="preserve">010801</t>
  </si>
  <si>
    <t xml:space="preserve">0065</t>
  </si>
  <si>
    <t xml:space="preserve">010865</t>
  </si>
  <si>
    <t xml:space="preserve">Pardilhó</t>
  </si>
  <si>
    <t xml:space="preserve">010805</t>
  </si>
  <si>
    <t xml:space="preserve">0066</t>
  </si>
  <si>
    <t xml:space="preserve">010866</t>
  </si>
  <si>
    <t xml:space="preserve">Salreu</t>
  </si>
  <si>
    <t xml:space="preserve">010806</t>
  </si>
  <si>
    <t xml:space="preserve">0067</t>
  </si>
  <si>
    <t xml:space="preserve">010867</t>
  </si>
  <si>
    <t xml:space="preserve">UF de Beduído e Veiros</t>
  </si>
  <si>
    <t xml:space="preserve">010808</t>
  </si>
  <si>
    <t xml:space="preserve">0068</t>
  </si>
  <si>
    <t xml:space="preserve">010868</t>
  </si>
  <si>
    <t xml:space="preserve">UF de Canelas e Fermelã</t>
  </si>
  <si>
    <t xml:space="preserve">010809</t>
  </si>
  <si>
    <t xml:space="preserve">0069</t>
  </si>
  <si>
    <t xml:space="preserve">010969</t>
  </si>
  <si>
    <t xml:space="preserve">Argoncilhe</t>
  </si>
  <si>
    <t xml:space="preserve">010901</t>
  </si>
  <si>
    <t xml:space="preserve">0070</t>
  </si>
  <si>
    <t xml:space="preserve">010970</t>
  </si>
  <si>
    <t xml:space="preserve">Arrifana</t>
  </si>
  <si>
    <t xml:space="preserve">010902</t>
  </si>
  <si>
    <t xml:space="preserve">0071</t>
  </si>
  <si>
    <t xml:space="preserve">010971</t>
  </si>
  <si>
    <t xml:space="preserve">Escapães</t>
  </si>
  <si>
    <t xml:space="preserve">010904</t>
  </si>
  <si>
    <t xml:space="preserve">0072</t>
  </si>
  <si>
    <t xml:space="preserve">010972</t>
  </si>
  <si>
    <t xml:space="preserve">Fiães</t>
  </si>
  <si>
    <t xml:space="preserve">010907</t>
  </si>
  <si>
    <t xml:space="preserve">0073</t>
  </si>
  <si>
    <t xml:space="preserve">010973</t>
  </si>
  <si>
    <t xml:space="preserve">010908</t>
  </si>
  <si>
    <t xml:space="preserve">0074</t>
  </si>
  <si>
    <t xml:space="preserve">010974</t>
  </si>
  <si>
    <t xml:space="preserve">Lourosa</t>
  </si>
  <si>
    <t xml:space="preserve">010913</t>
  </si>
  <si>
    <t xml:space="preserve">0075</t>
  </si>
  <si>
    <t xml:space="preserve">010975</t>
  </si>
  <si>
    <t xml:space="preserve">Milheirós de Poiares</t>
  </si>
  <si>
    <t xml:space="preserve">010914</t>
  </si>
  <si>
    <t xml:space="preserve">0076</t>
  </si>
  <si>
    <t xml:space="preserve">010976</t>
  </si>
  <si>
    <t xml:space="preserve">Mozelos</t>
  </si>
  <si>
    <t xml:space="preserve">010916</t>
  </si>
  <si>
    <t xml:space="preserve">0077</t>
  </si>
  <si>
    <t xml:space="preserve">010977</t>
  </si>
  <si>
    <t xml:space="preserve">Nogueira da Regedoura</t>
  </si>
  <si>
    <t xml:space="preserve">010917</t>
  </si>
  <si>
    <t xml:space="preserve">0078</t>
  </si>
  <si>
    <t xml:space="preserve">010978</t>
  </si>
  <si>
    <t xml:space="preserve">São Paio de Oleiros</t>
  </si>
  <si>
    <t xml:space="preserve">010918</t>
  </si>
  <si>
    <t xml:space="preserve">0079</t>
  </si>
  <si>
    <t xml:space="preserve">010979</t>
  </si>
  <si>
    <t xml:space="preserve">Paços de Brandão</t>
  </si>
  <si>
    <t xml:space="preserve">010919</t>
  </si>
  <si>
    <t xml:space="preserve">0080</t>
  </si>
  <si>
    <t xml:space="preserve">010980</t>
  </si>
  <si>
    <t xml:space="preserve">Rio Meão</t>
  </si>
  <si>
    <t xml:space="preserve">010921</t>
  </si>
  <si>
    <t xml:space="preserve">0081</t>
  </si>
  <si>
    <t xml:space="preserve">010981</t>
  </si>
  <si>
    <t xml:space="preserve">Romariz</t>
  </si>
  <si>
    <t xml:space="preserve">010922</t>
  </si>
  <si>
    <t xml:space="preserve">0082</t>
  </si>
  <si>
    <t xml:space="preserve">010982</t>
  </si>
  <si>
    <t xml:space="preserve">Sanguedo</t>
  </si>
  <si>
    <t xml:space="preserve">010924</t>
  </si>
  <si>
    <t xml:space="preserve">0083</t>
  </si>
  <si>
    <t xml:space="preserve">010983</t>
  </si>
  <si>
    <t xml:space="preserve">Santa Maria de Lamas</t>
  </si>
  <si>
    <t xml:space="preserve">010925</t>
  </si>
  <si>
    <t xml:space="preserve">0084</t>
  </si>
  <si>
    <t xml:space="preserve">010984</t>
  </si>
  <si>
    <t xml:space="preserve">São João de Ver</t>
  </si>
  <si>
    <t xml:space="preserve">010926</t>
  </si>
  <si>
    <t xml:space="preserve">0085</t>
  </si>
  <si>
    <t xml:space="preserve">010985</t>
  </si>
  <si>
    <t xml:space="preserve">UF de Caldas de São Jorge e Pigeiros</t>
  </si>
  <si>
    <t xml:space="preserve">010932</t>
  </si>
  <si>
    <t xml:space="preserve">0086</t>
  </si>
  <si>
    <t xml:space="preserve">010986</t>
  </si>
  <si>
    <t xml:space="preserve">UF de Canedo, Vale e Vila Maior</t>
  </si>
  <si>
    <t xml:space="preserve">010933</t>
  </si>
  <si>
    <t xml:space="preserve">0087</t>
  </si>
  <si>
    <t xml:space="preserve">010987</t>
  </si>
  <si>
    <t xml:space="preserve">UF de Lobão, Gião, Louredo e Guisande</t>
  </si>
  <si>
    <t xml:space="preserve">010934</t>
  </si>
  <si>
    <t xml:space="preserve">0088</t>
  </si>
  <si>
    <t xml:space="preserve">010988</t>
  </si>
  <si>
    <t xml:space="preserve">UF de Santa Maria da Feira, Travanca, Sanfins e Espargo</t>
  </si>
  <si>
    <t xml:space="preserve">010935</t>
  </si>
  <si>
    <t xml:space="preserve">0089</t>
  </si>
  <si>
    <t xml:space="preserve">010989</t>
  </si>
  <si>
    <t xml:space="preserve">UF de São Miguel do Souto e Mosteirô</t>
  </si>
  <si>
    <t xml:space="preserve">010936</t>
  </si>
  <si>
    <t xml:space="preserve">0090</t>
  </si>
  <si>
    <t xml:space="preserve">011090</t>
  </si>
  <si>
    <t xml:space="preserve">Gafanha da Encarnação</t>
  </si>
  <si>
    <t xml:space="preserve">011005</t>
  </si>
  <si>
    <t xml:space="preserve">0091</t>
  </si>
  <si>
    <t xml:space="preserve">011091</t>
  </si>
  <si>
    <t xml:space="preserve">Gafanha da Nazaré</t>
  </si>
  <si>
    <t xml:space="preserve">011006</t>
  </si>
  <si>
    <t xml:space="preserve">0092</t>
  </si>
  <si>
    <t xml:space="preserve">011092</t>
  </si>
  <si>
    <t xml:space="preserve">Gafanha do Carmo</t>
  </si>
  <si>
    <t xml:space="preserve">011007</t>
  </si>
  <si>
    <t xml:space="preserve">0093</t>
  </si>
  <si>
    <t xml:space="preserve">011093</t>
  </si>
  <si>
    <t xml:space="preserve">Ílhavo (São Salvador)</t>
  </si>
  <si>
    <t xml:space="preserve">011008</t>
  </si>
  <si>
    <t xml:space="preserve">0094</t>
  </si>
  <si>
    <t xml:space="preserve">011194</t>
  </si>
  <si>
    <t xml:space="preserve">Barcouço</t>
  </si>
  <si>
    <t xml:space="preserve">011102</t>
  </si>
  <si>
    <t xml:space="preserve">0095</t>
  </si>
  <si>
    <t xml:space="preserve">011195</t>
  </si>
  <si>
    <t xml:space="preserve">Casal Comba</t>
  </si>
  <si>
    <t xml:space="preserve">011103</t>
  </si>
  <si>
    <t xml:space="preserve">≥40</t>
  </si>
  <si>
    <t xml:space="preserve">0096</t>
  </si>
  <si>
    <t xml:space="preserve">011196</t>
  </si>
  <si>
    <t xml:space="preserve">Luso</t>
  </si>
  <si>
    <t xml:space="preserve">011104</t>
  </si>
  <si>
    <t xml:space="preserve">0097</t>
  </si>
  <si>
    <t xml:space="preserve">011197</t>
  </si>
  <si>
    <t xml:space="preserve">Pampilhosa</t>
  </si>
  <si>
    <t xml:space="preserve">011106</t>
  </si>
  <si>
    <t xml:space="preserve">0098</t>
  </si>
  <si>
    <t xml:space="preserve">011198</t>
  </si>
  <si>
    <t xml:space="preserve">Vacariça</t>
  </si>
  <si>
    <t xml:space="preserve">011107</t>
  </si>
  <si>
    <t xml:space="preserve">0099</t>
  </si>
  <si>
    <t xml:space="preserve">011199</t>
  </si>
  <si>
    <t xml:space="preserve">UF da Mealhada, Ventosa do Bairro e Antes</t>
  </si>
  <si>
    <t xml:space="preserve">011109</t>
  </si>
  <si>
    <t xml:space="preserve">0100</t>
  </si>
  <si>
    <t xml:space="preserve">0112100</t>
  </si>
  <si>
    <t xml:space="preserve">Bunheiro</t>
  </si>
  <si>
    <t xml:space="preserve">011201</t>
  </si>
  <si>
    <t xml:space="preserve">0112101</t>
  </si>
  <si>
    <t xml:space="preserve">Monte</t>
  </si>
  <si>
    <t xml:space="preserve">011202</t>
  </si>
  <si>
    <t xml:space="preserve">0112102</t>
  </si>
  <si>
    <t xml:space="preserve">011203</t>
  </si>
  <si>
    <t xml:space="preserve">0112103</t>
  </si>
  <si>
    <t xml:space="preserve">Torreira</t>
  </si>
  <si>
    <t xml:space="preserve">011204</t>
  </si>
  <si>
    <t xml:space="preserve">0113104</t>
  </si>
  <si>
    <t xml:space="preserve">Carregosa</t>
  </si>
  <si>
    <t xml:space="preserve">011301</t>
  </si>
  <si>
    <t xml:space="preserve">0113105</t>
  </si>
  <si>
    <t xml:space="preserve">Cesar</t>
  </si>
  <si>
    <t xml:space="preserve">011302</t>
  </si>
  <si>
    <t xml:space="preserve">0113106</t>
  </si>
  <si>
    <t xml:space="preserve">Fajões</t>
  </si>
  <si>
    <t xml:space="preserve">011303</t>
  </si>
  <si>
    <t xml:space="preserve">0113107</t>
  </si>
  <si>
    <t xml:space="preserve">Loureiro</t>
  </si>
  <si>
    <t xml:space="preserve">011304</t>
  </si>
  <si>
    <t xml:space="preserve">0113108</t>
  </si>
  <si>
    <t xml:space="preserve">Macieira de Sarnes</t>
  </si>
  <si>
    <t xml:space="preserve">011305</t>
  </si>
  <si>
    <t xml:space="preserve">0113109</t>
  </si>
  <si>
    <t xml:space="preserve">Ossela</t>
  </si>
  <si>
    <t xml:space="preserve">011310</t>
  </si>
  <si>
    <t xml:space="preserve">0113110</t>
  </si>
  <si>
    <t xml:space="preserve">São Martinho da Gândara</t>
  </si>
  <si>
    <t xml:space="preserve">011315</t>
  </si>
  <si>
    <t xml:space="preserve">0113111</t>
  </si>
  <si>
    <t xml:space="preserve">São Roque</t>
  </si>
  <si>
    <t xml:space="preserve">011318</t>
  </si>
  <si>
    <t xml:space="preserve">0113112</t>
  </si>
  <si>
    <t xml:space="preserve">Vila de Cucujães</t>
  </si>
  <si>
    <t xml:space="preserve">011319</t>
  </si>
  <si>
    <t xml:space="preserve">0113113</t>
  </si>
  <si>
    <t xml:space="preserve">UF de Nogueira do Cravo e Pindelo</t>
  </si>
  <si>
    <t xml:space="preserve">011320</t>
  </si>
  <si>
    <t xml:space="preserve">0113114</t>
  </si>
  <si>
    <t xml:space="preserve">UF de Oliveira de Azeméis, Santiago de Riba-Ul, Ul, Macinhata da Seixa e Madail</t>
  </si>
  <si>
    <t xml:space="preserve">011321</t>
  </si>
  <si>
    <t xml:space="preserve">0113115</t>
  </si>
  <si>
    <t xml:space="preserve">UF de Pinheiro da Bemposta, Travanca e Palmaz</t>
  </si>
  <si>
    <t xml:space="preserve">011322</t>
  </si>
  <si>
    <t xml:space="preserve">0114116</t>
  </si>
  <si>
    <t xml:space="preserve">Oiã</t>
  </si>
  <si>
    <t xml:space="preserve">011403</t>
  </si>
  <si>
    <t xml:space="preserve">0114117</t>
  </si>
  <si>
    <t xml:space="preserve">011404</t>
  </si>
  <si>
    <t xml:space="preserve">0114118</t>
  </si>
  <si>
    <t xml:space="preserve">Palhaça</t>
  </si>
  <si>
    <t xml:space="preserve">011405</t>
  </si>
  <si>
    <t xml:space="preserve">0114119</t>
  </si>
  <si>
    <t xml:space="preserve">UF de Bustos, Troviscal e Mamarrosa</t>
  </si>
  <si>
    <t xml:space="preserve">011407</t>
  </si>
  <si>
    <t xml:space="preserve">0120</t>
  </si>
  <si>
    <t xml:space="preserve">0115120</t>
  </si>
  <si>
    <t xml:space="preserve">Cortegaça</t>
  </si>
  <si>
    <t xml:space="preserve">011502</t>
  </si>
  <si>
    <t xml:space="preserve">0121</t>
  </si>
  <si>
    <t xml:space="preserve">0115121</t>
  </si>
  <si>
    <t xml:space="preserve">Esmoriz</t>
  </si>
  <si>
    <t xml:space="preserve">011503</t>
  </si>
  <si>
    <t xml:space="preserve">0122</t>
  </si>
  <si>
    <t xml:space="preserve">0115122</t>
  </si>
  <si>
    <t xml:space="preserve">Maceda</t>
  </si>
  <si>
    <t xml:space="preserve">011504</t>
  </si>
  <si>
    <t xml:space="preserve">0123</t>
  </si>
  <si>
    <t xml:space="preserve">0115123</t>
  </si>
  <si>
    <t xml:space="preserve">Válega</t>
  </si>
  <si>
    <t xml:space="preserve">011507</t>
  </si>
  <si>
    <t xml:space="preserve">0124</t>
  </si>
  <si>
    <t xml:space="preserve">0115124</t>
  </si>
  <si>
    <t xml:space="preserve">UF de Ovar, São João, Arada e São Vicente de Pereira Jusã</t>
  </si>
  <si>
    <t xml:space="preserve">011509</t>
  </si>
  <si>
    <t xml:space="preserve">0125</t>
  </si>
  <si>
    <t xml:space="preserve">0116125</t>
  </si>
  <si>
    <t xml:space="preserve">011601</t>
  </si>
  <si>
    <t xml:space="preserve">0126</t>
  </si>
  <si>
    <t xml:space="preserve">0117126</t>
  </si>
  <si>
    <t xml:space="preserve">Couto de Esteves</t>
  </si>
  <si>
    <t xml:space="preserve">011702</t>
  </si>
  <si>
    <t xml:space="preserve">0127</t>
  </si>
  <si>
    <t xml:space="preserve">0117127</t>
  </si>
  <si>
    <t xml:space="preserve">Pessegueiro do Vouga</t>
  </si>
  <si>
    <t xml:space="preserve">011704</t>
  </si>
  <si>
    <t xml:space="preserve">0128</t>
  </si>
  <si>
    <t xml:space="preserve">0117128</t>
  </si>
  <si>
    <t xml:space="preserve">Rocas do Vouga</t>
  </si>
  <si>
    <t xml:space="preserve">011705</t>
  </si>
  <si>
    <t xml:space="preserve">0129</t>
  </si>
  <si>
    <t xml:space="preserve">0117129</t>
  </si>
  <si>
    <t xml:space="preserve">011706</t>
  </si>
  <si>
    <t xml:space="preserve">0130</t>
  </si>
  <si>
    <t xml:space="preserve">0117130</t>
  </si>
  <si>
    <t xml:space="preserve">Talhadas</t>
  </si>
  <si>
    <t xml:space="preserve">011708</t>
  </si>
  <si>
    <t xml:space="preserve">0131</t>
  </si>
  <si>
    <t xml:space="preserve">0117131</t>
  </si>
  <si>
    <t xml:space="preserve">UF de Cedrim e Paradela</t>
  </si>
  <si>
    <t xml:space="preserve">011710</t>
  </si>
  <si>
    <t xml:space="preserve">0132</t>
  </si>
  <si>
    <t xml:space="preserve">0117132</t>
  </si>
  <si>
    <t xml:space="preserve">UF de Silva Escura e Dornelas</t>
  </si>
  <si>
    <t xml:space="preserve">011711</t>
  </si>
  <si>
    <t xml:space="preserve">0133</t>
  </si>
  <si>
    <t xml:space="preserve">0118133</t>
  </si>
  <si>
    <t xml:space="preserve">Calvão</t>
  </si>
  <si>
    <t xml:space="preserve">011801</t>
  </si>
  <si>
    <t xml:space="preserve">0134</t>
  </si>
  <si>
    <t xml:space="preserve">0118134</t>
  </si>
  <si>
    <t xml:space="preserve">Gafanha da Boa Hora</t>
  </si>
  <si>
    <t xml:space="preserve">011804</t>
  </si>
  <si>
    <t xml:space="preserve">0135</t>
  </si>
  <si>
    <t xml:space="preserve">0118135</t>
  </si>
  <si>
    <t xml:space="preserve">Ouca</t>
  </si>
  <si>
    <t xml:space="preserve">011805</t>
  </si>
  <si>
    <t xml:space="preserve">0136</t>
  </si>
  <si>
    <t xml:space="preserve">0118136</t>
  </si>
  <si>
    <t xml:space="preserve">Sosa</t>
  </si>
  <si>
    <t xml:space="preserve">011807</t>
  </si>
  <si>
    <t xml:space="preserve">0137</t>
  </si>
  <si>
    <t xml:space="preserve">0118137</t>
  </si>
  <si>
    <t xml:space="preserve">Santo André de Vagos</t>
  </si>
  <si>
    <t xml:space="preserve">011810</t>
  </si>
  <si>
    <t xml:space="preserve">0138</t>
  </si>
  <si>
    <t xml:space="preserve">0118138</t>
  </si>
  <si>
    <t xml:space="preserve">UF de Fonte de Angeão e Covão do Lobo</t>
  </si>
  <si>
    <t xml:space="preserve">011812</t>
  </si>
  <si>
    <t xml:space="preserve">0139</t>
  </si>
  <si>
    <t xml:space="preserve">0118139</t>
  </si>
  <si>
    <t xml:space="preserve">UF de Ponte de Vagos e Santa Catarina</t>
  </si>
  <si>
    <t xml:space="preserve">011813</t>
  </si>
  <si>
    <t xml:space="preserve">0140</t>
  </si>
  <si>
    <t xml:space="preserve">0118140</t>
  </si>
  <si>
    <t xml:space="preserve">UF de Vagos e Santo António</t>
  </si>
  <si>
    <t xml:space="preserve">011814</t>
  </si>
  <si>
    <t xml:space="preserve">0141</t>
  </si>
  <si>
    <t xml:space="preserve">0119141</t>
  </si>
  <si>
    <t xml:space="preserve">Arões</t>
  </si>
  <si>
    <t xml:space="preserve">011901</t>
  </si>
  <si>
    <t xml:space="preserve">0142</t>
  </si>
  <si>
    <t xml:space="preserve">0119142</t>
  </si>
  <si>
    <t xml:space="preserve">São Pedro de Castelões</t>
  </si>
  <si>
    <t xml:space="preserve">011902</t>
  </si>
  <si>
    <t xml:space="preserve">0143</t>
  </si>
  <si>
    <t xml:space="preserve">0119143</t>
  </si>
  <si>
    <t xml:space="preserve">Cepelos</t>
  </si>
  <si>
    <t xml:space="preserve">011903</t>
  </si>
  <si>
    <t xml:space="preserve">0144</t>
  </si>
  <si>
    <t xml:space="preserve">0119144</t>
  </si>
  <si>
    <t xml:space="preserve">Junqueira</t>
  </si>
  <si>
    <t xml:space="preserve">011905</t>
  </si>
  <si>
    <t xml:space="preserve">0145</t>
  </si>
  <si>
    <t xml:space="preserve">0119145</t>
  </si>
  <si>
    <t xml:space="preserve">Macieira de Cambra</t>
  </si>
  <si>
    <t xml:space="preserve">011906</t>
  </si>
  <si>
    <t xml:space="preserve">0146</t>
  </si>
  <si>
    <t xml:space="preserve">0119146</t>
  </si>
  <si>
    <t xml:space="preserve">Roge</t>
  </si>
  <si>
    <t xml:space="preserve">011907</t>
  </si>
  <si>
    <t xml:space="preserve">0147</t>
  </si>
  <si>
    <t xml:space="preserve">0119147</t>
  </si>
  <si>
    <t xml:space="preserve">UF de Vila Chã, Codal e Vila Cova de Perrinho</t>
  </si>
  <si>
    <t xml:space="preserve">011910</t>
  </si>
  <si>
    <t xml:space="preserve">0148</t>
  </si>
  <si>
    <t xml:space="preserve">0201148</t>
  </si>
  <si>
    <t xml:space="preserve">Ervidel</t>
  </si>
  <si>
    <t xml:space="preserve">020102</t>
  </si>
  <si>
    <t xml:space="preserve">0149</t>
  </si>
  <si>
    <t xml:space="preserve">0201149</t>
  </si>
  <si>
    <t xml:space="preserve">Messejana</t>
  </si>
  <si>
    <t xml:space="preserve">020103</t>
  </si>
  <si>
    <t xml:space="preserve">0150</t>
  </si>
  <si>
    <t xml:space="preserve">0201150</t>
  </si>
  <si>
    <t xml:space="preserve">São João de Negrilhos</t>
  </si>
  <si>
    <t xml:space="preserve">020104</t>
  </si>
  <si>
    <t xml:space="preserve">0151</t>
  </si>
  <si>
    <t xml:space="preserve">0201151</t>
  </si>
  <si>
    <t xml:space="preserve">UF de Aljustrel e Rio de Moinhos</t>
  </si>
  <si>
    <t xml:space="preserve">020106</t>
  </si>
  <si>
    <t xml:space="preserve">0152</t>
  </si>
  <si>
    <t xml:space="preserve">0202152</t>
  </si>
  <si>
    <t xml:space="preserve">Rosário</t>
  </si>
  <si>
    <t xml:space="preserve">020203</t>
  </si>
  <si>
    <t xml:space="preserve">0153</t>
  </si>
  <si>
    <t xml:space="preserve">0202153</t>
  </si>
  <si>
    <t xml:space="preserve">020205</t>
  </si>
  <si>
    <t xml:space="preserve">0154</t>
  </si>
  <si>
    <t xml:space="preserve">0202154</t>
  </si>
  <si>
    <t xml:space="preserve">São Barnabé</t>
  </si>
  <si>
    <t xml:space="preserve">020206</t>
  </si>
  <si>
    <t xml:space="preserve">0155</t>
  </si>
  <si>
    <t xml:space="preserve">0202155</t>
  </si>
  <si>
    <t xml:space="preserve">Aldeia dos Fernandes</t>
  </si>
  <si>
    <t xml:space="preserve">020208</t>
  </si>
  <si>
    <t xml:space="preserve">0156</t>
  </si>
  <si>
    <t xml:space="preserve">0202156</t>
  </si>
  <si>
    <t xml:space="preserve">UF de Almodôvar e Graça dos Padrões</t>
  </si>
  <si>
    <t xml:space="preserve">020209</t>
  </si>
  <si>
    <t xml:space="preserve">0157</t>
  </si>
  <si>
    <t xml:space="preserve">0202157</t>
  </si>
  <si>
    <t xml:space="preserve">UF de Santa Clara-a-Nova e Gomes Aires</t>
  </si>
  <si>
    <t xml:space="preserve">020210</t>
  </si>
  <si>
    <t xml:space="preserve">0158</t>
  </si>
  <si>
    <t xml:space="preserve">0203158</t>
  </si>
  <si>
    <t xml:space="preserve">020301</t>
  </si>
  <si>
    <t xml:space="preserve">0159</t>
  </si>
  <si>
    <t xml:space="preserve">0203159</t>
  </si>
  <si>
    <t xml:space="preserve">Vila Nova da Baronia</t>
  </si>
  <si>
    <t xml:space="preserve">020302</t>
  </si>
  <si>
    <t xml:space="preserve">0160</t>
  </si>
  <si>
    <t xml:space="preserve">0204160</t>
  </si>
  <si>
    <t xml:space="preserve">020401</t>
  </si>
  <si>
    <t xml:space="preserve">0161</t>
  </si>
  <si>
    <t xml:space="preserve">0205161</t>
  </si>
  <si>
    <t xml:space="preserve">Baleizão</t>
  </si>
  <si>
    <t xml:space="preserve">020502</t>
  </si>
  <si>
    <t xml:space="preserve">0162</t>
  </si>
  <si>
    <t xml:space="preserve">0205162</t>
  </si>
  <si>
    <t xml:space="preserve">Beringel</t>
  </si>
  <si>
    <t xml:space="preserve">020503</t>
  </si>
  <si>
    <t xml:space="preserve">0163</t>
  </si>
  <si>
    <t xml:space="preserve">0205163</t>
  </si>
  <si>
    <t xml:space="preserve">Cabeça Gorda</t>
  </si>
  <si>
    <t xml:space="preserve">020504</t>
  </si>
  <si>
    <t xml:space="preserve">0164</t>
  </si>
  <si>
    <t xml:space="preserve">0205164</t>
  </si>
  <si>
    <t xml:space="preserve">Nossa Senhora das Neves</t>
  </si>
  <si>
    <t xml:space="preserve">020506</t>
  </si>
  <si>
    <t xml:space="preserve">0165</t>
  </si>
  <si>
    <t xml:space="preserve">0205165</t>
  </si>
  <si>
    <t xml:space="preserve">Santa Clara de Louredo</t>
  </si>
  <si>
    <t xml:space="preserve">020510</t>
  </si>
  <si>
    <t xml:space="preserve">0166</t>
  </si>
  <si>
    <t xml:space="preserve">0205166</t>
  </si>
  <si>
    <t xml:space="preserve">São Matias</t>
  </si>
  <si>
    <t xml:space="preserve">020516</t>
  </si>
  <si>
    <t xml:space="preserve">0167</t>
  </si>
  <si>
    <t xml:space="preserve">0205167</t>
  </si>
  <si>
    <t xml:space="preserve">UF de Albernoa e Trindade</t>
  </si>
  <si>
    <t xml:space="preserve">020519</t>
  </si>
  <si>
    <t xml:space="preserve">0168</t>
  </si>
  <si>
    <t xml:space="preserve">0205168</t>
  </si>
  <si>
    <t xml:space="preserve">UF de Beja (Salvador e Santa Maria da Feira)</t>
  </si>
  <si>
    <t xml:space="preserve">020520</t>
  </si>
  <si>
    <t xml:space="preserve">0169</t>
  </si>
  <si>
    <t xml:space="preserve">0205169</t>
  </si>
  <si>
    <t xml:space="preserve">UF de Beja (Santiago Maior e São João Baptista)</t>
  </si>
  <si>
    <t xml:space="preserve">020521</t>
  </si>
  <si>
    <t xml:space="preserve">0170</t>
  </si>
  <si>
    <t xml:space="preserve">0205170</t>
  </si>
  <si>
    <t xml:space="preserve">UF de Salvada e Quintos</t>
  </si>
  <si>
    <t xml:space="preserve">020522</t>
  </si>
  <si>
    <t xml:space="preserve">0171</t>
  </si>
  <si>
    <t xml:space="preserve">0205171</t>
  </si>
  <si>
    <t xml:space="preserve">UF de Santa Vitória e Mombeja</t>
  </si>
  <si>
    <t xml:space="preserve">020523</t>
  </si>
  <si>
    <t xml:space="preserve">0172</t>
  </si>
  <si>
    <t xml:space="preserve">0205172</t>
  </si>
  <si>
    <t xml:space="preserve">UF de Trigaches e São Brissos</t>
  </si>
  <si>
    <t xml:space="preserve">020524</t>
  </si>
  <si>
    <t xml:space="preserve">0173</t>
  </si>
  <si>
    <t xml:space="preserve">0206173</t>
  </si>
  <si>
    <t xml:space="preserve">Entradas</t>
  </si>
  <si>
    <t xml:space="preserve">020603</t>
  </si>
  <si>
    <t xml:space="preserve">0174</t>
  </si>
  <si>
    <t xml:space="preserve">0206174</t>
  </si>
  <si>
    <t xml:space="preserve">Santa Bárbara de Padrões</t>
  </si>
  <si>
    <t xml:space="preserve">020604</t>
  </si>
  <si>
    <t xml:space="preserve">0175</t>
  </si>
  <si>
    <t xml:space="preserve">0206175</t>
  </si>
  <si>
    <t xml:space="preserve">São Marcos da Ataboeira</t>
  </si>
  <si>
    <t xml:space="preserve">020605</t>
  </si>
  <si>
    <t xml:space="preserve">0176</t>
  </si>
  <si>
    <t xml:space="preserve">0206176</t>
  </si>
  <si>
    <t xml:space="preserve">UF de Castro Verde e Casével</t>
  </si>
  <si>
    <t xml:space="preserve">020606</t>
  </si>
  <si>
    <t xml:space="preserve">0177</t>
  </si>
  <si>
    <t xml:space="preserve">0207177</t>
  </si>
  <si>
    <t xml:space="preserve">020701</t>
  </si>
  <si>
    <t xml:space="preserve">0178</t>
  </si>
  <si>
    <t xml:space="preserve">0207178</t>
  </si>
  <si>
    <t xml:space="preserve">Faro do Alentejo</t>
  </si>
  <si>
    <t xml:space="preserve">020702</t>
  </si>
  <si>
    <t xml:space="preserve">0179</t>
  </si>
  <si>
    <t xml:space="preserve">0207179</t>
  </si>
  <si>
    <t xml:space="preserve">Vila Alva</t>
  </si>
  <si>
    <t xml:space="preserve">020703</t>
  </si>
  <si>
    <t xml:space="preserve">0180</t>
  </si>
  <si>
    <t xml:space="preserve">0207180</t>
  </si>
  <si>
    <t xml:space="preserve">Vila Ruiva</t>
  </si>
  <si>
    <t xml:space="preserve">020704</t>
  </si>
  <si>
    <t xml:space="preserve">0181</t>
  </si>
  <si>
    <t xml:space="preserve">0208181</t>
  </si>
  <si>
    <t xml:space="preserve">Figueira dos Cavaleiros</t>
  </si>
  <si>
    <t xml:space="preserve">020803</t>
  </si>
  <si>
    <t xml:space="preserve">0182</t>
  </si>
  <si>
    <t xml:space="preserve">0208182</t>
  </si>
  <si>
    <t xml:space="preserve">020804</t>
  </si>
  <si>
    <t xml:space="preserve">0183</t>
  </si>
  <si>
    <t xml:space="preserve">0208183</t>
  </si>
  <si>
    <t xml:space="preserve">UF de Alfundão e Peroguarda</t>
  </si>
  <si>
    <t xml:space="preserve">020807</t>
  </si>
  <si>
    <t xml:space="preserve">0184</t>
  </si>
  <si>
    <t xml:space="preserve"> das </t>
  </si>
  <si>
    <t xml:space="preserve">0208184</t>
  </si>
  <si>
    <t xml:space="preserve">UF de Ferreira do Alentejo e Canhestros</t>
  </si>
  <si>
    <t xml:space="preserve">020808</t>
  </si>
  <si>
    <t xml:space="preserve">0185</t>
  </si>
  <si>
    <t xml:space="preserve">0209185</t>
  </si>
  <si>
    <t xml:space="preserve">Alcaria Ruiva</t>
  </si>
  <si>
    <t xml:space="preserve">020901</t>
  </si>
  <si>
    <t xml:space="preserve">0186</t>
  </si>
  <si>
    <t xml:space="preserve">0209186</t>
  </si>
  <si>
    <t xml:space="preserve">Corte do Pinto</t>
  </si>
  <si>
    <t xml:space="preserve">020902</t>
  </si>
  <si>
    <t xml:space="preserve">0187</t>
  </si>
  <si>
    <t xml:space="preserve">0209187</t>
  </si>
  <si>
    <t xml:space="preserve">Espírito Santo</t>
  </si>
  <si>
    <t xml:space="preserve">020903</t>
  </si>
  <si>
    <t xml:space="preserve">0188</t>
  </si>
  <si>
    <t xml:space="preserve">0209188</t>
  </si>
  <si>
    <t xml:space="preserve">020904</t>
  </si>
  <si>
    <t xml:space="preserve">0189</t>
  </si>
  <si>
    <t xml:space="preserve">0209189</t>
  </si>
  <si>
    <t xml:space="preserve">Santana de Cambas</t>
  </si>
  <si>
    <t xml:space="preserve">020905</t>
  </si>
  <si>
    <t xml:space="preserve">0190</t>
  </si>
  <si>
    <t xml:space="preserve">0209190</t>
  </si>
  <si>
    <t xml:space="preserve">São João dos Caldeireiros</t>
  </si>
  <si>
    <t xml:space="preserve">020906</t>
  </si>
  <si>
    <t xml:space="preserve">0191</t>
  </si>
  <si>
    <t xml:space="preserve">0209191</t>
  </si>
  <si>
    <t xml:space="preserve">UF de São Miguel do Pinheiro, São Pedro de Solis e São Sebastião dos Carros</t>
  </si>
  <si>
    <t xml:space="preserve">020910</t>
  </si>
  <si>
    <t xml:space="preserve">0192</t>
  </si>
  <si>
    <t xml:space="preserve">0210192</t>
  </si>
  <si>
    <t xml:space="preserve">Amareleja</t>
  </si>
  <si>
    <t xml:space="preserve">021001</t>
  </si>
  <si>
    <t xml:space="preserve">0193</t>
  </si>
  <si>
    <t xml:space="preserve">0210193</t>
  </si>
  <si>
    <t xml:space="preserve">Póvoa de São Miguel</t>
  </si>
  <si>
    <t xml:space="preserve">021002</t>
  </si>
  <si>
    <t xml:space="preserve">0194</t>
  </si>
  <si>
    <t xml:space="preserve">0210194</t>
  </si>
  <si>
    <t xml:space="preserve">Sobral da Adiça</t>
  </si>
  <si>
    <t xml:space="preserve">021008</t>
  </si>
  <si>
    <t xml:space="preserve">0195</t>
  </si>
  <si>
    <t xml:space="preserve">0210195</t>
  </si>
  <si>
    <t xml:space="preserve">UF de Moura (Santo Agostinho e São João Baptista) e Santo Amador</t>
  </si>
  <si>
    <t xml:space="preserve">021009</t>
  </si>
  <si>
    <t xml:space="preserve">0196</t>
  </si>
  <si>
    <t xml:space="preserve">0210196</t>
  </si>
  <si>
    <t xml:space="preserve">UF de Safara e Santo Aleixo da Restauração</t>
  </si>
  <si>
    <t xml:space="preserve">021010</t>
  </si>
  <si>
    <t xml:space="preserve">0197</t>
  </si>
  <si>
    <t xml:space="preserve">0211197</t>
  </si>
  <si>
    <t xml:space="preserve">Relíquias</t>
  </si>
  <si>
    <t xml:space="preserve">021102</t>
  </si>
  <si>
    <t xml:space="preserve">0198</t>
  </si>
  <si>
    <t xml:space="preserve">0211198</t>
  </si>
  <si>
    <t xml:space="preserve">Sabóia</t>
  </si>
  <si>
    <t xml:space="preserve">021103</t>
  </si>
  <si>
    <t xml:space="preserve">0199</t>
  </si>
  <si>
    <t xml:space="preserve">0211199</t>
  </si>
  <si>
    <t xml:space="preserve">São Luís</t>
  </si>
  <si>
    <t xml:space="preserve">021106</t>
  </si>
  <si>
    <t xml:space="preserve">0200</t>
  </si>
  <si>
    <t xml:space="preserve">0211200</t>
  </si>
  <si>
    <t xml:space="preserve">São Martinho das Amoreiras</t>
  </si>
  <si>
    <t xml:space="preserve">021107</t>
  </si>
  <si>
    <t xml:space="preserve">0211201</t>
  </si>
  <si>
    <t xml:space="preserve">Vila Nova de Milfontes</t>
  </si>
  <si>
    <t xml:space="preserve">021111</t>
  </si>
  <si>
    <t xml:space="preserve">0211202</t>
  </si>
  <si>
    <t xml:space="preserve">Luzianes-Gare</t>
  </si>
  <si>
    <t xml:space="preserve">021115</t>
  </si>
  <si>
    <t xml:space="preserve">0211203</t>
  </si>
  <si>
    <t xml:space="preserve">Boavista dos Pinheiros</t>
  </si>
  <si>
    <t xml:space="preserve">021116</t>
  </si>
  <si>
    <t xml:space="preserve">0211204</t>
  </si>
  <si>
    <t xml:space="preserve">Longueira/Almograve</t>
  </si>
  <si>
    <t xml:space="preserve">021117</t>
  </si>
  <si>
    <t xml:space="preserve">0211205</t>
  </si>
  <si>
    <t xml:space="preserve">Colos</t>
  </si>
  <si>
    <t xml:space="preserve">021118</t>
  </si>
  <si>
    <t xml:space="preserve">0211206</t>
  </si>
  <si>
    <t xml:space="preserve">Santa Clara-a-Velha</t>
  </si>
  <si>
    <t xml:space="preserve">021119</t>
  </si>
  <si>
    <t xml:space="preserve">0211207</t>
  </si>
  <si>
    <t xml:space="preserve">São Salvador e Santa Maria</t>
  </si>
  <si>
    <t xml:space="preserve">021120</t>
  </si>
  <si>
    <t xml:space="preserve">0211208</t>
  </si>
  <si>
    <t xml:space="preserve">São Teotónio</t>
  </si>
  <si>
    <t xml:space="preserve">021121</t>
  </si>
  <si>
    <t xml:space="preserve">0211209</t>
  </si>
  <si>
    <t xml:space="preserve">Vale de Santiago</t>
  </si>
  <si>
    <t xml:space="preserve">021122</t>
  </si>
  <si>
    <t xml:space="preserve">0212210</t>
  </si>
  <si>
    <t xml:space="preserve">021203</t>
  </si>
  <si>
    <t xml:space="preserve">0212211</t>
  </si>
  <si>
    <t xml:space="preserve">Santana da Serra</t>
  </si>
  <si>
    <t xml:space="preserve">021206</t>
  </si>
  <si>
    <t xml:space="preserve">0212212</t>
  </si>
  <si>
    <t xml:space="preserve">UF de Garvão e Santa Luzia</t>
  </si>
  <si>
    <t xml:space="preserve">021207</t>
  </si>
  <si>
    <t xml:space="preserve">0212213</t>
  </si>
  <si>
    <t xml:space="preserve">UF de Panoias e Conceição</t>
  </si>
  <si>
    <t xml:space="preserve">021208</t>
  </si>
  <si>
    <t xml:space="preserve">0213214</t>
  </si>
  <si>
    <t xml:space="preserve">Brinches</t>
  </si>
  <si>
    <t xml:space="preserve">021302</t>
  </si>
  <si>
    <t xml:space="preserve">0215</t>
  </si>
  <si>
    <t xml:space="preserve">0213215</t>
  </si>
  <si>
    <t xml:space="preserve">Pias</t>
  </si>
  <si>
    <t xml:space="preserve">021303</t>
  </si>
  <si>
    <t xml:space="preserve">0216</t>
  </si>
  <si>
    <t xml:space="preserve">0213216</t>
  </si>
  <si>
    <t xml:space="preserve">Vila Verde de Ficalho</t>
  </si>
  <si>
    <t xml:space="preserve">021307</t>
  </si>
  <si>
    <t xml:space="preserve">0217</t>
  </si>
  <si>
    <t xml:space="preserve">0213217</t>
  </si>
  <si>
    <t xml:space="preserve">UF de Serpa (Salvador e Santa Maria)</t>
  </si>
  <si>
    <t xml:space="preserve">021308</t>
  </si>
  <si>
    <t xml:space="preserve">0218</t>
  </si>
  <si>
    <t xml:space="preserve">0213218</t>
  </si>
  <si>
    <t xml:space="preserve">UF de Vila Nova de São Bento e Vale de Vargo</t>
  </si>
  <si>
    <t xml:space="preserve">021309</t>
  </si>
  <si>
    <t xml:space="preserve">0219</t>
  </si>
  <si>
    <t xml:space="preserve">0214219</t>
  </si>
  <si>
    <t xml:space="preserve">Pedrógão</t>
  </si>
  <si>
    <t xml:space="preserve">021401</t>
  </si>
  <si>
    <t xml:space="preserve">0220</t>
  </si>
  <si>
    <t xml:space="preserve">0214220</t>
  </si>
  <si>
    <t xml:space="preserve">Selmes</t>
  </si>
  <si>
    <t xml:space="preserve">021402</t>
  </si>
  <si>
    <t xml:space="preserve">0221</t>
  </si>
  <si>
    <t xml:space="preserve">0214221</t>
  </si>
  <si>
    <t xml:space="preserve">021403</t>
  </si>
  <si>
    <t xml:space="preserve">0222</t>
  </si>
  <si>
    <t xml:space="preserve">0214222</t>
  </si>
  <si>
    <t xml:space="preserve">Vila de Frades</t>
  </si>
  <si>
    <t xml:space="preserve">021404</t>
  </si>
  <si>
    <t xml:space="preserve">0223</t>
  </si>
  <si>
    <t xml:space="preserve">0301223</t>
  </si>
  <si>
    <t xml:space="preserve">Barreiros</t>
  </si>
  <si>
    <t xml:space="preserve">030102</t>
  </si>
  <si>
    <t xml:space="preserve">0224</t>
  </si>
  <si>
    <t xml:space="preserve">0301224</t>
  </si>
  <si>
    <t xml:space="preserve">Bico</t>
  </si>
  <si>
    <t xml:space="preserve">030104</t>
  </si>
  <si>
    <t xml:space="preserve">0225</t>
  </si>
  <si>
    <t xml:space="preserve">0301225</t>
  </si>
  <si>
    <t xml:space="preserve">Caires</t>
  </si>
  <si>
    <t xml:space="preserve">030105</t>
  </si>
  <si>
    <t xml:space="preserve">0226</t>
  </si>
  <si>
    <t xml:space="preserve">0301226</t>
  </si>
  <si>
    <t xml:space="preserve">Carrazedo</t>
  </si>
  <si>
    <t xml:space="preserve">030107</t>
  </si>
  <si>
    <t xml:space="preserve">0227</t>
  </si>
  <si>
    <t xml:space="preserve">0301227</t>
  </si>
  <si>
    <t xml:space="preserve">Dornelas</t>
  </si>
  <si>
    <t xml:space="preserve">030108</t>
  </si>
  <si>
    <t xml:space="preserve">0228</t>
  </si>
  <si>
    <t xml:space="preserve">0301228</t>
  </si>
  <si>
    <t xml:space="preserve">Fiscal</t>
  </si>
  <si>
    <t xml:space="preserve">030111</t>
  </si>
  <si>
    <t xml:space="preserve">0229</t>
  </si>
  <si>
    <t xml:space="preserve">0301229</t>
  </si>
  <si>
    <t xml:space="preserve">Goães</t>
  </si>
  <si>
    <t xml:space="preserve">030112</t>
  </si>
  <si>
    <t xml:space="preserve">0230</t>
  </si>
  <si>
    <t xml:space="preserve">0301230</t>
  </si>
  <si>
    <t xml:space="preserve">Lago</t>
  </si>
  <si>
    <t xml:space="preserve">030113</t>
  </si>
  <si>
    <t xml:space="preserve">0231</t>
  </si>
  <si>
    <t xml:space="preserve">0301231</t>
  </si>
  <si>
    <t xml:space="preserve">Rendufe</t>
  </si>
  <si>
    <t xml:space="preserve">030118</t>
  </si>
  <si>
    <t xml:space="preserve">0232</t>
  </si>
  <si>
    <t xml:space="preserve">0301232</t>
  </si>
  <si>
    <t xml:space="preserve">Bouro (Santa Maria)</t>
  </si>
  <si>
    <t xml:space="preserve">030119</t>
  </si>
  <si>
    <t xml:space="preserve">0233</t>
  </si>
  <si>
    <t xml:space="preserve">0301233</t>
  </si>
  <si>
    <t xml:space="preserve">Bouro (Santa Marta)</t>
  </si>
  <si>
    <t xml:space="preserve">030120</t>
  </si>
  <si>
    <t xml:space="preserve">0234</t>
  </si>
  <si>
    <t xml:space="preserve">0301234</t>
  </si>
  <si>
    <t xml:space="preserve">UF de Amares e Figueiredo</t>
  </si>
  <si>
    <t xml:space="preserve">030125</t>
  </si>
  <si>
    <t xml:space="preserve">0235</t>
  </si>
  <si>
    <t xml:space="preserve">0301235</t>
  </si>
  <si>
    <t xml:space="preserve">UF de Caldelas, Sequeiros e Paranhos</t>
  </si>
  <si>
    <t xml:space="preserve">030126</t>
  </si>
  <si>
    <t xml:space="preserve">0236</t>
  </si>
  <si>
    <t xml:space="preserve">0301236</t>
  </si>
  <si>
    <t xml:space="preserve">UF de Ferreiros, Prozelo e Besteiros</t>
  </si>
  <si>
    <t xml:space="preserve">030127</t>
  </si>
  <si>
    <t xml:space="preserve">0237</t>
  </si>
  <si>
    <t xml:space="preserve">0301237</t>
  </si>
  <si>
    <t xml:space="preserve">UF de Torre e Portela</t>
  </si>
  <si>
    <t xml:space="preserve">030128</t>
  </si>
  <si>
    <t xml:space="preserve">0238</t>
  </si>
  <si>
    <t xml:space="preserve">0301238</t>
  </si>
  <si>
    <t xml:space="preserve">UF de Vilela, Seramil e Paredes Secas</t>
  </si>
  <si>
    <t xml:space="preserve">030129</t>
  </si>
  <si>
    <t xml:space="preserve">0239</t>
  </si>
  <si>
    <t xml:space="preserve">0302239</t>
  </si>
  <si>
    <t xml:space="preserve">Abade de Neiva</t>
  </si>
  <si>
    <t xml:space="preserve">030201</t>
  </si>
  <si>
    <t xml:space="preserve">0240</t>
  </si>
  <si>
    <t xml:space="preserve">0302240</t>
  </si>
  <si>
    <t xml:space="preserve">Aborim</t>
  </si>
  <si>
    <t xml:space="preserve">030202</t>
  </si>
  <si>
    <t xml:space="preserve">0241</t>
  </si>
  <si>
    <t xml:space="preserve">0302241</t>
  </si>
  <si>
    <t xml:space="preserve">Adães</t>
  </si>
  <si>
    <t xml:space="preserve">030203</t>
  </si>
  <si>
    <t xml:space="preserve">0242</t>
  </si>
  <si>
    <t xml:space="preserve">0302242</t>
  </si>
  <si>
    <t xml:space="preserve">Airó</t>
  </si>
  <si>
    <t xml:space="preserve">030205</t>
  </si>
  <si>
    <t xml:space="preserve">0243</t>
  </si>
  <si>
    <t xml:space="preserve">0302243</t>
  </si>
  <si>
    <t xml:space="preserve">Aldreu</t>
  </si>
  <si>
    <t xml:space="preserve">030206</t>
  </si>
  <si>
    <t xml:space="preserve">0244</t>
  </si>
  <si>
    <t xml:space="preserve">0302244</t>
  </si>
  <si>
    <t xml:space="preserve">Alvelos</t>
  </si>
  <si>
    <t xml:space="preserve">030208</t>
  </si>
  <si>
    <t xml:space="preserve">0245</t>
  </si>
  <si>
    <t xml:space="preserve">0302245</t>
  </si>
  <si>
    <t xml:space="preserve">Arcozelo</t>
  </si>
  <si>
    <t xml:space="preserve">030209</t>
  </si>
  <si>
    <t xml:space="preserve">0246</t>
  </si>
  <si>
    <t xml:space="preserve">0302246</t>
  </si>
  <si>
    <t xml:space="preserve">Areias</t>
  </si>
  <si>
    <t xml:space="preserve">030210</t>
  </si>
  <si>
    <t xml:space="preserve">0247</t>
  </si>
  <si>
    <t xml:space="preserve">0302247</t>
  </si>
  <si>
    <t xml:space="preserve">Balugães</t>
  </si>
  <si>
    <t xml:space="preserve">030212</t>
  </si>
  <si>
    <t xml:space="preserve">0248</t>
  </si>
  <si>
    <t xml:space="preserve">0302248</t>
  </si>
  <si>
    <t xml:space="preserve">Barcelinhos</t>
  </si>
  <si>
    <t xml:space="preserve">030213</t>
  </si>
  <si>
    <t xml:space="preserve">0249</t>
  </si>
  <si>
    <t xml:space="preserve">0302249</t>
  </si>
  <si>
    <t xml:space="preserve">Barqueiros</t>
  </si>
  <si>
    <t xml:space="preserve">030215</t>
  </si>
  <si>
    <t xml:space="preserve">0250</t>
  </si>
  <si>
    <t xml:space="preserve">0302250</t>
  </si>
  <si>
    <t xml:space="preserve">Cambeses</t>
  </si>
  <si>
    <t xml:space="preserve">030216</t>
  </si>
  <si>
    <t xml:space="preserve">0251</t>
  </si>
  <si>
    <t xml:space="preserve">0302251</t>
  </si>
  <si>
    <t xml:space="preserve">Carapeços</t>
  </si>
  <si>
    <t xml:space="preserve">030218</t>
  </si>
  <si>
    <t xml:space="preserve">0252</t>
  </si>
  <si>
    <t xml:space="preserve">0302252</t>
  </si>
  <si>
    <t xml:space="preserve">Carvalhal</t>
  </si>
  <si>
    <t xml:space="preserve">030220</t>
  </si>
  <si>
    <t xml:space="preserve">0253</t>
  </si>
  <si>
    <t xml:space="preserve">0302253</t>
  </si>
  <si>
    <t xml:space="preserve">Carvalhas</t>
  </si>
  <si>
    <t xml:space="preserve">030221</t>
  </si>
  <si>
    <t xml:space="preserve">0254</t>
  </si>
  <si>
    <t xml:space="preserve">0302254</t>
  </si>
  <si>
    <t xml:space="preserve">Cossourado</t>
  </si>
  <si>
    <t xml:space="preserve">030224</t>
  </si>
  <si>
    <t xml:space="preserve">0255</t>
  </si>
  <si>
    <t xml:space="preserve">0302255</t>
  </si>
  <si>
    <t xml:space="preserve">Cristelo</t>
  </si>
  <si>
    <t xml:space="preserve">030228</t>
  </si>
  <si>
    <t xml:space="preserve">0256</t>
  </si>
  <si>
    <t xml:space="preserve">0302256</t>
  </si>
  <si>
    <t xml:space="preserve">Fornelos</t>
  </si>
  <si>
    <t xml:space="preserve">030234</t>
  </si>
  <si>
    <t xml:space="preserve">0257</t>
  </si>
  <si>
    <t xml:space="preserve">0302257</t>
  </si>
  <si>
    <t xml:space="preserve">Fragoso</t>
  </si>
  <si>
    <t xml:space="preserve">030235</t>
  </si>
  <si>
    <t xml:space="preserve">0258</t>
  </si>
  <si>
    <t xml:space="preserve">0302258</t>
  </si>
  <si>
    <t xml:space="preserve">Gilmonde</t>
  </si>
  <si>
    <t xml:space="preserve">030237</t>
  </si>
  <si>
    <t xml:space="preserve">0259</t>
  </si>
  <si>
    <t xml:space="preserve">0302259</t>
  </si>
  <si>
    <t xml:space="preserve">Lama</t>
  </si>
  <si>
    <t xml:space="preserve">030242</t>
  </si>
  <si>
    <t xml:space="preserve">0260</t>
  </si>
  <si>
    <t xml:space="preserve">0302260</t>
  </si>
  <si>
    <t xml:space="preserve">Lijó</t>
  </si>
  <si>
    <t xml:space="preserve">030243</t>
  </si>
  <si>
    <t xml:space="preserve">0261</t>
  </si>
  <si>
    <t xml:space="preserve">0302261</t>
  </si>
  <si>
    <t xml:space="preserve">Macieira de Rates</t>
  </si>
  <si>
    <t xml:space="preserve">030244</t>
  </si>
  <si>
    <t xml:space="preserve">0262</t>
  </si>
  <si>
    <t xml:space="preserve">0302262</t>
  </si>
  <si>
    <t xml:space="preserve">Manhente</t>
  </si>
  <si>
    <t xml:space="preserve">030245</t>
  </si>
  <si>
    <t xml:space="preserve">0263</t>
  </si>
  <si>
    <t xml:space="preserve">0302263</t>
  </si>
  <si>
    <t xml:space="preserve">Martim</t>
  </si>
  <si>
    <t xml:space="preserve">030247</t>
  </si>
  <si>
    <t xml:space="preserve">0264</t>
  </si>
  <si>
    <t xml:space="preserve">0302264</t>
  </si>
  <si>
    <t xml:space="preserve">Moure</t>
  </si>
  <si>
    <t xml:space="preserve">030252</t>
  </si>
  <si>
    <t xml:space="preserve">0265</t>
  </si>
  <si>
    <t xml:space="preserve">0302265</t>
  </si>
  <si>
    <t xml:space="preserve">Oliveira</t>
  </si>
  <si>
    <t xml:space="preserve">030254</t>
  </si>
  <si>
    <t xml:space="preserve">0266</t>
  </si>
  <si>
    <t xml:space="preserve">0302266</t>
  </si>
  <si>
    <t xml:space="preserve">Palme</t>
  </si>
  <si>
    <t xml:space="preserve">030255</t>
  </si>
  <si>
    <t xml:space="preserve">0267</t>
  </si>
  <si>
    <t xml:space="preserve">0302267</t>
  </si>
  <si>
    <t xml:space="preserve">Panque</t>
  </si>
  <si>
    <t xml:space="preserve">030256</t>
  </si>
  <si>
    <t xml:space="preserve">0268</t>
  </si>
  <si>
    <t xml:space="preserve">0302268</t>
  </si>
  <si>
    <t xml:space="preserve">Paradela</t>
  </si>
  <si>
    <t xml:space="preserve">030257</t>
  </si>
  <si>
    <t xml:space="preserve">0269</t>
  </si>
  <si>
    <t xml:space="preserve">0302269</t>
  </si>
  <si>
    <t xml:space="preserve">Pereira</t>
  </si>
  <si>
    <t xml:space="preserve">030259</t>
  </si>
  <si>
    <t xml:space="preserve">0270</t>
  </si>
  <si>
    <t xml:space="preserve">0302270</t>
  </si>
  <si>
    <t xml:space="preserve">Perelhal</t>
  </si>
  <si>
    <t xml:space="preserve">030260</t>
  </si>
  <si>
    <t xml:space="preserve">0271</t>
  </si>
  <si>
    <t xml:space="preserve">0302271</t>
  </si>
  <si>
    <t xml:space="preserve">Pousa</t>
  </si>
  <si>
    <t xml:space="preserve">030261</t>
  </si>
  <si>
    <t xml:space="preserve">0272</t>
  </si>
  <si>
    <t xml:space="preserve">0302272</t>
  </si>
  <si>
    <t xml:space="preserve">Remelhe</t>
  </si>
  <si>
    <t xml:space="preserve">030263</t>
  </si>
  <si>
    <t xml:space="preserve">0273</t>
  </si>
  <si>
    <t xml:space="preserve">0302273</t>
  </si>
  <si>
    <t xml:space="preserve">Roriz</t>
  </si>
  <si>
    <t xml:space="preserve">030264</t>
  </si>
  <si>
    <t xml:space="preserve">0274</t>
  </si>
  <si>
    <t xml:space="preserve">0302274</t>
  </si>
  <si>
    <t xml:space="preserve">Rio Covo (Santa Eugénia)</t>
  </si>
  <si>
    <t xml:space="preserve">030265</t>
  </si>
  <si>
    <t xml:space="preserve">0275</t>
  </si>
  <si>
    <t xml:space="preserve">0302275</t>
  </si>
  <si>
    <t xml:space="preserve">Galegos (Santa Maria)</t>
  </si>
  <si>
    <t xml:space="preserve">030268</t>
  </si>
  <si>
    <t xml:space="preserve">0276</t>
  </si>
  <si>
    <t xml:space="preserve">0302276</t>
  </si>
  <si>
    <t xml:space="preserve">Galegos (São Martinho)</t>
  </si>
  <si>
    <t xml:space="preserve">030272</t>
  </si>
  <si>
    <t xml:space="preserve">0277</t>
  </si>
  <si>
    <t xml:space="preserve">0302277</t>
  </si>
  <si>
    <t xml:space="preserve">Tamel (São Veríssimo)</t>
  </si>
  <si>
    <t xml:space="preserve">030277</t>
  </si>
  <si>
    <t xml:space="preserve">0278</t>
  </si>
  <si>
    <t xml:space="preserve">0302278</t>
  </si>
  <si>
    <t xml:space="preserve">Silva</t>
  </si>
  <si>
    <t xml:space="preserve">030279</t>
  </si>
  <si>
    <t xml:space="preserve">0279</t>
  </si>
  <si>
    <t xml:space="preserve">0302279</t>
  </si>
  <si>
    <t xml:space="preserve">Ucha</t>
  </si>
  <si>
    <t xml:space="preserve">030282</t>
  </si>
  <si>
    <t xml:space="preserve">0280</t>
  </si>
  <si>
    <t xml:space="preserve">0302280</t>
  </si>
  <si>
    <t xml:space="preserve">030283</t>
  </si>
  <si>
    <t xml:space="preserve">0281</t>
  </si>
  <si>
    <t xml:space="preserve">0302281</t>
  </si>
  <si>
    <t xml:space="preserve">Vila Seca</t>
  </si>
  <si>
    <t xml:space="preserve">030287</t>
  </si>
  <si>
    <t xml:space="preserve">0282</t>
  </si>
  <si>
    <t xml:space="preserve">0302282</t>
  </si>
  <si>
    <t xml:space="preserve">UF de Alheira e Igreja Nova</t>
  </si>
  <si>
    <t xml:space="preserve">030290</t>
  </si>
  <si>
    <t xml:space="preserve">0283</t>
  </si>
  <si>
    <t xml:space="preserve">0302283</t>
  </si>
  <si>
    <t xml:space="preserve">UF de Alvito (São Pedro e São Martinho) e Couto</t>
  </si>
  <si>
    <t xml:space="preserve">030291</t>
  </si>
  <si>
    <t xml:space="preserve">0284</t>
  </si>
  <si>
    <t xml:space="preserve">0302284</t>
  </si>
  <si>
    <t xml:space="preserve">UF de Areias de Vilar e Encourados</t>
  </si>
  <si>
    <t xml:space="preserve">030292</t>
  </si>
  <si>
    <t xml:space="preserve">0285</t>
  </si>
  <si>
    <t xml:space="preserve">0302285</t>
  </si>
  <si>
    <t xml:space="preserve">UF de Barcelos, Vila Boa e Vila Frescainha (São Martinho e São Pedro)</t>
  </si>
  <si>
    <t xml:space="preserve">030293</t>
  </si>
  <si>
    <t xml:space="preserve">0286</t>
  </si>
  <si>
    <t xml:space="preserve">0302286</t>
  </si>
  <si>
    <t xml:space="preserve">UF de Campo e Tamel (São Pedro Fins)</t>
  </si>
  <si>
    <t xml:space="preserve">030294</t>
  </si>
  <si>
    <t xml:space="preserve">0287</t>
  </si>
  <si>
    <t xml:space="preserve">0302287</t>
  </si>
  <si>
    <t xml:space="preserve">UF de Carreira e Fonte Coberta</t>
  </si>
  <si>
    <t xml:space="preserve">030295</t>
  </si>
  <si>
    <t xml:space="preserve">0288</t>
  </si>
  <si>
    <t xml:space="preserve">0302288</t>
  </si>
  <si>
    <t xml:space="preserve">UF de Chorente, Góios, Courel, Pedra Furada e Gueral</t>
  </si>
  <si>
    <t xml:space="preserve">030296</t>
  </si>
  <si>
    <t xml:space="preserve">0289</t>
  </si>
  <si>
    <t xml:space="preserve">0302289</t>
  </si>
  <si>
    <t xml:space="preserve">UF de Creixomil e Mariz</t>
  </si>
  <si>
    <t xml:space="preserve">030297</t>
  </si>
  <si>
    <t xml:space="preserve">0290</t>
  </si>
  <si>
    <t xml:space="preserve">0302290</t>
  </si>
  <si>
    <t xml:space="preserve">UF de Durrães e Tregosa</t>
  </si>
  <si>
    <t xml:space="preserve">030298</t>
  </si>
  <si>
    <t xml:space="preserve">0291</t>
  </si>
  <si>
    <t xml:space="preserve">Calheta (Açores)</t>
  </si>
  <si>
    <t xml:space="preserve">0302291</t>
  </si>
  <si>
    <t xml:space="preserve">UF de Gamil e Midões</t>
  </si>
  <si>
    <t xml:space="preserve">030299</t>
  </si>
  <si>
    <t xml:space="preserve">0292</t>
  </si>
  <si>
    <t xml:space="preserve">0302292</t>
  </si>
  <si>
    <t xml:space="preserve">UF de Milhazes, Vilar de Figos e Faria</t>
  </si>
  <si>
    <t xml:space="preserve">0302FA</t>
  </si>
  <si>
    <t xml:space="preserve">0293</t>
  </si>
  <si>
    <t xml:space="preserve">0302293</t>
  </si>
  <si>
    <t xml:space="preserve">UF de Negreiros e Chavão</t>
  </si>
  <si>
    <t xml:space="preserve">0302FB</t>
  </si>
  <si>
    <t xml:space="preserve">0294</t>
  </si>
  <si>
    <t xml:space="preserve">Lagoa (Açores)</t>
  </si>
  <si>
    <t xml:space="preserve">0302294</t>
  </si>
  <si>
    <t xml:space="preserve">UF de Quintiães e Aguiar</t>
  </si>
  <si>
    <t xml:space="preserve">0302FC</t>
  </si>
  <si>
    <t xml:space="preserve">0295</t>
  </si>
  <si>
    <t xml:space="preserve">0302295</t>
  </si>
  <si>
    <t xml:space="preserve">UF de Sequeade e Bastuço (São João e Santo Estevão)</t>
  </si>
  <si>
    <t xml:space="preserve">0302FD</t>
  </si>
  <si>
    <t xml:space="preserve">0296</t>
  </si>
  <si>
    <t xml:space="preserve">0302296</t>
  </si>
  <si>
    <t xml:space="preserve">UF de Silveiros e Rio Covo (Santa Eulália)</t>
  </si>
  <si>
    <t xml:space="preserve">0302FE</t>
  </si>
  <si>
    <t xml:space="preserve">0297</t>
  </si>
  <si>
    <t xml:space="preserve">0302297</t>
  </si>
  <si>
    <t xml:space="preserve">UF de Tamel (Santa Leocádia) e Vilar do Monte</t>
  </si>
  <si>
    <t xml:space="preserve">0302FF</t>
  </si>
  <si>
    <t xml:space="preserve">0298</t>
  </si>
  <si>
    <t xml:space="preserve">0302298</t>
  </si>
  <si>
    <t xml:space="preserve">UF de Viatodos, Grimancelos, Minhotães e Monte de Fralães</t>
  </si>
  <si>
    <t xml:space="preserve">0302FG</t>
  </si>
  <si>
    <t xml:space="preserve">0299</t>
  </si>
  <si>
    <t xml:space="preserve">0302299</t>
  </si>
  <si>
    <t xml:space="preserve">UF de Vila Cova e Feitos</t>
  </si>
  <si>
    <t xml:space="preserve">0302FH</t>
  </si>
  <si>
    <t xml:space="preserve">0300</t>
  </si>
  <si>
    <t xml:space="preserve">0303300</t>
  </si>
  <si>
    <t xml:space="preserve">Adaúfe</t>
  </si>
  <si>
    <t xml:space="preserve">030301</t>
  </si>
  <si>
    <t xml:space="preserve">Praia da Vitória</t>
  </si>
  <si>
    <t xml:space="preserve">0303301</t>
  </si>
  <si>
    <t xml:space="preserve">030312</t>
  </si>
  <si>
    <t xml:space="preserve">0303302</t>
  </si>
  <si>
    <t xml:space="preserve">Esporões</t>
  </si>
  <si>
    <t xml:space="preserve">030313</t>
  </si>
  <si>
    <t xml:space="preserve">0303303</t>
  </si>
  <si>
    <t xml:space="preserve">Figueiredo</t>
  </si>
  <si>
    <t xml:space="preserve">030315</t>
  </si>
  <si>
    <t xml:space="preserve">0303304</t>
  </si>
  <si>
    <t xml:space="preserve">Gualtar</t>
  </si>
  <si>
    <t xml:space="preserve">030319</t>
  </si>
  <si>
    <t xml:space="preserve">0303305</t>
  </si>
  <si>
    <t xml:space="preserve">Lamas</t>
  </si>
  <si>
    <t xml:space="preserve">030322</t>
  </si>
  <si>
    <t xml:space="preserve">0303306</t>
  </si>
  <si>
    <t xml:space="preserve">Mire de Tibães</t>
  </si>
  <si>
    <t xml:space="preserve">030325</t>
  </si>
  <si>
    <t xml:space="preserve">0303307</t>
  </si>
  <si>
    <t xml:space="preserve">Padim da Graça</t>
  </si>
  <si>
    <t xml:space="preserve">030330</t>
  </si>
  <si>
    <t xml:space="preserve">0303308</t>
  </si>
  <si>
    <t xml:space="preserve">Palmeira</t>
  </si>
  <si>
    <t xml:space="preserve">030331</t>
  </si>
  <si>
    <t xml:space="preserve">0303309</t>
  </si>
  <si>
    <t xml:space="preserve">Pedralva</t>
  </si>
  <si>
    <t xml:space="preserve">030334</t>
  </si>
  <si>
    <t xml:space="preserve">0303310</t>
  </si>
  <si>
    <t xml:space="preserve">Priscos</t>
  </si>
  <si>
    <t xml:space="preserve">030336</t>
  </si>
  <si>
    <t xml:space="preserve">Calheta (Madeira)</t>
  </si>
  <si>
    <t xml:space="preserve">0303311</t>
  </si>
  <si>
    <t xml:space="preserve">Ruilhe</t>
  </si>
  <si>
    <t xml:space="preserve">030338</t>
  </si>
  <si>
    <t xml:space="preserve">0303312</t>
  </si>
  <si>
    <t xml:space="preserve">Braga (São Vicente)</t>
  </si>
  <si>
    <t xml:space="preserve">030349</t>
  </si>
  <si>
    <t xml:space="preserve">0303313</t>
  </si>
  <si>
    <t xml:space="preserve">Braga (São Vítor)</t>
  </si>
  <si>
    <t xml:space="preserve">030351</t>
  </si>
  <si>
    <t xml:space="preserve">0303314</t>
  </si>
  <si>
    <t xml:space="preserve">Sequeira</t>
  </si>
  <si>
    <t xml:space="preserve">030354</t>
  </si>
  <si>
    <t xml:space="preserve">0315</t>
  </si>
  <si>
    <t xml:space="preserve">0303315</t>
  </si>
  <si>
    <t xml:space="preserve">Sobreposta</t>
  </si>
  <si>
    <t xml:space="preserve">030355</t>
  </si>
  <si>
    <t xml:space="preserve">0316</t>
  </si>
  <si>
    <t xml:space="preserve">0303316</t>
  </si>
  <si>
    <t xml:space="preserve">Tadim</t>
  </si>
  <si>
    <t xml:space="preserve">030356</t>
  </si>
  <si>
    <t xml:space="preserve">0317</t>
  </si>
  <si>
    <t xml:space="preserve">0303317</t>
  </si>
  <si>
    <t xml:space="preserve">Tebosa</t>
  </si>
  <si>
    <t xml:space="preserve">030357</t>
  </si>
  <si>
    <t xml:space="preserve">0318</t>
  </si>
  <si>
    <t xml:space="preserve">0303318</t>
  </si>
  <si>
    <t xml:space="preserve">UF de Arentim e Cunha</t>
  </si>
  <si>
    <t xml:space="preserve">030363</t>
  </si>
  <si>
    <t xml:space="preserve">0319</t>
  </si>
  <si>
    <t xml:space="preserve">0303319</t>
  </si>
  <si>
    <t xml:space="preserve">UF de Braga (Maximinos, Sé e Cividade)</t>
  </si>
  <si>
    <t xml:space="preserve">030364</t>
  </si>
  <si>
    <t xml:space="preserve">0320</t>
  </si>
  <si>
    <t xml:space="preserve">0303320</t>
  </si>
  <si>
    <t xml:space="preserve">UF de Braga (São José de São Lázaro e São João do Souto)</t>
  </si>
  <si>
    <t xml:space="preserve">030365</t>
  </si>
  <si>
    <t xml:space="preserve">0321</t>
  </si>
  <si>
    <t xml:space="preserve">0303321</t>
  </si>
  <si>
    <t xml:space="preserve">UF de Cabreiros e Passos (São Julião)</t>
  </si>
  <si>
    <t xml:space="preserve">030366</t>
  </si>
  <si>
    <t xml:space="preserve">0322</t>
  </si>
  <si>
    <t xml:space="preserve">0303322</t>
  </si>
  <si>
    <t xml:space="preserve">UF de Celeirós, Aveleda e Vimieiro</t>
  </si>
  <si>
    <t xml:space="preserve">030367</t>
  </si>
  <si>
    <t xml:space="preserve">0323</t>
  </si>
  <si>
    <t xml:space="preserve">DRH</t>
  </si>
  <si>
    <t xml:space="preserve">0303323</t>
  </si>
  <si>
    <t xml:space="preserve">UF de Crespos e Pousada</t>
  </si>
  <si>
    <t xml:space="preserve">030368</t>
  </si>
  <si>
    <t xml:space="preserve">0324</t>
  </si>
  <si>
    <t xml:space="preserve">Direção Regional de Habitação - Açores</t>
  </si>
  <si>
    <t xml:space="preserve">_201</t>
  </si>
  <si>
    <t xml:space="preserve">0303324</t>
  </si>
  <si>
    <t xml:space="preserve">UF de Escudeiros e Penso (Santo Estêvão e São Vicente)</t>
  </si>
  <si>
    <t xml:space="preserve">030369</t>
  </si>
  <si>
    <t xml:space="preserve">0325</t>
  </si>
  <si>
    <t xml:space="preserve">0303325</t>
  </si>
  <si>
    <t xml:space="preserve">UF de Este (São Pedro e São Mamede)</t>
  </si>
  <si>
    <t xml:space="preserve">030370</t>
  </si>
  <si>
    <t xml:space="preserve">0326</t>
  </si>
  <si>
    <t xml:space="preserve">IHM</t>
  </si>
  <si>
    <t xml:space="preserve">0303326</t>
  </si>
  <si>
    <t xml:space="preserve">UF de Ferreiros e Gondizalves</t>
  </si>
  <si>
    <t xml:space="preserve">030371</t>
  </si>
  <si>
    <t xml:space="preserve">0327</t>
  </si>
  <si>
    <t xml:space="preserve">Investimentos Habitacionais da Madeira, EPERAM</t>
  </si>
  <si>
    <t xml:space="preserve">_301</t>
  </si>
  <si>
    <t xml:space="preserve">0303327</t>
  </si>
  <si>
    <t xml:space="preserve">UF de Guisande e Oliveira (São Pedro)</t>
  </si>
  <si>
    <t xml:space="preserve">030372</t>
  </si>
  <si>
    <t xml:space="preserve">0328</t>
  </si>
  <si>
    <t xml:space="preserve">0303328</t>
  </si>
  <si>
    <t xml:space="preserve">UF de Lomar e Arcos</t>
  </si>
  <si>
    <t xml:space="preserve">030373</t>
  </si>
  <si>
    <t xml:space="preserve">0329</t>
  </si>
  <si>
    <t xml:space="preserve">0303329</t>
  </si>
  <si>
    <t xml:space="preserve">UF de Merelim (São Paio), Panoias e Parada de Tibães</t>
  </si>
  <si>
    <t xml:space="preserve">030374</t>
  </si>
  <si>
    <t xml:space="preserve">0330</t>
  </si>
  <si>
    <t xml:space="preserve">0303330</t>
  </si>
  <si>
    <t xml:space="preserve">UF de Merelim (São Pedro) e Frossos</t>
  </si>
  <si>
    <t xml:space="preserve">030375</t>
  </si>
  <si>
    <t xml:space="preserve">0331</t>
  </si>
  <si>
    <t xml:space="preserve">0303331</t>
  </si>
  <si>
    <t xml:space="preserve">UF de Morreira e Trandeiras</t>
  </si>
  <si>
    <t xml:space="preserve">030376</t>
  </si>
  <si>
    <t xml:space="preserve">0332</t>
  </si>
  <si>
    <t xml:space="preserve">0303332</t>
  </si>
  <si>
    <t xml:space="preserve">UF de Nogueira, Fraião e Lamaçães</t>
  </si>
  <si>
    <t xml:space="preserve">030377</t>
  </si>
  <si>
    <t xml:space="preserve">0333</t>
  </si>
  <si>
    <t xml:space="preserve">0303333</t>
  </si>
  <si>
    <t xml:space="preserve">UF de Nogueiró e Tenões</t>
  </si>
  <si>
    <t xml:space="preserve">030378</t>
  </si>
  <si>
    <t xml:space="preserve">0334</t>
  </si>
  <si>
    <t xml:space="preserve">0303334</t>
  </si>
  <si>
    <t xml:space="preserve">UF de Real, Dume e Semelhe</t>
  </si>
  <si>
    <t xml:space="preserve">030379</t>
  </si>
  <si>
    <t xml:space="preserve">0335</t>
  </si>
  <si>
    <t xml:space="preserve">0303335</t>
  </si>
  <si>
    <t xml:space="preserve">UF de Santa Lucrécia de Algeriz e Navarra</t>
  </si>
  <si>
    <t xml:space="preserve">030380</t>
  </si>
  <si>
    <t xml:space="preserve">0336</t>
  </si>
  <si>
    <t xml:space="preserve">0303336</t>
  </si>
  <si>
    <t xml:space="preserve">UF de Vilaça e Fradelos</t>
  </si>
  <si>
    <t xml:space="preserve">030381</t>
  </si>
  <si>
    <t xml:space="preserve">0337</t>
  </si>
  <si>
    <t xml:space="preserve">0304337</t>
  </si>
  <si>
    <t xml:space="preserve">Abadim</t>
  </si>
  <si>
    <t xml:space="preserve">030401</t>
  </si>
  <si>
    <t xml:space="preserve">0338</t>
  </si>
  <si>
    <t xml:space="preserve">0304338</t>
  </si>
  <si>
    <t xml:space="preserve">Basto</t>
  </si>
  <si>
    <t xml:space="preserve">030404</t>
  </si>
  <si>
    <t xml:space="preserve">0339</t>
  </si>
  <si>
    <t xml:space="preserve">0304339</t>
  </si>
  <si>
    <t xml:space="preserve">Bucos</t>
  </si>
  <si>
    <t xml:space="preserve">030405</t>
  </si>
  <si>
    <t xml:space="preserve">0340</t>
  </si>
  <si>
    <t xml:space="preserve">0304340</t>
  </si>
  <si>
    <t xml:space="preserve">030406</t>
  </si>
  <si>
    <t xml:space="preserve">0341</t>
  </si>
  <si>
    <t xml:space="preserve">0304341</t>
  </si>
  <si>
    <t xml:space="preserve">Cavez</t>
  </si>
  <si>
    <t xml:space="preserve">030407</t>
  </si>
  <si>
    <t xml:space="preserve">0342</t>
  </si>
  <si>
    <t xml:space="preserve">0304342</t>
  </si>
  <si>
    <t xml:space="preserve">Faia</t>
  </si>
  <si>
    <t xml:space="preserve">030408</t>
  </si>
  <si>
    <t xml:space="preserve">0343</t>
  </si>
  <si>
    <t xml:space="preserve">0304343</t>
  </si>
  <si>
    <t xml:space="preserve">Pedraça</t>
  </si>
  <si>
    <t xml:space="preserve">030413</t>
  </si>
  <si>
    <t xml:space="preserve">0344</t>
  </si>
  <si>
    <t xml:space="preserve">0304344</t>
  </si>
  <si>
    <t xml:space="preserve">Rio Douro</t>
  </si>
  <si>
    <t xml:space="preserve">030415</t>
  </si>
  <si>
    <t xml:space="preserve">0345</t>
  </si>
  <si>
    <t xml:space="preserve">0304345</t>
  </si>
  <si>
    <t xml:space="preserve">UF de Alvite e Passos</t>
  </si>
  <si>
    <t xml:space="preserve">030418</t>
  </si>
  <si>
    <t xml:space="preserve">0346</t>
  </si>
  <si>
    <t xml:space="preserve">0304346</t>
  </si>
  <si>
    <t xml:space="preserve">UF de Arco de Baúlhe e Vila Nune</t>
  </si>
  <si>
    <t xml:space="preserve">030419</t>
  </si>
  <si>
    <t xml:space="preserve">0347</t>
  </si>
  <si>
    <t xml:space="preserve">0304347</t>
  </si>
  <si>
    <t xml:space="preserve">UF de Gondiães e Vilar de Cunhas</t>
  </si>
  <si>
    <t xml:space="preserve">030420</t>
  </si>
  <si>
    <t xml:space="preserve">0348</t>
  </si>
  <si>
    <t xml:space="preserve">0304348</t>
  </si>
  <si>
    <t xml:space="preserve">UF de Refojos de Basto, Outeiro e Painzela</t>
  </si>
  <si>
    <t xml:space="preserve">030421</t>
  </si>
  <si>
    <t xml:space="preserve">0349</t>
  </si>
  <si>
    <t xml:space="preserve">0305349</t>
  </si>
  <si>
    <t xml:space="preserve">Agilde</t>
  </si>
  <si>
    <t xml:space="preserve">030501</t>
  </si>
  <si>
    <t xml:space="preserve">0350</t>
  </si>
  <si>
    <t xml:space="preserve">0305350</t>
  </si>
  <si>
    <t xml:space="preserve">Arnóia</t>
  </si>
  <si>
    <t xml:space="preserve">030502</t>
  </si>
  <si>
    <t xml:space="preserve">0351</t>
  </si>
  <si>
    <t xml:space="preserve">0305351</t>
  </si>
  <si>
    <t xml:space="preserve">Borba de Montanha</t>
  </si>
  <si>
    <t xml:space="preserve">030503</t>
  </si>
  <si>
    <t xml:space="preserve">0352</t>
  </si>
  <si>
    <t xml:space="preserve">0305352</t>
  </si>
  <si>
    <t xml:space="preserve">Codeçoso</t>
  </si>
  <si>
    <t xml:space="preserve">030508</t>
  </si>
  <si>
    <t xml:space="preserve">0353</t>
  </si>
  <si>
    <t xml:space="preserve">0305353</t>
  </si>
  <si>
    <t xml:space="preserve">Fervença</t>
  </si>
  <si>
    <t xml:space="preserve">030510</t>
  </si>
  <si>
    <t xml:space="preserve">0354</t>
  </si>
  <si>
    <t xml:space="preserve">0305354</t>
  </si>
  <si>
    <t xml:space="preserve">Moreira do Castelo</t>
  </si>
  <si>
    <t xml:space="preserve">030515</t>
  </si>
  <si>
    <t xml:space="preserve">0355</t>
  </si>
  <si>
    <t xml:space="preserve">0305355</t>
  </si>
  <si>
    <t xml:space="preserve">Rego</t>
  </si>
  <si>
    <t xml:space="preserve">030517</t>
  </si>
  <si>
    <t xml:space="preserve">0356</t>
  </si>
  <si>
    <t xml:space="preserve">0305356</t>
  </si>
  <si>
    <t xml:space="preserve">Ribas</t>
  </si>
  <si>
    <t xml:space="preserve">030518</t>
  </si>
  <si>
    <t xml:space="preserve">0357</t>
  </si>
  <si>
    <t xml:space="preserve">0305357</t>
  </si>
  <si>
    <t xml:space="preserve">Basto (São Clemente)</t>
  </si>
  <si>
    <t xml:space="preserve">030520</t>
  </si>
  <si>
    <t xml:space="preserve">0358</t>
  </si>
  <si>
    <t xml:space="preserve">0305358</t>
  </si>
  <si>
    <t xml:space="preserve">Vale de Bouro</t>
  </si>
  <si>
    <t xml:space="preserve">030521</t>
  </si>
  <si>
    <t xml:space="preserve">0359</t>
  </si>
  <si>
    <t xml:space="preserve">0305359</t>
  </si>
  <si>
    <t xml:space="preserve">UF de Britelo, Gémeos e Ourilhe</t>
  </si>
  <si>
    <t xml:space="preserve">030523</t>
  </si>
  <si>
    <t xml:space="preserve">0360</t>
  </si>
  <si>
    <t xml:space="preserve">0305360</t>
  </si>
  <si>
    <t xml:space="preserve">UF de Caçarilhe e Infesta</t>
  </si>
  <si>
    <t xml:space="preserve">030524</t>
  </si>
  <si>
    <t xml:space="preserve">0361</t>
  </si>
  <si>
    <t xml:space="preserve">0305361</t>
  </si>
  <si>
    <t xml:space="preserve">UF de Canedo de Basto e Corgo</t>
  </si>
  <si>
    <t xml:space="preserve">030525</t>
  </si>
  <si>
    <t xml:space="preserve">0362</t>
  </si>
  <si>
    <t xml:space="preserve">0305362</t>
  </si>
  <si>
    <t xml:space="preserve">UF de Carvalho e Basto (Santa Tecla)</t>
  </si>
  <si>
    <t xml:space="preserve">030526</t>
  </si>
  <si>
    <t xml:space="preserve">0363</t>
  </si>
  <si>
    <t xml:space="preserve">0305363</t>
  </si>
  <si>
    <t xml:space="preserve">UF de Veade, Gagos e Molares</t>
  </si>
  <si>
    <t xml:space="preserve">030527</t>
  </si>
  <si>
    <t xml:space="preserve">0364</t>
  </si>
  <si>
    <t xml:space="preserve">0306364</t>
  </si>
  <si>
    <t xml:space="preserve">Antas</t>
  </si>
  <si>
    <t xml:space="preserve">030601</t>
  </si>
  <si>
    <t xml:space="preserve">0365</t>
  </si>
  <si>
    <t xml:space="preserve">0306365</t>
  </si>
  <si>
    <t xml:space="preserve">Forjães</t>
  </si>
  <si>
    <t xml:space="preserve">030608</t>
  </si>
  <si>
    <t xml:space="preserve">0366</t>
  </si>
  <si>
    <t xml:space="preserve">0306366</t>
  </si>
  <si>
    <t xml:space="preserve">Gemeses</t>
  </si>
  <si>
    <t xml:space="preserve">030610</t>
  </si>
  <si>
    <t xml:space="preserve">0367</t>
  </si>
  <si>
    <t xml:space="preserve">0306367</t>
  </si>
  <si>
    <t xml:space="preserve">Vila Chã</t>
  </si>
  <si>
    <t xml:space="preserve">030615</t>
  </si>
  <si>
    <t xml:space="preserve">0368</t>
  </si>
  <si>
    <t xml:space="preserve">0306368</t>
  </si>
  <si>
    <t xml:space="preserve">UF de Apúlia e Fão</t>
  </si>
  <si>
    <t xml:space="preserve">030616</t>
  </si>
  <si>
    <t xml:space="preserve">0369</t>
  </si>
  <si>
    <t xml:space="preserve">0306369</t>
  </si>
  <si>
    <t xml:space="preserve">UF de Belinho e Mar</t>
  </si>
  <si>
    <t xml:space="preserve">030617</t>
  </si>
  <si>
    <t xml:space="preserve">0370</t>
  </si>
  <si>
    <t xml:space="preserve">0306370</t>
  </si>
  <si>
    <t xml:space="preserve">UF de Esposende, Marinhas e Gandra</t>
  </si>
  <si>
    <t xml:space="preserve">030618</t>
  </si>
  <si>
    <t xml:space="preserve">0371</t>
  </si>
  <si>
    <t xml:space="preserve">0306371</t>
  </si>
  <si>
    <t xml:space="preserve">UF de Fonte Boa e Rio Tinto</t>
  </si>
  <si>
    <t xml:space="preserve">030619</t>
  </si>
  <si>
    <t xml:space="preserve">0372</t>
  </si>
  <si>
    <t xml:space="preserve">0306372</t>
  </si>
  <si>
    <t xml:space="preserve">UF de Palmeira de Faro e Curvos</t>
  </si>
  <si>
    <t xml:space="preserve">030620</t>
  </si>
  <si>
    <t xml:space="preserve">0373</t>
  </si>
  <si>
    <t xml:space="preserve">0307373</t>
  </si>
  <si>
    <t xml:space="preserve">Armil</t>
  </si>
  <si>
    <t xml:space="preserve">030705</t>
  </si>
  <si>
    <t xml:space="preserve">0374</t>
  </si>
  <si>
    <t xml:space="preserve">0307374</t>
  </si>
  <si>
    <t xml:space="preserve">Estorãos</t>
  </si>
  <si>
    <t xml:space="preserve">030708</t>
  </si>
  <si>
    <t xml:space="preserve">0375</t>
  </si>
  <si>
    <t xml:space="preserve">0307375</t>
  </si>
  <si>
    <t xml:space="preserve">030709</t>
  </si>
  <si>
    <t xml:space="preserve">0376</t>
  </si>
  <si>
    <t xml:space="preserve">0307376</t>
  </si>
  <si>
    <t xml:space="preserve">030712</t>
  </si>
  <si>
    <t xml:space="preserve">0377</t>
  </si>
  <si>
    <t xml:space="preserve">0307377</t>
  </si>
  <si>
    <t xml:space="preserve">Golães</t>
  </si>
  <si>
    <t xml:space="preserve">030714</t>
  </si>
  <si>
    <t xml:space="preserve">0378</t>
  </si>
  <si>
    <t xml:space="preserve">0307378</t>
  </si>
  <si>
    <t xml:space="preserve">Medelo</t>
  </si>
  <si>
    <t xml:space="preserve">030716</t>
  </si>
  <si>
    <t xml:space="preserve">0379</t>
  </si>
  <si>
    <t xml:space="preserve">0307379</t>
  </si>
  <si>
    <t xml:space="preserve">Passos</t>
  </si>
  <si>
    <t xml:space="preserve">030719</t>
  </si>
  <si>
    <t xml:space="preserve">0380</t>
  </si>
  <si>
    <t xml:space="preserve">0307380</t>
  </si>
  <si>
    <t xml:space="preserve">Quinchães</t>
  </si>
  <si>
    <t xml:space="preserve">030722</t>
  </si>
  <si>
    <t xml:space="preserve">0381</t>
  </si>
  <si>
    <t xml:space="preserve">0307381</t>
  </si>
  <si>
    <t xml:space="preserve">Regadas</t>
  </si>
  <si>
    <t xml:space="preserve">030723</t>
  </si>
  <si>
    <t xml:space="preserve">0382</t>
  </si>
  <si>
    <t xml:space="preserve">0307382</t>
  </si>
  <si>
    <t xml:space="preserve">Revelhe</t>
  </si>
  <si>
    <t xml:space="preserve">030724</t>
  </si>
  <si>
    <t xml:space="preserve">0383</t>
  </si>
  <si>
    <t xml:space="preserve">0307383</t>
  </si>
  <si>
    <t xml:space="preserve">Ribeiros</t>
  </si>
  <si>
    <t xml:space="preserve">030725</t>
  </si>
  <si>
    <t xml:space="preserve">0384</t>
  </si>
  <si>
    <t xml:space="preserve">0307384</t>
  </si>
  <si>
    <t xml:space="preserve">Arões (Santa Cristina)</t>
  </si>
  <si>
    <t xml:space="preserve">030726</t>
  </si>
  <si>
    <t xml:space="preserve">0385</t>
  </si>
  <si>
    <t xml:space="preserve">0307385</t>
  </si>
  <si>
    <t xml:space="preserve">São Gens</t>
  </si>
  <si>
    <t xml:space="preserve">030728</t>
  </si>
  <si>
    <t xml:space="preserve">0386</t>
  </si>
  <si>
    <t xml:space="preserve">0307386</t>
  </si>
  <si>
    <t xml:space="preserve">Silvares (São Martinho)</t>
  </si>
  <si>
    <t xml:space="preserve">030729</t>
  </si>
  <si>
    <t xml:space="preserve">0387</t>
  </si>
  <si>
    <t xml:space="preserve">0307387</t>
  </si>
  <si>
    <t xml:space="preserve">Arões (São Romão)</t>
  </si>
  <si>
    <t xml:space="preserve">030730</t>
  </si>
  <si>
    <t xml:space="preserve">0388</t>
  </si>
  <si>
    <t xml:space="preserve">0307388</t>
  </si>
  <si>
    <t xml:space="preserve">Travassós</t>
  </si>
  <si>
    <t xml:space="preserve">030733</t>
  </si>
  <si>
    <t xml:space="preserve">0389</t>
  </si>
  <si>
    <t xml:space="preserve">0307389</t>
  </si>
  <si>
    <t xml:space="preserve">Vinhós</t>
  </si>
  <si>
    <t xml:space="preserve">030736</t>
  </si>
  <si>
    <t xml:space="preserve">0390</t>
  </si>
  <si>
    <t xml:space="preserve">0307390</t>
  </si>
  <si>
    <t xml:space="preserve">UF de Aboim, Felgueiras, Gontim e Pedraído</t>
  </si>
  <si>
    <t xml:space="preserve">030737</t>
  </si>
  <si>
    <t xml:space="preserve">0391</t>
  </si>
  <si>
    <t xml:space="preserve">0307391</t>
  </si>
  <si>
    <t xml:space="preserve">UF de Agrela e Serafão</t>
  </si>
  <si>
    <t xml:space="preserve">030738</t>
  </si>
  <si>
    <t xml:space="preserve">0392</t>
  </si>
  <si>
    <t xml:space="preserve">0307392</t>
  </si>
  <si>
    <t xml:space="preserve">UF de Antime e Silvares (São Clemente)</t>
  </si>
  <si>
    <t xml:space="preserve">030739</t>
  </si>
  <si>
    <t xml:space="preserve">0393</t>
  </si>
  <si>
    <t xml:space="preserve">0307393</t>
  </si>
  <si>
    <t xml:space="preserve">UF de Ardegão, Arnozela e Seidões</t>
  </si>
  <si>
    <t xml:space="preserve">030740</t>
  </si>
  <si>
    <t xml:space="preserve">0394</t>
  </si>
  <si>
    <t xml:space="preserve">0307394</t>
  </si>
  <si>
    <t xml:space="preserve">UF de Cepães e Fareja</t>
  </si>
  <si>
    <t xml:space="preserve">030741</t>
  </si>
  <si>
    <t xml:space="preserve">0395</t>
  </si>
  <si>
    <t xml:space="preserve">0307395</t>
  </si>
  <si>
    <t xml:space="preserve">UF de Freitas e Vila Cova</t>
  </si>
  <si>
    <t xml:space="preserve">030742</t>
  </si>
  <si>
    <t xml:space="preserve">0396</t>
  </si>
  <si>
    <t xml:space="preserve">0307396</t>
  </si>
  <si>
    <t xml:space="preserve">UF de Monte e Queimadela</t>
  </si>
  <si>
    <t xml:space="preserve">030743</t>
  </si>
  <si>
    <t xml:space="preserve">0397</t>
  </si>
  <si>
    <t xml:space="preserve">0307397</t>
  </si>
  <si>
    <t xml:space="preserve">UF de Moreira do Rei e Várzea Cova</t>
  </si>
  <si>
    <t xml:space="preserve">030744</t>
  </si>
  <si>
    <t xml:space="preserve">0398</t>
  </si>
  <si>
    <t xml:space="preserve">0308398</t>
  </si>
  <si>
    <t xml:space="preserve">Aldão</t>
  </si>
  <si>
    <t xml:space="preserve">030801</t>
  </si>
  <si>
    <t xml:space="preserve">0399</t>
  </si>
  <si>
    <t xml:space="preserve">0308399</t>
  </si>
  <si>
    <t xml:space="preserve">Azurém</t>
  </si>
  <si>
    <t xml:space="preserve">030804</t>
  </si>
  <si>
    <t xml:space="preserve">0308400</t>
  </si>
  <si>
    <t xml:space="preserve">Barco</t>
  </si>
  <si>
    <t xml:space="preserve">030806</t>
  </si>
  <si>
    <t xml:space="preserve">0308401</t>
  </si>
  <si>
    <t xml:space="preserve">Brito</t>
  </si>
  <si>
    <t xml:space="preserve">030807</t>
  </si>
  <si>
    <t xml:space="preserve">0308402</t>
  </si>
  <si>
    <t xml:space="preserve">Caldelas</t>
  </si>
  <si>
    <t xml:space="preserve">030808</t>
  </si>
  <si>
    <t xml:space="preserve">0308403</t>
  </si>
  <si>
    <t xml:space="preserve">Costa</t>
  </si>
  <si>
    <t xml:space="preserve">030812</t>
  </si>
  <si>
    <t xml:space="preserve">0308404</t>
  </si>
  <si>
    <t xml:space="preserve">Creixomil</t>
  </si>
  <si>
    <t xml:space="preserve">030813</t>
  </si>
  <si>
    <t xml:space="preserve">0308405</t>
  </si>
  <si>
    <t xml:space="preserve">Fermentões</t>
  </si>
  <si>
    <t xml:space="preserve">030815</t>
  </si>
  <si>
    <t xml:space="preserve">0308406</t>
  </si>
  <si>
    <t xml:space="preserve">Gonça</t>
  </si>
  <si>
    <t xml:space="preserve">030820</t>
  </si>
  <si>
    <t xml:space="preserve">0308407</t>
  </si>
  <si>
    <t xml:space="preserve">Gondar</t>
  </si>
  <si>
    <t xml:space="preserve">030821</t>
  </si>
  <si>
    <t xml:space="preserve">0308408</t>
  </si>
  <si>
    <t xml:space="preserve">Guardizela</t>
  </si>
  <si>
    <t xml:space="preserve">030823</t>
  </si>
  <si>
    <t xml:space="preserve">0308409</t>
  </si>
  <si>
    <t xml:space="preserve">Infantas</t>
  </si>
  <si>
    <t xml:space="preserve">030824</t>
  </si>
  <si>
    <t xml:space="preserve">0308410</t>
  </si>
  <si>
    <t xml:space="preserve">Longos</t>
  </si>
  <si>
    <t xml:space="preserve">030827</t>
  </si>
  <si>
    <t xml:space="preserve">0308411</t>
  </si>
  <si>
    <t xml:space="preserve">Lordelo</t>
  </si>
  <si>
    <t xml:space="preserve">030828</t>
  </si>
  <si>
    <t xml:space="preserve">0308412</t>
  </si>
  <si>
    <t xml:space="preserve">030830</t>
  </si>
  <si>
    <t xml:space="preserve">0308413</t>
  </si>
  <si>
    <t xml:space="preserve">Moreira de Cónegos</t>
  </si>
  <si>
    <t xml:space="preserve">030831</t>
  </si>
  <si>
    <t xml:space="preserve">0308414</t>
  </si>
  <si>
    <t xml:space="preserve">Nespereira</t>
  </si>
  <si>
    <t xml:space="preserve">030832</t>
  </si>
  <si>
    <t xml:space="preserve">0308415</t>
  </si>
  <si>
    <t xml:space="preserve">Pencelo</t>
  </si>
  <si>
    <t xml:space="preserve">030835</t>
  </si>
  <si>
    <t xml:space="preserve">0308416</t>
  </si>
  <si>
    <t xml:space="preserve">Pinheiro</t>
  </si>
  <si>
    <t xml:space="preserve">030836</t>
  </si>
  <si>
    <t xml:space="preserve">0308417</t>
  </si>
  <si>
    <t xml:space="preserve">Polvoreira</t>
  </si>
  <si>
    <t xml:space="preserve">030837</t>
  </si>
  <si>
    <t xml:space="preserve">0308418</t>
  </si>
  <si>
    <t xml:space="preserve">Ponte</t>
  </si>
  <si>
    <t xml:space="preserve">030838</t>
  </si>
  <si>
    <t xml:space="preserve">0308419</t>
  </si>
  <si>
    <t xml:space="preserve">Ronfe</t>
  </si>
  <si>
    <t xml:space="preserve">030840</t>
  </si>
  <si>
    <t xml:space="preserve">0308420</t>
  </si>
  <si>
    <t xml:space="preserve">Prazins (Santa Eufémia)</t>
  </si>
  <si>
    <t xml:space="preserve">030842</t>
  </si>
  <si>
    <t xml:space="preserve">0308421</t>
  </si>
  <si>
    <t xml:space="preserve">Selho (São Cristóvão)</t>
  </si>
  <si>
    <t xml:space="preserve">030850</t>
  </si>
  <si>
    <t xml:space="preserve">0308422</t>
  </si>
  <si>
    <t xml:space="preserve">Selho (São Jorge)</t>
  </si>
  <si>
    <t xml:space="preserve">030854</t>
  </si>
  <si>
    <t xml:space="preserve">0308423</t>
  </si>
  <si>
    <t xml:space="preserve">Candoso (São Martinho)</t>
  </si>
  <si>
    <t xml:space="preserve">030857</t>
  </si>
  <si>
    <t xml:space="preserve">0308424</t>
  </si>
  <si>
    <t xml:space="preserve">Sande (São Martinho)</t>
  </si>
  <si>
    <t xml:space="preserve">030858</t>
  </si>
  <si>
    <t xml:space="preserve">0308425</t>
  </si>
  <si>
    <t xml:space="preserve">São Torcato</t>
  </si>
  <si>
    <t xml:space="preserve">030865</t>
  </si>
  <si>
    <t xml:space="preserve">0308426</t>
  </si>
  <si>
    <t xml:space="preserve">Serzedelo</t>
  </si>
  <si>
    <t xml:space="preserve">030866</t>
  </si>
  <si>
    <t xml:space="preserve">0308427</t>
  </si>
  <si>
    <t xml:space="preserve">Silvares</t>
  </si>
  <si>
    <t xml:space="preserve">030868</t>
  </si>
  <si>
    <t xml:space="preserve">0308428</t>
  </si>
  <si>
    <t xml:space="preserve">Urgezes</t>
  </si>
  <si>
    <t xml:space="preserve">030871</t>
  </si>
  <si>
    <t xml:space="preserve">0308429</t>
  </si>
  <si>
    <t xml:space="preserve">UF de Abação e Gémeos</t>
  </si>
  <si>
    <t xml:space="preserve">030875</t>
  </si>
  <si>
    <t xml:space="preserve">0308430</t>
  </si>
  <si>
    <t xml:space="preserve">UF de Airão Santa Maria, Airão São João e Vermil</t>
  </si>
  <si>
    <t xml:space="preserve">030876</t>
  </si>
  <si>
    <t xml:space="preserve">0308431</t>
  </si>
  <si>
    <t xml:space="preserve">UF de Arosa e Castelões</t>
  </si>
  <si>
    <t xml:space="preserve">030877</t>
  </si>
  <si>
    <t xml:space="preserve">0308432</t>
  </si>
  <si>
    <t xml:space="preserve">UF de Atães e Rendufe</t>
  </si>
  <si>
    <t xml:space="preserve">030878</t>
  </si>
  <si>
    <t xml:space="preserve">0308433</t>
  </si>
  <si>
    <t xml:space="preserve">UF de Briteiros Santo Estêvão e Donim</t>
  </si>
  <si>
    <t xml:space="preserve">030879</t>
  </si>
  <si>
    <t xml:space="preserve">0308434</t>
  </si>
  <si>
    <t xml:space="preserve">UF de Briteiros São Salvador e Briteiros Santa Leocádia</t>
  </si>
  <si>
    <t xml:space="preserve">030880</t>
  </si>
  <si>
    <t xml:space="preserve">0308435</t>
  </si>
  <si>
    <t xml:space="preserve">UF de Candoso São Tiago e Mascotelos</t>
  </si>
  <si>
    <t xml:space="preserve">030881</t>
  </si>
  <si>
    <t xml:space="preserve">0308436</t>
  </si>
  <si>
    <t xml:space="preserve">UF de Conde e Gandarela</t>
  </si>
  <si>
    <t xml:space="preserve">030882</t>
  </si>
  <si>
    <t xml:space="preserve">0308437</t>
  </si>
  <si>
    <t xml:space="preserve">UF de Leitões, Oleiros e Figueiredo</t>
  </si>
  <si>
    <t xml:space="preserve">030883</t>
  </si>
  <si>
    <t xml:space="preserve">0308438</t>
  </si>
  <si>
    <t xml:space="preserve">UF de Oliveira, São Paio e São Sebastião</t>
  </si>
  <si>
    <t xml:space="preserve">030884</t>
  </si>
  <si>
    <t xml:space="preserve">0308439</t>
  </si>
  <si>
    <t xml:space="preserve">UF de Prazins Santo Tirso e Corvite</t>
  </si>
  <si>
    <t xml:space="preserve">030885</t>
  </si>
  <si>
    <t xml:space="preserve">0308440</t>
  </si>
  <si>
    <t xml:space="preserve">UF de Sande São Lourenço e Balazar</t>
  </si>
  <si>
    <t xml:space="preserve">030886</t>
  </si>
  <si>
    <t xml:space="preserve">0308441</t>
  </si>
  <si>
    <t xml:space="preserve">UF de Sande Vila Nova e Sande São Clemente</t>
  </si>
  <si>
    <t xml:space="preserve">030887</t>
  </si>
  <si>
    <t xml:space="preserve">0308442</t>
  </si>
  <si>
    <t xml:space="preserve">UF de Selho São Lourenço e Gominhães</t>
  </si>
  <si>
    <t xml:space="preserve">030888</t>
  </si>
  <si>
    <t xml:space="preserve">0308443</t>
  </si>
  <si>
    <t xml:space="preserve">UF de Serzedo e Calvos</t>
  </si>
  <si>
    <t xml:space="preserve">030889</t>
  </si>
  <si>
    <t xml:space="preserve">0308444</t>
  </si>
  <si>
    <t xml:space="preserve">UF de Souto Santa Maria, Souto São Salvador e Gondomar</t>
  </si>
  <si>
    <t xml:space="preserve">030890</t>
  </si>
  <si>
    <t xml:space="preserve">0308445</t>
  </si>
  <si>
    <t xml:space="preserve">UF de Tabuadelo e São Faustino</t>
  </si>
  <si>
    <t xml:space="preserve">030891</t>
  </si>
  <si>
    <t xml:space="preserve">0309446</t>
  </si>
  <si>
    <t xml:space="preserve">Covelas</t>
  </si>
  <si>
    <t xml:space="preserve">030906</t>
  </si>
  <si>
    <t xml:space="preserve">0309447</t>
  </si>
  <si>
    <t xml:space="preserve">Ferreiros</t>
  </si>
  <si>
    <t xml:space="preserve">030908</t>
  </si>
  <si>
    <t xml:space="preserve">0309448</t>
  </si>
  <si>
    <t xml:space="preserve">Galegos</t>
  </si>
  <si>
    <t xml:space="preserve">030912</t>
  </si>
  <si>
    <t xml:space="preserve">0309449</t>
  </si>
  <si>
    <t xml:space="preserve">Garfe</t>
  </si>
  <si>
    <t xml:space="preserve">030913</t>
  </si>
  <si>
    <t xml:space="preserve">0309450</t>
  </si>
  <si>
    <t xml:space="preserve">Geraz do Minho</t>
  </si>
  <si>
    <t xml:space="preserve">030914</t>
  </si>
  <si>
    <t xml:space="preserve">0309451</t>
  </si>
  <si>
    <t xml:space="preserve">Lanhoso</t>
  </si>
  <si>
    <t xml:space="preserve">030915</t>
  </si>
  <si>
    <t xml:space="preserve">0309452</t>
  </si>
  <si>
    <t xml:space="preserve">Monsul</t>
  </si>
  <si>
    <t xml:space="preserve">030917</t>
  </si>
  <si>
    <t xml:space="preserve">0309453</t>
  </si>
  <si>
    <t xml:space="preserve">Póvoa de Lanhoso (Nossa Senhora do Amparo)</t>
  </si>
  <si>
    <t xml:space="preserve">030919</t>
  </si>
  <si>
    <t xml:space="preserve">0309454</t>
  </si>
  <si>
    <t xml:space="preserve">Rendufinho</t>
  </si>
  <si>
    <t xml:space="preserve">030921</t>
  </si>
  <si>
    <t xml:space="preserve">0309455</t>
  </si>
  <si>
    <t xml:space="preserve">Santo Emilião</t>
  </si>
  <si>
    <t xml:space="preserve">030922</t>
  </si>
  <si>
    <t xml:space="preserve">0309456</t>
  </si>
  <si>
    <t xml:space="preserve">São João de Rei</t>
  </si>
  <si>
    <t xml:space="preserve">030923</t>
  </si>
  <si>
    <t xml:space="preserve">0309457</t>
  </si>
  <si>
    <t xml:space="preserve">030924</t>
  </si>
  <si>
    <t xml:space="preserve">0309458</t>
  </si>
  <si>
    <t xml:space="preserve">Sobradelo da Goma</t>
  </si>
  <si>
    <t xml:space="preserve">030925</t>
  </si>
  <si>
    <t xml:space="preserve">0309459</t>
  </si>
  <si>
    <t xml:space="preserve">Taíde</t>
  </si>
  <si>
    <t xml:space="preserve">030926</t>
  </si>
  <si>
    <t xml:space="preserve">0309460</t>
  </si>
  <si>
    <t xml:space="preserve">Travassos</t>
  </si>
  <si>
    <t xml:space="preserve">030927</t>
  </si>
  <si>
    <t xml:space="preserve">0309461</t>
  </si>
  <si>
    <t xml:space="preserve">Vilela</t>
  </si>
  <si>
    <t xml:space="preserve">030929</t>
  </si>
  <si>
    <t xml:space="preserve">0309462</t>
  </si>
  <si>
    <t xml:space="preserve">UF de Águas Santas e Moure</t>
  </si>
  <si>
    <t xml:space="preserve">030930</t>
  </si>
  <si>
    <t xml:space="preserve">0309463</t>
  </si>
  <si>
    <t xml:space="preserve">UF de Calvos e Frades</t>
  </si>
  <si>
    <t xml:space="preserve">030931</t>
  </si>
  <si>
    <t xml:space="preserve">0309464</t>
  </si>
  <si>
    <t xml:space="preserve">UF de Campos e Louredo</t>
  </si>
  <si>
    <t xml:space="preserve">030932</t>
  </si>
  <si>
    <t xml:space="preserve">0309465</t>
  </si>
  <si>
    <t xml:space="preserve">UF de Esperança e Brunhais</t>
  </si>
  <si>
    <t xml:space="preserve">030933</t>
  </si>
  <si>
    <t xml:space="preserve">0309466</t>
  </si>
  <si>
    <t xml:space="preserve">UF de Fonte Arcada e Oliveira</t>
  </si>
  <si>
    <t xml:space="preserve">030934</t>
  </si>
  <si>
    <t xml:space="preserve">0309467</t>
  </si>
  <si>
    <t xml:space="preserve">UF de Verim, Friande e Ajude</t>
  </si>
  <si>
    <t xml:space="preserve">030935</t>
  </si>
  <si>
    <t xml:space="preserve">0310468</t>
  </si>
  <si>
    <t xml:space="preserve">Balança</t>
  </si>
  <si>
    <t xml:space="preserve">031001</t>
  </si>
  <si>
    <t xml:space="preserve">0310469</t>
  </si>
  <si>
    <t xml:space="preserve">Campo do Gerês</t>
  </si>
  <si>
    <t xml:space="preserve">031003</t>
  </si>
  <si>
    <t xml:space="preserve">0310470</t>
  </si>
  <si>
    <t xml:space="preserve">Carvalheira</t>
  </si>
  <si>
    <t xml:space="preserve">031004</t>
  </si>
  <si>
    <t xml:space="preserve">0310471</t>
  </si>
  <si>
    <t xml:space="preserve">Covide</t>
  </si>
  <si>
    <t xml:space="preserve">031008</t>
  </si>
  <si>
    <t xml:space="preserve">0310472</t>
  </si>
  <si>
    <t xml:space="preserve">Gondoriz</t>
  </si>
  <si>
    <t xml:space="preserve">031009</t>
  </si>
  <si>
    <t xml:space="preserve">0310473</t>
  </si>
  <si>
    <t xml:space="preserve">Moimenta</t>
  </si>
  <si>
    <t xml:space="preserve">031010</t>
  </si>
  <si>
    <t xml:space="preserve">0310474</t>
  </si>
  <si>
    <t xml:space="preserve">Ribeira</t>
  </si>
  <si>
    <t xml:space="preserve">031012</t>
  </si>
  <si>
    <t xml:space="preserve">0310475</t>
  </si>
  <si>
    <t xml:space="preserve">Rio Caldo</t>
  </si>
  <si>
    <t xml:space="preserve">031013</t>
  </si>
  <si>
    <t xml:space="preserve">0310476</t>
  </si>
  <si>
    <t xml:space="preserve">Souto</t>
  </si>
  <si>
    <t xml:space="preserve">031014</t>
  </si>
  <si>
    <t xml:space="preserve">0310477</t>
  </si>
  <si>
    <t xml:space="preserve">Valdosende</t>
  </si>
  <si>
    <t xml:space="preserve">031015</t>
  </si>
  <si>
    <t xml:space="preserve">0310478</t>
  </si>
  <si>
    <t xml:space="preserve">Vilar da Veiga</t>
  </si>
  <si>
    <t xml:space="preserve">031017</t>
  </si>
  <si>
    <t xml:space="preserve">0310479</t>
  </si>
  <si>
    <t xml:space="preserve">UF de Chamoim e Vilar</t>
  </si>
  <si>
    <t xml:space="preserve">031018</t>
  </si>
  <si>
    <t xml:space="preserve">0310480</t>
  </si>
  <si>
    <t xml:space="preserve">UF de Chorense e Monte</t>
  </si>
  <si>
    <t xml:space="preserve">031019</t>
  </si>
  <si>
    <t xml:space="preserve">0310481</t>
  </si>
  <si>
    <t xml:space="preserve">UF de Cibões e Brufe</t>
  </si>
  <si>
    <t xml:space="preserve">031020</t>
  </si>
  <si>
    <t xml:space="preserve">0311482</t>
  </si>
  <si>
    <t xml:space="preserve">Cantelães</t>
  </si>
  <si>
    <t xml:space="preserve">031105</t>
  </si>
  <si>
    <t xml:space="preserve">0311483</t>
  </si>
  <si>
    <t xml:space="preserve">Eira Vedra</t>
  </si>
  <si>
    <t xml:space="preserve">031107</t>
  </si>
  <si>
    <t xml:space="preserve">0311484</t>
  </si>
  <si>
    <t xml:space="preserve">Guilhofrei</t>
  </si>
  <si>
    <t xml:space="preserve">031108</t>
  </si>
  <si>
    <t xml:space="preserve">0311485</t>
  </si>
  <si>
    <t xml:space="preserve">Louredo</t>
  </si>
  <si>
    <t xml:space="preserve">031109</t>
  </si>
  <si>
    <t xml:space="preserve">0311486</t>
  </si>
  <si>
    <t xml:space="preserve">Mosteiro</t>
  </si>
  <si>
    <t xml:space="preserve">031110</t>
  </si>
  <si>
    <t xml:space="preserve">0311487</t>
  </si>
  <si>
    <t xml:space="preserve">Parada de Bouro</t>
  </si>
  <si>
    <t xml:space="preserve">031111</t>
  </si>
  <si>
    <t xml:space="preserve">0311488</t>
  </si>
  <si>
    <t xml:space="preserve">031112</t>
  </si>
  <si>
    <t xml:space="preserve">0311489</t>
  </si>
  <si>
    <t xml:space="preserve">031113</t>
  </si>
  <si>
    <t xml:space="preserve">0311490</t>
  </si>
  <si>
    <t xml:space="preserve">Salamonde</t>
  </si>
  <si>
    <t xml:space="preserve">031115</t>
  </si>
  <si>
    <t xml:space="preserve">0311491</t>
  </si>
  <si>
    <t xml:space="preserve">Tabuaças</t>
  </si>
  <si>
    <t xml:space="preserve">031118</t>
  </si>
  <si>
    <t xml:space="preserve">0311492</t>
  </si>
  <si>
    <t xml:space="preserve">031120</t>
  </si>
  <si>
    <t xml:space="preserve">0311493</t>
  </si>
  <si>
    <t xml:space="preserve">UF de Anissó e Soutelo</t>
  </si>
  <si>
    <t xml:space="preserve">031122</t>
  </si>
  <si>
    <t xml:space="preserve">0311494</t>
  </si>
  <si>
    <t xml:space="preserve">UF de Anjos e Vilar do Chão</t>
  </si>
  <si>
    <t xml:space="preserve">031123</t>
  </si>
  <si>
    <t xml:space="preserve">0311495</t>
  </si>
  <si>
    <t xml:space="preserve">UF de Caniçada e Soengas</t>
  </si>
  <si>
    <t xml:space="preserve">031124</t>
  </si>
  <si>
    <t xml:space="preserve">0311496</t>
  </si>
  <si>
    <t xml:space="preserve">UF de Ruivães e Campos</t>
  </si>
  <si>
    <t xml:space="preserve">031125</t>
  </si>
  <si>
    <t xml:space="preserve">0311497</t>
  </si>
  <si>
    <t xml:space="preserve">UF de Ventosa e Cova</t>
  </si>
  <si>
    <t xml:space="preserve">031126</t>
  </si>
  <si>
    <t xml:space="preserve">0312498</t>
  </si>
  <si>
    <t xml:space="preserve">Bairro</t>
  </si>
  <si>
    <t xml:space="preserve">031204</t>
  </si>
  <si>
    <t xml:space="preserve">0312499</t>
  </si>
  <si>
    <t xml:space="preserve">Brufe</t>
  </si>
  <si>
    <t xml:space="preserve">031206</t>
  </si>
  <si>
    <t xml:space="preserve">0312500</t>
  </si>
  <si>
    <t xml:space="preserve">Castelões</t>
  </si>
  <si>
    <t xml:space="preserve">031210</t>
  </si>
  <si>
    <t xml:space="preserve">0312501</t>
  </si>
  <si>
    <t xml:space="preserve">Cruz</t>
  </si>
  <si>
    <t xml:space="preserve">031212</t>
  </si>
  <si>
    <t xml:space="preserve">0312502</t>
  </si>
  <si>
    <t xml:space="preserve">Delães</t>
  </si>
  <si>
    <t xml:space="preserve">031213</t>
  </si>
  <si>
    <t xml:space="preserve">0312503</t>
  </si>
  <si>
    <t xml:space="preserve">Fradelos</t>
  </si>
  <si>
    <t xml:space="preserve">031215</t>
  </si>
  <si>
    <t xml:space="preserve">0312504</t>
  </si>
  <si>
    <t xml:space="preserve">031216</t>
  </si>
  <si>
    <t xml:space="preserve">0312505</t>
  </si>
  <si>
    <t xml:space="preserve">Joane</t>
  </si>
  <si>
    <t xml:space="preserve">031219</t>
  </si>
  <si>
    <t xml:space="preserve">0312506</t>
  </si>
  <si>
    <t xml:space="preserve">Landim</t>
  </si>
  <si>
    <t xml:space="preserve">031221</t>
  </si>
  <si>
    <t xml:space="preserve">0312507</t>
  </si>
  <si>
    <t xml:space="preserve">Louro</t>
  </si>
  <si>
    <t xml:space="preserve">031223</t>
  </si>
  <si>
    <t xml:space="preserve">0312508</t>
  </si>
  <si>
    <t xml:space="preserve">Lousado</t>
  </si>
  <si>
    <t xml:space="preserve">031224</t>
  </si>
  <si>
    <t xml:space="preserve">0312509</t>
  </si>
  <si>
    <t xml:space="preserve">Mogege</t>
  </si>
  <si>
    <t xml:space="preserve">031225</t>
  </si>
  <si>
    <t xml:space="preserve">0312510</t>
  </si>
  <si>
    <t xml:space="preserve">Nine</t>
  </si>
  <si>
    <t xml:space="preserve">031227</t>
  </si>
  <si>
    <t xml:space="preserve">0312511</t>
  </si>
  <si>
    <t xml:space="preserve">Pedome</t>
  </si>
  <si>
    <t xml:space="preserve">031230</t>
  </si>
  <si>
    <t xml:space="preserve">0312512</t>
  </si>
  <si>
    <t xml:space="preserve">Pousada de Saramagos</t>
  </si>
  <si>
    <t xml:space="preserve">031232</t>
  </si>
  <si>
    <t xml:space="preserve">0312513</t>
  </si>
  <si>
    <t xml:space="preserve">Requião</t>
  </si>
  <si>
    <t xml:space="preserve">031233</t>
  </si>
  <si>
    <t xml:space="preserve">0312514</t>
  </si>
  <si>
    <t xml:space="preserve">Riba de Ave</t>
  </si>
  <si>
    <t xml:space="preserve">031234</t>
  </si>
  <si>
    <t xml:space="preserve">0312515</t>
  </si>
  <si>
    <t xml:space="preserve">Ribeirão</t>
  </si>
  <si>
    <t xml:space="preserve">031235</t>
  </si>
  <si>
    <t xml:space="preserve">0312516</t>
  </si>
  <si>
    <t xml:space="preserve">Oliveira (Santa Maria)</t>
  </si>
  <si>
    <t xml:space="preserve">031239</t>
  </si>
  <si>
    <t xml:space="preserve">0312517</t>
  </si>
  <si>
    <t xml:space="preserve">Vale (São Martinho)</t>
  </si>
  <si>
    <t xml:space="preserve">031241</t>
  </si>
  <si>
    <t xml:space="preserve">0312518</t>
  </si>
  <si>
    <t xml:space="preserve">Oliveira (São Mateus)</t>
  </si>
  <si>
    <t xml:space="preserve">031242</t>
  </si>
  <si>
    <t xml:space="preserve">0312519</t>
  </si>
  <si>
    <t xml:space="preserve">Vermoim</t>
  </si>
  <si>
    <t xml:space="preserve">031247</t>
  </si>
  <si>
    <t xml:space="preserve">0312520</t>
  </si>
  <si>
    <t xml:space="preserve">Vilarinho das Cambas</t>
  </si>
  <si>
    <t xml:space="preserve">031249</t>
  </si>
  <si>
    <t xml:space="preserve">0312521</t>
  </si>
  <si>
    <t xml:space="preserve">UF de Antas e Abade de Vermoim</t>
  </si>
  <si>
    <t xml:space="preserve">031250</t>
  </si>
  <si>
    <t xml:space="preserve">0312522</t>
  </si>
  <si>
    <t xml:space="preserve">UF de Arnoso (Santa Maria e Santa Eulália) e Sezures</t>
  </si>
  <si>
    <t xml:space="preserve">031251</t>
  </si>
  <si>
    <t xml:space="preserve">0312523</t>
  </si>
  <si>
    <t xml:space="preserve">UF de Avidos e Lagoa</t>
  </si>
  <si>
    <t xml:space="preserve">031252</t>
  </si>
  <si>
    <t xml:space="preserve">0312524</t>
  </si>
  <si>
    <t xml:space="preserve">UF de Carreira e Bente</t>
  </si>
  <si>
    <t xml:space="preserve">031253</t>
  </si>
  <si>
    <t xml:space="preserve">0312525</t>
  </si>
  <si>
    <t xml:space="preserve">UF de Esmeriz e Cabeçudos</t>
  </si>
  <si>
    <t xml:space="preserve">031254</t>
  </si>
  <si>
    <t xml:space="preserve">0312526</t>
  </si>
  <si>
    <t xml:space="preserve">UF de Gondifelos, Cavalões e Outiz</t>
  </si>
  <si>
    <t xml:space="preserve">031255</t>
  </si>
  <si>
    <t xml:space="preserve">0312527</t>
  </si>
  <si>
    <t xml:space="preserve">UF de Lemenhe, Mouquim e Jesufrei</t>
  </si>
  <si>
    <t xml:space="preserve">031256</t>
  </si>
  <si>
    <t xml:space="preserve">0312528</t>
  </si>
  <si>
    <t xml:space="preserve">UF de Ruivães e Novais</t>
  </si>
  <si>
    <t xml:space="preserve">031257</t>
  </si>
  <si>
    <t xml:space="preserve">0312529</t>
  </si>
  <si>
    <t xml:space="preserve">UF de Seide</t>
  </si>
  <si>
    <t xml:space="preserve">031258</t>
  </si>
  <si>
    <t xml:space="preserve">0312530</t>
  </si>
  <si>
    <t xml:space="preserve">UF de Vale (São Cosme), Telhado e Portela</t>
  </si>
  <si>
    <t xml:space="preserve">031259</t>
  </si>
  <si>
    <t xml:space="preserve">0312531</t>
  </si>
  <si>
    <t xml:space="preserve">UF de Vila Nova de Famalicão e Calendário</t>
  </si>
  <si>
    <t xml:space="preserve">031260</t>
  </si>
  <si>
    <t xml:space="preserve">0313532</t>
  </si>
  <si>
    <t xml:space="preserve">Atiães</t>
  </si>
  <si>
    <t xml:space="preserve">031304</t>
  </si>
  <si>
    <t xml:space="preserve">0313533</t>
  </si>
  <si>
    <t xml:space="preserve">Cabanelas</t>
  </si>
  <si>
    <t xml:space="preserve">031308</t>
  </si>
  <si>
    <t xml:space="preserve">0313534</t>
  </si>
  <si>
    <t xml:space="preserve">Cervães</t>
  </si>
  <si>
    <t xml:space="preserve">031309</t>
  </si>
  <si>
    <t xml:space="preserve">0313535</t>
  </si>
  <si>
    <t xml:space="preserve">Coucieiro</t>
  </si>
  <si>
    <t xml:space="preserve">031311</t>
  </si>
  <si>
    <t xml:space="preserve">0313536</t>
  </si>
  <si>
    <t xml:space="preserve">Dossãos</t>
  </si>
  <si>
    <t xml:space="preserve">031313</t>
  </si>
  <si>
    <t xml:space="preserve">0313537</t>
  </si>
  <si>
    <t xml:space="preserve">Freiriz</t>
  </si>
  <si>
    <t xml:space="preserve">031316</t>
  </si>
  <si>
    <t xml:space="preserve">0313538</t>
  </si>
  <si>
    <t xml:space="preserve">Gême</t>
  </si>
  <si>
    <t xml:space="preserve">031317</t>
  </si>
  <si>
    <t xml:space="preserve">0313539</t>
  </si>
  <si>
    <t xml:space="preserve">Lage</t>
  </si>
  <si>
    <t xml:space="preserve">031323</t>
  </si>
  <si>
    <t xml:space="preserve">0313540</t>
  </si>
  <si>
    <t xml:space="preserve">Lanhas</t>
  </si>
  <si>
    <t xml:space="preserve">031324</t>
  </si>
  <si>
    <t xml:space="preserve">0313541</t>
  </si>
  <si>
    <t xml:space="preserve">Loureira</t>
  </si>
  <si>
    <t xml:space="preserve">031325</t>
  </si>
  <si>
    <t xml:space="preserve">0313542</t>
  </si>
  <si>
    <t xml:space="preserve">031328</t>
  </si>
  <si>
    <t xml:space="preserve">0313543</t>
  </si>
  <si>
    <t xml:space="preserve">031330</t>
  </si>
  <si>
    <t xml:space="preserve">0313544</t>
  </si>
  <si>
    <t xml:space="preserve">Parada de Gatim</t>
  </si>
  <si>
    <t xml:space="preserve">031331</t>
  </si>
  <si>
    <t xml:space="preserve">0313545</t>
  </si>
  <si>
    <t xml:space="preserve">Pico</t>
  </si>
  <si>
    <t xml:space="preserve">031335</t>
  </si>
  <si>
    <t xml:space="preserve">0313546</t>
  </si>
  <si>
    <t xml:space="preserve">031337</t>
  </si>
  <si>
    <t xml:space="preserve">0313547</t>
  </si>
  <si>
    <t xml:space="preserve">Sabariz</t>
  </si>
  <si>
    <t xml:space="preserve">031340</t>
  </si>
  <si>
    <t xml:space="preserve">0313548</t>
  </si>
  <si>
    <t xml:space="preserve">Vila de Prado</t>
  </si>
  <si>
    <t xml:space="preserve">031342</t>
  </si>
  <si>
    <t xml:space="preserve">0313549</t>
  </si>
  <si>
    <t xml:space="preserve">Prado (São Miguel)</t>
  </si>
  <si>
    <t xml:space="preserve">031350</t>
  </si>
  <si>
    <t xml:space="preserve">0313550</t>
  </si>
  <si>
    <t xml:space="preserve">Soutelo</t>
  </si>
  <si>
    <t xml:space="preserve">031352</t>
  </si>
  <si>
    <t xml:space="preserve">0313551</t>
  </si>
  <si>
    <t xml:space="preserve">Turiz</t>
  </si>
  <si>
    <t xml:space="preserve">031354</t>
  </si>
  <si>
    <t xml:space="preserve">0313552</t>
  </si>
  <si>
    <t xml:space="preserve">Valdreu</t>
  </si>
  <si>
    <t xml:space="preserve">031355</t>
  </si>
  <si>
    <t xml:space="preserve">0313553</t>
  </si>
  <si>
    <t xml:space="preserve">Aboim da Nóbrega e Gondomar</t>
  </si>
  <si>
    <t xml:space="preserve">031359</t>
  </si>
  <si>
    <t xml:space="preserve">0313554</t>
  </si>
  <si>
    <t xml:space="preserve">UF da Ribeira do Neiva</t>
  </si>
  <si>
    <t xml:space="preserve">031360</t>
  </si>
  <si>
    <t xml:space="preserve">0313555</t>
  </si>
  <si>
    <t xml:space="preserve">UF de Carreiras (São Miguel) e Carreiras (Santiago)</t>
  </si>
  <si>
    <t xml:space="preserve">031361</t>
  </si>
  <si>
    <t xml:space="preserve">0313556</t>
  </si>
  <si>
    <t xml:space="preserve">UF de Escariz (São Mamede) e Escariz (São Martinho)</t>
  </si>
  <si>
    <t xml:space="preserve">031362</t>
  </si>
  <si>
    <t xml:space="preserve">0313557</t>
  </si>
  <si>
    <t xml:space="preserve">UF de Esqueiros, Nevogilde e Travassós</t>
  </si>
  <si>
    <t xml:space="preserve">031363</t>
  </si>
  <si>
    <t xml:space="preserve">0313558</t>
  </si>
  <si>
    <t xml:space="preserve">UF de Marrancos e Arcozelo</t>
  </si>
  <si>
    <t xml:space="preserve">031364</t>
  </si>
  <si>
    <t xml:space="preserve">0313559</t>
  </si>
  <si>
    <t xml:space="preserve">UF de Oriz (Santa Marinha) e Oriz (São Miguel)</t>
  </si>
  <si>
    <t xml:space="preserve">031365</t>
  </si>
  <si>
    <t xml:space="preserve">0313560</t>
  </si>
  <si>
    <t xml:space="preserve">UF de Pico de Regalados, Gondiães e Mós</t>
  </si>
  <si>
    <t xml:space="preserve">031366</t>
  </si>
  <si>
    <t xml:space="preserve">0313561</t>
  </si>
  <si>
    <t xml:space="preserve">UF de Sande, Vilarinho, Barros e Gomide</t>
  </si>
  <si>
    <t xml:space="preserve">031367</t>
  </si>
  <si>
    <t xml:space="preserve">0313562</t>
  </si>
  <si>
    <t xml:space="preserve">UF de Valbom (São Pedro), Passô e Valbom (São Martinho)</t>
  </si>
  <si>
    <t xml:space="preserve">031368</t>
  </si>
  <si>
    <t xml:space="preserve">0313563</t>
  </si>
  <si>
    <t xml:space="preserve">UF do Vade</t>
  </si>
  <si>
    <t xml:space="preserve">031369</t>
  </si>
  <si>
    <t xml:space="preserve">0313564</t>
  </si>
  <si>
    <t xml:space="preserve">Vila Verde e Barbudo</t>
  </si>
  <si>
    <t xml:space="preserve">031370</t>
  </si>
  <si>
    <t xml:space="preserve">0314565</t>
  </si>
  <si>
    <t xml:space="preserve">031401</t>
  </si>
  <si>
    <t xml:space="preserve">0314566</t>
  </si>
  <si>
    <t xml:space="preserve">Infias</t>
  </si>
  <si>
    <t xml:space="preserve">031404</t>
  </si>
  <si>
    <t xml:space="preserve">0314567</t>
  </si>
  <si>
    <t xml:space="preserve">Vizela (Santo Adrião)</t>
  </si>
  <si>
    <t xml:space="preserve">031406</t>
  </si>
  <si>
    <t xml:space="preserve">0314568</t>
  </si>
  <si>
    <t xml:space="preserve">UF de Caldas de Vizela (São Miguel e São João)</t>
  </si>
  <si>
    <t xml:space="preserve">031408</t>
  </si>
  <si>
    <t xml:space="preserve">0314569</t>
  </si>
  <si>
    <t xml:space="preserve">UF de Tagilde e Vizela (São Paio)</t>
  </si>
  <si>
    <t xml:space="preserve">031409</t>
  </si>
  <si>
    <t xml:space="preserve">0401570</t>
  </si>
  <si>
    <t xml:space="preserve">040102</t>
  </si>
  <si>
    <t xml:space="preserve">0401571</t>
  </si>
  <si>
    <t xml:space="preserve">040103</t>
  </si>
  <si>
    <t xml:space="preserve">0401572</t>
  </si>
  <si>
    <t xml:space="preserve">040111</t>
  </si>
  <si>
    <t xml:space="preserve">0401573</t>
  </si>
  <si>
    <t xml:space="preserve">040118</t>
  </si>
  <si>
    <t xml:space="preserve">0401574</t>
  </si>
  <si>
    <t xml:space="preserve">040119</t>
  </si>
  <si>
    <t xml:space="preserve">0401575</t>
  </si>
  <si>
    <t xml:space="preserve">040120</t>
  </si>
  <si>
    <t xml:space="preserve">0401576</t>
  </si>
  <si>
    <t xml:space="preserve">040121</t>
  </si>
  <si>
    <t xml:space="preserve">0401577</t>
  </si>
  <si>
    <t xml:space="preserve">040122</t>
  </si>
  <si>
    <t xml:space="preserve">0401578</t>
  </si>
  <si>
    <t xml:space="preserve">040123</t>
  </si>
  <si>
    <t xml:space="preserve">0401579</t>
  </si>
  <si>
    <t xml:space="preserve">040124</t>
  </si>
  <si>
    <t xml:space="preserve">0401580</t>
  </si>
  <si>
    <t xml:space="preserve">040125</t>
  </si>
  <si>
    <t xml:space="preserve">0401581</t>
  </si>
  <si>
    <t xml:space="preserve">040126</t>
  </si>
  <si>
    <t xml:space="preserve">0402582</t>
  </si>
  <si>
    <t xml:space="preserve">Alfaião</t>
  </si>
  <si>
    <t xml:space="preserve">040201</t>
  </si>
  <si>
    <t xml:space="preserve">0402583</t>
  </si>
  <si>
    <t xml:space="preserve">Babe</t>
  </si>
  <si>
    <t xml:space="preserve">040203</t>
  </si>
  <si>
    <t xml:space="preserve">0402584</t>
  </si>
  <si>
    <t xml:space="preserve">Baçal</t>
  </si>
  <si>
    <t xml:space="preserve">040204</t>
  </si>
  <si>
    <t xml:space="preserve">0402585</t>
  </si>
  <si>
    <t xml:space="preserve">Carragosa</t>
  </si>
  <si>
    <t xml:space="preserve">040206</t>
  </si>
  <si>
    <t xml:space="preserve">0402586</t>
  </si>
  <si>
    <t xml:space="preserve">Castro de Avelãs</t>
  </si>
  <si>
    <t xml:space="preserve">040209</t>
  </si>
  <si>
    <t xml:space="preserve">0402587</t>
  </si>
  <si>
    <t xml:space="preserve">Coelhoso</t>
  </si>
  <si>
    <t xml:space="preserve">040210</t>
  </si>
  <si>
    <t xml:space="preserve">0402588</t>
  </si>
  <si>
    <t xml:space="preserve">Donai</t>
  </si>
  <si>
    <t xml:space="preserve">040212</t>
  </si>
  <si>
    <t xml:space="preserve">0402589</t>
  </si>
  <si>
    <t xml:space="preserve">Espinhosela</t>
  </si>
  <si>
    <t xml:space="preserve">040213</t>
  </si>
  <si>
    <t xml:space="preserve">0402590</t>
  </si>
  <si>
    <t xml:space="preserve">França</t>
  </si>
  <si>
    <t xml:space="preserve">040215</t>
  </si>
  <si>
    <t xml:space="preserve">0402591</t>
  </si>
  <si>
    <t xml:space="preserve">Gimonde</t>
  </si>
  <si>
    <t xml:space="preserve">040216</t>
  </si>
  <si>
    <t xml:space="preserve">0402592</t>
  </si>
  <si>
    <t xml:space="preserve">Gondesende</t>
  </si>
  <si>
    <t xml:space="preserve">040217</t>
  </si>
  <si>
    <t xml:space="preserve">0402593</t>
  </si>
  <si>
    <t xml:space="preserve">Gostei</t>
  </si>
  <si>
    <t xml:space="preserve">040218</t>
  </si>
  <si>
    <t xml:space="preserve">0402594</t>
  </si>
  <si>
    <t xml:space="preserve">Grijó de Parada</t>
  </si>
  <si>
    <t xml:space="preserve">040219</t>
  </si>
  <si>
    <t xml:space="preserve">0402595</t>
  </si>
  <si>
    <t xml:space="preserve">Macedo do Mato</t>
  </si>
  <si>
    <t xml:space="preserve">040221</t>
  </si>
  <si>
    <t xml:space="preserve">0402596</t>
  </si>
  <si>
    <t xml:space="preserve">Mós</t>
  </si>
  <si>
    <t xml:space="preserve">040224</t>
  </si>
  <si>
    <t xml:space="preserve">0402597</t>
  </si>
  <si>
    <t xml:space="preserve">Nogueira</t>
  </si>
  <si>
    <t xml:space="preserve">040225</t>
  </si>
  <si>
    <t xml:space="preserve">0402598</t>
  </si>
  <si>
    <t xml:space="preserve">Outeiro</t>
  </si>
  <si>
    <t xml:space="preserve">040226</t>
  </si>
  <si>
    <t xml:space="preserve">0402599</t>
  </si>
  <si>
    <t xml:space="preserve">Parâmio</t>
  </si>
  <si>
    <t xml:space="preserve">040229</t>
  </si>
  <si>
    <t xml:space="preserve">0402600</t>
  </si>
  <si>
    <t xml:space="preserve">Pinela</t>
  </si>
  <si>
    <t xml:space="preserve">040230</t>
  </si>
  <si>
    <t xml:space="preserve">0402601</t>
  </si>
  <si>
    <t xml:space="preserve">Quintanilha</t>
  </si>
  <si>
    <t xml:space="preserve">040232</t>
  </si>
  <si>
    <t xml:space="preserve">0402602</t>
  </si>
  <si>
    <t xml:space="preserve">Quintela de Lampaças</t>
  </si>
  <si>
    <t xml:space="preserve">040233</t>
  </si>
  <si>
    <t xml:space="preserve">0402603</t>
  </si>
  <si>
    <t xml:space="preserve">Rabal</t>
  </si>
  <si>
    <t xml:space="preserve">040234</t>
  </si>
  <si>
    <t xml:space="preserve">0402604</t>
  </si>
  <si>
    <t xml:space="preserve">Rebordãos</t>
  </si>
  <si>
    <t xml:space="preserve">040236</t>
  </si>
  <si>
    <t xml:space="preserve">0402605</t>
  </si>
  <si>
    <t xml:space="preserve">Salsas</t>
  </si>
  <si>
    <t xml:space="preserve">040239</t>
  </si>
  <si>
    <t xml:space="preserve">0402606</t>
  </si>
  <si>
    <t xml:space="preserve">Samil</t>
  </si>
  <si>
    <t xml:space="preserve">040240</t>
  </si>
  <si>
    <t xml:space="preserve">0402607</t>
  </si>
  <si>
    <t xml:space="preserve">Santa Comba de Rossas</t>
  </si>
  <si>
    <t xml:space="preserve">040241</t>
  </si>
  <si>
    <t xml:space="preserve">0402608</t>
  </si>
  <si>
    <t xml:space="preserve">São Pedro de Sarracenos</t>
  </si>
  <si>
    <t xml:space="preserve">040244</t>
  </si>
  <si>
    <t xml:space="preserve">0402609</t>
  </si>
  <si>
    <t xml:space="preserve">Sendas</t>
  </si>
  <si>
    <t xml:space="preserve">040246</t>
  </si>
  <si>
    <t xml:space="preserve">0402610</t>
  </si>
  <si>
    <t xml:space="preserve">Serapicos</t>
  </si>
  <si>
    <t xml:space="preserve">040247</t>
  </si>
  <si>
    <t xml:space="preserve">0402611</t>
  </si>
  <si>
    <t xml:space="preserve">Sortes</t>
  </si>
  <si>
    <t xml:space="preserve">040248</t>
  </si>
  <si>
    <t xml:space="preserve">0402612</t>
  </si>
  <si>
    <t xml:space="preserve">Zoio</t>
  </si>
  <si>
    <t xml:space="preserve">040249</t>
  </si>
  <si>
    <t xml:space="preserve">0402613</t>
  </si>
  <si>
    <t xml:space="preserve">UF de Aveleda e Rio de Onor</t>
  </si>
  <si>
    <t xml:space="preserve">040250</t>
  </si>
  <si>
    <t xml:space="preserve">0402614</t>
  </si>
  <si>
    <t xml:space="preserve">UF de Castrelos e Carrazedo</t>
  </si>
  <si>
    <t xml:space="preserve">040251</t>
  </si>
  <si>
    <t xml:space="preserve">0402615</t>
  </si>
  <si>
    <t xml:space="preserve">UF de Izeda, Calvelhe e Paradinha Nova</t>
  </si>
  <si>
    <t xml:space="preserve">040252</t>
  </si>
  <si>
    <t xml:space="preserve">0402616</t>
  </si>
  <si>
    <t xml:space="preserve">UF de Parada e Faílde</t>
  </si>
  <si>
    <t xml:space="preserve">040253</t>
  </si>
  <si>
    <t xml:space="preserve">0402617</t>
  </si>
  <si>
    <t xml:space="preserve">UF de Rebordainhos e Pombares</t>
  </si>
  <si>
    <t xml:space="preserve">040254</t>
  </si>
  <si>
    <t xml:space="preserve">0402618</t>
  </si>
  <si>
    <t xml:space="preserve">UF de Rio Frio e Milhão</t>
  </si>
  <si>
    <t xml:space="preserve">040255</t>
  </si>
  <si>
    <t xml:space="preserve">0402619</t>
  </si>
  <si>
    <t xml:space="preserve">UF de São Julião de Palácios e Deilão</t>
  </si>
  <si>
    <t xml:space="preserve">040256</t>
  </si>
  <si>
    <t xml:space="preserve">0402620</t>
  </si>
  <si>
    <t xml:space="preserve">UF de Sé, Santa Maria e Meixedo</t>
  </si>
  <si>
    <t xml:space="preserve">040257</t>
  </si>
  <si>
    <t xml:space="preserve">0403621</t>
  </si>
  <si>
    <t xml:space="preserve">040304</t>
  </si>
  <si>
    <t xml:space="preserve">0403622</t>
  </si>
  <si>
    <t xml:space="preserve">Fonte Longa</t>
  </si>
  <si>
    <t xml:space="preserve">040306</t>
  </si>
  <si>
    <t xml:space="preserve">0403623</t>
  </si>
  <si>
    <t xml:space="preserve">Linhares</t>
  </si>
  <si>
    <t xml:space="preserve">040308</t>
  </si>
  <si>
    <t xml:space="preserve">0403624</t>
  </si>
  <si>
    <t xml:space="preserve">Marzagão</t>
  </si>
  <si>
    <t xml:space="preserve">040309</t>
  </si>
  <si>
    <t xml:space="preserve">0403625</t>
  </si>
  <si>
    <t xml:space="preserve">Parambos</t>
  </si>
  <si>
    <t xml:space="preserve">040311</t>
  </si>
  <si>
    <t xml:space="preserve">0403626</t>
  </si>
  <si>
    <t xml:space="preserve">Pereiros</t>
  </si>
  <si>
    <t xml:space="preserve">040312</t>
  </si>
  <si>
    <t xml:space="preserve">0403627</t>
  </si>
  <si>
    <t xml:space="preserve">Pinhal do Norte</t>
  </si>
  <si>
    <t xml:space="preserve">040313</t>
  </si>
  <si>
    <t xml:space="preserve">0403628</t>
  </si>
  <si>
    <t xml:space="preserve">040314</t>
  </si>
  <si>
    <t xml:space="preserve">0403629</t>
  </si>
  <si>
    <t xml:space="preserve">Seixo de Ansiães</t>
  </si>
  <si>
    <t xml:space="preserve">040316</t>
  </si>
  <si>
    <t xml:space="preserve">0403630</t>
  </si>
  <si>
    <t xml:space="preserve">Vilarinho da Castanheira</t>
  </si>
  <si>
    <t xml:space="preserve">040318</t>
  </si>
  <si>
    <t xml:space="preserve">0403631</t>
  </si>
  <si>
    <t xml:space="preserve">UF de Amedo e Zedes</t>
  </si>
  <si>
    <t xml:space="preserve">040320</t>
  </si>
  <si>
    <t xml:space="preserve">0403632</t>
  </si>
  <si>
    <t xml:space="preserve">UF de Belver e Mogo de Malta</t>
  </si>
  <si>
    <t xml:space="preserve">040321</t>
  </si>
  <si>
    <t xml:space="preserve">0403633</t>
  </si>
  <si>
    <t xml:space="preserve">UF de Castanheiro do Norte e Ribalonga</t>
  </si>
  <si>
    <t xml:space="preserve">040322</t>
  </si>
  <si>
    <t xml:space="preserve">0403634</t>
  </si>
  <si>
    <t xml:space="preserve">UF de Lavandeira, Beira Grande e Selores</t>
  </si>
  <si>
    <t xml:space="preserve">040323</t>
  </si>
  <si>
    <t xml:space="preserve">0404635</t>
  </si>
  <si>
    <t xml:space="preserve">Ligares</t>
  </si>
  <si>
    <t xml:space="preserve">040404</t>
  </si>
  <si>
    <t xml:space="preserve">0404636</t>
  </si>
  <si>
    <t xml:space="preserve">Poiares</t>
  </si>
  <si>
    <t xml:space="preserve">040406</t>
  </si>
  <si>
    <t xml:space="preserve">0404637</t>
  </si>
  <si>
    <t xml:space="preserve">UF de Freixo de Espada à Cinta e Mazouco</t>
  </si>
  <si>
    <t xml:space="preserve">040407</t>
  </si>
  <si>
    <t xml:space="preserve">0404638</t>
  </si>
  <si>
    <t xml:space="preserve">UF de Lagoaça e Fornos</t>
  </si>
  <si>
    <t xml:space="preserve">040408</t>
  </si>
  <si>
    <t xml:space="preserve">0405639</t>
  </si>
  <si>
    <t xml:space="preserve">Amendoeira</t>
  </si>
  <si>
    <t xml:space="preserve">040502</t>
  </si>
  <si>
    <t xml:space="preserve">0405640</t>
  </si>
  <si>
    <t xml:space="preserve">Arcas</t>
  </si>
  <si>
    <t xml:space="preserve">040503</t>
  </si>
  <si>
    <t xml:space="preserve">0405641</t>
  </si>
  <si>
    <t xml:space="preserve">Carrapatas</t>
  </si>
  <si>
    <t xml:space="preserve">040507</t>
  </si>
  <si>
    <t xml:space="preserve">0405642</t>
  </si>
  <si>
    <t xml:space="preserve">Chacim</t>
  </si>
  <si>
    <t xml:space="preserve">040509</t>
  </si>
  <si>
    <t xml:space="preserve">0405643</t>
  </si>
  <si>
    <t xml:space="preserve">Cortiços</t>
  </si>
  <si>
    <t xml:space="preserve">040510</t>
  </si>
  <si>
    <t xml:space="preserve">0405644</t>
  </si>
  <si>
    <t xml:space="preserve">Corujas</t>
  </si>
  <si>
    <t xml:space="preserve">040511</t>
  </si>
  <si>
    <t xml:space="preserve">0405645</t>
  </si>
  <si>
    <t xml:space="preserve">Ferreira</t>
  </si>
  <si>
    <t xml:space="preserve">040514</t>
  </si>
  <si>
    <t xml:space="preserve">0405646</t>
  </si>
  <si>
    <t xml:space="preserve">Grijó</t>
  </si>
  <si>
    <t xml:space="preserve">040515</t>
  </si>
  <si>
    <t xml:space="preserve">0405647</t>
  </si>
  <si>
    <t xml:space="preserve">040516</t>
  </si>
  <si>
    <t xml:space="preserve">0405648</t>
  </si>
  <si>
    <t xml:space="preserve">Lamalonga</t>
  </si>
  <si>
    <t xml:space="preserve">040517</t>
  </si>
  <si>
    <t xml:space="preserve">0405649</t>
  </si>
  <si>
    <t xml:space="preserve">040518</t>
  </si>
  <si>
    <t xml:space="preserve">0405650</t>
  </si>
  <si>
    <t xml:space="preserve">Lombo</t>
  </si>
  <si>
    <t xml:space="preserve">040519</t>
  </si>
  <si>
    <t xml:space="preserve">0405651</t>
  </si>
  <si>
    <t xml:space="preserve">040520</t>
  </si>
  <si>
    <t xml:space="preserve">0405652</t>
  </si>
  <si>
    <t xml:space="preserve">Morais</t>
  </si>
  <si>
    <t xml:space="preserve">040521</t>
  </si>
  <si>
    <t xml:space="preserve">0405653</t>
  </si>
  <si>
    <t xml:space="preserve">Olmos</t>
  </si>
  <si>
    <t xml:space="preserve">040523</t>
  </si>
  <si>
    <t xml:space="preserve">0405654</t>
  </si>
  <si>
    <t xml:space="preserve">Peredo</t>
  </si>
  <si>
    <t xml:space="preserve">040524</t>
  </si>
  <si>
    <t xml:space="preserve">0405655</t>
  </si>
  <si>
    <t xml:space="preserve">Salselas</t>
  </si>
  <si>
    <t xml:space="preserve">040526</t>
  </si>
  <si>
    <t xml:space="preserve">0405656</t>
  </si>
  <si>
    <t xml:space="preserve">Sezulfe</t>
  </si>
  <si>
    <t xml:space="preserve">040528</t>
  </si>
  <si>
    <t xml:space="preserve">0405657</t>
  </si>
  <si>
    <t xml:space="preserve">Talhas</t>
  </si>
  <si>
    <t xml:space="preserve">040530</t>
  </si>
  <si>
    <t xml:space="preserve">0405658</t>
  </si>
  <si>
    <t xml:space="preserve">Vale Benfeito</t>
  </si>
  <si>
    <t xml:space="preserve">040532</t>
  </si>
  <si>
    <t xml:space="preserve">0405659</t>
  </si>
  <si>
    <t xml:space="preserve">Vale da Porca</t>
  </si>
  <si>
    <t xml:space="preserve">040533</t>
  </si>
  <si>
    <t xml:space="preserve">0405660</t>
  </si>
  <si>
    <t xml:space="preserve">Vale de Prados</t>
  </si>
  <si>
    <t xml:space="preserve">040534</t>
  </si>
  <si>
    <t xml:space="preserve">0405661</t>
  </si>
  <si>
    <t xml:space="preserve">Vilarinho de Agrochão</t>
  </si>
  <si>
    <t xml:space="preserve">040536</t>
  </si>
  <si>
    <t xml:space="preserve">0405662</t>
  </si>
  <si>
    <t xml:space="preserve">Vinhas</t>
  </si>
  <si>
    <t xml:space="preserve">040538</t>
  </si>
  <si>
    <t xml:space="preserve">0405663</t>
  </si>
  <si>
    <t xml:space="preserve">UF de Ala e Vilarinho do Monte</t>
  </si>
  <si>
    <t xml:space="preserve">040539</t>
  </si>
  <si>
    <t xml:space="preserve">0405664</t>
  </si>
  <si>
    <t xml:space="preserve">UF de Bornes e Burga</t>
  </si>
  <si>
    <t xml:space="preserve">040540</t>
  </si>
  <si>
    <t xml:space="preserve">0405665</t>
  </si>
  <si>
    <t xml:space="preserve">UF de Castelãos e Vilar do Monte</t>
  </si>
  <si>
    <t xml:space="preserve">040541</t>
  </si>
  <si>
    <t xml:space="preserve">0405666</t>
  </si>
  <si>
    <t xml:space="preserve">UF de Espadanedo, Edroso, Murçós e Soutelo Mourisco</t>
  </si>
  <si>
    <t xml:space="preserve">040542</t>
  </si>
  <si>
    <t xml:space="preserve">0405667</t>
  </si>
  <si>
    <t xml:space="preserve">UF de Podence e Santa Combinha</t>
  </si>
  <si>
    <t xml:space="preserve">040543</t>
  </si>
  <si>
    <t xml:space="preserve">0405668</t>
  </si>
  <si>
    <t xml:space="preserve">UF de Talhinhas e Bagueixe</t>
  </si>
  <si>
    <t xml:space="preserve">040544</t>
  </si>
  <si>
    <t xml:space="preserve">0406669</t>
  </si>
  <si>
    <t xml:space="preserve">Duas Igrejas</t>
  </si>
  <si>
    <t xml:space="preserve">040604</t>
  </si>
  <si>
    <t xml:space="preserve">0406670</t>
  </si>
  <si>
    <t xml:space="preserve">Genísio</t>
  </si>
  <si>
    <t xml:space="preserve">040605</t>
  </si>
  <si>
    <t xml:space="preserve">0406671</t>
  </si>
  <si>
    <t xml:space="preserve">Malhadas</t>
  </si>
  <si>
    <t xml:space="preserve">040607</t>
  </si>
  <si>
    <t xml:space="preserve">0406672</t>
  </si>
  <si>
    <t xml:space="preserve">040608</t>
  </si>
  <si>
    <t xml:space="preserve">0406673</t>
  </si>
  <si>
    <t xml:space="preserve">Palaçoulo</t>
  </si>
  <si>
    <t xml:space="preserve">040609</t>
  </si>
  <si>
    <t xml:space="preserve">0406674</t>
  </si>
  <si>
    <t xml:space="preserve">Picote</t>
  </si>
  <si>
    <t xml:space="preserve">040611</t>
  </si>
  <si>
    <t xml:space="preserve">0406675</t>
  </si>
  <si>
    <t xml:space="preserve">Póvoa</t>
  </si>
  <si>
    <t xml:space="preserve">040612</t>
  </si>
  <si>
    <t xml:space="preserve">0406676</t>
  </si>
  <si>
    <t xml:space="preserve">São Martinho de Angueira</t>
  </si>
  <si>
    <t xml:space="preserve">040613</t>
  </si>
  <si>
    <t xml:space="preserve">0406677</t>
  </si>
  <si>
    <t xml:space="preserve">Vila Chã de Braciosa</t>
  </si>
  <si>
    <t xml:space="preserve">040616</t>
  </si>
  <si>
    <t xml:space="preserve">0406678</t>
  </si>
  <si>
    <t xml:space="preserve">UF de Constantim e Cicouro</t>
  </si>
  <si>
    <t xml:space="preserve">040618</t>
  </si>
  <si>
    <t xml:space="preserve">0406679</t>
  </si>
  <si>
    <t xml:space="preserve">UF de Ifanes e Paradela</t>
  </si>
  <si>
    <t xml:space="preserve">040619</t>
  </si>
  <si>
    <t xml:space="preserve">0406680</t>
  </si>
  <si>
    <t xml:space="preserve">UF de Sendim e Atenor</t>
  </si>
  <si>
    <t xml:space="preserve">040620</t>
  </si>
  <si>
    <t xml:space="preserve">0406681</t>
  </si>
  <si>
    <t xml:space="preserve">UF de Silva e Águas Vivas</t>
  </si>
  <si>
    <t xml:space="preserve">040621</t>
  </si>
  <si>
    <t xml:space="preserve">0407682</t>
  </si>
  <si>
    <t xml:space="preserve">Abambres</t>
  </si>
  <si>
    <t xml:space="preserve">040701</t>
  </si>
  <si>
    <t xml:space="preserve">0407683</t>
  </si>
  <si>
    <t xml:space="preserve">Abreiro</t>
  </si>
  <si>
    <t xml:space="preserve">040702</t>
  </si>
  <si>
    <t xml:space="preserve">0407684</t>
  </si>
  <si>
    <t xml:space="preserve">Aguieiras</t>
  </si>
  <si>
    <t xml:space="preserve">040703</t>
  </si>
  <si>
    <t xml:space="preserve">0407685</t>
  </si>
  <si>
    <t xml:space="preserve">Alvites</t>
  </si>
  <si>
    <t xml:space="preserve">040704</t>
  </si>
  <si>
    <t xml:space="preserve">0407686</t>
  </si>
  <si>
    <t xml:space="preserve">Bouça</t>
  </si>
  <si>
    <t xml:space="preserve">040708</t>
  </si>
  <si>
    <t xml:space="preserve">0407687</t>
  </si>
  <si>
    <t xml:space="preserve">040709</t>
  </si>
  <si>
    <t xml:space="preserve">0407688</t>
  </si>
  <si>
    <t xml:space="preserve">Caravelas</t>
  </si>
  <si>
    <t xml:space="preserve">040710</t>
  </si>
  <si>
    <t xml:space="preserve">0407689</t>
  </si>
  <si>
    <t xml:space="preserve">Carvalhais</t>
  </si>
  <si>
    <t xml:space="preserve">040711</t>
  </si>
  <si>
    <t xml:space="preserve">0407690</t>
  </si>
  <si>
    <t xml:space="preserve">Cedães</t>
  </si>
  <si>
    <t xml:space="preserve">040712</t>
  </si>
  <si>
    <t xml:space="preserve">0407691</t>
  </si>
  <si>
    <t xml:space="preserve">Cobro</t>
  </si>
  <si>
    <t xml:space="preserve">040713</t>
  </si>
  <si>
    <t xml:space="preserve">0407692</t>
  </si>
  <si>
    <t xml:space="preserve">Fradizela</t>
  </si>
  <si>
    <t xml:space="preserve">040714</t>
  </si>
  <si>
    <t xml:space="preserve">0407693</t>
  </si>
  <si>
    <t xml:space="preserve">Frechas</t>
  </si>
  <si>
    <t xml:space="preserve">040716</t>
  </si>
  <si>
    <t xml:space="preserve">0407694</t>
  </si>
  <si>
    <t xml:space="preserve">Lamas de Orelhão</t>
  </si>
  <si>
    <t xml:space="preserve">040718</t>
  </si>
  <si>
    <t xml:space="preserve">0407695</t>
  </si>
  <si>
    <t xml:space="preserve">Mascarenhas</t>
  </si>
  <si>
    <t xml:space="preserve">040720</t>
  </si>
  <si>
    <t xml:space="preserve">0407696</t>
  </si>
  <si>
    <t xml:space="preserve">040721</t>
  </si>
  <si>
    <t xml:space="preserve">0407697</t>
  </si>
  <si>
    <t xml:space="preserve">Múrias</t>
  </si>
  <si>
    <t xml:space="preserve">040722</t>
  </si>
  <si>
    <t xml:space="preserve">0407698</t>
  </si>
  <si>
    <t xml:space="preserve">040724</t>
  </si>
  <si>
    <t xml:space="preserve">0407699</t>
  </si>
  <si>
    <t xml:space="preserve">São Pedro Velho</t>
  </si>
  <si>
    <t xml:space="preserve">040727</t>
  </si>
  <si>
    <t xml:space="preserve">0407700</t>
  </si>
  <si>
    <t xml:space="preserve">São Salvador</t>
  </si>
  <si>
    <t xml:space="preserve">040728</t>
  </si>
  <si>
    <t xml:space="preserve">0407701</t>
  </si>
  <si>
    <t xml:space="preserve">Suçães</t>
  </si>
  <si>
    <t xml:space="preserve">040729</t>
  </si>
  <si>
    <t xml:space="preserve">0407702</t>
  </si>
  <si>
    <t xml:space="preserve">Torre de Dona Chama</t>
  </si>
  <si>
    <t xml:space="preserve">040730</t>
  </si>
  <si>
    <t xml:space="preserve">0407703</t>
  </si>
  <si>
    <t xml:space="preserve">Vale de Asnes</t>
  </si>
  <si>
    <t xml:space="preserve">040731</t>
  </si>
  <si>
    <t xml:space="preserve">0407704</t>
  </si>
  <si>
    <t xml:space="preserve">Vale de Gouvinhas</t>
  </si>
  <si>
    <t xml:space="preserve">040732</t>
  </si>
  <si>
    <t xml:space="preserve">0407705</t>
  </si>
  <si>
    <t xml:space="preserve">Vale de Salgueiro</t>
  </si>
  <si>
    <t xml:space="preserve">040733</t>
  </si>
  <si>
    <t xml:space="preserve">0407706</t>
  </si>
  <si>
    <t xml:space="preserve">Vale de Telhas</t>
  </si>
  <si>
    <t xml:space="preserve">040734</t>
  </si>
  <si>
    <t xml:space="preserve">0407707</t>
  </si>
  <si>
    <t xml:space="preserve">UF de Avantos e Romeu</t>
  </si>
  <si>
    <t xml:space="preserve">040738</t>
  </si>
  <si>
    <t xml:space="preserve">0407708</t>
  </si>
  <si>
    <t xml:space="preserve">UF de Avidagos, Navalho e Pereira</t>
  </si>
  <si>
    <t xml:space="preserve">040739</t>
  </si>
  <si>
    <t xml:space="preserve">0407709</t>
  </si>
  <si>
    <t xml:space="preserve">UF de Barcel, Marmelos e Valverde da Gestosa</t>
  </si>
  <si>
    <t xml:space="preserve">040740</t>
  </si>
  <si>
    <t xml:space="preserve">0407710</t>
  </si>
  <si>
    <t xml:space="preserve">UF de Franco e Vila Boa</t>
  </si>
  <si>
    <t xml:space="preserve">040741</t>
  </si>
  <si>
    <t xml:space="preserve">0407711</t>
  </si>
  <si>
    <t xml:space="preserve">UF de Freixeda e Vila Verde</t>
  </si>
  <si>
    <t xml:space="preserve">040742</t>
  </si>
  <si>
    <t xml:space="preserve">0408712</t>
  </si>
  <si>
    <t xml:space="preserve">Azinhoso</t>
  </si>
  <si>
    <t xml:space="preserve">040801</t>
  </si>
  <si>
    <t xml:space="preserve">0408713</t>
  </si>
  <si>
    <t xml:space="preserve">Bemposta</t>
  </si>
  <si>
    <t xml:space="preserve">040802</t>
  </si>
  <si>
    <t xml:space="preserve">0408714</t>
  </si>
  <si>
    <t xml:space="preserve">Bruçó</t>
  </si>
  <si>
    <t xml:space="preserve">040803</t>
  </si>
  <si>
    <t xml:space="preserve">0408715</t>
  </si>
  <si>
    <t xml:space="preserve">Brunhoso</t>
  </si>
  <si>
    <t xml:space="preserve">040804</t>
  </si>
  <si>
    <t xml:space="preserve">0408716</t>
  </si>
  <si>
    <t xml:space="preserve">040807</t>
  </si>
  <si>
    <t xml:space="preserve">0408717</t>
  </si>
  <si>
    <t xml:space="preserve">Castro Vicente</t>
  </si>
  <si>
    <t xml:space="preserve">040808</t>
  </si>
  <si>
    <t xml:space="preserve">0408718</t>
  </si>
  <si>
    <t xml:space="preserve">Meirinhos</t>
  </si>
  <si>
    <t xml:space="preserve">040809</t>
  </si>
  <si>
    <t xml:space="preserve">0408719</t>
  </si>
  <si>
    <t xml:space="preserve">040811</t>
  </si>
  <si>
    <t xml:space="preserve">0408720</t>
  </si>
  <si>
    <t xml:space="preserve">Penas Roias</t>
  </si>
  <si>
    <t xml:space="preserve">040812</t>
  </si>
  <si>
    <t xml:space="preserve">0408721</t>
  </si>
  <si>
    <t xml:space="preserve">Peredo da Bemposta</t>
  </si>
  <si>
    <t xml:space="preserve">040813</t>
  </si>
  <si>
    <t xml:space="preserve">0408722</t>
  </si>
  <si>
    <t xml:space="preserve">Saldanha</t>
  </si>
  <si>
    <t xml:space="preserve">040815</t>
  </si>
  <si>
    <t xml:space="preserve">0408723</t>
  </si>
  <si>
    <t xml:space="preserve">São Martinho do Peso</t>
  </si>
  <si>
    <t xml:space="preserve">040817</t>
  </si>
  <si>
    <t xml:space="preserve">0408724</t>
  </si>
  <si>
    <t xml:space="preserve">Tó</t>
  </si>
  <si>
    <t xml:space="preserve">040819</t>
  </si>
  <si>
    <t xml:space="preserve">0408725</t>
  </si>
  <si>
    <t xml:space="preserve">Travanca</t>
  </si>
  <si>
    <t xml:space="preserve">040820</t>
  </si>
  <si>
    <t xml:space="preserve">0408726</t>
  </si>
  <si>
    <t xml:space="preserve">Urrós</t>
  </si>
  <si>
    <t xml:space="preserve">040821</t>
  </si>
  <si>
    <t xml:space="preserve">0408727</t>
  </si>
  <si>
    <t xml:space="preserve">Vale da Madre</t>
  </si>
  <si>
    <t xml:space="preserve">040822</t>
  </si>
  <si>
    <t xml:space="preserve">0408728</t>
  </si>
  <si>
    <t xml:space="preserve">Vila de Ala</t>
  </si>
  <si>
    <t xml:space="preserve">040826</t>
  </si>
  <si>
    <t xml:space="preserve">0408729</t>
  </si>
  <si>
    <t xml:space="preserve">UF de Brunhozinho, Castanheira e Sanhoane</t>
  </si>
  <si>
    <t xml:space="preserve">040829</t>
  </si>
  <si>
    <t xml:space="preserve">0408730</t>
  </si>
  <si>
    <t xml:space="preserve">UF de Mogadouro, Valverde, Vale de Porco e Vilar de Rei</t>
  </si>
  <si>
    <t xml:space="preserve">040830</t>
  </si>
  <si>
    <t xml:space="preserve">0408731</t>
  </si>
  <si>
    <t xml:space="preserve">UF de Remondes e Soutelo</t>
  </si>
  <si>
    <t xml:space="preserve">040831</t>
  </si>
  <si>
    <t xml:space="preserve">0408732</t>
  </si>
  <si>
    <t xml:space="preserve">UF de Vilarinho dos Galegos e Ventozelo</t>
  </si>
  <si>
    <t xml:space="preserve">040832</t>
  </si>
  <si>
    <t xml:space="preserve">0409733</t>
  </si>
  <si>
    <t xml:space="preserve">Açoreira</t>
  </si>
  <si>
    <t xml:space="preserve">040901</t>
  </si>
  <si>
    <t xml:space="preserve">0409734</t>
  </si>
  <si>
    <t xml:space="preserve">Cabeça Boa</t>
  </si>
  <si>
    <t xml:space="preserve">040903</t>
  </si>
  <si>
    <t xml:space="preserve">0409735</t>
  </si>
  <si>
    <t xml:space="preserve">Carviçais</t>
  </si>
  <si>
    <t xml:space="preserve">040905</t>
  </si>
  <si>
    <t xml:space="preserve">0409736</t>
  </si>
  <si>
    <t xml:space="preserve">Castedo</t>
  </si>
  <si>
    <t xml:space="preserve">040906</t>
  </si>
  <si>
    <t xml:space="preserve">0409737</t>
  </si>
  <si>
    <t xml:space="preserve">Horta da Vilariça</t>
  </si>
  <si>
    <t xml:space="preserve">040909</t>
  </si>
  <si>
    <t xml:space="preserve">0409738</t>
  </si>
  <si>
    <t xml:space="preserve">Larinho</t>
  </si>
  <si>
    <t xml:space="preserve">040910</t>
  </si>
  <si>
    <t xml:space="preserve">0409739</t>
  </si>
  <si>
    <t xml:space="preserve">Lousa</t>
  </si>
  <si>
    <t xml:space="preserve">040911</t>
  </si>
  <si>
    <t xml:space="preserve">0409740</t>
  </si>
  <si>
    <t xml:space="preserve">040913</t>
  </si>
  <si>
    <t xml:space="preserve">0409741</t>
  </si>
  <si>
    <t xml:space="preserve">040916</t>
  </si>
  <si>
    <t xml:space="preserve">0409742</t>
  </si>
  <si>
    <t xml:space="preserve">UF de Adeganha e Cardanha</t>
  </si>
  <si>
    <t xml:space="preserve">040918</t>
  </si>
  <si>
    <t xml:space="preserve">0409743</t>
  </si>
  <si>
    <t xml:space="preserve">UF de Felgar e Souto da Velha</t>
  </si>
  <si>
    <t xml:space="preserve">040919</t>
  </si>
  <si>
    <t xml:space="preserve">0409744</t>
  </si>
  <si>
    <t xml:space="preserve">UF de Felgueiras e Maçores</t>
  </si>
  <si>
    <t xml:space="preserve">040920</t>
  </si>
  <si>
    <t xml:space="preserve">0409745</t>
  </si>
  <si>
    <t xml:space="preserve">UF de Urros e Peredo dos Castelhanos</t>
  </si>
  <si>
    <t xml:space="preserve">040921</t>
  </si>
  <si>
    <t xml:space="preserve">0410746</t>
  </si>
  <si>
    <t xml:space="preserve">Benlhevai</t>
  </si>
  <si>
    <t xml:space="preserve">041002</t>
  </si>
  <si>
    <t xml:space="preserve">0410747</t>
  </si>
  <si>
    <t xml:space="preserve">Freixiel</t>
  </si>
  <si>
    <t xml:space="preserve">041005</t>
  </si>
  <si>
    <t xml:space="preserve">0410748</t>
  </si>
  <si>
    <t xml:space="preserve">Roios</t>
  </si>
  <si>
    <t xml:space="preserve">041009</t>
  </si>
  <si>
    <t xml:space="preserve">0410749</t>
  </si>
  <si>
    <t xml:space="preserve">Samões</t>
  </si>
  <si>
    <t xml:space="preserve">041010</t>
  </si>
  <si>
    <t xml:space="preserve">0410750</t>
  </si>
  <si>
    <t xml:space="preserve">Sampaio</t>
  </si>
  <si>
    <t xml:space="preserve">041011</t>
  </si>
  <si>
    <t xml:space="preserve">0410751</t>
  </si>
  <si>
    <t xml:space="preserve">Santa Comba de Vilariça</t>
  </si>
  <si>
    <t xml:space="preserve">041012</t>
  </si>
  <si>
    <t xml:space="preserve">0410752</t>
  </si>
  <si>
    <t xml:space="preserve">Seixo de Manhoses</t>
  </si>
  <si>
    <t xml:space="preserve">041013</t>
  </si>
  <si>
    <t xml:space="preserve">0410753</t>
  </si>
  <si>
    <t xml:space="preserve">Trindade</t>
  </si>
  <si>
    <t xml:space="preserve">041014</t>
  </si>
  <si>
    <t xml:space="preserve">0410754</t>
  </si>
  <si>
    <t xml:space="preserve">Vale Frechoso</t>
  </si>
  <si>
    <t xml:space="preserve">041015</t>
  </si>
  <si>
    <t xml:space="preserve">0410755</t>
  </si>
  <si>
    <t xml:space="preserve">UF de Assares e Lodões</t>
  </si>
  <si>
    <t xml:space="preserve">041020</t>
  </si>
  <si>
    <t xml:space="preserve">0410756</t>
  </si>
  <si>
    <t xml:space="preserve">UF de Candoso e Carvalho de Egas</t>
  </si>
  <si>
    <t xml:space="preserve">041021</t>
  </si>
  <si>
    <t xml:space="preserve">0410757</t>
  </si>
  <si>
    <t xml:space="preserve">UF de Valtorno e Mourão</t>
  </si>
  <si>
    <t xml:space="preserve">041022</t>
  </si>
  <si>
    <t xml:space="preserve">0410758</t>
  </si>
  <si>
    <t xml:space="preserve">UF de Vila Flor e Nabo</t>
  </si>
  <si>
    <t xml:space="preserve">041023</t>
  </si>
  <si>
    <t xml:space="preserve">0410759</t>
  </si>
  <si>
    <t xml:space="preserve">UF de Vilas Boas e Vilarinho das Azenhas</t>
  </si>
  <si>
    <t xml:space="preserve">041024</t>
  </si>
  <si>
    <t xml:space="preserve">0411760</t>
  </si>
  <si>
    <t xml:space="preserve">Argozelo</t>
  </si>
  <si>
    <t xml:space="preserve">041103</t>
  </si>
  <si>
    <t xml:space="preserve">0411761</t>
  </si>
  <si>
    <t xml:space="preserve">Carção</t>
  </si>
  <si>
    <t xml:space="preserve">041107</t>
  </si>
  <si>
    <t xml:space="preserve">0411762</t>
  </si>
  <si>
    <t xml:space="preserve">Matela</t>
  </si>
  <si>
    <t xml:space="preserve">041108</t>
  </si>
  <si>
    <t xml:space="preserve">0411763</t>
  </si>
  <si>
    <t xml:space="preserve">Pinelo</t>
  </si>
  <si>
    <t xml:space="preserve">041109</t>
  </si>
  <si>
    <t xml:space="preserve">0411764</t>
  </si>
  <si>
    <t xml:space="preserve">Santulhão</t>
  </si>
  <si>
    <t xml:space="preserve">041110</t>
  </si>
  <si>
    <t xml:space="preserve">0411765</t>
  </si>
  <si>
    <t xml:space="preserve">Vilar Seco</t>
  </si>
  <si>
    <t xml:space="preserve">041113</t>
  </si>
  <si>
    <t xml:space="preserve">0411766</t>
  </si>
  <si>
    <t xml:space="preserve">041114</t>
  </si>
  <si>
    <t xml:space="preserve">0411767</t>
  </si>
  <si>
    <t xml:space="preserve">UF de Algoso, Campo de Víboras e Uva</t>
  </si>
  <si>
    <t xml:space="preserve">041115</t>
  </si>
  <si>
    <t xml:space="preserve">0411768</t>
  </si>
  <si>
    <t xml:space="preserve">UF de Caçarelhos e Angueira</t>
  </si>
  <si>
    <t xml:space="preserve">041116</t>
  </si>
  <si>
    <t xml:space="preserve">0411769</t>
  </si>
  <si>
    <t xml:space="preserve">UF de Vale de Frades e Avelanoso</t>
  </si>
  <si>
    <t xml:space="preserve">041117</t>
  </si>
  <si>
    <t xml:space="preserve">0412770</t>
  </si>
  <si>
    <t xml:space="preserve">Agrochão</t>
  </si>
  <si>
    <t xml:space="preserve">041201</t>
  </si>
  <si>
    <t xml:space="preserve">0412771</t>
  </si>
  <si>
    <t xml:space="preserve">Candedo</t>
  </si>
  <si>
    <t xml:space="preserve">041203</t>
  </si>
  <si>
    <t xml:space="preserve">0412772</t>
  </si>
  <si>
    <t xml:space="preserve">Celas</t>
  </si>
  <si>
    <t xml:space="preserve">041204</t>
  </si>
  <si>
    <t xml:space="preserve">0412773</t>
  </si>
  <si>
    <t xml:space="preserve">Edral</t>
  </si>
  <si>
    <t xml:space="preserve">041206</t>
  </si>
  <si>
    <t xml:space="preserve">0412774</t>
  </si>
  <si>
    <t xml:space="preserve">Edrosa</t>
  </si>
  <si>
    <t xml:space="preserve">041207</t>
  </si>
  <si>
    <t xml:space="preserve">0412775</t>
  </si>
  <si>
    <t xml:space="preserve">Ervedosa</t>
  </si>
  <si>
    <t xml:space="preserve">041208</t>
  </si>
  <si>
    <t xml:space="preserve">0412776</t>
  </si>
  <si>
    <t xml:space="preserve">Paçó</t>
  </si>
  <si>
    <t xml:space="preserve">041215</t>
  </si>
  <si>
    <t xml:space="preserve">0412777</t>
  </si>
  <si>
    <t xml:space="preserve">Penhas Juntas</t>
  </si>
  <si>
    <t xml:space="preserve">041216</t>
  </si>
  <si>
    <t xml:space="preserve">0412778</t>
  </si>
  <si>
    <t xml:space="preserve">Rebordelo</t>
  </si>
  <si>
    <t xml:space="preserve">041219</t>
  </si>
  <si>
    <t xml:space="preserve">0412779</t>
  </si>
  <si>
    <t xml:space="preserve">Santalha</t>
  </si>
  <si>
    <t xml:space="preserve">041221</t>
  </si>
  <si>
    <t xml:space="preserve">0412780</t>
  </si>
  <si>
    <t xml:space="preserve">Tuizelo</t>
  </si>
  <si>
    <t xml:space="preserve">041226</t>
  </si>
  <si>
    <t xml:space="preserve">0412781</t>
  </si>
  <si>
    <t xml:space="preserve">Vale das Fontes</t>
  </si>
  <si>
    <t xml:space="preserve">041227</t>
  </si>
  <si>
    <t xml:space="preserve">0412782</t>
  </si>
  <si>
    <t xml:space="preserve">Vila Boa de Ousilhão</t>
  </si>
  <si>
    <t xml:space="preserve">041229</t>
  </si>
  <si>
    <t xml:space="preserve">0412783</t>
  </si>
  <si>
    <t xml:space="preserve">041230</t>
  </si>
  <si>
    <t xml:space="preserve">0412784</t>
  </si>
  <si>
    <t xml:space="preserve">Vilar de Ossos</t>
  </si>
  <si>
    <t xml:space="preserve">041232</t>
  </si>
  <si>
    <t xml:space="preserve">0412785</t>
  </si>
  <si>
    <t xml:space="preserve">Vilar de Peregrinos</t>
  </si>
  <si>
    <t xml:space="preserve">041233</t>
  </si>
  <si>
    <t xml:space="preserve">0412786</t>
  </si>
  <si>
    <t xml:space="preserve">Vilar Seco de Lomba</t>
  </si>
  <si>
    <t xml:space="preserve">041234</t>
  </si>
  <si>
    <t xml:space="preserve">0412787</t>
  </si>
  <si>
    <t xml:space="preserve">041235</t>
  </si>
  <si>
    <t xml:space="preserve">0412788</t>
  </si>
  <si>
    <t xml:space="preserve">UF de Curopos e Vale de Janeiro</t>
  </si>
  <si>
    <t xml:space="preserve">041236</t>
  </si>
  <si>
    <t xml:space="preserve">0412789</t>
  </si>
  <si>
    <t xml:space="preserve">UF de Moimenta e Montouto</t>
  </si>
  <si>
    <t xml:space="preserve">041237</t>
  </si>
  <si>
    <t xml:space="preserve">0412790</t>
  </si>
  <si>
    <t xml:space="preserve">UF de Nunes e Ousilhão</t>
  </si>
  <si>
    <t xml:space="preserve">041238</t>
  </si>
  <si>
    <t xml:space="preserve">0412791</t>
  </si>
  <si>
    <t xml:space="preserve">UF de Quirás e Pinheiro Novo</t>
  </si>
  <si>
    <t xml:space="preserve">041239</t>
  </si>
  <si>
    <t xml:space="preserve">0412792</t>
  </si>
  <si>
    <t xml:space="preserve">UF de Sobreiro de Baixo e Alvaredos</t>
  </si>
  <si>
    <t xml:space="preserve">041240</t>
  </si>
  <si>
    <t xml:space="preserve">0412793</t>
  </si>
  <si>
    <t xml:space="preserve">UF de Soeira, Fresulfe e Mofreita</t>
  </si>
  <si>
    <t xml:space="preserve">041241</t>
  </si>
  <si>
    <t xml:space="preserve">0412794</t>
  </si>
  <si>
    <t xml:space="preserve">UF de Travanca e Santa Cruz</t>
  </si>
  <si>
    <t xml:space="preserve">041242</t>
  </si>
  <si>
    <t xml:space="preserve">0412795</t>
  </si>
  <si>
    <t xml:space="preserve">UF de Vilar de Lomba e São Jomil</t>
  </si>
  <si>
    <t xml:space="preserve">041243</t>
  </si>
  <si>
    <t xml:space="preserve">0501796</t>
  </si>
  <si>
    <t xml:space="preserve">Caria</t>
  </si>
  <si>
    <t xml:space="preserve">050102</t>
  </si>
  <si>
    <t xml:space="preserve">0501797</t>
  </si>
  <si>
    <t xml:space="preserve">Inguias</t>
  </si>
  <si>
    <t xml:space="preserve">050104</t>
  </si>
  <si>
    <t xml:space="preserve">0501798</t>
  </si>
  <si>
    <t xml:space="preserve">Maçainhas</t>
  </si>
  <si>
    <t xml:space="preserve">050105</t>
  </si>
  <si>
    <t xml:space="preserve">0501799</t>
  </si>
  <si>
    <t xml:space="preserve">UF de Belmonte e Colmeal da Torre</t>
  </si>
  <si>
    <t xml:space="preserve">050106</t>
  </si>
  <si>
    <t xml:space="preserve">0502800</t>
  </si>
  <si>
    <t xml:space="preserve">Alcains</t>
  </si>
  <si>
    <t xml:space="preserve">050201</t>
  </si>
  <si>
    <t xml:space="preserve">0502801</t>
  </si>
  <si>
    <t xml:space="preserve">Almaceda</t>
  </si>
  <si>
    <t xml:space="preserve">050202</t>
  </si>
  <si>
    <t xml:space="preserve">0502802</t>
  </si>
  <si>
    <t xml:space="preserve">Benquerenças</t>
  </si>
  <si>
    <t xml:space="preserve">050203</t>
  </si>
  <si>
    <t xml:space="preserve">0502803</t>
  </si>
  <si>
    <t xml:space="preserve">050205</t>
  </si>
  <si>
    <t xml:space="preserve">0502804</t>
  </si>
  <si>
    <t xml:space="preserve">Lardosa</t>
  </si>
  <si>
    <t xml:space="preserve">050211</t>
  </si>
  <si>
    <t xml:space="preserve">0502805</t>
  </si>
  <si>
    <t xml:space="preserve">Louriçal do Campo</t>
  </si>
  <si>
    <t xml:space="preserve">050212</t>
  </si>
  <si>
    <t xml:space="preserve">0502806</t>
  </si>
  <si>
    <t xml:space="preserve">Malpica do Tejo</t>
  </si>
  <si>
    <t xml:space="preserve">050214</t>
  </si>
  <si>
    <t xml:space="preserve">0502807</t>
  </si>
  <si>
    <t xml:space="preserve">Monforte da Beira</t>
  </si>
  <si>
    <t xml:space="preserve">050216</t>
  </si>
  <si>
    <t xml:space="preserve">0502808</t>
  </si>
  <si>
    <t xml:space="preserve">Salgueiro do Campo</t>
  </si>
  <si>
    <t xml:space="preserve">050220</t>
  </si>
  <si>
    <t xml:space="preserve">0502809</t>
  </si>
  <si>
    <t xml:space="preserve">Santo André das Tojeiras</t>
  </si>
  <si>
    <t xml:space="preserve">050221</t>
  </si>
  <si>
    <t xml:space="preserve">0502810</t>
  </si>
  <si>
    <t xml:space="preserve">São Vicente da Beira</t>
  </si>
  <si>
    <t xml:space="preserve">050222</t>
  </si>
  <si>
    <t xml:space="preserve">0502811</t>
  </si>
  <si>
    <t xml:space="preserve">Sarzedas</t>
  </si>
  <si>
    <t xml:space="preserve">050223</t>
  </si>
  <si>
    <t xml:space="preserve">0502812</t>
  </si>
  <si>
    <t xml:space="preserve">Tinalhas</t>
  </si>
  <si>
    <t xml:space="preserve">050225</t>
  </si>
  <si>
    <t xml:space="preserve">0502813</t>
  </si>
  <si>
    <t xml:space="preserve">UF de Cebolais de Cima e Retaxo</t>
  </si>
  <si>
    <t xml:space="preserve">050226</t>
  </si>
  <si>
    <t xml:space="preserve">0502814</t>
  </si>
  <si>
    <t xml:space="preserve">UF de Escalos de Baixo e Mata</t>
  </si>
  <si>
    <t xml:space="preserve">050227</t>
  </si>
  <si>
    <t xml:space="preserve">0502815</t>
  </si>
  <si>
    <t xml:space="preserve">UF de Escalos de Cima e Lousa</t>
  </si>
  <si>
    <t xml:space="preserve">050228</t>
  </si>
  <si>
    <t xml:space="preserve">0502816</t>
  </si>
  <si>
    <t xml:space="preserve">UF de Freixial e Juncal do Campo</t>
  </si>
  <si>
    <t xml:space="preserve">050229</t>
  </si>
  <si>
    <t xml:space="preserve">0502817</t>
  </si>
  <si>
    <t xml:space="preserve">UF de Ninho do Açor e Sobral do Campo</t>
  </si>
  <si>
    <t xml:space="preserve">050230</t>
  </si>
  <si>
    <t xml:space="preserve">0502818</t>
  </si>
  <si>
    <t xml:space="preserve">UF de Póvoa de Rio de Moinhos e Cafede</t>
  </si>
  <si>
    <t xml:space="preserve">050231</t>
  </si>
  <si>
    <t xml:space="preserve">0503819</t>
  </si>
  <si>
    <t xml:space="preserve">Aldeia de São Francisco de Assis</t>
  </si>
  <si>
    <t xml:space="preserve">050302</t>
  </si>
  <si>
    <t xml:space="preserve">0503820</t>
  </si>
  <si>
    <t xml:space="preserve">Boidobra</t>
  </si>
  <si>
    <t xml:space="preserve">050305</t>
  </si>
  <si>
    <t xml:space="preserve">0503821</t>
  </si>
  <si>
    <t xml:space="preserve">Cortes do Meio</t>
  </si>
  <si>
    <t xml:space="preserve">050308</t>
  </si>
  <si>
    <t xml:space="preserve">0503822</t>
  </si>
  <si>
    <t xml:space="preserve">Dominguizo</t>
  </si>
  <si>
    <t xml:space="preserve">050309</t>
  </si>
  <si>
    <t xml:space="preserve">0503823</t>
  </si>
  <si>
    <t xml:space="preserve">Erada</t>
  </si>
  <si>
    <t xml:space="preserve">050310</t>
  </si>
  <si>
    <t xml:space="preserve">0503824</t>
  </si>
  <si>
    <t xml:space="preserve">Ferro</t>
  </si>
  <si>
    <t xml:space="preserve">050311</t>
  </si>
  <si>
    <t xml:space="preserve">0503825</t>
  </si>
  <si>
    <t xml:space="preserve">Orjais</t>
  </si>
  <si>
    <t xml:space="preserve">050312</t>
  </si>
  <si>
    <t xml:space="preserve">0503826</t>
  </si>
  <si>
    <t xml:space="preserve">Paul</t>
  </si>
  <si>
    <t xml:space="preserve">050314</t>
  </si>
  <si>
    <t xml:space="preserve">0503827</t>
  </si>
  <si>
    <t xml:space="preserve">Peraboa</t>
  </si>
  <si>
    <t xml:space="preserve">050315</t>
  </si>
  <si>
    <t xml:space="preserve">0503828</t>
  </si>
  <si>
    <t xml:space="preserve">São Jorge da Beira</t>
  </si>
  <si>
    <t xml:space="preserve">050318</t>
  </si>
  <si>
    <t xml:space="preserve">0503829</t>
  </si>
  <si>
    <t xml:space="preserve">Sobral de São Miguel</t>
  </si>
  <si>
    <t xml:space="preserve">050322</t>
  </si>
  <si>
    <t xml:space="preserve">0503830</t>
  </si>
  <si>
    <t xml:space="preserve">Tortosendo</t>
  </si>
  <si>
    <t xml:space="preserve">050324</t>
  </si>
  <si>
    <t xml:space="preserve">0503831</t>
  </si>
  <si>
    <t xml:space="preserve">Unhais da Serra</t>
  </si>
  <si>
    <t xml:space="preserve">050325</t>
  </si>
  <si>
    <t xml:space="preserve">0503832</t>
  </si>
  <si>
    <t xml:space="preserve">Verdelhos</t>
  </si>
  <si>
    <t xml:space="preserve">050327</t>
  </si>
  <si>
    <t xml:space="preserve">0503833</t>
  </si>
  <si>
    <t xml:space="preserve">UF de Barco e Coutada</t>
  </si>
  <si>
    <t xml:space="preserve">050332</t>
  </si>
  <si>
    <t xml:space="preserve">0503834</t>
  </si>
  <si>
    <t xml:space="preserve">UF de Cantar-Galo e Vila do Carvalho</t>
  </si>
  <si>
    <t xml:space="preserve">050333</t>
  </si>
  <si>
    <t xml:space="preserve">0503835</t>
  </si>
  <si>
    <t xml:space="preserve">UF de Casegas e Ourondo</t>
  </si>
  <si>
    <t xml:space="preserve">050334</t>
  </si>
  <si>
    <t xml:space="preserve">0503836</t>
  </si>
  <si>
    <t xml:space="preserve">UF de Covilhã e Canhoso</t>
  </si>
  <si>
    <t xml:space="preserve">050335</t>
  </si>
  <si>
    <t xml:space="preserve">0503837</t>
  </si>
  <si>
    <t xml:space="preserve">UF de Peso e Vales do Rio</t>
  </si>
  <si>
    <t xml:space="preserve">050336</t>
  </si>
  <si>
    <t xml:space="preserve">0503838</t>
  </si>
  <si>
    <t xml:space="preserve">UF de Teixoso e Sarzedo</t>
  </si>
  <si>
    <t xml:space="preserve">050337</t>
  </si>
  <si>
    <t xml:space="preserve">0503839</t>
  </si>
  <si>
    <t xml:space="preserve">UF de Vale Formoso e Aldeia do Souto</t>
  </si>
  <si>
    <t xml:space="preserve">050338</t>
  </si>
  <si>
    <t xml:space="preserve">0504840</t>
  </si>
  <si>
    <t xml:space="preserve">Alcaide</t>
  </si>
  <si>
    <t xml:space="preserve">050401</t>
  </si>
  <si>
    <t xml:space="preserve">0504841</t>
  </si>
  <si>
    <t xml:space="preserve">Alcaria</t>
  </si>
  <si>
    <t xml:space="preserve">050402</t>
  </si>
  <si>
    <t xml:space="preserve">0504842</t>
  </si>
  <si>
    <t xml:space="preserve">Alcongosta</t>
  </si>
  <si>
    <t xml:space="preserve">050403</t>
  </si>
  <si>
    <t xml:space="preserve">0504843</t>
  </si>
  <si>
    <t xml:space="preserve">Alpedrinha</t>
  </si>
  <si>
    <t xml:space="preserve">050406</t>
  </si>
  <si>
    <t xml:space="preserve">0504844</t>
  </si>
  <si>
    <t xml:space="preserve">Barroca</t>
  </si>
  <si>
    <t xml:space="preserve">050408</t>
  </si>
  <si>
    <t xml:space="preserve">0504845</t>
  </si>
  <si>
    <t xml:space="preserve">Bogas de Cima</t>
  </si>
  <si>
    <t xml:space="preserve">050410</t>
  </si>
  <si>
    <t xml:space="preserve">0504846</t>
  </si>
  <si>
    <t xml:space="preserve">Capinha</t>
  </si>
  <si>
    <t xml:space="preserve">050411</t>
  </si>
  <si>
    <t xml:space="preserve">0504847</t>
  </si>
  <si>
    <t xml:space="preserve">Castelejo</t>
  </si>
  <si>
    <t xml:space="preserve">050412</t>
  </si>
  <si>
    <t xml:space="preserve">0504848</t>
  </si>
  <si>
    <t xml:space="preserve">Castelo Novo</t>
  </si>
  <si>
    <t xml:space="preserve">050413</t>
  </si>
  <si>
    <t xml:space="preserve">0504849</t>
  </si>
  <si>
    <t xml:space="preserve">Fatela</t>
  </si>
  <si>
    <t xml:space="preserve">050416</t>
  </si>
  <si>
    <t xml:space="preserve">0504850</t>
  </si>
  <si>
    <t xml:space="preserve">Lavacolhos</t>
  </si>
  <si>
    <t xml:space="preserve">050419</t>
  </si>
  <si>
    <t xml:space="preserve">0504851</t>
  </si>
  <si>
    <t xml:space="preserve">Orca</t>
  </si>
  <si>
    <t xml:space="preserve">050420</t>
  </si>
  <si>
    <t xml:space="preserve">0504852</t>
  </si>
  <si>
    <t xml:space="preserve">Pêro Viseu</t>
  </si>
  <si>
    <t xml:space="preserve">050421</t>
  </si>
  <si>
    <t xml:space="preserve">0504853</t>
  </si>
  <si>
    <t xml:space="preserve">050424</t>
  </si>
  <si>
    <t xml:space="preserve">0504854</t>
  </si>
  <si>
    <t xml:space="preserve">Soalheira</t>
  </si>
  <si>
    <t xml:space="preserve">050425</t>
  </si>
  <si>
    <t xml:space="preserve">0504855</t>
  </si>
  <si>
    <t xml:space="preserve">Souto da Casa</t>
  </si>
  <si>
    <t xml:space="preserve">050426</t>
  </si>
  <si>
    <t xml:space="preserve">0504856</t>
  </si>
  <si>
    <t xml:space="preserve">Telhado</t>
  </si>
  <si>
    <t xml:space="preserve">050427</t>
  </si>
  <si>
    <t xml:space="preserve">0504857</t>
  </si>
  <si>
    <t xml:space="preserve">Enxames</t>
  </si>
  <si>
    <t xml:space="preserve">050431</t>
  </si>
  <si>
    <t xml:space="preserve">0504858</t>
  </si>
  <si>
    <t xml:space="preserve">Três Povos</t>
  </si>
  <si>
    <t xml:space="preserve">050432</t>
  </si>
  <si>
    <t xml:space="preserve">0504859</t>
  </si>
  <si>
    <t xml:space="preserve">UF de Janeiro de Cima e Bogas de Baixo</t>
  </si>
  <si>
    <t xml:space="preserve">050433</t>
  </si>
  <si>
    <t xml:space="preserve">0504860</t>
  </si>
  <si>
    <t xml:space="preserve">UF de Fundão, Valverde, Donas, Aldeia de Joanes e Aldeia Nova do Cabo</t>
  </si>
  <si>
    <t xml:space="preserve">050434</t>
  </si>
  <si>
    <t xml:space="preserve">0504861</t>
  </si>
  <si>
    <t xml:space="preserve">UF de Póvoa de Atalaia e Atalaia do Campo</t>
  </si>
  <si>
    <t xml:space="preserve">050435</t>
  </si>
  <si>
    <t xml:space="preserve">0504862</t>
  </si>
  <si>
    <t xml:space="preserve">UF de Vale de Prazeres e Mata da Rainha</t>
  </si>
  <si>
    <t xml:space="preserve">050436</t>
  </si>
  <si>
    <t xml:space="preserve">0505863</t>
  </si>
  <si>
    <t xml:space="preserve">Aldeia de Santa Margarida</t>
  </si>
  <si>
    <t xml:space="preserve">050502</t>
  </si>
  <si>
    <t xml:space="preserve">0505864</t>
  </si>
  <si>
    <t xml:space="preserve">Ladoeiro</t>
  </si>
  <si>
    <t xml:space="preserve">050505</t>
  </si>
  <si>
    <t xml:space="preserve">0505865</t>
  </si>
  <si>
    <t xml:space="preserve">Medelim</t>
  </si>
  <si>
    <t xml:space="preserve">050506</t>
  </si>
  <si>
    <t xml:space="preserve">0505866</t>
  </si>
  <si>
    <t xml:space="preserve">Oledo</t>
  </si>
  <si>
    <t xml:space="preserve">050509</t>
  </si>
  <si>
    <t xml:space="preserve">0505867</t>
  </si>
  <si>
    <t xml:space="preserve">Penha Garcia</t>
  </si>
  <si>
    <t xml:space="preserve">050510</t>
  </si>
  <si>
    <t xml:space="preserve">0505868</t>
  </si>
  <si>
    <t xml:space="preserve">Proença-a-Velha</t>
  </si>
  <si>
    <t xml:space="preserve">050511</t>
  </si>
  <si>
    <t xml:space="preserve">0505869</t>
  </si>
  <si>
    <t xml:space="preserve">Rosmaninhal</t>
  </si>
  <si>
    <t xml:space="preserve">050512</t>
  </si>
  <si>
    <t xml:space="preserve">0505870</t>
  </si>
  <si>
    <t xml:space="preserve">São Miguel de Acha</t>
  </si>
  <si>
    <t xml:space="preserve">050514</t>
  </si>
  <si>
    <t xml:space="preserve">0505871</t>
  </si>
  <si>
    <t xml:space="preserve">Toulões</t>
  </si>
  <si>
    <t xml:space="preserve">050516</t>
  </si>
  <si>
    <t xml:space="preserve">0505872</t>
  </si>
  <si>
    <t xml:space="preserve">UF de Idanha-a-Nova e Alcafozes</t>
  </si>
  <si>
    <t xml:space="preserve">050518</t>
  </si>
  <si>
    <t xml:space="preserve">0505873</t>
  </si>
  <si>
    <t xml:space="preserve">UF de Monfortinho e Salvaterra do Extremo</t>
  </si>
  <si>
    <t xml:space="preserve">050519</t>
  </si>
  <si>
    <t xml:space="preserve">0505874</t>
  </si>
  <si>
    <t xml:space="preserve">UF de Monsanto e Idanha-a-Velha</t>
  </si>
  <si>
    <t xml:space="preserve">050520</t>
  </si>
  <si>
    <t xml:space="preserve">0505875</t>
  </si>
  <si>
    <t xml:space="preserve">UF de Zebreira e Segura</t>
  </si>
  <si>
    <t xml:space="preserve">050521</t>
  </si>
  <si>
    <t xml:space="preserve">0506876</t>
  </si>
  <si>
    <t xml:space="preserve">Álvaro</t>
  </si>
  <si>
    <t xml:space="preserve">050601</t>
  </si>
  <si>
    <t xml:space="preserve">0506877</t>
  </si>
  <si>
    <t xml:space="preserve">Cambas</t>
  </si>
  <si>
    <t xml:space="preserve">050603</t>
  </si>
  <si>
    <t xml:space="preserve">0506878</t>
  </si>
  <si>
    <t xml:space="preserve">Isna</t>
  </si>
  <si>
    <t xml:space="preserve">050605</t>
  </si>
  <si>
    <t xml:space="preserve">0506879</t>
  </si>
  <si>
    <t xml:space="preserve">Madeirã</t>
  </si>
  <si>
    <t xml:space="preserve">050606</t>
  </si>
  <si>
    <t xml:space="preserve">0506880</t>
  </si>
  <si>
    <t xml:space="preserve">050607</t>
  </si>
  <si>
    <t xml:space="preserve">0506881</t>
  </si>
  <si>
    <t xml:space="preserve">Orvalho</t>
  </si>
  <si>
    <t xml:space="preserve">050609</t>
  </si>
  <si>
    <t xml:space="preserve">0506882</t>
  </si>
  <si>
    <t xml:space="preserve">Sarnadas de São Simão</t>
  </si>
  <si>
    <t xml:space="preserve">050610</t>
  </si>
  <si>
    <t xml:space="preserve">0506883</t>
  </si>
  <si>
    <t xml:space="preserve">Sobral</t>
  </si>
  <si>
    <t xml:space="preserve">050611</t>
  </si>
  <si>
    <t xml:space="preserve">0506884</t>
  </si>
  <si>
    <t xml:space="preserve">Estreito-Vilar Barroco</t>
  </si>
  <si>
    <t xml:space="preserve">050613</t>
  </si>
  <si>
    <t xml:space="preserve">0506885</t>
  </si>
  <si>
    <t xml:space="preserve">Oleiros-Amieira</t>
  </si>
  <si>
    <t xml:space="preserve">050614</t>
  </si>
  <si>
    <t xml:space="preserve">0507886</t>
  </si>
  <si>
    <t xml:space="preserve">Aranhas</t>
  </si>
  <si>
    <t xml:space="preserve">050704</t>
  </si>
  <si>
    <t xml:space="preserve">0507887</t>
  </si>
  <si>
    <t xml:space="preserve">Benquerença</t>
  </si>
  <si>
    <t xml:space="preserve">050706</t>
  </si>
  <si>
    <t xml:space="preserve">0507888</t>
  </si>
  <si>
    <t xml:space="preserve">Meimão</t>
  </si>
  <si>
    <t xml:space="preserve">050707</t>
  </si>
  <si>
    <t xml:space="preserve">0507889</t>
  </si>
  <si>
    <t xml:space="preserve">Meimoa</t>
  </si>
  <si>
    <t xml:space="preserve">050708</t>
  </si>
  <si>
    <t xml:space="preserve">0507890</t>
  </si>
  <si>
    <t xml:space="preserve">050710</t>
  </si>
  <si>
    <t xml:space="preserve">0507891</t>
  </si>
  <si>
    <t xml:space="preserve">Salvador</t>
  </si>
  <si>
    <t xml:space="preserve">050711</t>
  </si>
  <si>
    <t xml:space="preserve">0507892</t>
  </si>
  <si>
    <t xml:space="preserve">Vale da Senhora da Póvoa</t>
  </si>
  <si>
    <t xml:space="preserve">050712</t>
  </si>
  <si>
    <t xml:space="preserve">0507893</t>
  </si>
  <si>
    <t xml:space="preserve">UF de Aldeia do Bispo, Águas e Aldeia de João Pires</t>
  </si>
  <si>
    <t xml:space="preserve">050713</t>
  </si>
  <si>
    <t xml:space="preserve">0507894</t>
  </si>
  <si>
    <t xml:space="preserve">UF de Pedrógão de São Pedro e Bemposta</t>
  </si>
  <si>
    <t xml:space="preserve">050714</t>
  </si>
  <si>
    <t xml:space="preserve">0508895</t>
  </si>
  <si>
    <t xml:space="preserve">Montes da Senhora</t>
  </si>
  <si>
    <t xml:space="preserve">050802</t>
  </si>
  <si>
    <t xml:space="preserve">0508896</t>
  </si>
  <si>
    <t xml:space="preserve">São Pedro do Esteval</t>
  </si>
  <si>
    <t xml:space="preserve">050805</t>
  </si>
  <si>
    <t xml:space="preserve">0508897</t>
  </si>
  <si>
    <t xml:space="preserve">UF de Proença-a-Nova e Peral</t>
  </si>
  <si>
    <t xml:space="preserve">050807</t>
  </si>
  <si>
    <t xml:space="preserve">0508898</t>
  </si>
  <si>
    <t xml:space="preserve">UF de Sobreira Formosa e Alvito da Beira</t>
  </si>
  <si>
    <t xml:space="preserve">050808</t>
  </si>
  <si>
    <t xml:space="preserve">0509899</t>
  </si>
  <si>
    <t xml:space="preserve">Cabeçudo</t>
  </si>
  <si>
    <t xml:space="preserve">050901</t>
  </si>
  <si>
    <t xml:space="preserve">0509900</t>
  </si>
  <si>
    <t xml:space="preserve">050902</t>
  </si>
  <si>
    <t xml:space="preserve">0509901</t>
  </si>
  <si>
    <t xml:space="preserve">Castelo</t>
  </si>
  <si>
    <t xml:space="preserve">050903</t>
  </si>
  <si>
    <t xml:space="preserve">0509902</t>
  </si>
  <si>
    <t xml:space="preserve">Pedrógão Pequeno</t>
  </si>
  <si>
    <t xml:space="preserve">050911</t>
  </si>
  <si>
    <t xml:space="preserve">0509903</t>
  </si>
  <si>
    <t xml:space="preserve">050912</t>
  </si>
  <si>
    <t xml:space="preserve">0509904</t>
  </si>
  <si>
    <t xml:space="preserve">Troviscal</t>
  </si>
  <si>
    <t xml:space="preserve">050913</t>
  </si>
  <si>
    <t xml:space="preserve">0509905</t>
  </si>
  <si>
    <t xml:space="preserve">Várzea dos Cavaleiros</t>
  </si>
  <si>
    <t xml:space="preserve">050914</t>
  </si>
  <si>
    <t xml:space="preserve">0509906</t>
  </si>
  <si>
    <t xml:space="preserve">UF de Cernache do Bonjardim, Nesperal e Palhais</t>
  </si>
  <si>
    <t xml:space="preserve">050915</t>
  </si>
  <si>
    <t xml:space="preserve">0509907</t>
  </si>
  <si>
    <t xml:space="preserve">UF de Cumeada e Marmeleiro</t>
  </si>
  <si>
    <t xml:space="preserve">050916</t>
  </si>
  <si>
    <t xml:space="preserve">0509908</t>
  </si>
  <si>
    <t xml:space="preserve">UF de Ermida e Figueiredo</t>
  </si>
  <si>
    <t xml:space="preserve">050917</t>
  </si>
  <si>
    <t xml:space="preserve">0510909</t>
  </si>
  <si>
    <t xml:space="preserve">Fundada</t>
  </si>
  <si>
    <t xml:space="preserve">051001</t>
  </si>
  <si>
    <t xml:space="preserve">0510910</t>
  </si>
  <si>
    <t xml:space="preserve">São João do Peso</t>
  </si>
  <si>
    <t xml:space="preserve">051002</t>
  </si>
  <si>
    <t xml:space="preserve">0510911</t>
  </si>
  <si>
    <t xml:space="preserve">051003</t>
  </si>
  <si>
    <t xml:space="preserve">0511912</t>
  </si>
  <si>
    <t xml:space="preserve">Fratel</t>
  </si>
  <si>
    <t xml:space="preserve">051101</t>
  </si>
  <si>
    <t xml:space="preserve">0511913</t>
  </si>
  <si>
    <t xml:space="preserve">Perais</t>
  </si>
  <si>
    <t xml:space="preserve">051102</t>
  </si>
  <si>
    <t xml:space="preserve">0511914</t>
  </si>
  <si>
    <t xml:space="preserve">Sarnadas de Ródão</t>
  </si>
  <si>
    <t xml:space="preserve">051103</t>
  </si>
  <si>
    <t xml:space="preserve">0511915</t>
  </si>
  <si>
    <t xml:space="preserve">051104</t>
  </si>
  <si>
    <t xml:space="preserve">0601916</t>
  </si>
  <si>
    <t xml:space="preserve">060102</t>
  </si>
  <si>
    <t xml:space="preserve">0601917</t>
  </si>
  <si>
    <t xml:space="preserve">Benfeita</t>
  </si>
  <si>
    <t xml:space="preserve">060104</t>
  </si>
  <si>
    <t xml:space="preserve">0601918</t>
  </si>
  <si>
    <t xml:space="preserve">Celavisa</t>
  </si>
  <si>
    <t xml:space="preserve">060105</t>
  </si>
  <si>
    <t xml:space="preserve">0601919</t>
  </si>
  <si>
    <t xml:space="preserve">Folques</t>
  </si>
  <si>
    <t xml:space="preserve">060109</t>
  </si>
  <si>
    <t xml:space="preserve">0601920</t>
  </si>
  <si>
    <t xml:space="preserve">Piódão</t>
  </si>
  <si>
    <t xml:space="preserve">060111</t>
  </si>
  <si>
    <t xml:space="preserve">0601921</t>
  </si>
  <si>
    <t xml:space="preserve">Pomares</t>
  </si>
  <si>
    <t xml:space="preserve">060112</t>
  </si>
  <si>
    <t xml:space="preserve">0601922</t>
  </si>
  <si>
    <t xml:space="preserve">Pombeiro da Beira</t>
  </si>
  <si>
    <t xml:space="preserve">060113</t>
  </si>
  <si>
    <t xml:space="preserve">0601923</t>
  </si>
  <si>
    <t xml:space="preserve">São Martinho da Cortiça</t>
  </si>
  <si>
    <t xml:space="preserve">060114</t>
  </si>
  <si>
    <t xml:space="preserve">0601924</t>
  </si>
  <si>
    <t xml:space="preserve">Sarzedo</t>
  </si>
  <si>
    <t xml:space="preserve">060115</t>
  </si>
  <si>
    <t xml:space="preserve">0601925</t>
  </si>
  <si>
    <t xml:space="preserve">Secarias</t>
  </si>
  <si>
    <t xml:space="preserve">060116</t>
  </si>
  <si>
    <t xml:space="preserve">0601926</t>
  </si>
  <si>
    <t xml:space="preserve">UF de Cepos e Teixeira</t>
  </si>
  <si>
    <t xml:space="preserve">060119</t>
  </si>
  <si>
    <t xml:space="preserve">0601927</t>
  </si>
  <si>
    <t xml:space="preserve">UF de Cerdeira e Moura da Serra</t>
  </si>
  <si>
    <t xml:space="preserve">060120</t>
  </si>
  <si>
    <t xml:space="preserve">0601928</t>
  </si>
  <si>
    <t xml:space="preserve">UF de Côja e Barril de Alva</t>
  </si>
  <si>
    <t xml:space="preserve">060121</t>
  </si>
  <si>
    <t xml:space="preserve">0601929</t>
  </si>
  <si>
    <t xml:space="preserve">UF de Vila Cova de Alva e Anseriz</t>
  </si>
  <si>
    <t xml:space="preserve">060122</t>
  </si>
  <si>
    <t xml:space="preserve">0602930</t>
  </si>
  <si>
    <t xml:space="preserve">Ançã</t>
  </si>
  <si>
    <t xml:space="preserve">060201</t>
  </si>
  <si>
    <t xml:space="preserve">0602931</t>
  </si>
  <si>
    <t xml:space="preserve">Cadima</t>
  </si>
  <si>
    <t xml:space="preserve">060203</t>
  </si>
  <si>
    <t xml:space="preserve">0602932</t>
  </si>
  <si>
    <t xml:space="preserve">Cordinhã</t>
  </si>
  <si>
    <t xml:space="preserve">060205</t>
  </si>
  <si>
    <t xml:space="preserve">0602933</t>
  </si>
  <si>
    <t xml:space="preserve">Febres</t>
  </si>
  <si>
    <t xml:space="preserve">060207</t>
  </si>
  <si>
    <t xml:space="preserve">0602934</t>
  </si>
  <si>
    <t xml:space="preserve">Murtede</t>
  </si>
  <si>
    <t xml:space="preserve">060208</t>
  </si>
  <si>
    <t xml:space="preserve">0602935</t>
  </si>
  <si>
    <t xml:space="preserve">Ourentã</t>
  </si>
  <si>
    <t xml:space="preserve">060209</t>
  </si>
  <si>
    <t xml:space="preserve">0602936</t>
  </si>
  <si>
    <t xml:space="preserve">Tocha</t>
  </si>
  <si>
    <t xml:space="preserve">060214</t>
  </si>
  <si>
    <t xml:space="preserve">0602937</t>
  </si>
  <si>
    <t xml:space="preserve">São Caetano</t>
  </si>
  <si>
    <t xml:space="preserve">060215</t>
  </si>
  <si>
    <t xml:space="preserve">0602938</t>
  </si>
  <si>
    <t xml:space="preserve">Sanguinheira</t>
  </si>
  <si>
    <t xml:space="preserve">060218</t>
  </si>
  <si>
    <t xml:space="preserve">0602939</t>
  </si>
  <si>
    <t xml:space="preserve">UF de Cantanhede e Pocariça</t>
  </si>
  <si>
    <t xml:space="preserve">060220</t>
  </si>
  <si>
    <t xml:space="preserve">0602940</t>
  </si>
  <si>
    <t xml:space="preserve">UF de Covões e Camarneira</t>
  </si>
  <si>
    <t xml:space="preserve">060221</t>
  </si>
  <si>
    <t xml:space="preserve">0602941</t>
  </si>
  <si>
    <t xml:space="preserve">UF de Portunhos e Outil</t>
  </si>
  <si>
    <t xml:space="preserve">060222</t>
  </si>
  <si>
    <t xml:space="preserve">0602942</t>
  </si>
  <si>
    <t xml:space="preserve">UF de Sepins e Bolho</t>
  </si>
  <si>
    <t xml:space="preserve">060223</t>
  </si>
  <si>
    <t xml:space="preserve">0602943</t>
  </si>
  <si>
    <t xml:space="preserve">UF de Vilamar e Corticeiro de Cima</t>
  </si>
  <si>
    <t xml:space="preserve">060224</t>
  </si>
  <si>
    <t xml:space="preserve">0603944</t>
  </si>
  <si>
    <t xml:space="preserve">Almalaguês</t>
  </si>
  <si>
    <t xml:space="preserve">060301</t>
  </si>
  <si>
    <t xml:space="preserve">0603945</t>
  </si>
  <si>
    <t xml:space="preserve">Brasfemes</t>
  </si>
  <si>
    <t xml:space="preserve">060309</t>
  </si>
  <si>
    <t xml:space="preserve">0603946</t>
  </si>
  <si>
    <t xml:space="preserve">Ceira</t>
  </si>
  <si>
    <t xml:space="preserve">060311</t>
  </si>
  <si>
    <t xml:space="preserve">0603947</t>
  </si>
  <si>
    <t xml:space="preserve">Cernache</t>
  </si>
  <si>
    <t xml:space="preserve">060312</t>
  </si>
  <si>
    <t xml:space="preserve">0603948</t>
  </si>
  <si>
    <t xml:space="preserve">Santo António dos Olivais</t>
  </si>
  <si>
    <t xml:space="preserve">060318</t>
  </si>
  <si>
    <t xml:space="preserve">0603949</t>
  </si>
  <si>
    <t xml:space="preserve">São João do Campo</t>
  </si>
  <si>
    <t xml:space="preserve">060320</t>
  </si>
  <si>
    <t xml:space="preserve">0603950</t>
  </si>
  <si>
    <t xml:space="preserve">São Silvestre</t>
  </si>
  <si>
    <t xml:space="preserve">060324</t>
  </si>
  <si>
    <t xml:space="preserve">0603951</t>
  </si>
  <si>
    <t xml:space="preserve">Torres do Mondego</t>
  </si>
  <si>
    <t xml:space="preserve">060329</t>
  </si>
  <si>
    <t xml:space="preserve">0603952</t>
  </si>
  <si>
    <t xml:space="preserve">UF de Antuzede e Vil de Matos</t>
  </si>
  <si>
    <t xml:space="preserve">060332</t>
  </si>
  <si>
    <t xml:space="preserve">0603953</t>
  </si>
  <si>
    <t xml:space="preserve">UF de Assafarge e Antanhol</t>
  </si>
  <si>
    <t xml:space="preserve">060333</t>
  </si>
  <si>
    <t xml:space="preserve">0603954</t>
  </si>
  <si>
    <t xml:space="preserve">UF de Coimbra (Sé Nova, Santa Cruz, Almedina e São Bartolomeu)</t>
  </si>
  <si>
    <t xml:space="preserve">060334</t>
  </si>
  <si>
    <t xml:space="preserve">0603955</t>
  </si>
  <si>
    <t xml:space="preserve">UF de Eiras e São Paulo de Frades</t>
  </si>
  <si>
    <t xml:space="preserve">060335</t>
  </si>
  <si>
    <t xml:space="preserve">0603956</t>
  </si>
  <si>
    <t xml:space="preserve">UF de Santa Clara e Castelo Viegas</t>
  </si>
  <si>
    <t xml:space="preserve">060336</t>
  </si>
  <si>
    <t xml:space="preserve">0603957</t>
  </si>
  <si>
    <t xml:space="preserve">UF de São Martinho de Árvore e Lamarosa</t>
  </si>
  <si>
    <t xml:space="preserve">060337</t>
  </si>
  <si>
    <t xml:space="preserve">0603958</t>
  </si>
  <si>
    <t xml:space="preserve">UF de São Martinho do Bispo e Ribeira de Frades</t>
  </si>
  <si>
    <t xml:space="preserve">060338</t>
  </si>
  <si>
    <t xml:space="preserve">0603959</t>
  </si>
  <si>
    <t xml:space="preserve">UF de Souselas e Botão</t>
  </si>
  <si>
    <t xml:space="preserve">060339</t>
  </si>
  <si>
    <t xml:space="preserve">0603960</t>
  </si>
  <si>
    <t xml:space="preserve">UF de Taveiro, Ameal e Arzila</t>
  </si>
  <si>
    <t xml:space="preserve">060340</t>
  </si>
  <si>
    <t xml:space="preserve">0603961</t>
  </si>
  <si>
    <t xml:space="preserve">UF de Trouxemil e Torre de Vilela</t>
  </si>
  <si>
    <t xml:space="preserve">060341</t>
  </si>
  <si>
    <t xml:space="preserve">0604962</t>
  </si>
  <si>
    <t xml:space="preserve">Anobra</t>
  </si>
  <si>
    <t xml:space="preserve">060401</t>
  </si>
  <si>
    <t xml:space="preserve">0604963</t>
  </si>
  <si>
    <t xml:space="preserve">Ega</t>
  </si>
  <si>
    <t xml:space="preserve">060406</t>
  </si>
  <si>
    <t xml:space="preserve">0604964</t>
  </si>
  <si>
    <t xml:space="preserve">Furadouro</t>
  </si>
  <si>
    <t xml:space="preserve">060407</t>
  </si>
  <si>
    <t xml:space="preserve">0604965</t>
  </si>
  <si>
    <t xml:space="preserve">Zambujal</t>
  </si>
  <si>
    <t xml:space="preserve">060410</t>
  </si>
  <si>
    <t xml:space="preserve">0604966</t>
  </si>
  <si>
    <t xml:space="preserve">UF de Condeixa-a-Velha e Condeixa-a-Nova</t>
  </si>
  <si>
    <t xml:space="preserve">060411</t>
  </si>
  <si>
    <t xml:space="preserve">0604967</t>
  </si>
  <si>
    <t xml:space="preserve">UF de Sebal e Belide</t>
  </si>
  <si>
    <t xml:space="preserve">060412</t>
  </si>
  <si>
    <t xml:space="preserve">0604968</t>
  </si>
  <si>
    <t xml:space="preserve">UF de Vila Seca e Bem da Fé</t>
  </si>
  <si>
    <t xml:space="preserve">060413</t>
  </si>
  <si>
    <t xml:space="preserve">0605969</t>
  </si>
  <si>
    <t xml:space="preserve">Alqueidão</t>
  </si>
  <si>
    <t xml:space="preserve">060502</t>
  </si>
  <si>
    <t xml:space="preserve">0605970</t>
  </si>
  <si>
    <t xml:space="preserve">Maiorca</t>
  </si>
  <si>
    <t xml:space="preserve">060507</t>
  </si>
  <si>
    <t xml:space="preserve">0605971</t>
  </si>
  <si>
    <t xml:space="preserve">Marinha das Ondas</t>
  </si>
  <si>
    <t xml:space="preserve">060508</t>
  </si>
  <si>
    <t xml:space="preserve">0605972</t>
  </si>
  <si>
    <t xml:space="preserve">Tavarede</t>
  </si>
  <si>
    <t xml:space="preserve">060512</t>
  </si>
  <si>
    <t xml:space="preserve">0605973</t>
  </si>
  <si>
    <t xml:space="preserve">060513</t>
  </si>
  <si>
    <t xml:space="preserve">0605974</t>
  </si>
  <si>
    <t xml:space="preserve">São Pedro</t>
  </si>
  <si>
    <t xml:space="preserve">060514</t>
  </si>
  <si>
    <t xml:space="preserve">0605975</t>
  </si>
  <si>
    <t xml:space="preserve">Bom Sucesso</t>
  </si>
  <si>
    <t xml:space="preserve">060515</t>
  </si>
  <si>
    <t xml:space="preserve">0605976</t>
  </si>
  <si>
    <t xml:space="preserve">Moinhos da Gândara</t>
  </si>
  <si>
    <t xml:space="preserve">060518</t>
  </si>
  <si>
    <t xml:space="preserve">0605977</t>
  </si>
  <si>
    <t xml:space="preserve">Alhadas</t>
  </si>
  <si>
    <t xml:space="preserve">060519</t>
  </si>
  <si>
    <t xml:space="preserve">0605978</t>
  </si>
  <si>
    <t xml:space="preserve">Buarcos e São Julião</t>
  </si>
  <si>
    <t xml:space="preserve">060520</t>
  </si>
  <si>
    <t xml:space="preserve">0605979</t>
  </si>
  <si>
    <t xml:space="preserve">Ferreira-a-Nova</t>
  </si>
  <si>
    <t xml:space="preserve">060521</t>
  </si>
  <si>
    <t xml:space="preserve">0605980</t>
  </si>
  <si>
    <t xml:space="preserve">Lavos</t>
  </si>
  <si>
    <t xml:space="preserve">060522</t>
  </si>
  <si>
    <t xml:space="preserve">0605981</t>
  </si>
  <si>
    <t xml:space="preserve">Paião</t>
  </si>
  <si>
    <t xml:space="preserve">060523</t>
  </si>
  <si>
    <t xml:space="preserve">0605982</t>
  </si>
  <si>
    <t xml:space="preserve">Quiaios</t>
  </si>
  <si>
    <t xml:space="preserve">060524</t>
  </si>
  <si>
    <t xml:space="preserve">0606983</t>
  </si>
  <si>
    <t xml:space="preserve">Alvares</t>
  </si>
  <si>
    <t xml:space="preserve">060601</t>
  </si>
  <si>
    <t xml:space="preserve">0606984</t>
  </si>
  <si>
    <t xml:space="preserve">060604</t>
  </si>
  <si>
    <t xml:space="preserve">0606985</t>
  </si>
  <si>
    <t xml:space="preserve">Vila Nova do Ceira</t>
  </si>
  <si>
    <t xml:space="preserve">060605</t>
  </si>
  <si>
    <t xml:space="preserve">0606986</t>
  </si>
  <si>
    <t xml:space="preserve">UF de Cadafaz e Colmeal</t>
  </si>
  <si>
    <t xml:space="preserve">060606</t>
  </si>
  <si>
    <t xml:space="preserve">0607987</t>
  </si>
  <si>
    <t xml:space="preserve">Serpins</t>
  </si>
  <si>
    <t xml:space="preserve">060704</t>
  </si>
  <si>
    <t xml:space="preserve">0607988</t>
  </si>
  <si>
    <t xml:space="preserve">Gândaras</t>
  </si>
  <si>
    <t xml:space="preserve">060706</t>
  </si>
  <si>
    <t xml:space="preserve">0607989</t>
  </si>
  <si>
    <t xml:space="preserve">UF de Foz de Arouce e Casal de Ermio</t>
  </si>
  <si>
    <t xml:space="preserve">060707</t>
  </si>
  <si>
    <t xml:space="preserve">0607990</t>
  </si>
  <si>
    <t xml:space="preserve">UF de Lousã e Vilarinho</t>
  </si>
  <si>
    <t xml:space="preserve">060708</t>
  </si>
  <si>
    <t xml:space="preserve">0608991</t>
  </si>
  <si>
    <t xml:space="preserve">060801</t>
  </si>
  <si>
    <t xml:space="preserve">0608992</t>
  </si>
  <si>
    <t xml:space="preserve">Seixo</t>
  </si>
  <si>
    <t xml:space="preserve">060802</t>
  </si>
  <si>
    <t xml:space="preserve">0608993</t>
  </si>
  <si>
    <t xml:space="preserve">Carapelhos</t>
  </si>
  <si>
    <t xml:space="preserve">060803</t>
  </si>
  <si>
    <t xml:space="preserve">0608994</t>
  </si>
  <si>
    <t xml:space="preserve">Praia de Mira</t>
  </si>
  <si>
    <t xml:space="preserve">060804</t>
  </si>
  <si>
    <t xml:space="preserve">0609995</t>
  </si>
  <si>
    <t xml:space="preserve">060901</t>
  </si>
  <si>
    <t xml:space="preserve">0609996</t>
  </si>
  <si>
    <t xml:space="preserve">060902</t>
  </si>
  <si>
    <t xml:space="preserve">0609997</t>
  </si>
  <si>
    <t xml:space="preserve">Vila Nova</t>
  </si>
  <si>
    <t xml:space="preserve">060905</t>
  </si>
  <si>
    <t xml:space="preserve">0609998</t>
  </si>
  <si>
    <t xml:space="preserve">UF de Semide e Rio Vide</t>
  </si>
  <si>
    <t xml:space="preserve">060906</t>
  </si>
  <si>
    <t xml:space="preserve">0610999</t>
  </si>
  <si>
    <t xml:space="preserve">Arazede</t>
  </si>
  <si>
    <t xml:space="preserve">061002</t>
  </si>
  <si>
    <t xml:space="preserve">06101000</t>
  </si>
  <si>
    <t xml:space="preserve">Carapinheira</t>
  </si>
  <si>
    <t xml:space="preserve">061003</t>
  </si>
  <si>
    <t xml:space="preserve">06101001</t>
  </si>
  <si>
    <t xml:space="preserve">Liceia</t>
  </si>
  <si>
    <t xml:space="preserve">061005</t>
  </si>
  <si>
    <t xml:space="preserve">06101002</t>
  </si>
  <si>
    <t xml:space="preserve">Meãs do Campo</t>
  </si>
  <si>
    <t xml:space="preserve">061006</t>
  </si>
  <si>
    <t xml:space="preserve">06101003</t>
  </si>
  <si>
    <t xml:space="preserve">061008</t>
  </si>
  <si>
    <t xml:space="preserve">06101004</t>
  </si>
  <si>
    <t xml:space="preserve">Santo Varão</t>
  </si>
  <si>
    <t xml:space="preserve">061009</t>
  </si>
  <si>
    <t xml:space="preserve">06101005</t>
  </si>
  <si>
    <t xml:space="preserve">Seixo de Gatões</t>
  </si>
  <si>
    <t xml:space="preserve">061010</t>
  </si>
  <si>
    <t xml:space="preserve">06101006</t>
  </si>
  <si>
    <t xml:space="preserve">Tentúgal</t>
  </si>
  <si>
    <t xml:space="preserve">061011</t>
  </si>
  <si>
    <t xml:space="preserve">06101007</t>
  </si>
  <si>
    <t xml:space="preserve">Ereira</t>
  </si>
  <si>
    <t xml:space="preserve">061014</t>
  </si>
  <si>
    <t xml:space="preserve">06101008</t>
  </si>
  <si>
    <t xml:space="preserve">UF de Abrunheira, Verride e Vila Nova da Barca</t>
  </si>
  <si>
    <t xml:space="preserve">061015</t>
  </si>
  <si>
    <t xml:space="preserve">06101009</t>
  </si>
  <si>
    <t xml:space="preserve">UF de Montemor-o-Velho e Gatões</t>
  </si>
  <si>
    <t xml:space="preserve">061016</t>
  </si>
  <si>
    <t xml:space="preserve">06111010</t>
  </si>
  <si>
    <t xml:space="preserve">Aldeia das Dez</t>
  </si>
  <si>
    <t xml:space="preserve">061101</t>
  </si>
  <si>
    <t xml:space="preserve">06111011</t>
  </si>
  <si>
    <t xml:space="preserve">Alvoco das Várzeas</t>
  </si>
  <si>
    <t xml:space="preserve">061102</t>
  </si>
  <si>
    <t xml:space="preserve">06111012</t>
  </si>
  <si>
    <t xml:space="preserve">Avô</t>
  </si>
  <si>
    <t xml:space="preserve">061103</t>
  </si>
  <si>
    <t xml:space="preserve">06111013</t>
  </si>
  <si>
    <t xml:space="preserve">Bobadela</t>
  </si>
  <si>
    <t xml:space="preserve">061104</t>
  </si>
  <si>
    <t xml:space="preserve">06111014</t>
  </si>
  <si>
    <t xml:space="preserve">Lagares</t>
  </si>
  <si>
    <t xml:space="preserve">061106</t>
  </si>
  <si>
    <t xml:space="preserve">06111015</t>
  </si>
  <si>
    <t xml:space="preserve">061109</t>
  </si>
  <si>
    <t xml:space="preserve">06111016</t>
  </si>
  <si>
    <t xml:space="preserve">Meruge</t>
  </si>
  <si>
    <t xml:space="preserve">061110</t>
  </si>
  <si>
    <t xml:space="preserve">06111017</t>
  </si>
  <si>
    <t xml:space="preserve">Nogueira do Cravo</t>
  </si>
  <si>
    <t xml:space="preserve">061111</t>
  </si>
  <si>
    <t xml:space="preserve">06111018</t>
  </si>
  <si>
    <t xml:space="preserve">São Gião</t>
  </si>
  <si>
    <t xml:space="preserve">061115</t>
  </si>
  <si>
    <t xml:space="preserve">06111019</t>
  </si>
  <si>
    <t xml:space="preserve">Seixo da Beira</t>
  </si>
  <si>
    <t xml:space="preserve">061118</t>
  </si>
  <si>
    <t xml:space="preserve">06111020</t>
  </si>
  <si>
    <t xml:space="preserve">Travanca de Lagos</t>
  </si>
  <si>
    <t xml:space="preserve">061119</t>
  </si>
  <si>
    <t xml:space="preserve">06111021</t>
  </si>
  <si>
    <t xml:space="preserve">UF de Ervedal e Vila Franca da Beira</t>
  </si>
  <si>
    <t xml:space="preserve">061122</t>
  </si>
  <si>
    <t xml:space="preserve">06111022</t>
  </si>
  <si>
    <t xml:space="preserve">UF de Lagos da Beira e Lajeosa</t>
  </si>
  <si>
    <t xml:space="preserve">061123</t>
  </si>
  <si>
    <t xml:space="preserve">06111023</t>
  </si>
  <si>
    <t xml:space="preserve">UF de Oliveira do Hospital e São Paio de Gramaços</t>
  </si>
  <si>
    <t xml:space="preserve">061124</t>
  </si>
  <si>
    <t xml:space="preserve">06111024</t>
  </si>
  <si>
    <t xml:space="preserve">UF de Penalva de Alva e São Sebastião da Feira</t>
  </si>
  <si>
    <t xml:space="preserve">061125</t>
  </si>
  <si>
    <t xml:space="preserve">06111025</t>
  </si>
  <si>
    <t xml:space="preserve">UF de Santa Ovaia e Vila Pouca da Beira</t>
  </si>
  <si>
    <t xml:space="preserve">061126</t>
  </si>
  <si>
    <t xml:space="preserve">06121026</t>
  </si>
  <si>
    <t xml:space="preserve">Cabril</t>
  </si>
  <si>
    <t xml:space="preserve">061201</t>
  </si>
  <si>
    <t xml:space="preserve">06121027</t>
  </si>
  <si>
    <t xml:space="preserve">Dornelas do Zêzere</t>
  </si>
  <si>
    <t xml:space="preserve">061202</t>
  </si>
  <si>
    <t xml:space="preserve">06121028</t>
  </si>
  <si>
    <t xml:space="preserve">Janeiro de Baixo</t>
  </si>
  <si>
    <t xml:space="preserve">061204</t>
  </si>
  <si>
    <t xml:space="preserve">06121029</t>
  </si>
  <si>
    <t xml:space="preserve">061206</t>
  </si>
  <si>
    <t xml:space="preserve">06121030</t>
  </si>
  <si>
    <t xml:space="preserve">Pessegueiro</t>
  </si>
  <si>
    <t xml:space="preserve">061207</t>
  </si>
  <si>
    <t xml:space="preserve">06121031</t>
  </si>
  <si>
    <t xml:space="preserve">Unhais-o-Velho</t>
  </si>
  <si>
    <t xml:space="preserve">061209</t>
  </si>
  <si>
    <t xml:space="preserve">06121032</t>
  </si>
  <si>
    <t xml:space="preserve">Fajão-Vidual</t>
  </si>
  <si>
    <t xml:space="preserve">061211</t>
  </si>
  <si>
    <t xml:space="preserve">06121033</t>
  </si>
  <si>
    <t xml:space="preserve">Portela do Fojo-Machio</t>
  </si>
  <si>
    <t xml:space="preserve">061212</t>
  </si>
  <si>
    <t xml:space="preserve">06131034</t>
  </si>
  <si>
    <t xml:space="preserve">Carvalho</t>
  </si>
  <si>
    <t xml:space="preserve">061301</t>
  </si>
  <si>
    <t xml:space="preserve">06131035</t>
  </si>
  <si>
    <t xml:space="preserve">Figueira de Lorvão</t>
  </si>
  <si>
    <t xml:space="preserve">061302</t>
  </si>
  <si>
    <t xml:space="preserve">06131036</t>
  </si>
  <si>
    <t xml:space="preserve">Lorvão</t>
  </si>
  <si>
    <t xml:space="preserve">061304</t>
  </si>
  <si>
    <t xml:space="preserve">06131037</t>
  </si>
  <si>
    <t xml:space="preserve">061307</t>
  </si>
  <si>
    <t xml:space="preserve">06131038</t>
  </si>
  <si>
    <t xml:space="preserve">Sazes do Lorvão</t>
  </si>
  <si>
    <t xml:space="preserve">061310</t>
  </si>
  <si>
    <t xml:space="preserve">06131039</t>
  </si>
  <si>
    <t xml:space="preserve">UF de Friúmes e Paradela</t>
  </si>
  <si>
    <t xml:space="preserve">061312</t>
  </si>
  <si>
    <t xml:space="preserve">06131040</t>
  </si>
  <si>
    <t xml:space="preserve">UF de Oliveira do Mondego e Travanca do Mondego</t>
  </si>
  <si>
    <t xml:space="preserve">061313</t>
  </si>
  <si>
    <t xml:space="preserve">06131041</t>
  </si>
  <si>
    <t xml:space="preserve">UF de São Pedro de Alva e São Paio de Mondego</t>
  </si>
  <si>
    <t xml:space="preserve">061314</t>
  </si>
  <si>
    <t xml:space="preserve">06141042</t>
  </si>
  <si>
    <t xml:space="preserve">Cumeeira</t>
  </si>
  <si>
    <t xml:space="preserve">061401</t>
  </si>
  <si>
    <t xml:space="preserve">06141043</t>
  </si>
  <si>
    <t xml:space="preserve">Espinhal</t>
  </si>
  <si>
    <t xml:space="preserve">061402</t>
  </si>
  <si>
    <t xml:space="preserve">06141044</t>
  </si>
  <si>
    <t xml:space="preserve">Podentes</t>
  </si>
  <si>
    <t xml:space="preserve">061403</t>
  </si>
  <si>
    <t xml:space="preserve">06141045</t>
  </si>
  <si>
    <t xml:space="preserve">UF de São Miguel, Santa Eufémia e Rabaçal</t>
  </si>
  <si>
    <t xml:space="preserve">061407</t>
  </si>
  <si>
    <t xml:space="preserve">06151046</t>
  </si>
  <si>
    <t xml:space="preserve">Alfarelos</t>
  </si>
  <si>
    <t xml:space="preserve">061501</t>
  </si>
  <si>
    <t xml:space="preserve">06151047</t>
  </si>
  <si>
    <t xml:space="preserve">Figueiró do Campo</t>
  </si>
  <si>
    <t xml:space="preserve">061504</t>
  </si>
  <si>
    <t xml:space="preserve">06151048</t>
  </si>
  <si>
    <t xml:space="preserve">Granja do Ulmeiro</t>
  </si>
  <si>
    <t xml:space="preserve">061506</t>
  </si>
  <si>
    <t xml:space="preserve">06151049</t>
  </si>
  <si>
    <t xml:space="preserve">Samuel</t>
  </si>
  <si>
    <t xml:space="preserve">061508</t>
  </si>
  <si>
    <t xml:space="preserve">06151050</t>
  </si>
  <si>
    <t xml:space="preserve">061509</t>
  </si>
  <si>
    <t xml:space="preserve">06151051</t>
  </si>
  <si>
    <t xml:space="preserve">Tapéus</t>
  </si>
  <si>
    <t xml:space="preserve">061510</t>
  </si>
  <si>
    <t xml:space="preserve">06151052</t>
  </si>
  <si>
    <t xml:space="preserve">Vila Nova de Anços</t>
  </si>
  <si>
    <t xml:space="preserve">061511</t>
  </si>
  <si>
    <t xml:space="preserve">06151053</t>
  </si>
  <si>
    <t xml:space="preserve">Vinha da Rainha</t>
  </si>
  <si>
    <t xml:space="preserve">061512</t>
  </si>
  <si>
    <t xml:space="preserve">06151054</t>
  </si>
  <si>
    <t xml:space="preserve">UF de Degracias e Pombalinho</t>
  </si>
  <si>
    <t xml:space="preserve">061513</t>
  </si>
  <si>
    <t xml:space="preserve">06151055</t>
  </si>
  <si>
    <t xml:space="preserve">UF de Gesteira e Brunhós</t>
  </si>
  <si>
    <t xml:space="preserve">061514</t>
  </si>
  <si>
    <t xml:space="preserve">06161056</t>
  </si>
  <si>
    <t xml:space="preserve">Candosa</t>
  </si>
  <si>
    <t xml:space="preserve">061602</t>
  </si>
  <si>
    <t xml:space="preserve">06161057</t>
  </si>
  <si>
    <t xml:space="preserve">Carapinha</t>
  </si>
  <si>
    <t xml:space="preserve">061603</t>
  </si>
  <si>
    <t xml:space="preserve">06161058</t>
  </si>
  <si>
    <t xml:space="preserve">Midões</t>
  </si>
  <si>
    <t xml:space="preserve">061608</t>
  </si>
  <si>
    <t xml:space="preserve">06161059</t>
  </si>
  <si>
    <t xml:space="preserve">Mouronho</t>
  </si>
  <si>
    <t xml:space="preserve">061609</t>
  </si>
  <si>
    <t xml:space="preserve">06161060</t>
  </si>
  <si>
    <t xml:space="preserve">Póvoa de Midões</t>
  </si>
  <si>
    <t xml:space="preserve">061611</t>
  </si>
  <si>
    <t xml:space="preserve">06161061</t>
  </si>
  <si>
    <t xml:space="preserve">São João da Boa Vista</t>
  </si>
  <si>
    <t xml:space="preserve">061612</t>
  </si>
  <si>
    <t xml:space="preserve">06161062</t>
  </si>
  <si>
    <t xml:space="preserve">061614</t>
  </si>
  <si>
    <t xml:space="preserve">06161063</t>
  </si>
  <si>
    <t xml:space="preserve">UF de Ázere e Covelo</t>
  </si>
  <si>
    <t xml:space="preserve">061616</t>
  </si>
  <si>
    <t xml:space="preserve">06161064</t>
  </si>
  <si>
    <t xml:space="preserve">UF de Covas e Vila Nova de Oliveirinha</t>
  </si>
  <si>
    <t xml:space="preserve">061617</t>
  </si>
  <si>
    <t xml:space="preserve">06161065</t>
  </si>
  <si>
    <t xml:space="preserve">UF de Espariz e Sinde</t>
  </si>
  <si>
    <t xml:space="preserve">061618</t>
  </si>
  <si>
    <t xml:space="preserve">06161066</t>
  </si>
  <si>
    <t xml:space="preserve">UF de Pinheiro de Coja e Meda de Mouros</t>
  </si>
  <si>
    <t xml:space="preserve">061619</t>
  </si>
  <si>
    <t xml:space="preserve">06171067</t>
  </si>
  <si>
    <t xml:space="preserve">061701</t>
  </si>
  <si>
    <t xml:space="preserve">06171068</t>
  </si>
  <si>
    <t xml:space="preserve">Lavegadas</t>
  </si>
  <si>
    <t xml:space="preserve">061702</t>
  </si>
  <si>
    <t xml:space="preserve">06171069</t>
  </si>
  <si>
    <t xml:space="preserve">Poiares (Santo André)</t>
  </si>
  <si>
    <t xml:space="preserve">061703</t>
  </si>
  <si>
    <t xml:space="preserve">06171070</t>
  </si>
  <si>
    <t xml:space="preserve">São Miguel de Poiares</t>
  </si>
  <si>
    <t xml:space="preserve">061704</t>
  </si>
  <si>
    <t xml:space="preserve">07011071</t>
  </si>
  <si>
    <t xml:space="preserve">Santiago Maior</t>
  </si>
  <si>
    <t xml:space="preserve">070103</t>
  </si>
  <si>
    <t xml:space="preserve">07011072</t>
  </si>
  <si>
    <t xml:space="preserve">Capelins (Santo António)</t>
  </si>
  <si>
    <t xml:space="preserve">070104</t>
  </si>
  <si>
    <t xml:space="preserve">07011073</t>
  </si>
  <si>
    <t xml:space="preserve">Terena (São Pedro)</t>
  </si>
  <si>
    <t xml:space="preserve">070105</t>
  </si>
  <si>
    <t xml:space="preserve">07011074</t>
  </si>
  <si>
    <t xml:space="preserve">UF de Alandroal (Nossa Senhora da Conceição), São Brás dos Matos (Mina do Bugalho) e Juromenha (Nossa Senhora do Loreto)</t>
  </si>
  <si>
    <t xml:space="preserve">070107</t>
  </si>
  <si>
    <t xml:space="preserve">07021075</t>
  </si>
  <si>
    <t xml:space="preserve">070201</t>
  </si>
  <si>
    <t xml:space="preserve">07021076</t>
  </si>
  <si>
    <t xml:space="preserve">Igrejinha</t>
  </si>
  <si>
    <t xml:space="preserve">070202</t>
  </si>
  <si>
    <t xml:space="preserve">07021077</t>
  </si>
  <si>
    <t xml:space="preserve">Vimieiro</t>
  </si>
  <si>
    <t xml:space="preserve">070206</t>
  </si>
  <si>
    <t xml:space="preserve">07021078</t>
  </si>
  <si>
    <t xml:space="preserve">UF de Gafanhoeira (São Pedro) e Sabugueiro</t>
  </si>
  <si>
    <t xml:space="preserve">070208</t>
  </si>
  <si>
    <t xml:space="preserve">07021079</t>
  </si>
  <si>
    <t xml:space="preserve">UF de São Gregório e Santa Justa</t>
  </si>
  <si>
    <t xml:space="preserve">070209</t>
  </si>
  <si>
    <t xml:space="preserve">07031080</t>
  </si>
  <si>
    <t xml:space="preserve">Borba (Matriz)</t>
  </si>
  <si>
    <t xml:space="preserve">070301</t>
  </si>
  <si>
    <t xml:space="preserve">07031081</t>
  </si>
  <si>
    <t xml:space="preserve">Orada</t>
  </si>
  <si>
    <t xml:space="preserve">070302</t>
  </si>
  <si>
    <t xml:space="preserve">07031082</t>
  </si>
  <si>
    <t xml:space="preserve">Rio de Moinhos</t>
  </si>
  <si>
    <t xml:space="preserve">070303</t>
  </si>
  <si>
    <t xml:space="preserve">07031083</t>
  </si>
  <si>
    <t xml:space="preserve">Borba (São Bartolomeu)</t>
  </si>
  <si>
    <t xml:space="preserve">070304</t>
  </si>
  <si>
    <t xml:space="preserve">07041084</t>
  </si>
  <si>
    <t xml:space="preserve">Arcos</t>
  </si>
  <si>
    <t xml:space="preserve">070401</t>
  </si>
  <si>
    <t xml:space="preserve">07041085</t>
  </si>
  <si>
    <t xml:space="preserve">Glória</t>
  </si>
  <si>
    <t xml:space="preserve">070402</t>
  </si>
  <si>
    <t xml:space="preserve">07041086</t>
  </si>
  <si>
    <t xml:space="preserve">Évora Monte (Santa Maria)</t>
  </si>
  <si>
    <t xml:space="preserve">070404</t>
  </si>
  <si>
    <t xml:space="preserve">07041087</t>
  </si>
  <si>
    <t xml:space="preserve">São Domingos de Ana Loura</t>
  </si>
  <si>
    <t xml:space="preserve">070411</t>
  </si>
  <si>
    <t xml:space="preserve">07041088</t>
  </si>
  <si>
    <t xml:space="preserve">Veiros</t>
  </si>
  <si>
    <t xml:space="preserve">070413</t>
  </si>
  <si>
    <t xml:space="preserve">07041089</t>
  </si>
  <si>
    <t xml:space="preserve">UF de Estremoz (Santa Maria e Santo André)</t>
  </si>
  <si>
    <t xml:space="preserve">070414</t>
  </si>
  <si>
    <t xml:space="preserve">07041090</t>
  </si>
  <si>
    <t xml:space="preserve">UF de São Bento do Cortiço e Santo Estêvão</t>
  </si>
  <si>
    <t xml:space="preserve">070415</t>
  </si>
  <si>
    <t xml:space="preserve">07041091</t>
  </si>
  <si>
    <t xml:space="preserve">UF de São Lourenço de Mamporcão e São Bento de Ana Loura</t>
  </si>
  <si>
    <t xml:space="preserve">070416</t>
  </si>
  <si>
    <t xml:space="preserve">07041092</t>
  </si>
  <si>
    <t xml:space="preserve">UF do Ameixial (Santa Vitória e São Bento)</t>
  </si>
  <si>
    <t xml:space="preserve">070417</t>
  </si>
  <si>
    <t xml:space="preserve">07051093</t>
  </si>
  <si>
    <t xml:space="preserve">Nossa Senhora da Graça do Divor</t>
  </si>
  <si>
    <t xml:space="preserve">070502</t>
  </si>
  <si>
    <t xml:space="preserve">07051094</t>
  </si>
  <si>
    <t xml:space="preserve">Nossa Senhora de Machede</t>
  </si>
  <si>
    <t xml:space="preserve">070503</t>
  </si>
  <si>
    <t xml:space="preserve">07051095</t>
  </si>
  <si>
    <t xml:space="preserve">São Bento do Mato</t>
  </si>
  <si>
    <t xml:space="preserve">070506</t>
  </si>
  <si>
    <t xml:space="preserve">07051096</t>
  </si>
  <si>
    <t xml:space="preserve">São Miguel de Machede</t>
  </si>
  <si>
    <t xml:space="preserve">070509</t>
  </si>
  <si>
    <t xml:space="preserve">07051097</t>
  </si>
  <si>
    <t xml:space="preserve">Torre de Coelheiros</t>
  </si>
  <si>
    <t xml:space="preserve">070513</t>
  </si>
  <si>
    <t xml:space="preserve">07051098</t>
  </si>
  <si>
    <t xml:space="preserve">Canaviais</t>
  </si>
  <si>
    <t xml:space="preserve">070515</t>
  </si>
  <si>
    <t xml:space="preserve">07051099</t>
  </si>
  <si>
    <t xml:space="preserve">UF de Bacelo e Senhora da Saúde</t>
  </si>
  <si>
    <t xml:space="preserve">070522</t>
  </si>
  <si>
    <t xml:space="preserve">07051100</t>
  </si>
  <si>
    <t xml:space="preserve">UF de Évora (São Mamede, Sé, São Pedro e Santo Antão)</t>
  </si>
  <si>
    <t xml:space="preserve">070523</t>
  </si>
  <si>
    <t xml:space="preserve">07051101</t>
  </si>
  <si>
    <t xml:space="preserve">UF de Malagueira e Horta das Figueiras</t>
  </si>
  <si>
    <t xml:space="preserve">070524</t>
  </si>
  <si>
    <t xml:space="preserve">07051102</t>
  </si>
  <si>
    <t xml:space="preserve">UF de Nossa Senhora da Tourega e Nossa Senhora de Guadalupe</t>
  </si>
  <si>
    <t xml:space="preserve">070525</t>
  </si>
  <si>
    <t xml:space="preserve">07051103</t>
  </si>
  <si>
    <t xml:space="preserve">UF de São Manços e São Vicente do Pigeiro</t>
  </si>
  <si>
    <t xml:space="preserve">070526</t>
  </si>
  <si>
    <t xml:space="preserve">07051104</t>
  </si>
  <si>
    <t xml:space="preserve">UF de São Sebastião da Giesteira e Nossa Senhora da Boa Fé</t>
  </si>
  <si>
    <t xml:space="preserve">070527</t>
  </si>
  <si>
    <t xml:space="preserve">07061105</t>
  </si>
  <si>
    <t xml:space="preserve">Cabrela</t>
  </si>
  <si>
    <t xml:space="preserve">070601</t>
  </si>
  <si>
    <t xml:space="preserve">07061106</t>
  </si>
  <si>
    <t xml:space="preserve">Santiago do Escoural</t>
  </si>
  <si>
    <t xml:space="preserve">070605</t>
  </si>
  <si>
    <t xml:space="preserve">07061107</t>
  </si>
  <si>
    <t xml:space="preserve">São Cristóvão</t>
  </si>
  <si>
    <t xml:space="preserve">070606</t>
  </si>
  <si>
    <t xml:space="preserve">07061108</t>
  </si>
  <si>
    <t xml:space="preserve">Ciborro</t>
  </si>
  <si>
    <t xml:space="preserve">070607</t>
  </si>
  <si>
    <t xml:space="preserve">07061109</t>
  </si>
  <si>
    <t xml:space="preserve">Foros de Vale de Figueira</t>
  </si>
  <si>
    <t xml:space="preserve">070610</t>
  </si>
  <si>
    <t xml:space="preserve">07061110</t>
  </si>
  <si>
    <t xml:space="preserve">UF de Cortiçadas de Lavre e Lavre</t>
  </si>
  <si>
    <t xml:space="preserve">070611</t>
  </si>
  <si>
    <t xml:space="preserve">07061111</t>
  </si>
  <si>
    <t xml:space="preserve">UF de Nossa Senhora da Vila, Nossa Senhora do Bispo e Silveiras</t>
  </si>
  <si>
    <t xml:space="preserve">070612</t>
  </si>
  <si>
    <t xml:space="preserve">07071112</t>
  </si>
  <si>
    <t xml:space="preserve">Brotas</t>
  </si>
  <si>
    <t xml:space="preserve">070701</t>
  </si>
  <si>
    <t xml:space="preserve">07071113</t>
  </si>
  <si>
    <t xml:space="preserve">Cabeção</t>
  </si>
  <si>
    <t xml:space="preserve">070702</t>
  </si>
  <si>
    <t xml:space="preserve">07071114</t>
  </si>
  <si>
    <t xml:space="preserve">070703</t>
  </si>
  <si>
    <t xml:space="preserve">07071115</t>
  </si>
  <si>
    <t xml:space="preserve">Pavia</t>
  </si>
  <si>
    <t xml:space="preserve">070704</t>
  </si>
  <si>
    <t xml:space="preserve">07081116</t>
  </si>
  <si>
    <t xml:space="preserve">Granja</t>
  </si>
  <si>
    <t xml:space="preserve">070801</t>
  </si>
  <si>
    <t xml:space="preserve">07081117</t>
  </si>
  <si>
    <t xml:space="preserve">Luz</t>
  </si>
  <si>
    <t xml:space="preserve">070802</t>
  </si>
  <si>
    <t xml:space="preserve">07081118</t>
  </si>
  <si>
    <t xml:space="preserve">070803</t>
  </si>
  <si>
    <t xml:space="preserve">07091119</t>
  </si>
  <si>
    <t xml:space="preserve">Monte do Trigo</t>
  </si>
  <si>
    <t xml:space="preserve">070903</t>
  </si>
  <si>
    <t xml:space="preserve">07091120</t>
  </si>
  <si>
    <t xml:space="preserve">070905</t>
  </si>
  <si>
    <t xml:space="preserve">07091121</t>
  </si>
  <si>
    <t xml:space="preserve">070906</t>
  </si>
  <si>
    <t xml:space="preserve">07091122</t>
  </si>
  <si>
    <t xml:space="preserve">Vera Cruz</t>
  </si>
  <si>
    <t xml:space="preserve">070908</t>
  </si>
  <si>
    <t xml:space="preserve">07091123</t>
  </si>
  <si>
    <t xml:space="preserve">UF de Amieira e Alqueva</t>
  </si>
  <si>
    <t xml:space="preserve">070909</t>
  </si>
  <si>
    <t xml:space="preserve">07091124</t>
  </si>
  <si>
    <t xml:space="preserve">UF de São Bartolomeu do Outeiro e Oriola</t>
  </si>
  <si>
    <t xml:space="preserve">070910</t>
  </si>
  <si>
    <t xml:space="preserve">07101125</t>
  </si>
  <si>
    <t xml:space="preserve">Montoito</t>
  </si>
  <si>
    <t xml:space="preserve">071001</t>
  </si>
  <si>
    <t xml:space="preserve">07101126</t>
  </si>
  <si>
    <t xml:space="preserve">071002</t>
  </si>
  <si>
    <t xml:space="preserve">07111127</t>
  </si>
  <si>
    <t xml:space="preserve">Corval</t>
  </si>
  <si>
    <t xml:space="preserve">071102</t>
  </si>
  <si>
    <t xml:space="preserve">07111128</t>
  </si>
  <si>
    <t xml:space="preserve">Monsaraz</t>
  </si>
  <si>
    <t xml:space="preserve">071103</t>
  </si>
  <si>
    <t xml:space="preserve">07111129</t>
  </si>
  <si>
    <t xml:space="preserve">071104</t>
  </si>
  <si>
    <t xml:space="preserve">07111130</t>
  </si>
  <si>
    <t xml:space="preserve">UF de Campo e Campinho</t>
  </si>
  <si>
    <t xml:space="preserve">071106</t>
  </si>
  <si>
    <t xml:space="preserve">07121131</t>
  </si>
  <si>
    <t xml:space="preserve">071201</t>
  </si>
  <si>
    <t xml:space="preserve">07121132</t>
  </si>
  <si>
    <t xml:space="preserve">Landeira</t>
  </si>
  <si>
    <t xml:space="preserve">071202</t>
  </si>
  <si>
    <t xml:space="preserve">07131133</t>
  </si>
  <si>
    <t xml:space="preserve">Alcáçovas</t>
  </si>
  <si>
    <t xml:space="preserve">071301</t>
  </si>
  <si>
    <t xml:space="preserve">07131134</t>
  </si>
  <si>
    <t xml:space="preserve">071302</t>
  </si>
  <si>
    <t xml:space="preserve">07131135</t>
  </si>
  <si>
    <t xml:space="preserve">Aguiar</t>
  </si>
  <si>
    <t xml:space="preserve">071303</t>
  </si>
  <si>
    <t xml:space="preserve">07141136</t>
  </si>
  <si>
    <t xml:space="preserve">Bencatel</t>
  </si>
  <si>
    <t xml:space="preserve">071401</t>
  </si>
  <si>
    <t xml:space="preserve">07141137</t>
  </si>
  <si>
    <t xml:space="preserve">Ciladas</t>
  </si>
  <si>
    <t xml:space="preserve">071402</t>
  </si>
  <si>
    <t xml:space="preserve">07141138</t>
  </si>
  <si>
    <t xml:space="preserve">Pardais</t>
  </si>
  <si>
    <t xml:space="preserve">071404</t>
  </si>
  <si>
    <t xml:space="preserve">07141139</t>
  </si>
  <si>
    <t xml:space="preserve">Nossa Senhora da Conceição e São Bartolomeu</t>
  </si>
  <si>
    <t xml:space="preserve">071406</t>
  </si>
  <si>
    <t xml:space="preserve">08011140</t>
  </si>
  <si>
    <t xml:space="preserve">Guia</t>
  </si>
  <si>
    <t xml:space="preserve">080102</t>
  </si>
  <si>
    <t xml:space="preserve">08011141</t>
  </si>
  <si>
    <t xml:space="preserve">Paderne</t>
  </si>
  <si>
    <t xml:space="preserve">080103</t>
  </si>
  <si>
    <t xml:space="preserve">08011142</t>
  </si>
  <si>
    <t xml:space="preserve">Ferreiras</t>
  </si>
  <si>
    <t xml:space="preserve">080104</t>
  </si>
  <si>
    <t xml:space="preserve">08011143</t>
  </si>
  <si>
    <t xml:space="preserve">Albufeira e Olhos de Água</t>
  </si>
  <si>
    <t xml:space="preserve">080106</t>
  </si>
  <si>
    <t xml:space="preserve">08021144</t>
  </si>
  <si>
    <t xml:space="preserve">Giões</t>
  </si>
  <si>
    <t xml:space="preserve">080202</t>
  </si>
  <si>
    <t xml:space="preserve">08021145</t>
  </si>
  <si>
    <t xml:space="preserve">Martim Longo</t>
  </si>
  <si>
    <t xml:space="preserve">080203</t>
  </si>
  <si>
    <t xml:space="preserve">08021146</t>
  </si>
  <si>
    <t xml:space="preserve">Vaqueiros</t>
  </si>
  <si>
    <t xml:space="preserve">080205</t>
  </si>
  <si>
    <t xml:space="preserve">08021147</t>
  </si>
  <si>
    <t xml:space="preserve">UF de Alcoutim e Pereiro</t>
  </si>
  <si>
    <t xml:space="preserve">080206</t>
  </si>
  <si>
    <t xml:space="preserve">08031148</t>
  </si>
  <si>
    <t xml:space="preserve">080301</t>
  </si>
  <si>
    <t xml:space="preserve">08031149</t>
  </si>
  <si>
    <t xml:space="preserve">Bordeira</t>
  </si>
  <si>
    <t xml:space="preserve">080302</t>
  </si>
  <si>
    <t xml:space="preserve">08031150</t>
  </si>
  <si>
    <t xml:space="preserve">Odeceixe</t>
  </si>
  <si>
    <t xml:space="preserve">080303</t>
  </si>
  <si>
    <t xml:space="preserve">08031151</t>
  </si>
  <si>
    <t xml:space="preserve">Rogil</t>
  </si>
  <si>
    <t xml:space="preserve">080304</t>
  </si>
  <si>
    <t xml:space="preserve">08041152</t>
  </si>
  <si>
    <t xml:space="preserve">Azinhal</t>
  </si>
  <si>
    <t xml:space="preserve">080401</t>
  </si>
  <si>
    <t xml:space="preserve">08041153</t>
  </si>
  <si>
    <t xml:space="preserve">080402</t>
  </si>
  <si>
    <t xml:space="preserve">08041154</t>
  </si>
  <si>
    <t xml:space="preserve">Odeleite</t>
  </si>
  <si>
    <t xml:space="preserve">080403</t>
  </si>
  <si>
    <t xml:space="preserve">08041155</t>
  </si>
  <si>
    <t xml:space="preserve">Altura</t>
  </si>
  <si>
    <t xml:space="preserve">080404</t>
  </si>
  <si>
    <t xml:space="preserve">08051156</t>
  </si>
  <si>
    <t xml:space="preserve">Santa Bárbara de Nexe</t>
  </si>
  <si>
    <t xml:space="preserve">080503</t>
  </si>
  <si>
    <t xml:space="preserve">08051157</t>
  </si>
  <si>
    <t xml:space="preserve">Montenegro</t>
  </si>
  <si>
    <t xml:space="preserve">080506</t>
  </si>
  <si>
    <t xml:space="preserve">08051158</t>
  </si>
  <si>
    <t xml:space="preserve">UF de Conceição e Estoi</t>
  </si>
  <si>
    <t xml:space="preserve">080507</t>
  </si>
  <si>
    <t xml:space="preserve">08051159</t>
  </si>
  <si>
    <t xml:space="preserve">UF de Faro (Sé e São Pedro)</t>
  </si>
  <si>
    <t xml:space="preserve">080508</t>
  </si>
  <si>
    <t xml:space="preserve">08061160</t>
  </si>
  <si>
    <t xml:space="preserve">Ferragudo</t>
  </si>
  <si>
    <t xml:space="preserve">080602</t>
  </si>
  <si>
    <t xml:space="preserve">08061161</t>
  </si>
  <si>
    <t xml:space="preserve">Porches</t>
  </si>
  <si>
    <t xml:space="preserve">080604</t>
  </si>
  <si>
    <t xml:space="preserve">08061162</t>
  </si>
  <si>
    <t xml:space="preserve">UF de Estômbar e Parchal</t>
  </si>
  <si>
    <t xml:space="preserve">080607</t>
  </si>
  <si>
    <t xml:space="preserve">08061163</t>
  </si>
  <si>
    <t xml:space="preserve">UF de Lagoa e Carvoeiro</t>
  </si>
  <si>
    <t xml:space="preserve">080608</t>
  </si>
  <si>
    <t xml:space="preserve">08071164</t>
  </si>
  <si>
    <t xml:space="preserve">080703</t>
  </si>
  <si>
    <t xml:space="preserve">08071165</t>
  </si>
  <si>
    <t xml:space="preserve">Odiáxere</t>
  </si>
  <si>
    <t xml:space="preserve">080704</t>
  </si>
  <si>
    <t xml:space="preserve">08071166</t>
  </si>
  <si>
    <t xml:space="preserve">UF de Bensafrim e Barão de São João</t>
  </si>
  <si>
    <t xml:space="preserve">080707</t>
  </si>
  <si>
    <t xml:space="preserve">08071167</t>
  </si>
  <si>
    <t xml:space="preserve">São Gonçalo de Lagos</t>
  </si>
  <si>
    <t xml:space="preserve">080708</t>
  </si>
  <si>
    <t xml:space="preserve">08081168</t>
  </si>
  <si>
    <t xml:space="preserve">Almancil</t>
  </si>
  <si>
    <t xml:space="preserve">080801</t>
  </si>
  <si>
    <t xml:space="preserve">08081169</t>
  </si>
  <si>
    <t xml:space="preserve">Alte</t>
  </si>
  <si>
    <t xml:space="preserve">080802</t>
  </si>
  <si>
    <t xml:space="preserve">08081170</t>
  </si>
  <si>
    <t xml:space="preserve">Ameixial</t>
  </si>
  <si>
    <t xml:space="preserve">080803</t>
  </si>
  <si>
    <t xml:space="preserve">08081171</t>
  </si>
  <si>
    <t xml:space="preserve">Boliqueime</t>
  </si>
  <si>
    <t xml:space="preserve">080804</t>
  </si>
  <si>
    <t xml:space="preserve">08081172</t>
  </si>
  <si>
    <t xml:space="preserve">Quarteira</t>
  </si>
  <si>
    <t xml:space="preserve">080805</t>
  </si>
  <si>
    <t xml:space="preserve">08081173</t>
  </si>
  <si>
    <t xml:space="preserve">Salir</t>
  </si>
  <si>
    <t xml:space="preserve">080807</t>
  </si>
  <si>
    <t xml:space="preserve">08081174</t>
  </si>
  <si>
    <t xml:space="preserve">Loulé (São Clemente)</t>
  </si>
  <si>
    <t xml:space="preserve">080808</t>
  </si>
  <si>
    <t xml:space="preserve">08081175</t>
  </si>
  <si>
    <t xml:space="preserve">Loulé (São Sebastião)</t>
  </si>
  <si>
    <t xml:space="preserve">080809</t>
  </si>
  <si>
    <t xml:space="preserve">08081176</t>
  </si>
  <si>
    <t xml:space="preserve">UF de Querença, Tôr e Benafim</t>
  </si>
  <si>
    <t xml:space="preserve">080812</t>
  </si>
  <si>
    <t xml:space="preserve">08091177</t>
  </si>
  <si>
    <t xml:space="preserve">Alferce</t>
  </si>
  <si>
    <t xml:space="preserve">080901</t>
  </si>
  <si>
    <t xml:space="preserve">08091178</t>
  </si>
  <si>
    <t xml:space="preserve">Marmelete</t>
  </si>
  <si>
    <t xml:space="preserve">080902</t>
  </si>
  <si>
    <t xml:space="preserve">08091179</t>
  </si>
  <si>
    <t xml:space="preserve">080903</t>
  </si>
  <si>
    <t xml:space="preserve">08101180</t>
  </si>
  <si>
    <t xml:space="preserve">081003</t>
  </si>
  <si>
    <t xml:space="preserve">08101181</t>
  </si>
  <si>
    <t xml:space="preserve">Pechão</t>
  </si>
  <si>
    <t xml:space="preserve">081004</t>
  </si>
  <si>
    <t xml:space="preserve">08101182</t>
  </si>
  <si>
    <t xml:space="preserve">Quelfes</t>
  </si>
  <si>
    <t xml:space="preserve">081005</t>
  </si>
  <si>
    <t xml:space="preserve">08101183</t>
  </si>
  <si>
    <t xml:space="preserve">UF de Moncarapacho e Fuseta</t>
  </si>
  <si>
    <t xml:space="preserve">081006</t>
  </si>
  <si>
    <t xml:space="preserve">08111184</t>
  </si>
  <si>
    <t xml:space="preserve">Alvor</t>
  </si>
  <si>
    <t xml:space="preserve">081101</t>
  </si>
  <si>
    <t xml:space="preserve">08111185</t>
  </si>
  <si>
    <t xml:space="preserve">Mexilhoeira Grande</t>
  </si>
  <si>
    <t xml:space="preserve">081102</t>
  </si>
  <si>
    <t xml:space="preserve">08111186</t>
  </si>
  <si>
    <t xml:space="preserve">081103</t>
  </si>
  <si>
    <t xml:space="preserve">08121187</t>
  </si>
  <si>
    <t xml:space="preserve">081201</t>
  </si>
  <si>
    <t xml:space="preserve">08131188</t>
  </si>
  <si>
    <t xml:space="preserve">Armação de Pêra</t>
  </si>
  <si>
    <t xml:space="preserve">081303</t>
  </si>
  <si>
    <t xml:space="preserve">08131189</t>
  </si>
  <si>
    <t xml:space="preserve">São Bartolomeu de Messines</t>
  </si>
  <si>
    <t xml:space="preserve">081305</t>
  </si>
  <si>
    <t xml:space="preserve">08131190</t>
  </si>
  <si>
    <t xml:space="preserve">São Marcos da Serra</t>
  </si>
  <si>
    <t xml:space="preserve">081306</t>
  </si>
  <si>
    <t xml:space="preserve">08131191</t>
  </si>
  <si>
    <t xml:space="preserve">081307</t>
  </si>
  <si>
    <t xml:space="preserve">08131192</t>
  </si>
  <si>
    <t xml:space="preserve">UF de Alcantarilha e Pêra</t>
  </si>
  <si>
    <t xml:space="preserve">081309</t>
  </si>
  <si>
    <t xml:space="preserve">08131193</t>
  </si>
  <si>
    <t xml:space="preserve">UF de Algoz e Tunes</t>
  </si>
  <si>
    <t xml:space="preserve">081310</t>
  </si>
  <si>
    <t xml:space="preserve">08141194</t>
  </si>
  <si>
    <t xml:space="preserve">Cachopo</t>
  </si>
  <si>
    <t xml:space="preserve">081401</t>
  </si>
  <si>
    <t xml:space="preserve">08141195</t>
  </si>
  <si>
    <t xml:space="preserve">Santa Catarina da Fonte do Bispo</t>
  </si>
  <si>
    <t xml:space="preserve">081404</t>
  </si>
  <si>
    <t xml:space="preserve">08141196</t>
  </si>
  <si>
    <t xml:space="preserve">Santa Luzia</t>
  </si>
  <si>
    <t xml:space="preserve">081408</t>
  </si>
  <si>
    <t xml:space="preserve">08141197</t>
  </si>
  <si>
    <t xml:space="preserve">UF de Conceição e Cabanas de Tavira</t>
  </si>
  <si>
    <t xml:space="preserve">081410</t>
  </si>
  <si>
    <t xml:space="preserve">08141198</t>
  </si>
  <si>
    <t xml:space="preserve">UF de Luz de Tavira e Santo Estêvão</t>
  </si>
  <si>
    <t xml:space="preserve">081411</t>
  </si>
  <si>
    <t xml:space="preserve">08141199</t>
  </si>
  <si>
    <t xml:space="preserve">UF de Tavira (Santa Maria e Santiago)</t>
  </si>
  <si>
    <t xml:space="preserve">081412</t>
  </si>
  <si>
    <t xml:space="preserve">08151200</t>
  </si>
  <si>
    <t xml:space="preserve">Barão de São Miguel</t>
  </si>
  <si>
    <t xml:space="preserve">081501</t>
  </si>
  <si>
    <t xml:space="preserve">08151201</t>
  </si>
  <si>
    <t xml:space="preserve">Budens</t>
  </si>
  <si>
    <t xml:space="preserve">081502</t>
  </si>
  <si>
    <t xml:space="preserve">08151202</t>
  </si>
  <si>
    <t xml:space="preserve">Sagres</t>
  </si>
  <si>
    <t xml:space="preserve">081504</t>
  </si>
  <si>
    <t xml:space="preserve">08151203</t>
  </si>
  <si>
    <t xml:space="preserve">Vila do Bispo e Raposeira</t>
  </si>
  <si>
    <t xml:space="preserve">081506</t>
  </si>
  <si>
    <t xml:space="preserve">08161204</t>
  </si>
  <si>
    <t xml:space="preserve">Vila Nova de Cacela</t>
  </si>
  <si>
    <t xml:space="preserve">081601</t>
  </si>
  <si>
    <t xml:space="preserve">08161205</t>
  </si>
  <si>
    <t xml:space="preserve">081602</t>
  </si>
  <si>
    <t xml:space="preserve">08161206</t>
  </si>
  <si>
    <t xml:space="preserve">Monte Gordo</t>
  </si>
  <si>
    <t xml:space="preserve">081603</t>
  </si>
  <si>
    <t xml:space="preserve">09011207</t>
  </si>
  <si>
    <t xml:space="preserve">Carapito</t>
  </si>
  <si>
    <t xml:space="preserve">090102</t>
  </si>
  <si>
    <t xml:space="preserve">09011208</t>
  </si>
  <si>
    <t xml:space="preserve">Cortiçada</t>
  </si>
  <si>
    <t xml:space="preserve">090103</t>
  </si>
  <si>
    <t xml:space="preserve">09011209</t>
  </si>
  <si>
    <t xml:space="preserve">090105</t>
  </si>
  <si>
    <t xml:space="preserve">09011210</t>
  </si>
  <si>
    <t xml:space="preserve">Eirado</t>
  </si>
  <si>
    <t xml:space="preserve">090106</t>
  </si>
  <si>
    <t xml:space="preserve">09011211</t>
  </si>
  <si>
    <t xml:space="preserve">Forninhos</t>
  </si>
  <si>
    <t xml:space="preserve">090107</t>
  </si>
  <si>
    <t xml:space="preserve">09011212</t>
  </si>
  <si>
    <t xml:space="preserve">Pena Verde</t>
  </si>
  <si>
    <t xml:space="preserve">090109</t>
  </si>
  <si>
    <t xml:space="preserve">09011213</t>
  </si>
  <si>
    <t xml:space="preserve">090110</t>
  </si>
  <si>
    <t xml:space="preserve">09011214</t>
  </si>
  <si>
    <t xml:space="preserve">UF de Aguiar da Beira e Coruche</t>
  </si>
  <si>
    <t xml:space="preserve">090114</t>
  </si>
  <si>
    <t xml:space="preserve">09011215</t>
  </si>
  <si>
    <t xml:space="preserve">UF de Sequeiros e Gradiz</t>
  </si>
  <si>
    <t xml:space="preserve">090115</t>
  </si>
  <si>
    <t xml:space="preserve">09011216</t>
  </si>
  <si>
    <t xml:space="preserve">UF de Souto de Aguiar da Beira e Valverde</t>
  </si>
  <si>
    <t xml:space="preserve">090116</t>
  </si>
  <si>
    <t xml:space="preserve">09021217</t>
  </si>
  <si>
    <t xml:space="preserve">090203</t>
  </si>
  <si>
    <t xml:space="preserve">09021218</t>
  </si>
  <si>
    <t xml:space="preserve">Castelo Bom</t>
  </si>
  <si>
    <t xml:space="preserve">090207</t>
  </si>
  <si>
    <t xml:space="preserve">09021219</t>
  </si>
  <si>
    <t xml:space="preserve">Freineda</t>
  </si>
  <si>
    <t xml:space="preserve">090209</t>
  </si>
  <si>
    <t xml:space="preserve">09021220</t>
  </si>
  <si>
    <t xml:space="preserve">Freixo</t>
  </si>
  <si>
    <t xml:space="preserve">090210</t>
  </si>
  <si>
    <t xml:space="preserve">09021221</t>
  </si>
  <si>
    <t xml:space="preserve">Malhada Sorda</t>
  </si>
  <si>
    <t xml:space="preserve">090213</t>
  </si>
  <si>
    <t xml:space="preserve">09021222</t>
  </si>
  <si>
    <t xml:space="preserve">Nave de Haver</t>
  </si>
  <si>
    <t xml:space="preserve">090219</t>
  </si>
  <si>
    <t xml:space="preserve">09021223</t>
  </si>
  <si>
    <t xml:space="preserve">São Pedro de Rio Seco</t>
  </si>
  <si>
    <t xml:space="preserve">090224</t>
  </si>
  <si>
    <t xml:space="preserve">09021224</t>
  </si>
  <si>
    <t xml:space="preserve">Vale da Mula</t>
  </si>
  <si>
    <t xml:space="preserve">090227</t>
  </si>
  <si>
    <t xml:space="preserve">09021225</t>
  </si>
  <si>
    <t xml:space="preserve">Vilar Formoso</t>
  </si>
  <si>
    <t xml:space="preserve">090229</t>
  </si>
  <si>
    <t xml:space="preserve">09021226</t>
  </si>
  <si>
    <t xml:space="preserve">UF de Amoreira, Parada e Cabreira</t>
  </si>
  <si>
    <t xml:space="preserve">090230</t>
  </si>
  <si>
    <t xml:space="preserve">09021227</t>
  </si>
  <si>
    <t xml:space="preserve">UF de Azinhal, Peva e Valverde</t>
  </si>
  <si>
    <t xml:space="preserve">090231</t>
  </si>
  <si>
    <t xml:space="preserve">09021228</t>
  </si>
  <si>
    <t xml:space="preserve">UF de Castelo Mendo, Ade, Monteperobolso e Mesquitela</t>
  </si>
  <si>
    <t xml:space="preserve">090232</t>
  </si>
  <si>
    <t xml:space="preserve">09021229</t>
  </si>
  <si>
    <t xml:space="preserve">UF de Junça e Naves</t>
  </si>
  <si>
    <t xml:space="preserve">090233</t>
  </si>
  <si>
    <t xml:space="preserve">09021230</t>
  </si>
  <si>
    <t xml:space="preserve">UF de Leomil, Mido, Senouras e Aldeia Nova</t>
  </si>
  <si>
    <t xml:space="preserve">090234</t>
  </si>
  <si>
    <t xml:space="preserve">09021231</t>
  </si>
  <si>
    <t xml:space="preserve">UF de Malpartida e Vale de Coelha</t>
  </si>
  <si>
    <t xml:space="preserve">090235</t>
  </si>
  <si>
    <t xml:space="preserve">09021232</t>
  </si>
  <si>
    <t xml:space="preserve">UF de Miuzela e Porto de Ovelha</t>
  </si>
  <si>
    <t xml:space="preserve">090236</t>
  </si>
  <si>
    <t xml:space="preserve">09031233</t>
  </si>
  <si>
    <t xml:space="preserve">Baraçal</t>
  </si>
  <si>
    <t xml:space="preserve">090302</t>
  </si>
  <si>
    <t xml:space="preserve">09031234</t>
  </si>
  <si>
    <t xml:space="preserve">Carrapichana</t>
  </si>
  <si>
    <t xml:space="preserve">090304</t>
  </si>
  <si>
    <t xml:space="preserve">09031235</t>
  </si>
  <si>
    <t xml:space="preserve">Forno Telheiro</t>
  </si>
  <si>
    <t xml:space="preserve">090306</t>
  </si>
  <si>
    <t xml:space="preserve">09031236</t>
  </si>
  <si>
    <t xml:space="preserve">Lajeosa do Mondego</t>
  </si>
  <si>
    <t xml:space="preserve">090307</t>
  </si>
  <si>
    <t xml:space="preserve">09031237</t>
  </si>
  <si>
    <t xml:space="preserve">090308</t>
  </si>
  <si>
    <t xml:space="preserve">09031238</t>
  </si>
  <si>
    <t xml:space="preserve">Maçal do Chão</t>
  </si>
  <si>
    <t xml:space="preserve">090309</t>
  </si>
  <si>
    <t xml:space="preserve">09031239</t>
  </si>
  <si>
    <t xml:space="preserve">Mesquitela</t>
  </si>
  <si>
    <t xml:space="preserve">090310</t>
  </si>
  <si>
    <t xml:space="preserve">09031240</t>
  </si>
  <si>
    <t xml:space="preserve">Minhocal</t>
  </si>
  <si>
    <t xml:space="preserve">090311</t>
  </si>
  <si>
    <t xml:space="preserve">09031241</t>
  </si>
  <si>
    <t xml:space="preserve">Prados</t>
  </si>
  <si>
    <t xml:space="preserve">090312</t>
  </si>
  <si>
    <t xml:space="preserve">09031242</t>
  </si>
  <si>
    <t xml:space="preserve">Ratoeira</t>
  </si>
  <si>
    <t xml:space="preserve">090314</t>
  </si>
  <si>
    <t xml:space="preserve">09031243</t>
  </si>
  <si>
    <t xml:space="preserve">Vale de Azares</t>
  </si>
  <si>
    <t xml:space="preserve">090318</t>
  </si>
  <si>
    <t xml:space="preserve">09031244</t>
  </si>
  <si>
    <t xml:space="preserve">Casas do Soeiro</t>
  </si>
  <si>
    <t xml:space="preserve">090322</t>
  </si>
  <si>
    <t xml:space="preserve">09031245</t>
  </si>
  <si>
    <t xml:space="preserve">UF de Açores e Velosa</t>
  </si>
  <si>
    <t xml:space="preserve">090323</t>
  </si>
  <si>
    <t xml:space="preserve">09031246</t>
  </si>
  <si>
    <t xml:space="preserve">UF de Celorico (São Pedro e Santa Maria) e Vila Boa do Mondego</t>
  </si>
  <si>
    <t xml:space="preserve">090324</t>
  </si>
  <si>
    <t xml:space="preserve">09031247</t>
  </si>
  <si>
    <t xml:space="preserve">UF de Cortiçô da Serra, Vide entre Vinhas e Salgueirais</t>
  </si>
  <si>
    <t xml:space="preserve">090325</t>
  </si>
  <si>
    <t xml:space="preserve">09031248</t>
  </si>
  <si>
    <t xml:space="preserve">UF de Rapa e Cadafaz</t>
  </si>
  <si>
    <t xml:space="preserve">090326</t>
  </si>
  <si>
    <t xml:space="preserve">09041249</t>
  </si>
  <si>
    <t xml:space="preserve">Castelo Rodrigo</t>
  </si>
  <si>
    <t xml:space="preserve">090403</t>
  </si>
  <si>
    <t xml:space="preserve">09041250</t>
  </si>
  <si>
    <t xml:space="preserve">Escalhão</t>
  </si>
  <si>
    <t xml:space="preserve">090406</t>
  </si>
  <si>
    <t xml:space="preserve">09041251</t>
  </si>
  <si>
    <t xml:space="preserve">090408</t>
  </si>
  <si>
    <t xml:space="preserve">09041252</t>
  </si>
  <si>
    <t xml:space="preserve">Mata de Lobos</t>
  </si>
  <si>
    <t xml:space="preserve">090410</t>
  </si>
  <si>
    <t xml:space="preserve">09041253</t>
  </si>
  <si>
    <t xml:space="preserve">Vermiosa</t>
  </si>
  <si>
    <t xml:space="preserve">090415</t>
  </si>
  <si>
    <t xml:space="preserve">09041254</t>
  </si>
  <si>
    <t xml:space="preserve">UF de Algodres, Vale de Afonsinho e Vilar de Amargo</t>
  </si>
  <si>
    <t xml:space="preserve">090418</t>
  </si>
  <si>
    <t xml:space="preserve">09041255</t>
  </si>
  <si>
    <t xml:space="preserve">UF de Almofala e Escarigo</t>
  </si>
  <si>
    <t xml:space="preserve">090419</t>
  </si>
  <si>
    <t xml:space="preserve">09041256</t>
  </si>
  <si>
    <t xml:space="preserve">UF de Cinco Vilas e Reigada</t>
  </si>
  <si>
    <t xml:space="preserve">090420</t>
  </si>
  <si>
    <t xml:space="preserve">09041257</t>
  </si>
  <si>
    <t xml:space="preserve">UF de Freixeda do Torrão, Quintã de Pêro Martins e Penha de Águia</t>
  </si>
  <si>
    <t xml:space="preserve">090421</t>
  </si>
  <si>
    <t xml:space="preserve">09041258</t>
  </si>
  <si>
    <t xml:space="preserve">UF do Colmeal e Vilar Torpim</t>
  </si>
  <si>
    <t xml:space="preserve">090422</t>
  </si>
  <si>
    <t xml:space="preserve">09051259</t>
  </si>
  <si>
    <t xml:space="preserve">Algodres</t>
  </si>
  <si>
    <t xml:space="preserve">090501</t>
  </si>
  <si>
    <t xml:space="preserve">09051260</t>
  </si>
  <si>
    <t xml:space="preserve">Casal Vasco</t>
  </si>
  <si>
    <t xml:space="preserve">090502</t>
  </si>
  <si>
    <t xml:space="preserve">09051261</t>
  </si>
  <si>
    <t xml:space="preserve">Figueiró da Granja</t>
  </si>
  <si>
    <t xml:space="preserve">090504</t>
  </si>
  <si>
    <t xml:space="preserve">09051262</t>
  </si>
  <si>
    <t xml:space="preserve">090505</t>
  </si>
  <si>
    <t xml:space="preserve">09051263</t>
  </si>
  <si>
    <t xml:space="preserve">090507</t>
  </si>
  <si>
    <t xml:space="preserve">09051264</t>
  </si>
  <si>
    <t xml:space="preserve">Maceira</t>
  </si>
  <si>
    <t xml:space="preserve">090509</t>
  </si>
  <si>
    <t xml:space="preserve">09051265</t>
  </si>
  <si>
    <t xml:space="preserve">Matança</t>
  </si>
  <si>
    <t xml:space="preserve">090510</t>
  </si>
  <si>
    <t xml:space="preserve">09051266</t>
  </si>
  <si>
    <t xml:space="preserve">Muxagata</t>
  </si>
  <si>
    <t xml:space="preserve">090511</t>
  </si>
  <si>
    <t xml:space="preserve">09051267</t>
  </si>
  <si>
    <t xml:space="preserve">Queiriz</t>
  </si>
  <si>
    <t xml:space="preserve">090512</t>
  </si>
  <si>
    <t xml:space="preserve">09051268</t>
  </si>
  <si>
    <t xml:space="preserve">UF de Cortiçô e Vila Chã</t>
  </si>
  <si>
    <t xml:space="preserve">090517</t>
  </si>
  <si>
    <t xml:space="preserve">09051269</t>
  </si>
  <si>
    <t xml:space="preserve">UF de Juncais, Vila Ruiva e Vila Soeiro do Chão</t>
  </si>
  <si>
    <t xml:space="preserve">090518</t>
  </si>
  <si>
    <t xml:space="preserve">09051270</t>
  </si>
  <si>
    <t xml:space="preserve">UF de Sobral Pichorro e Fuinhas</t>
  </si>
  <si>
    <t xml:space="preserve">090519</t>
  </si>
  <si>
    <t xml:space="preserve">09061271</t>
  </si>
  <si>
    <t xml:space="preserve">090602</t>
  </si>
  <si>
    <t xml:space="preserve">09061272</t>
  </si>
  <si>
    <t xml:space="preserve">Cativelos</t>
  </si>
  <si>
    <t xml:space="preserve">090603</t>
  </si>
  <si>
    <t xml:space="preserve">09061273</t>
  </si>
  <si>
    <t xml:space="preserve">Folgosinho</t>
  </si>
  <si>
    <t xml:space="preserve">090605</t>
  </si>
  <si>
    <t xml:space="preserve">09061274</t>
  </si>
  <si>
    <t xml:space="preserve">090612</t>
  </si>
  <si>
    <t xml:space="preserve">09061275</t>
  </si>
  <si>
    <t xml:space="preserve">Paços da Serra</t>
  </si>
  <si>
    <t xml:space="preserve">090613</t>
  </si>
  <si>
    <t xml:space="preserve">09061276</t>
  </si>
  <si>
    <t xml:space="preserve">Ribamondego</t>
  </si>
  <si>
    <t xml:space="preserve">090614</t>
  </si>
  <si>
    <t xml:space="preserve">09061277</t>
  </si>
  <si>
    <t xml:space="preserve">São Paio</t>
  </si>
  <si>
    <t xml:space="preserve">090617</t>
  </si>
  <si>
    <t xml:space="preserve">09061278</t>
  </si>
  <si>
    <t xml:space="preserve">Vila Cortês da Serra</t>
  </si>
  <si>
    <t xml:space="preserve">090619</t>
  </si>
  <si>
    <t xml:space="preserve">09061279</t>
  </si>
  <si>
    <t xml:space="preserve">Vila Franca da Serra</t>
  </si>
  <si>
    <t xml:space="preserve">090620</t>
  </si>
  <si>
    <t xml:space="preserve">09061280</t>
  </si>
  <si>
    <t xml:space="preserve">Vila Nova de Tazem</t>
  </si>
  <si>
    <t xml:space="preserve">090621</t>
  </si>
  <si>
    <t xml:space="preserve">09061281</t>
  </si>
  <si>
    <t xml:space="preserve">UF de Aldeias e Mangualde da Serra</t>
  </si>
  <si>
    <t xml:space="preserve">090623</t>
  </si>
  <si>
    <t xml:space="preserve">09061282</t>
  </si>
  <si>
    <t xml:space="preserve">UF de Figueiró da Serra e Freixo da Serra</t>
  </si>
  <si>
    <t xml:space="preserve">090624</t>
  </si>
  <si>
    <t xml:space="preserve">09061283</t>
  </si>
  <si>
    <t xml:space="preserve">090625</t>
  </si>
  <si>
    <t xml:space="preserve">09061284</t>
  </si>
  <si>
    <t xml:space="preserve">UF de Melo e Nabais</t>
  </si>
  <si>
    <t xml:space="preserve">090626</t>
  </si>
  <si>
    <t xml:space="preserve">09061285</t>
  </si>
  <si>
    <t xml:space="preserve">UF de Moimenta da Serra e Vinhó</t>
  </si>
  <si>
    <t xml:space="preserve">090627</t>
  </si>
  <si>
    <t xml:space="preserve">09061286</t>
  </si>
  <si>
    <t xml:space="preserve">UF de Rio Torto e Lagarinhos</t>
  </si>
  <si>
    <t xml:space="preserve">090628</t>
  </si>
  <si>
    <t xml:space="preserve">09071287</t>
  </si>
  <si>
    <t xml:space="preserve">Aldeia do Bispo</t>
  </si>
  <si>
    <t xml:space="preserve">090703</t>
  </si>
  <si>
    <t xml:space="preserve">09071288</t>
  </si>
  <si>
    <t xml:space="preserve">Aldeia Viçosa</t>
  </si>
  <si>
    <t xml:space="preserve">090704</t>
  </si>
  <si>
    <t xml:space="preserve">09071289</t>
  </si>
  <si>
    <t xml:space="preserve">Alvendre</t>
  </si>
  <si>
    <t xml:space="preserve">090705</t>
  </si>
  <si>
    <t xml:space="preserve">09071290</t>
  </si>
  <si>
    <t xml:space="preserve">090706</t>
  </si>
  <si>
    <t xml:space="preserve">09071291</t>
  </si>
  <si>
    <t xml:space="preserve">Avelãs da Ribeira</t>
  </si>
  <si>
    <t xml:space="preserve">090708</t>
  </si>
  <si>
    <t xml:space="preserve">09071292</t>
  </si>
  <si>
    <t xml:space="preserve">Benespera</t>
  </si>
  <si>
    <t xml:space="preserve">090709</t>
  </si>
  <si>
    <t xml:space="preserve">09071293</t>
  </si>
  <si>
    <t xml:space="preserve">Casal de Cinza</t>
  </si>
  <si>
    <t xml:space="preserve">090711</t>
  </si>
  <si>
    <t xml:space="preserve">09071294</t>
  </si>
  <si>
    <t xml:space="preserve">Castanheira</t>
  </si>
  <si>
    <t xml:space="preserve">090712</t>
  </si>
  <si>
    <t xml:space="preserve">09071295</t>
  </si>
  <si>
    <t xml:space="preserve">Cavadoude</t>
  </si>
  <si>
    <t xml:space="preserve">090713</t>
  </si>
  <si>
    <t xml:space="preserve">09071296</t>
  </si>
  <si>
    <t xml:space="preserve">Codesseiro</t>
  </si>
  <si>
    <t xml:space="preserve">090714</t>
  </si>
  <si>
    <t xml:space="preserve">09071297</t>
  </si>
  <si>
    <t xml:space="preserve">090716</t>
  </si>
  <si>
    <t xml:space="preserve">09071298</t>
  </si>
  <si>
    <t xml:space="preserve">Famalicão</t>
  </si>
  <si>
    <t xml:space="preserve">090717</t>
  </si>
  <si>
    <t xml:space="preserve">09071299</t>
  </si>
  <si>
    <t xml:space="preserve">Fernão Joanes</t>
  </si>
  <si>
    <t xml:space="preserve">090718</t>
  </si>
  <si>
    <t xml:space="preserve">09071300</t>
  </si>
  <si>
    <t xml:space="preserve">Gonçalo Bocas</t>
  </si>
  <si>
    <t xml:space="preserve">090721</t>
  </si>
  <si>
    <t xml:space="preserve">09071301</t>
  </si>
  <si>
    <t xml:space="preserve">João Antão</t>
  </si>
  <si>
    <t xml:space="preserve">090722</t>
  </si>
  <si>
    <t xml:space="preserve">09071302</t>
  </si>
  <si>
    <t xml:space="preserve">090723</t>
  </si>
  <si>
    <t xml:space="preserve">09071303</t>
  </si>
  <si>
    <t xml:space="preserve">Marmeleiro</t>
  </si>
  <si>
    <t xml:space="preserve">090724</t>
  </si>
  <si>
    <t xml:space="preserve">09071304</t>
  </si>
  <si>
    <t xml:space="preserve">Meios</t>
  </si>
  <si>
    <t xml:space="preserve">090725</t>
  </si>
  <si>
    <t xml:space="preserve">09071305</t>
  </si>
  <si>
    <t xml:space="preserve">Panoias de Cima</t>
  </si>
  <si>
    <t xml:space="preserve">090728</t>
  </si>
  <si>
    <t xml:space="preserve">09071306</t>
  </si>
  <si>
    <t xml:space="preserve">Pega</t>
  </si>
  <si>
    <t xml:space="preserve">090729</t>
  </si>
  <si>
    <t xml:space="preserve">09071307</t>
  </si>
  <si>
    <t xml:space="preserve">Pêra do Moço</t>
  </si>
  <si>
    <t xml:space="preserve">090730</t>
  </si>
  <si>
    <t xml:space="preserve">09071308</t>
  </si>
  <si>
    <t xml:space="preserve">Porto da Carne</t>
  </si>
  <si>
    <t xml:space="preserve">090732</t>
  </si>
  <si>
    <t xml:space="preserve">09071309</t>
  </si>
  <si>
    <t xml:space="preserve">Ramela</t>
  </si>
  <si>
    <t xml:space="preserve">090734</t>
  </si>
  <si>
    <t xml:space="preserve">09071310</t>
  </si>
  <si>
    <t xml:space="preserve">Santana da Azinha</t>
  </si>
  <si>
    <t xml:space="preserve">090738</t>
  </si>
  <si>
    <t xml:space="preserve">09071311</t>
  </si>
  <si>
    <t xml:space="preserve">Sobral da Serra</t>
  </si>
  <si>
    <t xml:space="preserve">090744</t>
  </si>
  <si>
    <t xml:space="preserve">09071312</t>
  </si>
  <si>
    <t xml:space="preserve">Vale de Estrela</t>
  </si>
  <si>
    <t xml:space="preserve">090746</t>
  </si>
  <si>
    <t xml:space="preserve">09071313</t>
  </si>
  <si>
    <t xml:space="preserve">Valhelhas</t>
  </si>
  <si>
    <t xml:space="preserve">090747</t>
  </si>
  <si>
    <t xml:space="preserve">09071314</t>
  </si>
  <si>
    <t xml:space="preserve">Vela</t>
  </si>
  <si>
    <t xml:space="preserve">090748</t>
  </si>
  <si>
    <t xml:space="preserve">09071315</t>
  </si>
  <si>
    <t xml:space="preserve">Videmonte</t>
  </si>
  <si>
    <t xml:space="preserve">090749</t>
  </si>
  <si>
    <t xml:space="preserve">09071316</t>
  </si>
  <si>
    <t xml:space="preserve">Vila Cortês do Mondego</t>
  </si>
  <si>
    <t xml:space="preserve">090750</t>
  </si>
  <si>
    <t xml:space="preserve">09071317</t>
  </si>
  <si>
    <t xml:space="preserve">Vila Fernando</t>
  </si>
  <si>
    <t xml:space="preserve">090751</t>
  </si>
  <si>
    <t xml:space="preserve">09071318</t>
  </si>
  <si>
    <t xml:space="preserve">Vila Franca do Deão</t>
  </si>
  <si>
    <t xml:space="preserve">090752</t>
  </si>
  <si>
    <t xml:space="preserve">09071319</t>
  </si>
  <si>
    <t xml:space="preserve">Vila Garcia</t>
  </si>
  <si>
    <t xml:space="preserve">090753</t>
  </si>
  <si>
    <t xml:space="preserve">09071320</t>
  </si>
  <si>
    <t xml:space="preserve">Gonçalo</t>
  </si>
  <si>
    <t xml:space="preserve">090757</t>
  </si>
  <si>
    <t xml:space="preserve">09071321</t>
  </si>
  <si>
    <t xml:space="preserve">090758</t>
  </si>
  <si>
    <t xml:space="preserve">09071322</t>
  </si>
  <si>
    <t xml:space="preserve">Jarmelo São Miguel</t>
  </si>
  <si>
    <t xml:space="preserve">090759</t>
  </si>
  <si>
    <t xml:space="preserve">09071323</t>
  </si>
  <si>
    <t xml:space="preserve">Jarmelo São Pedro</t>
  </si>
  <si>
    <t xml:space="preserve">090760</t>
  </si>
  <si>
    <t xml:space="preserve">09071324</t>
  </si>
  <si>
    <t xml:space="preserve">UF de Avelãs de Ambom e Rocamondo</t>
  </si>
  <si>
    <t xml:space="preserve">090761</t>
  </si>
  <si>
    <t xml:space="preserve">09071325</t>
  </si>
  <si>
    <t xml:space="preserve">UF de Corujeira e Trinta</t>
  </si>
  <si>
    <t xml:space="preserve">090762</t>
  </si>
  <si>
    <t xml:space="preserve">09071326</t>
  </si>
  <si>
    <t xml:space="preserve">UF de Mizarela, Pêro Soares e Vila Soeiro</t>
  </si>
  <si>
    <t xml:space="preserve">090763</t>
  </si>
  <si>
    <t xml:space="preserve">09071327</t>
  </si>
  <si>
    <t xml:space="preserve">UF de Pousade e Albardo</t>
  </si>
  <si>
    <t xml:space="preserve">090764</t>
  </si>
  <si>
    <t xml:space="preserve">09071328</t>
  </si>
  <si>
    <t xml:space="preserve">UF de Rochoso e Monte Margarida</t>
  </si>
  <si>
    <t xml:space="preserve">090765</t>
  </si>
  <si>
    <t xml:space="preserve">09071329</t>
  </si>
  <si>
    <t xml:space="preserve">Adão</t>
  </si>
  <si>
    <t xml:space="preserve">090766</t>
  </si>
  <si>
    <t xml:space="preserve">09081330</t>
  </si>
  <si>
    <t xml:space="preserve">Sameiro</t>
  </si>
  <si>
    <t xml:space="preserve">090801</t>
  </si>
  <si>
    <t xml:space="preserve">09081331</t>
  </si>
  <si>
    <t xml:space="preserve">Manteigas (Santa Maria)</t>
  </si>
  <si>
    <t xml:space="preserve">090802</t>
  </si>
  <si>
    <t xml:space="preserve">09081332</t>
  </si>
  <si>
    <t xml:space="preserve">Manteigas (São Pedro)</t>
  </si>
  <si>
    <t xml:space="preserve">090803</t>
  </si>
  <si>
    <t xml:space="preserve">09081333</t>
  </si>
  <si>
    <t xml:space="preserve">Vale de Amoreira</t>
  </si>
  <si>
    <t xml:space="preserve">090804</t>
  </si>
  <si>
    <t xml:space="preserve">09091334</t>
  </si>
  <si>
    <t xml:space="preserve">Aveloso</t>
  </si>
  <si>
    <t xml:space="preserve">090901</t>
  </si>
  <si>
    <t xml:space="preserve">09091335</t>
  </si>
  <si>
    <t xml:space="preserve">Barreira</t>
  </si>
  <si>
    <t xml:space="preserve">090902</t>
  </si>
  <si>
    <t xml:space="preserve">09091336</t>
  </si>
  <si>
    <t xml:space="preserve">Coriscada</t>
  </si>
  <si>
    <t xml:space="preserve">090905</t>
  </si>
  <si>
    <t xml:space="preserve">09091337</t>
  </si>
  <si>
    <t xml:space="preserve">Longroiva</t>
  </si>
  <si>
    <t xml:space="preserve">090907</t>
  </si>
  <si>
    <t xml:space="preserve">09091338</t>
  </si>
  <si>
    <t xml:space="preserve">Marialva</t>
  </si>
  <si>
    <t xml:space="preserve">090908</t>
  </si>
  <si>
    <t xml:space="preserve">09091339</t>
  </si>
  <si>
    <t xml:space="preserve">Poço do Canto</t>
  </si>
  <si>
    <t xml:space="preserve">090912</t>
  </si>
  <si>
    <t xml:space="preserve">09091340</t>
  </si>
  <si>
    <t xml:space="preserve">Rabaçal</t>
  </si>
  <si>
    <t xml:space="preserve">090914</t>
  </si>
  <si>
    <t xml:space="preserve">09091341</t>
  </si>
  <si>
    <t xml:space="preserve">Ranhados</t>
  </si>
  <si>
    <t xml:space="preserve">090915</t>
  </si>
  <si>
    <t xml:space="preserve">09091342</t>
  </si>
  <si>
    <t xml:space="preserve">Mêda, Outeiro de Gatos e Fonte Longa</t>
  </si>
  <si>
    <t xml:space="preserve">090917</t>
  </si>
  <si>
    <t xml:space="preserve">09091343</t>
  </si>
  <si>
    <t xml:space="preserve">Prova e Casteição</t>
  </si>
  <si>
    <t xml:space="preserve">090918</t>
  </si>
  <si>
    <t xml:space="preserve">09091344</t>
  </si>
  <si>
    <t xml:space="preserve">UF de Vale Flor, Carvalhal e Pai Penela</t>
  </si>
  <si>
    <t xml:space="preserve">090919</t>
  </si>
  <si>
    <t xml:space="preserve">09101345</t>
  </si>
  <si>
    <t xml:space="preserve">091009</t>
  </si>
  <si>
    <t xml:space="preserve">09101346</t>
  </si>
  <si>
    <t xml:space="preserve">Freixedas</t>
  </si>
  <si>
    <t xml:space="preserve">091010</t>
  </si>
  <si>
    <t xml:space="preserve">09101347</t>
  </si>
  <si>
    <t xml:space="preserve">Lamegal</t>
  </si>
  <si>
    <t xml:space="preserve">091012</t>
  </si>
  <si>
    <t xml:space="preserve">09101348</t>
  </si>
  <si>
    <t xml:space="preserve">Lameiras</t>
  </si>
  <si>
    <t xml:space="preserve">091013</t>
  </si>
  <si>
    <t xml:space="preserve">09101349</t>
  </si>
  <si>
    <t xml:space="preserve">Manigoto</t>
  </si>
  <si>
    <t xml:space="preserve">091014</t>
  </si>
  <si>
    <t xml:space="preserve">09101350</t>
  </si>
  <si>
    <t xml:space="preserve">Pala</t>
  </si>
  <si>
    <t xml:space="preserve">091015</t>
  </si>
  <si>
    <t xml:space="preserve">09101351</t>
  </si>
  <si>
    <t xml:space="preserve">091017</t>
  </si>
  <si>
    <t xml:space="preserve">09101352</t>
  </si>
  <si>
    <t xml:space="preserve">Pínzio</t>
  </si>
  <si>
    <t xml:space="preserve">091018</t>
  </si>
  <si>
    <t xml:space="preserve">09101353</t>
  </si>
  <si>
    <t xml:space="preserve">Souro Pires</t>
  </si>
  <si>
    <t xml:space="preserve">091024</t>
  </si>
  <si>
    <t xml:space="preserve">09101354</t>
  </si>
  <si>
    <t xml:space="preserve">Vascoveiro</t>
  </si>
  <si>
    <t xml:space="preserve">091027</t>
  </si>
  <si>
    <t xml:space="preserve">09101355</t>
  </si>
  <si>
    <t xml:space="preserve">Agregação das freguesias Sul de Pinhel</t>
  </si>
  <si>
    <t xml:space="preserve">091028</t>
  </si>
  <si>
    <t xml:space="preserve">09101356</t>
  </si>
  <si>
    <t xml:space="preserve">Alto do Palurdo</t>
  </si>
  <si>
    <t xml:space="preserve">091032</t>
  </si>
  <si>
    <t xml:space="preserve">09101357</t>
  </si>
  <si>
    <t xml:space="preserve">Alverca da Beira/Bouça Cova</t>
  </si>
  <si>
    <t xml:space="preserve">091029</t>
  </si>
  <si>
    <t xml:space="preserve">09101358</t>
  </si>
  <si>
    <t xml:space="preserve">Terras de Massueime</t>
  </si>
  <si>
    <t xml:space="preserve">091030</t>
  </si>
  <si>
    <t xml:space="preserve">09101359</t>
  </si>
  <si>
    <t xml:space="preserve">UF de Atalaia e Safurdão</t>
  </si>
  <si>
    <t xml:space="preserve">091035</t>
  </si>
  <si>
    <t xml:space="preserve">09101360</t>
  </si>
  <si>
    <t xml:space="preserve">Valbom/Bogalhal</t>
  </si>
  <si>
    <t xml:space="preserve">091031</t>
  </si>
  <si>
    <t xml:space="preserve">09101361</t>
  </si>
  <si>
    <t xml:space="preserve">Vale do Côa</t>
  </si>
  <si>
    <t xml:space="preserve">091033</t>
  </si>
  <si>
    <t xml:space="preserve">09101362</t>
  </si>
  <si>
    <t xml:space="preserve">Vale do Massueime</t>
  </si>
  <si>
    <t xml:space="preserve">091034</t>
  </si>
  <si>
    <t xml:space="preserve">09111363</t>
  </si>
  <si>
    <t xml:space="preserve">Águas Belas</t>
  </si>
  <si>
    <t xml:space="preserve">091101</t>
  </si>
  <si>
    <t xml:space="preserve">09111364</t>
  </si>
  <si>
    <t xml:space="preserve">091102</t>
  </si>
  <si>
    <t xml:space="preserve">09111365</t>
  </si>
  <si>
    <t xml:space="preserve">Aldeia da Ponte</t>
  </si>
  <si>
    <t xml:space="preserve">091103</t>
  </si>
  <si>
    <t xml:space="preserve">09111366</t>
  </si>
  <si>
    <t xml:space="preserve">Aldeia Velha</t>
  </si>
  <si>
    <t xml:space="preserve">091106</t>
  </si>
  <si>
    <t xml:space="preserve">09111367</t>
  </si>
  <si>
    <t xml:space="preserve">Alfaiates</t>
  </si>
  <si>
    <t xml:space="preserve">091107</t>
  </si>
  <si>
    <t xml:space="preserve">09111368</t>
  </si>
  <si>
    <t xml:space="preserve">091109</t>
  </si>
  <si>
    <t xml:space="preserve">09111369</t>
  </si>
  <si>
    <t xml:space="preserve">Bendada</t>
  </si>
  <si>
    <t xml:space="preserve">091110</t>
  </si>
  <si>
    <t xml:space="preserve">09111370</t>
  </si>
  <si>
    <t xml:space="preserve">Bismula</t>
  </si>
  <si>
    <t xml:space="preserve">091111</t>
  </si>
  <si>
    <t xml:space="preserve">09111371</t>
  </si>
  <si>
    <t xml:space="preserve">Casteleiro</t>
  </si>
  <si>
    <t xml:space="preserve">091112</t>
  </si>
  <si>
    <t xml:space="preserve">09111372</t>
  </si>
  <si>
    <t xml:space="preserve">Cerdeira</t>
  </si>
  <si>
    <t xml:space="preserve">091113</t>
  </si>
  <si>
    <t xml:space="preserve">09111373</t>
  </si>
  <si>
    <t xml:space="preserve">Fóios</t>
  </si>
  <si>
    <t xml:space="preserve">091114</t>
  </si>
  <si>
    <t xml:space="preserve">09111374</t>
  </si>
  <si>
    <t xml:space="preserve">Malcata</t>
  </si>
  <si>
    <t xml:space="preserve">091118</t>
  </si>
  <si>
    <t xml:space="preserve">09111375</t>
  </si>
  <si>
    <t xml:space="preserve">Nave</t>
  </si>
  <si>
    <t xml:space="preserve">091120</t>
  </si>
  <si>
    <t xml:space="preserve">09111376</t>
  </si>
  <si>
    <t xml:space="preserve">Quadrazais</t>
  </si>
  <si>
    <t xml:space="preserve">091123</t>
  </si>
  <si>
    <t xml:space="preserve">09111377</t>
  </si>
  <si>
    <t xml:space="preserve">Quintas de São Bartolomeu</t>
  </si>
  <si>
    <t xml:space="preserve">091124</t>
  </si>
  <si>
    <t xml:space="preserve">09111378</t>
  </si>
  <si>
    <t xml:space="preserve">Rapoula do Côa</t>
  </si>
  <si>
    <t xml:space="preserve">091125</t>
  </si>
  <si>
    <t xml:space="preserve">09111379</t>
  </si>
  <si>
    <t xml:space="preserve">Rebolosa</t>
  </si>
  <si>
    <t xml:space="preserve">091126</t>
  </si>
  <si>
    <t xml:space="preserve">09111380</t>
  </si>
  <si>
    <t xml:space="preserve">Rendo</t>
  </si>
  <si>
    <t xml:space="preserve">091127</t>
  </si>
  <si>
    <t xml:space="preserve">09111381</t>
  </si>
  <si>
    <t xml:space="preserve">Sortelha</t>
  </si>
  <si>
    <t xml:space="preserve">091133</t>
  </si>
  <si>
    <t xml:space="preserve">09111382</t>
  </si>
  <si>
    <t xml:space="preserve">091134</t>
  </si>
  <si>
    <t xml:space="preserve">09111383</t>
  </si>
  <si>
    <t xml:space="preserve">Vale de Espinho</t>
  </si>
  <si>
    <t xml:space="preserve">091136</t>
  </si>
  <si>
    <t xml:space="preserve">09111384</t>
  </si>
  <si>
    <t xml:space="preserve">Vila Boa</t>
  </si>
  <si>
    <t xml:space="preserve">091138</t>
  </si>
  <si>
    <t xml:space="preserve">09111385</t>
  </si>
  <si>
    <t xml:space="preserve">Vila do Touro</t>
  </si>
  <si>
    <t xml:space="preserve">091139</t>
  </si>
  <si>
    <t xml:space="preserve">09111386</t>
  </si>
  <si>
    <t xml:space="preserve">UF de Aldeia da Ribeira, Vilar Maior e Badamalos</t>
  </si>
  <si>
    <t xml:space="preserve">091141</t>
  </si>
  <si>
    <t xml:space="preserve">09111387</t>
  </si>
  <si>
    <t xml:space="preserve">UF de Lajeosa e Forcalhos</t>
  </si>
  <si>
    <t xml:space="preserve">091142</t>
  </si>
  <si>
    <t xml:space="preserve">09111388</t>
  </si>
  <si>
    <t xml:space="preserve">UF de Pousafoles do Bispo, Pena Lobo e Lomba</t>
  </si>
  <si>
    <t xml:space="preserve">091143</t>
  </si>
  <si>
    <t xml:space="preserve">09111389</t>
  </si>
  <si>
    <t xml:space="preserve">UF de Ruvina, Ruivós e Vale das Éguas</t>
  </si>
  <si>
    <t xml:space="preserve">091144</t>
  </si>
  <si>
    <t xml:space="preserve">09111390</t>
  </si>
  <si>
    <t xml:space="preserve">UF do Sabugal e Aldeia de Santo António</t>
  </si>
  <si>
    <t xml:space="preserve">091145</t>
  </si>
  <si>
    <t xml:space="preserve">09111391</t>
  </si>
  <si>
    <t xml:space="preserve">UF de Santo Estêvão e Moita</t>
  </si>
  <si>
    <t xml:space="preserve">091146</t>
  </si>
  <si>
    <t xml:space="preserve">09111392</t>
  </si>
  <si>
    <t xml:space="preserve">UF de Seixo do Côa e Vale Longo</t>
  </si>
  <si>
    <t xml:space="preserve">091147</t>
  </si>
  <si>
    <t xml:space="preserve">09121393</t>
  </si>
  <si>
    <t xml:space="preserve">Alvoco da Serra</t>
  </si>
  <si>
    <t xml:space="preserve">091201</t>
  </si>
  <si>
    <t xml:space="preserve">09121394</t>
  </si>
  <si>
    <t xml:space="preserve">Girabolhos</t>
  </si>
  <si>
    <t xml:space="preserve">091205</t>
  </si>
  <si>
    <t xml:space="preserve">09121395</t>
  </si>
  <si>
    <t xml:space="preserve">Loriga</t>
  </si>
  <si>
    <t xml:space="preserve">091207</t>
  </si>
  <si>
    <t xml:space="preserve">09121396</t>
  </si>
  <si>
    <t xml:space="preserve">Paranhos</t>
  </si>
  <si>
    <t xml:space="preserve">091208</t>
  </si>
  <si>
    <t xml:space="preserve">09121397</t>
  </si>
  <si>
    <t xml:space="preserve">Pinhanços</t>
  </si>
  <si>
    <t xml:space="preserve">091209</t>
  </si>
  <si>
    <t xml:space="preserve">09121398</t>
  </si>
  <si>
    <t xml:space="preserve">Sabugueiro</t>
  </si>
  <si>
    <t xml:space="preserve">091210</t>
  </si>
  <si>
    <t xml:space="preserve">09121399</t>
  </si>
  <si>
    <t xml:space="preserve">Sandomil</t>
  </si>
  <si>
    <t xml:space="preserve">091212</t>
  </si>
  <si>
    <t xml:space="preserve">09121400</t>
  </si>
  <si>
    <t xml:space="preserve">Santa Comba</t>
  </si>
  <si>
    <t xml:space="preserve">091213</t>
  </si>
  <si>
    <t xml:space="preserve">09121401</t>
  </si>
  <si>
    <t xml:space="preserve">Santiago</t>
  </si>
  <si>
    <t xml:space="preserve">091216</t>
  </si>
  <si>
    <t xml:space="preserve">09121402</t>
  </si>
  <si>
    <t xml:space="preserve">Sazes da Beira</t>
  </si>
  <si>
    <t xml:space="preserve">091219</t>
  </si>
  <si>
    <t xml:space="preserve">09121403</t>
  </si>
  <si>
    <t xml:space="preserve">Teixeira</t>
  </si>
  <si>
    <t xml:space="preserve">091221</t>
  </si>
  <si>
    <t xml:space="preserve">09121404</t>
  </si>
  <si>
    <t xml:space="preserve">Travancinha</t>
  </si>
  <si>
    <t xml:space="preserve">091224</t>
  </si>
  <si>
    <t xml:space="preserve">09121405</t>
  </si>
  <si>
    <t xml:space="preserve">Valezim</t>
  </si>
  <si>
    <t xml:space="preserve">091225</t>
  </si>
  <si>
    <t xml:space="preserve">09121406</t>
  </si>
  <si>
    <t xml:space="preserve">Vila Cova à Coelheira</t>
  </si>
  <si>
    <t xml:space="preserve">091228</t>
  </si>
  <si>
    <t xml:space="preserve">09121407</t>
  </si>
  <si>
    <t xml:space="preserve">UF de Carragozela e Várzea de Meruge</t>
  </si>
  <si>
    <t xml:space="preserve">091230</t>
  </si>
  <si>
    <t xml:space="preserve">09121408</t>
  </si>
  <si>
    <t xml:space="preserve">UF de Sameice e Santa Eulália</t>
  </si>
  <si>
    <t xml:space="preserve">091231</t>
  </si>
  <si>
    <t xml:space="preserve">09121409</t>
  </si>
  <si>
    <t xml:space="preserve">UF de Santa Marinha e São Martinho</t>
  </si>
  <si>
    <t xml:space="preserve">091232</t>
  </si>
  <si>
    <t xml:space="preserve">09121410</t>
  </si>
  <si>
    <t xml:space="preserve">UF de Seia, São Romão e Lapa dos Dinheiros</t>
  </si>
  <si>
    <t xml:space="preserve">091233</t>
  </si>
  <si>
    <t xml:space="preserve">09121411</t>
  </si>
  <si>
    <t xml:space="preserve">UF de Torrozelo e Folhadosa</t>
  </si>
  <si>
    <t xml:space="preserve">091234</t>
  </si>
  <si>
    <t xml:space="preserve">09121412</t>
  </si>
  <si>
    <t xml:space="preserve">UF de Tourais e Lajes</t>
  </si>
  <si>
    <t xml:space="preserve">091235</t>
  </si>
  <si>
    <t xml:space="preserve">09121413</t>
  </si>
  <si>
    <t xml:space="preserve">UF de Vide e Cabeça</t>
  </si>
  <si>
    <t xml:space="preserve">091236</t>
  </si>
  <si>
    <t xml:space="preserve">09131414</t>
  </si>
  <si>
    <t xml:space="preserve">Aldeia Nova</t>
  </si>
  <si>
    <t xml:space="preserve">091301</t>
  </si>
  <si>
    <t xml:space="preserve">09131415</t>
  </si>
  <si>
    <t xml:space="preserve">091303</t>
  </si>
  <si>
    <t xml:space="preserve">09131416</t>
  </si>
  <si>
    <t xml:space="preserve">Cogula</t>
  </si>
  <si>
    <t xml:space="preserve">091304</t>
  </si>
  <si>
    <t xml:space="preserve">09131417</t>
  </si>
  <si>
    <t xml:space="preserve">Cótimos</t>
  </si>
  <si>
    <t xml:space="preserve">091305</t>
  </si>
  <si>
    <t xml:space="preserve">09131418</t>
  </si>
  <si>
    <t xml:space="preserve">091307</t>
  </si>
  <si>
    <t xml:space="preserve">09131419</t>
  </si>
  <si>
    <t xml:space="preserve">091309</t>
  </si>
  <si>
    <t xml:space="preserve">09131420</t>
  </si>
  <si>
    <t xml:space="preserve">Guilheiro</t>
  </si>
  <si>
    <t xml:space="preserve">091310</t>
  </si>
  <si>
    <t xml:space="preserve">09131421</t>
  </si>
  <si>
    <t xml:space="preserve">Moimentinha</t>
  </si>
  <si>
    <t xml:space="preserve">091311</t>
  </si>
  <si>
    <t xml:space="preserve">09131422</t>
  </si>
  <si>
    <t xml:space="preserve">Moreira de Rei</t>
  </si>
  <si>
    <t xml:space="preserve">091312</t>
  </si>
  <si>
    <t xml:space="preserve">09131423</t>
  </si>
  <si>
    <t xml:space="preserve">Palhais</t>
  </si>
  <si>
    <t xml:space="preserve">091313</t>
  </si>
  <si>
    <t xml:space="preserve">09131424</t>
  </si>
  <si>
    <t xml:space="preserve">Póvoa do Concelho</t>
  </si>
  <si>
    <t xml:space="preserve">091314</t>
  </si>
  <si>
    <t xml:space="preserve">09131425</t>
  </si>
  <si>
    <t xml:space="preserve">Reboleiro</t>
  </si>
  <si>
    <t xml:space="preserve">091315</t>
  </si>
  <si>
    <t xml:space="preserve">09131426</t>
  </si>
  <si>
    <t xml:space="preserve">Rio de Mel</t>
  </si>
  <si>
    <t xml:space="preserve">091316</t>
  </si>
  <si>
    <t xml:space="preserve">09131427</t>
  </si>
  <si>
    <t xml:space="preserve">Tamanhos</t>
  </si>
  <si>
    <t xml:space="preserve">091321</t>
  </si>
  <si>
    <t xml:space="preserve">09131428</t>
  </si>
  <si>
    <t xml:space="preserve">Valdujo</t>
  </si>
  <si>
    <t xml:space="preserve">091325</t>
  </si>
  <si>
    <t xml:space="preserve">09131429</t>
  </si>
  <si>
    <t xml:space="preserve">UF de Freches e Torres</t>
  </si>
  <si>
    <t xml:space="preserve">091330</t>
  </si>
  <si>
    <t xml:space="preserve">09131430</t>
  </si>
  <si>
    <t xml:space="preserve">UF de Torre do Terrenho, Sebadelhe da Serra e Terrenho</t>
  </si>
  <si>
    <t xml:space="preserve">091331</t>
  </si>
  <si>
    <t xml:space="preserve">09131431</t>
  </si>
  <si>
    <t xml:space="preserve">UF de Trancoso (São Pedro e Santa Maria) e Souto Maior</t>
  </si>
  <si>
    <t xml:space="preserve">091332</t>
  </si>
  <si>
    <t xml:space="preserve">09131432</t>
  </si>
  <si>
    <t xml:space="preserve">UF de Vale do Seixo e Vila Garcia</t>
  </si>
  <si>
    <t xml:space="preserve">091333</t>
  </si>
  <si>
    <t xml:space="preserve">09131433</t>
  </si>
  <si>
    <t xml:space="preserve">UF de Vila Franca das Naves e Feital</t>
  </si>
  <si>
    <t xml:space="preserve">091334</t>
  </si>
  <si>
    <t xml:space="preserve">09131434</t>
  </si>
  <si>
    <t xml:space="preserve">UF de Vilares e Carnicães</t>
  </si>
  <si>
    <t xml:space="preserve">091335</t>
  </si>
  <si>
    <t xml:space="preserve">09141435</t>
  </si>
  <si>
    <t xml:space="preserve">Almendra</t>
  </si>
  <si>
    <t xml:space="preserve">091401</t>
  </si>
  <si>
    <t xml:space="preserve">09141436</t>
  </si>
  <si>
    <t xml:space="preserve">Castelo Melhor</t>
  </si>
  <si>
    <t xml:space="preserve">091402</t>
  </si>
  <si>
    <t xml:space="preserve">09141437</t>
  </si>
  <si>
    <t xml:space="preserve">Cedovim</t>
  </si>
  <si>
    <t xml:space="preserve">091403</t>
  </si>
  <si>
    <t xml:space="preserve">09141438</t>
  </si>
  <si>
    <t xml:space="preserve">Chãs</t>
  </si>
  <si>
    <t xml:space="preserve">091404</t>
  </si>
  <si>
    <t xml:space="preserve">09141439</t>
  </si>
  <si>
    <t xml:space="preserve">Custóias</t>
  </si>
  <si>
    <t xml:space="preserve">091405</t>
  </si>
  <si>
    <t xml:space="preserve">09141440</t>
  </si>
  <si>
    <t xml:space="preserve">091407</t>
  </si>
  <si>
    <t xml:space="preserve">09141441</t>
  </si>
  <si>
    <t xml:space="preserve">091410</t>
  </si>
  <si>
    <t xml:space="preserve">09141442</t>
  </si>
  <si>
    <t xml:space="preserve">Numão</t>
  </si>
  <si>
    <t xml:space="preserve">091411</t>
  </si>
  <si>
    <t xml:space="preserve">09141443</t>
  </si>
  <si>
    <t xml:space="preserve">091412</t>
  </si>
  <si>
    <t xml:space="preserve">09141444</t>
  </si>
  <si>
    <t xml:space="preserve">Sebadelhe</t>
  </si>
  <si>
    <t xml:space="preserve">091414</t>
  </si>
  <si>
    <t xml:space="preserve">09141445</t>
  </si>
  <si>
    <t xml:space="preserve">Seixas</t>
  </si>
  <si>
    <t xml:space="preserve">091415</t>
  </si>
  <si>
    <t xml:space="preserve">09141446</t>
  </si>
  <si>
    <t xml:space="preserve">Touça</t>
  </si>
  <si>
    <t xml:space="preserve">091416</t>
  </si>
  <si>
    <t xml:space="preserve">09141447</t>
  </si>
  <si>
    <t xml:space="preserve">Freixo de Numão</t>
  </si>
  <si>
    <t xml:space="preserve">091418</t>
  </si>
  <si>
    <t xml:space="preserve">09141448</t>
  </si>
  <si>
    <t xml:space="preserve">091419</t>
  </si>
  <si>
    <t xml:space="preserve">10011449</t>
  </si>
  <si>
    <t xml:space="preserve">Alfeizerão</t>
  </si>
  <si>
    <t xml:space="preserve">100102</t>
  </si>
  <si>
    <t xml:space="preserve">10011450</t>
  </si>
  <si>
    <t xml:space="preserve">Bárrio</t>
  </si>
  <si>
    <t xml:space="preserve">100104</t>
  </si>
  <si>
    <t xml:space="preserve">10011451</t>
  </si>
  <si>
    <t xml:space="preserve">Benedita</t>
  </si>
  <si>
    <t xml:space="preserve">100105</t>
  </si>
  <si>
    <t xml:space="preserve">10011452</t>
  </si>
  <si>
    <t xml:space="preserve">Cela</t>
  </si>
  <si>
    <t xml:space="preserve">100106</t>
  </si>
  <si>
    <t xml:space="preserve">10011453</t>
  </si>
  <si>
    <t xml:space="preserve">Évora de Alcobaça</t>
  </si>
  <si>
    <t xml:space="preserve">100108</t>
  </si>
  <si>
    <t xml:space="preserve">10011454</t>
  </si>
  <si>
    <t xml:space="preserve">Maiorga</t>
  </si>
  <si>
    <t xml:space="preserve">100109</t>
  </si>
  <si>
    <t xml:space="preserve">10011455</t>
  </si>
  <si>
    <t xml:space="preserve">São Martinho do Porto</t>
  </si>
  <si>
    <t xml:space="preserve">100112</t>
  </si>
  <si>
    <t xml:space="preserve">10011456</t>
  </si>
  <si>
    <t xml:space="preserve">Turquel</t>
  </si>
  <si>
    <t xml:space="preserve">100114</t>
  </si>
  <si>
    <t xml:space="preserve">10011457</t>
  </si>
  <si>
    <t xml:space="preserve">Vimeiro</t>
  </si>
  <si>
    <t xml:space="preserve">100116</t>
  </si>
  <si>
    <t xml:space="preserve">10011458</t>
  </si>
  <si>
    <t xml:space="preserve">Aljubarrota</t>
  </si>
  <si>
    <t xml:space="preserve">100120</t>
  </si>
  <si>
    <t xml:space="preserve">10011459</t>
  </si>
  <si>
    <t xml:space="preserve">UF de Alcobaça e Vestiaria</t>
  </si>
  <si>
    <t xml:space="preserve">100121</t>
  </si>
  <si>
    <t xml:space="preserve">10011460</t>
  </si>
  <si>
    <t xml:space="preserve">UF de Coz, Alpedriz e Montes</t>
  </si>
  <si>
    <t xml:space="preserve">100122</t>
  </si>
  <si>
    <t xml:space="preserve">10011461</t>
  </si>
  <si>
    <t xml:space="preserve">UF de Pataias e Martingança</t>
  </si>
  <si>
    <t xml:space="preserve">100123</t>
  </si>
  <si>
    <t xml:space="preserve">10021462</t>
  </si>
  <si>
    <t xml:space="preserve">Almoster</t>
  </si>
  <si>
    <t xml:space="preserve">100201</t>
  </si>
  <si>
    <t xml:space="preserve">10021463</t>
  </si>
  <si>
    <t xml:space="preserve">Maçãs de Dona Maria</t>
  </si>
  <si>
    <t xml:space="preserve">100204</t>
  </si>
  <si>
    <t xml:space="preserve">10021464</t>
  </si>
  <si>
    <t xml:space="preserve">Pelmá</t>
  </si>
  <si>
    <t xml:space="preserve">100205</t>
  </si>
  <si>
    <t xml:space="preserve">10021465</t>
  </si>
  <si>
    <t xml:space="preserve">100208</t>
  </si>
  <si>
    <t xml:space="preserve">10021466</t>
  </si>
  <si>
    <t xml:space="preserve">Pussos São Pedro</t>
  </si>
  <si>
    <t xml:space="preserve">100209</t>
  </si>
  <si>
    <t xml:space="preserve">10031467</t>
  </si>
  <si>
    <t xml:space="preserve">Alvorge</t>
  </si>
  <si>
    <t xml:space="preserve">100301</t>
  </si>
  <si>
    <t xml:space="preserve">10031468</t>
  </si>
  <si>
    <t xml:space="preserve">Avelar</t>
  </si>
  <si>
    <t xml:space="preserve">100303</t>
  </si>
  <si>
    <t xml:space="preserve">10031469</t>
  </si>
  <si>
    <t xml:space="preserve">Chão de Couce</t>
  </si>
  <si>
    <t xml:space="preserve">100304</t>
  </si>
  <si>
    <t xml:space="preserve">10031470</t>
  </si>
  <si>
    <t xml:space="preserve">Pousaflores</t>
  </si>
  <si>
    <t xml:space="preserve">100306</t>
  </si>
  <si>
    <t xml:space="preserve">10031471</t>
  </si>
  <si>
    <t xml:space="preserve">Santiago da Guarda</t>
  </si>
  <si>
    <t xml:space="preserve">100307</t>
  </si>
  <si>
    <t xml:space="preserve">10031472</t>
  </si>
  <si>
    <t xml:space="preserve">100309</t>
  </si>
  <si>
    <t xml:space="preserve">10041473</t>
  </si>
  <si>
    <t xml:space="preserve">100401</t>
  </si>
  <si>
    <t xml:space="preserve">10041474</t>
  </si>
  <si>
    <t xml:space="preserve">Reguengo do Fetal</t>
  </si>
  <si>
    <t xml:space="preserve">100402</t>
  </si>
  <si>
    <t xml:space="preserve">10041475</t>
  </si>
  <si>
    <t xml:space="preserve">São Mamede</t>
  </si>
  <si>
    <t xml:space="preserve">100403</t>
  </si>
  <si>
    <t xml:space="preserve">10041476</t>
  </si>
  <si>
    <t xml:space="preserve">Golpilheira</t>
  </si>
  <si>
    <t xml:space="preserve">100404</t>
  </si>
  <si>
    <t xml:space="preserve">10051477</t>
  </si>
  <si>
    <t xml:space="preserve">100502</t>
  </si>
  <si>
    <t xml:space="preserve">10051478</t>
  </si>
  <si>
    <t xml:space="preserve">Roliça</t>
  </si>
  <si>
    <t xml:space="preserve">100503</t>
  </si>
  <si>
    <t xml:space="preserve">10051479</t>
  </si>
  <si>
    <t xml:space="preserve">Pó</t>
  </si>
  <si>
    <t xml:space="preserve">100505</t>
  </si>
  <si>
    <t xml:space="preserve">10051480</t>
  </si>
  <si>
    <t xml:space="preserve">UF do Bombarral e Vale Covo</t>
  </si>
  <si>
    <t xml:space="preserve">100506</t>
  </si>
  <si>
    <t xml:space="preserve">10061481</t>
  </si>
  <si>
    <t xml:space="preserve">A dos Francos</t>
  </si>
  <si>
    <t xml:space="preserve">100601</t>
  </si>
  <si>
    <t xml:space="preserve">10061482</t>
  </si>
  <si>
    <t xml:space="preserve">Alvorninha</t>
  </si>
  <si>
    <t xml:space="preserve">100602</t>
  </si>
  <si>
    <t xml:space="preserve">10061483</t>
  </si>
  <si>
    <t xml:space="preserve">Carvalhal Benfeito</t>
  </si>
  <si>
    <t xml:space="preserve">100604</t>
  </si>
  <si>
    <t xml:space="preserve">10061484</t>
  </si>
  <si>
    <t xml:space="preserve">Foz do Arelho</t>
  </si>
  <si>
    <t xml:space="preserve">100606</t>
  </si>
  <si>
    <t xml:space="preserve">10061485</t>
  </si>
  <si>
    <t xml:space="preserve">Landal</t>
  </si>
  <si>
    <t xml:space="preserve">100607</t>
  </si>
  <si>
    <t xml:space="preserve">10061486</t>
  </si>
  <si>
    <t xml:space="preserve">Nadadouro</t>
  </si>
  <si>
    <t xml:space="preserve">100608</t>
  </si>
  <si>
    <t xml:space="preserve">10061487</t>
  </si>
  <si>
    <t xml:space="preserve">Salir de Matos</t>
  </si>
  <si>
    <t xml:space="preserve">100609</t>
  </si>
  <si>
    <t xml:space="preserve">10061488</t>
  </si>
  <si>
    <t xml:space="preserve">Santa Catarina</t>
  </si>
  <si>
    <t xml:space="preserve">100611</t>
  </si>
  <si>
    <t xml:space="preserve">10061489</t>
  </si>
  <si>
    <t xml:space="preserve">Vidais</t>
  </si>
  <si>
    <t xml:space="preserve">100615</t>
  </si>
  <si>
    <t xml:space="preserve">10061490</t>
  </si>
  <si>
    <t xml:space="preserve">UF de Caldas da Rainha - Nossa Senhora do Pópulo, Coto e São Gregório</t>
  </si>
  <si>
    <t xml:space="preserve">100617</t>
  </si>
  <si>
    <t xml:space="preserve">10061491</t>
  </si>
  <si>
    <t xml:space="preserve">UF de Caldas da Rainha - Santo Onofre e Serra do Bouro</t>
  </si>
  <si>
    <t xml:space="preserve">100618</t>
  </si>
  <si>
    <t xml:space="preserve">10061492</t>
  </si>
  <si>
    <t xml:space="preserve">UF de Tornada e Salir do Porto</t>
  </si>
  <si>
    <t xml:space="preserve">100619</t>
  </si>
  <si>
    <t xml:space="preserve">10071493</t>
  </si>
  <si>
    <t xml:space="preserve">UF de Castanheira de Pêra e Coentral</t>
  </si>
  <si>
    <t xml:space="preserve">100703</t>
  </si>
  <si>
    <t xml:space="preserve">10081494</t>
  </si>
  <si>
    <t xml:space="preserve">Aguda</t>
  </si>
  <si>
    <t xml:space="preserve">100801</t>
  </si>
  <si>
    <t xml:space="preserve">10081495</t>
  </si>
  <si>
    <t xml:space="preserve">Arega</t>
  </si>
  <si>
    <t xml:space="preserve">100802</t>
  </si>
  <si>
    <t xml:space="preserve">10081496</t>
  </si>
  <si>
    <t xml:space="preserve">Campelo</t>
  </si>
  <si>
    <t xml:space="preserve">100803</t>
  </si>
  <si>
    <t xml:space="preserve">10081497</t>
  </si>
  <si>
    <t xml:space="preserve">UF de Figueiró dos Vinhos e Bairradas</t>
  </si>
  <si>
    <t xml:space="preserve">100806</t>
  </si>
  <si>
    <t xml:space="preserve">10091498</t>
  </si>
  <si>
    <t xml:space="preserve">Amor</t>
  </si>
  <si>
    <t xml:space="preserve">100901</t>
  </si>
  <si>
    <t xml:space="preserve">10091499</t>
  </si>
  <si>
    <t xml:space="preserve">Arrabal</t>
  </si>
  <si>
    <t xml:space="preserve">100902</t>
  </si>
  <si>
    <t xml:space="preserve">10091500</t>
  </si>
  <si>
    <t xml:space="preserve">Caranguejeira</t>
  </si>
  <si>
    <t xml:space="preserve">100907</t>
  </si>
  <si>
    <t xml:space="preserve">10091501</t>
  </si>
  <si>
    <t xml:space="preserve">Coimbrão</t>
  </si>
  <si>
    <t xml:space="preserve">100909</t>
  </si>
  <si>
    <t xml:space="preserve">10091502</t>
  </si>
  <si>
    <t xml:space="preserve">100913</t>
  </si>
  <si>
    <t xml:space="preserve">10091503</t>
  </si>
  <si>
    <t xml:space="preserve">Milagres</t>
  </si>
  <si>
    <t xml:space="preserve">100915</t>
  </si>
  <si>
    <t xml:space="preserve">10091504</t>
  </si>
  <si>
    <t xml:space="preserve">Regueira de Pontes</t>
  </si>
  <si>
    <t xml:space="preserve">100921</t>
  </si>
  <si>
    <t xml:space="preserve">10091505</t>
  </si>
  <si>
    <t xml:space="preserve">Bajouca</t>
  </si>
  <si>
    <t xml:space="preserve">100925</t>
  </si>
  <si>
    <t xml:space="preserve">10091506</t>
  </si>
  <si>
    <t xml:space="preserve">Bidoeira de Cima</t>
  </si>
  <si>
    <t xml:space="preserve">100926</t>
  </si>
  <si>
    <t xml:space="preserve">10091507</t>
  </si>
  <si>
    <t xml:space="preserve">UF de Colmeias e Memória</t>
  </si>
  <si>
    <t xml:space="preserve">100932</t>
  </si>
  <si>
    <t xml:space="preserve">10091508</t>
  </si>
  <si>
    <t xml:space="preserve">UF de Leiria, Pousos, Barreira e Cortes</t>
  </si>
  <si>
    <t xml:space="preserve">100933</t>
  </si>
  <si>
    <t xml:space="preserve">10091509</t>
  </si>
  <si>
    <t xml:space="preserve">UF de Marrazes e Barosa</t>
  </si>
  <si>
    <t xml:space="preserve">100934</t>
  </si>
  <si>
    <t xml:space="preserve">10091510</t>
  </si>
  <si>
    <t xml:space="preserve">UF de Monte Real e Carvide</t>
  </si>
  <si>
    <t xml:space="preserve">100935</t>
  </si>
  <si>
    <t xml:space="preserve">10091511</t>
  </si>
  <si>
    <t xml:space="preserve">UF de Monte Redondo e Carreira</t>
  </si>
  <si>
    <t xml:space="preserve">100936</t>
  </si>
  <si>
    <t xml:space="preserve">10091512</t>
  </si>
  <si>
    <t xml:space="preserve">UF de Parceiros e Azoia</t>
  </si>
  <si>
    <t xml:space="preserve">100937</t>
  </si>
  <si>
    <t xml:space="preserve">10091513</t>
  </si>
  <si>
    <t xml:space="preserve">UF de Santa Catarina da Serra e Chainça</t>
  </si>
  <si>
    <t xml:space="preserve">100938</t>
  </si>
  <si>
    <t xml:space="preserve">10091514</t>
  </si>
  <si>
    <t xml:space="preserve">UF de Santa Eufémia e Boa Vista</t>
  </si>
  <si>
    <t xml:space="preserve">100939</t>
  </si>
  <si>
    <t xml:space="preserve">10091515</t>
  </si>
  <si>
    <t xml:space="preserve">UF de Souto da Carpalhosa e Ortigosa</t>
  </si>
  <si>
    <t xml:space="preserve">100940</t>
  </si>
  <si>
    <t xml:space="preserve">10101516</t>
  </si>
  <si>
    <t xml:space="preserve">101001</t>
  </si>
  <si>
    <t xml:space="preserve">10101517</t>
  </si>
  <si>
    <t xml:space="preserve">Vieira de Leiria</t>
  </si>
  <si>
    <t xml:space="preserve">101002</t>
  </si>
  <si>
    <t xml:space="preserve">10101518</t>
  </si>
  <si>
    <t xml:space="preserve">101003</t>
  </si>
  <si>
    <t xml:space="preserve">10111519</t>
  </si>
  <si>
    <t xml:space="preserve">101101</t>
  </si>
  <si>
    <t xml:space="preserve">10111520</t>
  </si>
  <si>
    <t xml:space="preserve">101102</t>
  </si>
  <si>
    <t xml:space="preserve">10111521</t>
  </si>
  <si>
    <t xml:space="preserve">Valado dos Frades</t>
  </si>
  <si>
    <t xml:space="preserve">101103</t>
  </si>
  <si>
    <t xml:space="preserve">10121522</t>
  </si>
  <si>
    <t xml:space="preserve">A dos Negros</t>
  </si>
  <si>
    <t xml:space="preserve">101201</t>
  </si>
  <si>
    <t xml:space="preserve">10121523</t>
  </si>
  <si>
    <t xml:space="preserve">Amoreira</t>
  </si>
  <si>
    <t xml:space="preserve">101202</t>
  </si>
  <si>
    <t xml:space="preserve">10121524</t>
  </si>
  <si>
    <t xml:space="preserve">Olho Marinho</t>
  </si>
  <si>
    <t xml:space="preserve">101203</t>
  </si>
  <si>
    <t xml:space="preserve">10121525</t>
  </si>
  <si>
    <t xml:space="preserve">Vau</t>
  </si>
  <si>
    <t xml:space="preserve">101207</t>
  </si>
  <si>
    <t xml:space="preserve">10121526</t>
  </si>
  <si>
    <t xml:space="preserve">Gaeiras</t>
  </si>
  <si>
    <t xml:space="preserve">101208</t>
  </si>
  <si>
    <t xml:space="preserve">10121527</t>
  </si>
  <si>
    <t xml:space="preserve">Usseira</t>
  </si>
  <si>
    <t xml:space="preserve">101209</t>
  </si>
  <si>
    <t xml:space="preserve">10121528</t>
  </si>
  <si>
    <t xml:space="preserve">Santa Maria, São Pedro e Sobral da Lagoa</t>
  </si>
  <si>
    <t xml:space="preserve">101210</t>
  </si>
  <si>
    <t xml:space="preserve">10131529</t>
  </si>
  <si>
    <t xml:space="preserve">Graça</t>
  </si>
  <si>
    <t xml:space="preserve">101301</t>
  </si>
  <si>
    <t xml:space="preserve">10131530</t>
  </si>
  <si>
    <t xml:space="preserve">101302</t>
  </si>
  <si>
    <t xml:space="preserve">10131531</t>
  </si>
  <si>
    <t xml:space="preserve">Vila Facaia</t>
  </si>
  <si>
    <t xml:space="preserve">101303</t>
  </si>
  <si>
    <t xml:space="preserve">10141532</t>
  </si>
  <si>
    <t xml:space="preserve">Atouguia da Baleia</t>
  </si>
  <si>
    <t xml:space="preserve">101402</t>
  </si>
  <si>
    <t xml:space="preserve">10141533</t>
  </si>
  <si>
    <t xml:space="preserve">Serra d'El-Rei</t>
  </si>
  <si>
    <t xml:space="preserve">101405</t>
  </si>
  <si>
    <t xml:space="preserve">10141534</t>
  </si>
  <si>
    <t xml:space="preserve">Ferrel</t>
  </si>
  <si>
    <t xml:space="preserve">101406</t>
  </si>
  <si>
    <t xml:space="preserve">10141535</t>
  </si>
  <si>
    <t xml:space="preserve">101407</t>
  </si>
  <si>
    <t xml:space="preserve">10151536</t>
  </si>
  <si>
    <t xml:space="preserve">Abiul</t>
  </si>
  <si>
    <t xml:space="preserve">101501</t>
  </si>
  <si>
    <t xml:space="preserve">10151537</t>
  </si>
  <si>
    <t xml:space="preserve">Almagreira</t>
  </si>
  <si>
    <t xml:space="preserve">101503</t>
  </si>
  <si>
    <t xml:space="preserve">10151538</t>
  </si>
  <si>
    <t xml:space="preserve">Carnide</t>
  </si>
  <si>
    <t xml:space="preserve">101504</t>
  </si>
  <si>
    <t xml:space="preserve">10151539</t>
  </si>
  <si>
    <t xml:space="preserve">Carriço</t>
  </si>
  <si>
    <t xml:space="preserve">101505</t>
  </si>
  <si>
    <t xml:space="preserve">10151540</t>
  </si>
  <si>
    <t xml:space="preserve">Louriçal</t>
  </si>
  <si>
    <t xml:space="preserve">101506</t>
  </si>
  <si>
    <t xml:space="preserve">10151541</t>
  </si>
  <si>
    <t xml:space="preserve">Pelariga</t>
  </si>
  <si>
    <t xml:space="preserve">101508</t>
  </si>
  <si>
    <t xml:space="preserve">10151542</t>
  </si>
  <si>
    <t xml:space="preserve">101509</t>
  </si>
  <si>
    <t xml:space="preserve">10151543</t>
  </si>
  <si>
    <t xml:space="preserve">Redinha</t>
  </si>
  <si>
    <t xml:space="preserve">101510</t>
  </si>
  <si>
    <t xml:space="preserve">10151544</t>
  </si>
  <si>
    <t xml:space="preserve">Vermoil</t>
  </si>
  <si>
    <t xml:space="preserve">101513</t>
  </si>
  <si>
    <t xml:space="preserve">10151545</t>
  </si>
  <si>
    <t xml:space="preserve">Vila Cã</t>
  </si>
  <si>
    <t xml:space="preserve">101514</t>
  </si>
  <si>
    <t xml:space="preserve">10151546</t>
  </si>
  <si>
    <t xml:space="preserve">Meirinhas</t>
  </si>
  <si>
    <t xml:space="preserve">101515</t>
  </si>
  <si>
    <t xml:space="preserve">10151547</t>
  </si>
  <si>
    <t xml:space="preserve">UF de Guia, Ilha e Mata Mourisca</t>
  </si>
  <si>
    <t xml:space="preserve">101518</t>
  </si>
  <si>
    <t xml:space="preserve">10151548</t>
  </si>
  <si>
    <t xml:space="preserve">UF de Santiago e São Simão de Litém e Albergaria dos Doze</t>
  </si>
  <si>
    <t xml:space="preserve">101519</t>
  </si>
  <si>
    <t xml:space="preserve">10161549</t>
  </si>
  <si>
    <t xml:space="preserve">Alqueidão da Serra</t>
  </si>
  <si>
    <t xml:space="preserve">101602</t>
  </si>
  <si>
    <t xml:space="preserve">10161550</t>
  </si>
  <si>
    <t xml:space="preserve">Calvaria de Cima</t>
  </si>
  <si>
    <t xml:space="preserve">101605</t>
  </si>
  <si>
    <t xml:space="preserve">10161551</t>
  </si>
  <si>
    <t xml:space="preserve">Juncal</t>
  </si>
  <si>
    <t xml:space="preserve">101606</t>
  </si>
  <si>
    <t xml:space="preserve">10161552</t>
  </si>
  <si>
    <t xml:space="preserve">Mira de Aire</t>
  </si>
  <si>
    <t xml:space="preserve">101608</t>
  </si>
  <si>
    <t xml:space="preserve">10161553</t>
  </si>
  <si>
    <t xml:space="preserve">Pedreiras</t>
  </si>
  <si>
    <t xml:space="preserve">101609</t>
  </si>
  <si>
    <t xml:space="preserve">10161554</t>
  </si>
  <si>
    <t xml:space="preserve">São Bento</t>
  </si>
  <si>
    <t xml:space="preserve">101610</t>
  </si>
  <si>
    <t xml:space="preserve">10161555</t>
  </si>
  <si>
    <t xml:space="preserve">Serro Ventoso</t>
  </si>
  <si>
    <t xml:space="preserve">101613</t>
  </si>
  <si>
    <t xml:space="preserve">10161556</t>
  </si>
  <si>
    <t xml:space="preserve">Porto de Mós - São João Baptista e São Pedro</t>
  </si>
  <si>
    <t xml:space="preserve">101614</t>
  </si>
  <si>
    <t xml:space="preserve">10161557</t>
  </si>
  <si>
    <t xml:space="preserve">UF de Alvados e Alcaria</t>
  </si>
  <si>
    <t xml:space="preserve">101615</t>
  </si>
  <si>
    <t xml:space="preserve">10161558</t>
  </si>
  <si>
    <t xml:space="preserve">UF de Arrimal e Mendiga</t>
  </si>
  <si>
    <t xml:space="preserve">101616</t>
  </si>
  <si>
    <t xml:space="preserve">11011559</t>
  </si>
  <si>
    <t xml:space="preserve">Carnota</t>
  </si>
  <si>
    <t xml:space="preserve">110106</t>
  </si>
  <si>
    <t xml:space="preserve">11011560</t>
  </si>
  <si>
    <t xml:space="preserve">Meca</t>
  </si>
  <si>
    <t xml:space="preserve">110107</t>
  </si>
  <si>
    <t xml:space="preserve">11011561</t>
  </si>
  <si>
    <t xml:space="preserve">Olhalvo</t>
  </si>
  <si>
    <t xml:space="preserve">110108</t>
  </si>
  <si>
    <t xml:space="preserve">11011562</t>
  </si>
  <si>
    <t xml:space="preserve">Ota</t>
  </si>
  <si>
    <t xml:space="preserve">110109</t>
  </si>
  <si>
    <t xml:space="preserve">11011563</t>
  </si>
  <si>
    <t xml:space="preserve">Ventosa</t>
  </si>
  <si>
    <t xml:space="preserve">110113</t>
  </si>
  <si>
    <t xml:space="preserve">11011564</t>
  </si>
  <si>
    <t xml:space="preserve">Vila Verde dos Francos</t>
  </si>
  <si>
    <t xml:space="preserve">110114</t>
  </si>
  <si>
    <t xml:space="preserve">11011565</t>
  </si>
  <si>
    <t xml:space="preserve">UF de Abrigada e Cabanas de Torres</t>
  </si>
  <si>
    <t xml:space="preserve">110117</t>
  </si>
  <si>
    <t xml:space="preserve">11011566</t>
  </si>
  <si>
    <t xml:space="preserve">UF de Aldeia Galega da Merceana e Aldeia Gavinha</t>
  </si>
  <si>
    <t xml:space="preserve">110118</t>
  </si>
  <si>
    <t xml:space="preserve">11011567</t>
  </si>
  <si>
    <t xml:space="preserve">UF de Alenquer (Santo Estêvão e Triana)</t>
  </si>
  <si>
    <t xml:space="preserve">110119</t>
  </si>
  <si>
    <t xml:space="preserve">11011568</t>
  </si>
  <si>
    <t xml:space="preserve">UF de Carregado e Cadafais</t>
  </si>
  <si>
    <t xml:space="preserve">110120</t>
  </si>
  <si>
    <t xml:space="preserve">11011569</t>
  </si>
  <si>
    <t xml:space="preserve">UF de Ribafria e Pereiro de Palhacana</t>
  </si>
  <si>
    <t xml:space="preserve">110121</t>
  </si>
  <si>
    <t xml:space="preserve">11021570</t>
  </si>
  <si>
    <t xml:space="preserve">Arranhó</t>
  </si>
  <si>
    <t xml:space="preserve">110201</t>
  </si>
  <si>
    <t xml:space="preserve">11021571</t>
  </si>
  <si>
    <t xml:space="preserve">110202</t>
  </si>
  <si>
    <t xml:space="preserve">11021572</t>
  </si>
  <si>
    <t xml:space="preserve">Cardosas</t>
  </si>
  <si>
    <t xml:space="preserve">110203</t>
  </si>
  <si>
    <t xml:space="preserve">11021573</t>
  </si>
  <si>
    <t xml:space="preserve">São Tiago dos Velhos</t>
  </si>
  <si>
    <t xml:space="preserve">110204</t>
  </si>
  <si>
    <t xml:space="preserve">11031574</t>
  </si>
  <si>
    <t xml:space="preserve">Alcoentre</t>
  </si>
  <si>
    <t xml:space="preserve">110301</t>
  </si>
  <si>
    <t xml:space="preserve">11031575</t>
  </si>
  <si>
    <t xml:space="preserve">Aveiras de Baixo</t>
  </si>
  <si>
    <t xml:space="preserve">110302</t>
  </si>
  <si>
    <t xml:space="preserve">11031576</t>
  </si>
  <si>
    <t xml:space="preserve">Aveiras de Cima</t>
  </si>
  <si>
    <t xml:space="preserve">110303</t>
  </si>
  <si>
    <t xml:space="preserve">11031577</t>
  </si>
  <si>
    <t xml:space="preserve">110304</t>
  </si>
  <si>
    <t xml:space="preserve">11031578</t>
  </si>
  <si>
    <t xml:space="preserve">Vale do Paraíso</t>
  </si>
  <si>
    <t xml:space="preserve">110306</t>
  </si>
  <si>
    <t xml:space="preserve">11031579</t>
  </si>
  <si>
    <t xml:space="preserve">Vila Nova da Rainha</t>
  </si>
  <si>
    <t xml:space="preserve">110307</t>
  </si>
  <si>
    <t xml:space="preserve">11031580</t>
  </si>
  <si>
    <t xml:space="preserve">UF de Manique do Intendente, Vila Nova de São Pedro e Maçussa</t>
  </si>
  <si>
    <t xml:space="preserve">110310</t>
  </si>
  <si>
    <t xml:space="preserve">11041581</t>
  </si>
  <si>
    <t xml:space="preserve">Alguber</t>
  </si>
  <si>
    <t xml:space="preserve">110401</t>
  </si>
  <si>
    <t xml:space="preserve">11041582</t>
  </si>
  <si>
    <t xml:space="preserve">Peral</t>
  </si>
  <si>
    <t xml:space="preserve">110407</t>
  </si>
  <si>
    <t xml:space="preserve">11041583</t>
  </si>
  <si>
    <t xml:space="preserve">Vermelha</t>
  </si>
  <si>
    <t xml:space="preserve">110409</t>
  </si>
  <si>
    <t xml:space="preserve">11041584</t>
  </si>
  <si>
    <t xml:space="preserve">Vilar</t>
  </si>
  <si>
    <t xml:space="preserve">110410</t>
  </si>
  <si>
    <t xml:space="preserve">11041585</t>
  </si>
  <si>
    <t xml:space="preserve">UF do Cadaval e Pêro Moniz</t>
  </si>
  <si>
    <t xml:space="preserve">110411</t>
  </si>
  <si>
    <t xml:space="preserve">11041586</t>
  </si>
  <si>
    <t xml:space="preserve">UF de Lamas e Cercal</t>
  </si>
  <si>
    <t xml:space="preserve">110412</t>
  </si>
  <si>
    <t xml:space="preserve">11041587</t>
  </si>
  <si>
    <t xml:space="preserve">UF de Painho e Figueiros</t>
  </si>
  <si>
    <t xml:space="preserve">110413</t>
  </si>
  <si>
    <t xml:space="preserve">11051588</t>
  </si>
  <si>
    <t xml:space="preserve">Alcabideche</t>
  </si>
  <si>
    <t xml:space="preserve">110501</t>
  </si>
  <si>
    <t xml:space="preserve">11051589</t>
  </si>
  <si>
    <t xml:space="preserve">São Domingos de Rana</t>
  </si>
  <si>
    <t xml:space="preserve">110506</t>
  </si>
  <si>
    <t xml:space="preserve">11051590</t>
  </si>
  <si>
    <t xml:space="preserve">UF de Carcavelos e Parede</t>
  </si>
  <si>
    <t xml:space="preserve">110507</t>
  </si>
  <si>
    <t xml:space="preserve">11051591</t>
  </si>
  <si>
    <t xml:space="preserve">UF de Cascais e Estoril</t>
  </si>
  <si>
    <t xml:space="preserve">110508</t>
  </si>
  <si>
    <t xml:space="preserve">11061592</t>
  </si>
  <si>
    <t xml:space="preserve">Ajuda</t>
  </si>
  <si>
    <t xml:space="preserve">110601</t>
  </si>
  <si>
    <t xml:space="preserve">11061593</t>
  </si>
  <si>
    <t xml:space="preserve">Alcântara</t>
  </si>
  <si>
    <t xml:space="preserve">110602</t>
  </si>
  <si>
    <t xml:space="preserve">11061594</t>
  </si>
  <si>
    <t xml:space="preserve">Beato</t>
  </si>
  <si>
    <t xml:space="preserve">110607</t>
  </si>
  <si>
    <t xml:space="preserve">11061595</t>
  </si>
  <si>
    <t xml:space="preserve">Benfica</t>
  </si>
  <si>
    <t xml:space="preserve">110608</t>
  </si>
  <si>
    <t xml:space="preserve">11061596</t>
  </si>
  <si>
    <t xml:space="preserve">Campolide</t>
  </si>
  <si>
    <t xml:space="preserve">110610</t>
  </si>
  <si>
    <t xml:space="preserve">11061597</t>
  </si>
  <si>
    <t xml:space="preserve">110611</t>
  </si>
  <si>
    <t xml:space="preserve">11061598</t>
  </si>
  <si>
    <t xml:space="preserve">Lumiar</t>
  </si>
  <si>
    <t xml:space="preserve">110618</t>
  </si>
  <si>
    <t xml:space="preserve">11061599</t>
  </si>
  <si>
    <t xml:space="preserve">Marvila</t>
  </si>
  <si>
    <t xml:space="preserve">110621</t>
  </si>
  <si>
    <t xml:space="preserve">11061600</t>
  </si>
  <si>
    <t xml:space="preserve">Olivais</t>
  </si>
  <si>
    <t xml:space="preserve">110633</t>
  </si>
  <si>
    <t xml:space="preserve">11061601</t>
  </si>
  <si>
    <t xml:space="preserve">São Domingos de Benfica</t>
  </si>
  <si>
    <t xml:space="preserve">110639</t>
  </si>
  <si>
    <t xml:space="preserve">11061602</t>
  </si>
  <si>
    <t xml:space="preserve">Alvalade</t>
  </si>
  <si>
    <t xml:space="preserve">110654</t>
  </si>
  <si>
    <t xml:space="preserve">11061603</t>
  </si>
  <si>
    <t xml:space="preserve">Areeiro</t>
  </si>
  <si>
    <t xml:space="preserve">110655</t>
  </si>
  <si>
    <t xml:space="preserve">11061604</t>
  </si>
  <si>
    <t xml:space="preserve">Arroios</t>
  </si>
  <si>
    <t xml:space="preserve">110656</t>
  </si>
  <si>
    <t xml:space="preserve">11061605</t>
  </si>
  <si>
    <t xml:space="preserve">Avenidas Novas</t>
  </si>
  <si>
    <t xml:space="preserve">110657</t>
  </si>
  <si>
    <t xml:space="preserve">11061606</t>
  </si>
  <si>
    <t xml:space="preserve">Belém</t>
  </si>
  <si>
    <t xml:space="preserve">110658</t>
  </si>
  <si>
    <t xml:space="preserve">11061607</t>
  </si>
  <si>
    <t xml:space="preserve">Campo de Ourique</t>
  </si>
  <si>
    <t xml:space="preserve">110659</t>
  </si>
  <si>
    <t xml:space="preserve">11061608</t>
  </si>
  <si>
    <t xml:space="preserve">Estrela</t>
  </si>
  <si>
    <t xml:space="preserve">110660</t>
  </si>
  <si>
    <t xml:space="preserve">11061609</t>
  </si>
  <si>
    <t xml:space="preserve">Misericórdia</t>
  </si>
  <si>
    <t xml:space="preserve">110661</t>
  </si>
  <si>
    <t xml:space="preserve">11061610</t>
  </si>
  <si>
    <t xml:space="preserve">Parque das Nações</t>
  </si>
  <si>
    <t xml:space="preserve">110662</t>
  </si>
  <si>
    <t xml:space="preserve">11061611</t>
  </si>
  <si>
    <t xml:space="preserve">Penha de França</t>
  </si>
  <si>
    <t xml:space="preserve">110663</t>
  </si>
  <si>
    <t xml:space="preserve">11061612</t>
  </si>
  <si>
    <t xml:space="preserve">Santa Clara</t>
  </si>
  <si>
    <t xml:space="preserve">110664</t>
  </si>
  <si>
    <t xml:space="preserve">11061613</t>
  </si>
  <si>
    <t xml:space="preserve">Santa Maria Maior</t>
  </si>
  <si>
    <t xml:space="preserve">110665</t>
  </si>
  <si>
    <t xml:space="preserve">11061614</t>
  </si>
  <si>
    <t xml:space="preserve">Santo António</t>
  </si>
  <si>
    <t xml:space="preserve">110666</t>
  </si>
  <si>
    <t xml:space="preserve">11061615</t>
  </si>
  <si>
    <t xml:space="preserve">110667</t>
  </si>
  <si>
    <t xml:space="preserve">11071616</t>
  </si>
  <si>
    <t xml:space="preserve">Bucelas</t>
  </si>
  <si>
    <t xml:space="preserve">110702</t>
  </si>
  <si>
    <t xml:space="preserve">11071617</t>
  </si>
  <si>
    <t xml:space="preserve">Fanhões</t>
  </si>
  <si>
    <t xml:space="preserve">110705</t>
  </si>
  <si>
    <t xml:space="preserve">11071618</t>
  </si>
  <si>
    <t xml:space="preserve">110707</t>
  </si>
  <si>
    <t xml:space="preserve">11071619</t>
  </si>
  <si>
    <t xml:space="preserve">110708</t>
  </si>
  <si>
    <t xml:space="preserve">11071620</t>
  </si>
  <si>
    <t xml:space="preserve">UF de Moscavide e Portela</t>
  </si>
  <si>
    <t xml:space="preserve">110726</t>
  </si>
  <si>
    <t xml:space="preserve">11071621</t>
  </si>
  <si>
    <t xml:space="preserve">UF de Sacavém e Prior Velho</t>
  </si>
  <si>
    <t xml:space="preserve">110727</t>
  </si>
  <si>
    <t xml:space="preserve">11071622</t>
  </si>
  <si>
    <t xml:space="preserve">UF de Santa Iria de Azoia, São João da Talha e Bobadela</t>
  </si>
  <si>
    <t xml:space="preserve">110728</t>
  </si>
  <si>
    <t xml:space="preserve">11071623</t>
  </si>
  <si>
    <t xml:space="preserve">UF de Santo Antão e São Julião do Tojal</t>
  </si>
  <si>
    <t xml:space="preserve">110729</t>
  </si>
  <si>
    <t xml:space="preserve">11071624</t>
  </si>
  <si>
    <t xml:space="preserve">UF de Santo António dos Cavaleiros e Frielas</t>
  </si>
  <si>
    <t xml:space="preserve">110730</t>
  </si>
  <si>
    <t xml:space="preserve">11071625</t>
  </si>
  <si>
    <t xml:space="preserve">UF de Camarate, Unhos e Apelação</t>
  </si>
  <si>
    <t xml:space="preserve">110731</t>
  </si>
  <si>
    <t xml:space="preserve">11081626</t>
  </si>
  <si>
    <t xml:space="preserve">Moita dos Ferreiros</t>
  </si>
  <si>
    <t xml:space="preserve">110803</t>
  </si>
  <si>
    <t xml:space="preserve">11081627</t>
  </si>
  <si>
    <t xml:space="preserve">Reguengo Grande</t>
  </si>
  <si>
    <t xml:space="preserve">110805</t>
  </si>
  <si>
    <t xml:space="preserve">11081628</t>
  </si>
  <si>
    <t xml:space="preserve">Santa Bárbara</t>
  </si>
  <si>
    <t xml:space="preserve">110806</t>
  </si>
  <si>
    <t xml:space="preserve">11081629</t>
  </si>
  <si>
    <t xml:space="preserve">110808</t>
  </si>
  <si>
    <t xml:space="preserve">11081630</t>
  </si>
  <si>
    <t xml:space="preserve">Ribamar</t>
  </si>
  <si>
    <t xml:space="preserve">110810</t>
  </si>
  <si>
    <t xml:space="preserve">11081631</t>
  </si>
  <si>
    <t xml:space="preserve">UF de Lourinhã e Atalaia</t>
  </si>
  <si>
    <t xml:space="preserve">110812</t>
  </si>
  <si>
    <t xml:space="preserve">11081632</t>
  </si>
  <si>
    <t xml:space="preserve">UF de Miragaia e Marteleira</t>
  </si>
  <si>
    <t xml:space="preserve">110813</t>
  </si>
  <si>
    <t xml:space="preserve">11081633</t>
  </si>
  <si>
    <t xml:space="preserve">UF de São Bartolomeu dos Galegos e Moledo</t>
  </si>
  <si>
    <t xml:space="preserve">110814</t>
  </si>
  <si>
    <t xml:space="preserve">11091634</t>
  </si>
  <si>
    <t xml:space="preserve">Carvoeira</t>
  </si>
  <si>
    <t xml:space="preserve">110902</t>
  </si>
  <si>
    <t xml:space="preserve">11091635</t>
  </si>
  <si>
    <t xml:space="preserve">Encarnação</t>
  </si>
  <si>
    <t xml:space="preserve">110904</t>
  </si>
  <si>
    <t xml:space="preserve">11091636</t>
  </si>
  <si>
    <t xml:space="preserve">Ericeira</t>
  </si>
  <si>
    <t xml:space="preserve">110906</t>
  </si>
  <si>
    <t xml:space="preserve">11091637</t>
  </si>
  <si>
    <t xml:space="preserve">110909</t>
  </si>
  <si>
    <t xml:space="preserve">11091638</t>
  </si>
  <si>
    <t xml:space="preserve">Milharado</t>
  </si>
  <si>
    <t xml:space="preserve">110911</t>
  </si>
  <si>
    <t xml:space="preserve">11091639</t>
  </si>
  <si>
    <t xml:space="preserve">Santo Isidoro</t>
  </si>
  <si>
    <t xml:space="preserve">110913</t>
  </si>
  <si>
    <t xml:space="preserve">11091640</t>
  </si>
  <si>
    <t xml:space="preserve">UF de Azueira e Sobral da Abelheira</t>
  </si>
  <si>
    <t xml:space="preserve">110918</t>
  </si>
  <si>
    <t xml:space="preserve">11091641</t>
  </si>
  <si>
    <t xml:space="preserve">UF de Enxara do Bispo, Gradil e Vila Franca do Rosário</t>
  </si>
  <si>
    <t xml:space="preserve">110919</t>
  </si>
  <si>
    <t xml:space="preserve">11091642</t>
  </si>
  <si>
    <t xml:space="preserve">UF de Igreja Nova e Cheleiros</t>
  </si>
  <si>
    <t xml:space="preserve">110920</t>
  </si>
  <si>
    <t xml:space="preserve">11091643</t>
  </si>
  <si>
    <t xml:space="preserve">UF de Malveira e São Miguel de Alcainça</t>
  </si>
  <si>
    <t xml:space="preserve">110921</t>
  </si>
  <si>
    <t xml:space="preserve">11091644</t>
  </si>
  <si>
    <t xml:space="preserve">UF de Venda do Pinheiro e Santo Estêvão das Galés</t>
  </si>
  <si>
    <t xml:space="preserve">110922</t>
  </si>
  <si>
    <t xml:space="preserve">11101645</t>
  </si>
  <si>
    <t xml:space="preserve">Barcarena</t>
  </si>
  <si>
    <t xml:space="preserve">111002</t>
  </si>
  <si>
    <t xml:space="preserve">11101646</t>
  </si>
  <si>
    <t xml:space="preserve">Porto Salvo</t>
  </si>
  <si>
    <t xml:space="preserve">111009</t>
  </si>
  <si>
    <t xml:space="preserve">11101647</t>
  </si>
  <si>
    <t xml:space="preserve">UF de Algés, Linda-a-Velha e Cruz Quebrada-Dafundo</t>
  </si>
  <si>
    <t xml:space="preserve">111012</t>
  </si>
  <si>
    <t xml:space="preserve">11101648</t>
  </si>
  <si>
    <t xml:space="preserve">UF de Carnaxide e Queijas</t>
  </si>
  <si>
    <t xml:space="preserve">111013</t>
  </si>
  <si>
    <t xml:space="preserve">11101649</t>
  </si>
  <si>
    <t xml:space="preserve">UF de Oeiras e São Julião da Barra, Paço de Arcos e Caxias</t>
  </si>
  <si>
    <t xml:space="preserve">111014</t>
  </si>
  <si>
    <t xml:space="preserve">11111650</t>
  </si>
  <si>
    <t xml:space="preserve">Algueirão-Mem Martins</t>
  </si>
  <si>
    <t xml:space="preserve">111102</t>
  </si>
  <si>
    <t xml:space="preserve">11111651</t>
  </si>
  <si>
    <t xml:space="preserve">Colares</t>
  </si>
  <si>
    <t xml:space="preserve">111105</t>
  </si>
  <si>
    <t xml:space="preserve">11111652</t>
  </si>
  <si>
    <t xml:space="preserve">Rio de Mouro</t>
  </si>
  <si>
    <t xml:space="preserve">111108</t>
  </si>
  <si>
    <t xml:space="preserve">11111653</t>
  </si>
  <si>
    <t xml:space="preserve">Casal de Cambra</t>
  </si>
  <si>
    <t xml:space="preserve">111115</t>
  </si>
  <si>
    <t xml:space="preserve">11111654</t>
  </si>
  <si>
    <t xml:space="preserve">UF de Agualva e Mira-Sintra</t>
  </si>
  <si>
    <t xml:space="preserve">111122</t>
  </si>
  <si>
    <t xml:space="preserve">11111655</t>
  </si>
  <si>
    <t xml:space="preserve">UF de Almargem do Bispo, Pêro Pinheiro e Montelavar</t>
  </si>
  <si>
    <t xml:space="preserve">111123</t>
  </si>
  <si>
    <t xml:space="preserve">11111656</t>
  </si>
  <si>
    <t xml:space="preserve">UF do Cacém e São Marcos</t>
  </si>
  <si>
    <t xml:space="preserve">111124</t>
  </si>
  <si>
    <t xml:space="preserve">11111657</t>
  </si>
  <si>
    <t xml:space="preserve">UF de Massamá e Monte Abraão</t>
  </si>
  <si>
    <t xml:space="preserve">111125</t>
  </si>
  <si>
    <t xml:space="preserve">11111658</t>
  </si>
  <si>
    <t xml:space="preserve">UF de Queluz e Belas</t>
  </si>
  <si>
    <t xml:space="preserve">111126</t>
  </si>
  <si>
    <t xml:space="preserve">11111659</t>
  </si>
  <si>
    <t xml:space="preserve">UF de São João das Lampas e Terrugem</t>
  </si>
  <si>
    <t xml:space="preserve">111127</t>
  </si>
  <si>
    <t xml:space="preserve">11111660</t>
  </si>
  <si>
    <t xml:space="preserve">UF de Sintra (Santa Maria e São Miguel, São Martinho e São Pedro de Penaferrim)</t>
  </si>
  <si>
    <t xml:space="preserve">111128</t>
  </si>
  <si>
    <t xml:space="preserve">11121661</t>
  </si>
  <si>
    <t xml:space="preserve">Santo Quintino</t>
  </si>
  <si>
    <t xml:space="preserve">111201</t>
  </si>
  <si>
    <t xml:space="preserve">11121662</t>
  </si>
  <si>
    <t xml:space="preserve">Sapataria</t>
  </si>
  <si>
    <t xml:space="preserve">111202</t>
  </si>
  <si>
    <t xml:space="preserve">11121663</t>
  </si>
  <si>
    <t xml:space="preserve">111203</t>
  </si>
  <si>
    <t xml:space="preserve">11131664</t>
  </si>
  <si>
    <t xml:space="preserve">Freiria</t>
  </si>
  <si>
    <t xml:space="preserve">111306</t>
  </si>
  <si>
    <t xml:space="preserve">11131665</t>
  </si>
  <si>
    <t xml:space="preserve">Ponte do Rol</t>
  </si>
  <si>
    <t xml:space="preserve">111310</t>
  </si>
  <si>
    <t xml:space="preserve">11131666</t>
  </si>
  <si>
    <t xml:space="preserve">Ramalhal</t>
  </si>
  <si>
    <t xml:space="preserve">111311</t>
  </si>
  <si>
    <t xml:space="preserve">11131667</t>
  </si>
  <si>
    <t xml:space="preserve">São Pedro da Cadeira</t>
  </si>
  <si>
    <t xml:space="preserve">111314</t>
  </si>
  <si>
    <t xml:space="preserve">11131668</t>
  </si>
  <si>
    <t xml:space="preserve">Silveira</t>
  </si>
  <si>
    <t xml:space="preserve">111316</t>
  </si>
  <si>
    <t xml:space="preserve">11131669</t>
  </si>
  <si>
    <t xml:space="preserve">Turcifal</t>
  </si>
  <si>
    <t xml:space="preserve">111317</t>
  </si>
  <si>
    <t xml:space="preserve">11131670</t>
  </si>
  <si>
    <t xml:space="preserve">111318</t>
  </si>
  <si>
    <t xml:space="preserve">11131671</t>
  </si>
  <si>
    <t xml:space="preserve">UF de A dos Cunhados e Maceira</t>
  </si>
  <si>
    <t xml:space="preserve">111321</t>
  </si>
  <si>
    <t xml:space="preserve">11131672</t>
  </si>
  <si>
    <t xml:space="preserve">UF de Campelos e Outeiro da Cabeça</t>
  </si>
  <si>
    <t xml:space="preserve">111322</t>
  </si>
  <si>
    <t xml:space="preserve">11131673</t>
  </si>
  <si>
    <t xml:space="preserve">UF de Carvoeira e Carmões</t>
  </si>
  <si>
    <t xml:space="preserve">111323</t>
  </si>
  <si>
    <t xml:space="preserve">11131674</t>
  </si>
  <si>
    <t xml:space="preserve">UF de Dois Portos e Runa</t>
  </si>
  <si>
    <t xml:space="preserve">111324</t>
  </si>
  <si>
    <t xml:space="preserve">11131675</t>
  </si>
  <si>
    <t xml:space="preserve">UF de Maxial e Monte Redondo</t>
  </si>
  <si>
    <t xml:space="preserve">111325</t>
  </si>
  <si>
    <t xml:space="preserve">11131676</t>
  </si>
  <si>
    <t xml:space="preserve">Santa Maria, São Pedro e Matacães</t>
  </si>
  <si>
    <t xml:space="preserve">111326</t>
  </si>
  <si>
    <t xml:space="preserve">11141677</t>
  </si>
  <si>
    <t xml:space="preserve">Vialonga</t>
  </si>
  <si>
    <t xml:space="preserve">111408</t>
  </si>
  <si>
    <t xml:space="preserve">11141678</t>
  </si>
  <si>
    <t xml:space="preserve">111409</t>
  </si>
  <si>
    <t xml:space="preserve">11141679</t>
  </si>
  <si>
    <t xml:space="preserve">UF de Alhandra, São João dos Montes e Calhandriz</t>
  </si>
  <si>
    <t xml:space="preserve">111412</t>
  </si>
  <si>
    <t xml:space="preserve">11141680</t>
  </si>
  <si>
    <t xml:space="preserve">UF de Alverca do Ribatejo e Sobralinho</t>
  </si>
  <si>
    <t xml:space="preserve">111413</t>
  </si>
  <si>
    <t xml:space="preserve">11141681</t>
  </si>
  <si>
    <t xml:space="preserve">UF de Castanheira do Ribatejo e Cachoeiras</t>
  </si>
  <si>
    <t xml:space="preserve">111414</t>
  </si>
  <si>
    <t xml:space="preserve">11141682</t>
  </si>
  <si>
    <t xml:space="preserve">UF de Póvoa de Santa Iria e Forte da Casa</t>
  </si>
  <si>
    <t xml:space="preserve">111415</t>
  </si>
  <si>
    <t xml:space="preserve">11151683</t>
  </si>
  <si>
    <t xml:space="preserve">Alfragide</t>
  </si>
  <si>
    <t xml:space="preserve">111512</t>
  </si>
  <si>
    <t xml:space="preserve">11151684</t>
  </si>
  <si>
    <t xml:space="preserve">Águas Livres</t>
  </si>
  <si>
    <t xml:space="preserve">111513</t>
  </si>
  <si>
    <t xml:space="preserve">11151685</t>
  </si>
  <si>
    <t xml:space="preserve">Encosta do Sol</t>
  </si>
  <si>
    <t xml:space="preserve">111514</t>
  </si>
  <si>
    <t xml:space="preserve">11151686</t>
  </si>
  <si>
    <t xml:space="preserve">Falagueira-Venda Nova</t>
  </si>
  <si>
    <t xml:space="preserve">111515</t>
  </si>
  <si>
    <t xml:space="preserve">11151687</t>
  </si>
  <si>
    <t xml:space="preserve">Mina de Água</t>
  </si>
  <si>
    <t xml:space="preserve">111516</t>
  </si>
  <si>
    <t xml:space="preserve">11151688</t>
  </si>
  <si>
    <t xml:space="preserve">Venteira</t>
  </si>
  <si>
    <t xml:space="preserve">111517</t>
  </si>
  <si>
    <t xml:space="preserve">11161689</t>
  </si>
  <si>
    <t xml:space="preserve">111603</t>
  </si>
  <si>
    <t xml:space="preserve">11161690</t>
  </si>
  <si>
    <t xml:space="preserve">UF de Pontinha e Famões</t>
  </si>
  <si>
    <t xml:space="preserve">111608</t>
  </si>
  <si>
    <t xml:space="preserve">11161691</t>
  </si>
  <si>
    <t xml:space="preserve">UF de Póvoa de Santo Adrião e Olival Basto</t>
  </si>
  <si>
    <t xml:space="preserve">111609</t>
  </si>
  <si>
    <t xml:space="preserve">11161692</t>
  </si>
  <si>
    <t xml:space="preserve">UF de Ramada e Caneças</t>
  </si>
  <si>
    <t xml:space="preserve">111610</t>
  </si>
  <si>
    <t xml:space="preserve">12011693</t>
  </si>
  <si>
    <t xml:space="preserve">120101</t>
  </si>
  <si>
    <t xml:space="preserve">12011694</t>
  </si>
  <si>
    <t xml:space="preserve">Chancelaria</t>
  </si>
  <si>
    <t xml:space="preserve">120102</t>
  </si>
  <si>
    <t xml:space="preserve">12011695</t>
  </si>
  <si>
    <t xml:space="preserve">Seda</t>
  </si>
  <si>
    <t xml:space="preserve">120103</t>
  </si>
  <si>
    <t xml:space="preserve">12011696</t>
  </si>
  <si>
    <t xml:space="preserve">Cunheira</t>
  </si>
  <si>
    <t xml:space="preserve">120104</t>
  </si>
  <si>
    <t xml:space="preserve">12021697</t>
  </si>
  <si>
    <t xml:space="preserve">Assunção</t>
  </si>
  <si>
    <t xml:space="preserve">120201</t>
  </si>
  <si>
    <t xml:space="preserve">12021698</t>
  </si>
  <si>
    <t xml:space="preserve">Esperança</t>
  </si>
  <si>
    <t xml:space="preserve">120202</t>
  </si>
  <si>
    <t xml:space="preserve">12021699</t>
  </si>
  <si>
    <t xml:space="preserve">Mosteiros</t>
  </si>
  <si>
    <t xml:space="preserve">120203</t>
  </si>
  <si>
    <t xml:space="preserve">12031700</t>
  </si>
  <si>
    <t xml:space="preserve">120302</t>
  </si>
  <si>
    <t xml:space="preserve">12031701</t>
  </si>
  <si>
    <t xml:space="preserve">120303</t>
  </si>
  <si>
    <t xml:space="preserve">12031702</t>
  </si>
  <si>
    <t xml:space="preserve">Ervedal</t>
  </si>
  <si>
    <t xml:space="preserve">120305</t>
  </si>
  <si>
    <t xml:space="preserve">12031703</t>
  </si>
  <si>
    <t xml:space="preserve">Figueira e Barros</t>
  </si>
  <si>
    <t xml:space="preserve">120306</t>
  </si>
  <si>
    <t xml:space="preserve">12031704</t>
  </si>
  <si>
    <t xml:space="preserve">UF de Alcórrego e Maranhão</t>
  </si>
  <si>
    <t xml:space="preserve">120309</t>
  </si>
  <si>
    <t xml:space="preserve">12031705</t>
  </si>
  <si>
    <t xml:space="preserve">UF de Benavila e Valongo</t>
  </si>
  <si>
    <t xml:space="preserve">120310</t>
  </si>
  <si>
    <t xml:space="preserve">12041706</t>
  </si>
  <si>
    <t xml:space="preserve">Nossa Senhora da Expectação</t>
  </si>
  <si>
    <t xml:space="preserve">120401</t>
  </si>
  <si>
    <t xml:space="preserve">12041707</t>
  </si>
  <si>
    <t xml:space="preserve">Nossa Senhora da Graça dos Degolados</t>
  </si>
  <si>
    <t xml:space="preserve">120402</t>
  </si>
  <si>
    <t xml:space="preserve">12041708</t>
  </si>
  <si>
    <t xml:space="preserve">São João Baptista</t>
  </si>
  <si>
    <t xml:space="preserve">120403</t>
  </si>
  <si>
    <t xml:space="preserve">12051709</t>
  </si>
  <si>
    <t xml:space="preserve">Nossa Senhora da Graça de Póvoa e Meadas</t>
  </si>
  <si>
    <t xml:space="preserve">120501</t>
  </si>
  <si>
    <t xml:space="preserve">12051710</t>
  </si>
  <si>
    <t xml:space="preserve">Santa Maria da Devesa</t>
  </si>
  <si>
    <t xml:space="preserve">120502</t>
  </si>
  <si>
    <t xml:space="preserve">12051711</t>
  </si>
  <si>
    <t xml:space="preserve">120503</t>
  </si>
  <si>
    <t xml:space="preserve">12051712</t>
  </si>
  <si>
    <t xml:space="preserve">120504</t>
  </si>
  <si>
    <t xml:space="preserve">12061713</t>
  </si>
  <si>
    <t xml:space="preserve">Aldeia da Mata</t>
  </si>
  <si>
    <t xml:space="preserve">120601</t>
  </si>
  <si>
    <t xml:space="preserve">12061714</t>
  </si>
  <si>
    <t xml:space="preserve">Gáfete</t>
  </si>
  <si>
    <t xml:space="preserve">120604</t>
  </si>
  <si>
    <t xml:space="preserve">12061715</t>
  </si>
  <si>
    <t xml:space="preserve">Monte da Pedra</t>
  </si>
  <si>
    <t xml:space="preserve">120605</t>
  </si>
  <si>
    <t xml:space="preserve">12061716</t>
  </si>
  <si>
    <t xml:space="preserve">UF de Crato e Mártires, Flor da Rosa e Vale do Peso</t>
  </si>
  <si>
    <t xml:space="preserve">120607</t>
  </si>
  <si>
    <t xml:space="preserve">12071717</t>
  </si>
  <si>
    <t xml:space="preserve">120706</t>
  </si>
  <si>
    <t xml:space="preserve">12071718</t>
  </si>
  <si>
    <t xml:space="preserve">São Brás e São Lourenço</t>
  </si>
  <si>
    <t xml:space="preserve">120707</t>
  </si>
  <si>
    <t xml:space="preserve">12071719</t>
  </si>
  <si>
    <t xml:space="preserve">São Vicente e Ventosa</t>
  </si>
  <si>
    <t xml:space="preserve">120708</t>
  </si>
  <si>
    <t xml:space="preserve">12071720</t>
  </si>
  <si>
    <t xml:space="preserve">Assunção, Ajuda, Salvador e Santo Ildefonso</t>
  </si>
  <si>
    <t xml:space="preserve">120712</t>
  </si>
  <si>
    <t xml:space="preserve">12071721</t>
  </si>
  <si>
    <t xml:space="preserve">Caia, São Pedro e Alcáçova</t>
  </si>
  <si>
    <t xml:space="preserve">120713</t>
  </si>
  <si>
    <t xml:space="preserve">12071722</t>
  </si>
  <si>
    <t xml:space="preserve">UF de Barbacena e Vila Fernando</t>
  </si>
  <si>
    <t xml:space="preserve">120714</t>
  </si>
  <si>
    <t xml:space="preserve">12071723</t>
  </si>
  <si>
    <t xml:space="preserve">UF de Terrugem e Vila Boim</t>
  </si>
  <si>
    <t xml:space="preserve">120715</t>
  </si>
  <si>
    <t xml:space="preserve">12081724</t>
  </si>
  <si>
    <t xml:space="preserve">Cabeço de Vide</t>
  </si>
  <si>
    <t xml:space="preserve">120801</t>
  </si>
  <si>
    <t xml:space="preserve">12081725</t>
  </si>
  <si>
    <t xml:space="preserve">120802</t>
  </si>
  <si>
    <t xml:space="preserve">12081726</t>
  </si>
  <si>
    <t xml:space="preserve">São Saturnino</t>
  </si>
  <si>
    <t xml:space="preserve">120803</t>
  </si>
  <si>
    <t xml:space="preserve">12091727</t>
  </si>
  <si>
    <t xml:space="preserve">Belver</t>
  </si>
  <si>
    <t xml:space="preserve">120902</t>
  </si>
  <si>
    <t xml:space="preserve">12091728</t>
  </si>
  <si>
    <t xml:space="preserve">Comenda</t>
  </si>
  <si>
    <t xml:space="preserve">120903</t>
  </si>
  <si>
    <t xml:space="preserve">12091729</t>
  </si>
  <si>
    <t xml:space="preserve">Margem</t>
  </si>
  <si>
    <t xml:space="preserve">120905</t>
  </si>
  <si>
    <t xml:space="preserve">12091730</t>
  </si>
  <si>
    <t xml:space="preserve">UF de Gavião e Atalaia</t>
  </si>
  <si>
    <t xml:space="preserve">120906</t>
  </si>
  <si>
    <t xml:space="preserve">12101731</t>
  </si>
  <si>
    <t xml:space="preserve">Beirã</t>
  </si>
  <si>
    <t xml:space="preserve">121001</t>
  </si>
  <si>
    <t xml:space="preserve">12101732</t>
  </si>
  <si>
    <t xml:space="preserve">Santa Maria de Marvão</t>
  </si>
  <si>
    <t xml:space="preserve">121002</t>
  </si>
  <si>
    <t xml:space="preserve">12101733</t>
  </si>
  <si>
    <t xml:space="preserve">Santo António das Areias</t>
  </si>
  <si>
    <t xml:space="preserve">121003</t>
  </si>
  <si>
    <t xml:space="preserve">12101734</t>
  </si>
  <si>
    <t xml:space="preserve">São Salvador da Aramenha</t>
  </si>
  <si>
    <t xml:space="preserve">121004</t>
  </si>
  <si>
    <t xml:space="preserve">12111735</t>
  </si>
  <si>
    <t xml:space="preserve">Assumar</t>
  </si>
  <si>
    <t xml:space="preserve">121101</t>
  </si>
  <si>
    <t xml:space="preserve">12111736</t>
  </si>
  <si>
    <t xml:space="preserve">121102</t>
  </si>
  <si>
    <t xml:space="preserve">12111737</t>
  </si>
  <si>
    <t xml:space="preserve">Santo Aleixo</t>
  </si>
  <si>
    <t xml:space="preserve">121103</t>
  </si>
  <si>
    <t xml:space="preserve">12111738</t>
  </si>
  <si>
    <t xml:space="preserve">Vaiamonte</t>
  </si>
  <si>
    <t xml:space="preserve">121104</t>
  </si>
  <si>
    <t xml:space="preserve">12121739</t>
  </si>
  <si>
    <t xml:space="preserve">Alpalhão</t>
  </si>
  <si>
    <t xml:space="preserve">121201</t>
  </si>
  <si>
    <t xml:space="preserve">12121740</t>
  </si>
  <si>
    <t xml:space="preserve">Montalvão</t>
  </si>
  <si>
    <t xml:space="preserve">121205</t>
  </si>
  <si>
    <t xml:space="preserve">12121741</t>
  </si>
  <si>
    <t xml:space="preserve">121207</t>
  </si>
  <si>
    <t xml:space="preserve">12121742</t>
  </si>
  <si>
    <t xml:space="preserve">121208</t>
  </si>
  <si>
    <t xml:space="preserve">12121743</t>
  </si>
  <si>
    <t xml:space="preserve">Tolosa</t>
  </si>
  <si>
    <t xml:space="preserve">121210</t>
  </si>
  <si>
    <t xml:space="preserve">12121744</t>
  </si>
  <si>
    <t xml:space="preserve">UF de Arez e Amieira do Tejo</t>
  </si>
  <si>
    <t xml:space="preserve">121211</t>
  </si>
  <si>
    <t xml:space="preserve">12121745</t>
  </si>
  <si>
    <t xml:space="preserve">UF de Espírito Santo, Nossa Senhora da Graça e São Simão</t>
  </si>
  <si>
    <t xml:space="preserve">121212</t>
  </si>
  <si>
    <t xml:space="preserve">12131746</t>
  </si>
  <si>
    <t xml:space="preserve">Galveias</t>
  </si>
  <si>
    <t xml:space="preserve">121301</t>
  </si>
  <si>
    <t xml:space="preserve">12131747</t>
  </si>
  <si>
    <t xml:space="preserve">Montargil</t>
  </si>
  <si>
    <t xml:space="preserve">121302</t>
  </si>
  <si>
    <t xml:space="preserve">12131748</t>
  </si>
  <si>
    <t xml:space="preserve">Foros de Arrão</t>
  </si>
  <si>
    <t xml:space="preserve">121304</t>
  </si>
  <si>
    <t xml:space="preserve">12131749</t>
  </si>
  <si>
    <t xml:space="preserve">Longomel</t>
  </si>
  <si>
    <t xml:space="preserve">121305</t>
  </si>
  <si>
    <t xml:space="preserve">12131750</t>
  </si>
  <si>
    <t xml:space="preserve">UF de Ponte de Sor, Tramaga e Vale de Açor</t>
  </si>
  <si>
    <t xml:space="preserve">121308</t>
  </si>
  <si>
    <t xml:space="preserve">12141751</t>
  </si>
  <si>
    <t xml:space="preserve">Alagoa</t>
  </si>
  <si>
    <t xml:space="preserve">121401</t>
  </si>
  <si>
    <t xml:space="preserve">12141752</t>
  </si>
  <si>
    <t xml:space="preserve">Alegrete</t>
  </si>
  <si>
    <t xml:space="preserve">121402</t>
  </si>
  <si>
    <t xml:space="preserve">12141753</t>
  </si>
  <si>
    <t xml:space="preserve">Fortios</t>
  </si>
  <si>
    <t xml:space="preserve">121404</t>
  </si>
  <si>
    <t xml:space="preserve">12141754</t>
  </si>
  <si>
    <t xml:space="preserve">Urra</t>
  </si>
  <si>
    <t xml:space="preserve">121410</t>
  </si>
  <si>
    <t xml:space="preserve">12141755</t>
  </si>
  <si>
    <t xml:space="preserve">UF da Sé e São Lourenço</t>
  </si>
  <si>
    <t xml:space="preserve">121411</t>
  </si>
  <si>
    <t xml:space="preserve">12141756</t>
  </si>
  <si>
    <t xml:space="preserve">UF de Reguengo e São Julião</t>
  </si>
  <si>
    <t xml:space="preserve">121412</t>
  </si>
  <si>
    <t xml:space="preserve">12141757</t>
  </si>
  <si>
    <t xml:space="preserve">UF de Ribeira de Nisa e Carreiras</t>
  </si>
  <si>
    <t xml:space="preserve">121413</t>
  </si>
  <si>
    <t xml:space="preserve">12151758</t>
  </si>
  <si>
    <t xml:space="preserve">Cano</t>
  </si>
  <si>
    <t xml:space="preserve">121501</t>
  </si>
  <si>
    <t xml:space="preserve">12151759</t>
  </si>
  <si>
    <t xml:space="preserve">Casa Branca</t>
  </si>
  <si>
    <t xml:space="preserve">121502</t>
  </si>
  <si>
    <t xml:space="preserve">12151760</t>
  </si>
  <si>
    <t xml:space="preserve">Santo Amaro</t>
  </si>
  <si>
    <t xml:space="preserve">121503</t>
  </si>
  <si>
    <t xml:space="preserve">12151761</t>
  </si>
  <si>
    <t xml:space="preserve">121504</t>
  </si>
  <si>
    <t xml:space="preserve">13011762</t>
  </si>
  <si>
    <t xml:space="preserve">Ansiães</t>
  </si>
  <si>
    <t xml:space="preserve">130103</t>
  </si>
  <si>
    <t xml:space="preserve">13011763</t>
  </si>
  <si>
    <t xml:space="preserve">Candemil</t>
  </si>
  <si>
    <t xml:space="preserve">130107</t>
  </si>
  <si>
    <t xml:space="preserve">13011764</t>
  </si>
  <si>
    <t xml:space="preserve">Fregim</t>
  </si>
  <si>
    <t xml:space="preserve">130112</t>
  </si>
  <si>
    <t xml:space="preserve">13011765</t>
  </si>
  <si>
    <t xml:space="preserve">Fridão</t>
  </si>
  <si>
    <t xml:space="preserve">130115</t>
  </si>
  <si>
    <t xml:space="preserve">13011766</t>
  </si>
  <si>
    <t xml:space="preserve">130117</t>
  </si>
  <si>
    <t xml:space="preserve">13011767</t>
  </si>
  <si>
    <t xml:space="preserve">Jazente</t>
  </si>
  <si>
    <t xml:space="preserve">130118</t>
  </si>
  <si>
    <t xml:space="preserve">13011768</t>
  </si>
  <si>
    <t xml:space="preserve">Lomba</t>
  </si>
  <si>
    <t xml:space="preserve">130119</t>
  </si>
  <si>
    <t xml:space="preserve">13011769</t>
  </si>
  <si>
    <t xml:space="preserve">130120</t>
  </si>
  <si>
    <t xml:space="preserve">13011770</t>
  </si>
  <si>
    <t xml:space="preserve">Lufrei</t>
  </si>
  <si>
    <t xml:space="preserve">130121</t>
  </si>
  <si>
    <t xml:space="preserve">13011771</t>
  </si>
  <si>
    <t xml:space="preserve">Mancelos</t>
  </si>
  <si>
    <t xml:space="preserve">130123</t>
  </si>
  <si>
    <t xml:space="preserve">13011772</t>
  </si>
  <si>
    <t xml:space="preserve">Padronelo</t>
  </si>
  <si>
    <t xml:space="preserve">130126</t>
  </si>
  <si>
    <t xml:space="preserve">13011773</t>
  </si>
  <si>
    <t xml:space="preserve">130128</t>
  </si>
  <si>
    <t xml:space="preserve">13011774</t>
  </si>
  <si>
    <t xml:space="preserve">Salvador do Monte</t>
  </si>
  <si>
    <t xml:space="preserve">130129</t>
  </si>
  <si>
    <t xml:space="preserve">13011775</t>
  </si>
  <si>
    <t xml:space="preserve">Gouveia (São Simão)</t>
  </si>
  <si>
    <t xml:space="preserve">130134</t>
  </si>
  <si>
    <t xml:space="preserve">13011776</t>
  </si>
  <si>
    <t xml:space="preserve">Telões</t>
  </si>
  <si>
    <t xml:space="preserve">130135</t>
  </si>
  <si>
    <t xml:space="preserve">13011777</t>
  </si>
  <si>
    <t xml:space="preserve">130136</t>
  </si>
  <si>
    <t xml:space="preserve">13011778</t>
  </si>
  <si>
    <t xml:space="preserve">Vila Caiz</t>
  </si>
  <si>
    <t xml:space="preserve">130138</t>
  </si>
  <si>
    <t xml:space="preserve">13011779</t>
  </si>
  <si>
    <t xml:space="preserve">Vila Chã do Marão</t>
  </si>
  <si>
    <t xml:space="preserve">130139</t>
  </si>
  <si>
    <t xml:space="preserve">13011780</t>
  </si>
  <si>
    <t xml:space="preserve">UF de Aboadela, Sanche e Várzea</t>
  </si>
  <si>
    <t xml:space="preserve">130141</t>
  </si>
  <si>
    <t xml:space="preserve">13011781</t>
  </si>
  <si>
    <t xml:space="preserve">UF de Amarante (São Gonçalo), Madalena, Cepelos e Gatão</t>
  </si>
  <si>
    <t xml:space="preserve">130142</t>
  </si>
  <si>
    <t xml:space="preserve">13011782</t>
  </si>
  <si>
    <t xml:space="preserve">UF de Bustelo, Carneiro e Carvalho de Rei</t>
  </si>
  <si>
    <t xml:space="preserve">130143</t>
  </si>
  <si>
    <t xml:space="preserve">13011783</t>
  </si>
  <si>
    <t xml:space="preserve">UF de Figueiró (Santiago e Santa Cristina)</t>
  </si>
  <si>
    <t xml:space="preserve">130144</t>
  </si>
  <si>
    <t xml:space="preserve">13011784</t>
  </si>
  <si>
    <t xml:space="preserve">UF de Freixo de Cima e de Baixo</t>
  </si>
  <si>
    <t xml:space="preserve">130145</t>
  </si>
  <si>
    <t xml:space="preserve">13011785</t>
  </si>
  <si>
    <t xml:space="preserve">UF de Olo e Canadelo</t>
  </si>
  <si>
    <t xml:space="preserve">130146</t>
  </si>
  <si>
    <t xml:space="preserve">13011786</t>
  </si>
  <si>
    <t xml:space="preserve">Vila Meã</t>
  </si>
  <si>
    <t xml:space="preserve">130147</t>
  </si>
  <si>
    <t xml:space="preserve">13011787</t>
  </si>
  <si>
    <t xml:space="preserve">UF de Vila Garcia, Aboim e Chapa</t>
  </si>
  <si>
    <t xml:space="preserve">130148</t>
  </si>
  <si>
    <t xml:space="preserve">13021788</t>
  </si>
  <si>
    <t xml:space="preserve">Frende</t>
  </si>
  <si>
    <t xml:space="preserve">130204</t>
  </si>
  <si>
    <t xml:space="preserve">13021789</t>
  </si>
  <si>
    <t xml:space="preserve">Gestaçô</t>
  </si>
  <si>
    <t xml:space="preserve">130205</t>
  </si>
  <si>
    <t xml:space="preserve">13021790</t>
  </si>
  <si>
    <t xml:space="preserve">Gove</t>
  </si>
  <si>
    <t xml:space="preserve">130206</t>
  </si>
  <si>
    <t xml:space="preserve">13021791</t>
  </si>
  <si>
    <t xml:space="preserve">Grilo</t>
  </si>
  <si>
    <t xml:space="preserve">130207</t>
  </si>
  <si>
    <t xml:space="preserve">13021792</t>
  </si>
  <si>
    <t xml:space="preserve">Loivos do Monte</t>
  </si>
  <si>
    <t xml:space="preserve">130208</t>
  </si>
  <si>
    <t xml:space="preserve">13021793</t>
  </si>
  <si>
    <t xml:space="preserve">Santa Marinha do Zêzere</t>
  </si>
  <si>
    <t xml:space="preserve">130215</t>
  </si>
  <si>
    <t xml:space="preserve">13021794</t>
  </si>
  <si>
    <t xml:space="preserve">Valadares</t>
  </si>
  <si>
    <t xml:space="preserve">130219</t>
  </si>
  <si>
    <t xml:space="preserve">13021795</t>
  </si>
  <si>
    <t xml:space="preserve">Viariz</t>
  </si>
  <si>
    <t xml:space="preserve">130220</t>
  </si>
  <si>
    <t xml:space="preserve">13021796</t>
  </si>
  <si>
    <t xml:space="preserve">UF de Ancede e Ribadouro</t>
  </si>
  <si>
    <t xml:space="preserve">130221</t>
  </si>
  <si>
    <t xml:space="preserve">13021797</t>
  </si>
  <si>
    <t xml:space="preserve">UF de Baião (Santa Leocádia) e Mesquinhata</t>
  </si>
  <si>
    <t xml:space="preserve">130222</t>
  </si>
  <si>
    <t xml:space="preserve">13021798</t>
  </si>
  <si>
    <t xml:space="preserve">UF de Campelo e Ovil</t>
  </si>
  <si>
    <t xml:space="preserve">130223</t>
  </si>
  <si>
    <t xml:space="preserve">13021799</t>
  </si>
  <si>
    <t xml:space="preserve">UF de Loivos da Ribeira e Tresouras</t>
  </si>
  <si>
    <t xml:space="preserve">130224</t>
  </si>
  <si>
    <t xml:space="preserve">13021800</t>
  </si>
  <si>
    <t xml:space="preserve">UF de Santa Cruz do Douro e São Tomé de Covelas</t>
  </si>
  <si>
    <t xml:space="preserve">130225</t>
  </si>
  <si>
    <t xml:space="preserve">13021801</t>
  </si>
  <si>
    <t xml:space="preserve">UF de Teixeira e Teixeiró</t>
  </si>
  <si>
    <t xml:space="preserve">130226</t>
  </si>
  <si>
    <t xml:space="preserve">13031802</t>
  </si>
  <si>
    <t xml:space="preserve">Aião</t>
  </si>
  <si>
    <t xml:space="preserve">130301</t>
  </si>
  <si>
    <t xml:space="preserve">13031803</t>
  </si>
  <si>
    <t xml:space="preserve">Airães</t>
  </si>
  <si>
    <t xml:space="preserve">130302</t>
  </si>
  <si>
    <t xml:space="preserve">13031804</t>
  </si>
  <si>
    <t xml:space="preserve">Friande</t>
  </si>
  <si>
    <t xml:space="preserve">130305</t>
  </si>
  <si>
    <t xml:space="preserve">13031805</t>
  </si>
  <si>
    <t xml:space="preserve">Idães</t>
  </si>
  <si>
    <t xml:space="preserve">130306</t>
  </si>
  <si>
    <t xml:space="preserve">13031806</t>
  </si>
  <si>
    <t xml:space="preserve">Jugueiros</t>
  </si>
  <si>
    <t xml:space="preserve">130307</t>
  </si>
  <si>
    <t xml:space="preserve">13031807</t>
  </si>
  <si>
    <t xml:space="preserve">130313</t>
  </si>
  <si>
    <t xml:space="preserve">13031808</t>
  </si>
  <si>
    <t xml:space="preserve">130314</t>
  </si>
  <si>
    <t xml:space="preserve">13031809</t>
  </si>
  <si>
    <t xml:space="preserve">Pombeiro de Ribavizela</t>
  </si>
  <si>
    <t xml:space="preserve">130315</t>
  </si>
  <si>
    <t xml:space="preserve">13031810</t>
  </si>
  <si>
    <t xml:space="preserve">Refontoura</t>
  </si>
  <si>
    <t xml:space="preserve">130317</t>
  </si>
  <si>
    <t xml:space="preserve">13031811</t>
  </si>
  <si>
    <t xml:space="preserve">Regilde</t>
  </si>
  <si>
    <t xml:space="preserve">130318</t>
  </si>
  <si>
    <t xml:space="preserve">13031812</t>
  </si>
  <si>
    <t xml:space="preserve">Revinhade</t>
  </si>
  <si>
    <t xml:space="preserve">130319</t>
  </si>
  <si>
    <t xml:space="preserve">13031813</t>
  </si>
  <si>
    <t xml:space="preserve">Sendim</t>
  </si>
  <si>
    <t xml:space="preserve">130324</t>
  </si>
  <si>
    <t xml:space="preserve">13031814</t>
  </si>
  <si>
    <t xml:space="preserve">UF de Macieira da Lixa e Caramos</t>
  </si>
  <si>
    <t xml:space="preserve">130334</t>
  </si>
  <si>
    <t xml:space="preserve">13031815</t>
  </si>
  <si>
    <t xml:space="preserve">UF de Margaride (Santa Eulália), Várzea, Lagares, Varziela e Moure</t>
  </si>
  <si>
    <t xml:space="preserve">130335</t>
  </si>
  <si>
    <t xml:space="preserve">13031816</t>
  </si>
  <si>
    <t xml:space="preserve">UF de Pedreira, Rande e Sernande</t>
  </si>
  <si>
    <t xml:space="preserve">130336</t>
  </si>
  <si>
    <t xml:space="preserve">13031817</t>
  </si>
  <si>
    <t xml:space="preserve">UF de Torrados e Sousa</t>
  </si>
  <si>
    <t xml:space="preserve">130337</t>
  </si>
  <si>
    <t xml:space="preserve">13031818</t>
  </si>
  <si>
    <t xml:space="preserve">UF de Unhão e Lordelo</t>
  </si>
  <si>
    <t xml:space="preserve">130338</t>
  </si>
  <si>
    <t xml:space="preserve">13031819</t>
  </si>
  <si>
    <t xml:space="preserve">UF de Vila Cova da Lixa e Borba de Godim</t>
  </si>
  <si>
    <t xml:space="preserve">130339</t>
  </si>
  <si>
    <t xml:space="preserve">13031820</t>
  </si>
  <si>
    <t xml:space="preserve">UF de Vila Fria e Vizela (São Jorge)</t>
  </si>
  <si>
    <t xml:space="preserve">130340</t>
  </si>
  <si>
    <t xml:space="preserve">13031821</t>
  </si>
  <si>
    <t xml:space="preserve">UF de Vila Verde e Santão</t>
  </si>
  <si>
    <t xml:space="preserve">130341</t>
  </si>
  <si>
    <t xml:space="preserve">13041822</t>
  </si>
  <si>
    <t xml:space="preserve">130405</t>
  </si>
  <si>
    <t xml:space="preserve">13041823</t>
  </si>
  <si>
    <t xml:space="preserve">Rio Tinto</t>
  </si>
  <si>
    <t xml:space="preserve">130408</t>
  </si>
  <si>
    <t xml:space="preserve">13041824</t>
  </si>
  <si>
    <t xml:space="preserve">Baguim do Monte (Rio Tinto)</t>
  </si>
  <si>
    <t xml:space="preserve">130412</t>
  </si>
  <si>
    <t xml:space="preserve">13041825</t>
  </si>
  <si>
    <t xml:space="preserve">UF de Fânzeres e São Pedro da Cova</t>
  </si>
  <si>
    <t xml:space="preserve">130413</t>
  </si>
  <si>
    <t xml:space="preserve">13041826</t>
  </si>
  <si>
    <t xml:space="preserve">UF de Foz do Sousa e Covelo</t>
  </si>
  <si>
    <t xml:space="preserve">130414</t>
  </si>
  <si>
    <t xml:space="preserve">13041827</t>
  </si>
  <si>
    <t xml:space="preserve">UF de Gondomar (São Cosme), Valbom e Jovim</t>
  </si>
  <si>
    <t xml:space="preserve">130415</t>
  </si>
  <si>
    <t xml:space="preserve">13041828</t>
  </si>
  <si>
    <t xml:space="preserve">UF de Melres e Medas</t>
  </si>
  <si>
    <t xml:space="preserve">130416</t>
  </si>
  <si>
    <t xml:space="preserve">13051829</t>
  </si>
  <si>
    <t xml:space="preserve">Aveleda</t>
  </si>
  <si>
    <t xml:space="preserve">130502</t>
  </si>
  <si>
    <t xml:space="preserve">13051830</t>
  </si>
  <si>
    <t xml:space="preserve">Caíde de Rei</t>
  </si>
  <si>
    <t xml:space="preserve">130504</t>
  </si>
  <si>
    <t xml:space="preserve">13051831</t>
  </si>
  <si>
    <t xml:space="preserve">Lodares</t>
  </si>
  <si>
    <t xml:space="preserve">130510</t>
  </si>
  <si>
    <t xml:space="preserve">13051832</t>
  </si>
  <si>
    <t xml:space="preserve">Macieira</t>
  </si>
  <si>
    <t xml:space="preserve">130512</t>
  </si>
  <si>
    <t xml:space="preserve">13051833</t>
  </si>
  <si>
    <t xml:space="preserve">Meinedo</t>
  </si>
  <si>
    <t xml:space="preserve">130513</t>
  </si>
  <si>
    <t xml:space="preserve">13051834</t>
  </si>
  <si>
    <t xml:space="preserve">Nevogilde</t>
  </si>
  <si>
    <t xml:space="preserve">130515</t>
  </si>
  <si>
    <t xml:space="preserve">13051835</t>
  </si>
  <si>
    <t xml:space="preserve">Sousela</t>
  </si>
  <si>
    <t xml:space="preserve">130524</t>
  </si>
  <si>
    <t xml:space="preserve">13051836</t>
  </si>
  <si>
    <t xml:space="preserve">Torno</t>
  </si>
  <si>
    <t xml:space="preserve">130525</t>
  </si>
  <si>
    <t xml:space="preserve">13051837</t>
  </si>
  <si>
    <t xml:space="preserve">Vilar do Torno e Alentém</t>
  </si>
  <si>
    <t xml:space="preserve">130526</t>
  </si>
  <si>
    <t xml:space="preserve">13051838</t>
  </si>
  <si>
    <t xml:space="preserve">UF de Cernadelo e Lousada (São Miguel e Santa Margarida)</t>
  </si>
  <si>
    <t xml:space="preserve">130527</t>
  </si>
  <si>
    <t xml:space="preserve">13051839</t>
  </si>
  <si>
    <t xml:space="preserve">UF de Cristelos, Boim e Ordem</t>
  </si>
  <si>
    <t xml:space="preserve">130528</t>
  </si>
  <si>
    <t xml:space="preserve">13051840</t>
  </si>
  <si>
    <t xml:space="preserve">UF de Figueiras e Covas</t>
  </si>
  <si>
    <t xml:space="preserve">130529</t>
  </si>
  <si>
    <t xml:space="preserve">13051841</t>
  </si>
  <si>
    <t xml:space="preserve">UF de Lustosa e Barrosas (Santo Estêvão)</t>
  </si>
  <si>
    <t xml:space="preserve">130530</t>
  </si>
  <si>
    <t xml:space="preserve">13051842</t>
  </si>
  <si>
    <t xml:space="preserve">UF de Nespereira e Casais</t>
  </si>
  <si>
    <t xml:space="preserve">130531</t>
  </si>
  <si>
    <t xml:space="preserve">13051843</t>
  </si>
  <si>
    <t xml:space="preserve">UF de Silvares, Pias, Nogueira e Alvarenga</t>
  </si>
  <si>
    <t xml:space="preserve">130532</t>
  </si>
  <si>
    <t xml:space="preserve">13061844</t>
  </si>
  <si>
    <t xml:space="preserve">Águas Santas</t>
  </si>
  <si>
    <t xml:space="preserve">130601</t>
  </si>
  <si>
    <t xml:space="preserve">13061845</t>
  </si>
  <si>
    <t xml:space="preserve">Folgosa</t>
  </si>
  <si>
    <t xml:space="preserve">130603</t>
  </si>
  <si>
    <t xml:space="preserve">13061846</t>
  </si>
  <si>
    <t xml:space="preserve">Milheirós</t>
  </si>
  <si>
    <t xml:space="preserve">130608</t>
  </si>
  <si>
    <t xml:space="preserve">13061847</t>
  </si>
  <si>
    <t xml:space="preserve">Moreira</t>
  </si>
  <si>
    <t xml:space="preserve">130609</t>
  </si>
  <si>
    <t xml:space="preserve">13061848</t>
  </si>
  <si>
    <t xml:space="preserve">São Pedro Fins</t>
  </si>
  <si>
    <t xml:space="preserve">130613</t>
  </si>
  <si>
    <t xml:space="preserve">13061849</t>
  </si>
  <si>
    <t xml:space="preserve">Vila Nova da Telha</t>
  </si>
  <si>
    <t xml:space="preserve">130616</t>
  </si>
  <si>
    <t xml:space="preserve">13061850</t>
  </si>
  <si>
    <t xml:space="preserve">Pedrouços</t>
  </si>
  <si>
    <t xml:space="preserve">130617</t>
  </si>
  <si>
    <t xml:space="preserve">13061851</t>
  </si>
  <si>
    <t xml:space="preserve">Castêlo da Maia</t>
  </si>
  <si>
    <t xml:space="preserve">130618</t>
  </si>
  <si>
    <t xml:space="preserve">13061852</t>
  </si>
  <si>
    <t xml:space="preserve">Cidade da Maia</t>
  </si>
  <si>
    <t xml:space="preserve">130619</t>
  </si>
  <si>
    <t xml:space="preserve">13061853</t>
  </si>
  <si>
    <t xml:space="preserve">Nogueira e Silva Escura</t>
  </si>
  <si>
    <t xml:space="preserve">130620</t>
  </si>
  <si>
    <t xml:space="preserve">13071854</t>
  </si>
  <si>
    <t xml:space="preserve">Banho e Carvalhosa</t>
  </si>
  <si>
    <t xml:space="preserve">130704</t>
  </si>
  <si>
    <t xml:space="preserve">13071855</t>
  </si>
  <si>
    <t xml:space="preserve">Constance</t>
  </si>
  <si>
    <t xml:space="preserve">130705</t>
  </si>
  <si>
    <t xml:space="preserve">13071856</t>
  </si>
  <si>
    <t xml:space="preserve">Soalhães</t>
  </si>
  <si>
    <t xml:space="preserve">130722</t>
  </si>
  <si>
    <t xml:space="preserve">13071857</t>
  </si>
  <si>
    <t xml:space="preserve">Sobretâmega</t>
  </si>
  <si>
    <t xml:space="preserve">130723</t>
  </si>
  <si>
    <t xml:space="preserve">13071858</t>
  </si>
  <si>
    <t xml:space="preserve">Tabuado</t>
  </si>
  <si>
    <t xml:space="preserve">130724</t>
  </si>
  <si>
    <t xml:space="preserve">13071859</t>
  </si>
  <si>
    <t xml:space="preserve">Vila Boa do Bispo</t>
  </si>
  <si>
    <t xml:space="preserve">130730</t>
  </si>
  <si>
    <t xml:space="preserve">13071860</t>
  </si>
  <si>
    <t xml:space="preserve">Alpendorada, Várzea e Torrão</t>
  </si>
  <si>
    <t xml:space="preserve">130732</t>
  </si>
  <si>
    <t xml:space="preserve">13071861</t>
  </si>
  <si>
    <t xml:space="preserve">Avessadas e Rosém</t>
  </si>
  <si>
    <t xml:space="preserve">130733</t>
  </si>
  <si>
    <t xml:space="preserve">13071862</t>
  </si>
  <si>
    <t xml:space="preserve">Bem Viver</t>
  </si>
  <si>
    <t xml:space="preserve">130734</t>
  </si>
  <si>
    <t xml:space="preserve">13071863</t>
  </si>
  <si>
    <t xml:space="preserve">Santo Isidoro e Livração</t>
  </si>
  <si>
    <t xml:space="preserve">130735</t>
  </si>
  <si>
    <t xml:space="preserve">13071864</t>
  </si>
  <si>
    <t xml:space="preserve">Marco</t>
  </si>
  <si>
    <t xml:space="preserve">130736</t>
  </si>
  <si>
    <t xml:space="preserve">13071865</t>
  </si>
  <si>
    <t xml:space="preserve">Paredes de Viadores e Manhuncelos</t>
  </si>
  <si>
    <t xml:space="preserve">130737</t>
  </si>
  <si>
    <t xml:space="preserve">13071866</t>
  </si>
  <si>
    <t xml:space="preserve">Penha Longa e Paços de Gaiolo</t>
  </si>
  <si>
    <t xml:space="preserve">130738</t>
  </si>
  <si>
    <t xml:space="preserve">13071867</t>
  </si>
  <si>
    <t xml:space="preserve">Sande e São Lourenço do Douro</t>
  </si>
  <si>
    <t xml:space="preserve">130739</t>
  </si>
  <si>
    <t xml:space="preserve">13071868</t>
  </si>
  <si>
    <t xml:space="preserve">Várzea, Aliviada e Folhada</t>
  </si>
  <si>
    <t xml:space="preserve">130740</t>
  </si>
  <si>
    <t xml:space="preserve">13071869</t>
  </si>
  <si>
    <t xml:space="preserve">Vila Boa de Quires e Maureles</t>
  </si>
  <si>
    <t xml:space="preserve">130741</t>
  </si>
  <si>
    <t xml:space="preserve">13081870</t>
  </si>
  <si>
    <t xml:space="preserve">UF de Custóias, Leça do Balio e Guifões</t>
  </si>
  <si>
    <t xml:space="preserve">130811</t>
  </si>
  <si>
    <t xml:space="preserve">13081871</t>
  </si>
  <si>
    <t xml:space="preserve">UF de Matosinhos e Leça da Palmeira</t>
  </si>
  <si>
    <t xml:space="preserve">130812</t>
  </si>
  <si>
    <t xml:space="preserve">13081872</t>
  </si>
  <si>
    <t xml:space="preserve">UF de Perafita, Lavra e Santa Cruz do Bispo</t>
  </si>
  <si>
    <t xml:space="preserve">130813</t>
  </si>
  <si>
    <t xml:space="preserve">13081873</t>
  </si>
  <si>
    <t xml:space="preserve">UF de São Mamede de Infesta e Senhora da Hora</t>
  </si>
  <si>
    <t xml:space="preserve">130814</t>
  </si>
  <si>
    <t xml:space="preserve">13091874</t>
  </si>
  <si>
    <t xml:space="preserve">Carvalhosa</t>
  </si>
  <si>
    <t xml:space="preserve">130902</t>
  </si>
  <si>
    <t xml:space="preserve">13091875</t>
  </si>
  <si>
    <t xml:space="preserve">Eiriz</t>
  </si>
  <si>
    <t xml:space="preserve">130904</t>
  </si>
  <si>
    <t xml:space="preserve">13091876</t>
  </si>
  <si>
    <t xml:space="preserve">130905</t>
  </si>
  <si>
    <t xml:space="preserve">13091877</t>
  </si>
  <si>
    <t xml:space="preserve">Figueiró</t>
  </si>
  <si>
    <t xml:space="preserve">130906</t>
  </si>
  <si>
    <t xml:space="preserve">13091878</t>
  </si>
  <si>
    <t xml:space="preserve">Freamunde</t>
  </si>
  <si>
    <t xml:space="preserve">130908</t>
  </si>
  <si>
    <t xml:space="preserve">13091879</t>
  </si>
  <si>
    <t xml:space="preserve">Meixomil</t>
  </si>
  <si>
    <t xml:space="preserve">130910</t>
  </si>
  <si>
    <t xml:space="preserve">13091880</t>
  </si>
  <si>
    <t xml:space="preserve">Penamaior</t>
  </si>
  <si>
    <t xml:space="preserve">130913</t>
  </si>
  <si>
    <t xml:space="preserve">13091881</t>
  </si>
  <si>
    <t xml:space="preserve">Raimonda</t>
  </si>
  <si>
    <t xml:space="preserve">130914</t>
  </si>
  <si>
    <t xml:space="preserve">13091882</t>
  </si>
  <si>
    <t xml:space="preserve">Seroa</t>
  </si>
  <si>
    <t xml:space="preserve">130916</t>
  </si>
  <si>
    <t xml:space="preserve">13091883</t>
  </si>
  <si>
    <t xml:space="preserve">Frazão Arreigada</t>
  </si>
  <si>
    <t xml:space="preserve">130917</t>
  </si>
  <si>
    <t xml:space="preserve">13091884</t>
  </si>
  <si>
    <t xml:space="preserve">130918</t>
  </si>
  <si>
    <t xml:space="preserve">13091885</t>
  </si>
  <si>
    <t xml:space="preserve">Sanfins Lamoso Codessos</t>
  </si>
  <si>
    <t xml:space="preserve">130919</t>
  </si>
  <si>
    <t xml:space="preserve">13101886</t>
  </si>
  <si>
    <t xml:space="preserve">Aguiar de Sousa</t>
  </si>
  <si>
    <t xml:space="preserve">131001</t>
  </si>
  <si>
    <t xml:space="preserve">13101887</t>
  </si>
  <si>
    <t xml:space="preserve">Astromil</t>
  </si>
  <si>
    <t xml:space="preserve">131002</t>
  </si>
  <si>
    <t xml:space="preserve">13101888</t>
  </si>
  <si>
    <t xml:space="preserve">Baltar</t>
  </si>
  <si>
    <t xml:space="preserve">131003</t>
  </si>
  <si>
    <t xml:space="preserve">13101889</t>
  </si>
  <si>
    <t xml:space="preserve">Beire</t>
  </si>
  <si>
    <t xml:space="preserve">131004</t>
  </si>
  <si>
    <t xml:space="preserve">13101890</t>
  </si>
  <si>
    <t xml:space="preserve">Cete</t>
  </si>
  <si>
    <t xml:space="preserve">131008</t>
  </si>
  <si>
    <t xml:space="preserve">13101891</t>
  </si>
  <si>
    <t xml:space="preserve">131009</t>
  </si>
  <si>
    <t xml:space="preserve">13101892</t>
  </si>
  <si>
    <t xml:space="preserve">131010</t>
  </si>
  <si>
    <t xml:space="preserve">13101893</t>
  </si>
  <si>
    <t xml:space="preserve">Gandra</t>
  </si>
  <si>
    <t xml:space="preserve">131011</t>
  </si>
  <si>
    <t xml:space="preserve">13101894</t>
  </si>
  <si>
    <t xml:space="preserve">131013</t>
  </si>
  <si>
    <t xml:space="preserve">13101895</t>
  </si>
  <si>
    <t xml:space="preserve">131014</t>
  </si>
  <si>
    <t xml:space="preserve">13101896</t>
  </si>
  <si>
    <t xml:space="preserve">Parada de Todeia</t>
  </si>
  <si>
    <t xml:space="preserve">131017</t>
  </si>
  <si>
    <t xml:space="preserve">13101897</t>
  </si>
  <si>
    <t xml:space="preserve">Rebordosa</t>
  </si>
  <si>
    <t xml:space="preserve">131018</t>
  </si>
  <si>
    <t xml:space="preserve">13101898</t>
  </si>
  <si>
    <t xml:space="preserve">Recarei</t>
  </si>
  <si>
    <t xml:space="preserve">131019</t>
  </si>
  <si>
    <t xml:space="preserve">13101899</t>
  </si>
  <si>
    <t xml:space="preserve">Sobreira</t>
  </si>
  <si>
    <t xml:space="preserve">131020</t>
  </si>
  <si>
    <t xml:space="preserve">13101900</t>
  </si>
  <si>
    <t xml:space="preserve">Sobrosa</t>
  </si>
  <si>
    <t xml:space="preserve">131021</t>
  </si>
  <si>
    <t xml:space="preserve">13101901</t>
  </si>
  <si>
    <t xml:space="preserve">Vandoma</t>
  </si>
  <si>
    <t xml:space="preserve">131022</t>
  </si>
  <si>
    <t xml:space="preserve">13101902</t>
  </si>
  <si>
    <t xml:space="preserve">131024</t>
  </si>
  <si>
    <t xml:space="preserve">13101903</t>
  </si>
  <si>
    <t xml:space="preserve">131025</t>
  </si>
  <si>
    <t xml:space="preserve">13111904</t>
  </si>
  <si>
    <t xml:space="preserve">Abragão</t>
  </si>
  <si>
    <t xml:space="preserve">131101</t>
  </si>
  <si>
    <t xml:space="preserve">13111905</t>
  </si>
  <si>
    <t xml:space="preserve">Boelhe</t>
  </si>
  <si>
    <t xml:space="preserve">131102</t>
  </si>
  <si>
    <t xml:space="preserve">13111906</t>
  </si>
  <si>
    <t xml:space="preserve">Bustelo</t>
  </si>
  <si>
    <t xml:space="preserve">131103</t>
  </si>
  <si>
    <t xml:space="preserve">13111907</t>
  </si>
  <si>
    <t xml:space="preserve">Cabeça Santa</t>
  </si>
  <si>
    <t xml:space="preserve">131104</t>
  </si>
  <si>
    <t xml:space="preserve">13111908</t>
  </si>
  <si>
    <t xml:space="preserve">Canelas</t>
  </si>
  <si>
    <t xml:space="preserve">131105</t>
  </si>
  <si>
    <t xml:space="preserve">13111909</t>
  </si>
  <si>
    <t xml:space="preserve">Capela</t>
  </si>
  <si>
    <t xml:space="preserve">131106</t>
  </si>
  <si>
    <t xml:space="preserve">13111910</t>
  </si>
  <si>
    <t xml:space="preserve">131107</t>
  </si>
  <si>
    <t xml:space="preserve">13111911</t>
  </si>
  <si>
    <t xml:space="preserve">Croca</t>
  </si>
  <si>
    <t xml:space="preserve">131108</t>
  </si>
  <si>
    <t xml:space="preserve">13111912</t>
  </si>
  <si>
    <t xml:space="preserve">131109</t>
  </si>
  <si>
    <t xml:space="preserve">13111913</t>
  </si>
  <si>
    <t xml:space="preserve">Eja</t>
  </si>
  <si>
    <t xml:space="preserve">131110</t>
  </si>
  <si>
    <t xml:space="preserve">13111914</t>
  </si>
  <si>
    <t xml:space="preserve">Fonte Arcada</t>
  </si>
  <si>
    <t xml:space="preserve">131112</t>
  </si>
  <si>
    <t xml:space="preserve">13111915</t>
  </si>
  <si>
    <t xml:space="preserve">131113</t>
  </si>
  <si>
    <t xml:space="preserve">13111916</t>
  </si>
  <si>
    <t xml:space="preserve">Irivo</t>
  </si>
  <si>
    <t xml:space="preserve">131115</t>
  </si>
  <si>
    <t xml:space="preserve">13111917</t>
  </si>
  <si>
    <t xml:space="preserve">Oldrões</t>
  </si>
  <si>
    <t xml:space="preserve">131121</t>
  </si>
  <si>
    <t xml:space="preserve">13111918</t>
  </si>
  <si>
    <t xml:space="preserve">Paço de Sousa</t>
  </si>
  <si>
    <t xml:space="preserve">131122</t>
  </si>
  <si>
    <t xml:space="preserve">13111919</t>
  </si>
  <si>
    <t xml:space="preserve">Perozelo</t>
  </si>
  <si>
    <t xml:space="preserve">131125</t>
  </si>
  <si>
    <t xml:space="preserve">13111920</t>
  </si>
  <si>
    <t xml:space="preserve">Rans</t>
  </si>
  <si>
    <t xml:space="preserve">131128</t>
  </si>
  <si>
    <t xml:space="preserve">13111921</t>
  </si>
  <si>
    <t xml:space="preserve">131129</t>
  </si>
  <si>
    <t xml:space="preserve">13111922</t>
  </si>
  <si>
    <t xml:space="preserve">Recezinhos (São Mamede)</t>
  </si>
  <si>
    <t xml:space="preserve">131132</t>
  </si>
  <si>
    <t xml:space="preserve">13111923</t>
  </si>
  <si>
    <t xml:space="preserve">Recezinhos (São Martinho)</t>
  </si>
  <si>
    <t xml:space="preserve">131133</t>
  </si>
  <si>
    <t xml:space="preserve">13111924</t>
  </si>
  <si>
    <t xml:space="preserve">Sebolido</t>
  </si>
  <si>
    <t xml:space="preserve">131134</t>
  </si>
  <si>
    <t xml:space="preserve">13111925</t>
  </si>
  <si>
    <t xml:space="preserve">Valpedre</t>
  </si>
  <si>
    <t xml:space="preserve">131136</t>
  </si>
  <si>
    <t xml:space="preserve">13111926</t>
  </si>
  <si>
    <t xml:space="preserve">Rio Mau</t>
  </si>
  <si>
    <t xml:space="preserve">131138</t>
  </si>
  <si>
    <t xml:space="preserve">13111927</t>
  </si>
  <si>
    <t xml:space="preserve">131139</t>
  </si>
  <si>
    <t xml:space="preserve">13111928</t>
  </si>
  <si>
    <t xml:space="preserve">Luzim e Vila Cova</t>
  </si>
  <si>
    <t xml:space="preserve">131140</t>
  </si>
  <si>
    <t xml:space="preserve">13111929</t>
  </si>
  <si>
    <t xml:space="preserve">Guilhufe e Urrô</t>
  </si>
  <si>
    <t xml:space="preserve">131141</t>
  </si>
  <si>
    <t xml:space="preserve">13111930</t>
  </si>
  <si>
    <t xml:space="preserve">Lagares e Figueira</t>
  </si>
  <si>
    <t xml:space="preserve">131142</t>
  </si>
  <si>
    <t xml:space="preserve">13111931</t>
  </si>
  <si>
    <t xml:space="preserve">Termas de São Vicente</t>
  </si>
  <si>
    <t xml:space="preserve">131143</t>
  </si>
  <si>
    <t xml:space="preserve">13121932</t>
  </si>
  <si>
    <t xml:space="preserve">Bonfim</t>
  </si>
  <si>
    <t xml:space="preserve">131202</t>
  </si>
  <si>
    <t xml:space="preserve">13121933</t>
  </si>
  <si>
    <t xml:space="preserve">Campanhã</t>
  </si>
  <si>
    <t xml:space="preserve">131203</t>
  </si>
  <si>
    <t xml:space="preserve">13121934</t>
  </si>
  <si>
    <t xml:space="preserve">131210</t>
  </si>
  <si>
    <t xml:space="preserve">13121935</t>
  </si>
  <si>
    <t xml:space="preserve">Ramalde</t>
  </si>
  <si>
    <t xml:space="preserve">131211</t>
  </si>
  <si>
    <t xml:space="preserve">13121936</t>
  </si>
  <si>
    <t xml:space="preserve">UF de Aldoar, Foz do Douro e Nevogilde</t>
  </si>
  <si>
    <t xml:space="preserve">131216</t>
  </si>
  <si>
    <t xml:space="preserve">13121937</t>
  </si>
  <si>
    <t xml:space="preserve">UF de Cedofeita, Santo Ildefonso, Sé, Miragaia, São Nicolau e Vitória</t>
  </si>
  <si>
    <t xml:space="preserve">131217</t>
  </si>
  <si>
    <t xml:space="preserve">13121938</t>
  </si>
  <si>
    <t xml:space="preserve">UF de Lordelo do Ouro e Massarelos</t>
  </si>
  <si>
    <t xml:space="preserve">131218</t>
  </si>
  <si>
    <t xml:space="preserve">13131939</t>
  </si>
  <si>
    <t xml:space="preserve">Balazar</t>
  </si>
  <si>
    <t xml:space="preserve">131305</t>
  </si>
  <si>
    <t xml:space="preserve">13131940</t>
  </si>
  <si>
    <t xml:space="preserve">Estela</t>
  </si>
  <si>
    <t xml:space="preserve">131307</t>
  </si>
  <si>
    <t xml:space="preserve">13131941</t>
  </si>
  <si>
    <t xml:space="preserve">Laundos</t>
  </si>
  <si>
    <t xml:space="preserve">131308</t>
  </si>
  <si>
    <t xml:space="preserve">13131942</t>
  </si>
  <si>
    <t xml:space="preserve">Rates</t>
  </si>
  <si>
    <t xml:space="preserve">131311</t>
  </si>
  <si>
    <t xml:space="preserve">13131943</t>
  </si>
  <si>
    <t xml:space="preserve">UF de Aver-o-Mar, Amorim e Terroso</t>
  </si>
  <si>
    <t xml:space="preserve">131313</t>
  </si>
  <si>
    <t xml:space="preserve">13131944</t>
  </si>
  <si>
    <t xml:space="preserve">UF de Aguçadoura e Navais</t>
  </si>
  <si>
    <t xml:space="preserve">131314</t>
  </si>
  <si>
    <t xml:space="preserve">13131945</t>
  </si>
  <si>
    <t xml:space="preserve">UF da Póvoa de Varzim, Beiriz e Argivai</t>
  </si>
  <si>
    <t xml:space="preserve">131315</t>
  </si>
  <si>
    <t xml:space="preserve">13141946</t>
  </si>
  <si>
    <t xml:space="preserve">Agrela</t>
  </si>
  <si>
    <t xml:space="preserve">131401</t>
  </si>
  <si>
    <t xml:space="preserve">13141947</t>
  </si>
  <si>
    <t xml:space="preserve">Água Longa</t>
  </si>
  <si>
    <t xml:space="preserve">131402</t>
  </si>
  <si>
    <t xml:space="preserve">13141948</t>
  </si>
  <si>
    <t xml:space="preserve">Aves</t>
  </si>
  <si>
    <t xml:space="preserve">131405</t>
  </si>
  <si>
    <t xml:space="preserve">13141949</t>
  </si>
  <si>
    <t xml:space="preserve">Monte Córdova</t>
  </si>
  <si>
    <t xml:space="preserve">131413</t>
  </si>
  <si>
    <t xml:space="preserve">13141950</t>
  </si>
  <si>
    <t xml:space="preserve">Rebordões</t>
  </si>
  <si>
    <t xml:space="preserve">131416</t>
  </si>
  <si>
    <t xml:space="preserve">13141951</t>
  </si>
  <si>
    <t xml:space="preserve">Reguenga</t>
  </si>
  <si>
    <t xml:space="preserve">131418</t>
  </si>
  <si>
    <t xml:space="preserve">13141952</t>
  </si>
  <si>
    <t xml:space="preserve">131419</t>
  </si>
  <si>
    <t xml:space="preserve">13141953</t>
  </si>
  <si>
    <t xml:space="preserve">Negrelos (São Tomé)</t>
  </si>
  <si>
    <t xml:space="preserve">131430</t>
  </si>
  <si>
    <t xml:space="preserve">13141954</t>
  </si>
  <si>
    <t xml:space="preserve">Vilarinho</t>
  </si>
  <si>
    <t xml:space="preserve">131432</t>
  </si>
  <si>
    <t xml:space="preserve">13141955</t>
  </si>
  <si>
    <t xml:space="preserve">UF de Areias, Sequeiró, Lama e Palmeira</t>
  </si>
  <si>
    <t xml:space="preserve">131433</t>
  </si>
  <si>
    <t xml:space="preserve">13141956</t>
  </si>
  <si>
    <t xml:space="preserve">Vila Nova do Campo</t>
  </si>
  <si>
    <t xml:space="preserve">131434</t>
  </si>
  <si>
    <t xml:space="preserve">13141957</t>
  </si>
  <si>
    <t xml:space="preserve">UF de Carreira e Refojos de Riba de Ave</t>
  </si>
  <si>
    <t xml:space="preserve">131435</t>
  </si>
  <si>
    <t xml:space="preserve">13141958</t>
  </si>
  <si>
    <t xml:space="preserve">UF de Lamelas e Guimarei</t>
  </si>
  <si>
    <t xml:space="preserve">131436</t>
  </si>
  <si>
    <t xml:space="preserve">13141959</t>
  </si>
  <si>
    <t xml:space="preserve">UF de Santo Tirso, Couto (Santa Cristina e São Miguel) e Burgães</t>
  </si>
  <si>
    <t xml:space="preserve">131437</t>
  </si>
  <si>
    <t xml:space="preserve">13151960</t>
  </si>
  <si>
    <t xml:space="preserve">Alfena</t>
  </si>
  <si>
    <t xml:space="preserve">131501</t>
  </si>
  <si>
    <t xml:space="preserve">13151961</t>
  </si>
  <si>
    <t xml:space="preserve">Ermesinde</t>
  </si>
  <si>
    <t xml:space="preserve">131503</t>
  </si>
  <si>
    <t xml:space="preserve">13151962</t>
  </si>
  <si>
    <t xml:space="preserve">131505</t>
  </si>
  <si>
    <t xml:space="preserve">13151963</t>
  </si>
  <si>
    <t xml:space="preserve">UF de Campo e Sobrado</t>
  </si>
  <si>
    <t xml:space="preserve">131506</t>
  </si>
  <si>
    <t xml:space="preserve">13161964</t>
  </si>
  <si>
    <t xml:space="preserve">Árvore</t>
  </si>
  <si>
    <t xml:space="preserve">131602</t>
  </si>
  <si>
    <t xml:space="preserve">13161965</t>
  </si>
  <si>
    <t xml:space="preserve">131603</t>
  </si>
  <si>
    <t xml:space="preserve">13161966</t>
  </si>
  <si>
    <t xml:space="preserve">Azurara</t>
  </si>
  <si>
    <t xml:space="preserve">131604</t>
  </si>
  <si>
    <t xml:space="preserve">13161967</t>
  </si>
  <si>
    <t xml:space="preserve">Fajozes</t>
  </si>
  <si>
    <t xml:space="preserve">131607</t>
  </si>
  <si>
    <t xml:space="preserve">13161968</t>
  </si>
  <si>
    <t xml:space="preserve">Gião</t>
  </si>
  <si>
    <t xml:space="preserve">131610</t>
  </si>
  <si>
    <t xml:space="preserve">13161969</t>
  </si>
  <si>
    <t xml:space="preserve">Guilhabreu</t>
  </si>
  <si>
    <t xml:space="preserve">131611</t>
  </si>
  <si>
    <t xml:space="preserve">13161970</t>
  </si>
  <si>
    <t xml:space="preserve">131612</t>
  </si>
  <si>
    <t xml:space="preserve">13161971</t>
  </si>
  <si>
    <t xml:space="preserve">Labruge</t>
  </si>
  <si>
    <t xml:space="preserve">131613</t>
  </si>
  <si>
    <t xml:space="preserve">13161972</t>
  </si>
  <si>
    <t xml:space="preserve">Macieira da Maia</t>
  </si>
  <si>
    <t xml:space="preserve">131614</t>
  </si>
  <si>
    <t xml:space="preserve">13161973</t>
  </si>
  <si>
    <t xml:space="preserve">Mindelo</t>
  </si>
  <si>
    <t xml:space="preserve">131616</t>
  </si>
  <si>
    <t xml:space="preserve">13161974</t>
  </si>
  <si>
    <t xml:space="preserve">Modivas</t>
  </si>
  <si>
    <t xml:space="preserve">131617</t>
  </si>
  <si>
    <t xml:space="preserve">13161975</t>
  </si>
  <si>
    <t xml:space="preserve">131627</t>
  </si>
  <si>
    <t xml:space="preserve">13161976</t>
  </si>
  <si>
    <t xml:space="preserve">131628</t>
  </si>
  <si>
    <t xml:space="preserve">13161977</t>
  </si>
  <si>
    <t xml:space="preserve">Vilar de Pinheiro</t>
  </si>
  <si>
    <t xml:space="preserve">131630</t>
  </si>
  <si>
    <t xml:space="preserve">13161978</t>
  </si>
  <si>
    <t xml:space="preserve">UF de Bagunte, Ferreiró, Outeiro Maior e Parada</t>
  </si>
  <si>
    <t xml:space="preserve">131631</t>
  </si>
  <si>
    <t xml:space="preserve">13161979</t>
  </si>
  <si>
    <t xml:space="preserve">UF de Fornelo e Vairão</t>
  </si>
  <si>
    <t xml:space="preserve">131632</t>
  </si>
  <si>
    <t xml:space="preserve">1D.0401..01</t>
  </si>
  <si>
    <t xml:space="preserve">13161980</t>
  </si>
  <si>
    <t xml:space="preserve">UF de Malta e Canidelo</t>
  </si>
  <si>
    <t xml:space="preserve">131633</t>
  </si>
  <si>
    <t xml:space="preserve">13161981</t>
  </si>
  <si>
    <t xml:space="preserve">UF de Retorta e Tougues</t>
  </si>
  <si>
    <t xml:space="preserve">131634</t>
  </si>
  <si>
    <t xml:space="preserve">13161982</t>
  </si>
  <si>
    <t xml:space="preserve">UF de Rio Mau e Arcos</t>
  </si>
  <si>
    <t xml:space="preserve">131635</t>
  </si>
  <si>
    <t xml:space="preserve">13161983</t>
  </si>
  <si>
    <t xml:space="preserve">UF de Touguinha e Touguinhó</t>
  </si>
  <si>
    <t xml:space="preserve">131636</t>
  </si>
  <si>
    <t xml:space="preserve">13161984</t>
  </si>
  <si>
    <t xml:space="preserve">UF de Vilar e Mosteiró</t>
  </si>
  <si>
    <t xml:space="preserve">131637</t>
  </si>
  <si>
    <t xml:space="preserve">13171985</t>
  </si>
  <si>
    <t xml:space="preserve">131701</t>
  </si>
  <si>
    <t xml:space="preserve">13171986</t>
  </si>
  <si>
    <t xml:space="preserve">Avintes</t>
  </si>
  <si>
    <t xml:space="preserve">131702</t>
  </si>
  <si>
    <t xml:space="preserve">13171987</t>
  </si>
  <si>
    <t xml:space="preserve">131703</t>
  </si>
  <si>
    <t xml:space="preserve">13171988</t>
  </si>
  <si>
    <t xml:space="preserve">Canidelo</t>
  </si>
  <si>
    <t xml:space="preserve">131704</t>
  </si>
  <si>
    <t xml:space="preserve">13171989</t>
  </si>
  <si>
    <t xml:space="preserve">131709</t>
  </si>
  <si>
    <t xml:space="preserve">13171990</t>
  </si>
  <si>
    <t xml:space="preserve">Oliveira do Douro</t>
  </si>
  <si>
    <t xml:space="preserve">131712</t>
  </si>
  <si>
    <t xml:space="preserve">13171991</t>
  </si>
  <si>
    <t xml:space="preserve">São Félix da Marinha</t>
  </si>
  <si>
    <t xml:space="preserve">131717</t>
  </si>
  <si>
    <t xml:space="preserve">13171992</t>
  </si>
  <si>
    <t xml:space="preserve">Vilar de Andorinho</t>
  </si>
  <si>
    <t xml:space="preserve">131723</t>
  </si>
  <si>
    <t xml:space="preserve">13171993</t>
  </si>
  <si>
    <t xml:space="preserve">UF de Grijó e Sermonde</t>
  </si>
  <si>
    <t xml:space="preserve">131725</t>
  </si>
  <si>
    <t xml:space="preserve">13171994</t>
  </si>
  <si>
    <t xml:space="preserve">UF de Gulpilhares e Valadares</t>
  </si>
  <si>
    <t xml:space="preserve">131726</t>
  </si>
  <si>
    <t xml:space="preserve">13171995</t>
  </si>
  <si>
    <t xml:space="preserve">UF de Mafamude e Vilar do Paraíso</t>
  </si>
  <si>
    <t xml:space="preserve">131727</t>
  </si>
  <si>
    <t xml:space="preserve">13171996</t>
  </si>
  <si>
    <t xml:space="preserve">UF de Pedroso e Seixezelo</t>
  </si>
  <si>
    <t xml:space="preserve">131728</t>
  </si>
  <si>
    <t xml:space="preserve">13171997</t>
  </si>
  <si>
    <t xml:space="preserve">UF de Sandim, Olival, Lever e Crestuma</t>
  </si>
  <si>
    <t xml:space="preserve">131729</t>
  </si>
  <si>
    <t xml:space="preserve">13171998</t>
  </si>
  <si>
    <t xml:space="preserve">UF de Santa Marinha e São Pedro da Afurada</t>
  </si>
  <si>
    <t xml:space="preserve">131730</t>
  </si>
  <si>
    <t xml:space="preserve">13171999</t>
  </si>
  <si>
    <t xml:space="preserve">UF de Serzedo e Perosinho</t>
  </si>
  <si>
    <t xml:space="preserve">131731</t>
  </si>
  <si>
    <t xml:space="preserve">13182000</t>
  </si>
  <si>
    <t xml:space="preserve">131806</t>
  </si>
  <si>
    <t xml:space="preserve">13182001</t>
  </si>
  <si>
    <t xml:space="preserve">Muro</t>
  </si>
  <si>
    <t xml:space="preserve">131808</t>
  </si>
  <si>
    <t xml:space="preserve">13182002</t>
  </si>
  <si>
    <t xml:space="preserve">UF de Alvarelhos e Guidões</t>
  </si>
  <si>
    <t xml:space="preserve">131809</t>
  </si>
  <si>
    <t xml:space="preserve">13182003</t>
  </si>
  <si>
    <t xml:space="preserve">UF de Bougado (São Martinho e Santiago)</t>
  </si>
  <si>
    <t xml:space="preserve">131810</t>
  </si>
  <si>
    <t xml:space="preserve">13182004</t>
  </si>
  <si>
    <t xml:space="preserve">UF de Coronado (São Romão e São Mamede)</t>
  </si>
  <si>
    <t xml:space="preserve">131811</t>
  </si>
  <si>
    <t xml:space="preserve">14012005</t>
  </si>
  <si>
    <t xml:space="preserve">140104</t>
  </si>
  <si>
    <t xml:space="preserve">14012006</t>
  </si>
  <si>
    <t xml:space="preserve">Martinchel</t>
  </si>
  <si>
    <t xml:space="preserve">140105</t>
  </si>
  <si>
    <t xml:space="preserve">14012007</t>
  </si>
  <si>
    <t xml:space="preserve">Mouriscas</t>
  </si>
  <si>
    <t xml:space="preserve">140106</t>
  </si>
  <si>
    <t xml:space="preserve">14012008</t>
  </si>
  <si>
    <t xml:space="preserve">Pego</t>
  </si>
  <si>
    <t xml:space="preserve">140107</t>
  </si>
  <si>
    <t xml:space="preserve">14012009</t>
  </si>
  <si>
    <t xml:space="preserve">140108</t>
  </si>
  <si>
    <t xml:space="preserve">14012010</t>
  </si>
  <si>
    <t xml:space="preserve">Tramagal</t>
  </si>
  <si>
    <t xml:space="preserve">140115</t>
  </si>
  <si>
    <t xml:space="preserve">14012011</t>
  </si>
  <si>
    <t xml:space="preserve">Fontes</t>
  </si>
  <si>
    <t xml:space="preserve">140118</t>
  </si>
  <si>
    <t xml:space="preserve">14012012</t>
  </si>
  <si>
    <t xml:space="preserve">140119</t>
  </si>
  <si>
    <t xml:space="preserve">14012013</t>
  </si>
  <si>
    <t xml:space="preserve">UF de Abrantes (São Vicente e São João) e Alferrarede</t>
  </si>
  <si>
    <t xml:space="preserve">140120</t>
  </si>
  <si>
    <t xml:space="preserve">14012014</t>
  </si>
  <si>
    <t xml:space="preserve">UF de Aldeia do Mato e Souto</t>
  </si>
  <si>
    <t xml:space="preserve">140121</t>
  </si>
  <si>
    <t xml:space="preserve">14012015</t>
  </si>
  <si>
    <t xml:space="preserve">UF de Alvega e Concavada</t>
  </si>
  <si>
    <t xml:space="preserve">140122</t>
  </si>
  <si>
    <t xml:space="preserve">14012016</t>
  </si>
  <si>
    <t xml:space="preserve">UF de São Facundo e Vale das Mós</t>
  </si>
  <si>
    <t xml:space="preserve">140123</t>
  </si>
  <si>
    <t xml:space="preserve">14012017</t>
  </si>
  <si>
    <t xml:space="preserve">UF de São Miguel do Rio Torto e Rossio ao Sul do Tejo</t>
  </si>
  <si>
    <t xml:space="preserve">140124</t>
  </si>
  <si>
    <t xml:space="preserve">14022018</t>
  </si>
  <si>
    <t xml:space="preserve">Bugalhos</t>
  </si>
  <si>
    <t xml:space="preserve">140202</t>
  </si>
  <si>
    <t xml:space="preserve">14022019</t>
  </si>
  <si>
    <t xml:space="preserve">Minde</t>
  </si>
  <si>
    <t xml:space="preserve">140206</t>
  </si>
  <si>
    <t xml:space="preserve">14022020</t>
  </si>
  <si>
    <t xml:space="preserve">Moitas Venda</t>
  </si>
  <si>
    <t xml:space="preserve">140207</t>
  </si>
  <si>
    <t xml:space="preserve">14022021</t>
  </si>
  <si>
    <t xml:space="preserve">Monsanto</t>
  </si>
  <si>
    <t xml:space="preserve">140208</t>
  </si>
  <si>
    <t xml:space="preserve">14022022</t>
  </si>
  <si>
    <t xml:space="preserve">Serra de Santo António</t>
  </si>
  <si>
    <t xml:space="preserve">140209</t>
  </si>
  <si>
    <t xml:space="preserve">14022023</t>
  </si>
  <si>
    <t xml:space="preserve">UF de Alcanena e Vila Moreira</t>
  </si>
  <si>
    <t xml:space="preserve">140211</t>
  </si>
  <si>
    <t xml:space="preserve">14022024</t>
  </si>
  <si>
    <t xml:space="preserve">UF de Malhou, Louriceira e Espinheiro</t>
  </si>
  <si>
    <t xml:space="preserve">140212</t>
  </si>
  <si>
    <t xml:space="preserve">14032025</t>
  </si>
  <si>
    <t xml:space="preserve">140301</t>
  </si>
  <si>
    <t xml:space="preserve">14032026</t>
  </si>
  <si>
    <t xml:space="preserve">Benfica do Ribatejo</t>
  </si>
  <si>
    <t xml:space="preserve">140302</t>
  </si>
  <si>
    <t xml:space="preserve">14032027</t>
  </si>
  <si>
    <t xml:space="preserve">Fazendas de Almeirim</t>
  </si>
  <si>
    <t xml:space="preserve">140303</t>
  </si>
  <si>
    <t xml:space="preserve">14032028</t>
  </si>
  <si>
    <t xml:space="preserve">Raposa</t>
  </si>
  <si>
    <t xml:space="preserve">140304</t>
  </si>
  <si>
    <t xml:space="preserve">14042029</t>
  </si>
  <si>
    <t xml:space="preserve">140401</t>
  </si>
  <si>
    <t xml:space="preserve">14052030</t>
  </si>
  <si>
    <t xml:space="preserve">140501</t>
  </si>
  <si>
    <t xml:space="preserve">14052031</t>
  </si>
  <si>
    <t xml:space="preserve">Samora Correia</t>
  </si>
  <si>
    <t xml:space="preserve">140502</t>
  </si>
  <si>
    <t xml:space="preserve">14052032</t>
  </si>
  <si>
    <t xml:space="preserve">Santo Estêvão</t>
  </si>
  <si>
    <t xml:space="preserve">140503</t>
  </si>
  <si>
    <t xml:space="preserve">14052033</t>
  </si>
  <si>
    <t xml:space="preserve">Barrosa</t>
  </si>
  <si>
    <t xml:space="preserve">140504</t>
  </si>
  <si>
    <t xml:space="preserve">14062034</t>
  </si>
  <si>
    <t xml:space="preserve">Pontével</t>
  </si>
  <si>
    <t xml:space="preserve">140604</t>
  </si>
  <si>
    <t xml:space="preserve">14062035</t>
  </si>
  <si>
    <t xml:space="preserve">Valada</t>
  </si>
  <si>
    <t xml:space="preserve">140605</t>
  </si>
  <si>
    <t xml:space="preserve">14062036</t>
  </si>
  <si>
    <t xml:space="preserve">Vila Chã de Ourique</t>
  </si>
  <si>
    <t xml:space="preserve">140607</t>
  </si>
  <si>
    <t xml:space="preserve">14062037</t>
  </si>
  <si>
    <t xml:space="preserve">Vale da Pedra</t>
  </si>
  <si>
    <t xml:space="preserve">140608</t>
  </si>
  <si>
    <t xml:space="preserve">14062038</t>
  </si>
  <si>
    <t xml:space="preserve">UF do Cartaxo e Vale da Pinta</t>
  </si>
  <si>
    <t xml:space="preserve">140609</t>
  </si>
  <si>
    <t xml:space="preserve">14062039</t>
  </si>
  <si>
    <t xml:space="preserve">UF de Ereira e Lapa</t>
  </si>
  <si>
    <t xml:space="preserve">140610</t>
  </si>
  <si>
    <t xml:space="preserve">14072040</t>
  </si>
  <si>
    <t xml:space="preserve">Ulme</t>
  </si>
  <si>
    <t xml:space="preserve">140704</t>
  </si>
  <si>
    <t xml:space="preserve">14072041</t>
  </si>
  <si>
    <t xml:space="preserve">Vale de Cavalos</t>
  </si>
  <si>
    <t xml:space="preserve">140705</t>
  </si>
  <si>
    <t xml:space="preserve">14072042</t>
  </si>
  <si>
    <t xml:space="preserve">Carregueira</t>
  </si>
  <si>
    <t xml:space="preserve">140707</t>
  </si>
  <si>
    <t xml:space="preserve">14072043</t>
  </si>
  <si>
    <t xml:space="preserve">UF da Chamusca e Pinheiro Grande</t>
  </si>
  <si>
    <t xml:space="preserve">140708</t>
  </si>
  <si>
    <t xml:space="preserve">14072044</t>
  </si>
  <si>
    <t xml:space="preserve">UF de Parreira e Chouto</t>
  </si>
  <si>
    <t xml:space="preserve">140709</t>
  </si>
  <si>
    <t xml:space="preserve">14082045</t>
  </si>
  <si>
    <t xml:space="preserve">140801</t>
  </si>
  <si>
    <t xml:space="preserve">14082046</t>
  </si>
  <si>
    <t xml:space="preserve">Montalvo</t>
  </si>
  <si>
    <t xml:space="preserve">140802</t>
  </si>
  <si>
    <t xml:space="preserve">14082047</t>
  </si>
  <si>
    <t xml:space="preserve">Santa Margarida da Coutada</t>
  </si>
  <si>
    <t xml:space="preserve">140803</t>
  </si>
  <si>
    <t xml:space="preserve">14092048</t>
  </si>
  <si>
    <t xml:space="preserve">Couço</t>
  </si>
  <si>
    <t xml:space="preserve">140902</t>
  </si>
  <si>
    <t xml:space="preserve">14092049</t>
  </si>
  <si>
    <t xml:space="preserve">São José da Lamarosa</t>
  </si>
  <si>
    <t xml:space="preserve">140903</t>
  </si>
  <si>
    <t xml:space="preserve">14092050</t>
  </si>
  <si>
    <t xml:space="preserve">140905</t>
  </si>
  <si>
    <t xml:space="preserve">14092051</t>
  </si>
  <si>
    <t xml:space="preserve">Biscainho</t>
  </si>
  <si>
    <t xml:space="preserve">140907</t>
  </si>
  <si>
    <t xml:space="preserve">14092052</t>
  </si>
  <si>
    <t xml:space="preserve">Santana do Mato</t>
  </si>
  <si>
    <t xml:space="preserve">140908</t>
  </si>
  <si>
    <t xml:space="preserve">14092053</t>
  </si>
  <si>
    <t xml:space="preserve">UF de Coruche, Fajarda e Erra</t>
  </si>
  <si>
    <t xml:space="preserve">140909</t>
  </si>
  <si>
    <t xml:space="preserve">14102054</t>
  </si>
  <si>
    <t xml:space="preserve">141001</t>
  </si>
  <si>
    <t xml:space="preserve">14102055</t>
  </si>
  <si>
    <t xml:space="preserve">Nossa Senhora de Fátima</t>
  </si>
  <si>
    <t xml:space="preserve">141002</t>
  </si>
  <si>
    <t xml:space="preserve">14112056</t>
  </si>
  <si>
    <t xml:space="preserve">141101</t>
  </si>
  <si>
    <t xml:space="preserve">14112057</t>
  </si>
  <si>
    <t xml:space="preserve">Beco</t>
  </si>
  <si>
    <t xml:space="preserve">141103</t>
  </si>
  <si>
    <t xml:space="preserve">14112058</t>
  </si>
  <si>
    <t xml:space="preserve">Chãos</t>
  </si>
  <si>
    <t xml:space="preserve">141104</t>
  </si>
  <si>
    <t xml:space="preserve">14112059</t>
  </si>
  <si>
    <t xml:space="preserve">141106</t>
  </si>
  <si>
    <t xml:space="preserve">14112060</t>
  </si>
  <si>
    <t xml:space="preserve">Igreja Nova do Sobral</t>
  </si>
  <si>
    <t xml:space="preserve">141107</t>
  </si>
  <si>
    <t xml:space="preserve">14112061</t>
  </si>
  <si>
    <t xml:space="preserve">Nossa Senhora do Pranto</t>
  </si>
  <si>
    <t xml:space="preserve">141110</t>
  </si>
  <si>
    <t xml:space="preserve">14112062</t>
  </si>
  <si>
    <t xml:space="preserve">UF de Areias e Pias</t>
  </si>
  <si>
    <t xml:space="preserve">141111</t>
  </si>
  <si>
    <t xml:space="preserve">14122063</t>
  </si>
  <si>
    <t xml:space="preserve">Azinhaga</t>
  </si>
  <si>
    <t xml:space="preserve">141201</t>
  </si>
  <si>
    <t xml:space="preserve">14122064</t>
  </si>
  <si>
    <t xml:space="preserve">141202</t>
  </si>
  <si>
    <t xml:space="preserve">14122065</t>
  </si>
  <si>
    <t xml:space="preserve">Pombalinho</t>
  </si>
  <si>
    <t xml:space="preserve">141203</t>
  </si>
  <si>
    <t xml:space="preserve">14132066</t>
  </si>
  <si>
    <t xml:space="preserve">Amêndoa</t>
  </si>
  <si>
    <t xml:space="preserve">141302</t>
  </si>
  <si>
    <t xml:space="preserve">14132067</t>
  </si>
  <si>
    <t xml:space="preserve">Cardigos</t>
  </si>
  <si>
    <t xml:space="preserve">141303</t>
  </si>
  <si>
    <t xml:space="preserve">14132068</t>
  </si>
  <si>
    <t xml:space="preserve">Carvoeiro</t>
  </si>
  <si>
    <t xml:space="preserve">141304</t>
  </si>
  <si>
    <t xml:space="preserve">14132069</t>
  </si>
  <si>
    <t xml:space="preserve">Envendos</t>
  </si>
  <si>
    <t xml:space="preserve">141305</t>
  </si>
  <si>
    <t xml:space="preserve">14132070</t>
  </si>
  <si>
    <t xml:space="preserve">Ortiga</t>
  </si>
  <si>
    <t xml:space="preserve">141307</t>
  </si>
  <si>
    <t xml:space="preserve">14132071</t>
  </si>
  <si>
    <t xml:space="preserve">UF de Mação, Penhascoso e Aboboreira</t>
  </si>
  <si>
    <t xml:space="preserve">141309</t>
  </si>
  <si>
    <t xml:space="preserve">14142072</t>
  </si>
  <si>
    <t xml:space="preserve">Alcobertas</t>
  </si>
  <si>
    <t xml:space="preserve">141401</t>
  </si>
  <si>
    <t xml:space="preserve">14142073</t>
  </si>
  <si>
    <t xml:space="preserve">Arrouquelas</t>
  </si>
  <si>
    <t xml:space="preserve">141402</t>
  </si>
  <si>
    <t xml:space="preserve">14142074</t>
  </si>
  <si>
    <t xml:space="preserve">Fráguas</t>
  </si>
  <si>
    <t xml:space="preserve">141405</t>
  </si>
  <si>
    <t xml:space="preserve">14142075</t>
  </si>
  <si>
    <t xml:space="preserve">141408</t>
  </si>
  <si>
    <t xml:space="preserve">14142076</t>
  </si>
  <si>
    <t xml:space="preserve">Asseiceira</t>
  </si>
  <si>
    <t xml:space="preserve">141410</t>
  </si>
  <si>
    <t xml:space="preserve">14142077</t>
  </si>
  <si>
    <t xml:space="preserve">São Sebastião</t>
  </si>
  <si>
    <t xml:space="preserve">141411</t>
  </si>
  <si>
    <t xml:space="preserve">14142078</t>
  </si>
  <si>
    <t xml:space="preserve">UF de Azambujeira e Malaqueijo</t>
  </si>
  <si>
    <t xml:space="preserve">141415</t>
  </si>
  <si>
    <t xml:space="preserve">14142079</t>
  </si>
  <si>
    <t xml:space="preserve">UF de Marmeleira e Assentiz</t>
  </si>
  <si>
    <t xml:space="preserve">141416</t>
  </si>
  <si>
    <t xml:space="preserve">14142080</t>
  </si>
  <si>
    <t xml:space="preserve">UF de Outeiro da Cortiçada e Arruda dos Pisões</t>
  </si>
  <si>
    <t xml:space="preserve">141417</t>
  </si>
  <si>
    <t xml:space="preserve">14142081</t>
  </si>
  <si>
    <t xml:space="preserve">UF de São João da Ribeira e Ribeira de São João</t>
  </si>
  <si>
    <t xml:space="preserve">141418</t>
  </si>
  <si>
    <t xml:space="preserve">14152082</t>
  </si>
  <si>
    <t xml:space="preserve">Marinhais</t>
  </si>
  <si>
    <t xml:space="preserve">141502</t>
  </si>
  <si>
    <t xml:space="preserve">14152083</t>
  </si>
  <si>
    <t xml:space="preserve">Muge</t>
  </si>
  <si>
    <t xml:space="preserve">141503</t>
  </si>
  <si>
    <t xml:space="preserve">14152084</t>
  </si>
  <si>
    <t xml:space="preserve">UF de Glória do Ribatejo e Granho</t>
  </si>
  <si>
    <t xml:space="preserve">141507</t>
  </si>
  <si>
    <t xml:space="preserve">14152085</t>
  </si>
  <si>
    <t xml:space="preserve">UF de Salvaterra de Magos e Foros de Salvaterra</t>
  </si>
  <si>
    <t xml:space="preserve">141508</t>
  </si>
  <si>
    <t xml:space="preserve">14162086</t>
  </si>
  <si>
    <t xml:space="preserve">Abitureiras</t>
  </si>
  <si>
    <t xml:space="preserve">141601</t>
  </si>
  <si>
    <t xml:space="preserve">14162087</t>
  </si>
  <si>
    <t xml:space="preserve">Abrã</t>
  </si>
  <si>
    <t xml:space="preserve">141602</t>
  </si>
  <si>
    <t xml:space="preserve">14162088</t>
  </si>
  <si>
    <t xml:space="preserve">Alcanede</t>
  </si>
  <si>
    <t xml:space="preserve">141604</t>
  </si>
  <si>
    <t xml:space="preserve">14162089</t>
  </si>
  <si>
    <t xml:space="preserve">Alcanhões</t>
  </si>
  <si>
    <t xml:space="preserve">141605</t>
  </si>
  <si>
    <t xml:space="preserve">14162090</t>
  </si>
  <si>
    <t xml:space="preserve">141606</t>
  </si>
  <si>
    <t xml:space="preserve">14162091</t>
  </si>
  <si>
    <t xml:space="preserve">Amiais de Baixo</t>
  </si>
  <si>
    <t xml:space="preserve">141607</t>
  </si>
  <si>
    <t xml:space="preserve">14162092</t>
  </si>
  <si>
    <t xml:space="preserve">Arneiro das Milhariças</t>
  </si>
  <si>
    <t xml:space="preserve">141608</t>
  </si>
  <si>
    <t xml:space="preserve">14162093</t>
  </si>
  <si>
    <t xml:space="preserve">Moçarria</t>
  </si>
  <si>
    <t xml:space="preserve">141613</t>
  </si>
  <si>
    <t xml:space="preserve">14162094</t>
  </si>
  <si>
    <t xml:space="preserve">Pernes</t>
  </si>
  <si>
    <t xml:space="preserve">141614</t>
  </si>
  <si>
    <t xml:space="preserve">14162095</t>
  </si>
  <si>
    <t xml:space="preserve">Póvoa da Isenta</t>
  </si>
  <si>
    <t xml:space="preserve">141616</t>
  </si>
  <si>
    <t xml:space="preserve">14162096</t>
  </si>
  <si>
    <t xml:space="preserve">Vale de Santarém</t>
  </si>
  <si>
    <t xml:space="preserve">141625</t>
  </si>
  <si>
    <t xml:space="preserve">14162097</t>
  </si>
  <si>
    <t xml:space="preserve">Gançaria</t>
  </si>
  <si>
    <t xml:space="preserve">141628</t>
  </si>
  <si>
    <t xml:space="preserve">14162098</t>
  </si>
  <si>
    <t xml:space="preserve">UF de Achete, Azoia de Baixo e Póvoa de Santarém</t>
  </si>
  <si>
    <t xml:space="preserve">141629</t>
  </si>
  <si>
    <t xml:space="preserve">14162099</t>
  </si>
  <si>
    <t xml:space="preserve">UF de Azoia de Cima e Tremês</t>
  </si>
  <si>
    <t xml:space="preserve">141630</t>
  </si>
  <si>
    <t xml:space="preserve">14162100</t>
  </si>
  <si>
    <t xml:space="preserve">UF de Casével e Vaqueiros</t>
  </si>
  <si>
    <t xml:space="preserve">141631</t>
  </si>
  <si>
    <t xml:space="preserve">14162101</t>
  </si>
  <si>
    <t xml:space="preserve">UF de Romeira e Várzea</t>
  </si>
  <si>
    <t xml:space="preserve">141632</t>
  </si>
  <si>
    <t xml:space="preserve">14162102</t>
  </si>
  <si>
    <t xml:space="preserve">UF da cidade de Santarém</t>
  </si>
  <si>
    <t xml:space="preserve">141633</t>
  </si>
  <si>
    <t xml:space="preserve">14162103</t>
  </si>
  <si>
    <t xml:space="preserve">UF de São Vicente do Paul e Vale de Figueira</t>
  </si>
  <si>
    <t xml:space="preserve">141634</t>
  </si>
  <si>
    <t xml:space="preserve">14172104</t>
  </si>
  <si>
    <t xml:space="preserve">Alcaravela</t>
  </si>
  <si>
    <t xml:space="preserve">141701</t>
  </si>
  <si>
    <t xml:space="preserve">14172105</t>
  </si>
  <si>
    <t xml:space="preserve">Santiago de Montalegre</t>
  </si>
  <si>
    <t xml:space="preserve">141702</t>
  </si>
  <si>
    <t xml:space="preserve">14172106</t>
  </si>
  <si>
    <t xml:space="preserve">141703</t>
  </si>
  <si>
    <t xml:space="preserve">14172107</t>
  </si>
  <si>
    <t xml:space="preserve">Valhascos</t>
  </si>
  <si>
    <t xml:space="preserve">141704</t>
  </si>
  <si>
    <t xml:space="preserve">14182108</t>
  </si>
  <si>
    <t xml:space="preserve">141802</t>
  </si>
  <si>
    <t xml:space="preserve">14182109</t>
  </si>
  <si>
    <t xml:space="preserve">Carregueiros</t>
  </si>
  <si>
    <t xml:space="preserve">141804</t>
  </si>
  <si>
    <t xml:space="preserve">14182110</t>
  </si>
  <si>
    <t xml:space="preserve">Olalhas</t>
  </si>
  <si>
    <t xml:space="preserve">141808</t>
  </si>
  <si>
    <t xml:space="preserve">14182111</t>
  </si>
  <si>
    <t xml:space="preserve">Paialvo</t>
  </si>
  <si>
    <t xml:space="preserve">141809</t>
  </si>
  <si>
    <t xml:space="preserve">14182112</t>
  </si>
  <si>
    <t xml:space="preserve">São Pedro de Tomar</t>
  </si>
  <si>
    <t xml:space="preserve">141813</t>
  </si>
  <si>
    <t xml:space="preserve">14182113</t>
  </si>
  <si>
    <t xml:space="preserve">Sabacheira</t>
  </si>
  <si>
    <t xml:space="preserve">141814</t>
  </si>
  <si>
    <t xml:space="preserve">14182114</t>
  </si>
  <si>
    <t xml:space="preserve">UF de Além da Ribeira e Pedreira</t>
  </si>
  <si>
    <t xml:space="preserve">141817</t>
  </si>
  <si>
    <t xml:space="preserve">14182115</t>
  </si>
  <si>
    <t xml:space="preserve">UF de Casais e Alviobeira</t>
  </si>
  <si>
    <t xml:space="preserve">141818</t>
  </si>
  <si>
    <t xml:space="preserve">14182116</t>
  </si>
  <si>
    <t xml:space="preserve">UF de Madalena e Beselga</t>
  </si>
  <si>
    <t xml:space="preserve">141819</t>
  </si>
  <si>
    <t xml:space="preserve">14182117</t>
  </si>
  <si>
    <t xml:space="preserve">UF de Serra e Junceira</t>
  </si>
  <si>
    <t xml:space="preserve">141820</t>
  </si>
  <si>
    <t xml:space="preserve">14182118</t>
  </si>
  <si>
    <t xml:space="preserve">UF de Tomar (São João Baptista) e Santa Maria dos Olivais</t>
  </si>
  <si>
    <t xml:space="preserve">141821</t>
  </si>
  <si>
    <t xml:space="preserve">14192119</t>
  </si>
  <si>
    <t xml:space="preserve">Assentiz</t>
  </si>
  <si>
    <t xml:space="preserve">141902</t>
  </si>
  <si>
    <t xml:space="preserve">14192120</t>
  </si>
  <si>
    <t xml:space="preserve">141904</t>
  </si>
  <si>
    <t xml:space="preserve">14192121</t>
  </si>
  <si>
    <t xml:space="preserve">141909</t>
  </si>
  <si>
    <t xml:space="preserve">14192122</t>
  </si>
  <si>
    <t xml:space="preserve">Riachos</t>
  </si>
  <si>
    <t xml:space="preserve">141910</t>
  </si>
  <si>
    <t xml:space="preserve">14192123</t>
  </si>
  <si>
    <t xml:space="preserve">Zibreira</t>
  </si>
  <si>
    <t xml:space="preserve">141916</t>
  </si>
  <si>
    <t xml:space="preserve">14192124</t>
  </si>
  <si>
    <t xml:space="preserve">Meia Via</t>
  </si>
  <si>
    <t xml:space="preserve">141917</t>
  </si>
  <si>
    <t xml:space="preserve">14192125</t>
  </si>
  <si>
    <t xml:space="preserve">UF de Brogueira, Parceiros de Igreja e Alcorochel</t>
  </si>
  <si>
    <t xml:space="preserve">141918</t>
  </si>
  <si>
    <t xml:space="preserve">14192126</t>
  </si>
  <si>
    <t xml:space="preserve">UF de Olaia e Paço</t>
  </si>
  <si>
    <t xml:space="preserve">141919</t>
  </si>
  <si>
    <t xml:space="preserve">14192127</t>
  </si>
  <si>
    <t xml:space="preserve">UF de Torres Novas (Santa Maria, Salvador e Santiago)</t>
  </si>
  <si>
    <t xml:space="preserve">141920</t>
  </si>
  <si>
    <t xml:space="preserve">14192128</t>
  </si>
  <si>
    <t xml:space="preserve">UF de Torres Novas (São Pedro), Lapas e Ribeira Branca</t>
  </si>
  <si>
    <t xml:space="preserve">141921</t>
  </si>
  <si>
    <t xml:space="preserve">14202129</t>
  </si>
  <si>
    <t xml:space="preserve">Atalaia</t>
  </si>
  <si>
    <t xml:space="preserve">142001</t>
  </si>
  <si>
    <t xml:space="preserve">14202130</t>
  </si>
  <si>
    <t xml:space="preserve">Praia do Ribatejo</t>
  </si>
  <si>
    <t xml:space="preserve">142002</t>
  </si>
  <si>
    <t xml:space="preserve">14202131</t>
  </si>
  <si>
    <t xml:space="preserve">Tancos</t>
  </si>
  <si>
    <t xml:space="preserve">142003</t>
  </si>
  <si>
    <t xml:space="preserve">14202132</t>
  </si>
  <si>
    <t xml:space="preserve">142006</t>
  </si>
  <si>
    <t xml:space="preserve">14212133</t>
  </si>
  <si>
    <t xml:space="preserve">Alburitel</t>
  </si>
  <si>
    <t xml:space="preserve">142101</t>
  </si>
  <si>
    <t xml:space="preserve">14212134</t>
  </si>
  <si>
    <t xml:space="preserve">Atouguia</t>
  </si>
  <si>
    <t xml:space="preserve">142102</t>
  </si>
  <si>
    <t xml:space="preserve">14212135</t>
  </si>
  <si>
    <t xml:space="preserve">Caxarias</t>
  </si>
  <si>
    <t xml:space="preserve">142104</t>
  </si>
  <si>
    <t xml:space="preserve">14212136</t>
  </si>
  <si>
    <t xml:space="preserve">Espite</t>
  </si>
  <si>
    <t xml:space="preserve">142105</t>
  </si>
  <si>
    <t xml:space="preserve">14212137</t>
  </si>
  <si>
    <t xml:space="preserve">Fátima</t>
  </si>
  <si>
    <t xml:space="preserve">142106</t>
  </si>
  <si>
    <t xml:space="preserve">14212138</t>
  </si>
  <si>
    <t xml:space="preserve">Nossa Senhora das Misericórdias</t>
  </si>
  <si>
    <t xml:space="preserve">142111</t>
  </si>
  <si>
    <t xml:space="preserve">14212139</t>
  </si>
  <si>
    <t xml:space="preserve">Seiça</t>
  </si>
  <si>
    <t xml:space="preserve">142113</t>
  </si>
  <si>
    <t xml:space="preserve">14212140</t>
  </si>
  <si>
    <t xml:space="preserve">Urqueira</t>
  </si>
  <si>
    <t xml:space="preserve">142114</t>
  </si>
  <si>
    <t xml:space="preserve">14212141</t>
  </si>
  <si>
    <t xml:space="preserve">Nossa Senhora da Piedade</t>
  </si>
  <si>
    <t xml:space="preserve">142115</t>
  </si>
  <si>
    <t xml:space="preserve">14212142</t>
  </si>
  <si>
    <t xml:space="preserve">UF de Freixianda, Ribeira do Fárrio e Formigais</t>
  </si>
  <si>
    <t xml:space="preserve">142119</t>
  </si>
  <si>
    <t xml:space="preserve">14212143</t>
  </si>
  <si>
    <t xml:space="preserve">UF de Gondemaria e Olival</t>
  </si>
  <si>
    <t xml:space="preserve">142120</t>
  </si>
  <si>
    <t xml:space="preserve">14212144</t>
  </si>
  <si>
    <t xml:space="preserve">UF de Matas e Cercal</t>
  </si>
  <si>
    <t xml:space="preserve">142121</t>
  </si>
  <si>
    <t xml:space="preserve">14212145</t>
  </si>
  <si>
    <t xml:space="preserve">UF de Rio de Couros e Casal dos Bernardos</t>
  </si>
  <si>
    <t xml:space="preserve">142122</t>
  </si>
  <si>
    <t xml:space="preserve">15012146</t>
  </si>
  <si>
    <t xml:space="preserve">Torrão</t>
  </si>
  <si>
    <t xml:space="preserve">150104</t>
  </si>
  <si>
    <t xml:space="preserve">15012147</t>
  </si>
  <si>
    <t xml:space="preserve">São Martinho</t>
  </si>
  <si>
    <t xml:space="preserve">150105</t>
  </si>
  <si>
    <t xml:space="preserve">15012148</t>
  </si>
  <si>
    <t xml:space="preserve">Comporta</t>
  </si>
  <si>
    <t xml:space="preserve">150106</t>
  </si>
  <si>
    <t xml:space="preserve">15012149</t>
  </si>
  <si>
    <t xml:space="preserve">UF de Alcácer do Sal (Santa Maria do Castelo e Santiago) e Santa Susana</t>
  </si>
  <si>
    <t xml:space="preserve">150107</t>
  </si>
  <si>
    <t xml:space="preserve">15022150</t>
  </si>
  <si>
    <t xml:space="preserve">150201</t>
  </si>
  <si>
    <t xml:space="preserve">15022151</t>
  </si>
  <si>
    <t xml:space="preserve">Samouco</t>
  </si>
  <si>
    <t xml:space="preserve">150202</t>
  </si>
  <si>
    <t xml:space="preserve">15022152</t>
  </si>
  <si>
    <t xml:space="preserve">São Francisco</t>
  </si>
  <si>
    <t xml:space="preserve">150203</t>
  </si>
  <si>
    <t xml:space="preserve">15032153</t>
  </si>
  <si>
    <t xml:space="preserve">Costa da Caparica</t>
  </si>
  <si>
    <t xml:space="preserve">150303</t>
  </si>
  <si>
    <t xml:space="preserve">15032154</t>
  </si>
  <si>
    <t xml:space="preserve">UF de Almada, Cova da Piedade, Pragal e Cacilhas</t>
  </si>
  <si>
    <t xml:space="preserve">150312</t>
  </si>
  <si>
    <t xml:space="preserve">15032155</t>
  </si>
  <si>
    <t xml:space="preserve">UF de Caparica e Trafaria</t>
  </si>
  <si>
    <t xml:space="preserve">150313</t>
  </si>
  <si>
    <t xml:space="preserve">15032156</t>
  </si>
  <si>
    <t xml:space="preserve">UF de Charneca de Caparica e Sobreda</t>
  </si>
  <si>
    <t xml:space="preserve">150314</t>
  </si>
  <si>
    <t xml:space="preserve">15032157</t>
  </si>
  <si>
    <t xml:space="preserve">UF de Laranjeiro e Feijó</t>
  </si>
  <si>
    <t xml:space="preserve">150315</t>
  </si>
  <si>
    <t xml:space="preserve">15042158</t>
  </si>
  <si>
    <t xml:space="preserve">Santo António da Charneca</t>
  </si>
  <si>
    <t xml:space="preserve">150407</t>
  </si>
  <si>
    <t xml:space="preserve">15042159</t>
  </si>
  <si>
    <t xml:space="preserve">UF de Alto do Seixalinho, Santo André e Verderena</t>
  </si>
  <si>
    <t xml:space="preserve">150409</t>
  </si>
  <si>
    <t xml:space="preserve">15042160</t>
  </si>
  <si>
    <t xml:space="preserve">UF de Barreiro e Lavradio</t>
  </si>
  <si>
    <t xml:space="preserve">150410</t>
  </si>
  <si>
    <t xml:space="preserve">15042161</t>
  </si>
  <si>
    <t xml:space="preserve">UF de Palhais e Coina</t>
  </si>
  <si>
    <t xml:space="preserve">150411</t>
  </si>
  <si>
    <t xml:space="preserve">15052162</t>
  </si>
  <si>
    <t xml:space="preserve">Azinheira dos Barros e São Mamede do Sádão</t>
  </si>
  <si>
    <t xml:space="preserve">150501</t>
  </si>
  <si>
    <t xml:space="preserve">15052163</t>
  </si>
  <si>
    <t xml:space="preserve">Melides</t>
  </si>
  <si>
    <t xml:space="preserve">150503</t>
  </si>
  <si>
    <t xml:space="preserve">15052164</t>
  </si>
  <si>
    <t xml:space="preserve">150505</t>
  </si>
  <si>
    <t xml:space="preserve">15052165</t>
  </si>
  <si>
    <t xml:space="preserve">UF de Grândola e Santa Margarida da Serra</t>
  </si>
  <si>
    <t xml:space="preserve">150506</t>
  </si>
  <si>
    <t xml:space="preserve">15062166</t>
  </si>
  <si>
    <t xml:space="preserve">Alhos Vedros</t>
  </si>
  <si>
    <t xml:space="preserve">150601</t>
  </si>
  <si>
    <t xml:space="preserve">15062167</t>
  </si>
  <si>
    <t xml:space="preserve">150603</t>
  </si>
  <si>
    <t xml:space="preserve">15062168</t>
  </si>
  <si>
    <t xml:space="preserve">UF de Baixa da Banheira e Vale da Amoreira</t>
  </si>
  <si>
    <t xml:space="preserve">150607</t>
  </si>
  <si>
    <t xml:space="preserve">15062169</t>
  </si>
  <si>
    <t xml:space="preserve">UF de Gaio-Rosário e Sarilhos Pequenos</t>
  </si>
  <si>
    <t xml:space="preserve">150608</t>
  </si>
  <si>
    <t xml:space="preserve">15072170</t>
  </si>
  <si>
    <t xml:space="preserve">Canha</t>
  </si>
  <si>
    <t xml:space="preserve">150701</t>
  </si>
  <si>
    <t xml:space="preserve">15072171</t>
  </si>
  <si>
    <t xml:space="preserve">Sarilhos Grandes</t>
  </si>
  <si>
    <t xml:space="preserve">150704</t>
  </si>
  <si>
    <t xml:space="preserve">15072172</t>
  </si>
  <si>
    <t xml:space="preserve">UF de Atalaia e Alto Estanqueiro-Jardia</t>
  </si>
  <si>
    <t xml:space="preserve">150709</t>
  </si>
  <si>
    <t xml:space="preserve">15072173</t>
  </si>
  <si>
    <t xml:space="preserve">UF de Montijo e Afonsoeiro</t>
  </si>
  <si>
    <t xml:space="preserve">150710</t>
  </si>
  <si>
    <t xml:space="preserve">15072174</t>
  </si>
  <si>
    <t xml:space="preserve">UF de Pegões</t>
  </si>
  <si>
    <t xml:space="preserve">150711</t>
  </si>
  <si>
    <t xml:space="preserve">15082175</t>
  </si>
  <si>
    <t xml:space="preserve">150802</t>
  </si>
  <si>
    <t xml:space="preserve">15082176</t>
  </si>
  <si>
    <t xml:space="preserve">Pinhal Novo</t>
  </si>
  <si>
    <t xml:space="preserve">150803</t>
  </si>
  <si>
    <t xml:space="preserve">15082177</t>
  </si>
  <si>
    <t xml:space="preserve">Quinta do Anjo</t>
  </si>
  <si>
    <t xml:space="preserve">150804</t>
  </si>
  <si>
    <t xml:space="preserve">15082178</t>
  </si>
  <si>
    <t xml:space="preserve">UF de Poceirão e Marateca</t>
  </si>
  <si>
    <t xml:space="preserve">150806</t>
  </si>
  <si>
    <t xml:space="preserve">15092179</t>
  </si>
  <si>
    <t xml:space="preserve">Abela</t>
  </si>
  <si>
    <t xml:space="preserve">150901</t>
  </si>
  <si>
    <t xml:space="preserve">15092180</t>
  </si>
  <si>
    <t xml:space="preserve">150902</t>
  </si>
  <si>
    <t xml:space="preserve">15092181</t>
  </si>
  <si>
    <t xml:space="preserve">Cercal</t>
  </si>
  <si>
    <t xml:space="preserve">150903</t>
  </si>
  <si>
    <t xml:space="preserve">15092182</t>
  </si>
  <si>
    <t xml:space="preserve">Ermidas-Sado</t>
  </si>
  <si>
    <t xml:space="preserve">150904</t>
  </si>
  <si>
    <t xml:space="preserve">15092183</t>
  </si>
  <si>
    <t xml:space="preserve">Santo André</t>
  </si>
  <si>
    <t xml:space="preserve">150907</t>
  </si>
  <si>
    <t xml:space="preserve">15092184</t>
  </si>
  <si>
    <t xml:space="preserve">São Francisco da Serra</t>
  </si>
  <si>
    <t xml:space="preserve">150910</t>
  </si>
  <si>
    <t xml:space="preserve">15092185</t>
  </si>
  <si>
    <t xml:space="preserve">UF de Santiago do Cacém, Santa Cruz e São Bartolomeu da Serra</t>
  </si>
  <si>
    <t xml:space="preserve">150912</t>
  </si>
  <si>
    <t xml:space="preserve">15092186</t>
  </si>
  <si>
    <t xml:space="preserve">UF de São Domingos e Vale de Água</t>
  </si>
  <si>
    <t xml:space="preserve">150913</t>
  </si>
  <si>
    <t xml:space="preserve">15102187</t>
  </si>
  <si>
    <t xml:space="preserve">Amora</t>
  </si>
  <si>
    <t xml:space="preserve">151002</t>
  </si>
  <si>
    <t xml:space="preserve">15102188</t>
  </si>
  <si>
    <t xml:space="preserve">Corroios</t>
  </si>
  <si>
    <t xml:space="preserve">151005</t>
  </si>
  <si>
    <t xml:space="preserve">15102189</t>
  </si>
  <si>
    <t xml:space="preserve">Fernão Ferro</t>
  </si>
  <si>
    <t xml:space="preserve">151006</t>
  </si>
  <si>
    <t xml:space="preserve">15102190</t>
  </si>
  <si>
    <t xml:space="preserve">UF do Seixal, Arrentela e Aldeia de Paio Pires</t>
  </si>
  <si>
    <t xml:space="preserve">151007</t>
  </si>
  <si>
    <t xml:space="preserve">15112191</t>
  </si>
  <si>
    <t xml:space="preserve">Sesimbra (Castelo)</t>
  </si>
  <si>
    <t xml:space="preserve">151101</t>
  </si>
  <si>
    <t xml:space="preserve">15112192</t>
  </si>
  <si>
    <t xml:space="preserve">Sesimbra (Santiago)</t>
  </si>
  <si>
    <t xml:space="preserve">151102</t>
  </si>
  <si>
    <t xml:space="preserve">15112193</t>
  </si>
  <si>
    <t xml:space="preserve">Quinta do Conde</t>
  </si>
  <si>
    <t xml:space="preserve">151103</t>
  </si>
  <si>
    <t xml:space="preserve">15122194</t>
  </si>
  <si>
    <t xml:space="preserve">Setúbal (São Sebastião)</t>
  </si>
  <si>
    <t xml:space="preserve">151205</t>
  </si>
  <si>
    <t xml:space="preserve">15122195</t>
  </si>
  <si>
    <t xml:space="preserve">Gâmbia-Pontes-Alto da Guerra</t>
  </si>
  <si>
    <t xml:space="preserve">151207</t>
  </si>
  <si>
    <t xml:space="preserve">15122196</t>
  </si>
  <si>
    <t xml:space="preserve">Sado</t>
  </si>
  <si>
    <t xml:space="preserve">151208</t>
  </si>
  <si>
    <t xml:space="preserve">15122197</t>
  </si>
  <si>
    <t xml:space="preserve">UF de Azeitão (São Lourenço e São Simão)</t>
  </si>
  <si>
    <t xml:space="preserve">151209</t>
  </si>
  <si>
    <t xml:space="preserve">15122198</t>
  </si>
  <si>
    <t xml:space="preserve">UF de Setúbal (São Julião, Nossa Senhora da Anunciada e Santa Maria da Graça)</t>
  </si>
  <si>
    <t xml:space="preserve">151210</t>
  </si>
  <si>
    <t xml:space="preserve">15132199</t>
  </si>
  <si>
    <t xml:space="preserve">151301</t>
  </si>
  <si>
    <t xml:space="preserve">15132200</t>
  </si>
  <si>
    <t xml:space="preserve">Porto Covo</t>
  </si>
  <si>
    <t xml:space="preserve">151302</t>
  </si>
  <si>
    <t xml:space="preserve">16012201</t>
  </si>
  <si>
    <t xml:space="preserve">Aboim das Choças</t>
  </si>
  <si>
    <t xml:space="preserve">160101</t>
  </si>
  <si>
    <t xml:space="preserve">16012202</t>
  </si>
  <si>
    <t xml:space="preserve">Aguiã</t>
  </si>
  <si>
    <t xml:space="preserve">160102</t>
  </si>
  <si>
    <t xml:space="preserve">16012203</t>
  </si>
  <si>
    <t xml:space="preserve">Ázere</t>
  </si>
  <si>
    <t xml:space="preserve">160104</t>
  </si>
  <si>
    <t xml:space="preserve">16012204</t>
  </si>
  <si>
    <t xml:space="preserve">Cabana Maior</t>
  </si>
  <si>
    <t xml:space="preserve">160105</t>
  </si>
  <si>
    <t xml:space="preserve">16012205</t>
  </si>
  <si>
    <t xml:space="preserve">Cabreiro</t>
  </si>
  <si>
    <t xml:space="preserve">160106</t>
  </si>
  <si>
    <t xml:space="preserve">16012206</t>
  </si>
  <si>
    <t xml:space="preserve">Cendufe</t>
  </si>
  <si>
    <t xml:space="preserve">160108</t>
  </si>
  <si>
    <t xml:space="preserve">16012207</t>
  </si>
  <si>
    <t xml:space="preserve">Couto</t>
  </si>
  <si>
    <t xml:space="preserve">160109</t>
  </si>
  <si>
    <t xml:space="preserve">16012208</t>
  </si>
  <si>
    <t xml:space="preserve">Gavieira</t>
  </si>
  <si>
    <t xml:space="preserve">160113</t>
  </si>
  <si>
    <t xml:space="preserve">16012209</t>
  </si>
  <si>
    <t xml:space="preserve">160115</t>
  </si>
  <si>
    <t xml:space="preserve">16012210</t>
  </si>
  <si>
    <t xml:space="preserve">Miranda</t>
  </si>
  <si>
    <t xml:space="preserve">160121</t>
  </si>
  <si>
    <t xml:space="preserve">16012211</t>
  </si>
  <si>
    <t xml:space="preserve">Monte Redondo</t>
  </si>
  <si>
    <t xml:space="preserve">160122</t>
  </si>
  <si>
    <t xml:space="preserve">16012212</t>
  </si>
  <si>
    <t xml:space="preserve">160123</t>
  </si>
  <si>
    <t xml:space="preserve">16012213</t>
  </si>
  <si>
    <t xml:space="preserve">Paçô</t>
  </si>
  <si>
    <t xml:space="preserve">160124</t>
  </si>
  <si>
    <t xml:space="preserve">16012214</t>
  </si>
  <si>
    <t xml:space="preserve">Padroso</t>
  </si>
  <si>
    <t xml:space="preserve">160125</t>
  </si>
  <si>
    <t xml:space="preserve">16012215</t>
  </si>
  <si>
    <t xml:space="preserve">Prozelo</t>
  </si>
  <si>
    <t xml:space="preserve">160128</t>
  </si>
  <si>
    <t xml:space="preserve">16012216</t>
  </si>
  <si>
    <t xml:space="preserve">Rio Frio</t>
  </si>
  <si>
    <t xml:space="preserve">160130</t>
  </si>
  <si>
    <t xml:space="preserve">16012217</t>
  </si>
  <si>
    <t xml:space="preserve">160131</t>
  </si>
  <si>
    <t xml:space="preserve">16012218</t>
  </si>
  <si>
    <t xml:space="preserve">Sabadim</t>
  </si>
  <si>
    <t xml:space="preserve">160133</t>
  </si>
  <si>
    <t xml:space="preserve">16012219</t>
  </si>
  <si>
    <t xml:space="preserve">Jolda (São Paio)</t>
  </si>
  <si>
    <t xml:space="preserve">160142</t>
  </si>
  <si>
    <t xml:space="preserve">16012220</t>
  </si>
  <si>
    <t xml:space="preserve">Senharei</t>
  </si>
  <si>
    <t xml:space="preserve">160144</t>
  </si>
  <si>
    <t xml:space="preserve">16012221</t>
  </si>
  <si>
    <t xml:space="preserve">Sistelo</t>
  </si>
  <si>
    <t xml:space="preserve">160145</t>
  </si>
  <si>
    <t xml:space="preserve">16012222</t>
  </si>
  <si>
    <t xml:space="preserve">Soajo</t>
  </si>
  <si>
    <t xml:space="preserve">160146</t>
  </si>
  <si>
    <t xml:space="preserve">16012223</t>
  </si>
  <si>
    <t xml:space="preserve">Vale</t>
  </si>
  <si>
    <t xml:space="preserve">160149</t>
  </si>
  <si>
    <t xml:space="preserve">16012224</t>
  </si>
  <si>
    <t xml:space="preserve">UF de Alvora e Loureda</t>
  </si>
  <si>
    <t xml:space="preserve">160152</t>
  </si>
  <si>
    <t xml:space="preserve">16012225</t>
  </si>
  <si>
    <t xml:space="preserve">UF de Arcos de Valdevez (São Paio) e Giela</t>
  </si>
  <si>
    <t xml:space="preserve">160153</t>
  </si>
  <si>
    <t xml:space="preserve">16012226</t>
  </si>
  <si>
    <t xml:space="preserve">UF de Arcos de Valdevez (Salvador), Vila Fonche e Parada</t>
  </si>
  <si>
    <t xml:space="preserve">160154</t>
  </si>
  <si>
    <t xml:space="preserve">16012227</t>
  </si>
  <si>
    <t xml:space="preserve">UF de Eiras e Mei</t>
  </si>
  <si>
    <t xml:space="preserve">160155</t>
  </si>
  <si>
    <t xml:space="preserve">16012228</t>
  </si>
  <si>
    <t xml:space="preserve">UF de Grade e Carralcova</t>
  </si>
  <si>
    <t xml:space="preserve">160156</t>
  </si>
  <si>
    <t xml:space="preserve">16012229</t>
  </si>
  <si>
    <t xml:space="preserve">UF de Guilhadeses e Santar</t>
  </si>
  <si>
    <t xml:space="preserve">160157</t>
  </si>
  <si>
    <t xml:space="preserve">16012230</t>
  </si>
  <si>
    <t xml:space="preserve">UF de Jolda (Madalena) e Rio Cabrão</t>
  </si>
  <si>
    <t xml:space="preserve">160158</t>
  </si>
  <si>
    <t xml:space="preserve">16012231</t>
  </si>
  <si>
    <t xml:space="preserve">UF de Padreiro (Salvador e Santa Cristina)</t>
  </si>
  <si>
    <t xml:space="preserve">160159</t>
  </si>
  <si>
    <t xml:space="preserve">16012232</t>
  </si>
  <si>
    <t xml:space="preserve">UF de Portela e Extremo</t>
  </si>
  <si>
    <t xml:space="preserve">160160</t>
  </si>
  <si>
    <t xml:space="preserve">16012233</t>
  </si>
  <si>
    <t xml:space="preserve">UF de São Jorge e Ermelo</t>
  </si>
  <si>
    <t xml:space="preserve">160161</t>
  </si>
  <si>
    <t xml:space="preserve">16012234</t>
  </si>
  <si>
    <t xml:space="preserve">UF de Souto e Tabaçô</t>
  </si>
  <si>
    <t xml:space="preserve">160162</t>
  </si>
  <si>
    <t xml:space="preserve">16012235</t>
  </si>
  <si>
    <t xml:space="preserve">UF de Távora (Santa Maria e São Vicente)</t>
  </si>
  <si>
    <t xml:space="preserve">160163</t>
  </si>
  <si>
    <t xml:space="preserve">16012236</t>
  </si>
  <si>
    <t xml:space="preserve">UF de Vilela, São Cosme e São Damião e Sá</t>
  </si>
  <si>
    <t xml:space="preserve">160164</t>
  </si>
  <si>
    <t xml:space="preserve">16022237</t>
  </si>
  <si>
    <t xml:space="preserve">Âncora</t>
  </si>
  <si>
    <t xml:space="preserve">160201</t>
  </si>
  <si>
    <t xml:space="preserve">16022238</t>
  </si>
  <si>
    <t xml:space="preserve">Argela</t>
  </si>
  <si>
    <t xml:space="preserve">160205</t>
  </si>
  <si>
    <t xml:space="preserve">16022239</t>
  </si>
  <si>
    <t xml:space="preserve">Dem</t>
  </si>
  <si>
    <t xml:space="preserve">160209</t>
  </si>
  <si>
    <t xml:space="preserve">16022240</t>
  </si>
  <si>
    <t xml:space="preserve">Lanhelas</t>
  </si>
  <si>
    <t xml:space="preserve">160211</t>
  </si>
  <si>
    <t xml:space="preserve">16022241</t>
  </si>
  <si>
    <t xml:space="preserve">Riba de Âncora</t>
  </si>
  <si>
    <t xml:space="preserve">160214</t>
  </si>
  <si>
    <t xml:space="preserve">16022242</t>
  </si>
  <si>
    <t xml:space="preserve">160215</t>
  </si>
  <si>
    <t xml:space="preserve">16022243</t>
  </si>
  <si>
    <t xml:space="preserve">Vila Praia de Âncora</t>
  </si>
  <si>
    <t xml:space="preserve">160217</t>
  </si>
  <si>
    <t xml:space="preserve">16022244</t>
  </si>
  <si>
    <t xml:space="preserve">Vilar de Mouros</t>
  </si>
  <si>
    <t xml:space="preserve">160218</t>
  </si>
  <si>
    <t xml:space="preserve">16022245</t>
  </si>
  <si>
    <t xml:space="preserve">Vile</t>
  </si>
  <si>
    <t xml:space="preserve">160220</t>
  </si>
  <si>
    <t xml:space="preserve">16022246</t>
  </si>
  <si>
    <t xml:space="preserve">UF de Arga (Baixo, Cima e São João)</t>
  </si>
  <si>
    <t xml:space="preserve">160221</t>
  </si>
  <si>
    <t xml:space="preserve">16022247</t>
  </si>
  <si>
    <t xml:space="preserve">UF de Caminha (Matriz) e Vilarelho</t>
  </si>
  <si>
    <t xml:space="preserve">160222</t>
  </si>
  <si>
    <t xml:space="preserve">16022248</t>
  </si>
  <si>
    <t xml:space="preserve">UF de Gondar e Orbacém</t>
  </si>
  <si>
    <t xml:space="preserve">160223</t>
  </si>
  <si>
    <t xml:space="preserve">16022249</t>
  </si>
  <si>
    <t xml:space="preserve">UF de Moledo e Cristelo</t>
  </si>
  <si>
    <t xml:space="preserve">160224</t>
  </si>
  <si>
    <t xml:space="preserve">16022250</t>
  </si>
  <si>
    <t xml:space="preserve">UF de Venade e Azevedo</t>
  </si>
  <si>
    <t xml:space="preserve">160225</t>
  </si>
  <si>
    <t xml:space="preserve">16032251</t>
  </si>
  <si>
    <t xml:space="preserve">Alvaredo</t>
  </si>
  <si>
    <t xml:space="preserve">160301</t>
  </si>
  <si>
    <t xml:space="preserve">16032252</t>
  </si>
  <si>
    <t xml:space="preserve">Cousso</t>
  </si>
  <si>
    <t xml:space="preserve">160304</t>
  </si>
  <si>
    <t xml:space="preserve">16032253</t>
  </si>
  <si>
    <t xml:space="preserve">Cristoval</t>
  </si>
  <si>
    <t xml:space="preserve">160305</t>
  </si>
  <si>
    <t xml:space="preserve">16032254</t>
  </si>
  <si>
    <t xml:space="preserve">160307</t>
  </si>
  <si>
    <t xml:space="preserve">16032255</t>
  </si>
  <si>
    <t xml:space="preserve">Gave</t>
  </si>
  <si>
    <t xml:space="preserve">160308</t>
  </si>
  <si>
    <t xml:space="preserve">16032256</t>
  </si>
  <si>
    <t xml:space="preserve">160311</t>
  </si>
  <si>
    <t xml:space="preserve">16032257</t>
  </si>
  <si>
    <t xml:space="preserve">Penso</t>
  </si>
  <si>
    <t xml:space="preserve">160313</t>
  </si>
  <si>
    <t xml:space="preserve">16032258</t>
  </si>
  <si>
    <t xml:space="preserve">160317</t>
  </si>
  <si>
    <t xml:space="preserve">16032259</t>
  </si>
  <si>
    <t xml:space="preserve">UF de Castro Laboreiro e Lamas de Mouro</t>
  </si>
  <si>
    <t xml:space="preserve">160319</t>
  </si>
  <si>
    <t xml:space="preserve">16032260</t>
  </si>
  <si>
    <t xml:space="preserve">UF de Chaviães e Paços</t>
  </si>
  <si>
    <t xml:space="preserve">160320</t>
  </si>
  <si>
    <t xml:space="preserve">16032261</t>
  </si>
  <si>
    <t xml:space="preserve">UF de Parada do Monte e Cubalhão</t>
  </si>
  <si>
    <t xml:space="preserve">160321</t>
  </si>
  <si>
    <t xml:space="preserve">16032262</t>
  </si>
  <si>
    <t xml:space="preserve">UF de Prado e Remoães</t>
  </si>
  <si>
    <t xml:space="preserve">160322</t>
  </si>
  <si>
    <t xml:space="preserve">16032263</t>
  </si>
  <si>
    <t xml:space="preserve">UF de Vila e Roussas</t>
  </si>
  <si>
    <t xml:space="preserve">160323</t>
  </si>
  <si>
    <t xml:space="preserve">16042264</t>
  </si>
  <si>
    <t xml:space="preserve">Abedim</t>
  </si>
  <si>
    <t xml:space="preserve">160401</t>
  </si>
  <si>
    <t xml:space="preserve">16042265</t>
  </si>
  <si>
    <t xml:space="preserve">Barbeita</t>
  </si>
  <si>
    <t xml:space="preserve">160404</t>
  </si>
  <si>
    <t xml:space="preserve">16042266</t>
  </si>
  <si>
    <t xml:space="preserve">Barroças e Taias</t>
  </si>
  <si>
    <t xml:space="preserve">160405</t>
  </si>
  <si>
    <t xml:space="preserve">16042267</t>
  </si>
  <si>
    <t xml:space="preserve">Bela</t>
  </si>
  <si>
    <t xml:space="preserve">160406</t>
  </si>
  <si>
    <t xml:space="preserve">16042268</t>
  </si>
  <si>
    <t xml:space="preserve">160407</t>
  </si>
  <si>
    <t xml:space="preserve">16042269</t>
  </si>
  <si>
    <t xml:space="preserve">Lara</t>
  </si>
  <si>
    <t xml:space="preserve">160410</t>
  </si>
  <si>
    <t xml:space="preserve">16042270</t>
  </si>
  <si>
    <t xml:space="preserve">Longos Vales</t>
  </si>
  <si>
    <t xml:space="preserve">160411</t>
  </si>
  <si>
    <t xml:space="preserve">16042271</t>
  </si>
  <si>
    <t xml:space="preserve">Merufe</t>
  </si>
  <si>
    <t xml:space="preserve">160415</t>
  </si>
  <si>
    <t xml:space="preserve">16042272</t>
  </si>
  <si>
    <t xml:space="preserve">160418</t>
  </si>
  <si>
    <t xml:space="preserve">16042273</t>
  </si>
  <si>
    <t xml:space="preserve">160420</t>
  </si>
  <si>
    <t xml:space="preserve">16042274</t>
  </si>
  <si>
    <t xml:space="preserve">Pinheiros</t>
  </si>
  <si>
    <t xml:space="preserve">160421</t>
  </si>
  <si>
    <t xml:space="preserve">16042275</t>
  </si>
  <si>
    <t xml:space="preserve">Podame</t>
  </si>
  <si>
    <t xml:space="preserve">160422</t>
  </si>
  <si>
    <t xml:space="preserve">16042276</t>
  </si>
  <si>
    <t xml:space="preserve">Portela</t>
  </si>
  <si>
    <t xml:space="preserve">160423</t>
  </si>
  <si>
    <t xml:space="preserve">16042277</t>
  </si>
  <si>
    <t xml:space="preserve">Riba de Mouro</t>
  </si>
  <si>
    <t xml:space="preserve">160424</t>
  </si>
  <si>
    <t xml:space="preserve">16042278</t>
  </si>
  <si>
    <t xml:space="preserve">Segude</t>
  </si>
  <si>
    <t xml:space="preserve">160427</t>
  </si>
  <si>
    <t xml:space="preserve">16042279</t>
  </si>
  <si>
    <t xml:space="preserve">Tangil</t>
  </si>
  <si>
    <t xml:space="preserve">160428</t>
  </si>
  <si>
    <t xml:space="preserve">16042280</t>
  </si>
  <si>
    <t xml:space="preserve">Trute</t>
  </si>
  <si>
    <t xml:space="preserve">160431</t>
  </si>
  <si>
    <t xml:space="preserve">16042281</t>
  </si>
  <si>
    <t xml:space="preserve">UF de Anhões e Luzio</t>
  </si>
  <si>
    <t xml:space="preserve">160434</t>
  </si>
  <si>
    <t xml:space="preserve">16042282</t>
  </si>
  <si>
    <t xml:space="preserve">UF de Ceivães e Badim</t>
  </si>
  <si>
    <t xml:space="preserve">160435</t>
  </si>
  <si>
    <t xml:space="preserve">16042283</t>
  </si>
  <si>
    <t xml:space="preserve">UF de Mazedo e Cortes</t>
  </si>
  <si>
    <t xml:space="preserve">160436</t>
  </si>
  <si>
    <t xml:space="preserve">16042284</t>
  </si>
  <si>
    <t xml:space="preserve">UF de Messegães, Valadares e Sá</t>
  </si>
  <si>
    <t xml:space="preserve">160437</t>
  </si>
  <si>
    <t xml:space="preserve">16042285</t>
  </si>
  <si>
    <t xml:space="preserve">UF de Monção e Troviscoso</t>
  </si>
  <si>
    <t xml:space="preserve">160438</t>
  </si>
  <si>
    <t xml:space="preserve">16042286</t>
  </si>
  <si>
    <t xml:space="preserve">UF de Sago, Lordelo e Parada</t>
  </si>
  <si>
    <t xml:space="preserve">160439</t>
  </si>
  <si>
    <t xml:space="preserve">16042287</t>
  </si>
  <si>
    <t xml:space="preserve">UF de Troporiz e Lapela</t>
  </si>
  <si>
    <t xml:space="preserve">160440</t>
  </si>
  <si>
    <t xml:space="preserve">16052288</t>
  </si>
  <si>
    <t xml:space="preserve">Agualonga</t>
  </si>
  <si>
    <t xml:space="preserve">160501</t>
  </si>
  <si>
    <t xml:space="preserve">16052289</t>
  </si>
  <si>
    <t xml:space="preserve">160503</t>
  </si>
  <si>
    <t xml:space="preserve">16052290</t>
  </si>
  <si>
    <t xml:space="preserve">Coura</t>
  </si>
  <si>
    <t xml:space="preserve">160505</t>
  </si>
  <si>
    <t xml:space="preserve">16052291</t>
  </si>
  <si>
    <t xml:space="preserve">Cunha</t>
  </si>
  <si>
    <t xml:space="preserve">160507</t>
  </si>
  <si>
    <t xml:space="preserve">16052292</t>
  </si>
  <si>
    <t xml:space="preserve">Infesta</t>
  </si>
  <si>
    <t xml:space="preserve">160510</t>
  </si>
  <si>
    <t xml:space="preserve">16052293</t>
  </si>
  <si>
    <t xml:space="preserve">160513</t>
  </si>
  <si>
    <t xml:space="preserve">16052294</t>
  </si>
  <si>
    <t xml:space="preserve">Padornelo</t>
  </si>
  <si>
    <t xml:space="preserve">160514</t>
  </si>
  <si>
    <t xml:space="preserve">16052295</t>
  </si>
  <si>
    <t xml:space="preserve">Parada</t>
  </si>
  <si>
    <t xml:space="preserve">160515</t>
  </si>
  <si>
    <t xml:space="preserve">16052296</t>
  </si>
  <si>
    <t xml:space="preserve">Romarigães</t>
  </si>
  <si>
    <t xml:space="preserve">160519</t>
  </si>
  <si>
    <t xml:space="preserve">16052297</t>
  </si>
  <si>
    <t xml:space="preserve">Rubiães</t>
  </si>
  <si>
    <t xml:space="preserve">160520</t>
  </si>
  <si>
    <t xml:space="preserve">16052298</t>
  </si>
  <si>
    <t xml:space="preserve">Vascões</t>
  </si>
  <si>
    <t xml:space="preserve">160521</t>
  </si>
  <si>
    <t xml:space="preserve">16052299</t>
  </si>
  <si>
    <t xml:space="preserve">UF de Bico e Cristelo</t>
  </si>
  <si>
    <t xml:space="preserve">160522</t>
  </si>
  <si>
    <t xml:space="preserve">16052300</t>
  </si>
  <si>
    <t xml:space="preserve">UF de Cossourado e Linhares</t>
  </si>
  <si>
    <t xml:space="preserve">160523</t>
  </si>
  <si>
    <t xml:space="preserve">16052301</t>
  </si>
  <si>
    <t xml:space="preserve">UF de Formariz e Ferreira</t>
  </si>
  <si>
    <t xml:space="preserve">160524</t>
  </si>
  <si>
    <t xml:space="preserve">16052302</t>
  </si>
  <si>
    <t xml:space="preserve">UF de Insalde e Porreiras</t>
  </si>
  <si>
    <t xml:space="preserve">160525</t>
  </si>
  <si>
    <t xml:space="preserve">16052303</t>
  </si>
  <si>
    <t xml:space="preserve">UF de Paredes de Coura e Resende</t>
  </si>
  <si>
    <t xml:space="preserve">160526</t>
  </si>
  <si>
    <t xml:space="preserve">16062304</t>
  </si>
  <si>
    <t xml:space="preserve">Azias</t>
  </si>
  <si>
    <t xml:space="preserve">160601</t>
  </si>
  <si>
    <t xml:space="preserve">16062305</t>
  </si>
  <si>
    <t xml:space="preserve">Boivães</t>
  </si>
  <si>
    <t xml:space="preserve">160602</t>
  </si>
  <si>
    <t xml:space="preserve">16062306</t>
  </si>
  <si>
    <t xml:space="preserve">Bravães</t>
  </si>
  <si>
    <t xml:space="preserve">160603</t>
  </si>
  <si>
    <t xml:space="preserve">16062307</t>
  </si>
  <si>
    <t xml:space="preserve">Britelo</t>
  </si>
  <si>
    <t xml:space="preserve">160604</t>
  </si>
  <si>
    <t xml:space="preserve">16062308</t>
  </si>
  <si>
    <t xml:space="preserve">Cuide de Vila Verde</t>
  </si>
  <si>
    <t xml:space="preserve">160606</t>
  </si>
  <si>
    <t xml:space="preserve">16062309</t>
  </si>
  <si>
    <t xml:space="preserve">Lavradas</t>
  </si>
  <si>
    <t xml:space="preserve">160611</t>
  </si>
  <si>
    <t xml:space="preserve">16062310</t>
  </si>
  <si>
    <t xml:space="preserve">Lindoso</t>
  </si>
  <si>
    <t xml:space="preserve">160612</t>
  </si>
  <si>
    <t xml:space="preserve">16062311</t>
  </si>
  <si>
    <t xml:space="preserve">160613</t>
  </si>
  <si>
    <t xml:space="preserve">16062312</t>
  </si>
  <si>
    <t xml:space="preserve">160614</t>
  </si>
  <si>
    <t xml:space="preserve">16062313</t>
  </si>
  <si>
    <t xml:space="preserve">Sampriz</t>
  </si>
  <si>
    <t xml:space="preserve">160619</t>
  </si>
  <si>
    <t xml:space="preserve">16062314</t>
  </si>
  <si>
    <t xml:space="preserve">Vade (São Pedro)</t>
  </si>
  <si>
    <t xml:space="preserve">160623</t>
  </si>
  <si>
    <t xml:space="preserve">16062315</t>
  </si>
  <si>
    <t xml:space="preserve">Vade (São Tomé)</t>
  </si>
  <si>
    <t xml:space="preserve">160624</t>
  </si>
  <si>
    <t xml:space="preserve">16062316</t>
  </si>
  <si>
    <t xml:space="preserve">UF de Crasto, Ruivos e Grovelas</t>
  </si>
  <si>
    <t xml:space="preserve">160626</t>
  </si>
  <si>
    <t xml:space="preserve">16062317</t>
  </si>
  <si>
    <t xml:space="preserve">UF de Entre Ambos-os-Rios, Ermida e Germil</t>
  </si>
  <si>
    <t xml:space="preserve">160627</t>
  </si>
  <si>
    <t xml:space="preserve">16062318</t>
  </si>
  <si>
    <t xml:space="preserve">UF de Ponte da Barca, Vila Nova de Muía e Paço Vedro de Magalhães</t>
  </si>
  <si>
    <t xml:space="preserve">160628</t>
  </si>
  <si>
    <t xml:space="preserve">16062319</t>
  </si>
  <si>
    <t xml:space="preserve">UF de Touvedo (São Lourenço e Salvador)</t>
  </si>
  <si>
    <t xml:space="preserve">160629</t>
  </si>
  <si>
    <t xml:space="preserve">16062320</t>
  </si>
  <si>
    <t xml:space="preserve">UF de Vila Chã (São João Baptista e Santiago)</t>
  </si>
  <si>
    <t xml:space="preserve">160630</t>
  </si>
  <si>
    <t xml:space="preserve">16072321</t>
  </si>
  <si>
    <t xml:space="preserve">Anais</t>
  </si>
  <si>
    <t xml:space="preserve">160701</t>
  </si>
  <si>
    <t xml:space="preserve">16072322</t>
  </si>
  <si>
    <t xml:space="preserve">São Pedro d'Arcos</t>
  </si>
  <si>
    <t xml:space="preserve">160703</t>
  </si>
  <si>
    <t xml:space="preserve">16072323</t>
  </si>
  <si>
    <t xml:space="preserve">160704</t>
  </si>
  <si>
    <t xml:space="preserve">16072324</t>
  </si>
  <si>
    <t xml:space="preserve">Beiral do Lima</t>
  </si>
  <si>
    <t xml:space="preserve">160707</t>
  </si>
  <si>
    <t xml:space="preserve">16072325</t>
  </si>
  <si>
    <t xml:space="preserve">Bertiandos</t>
  </si>
  <si>
    <t xml:space="preserve">160708</t>
  </si>
  <si>
    <t xml:space="preserve">16072326</t>
  </si>
  <si>
    <t xml:space="preserve">Boalhosa</t>
  </si>
  <si>
    <t xml:space="preserve">160709</t>
  </si>
  <si>
    <t xml:space="preserve">16072327</t>
  </si>
  <si>
    <t xml:space="preserve">Brandara</t>
  </si>
  <si>
    <t xml:space="preserve">160710</t>
  </si>
  <si>
    <t xml:space="preserve">16072328</t>
  </si>
  <si>
    <t xml:space="preserve">Calheiros</t>
  </si>
  <si>
    <t xml:space="preserve">160713</t>
  </si>
  <si>
    <t xml:space="preserve">16072329</t>
  </si>
  <si>
    <t xml:space="preserve">Calvelo</t>
  </si>
  <si>
    <t xml:space="preserve">160714</t>
  </si>
  <si>
    <t xml:space="preserve">16072330</t>
  </si>
  <si>
    <t xml:space="preserve">Correlhã</t>
  </si>
  <si>
    <t xml:space="preserve">160716</t>
  </si>
  <si>
    <t xml:space="preserve">16072331</t>
  </si>
  <si>
    <t xml:space="preserve">160717</t>
  </si>
  <si>
    <t xml:space="preserve">16072332</t>
  </si>
  <si>
    <t xml:space="preserve">Facha</t>
  </si>
  <si>
    <t xml:space="preserve">160718</t>
  </si>
  <si>
    <t xml:space="preserve">16072333</t>
  </si>
  <si>
    <t xml:space="preserve">Feitosa</t>
  </si>
  <si>
    <t xml:space="preserve">160719</t>
  </si>
  <si>
    <t xml:space="preserve">16072334</t>
  </si>
  <si>
    <t xml:space="preserve">Fontão</t>
  </si>
  <si>
    <t xml:space="preserve">160721</t>
  </si>
  <si>
    <t xml:space="preserve">16072335</t>
  </si>
  <si>
    <t xml:space="preserve">Friastelas</t>
  </si>
  <si>
    <t xml:space="preserve">160724</t>
  </si>
  <si>
    <t xml:space="preserve">16072336</t>
  </si>
  <si>
    <t xml:space="preserve">160726</t>
  </si>
  <si>
    <t xml:space="preserve">16072337</t>
  </si>
  <si>
    <t xml:space="preserve">Gemieira</t>
  </si>
  <si>
    <t xml:space="preserve">160727</t>
  </si>
  <si>
    <t xml:space="preserve">16072338</t>
  </si>
  <si>
    <t xml:space="preserve">Gondufe</t>
  </si>
  <si>
    <t xml:space="preserve">160728</t>
  </si>
  <si>
    <t xml:space="preserve">16072339</t>
  </si>
  <si>
    <t xml:space="preserve">Labruja</t>
  </si>
  <si>
    <t xml:space="preserve">160729</t>
  </si>
  <si>
    <t xml:space="preserve">16072340</t>
  </si>
  <si>
    <t xml:space="preserve">160734</t>
  </si>
  <si>
    <t xml:space="preserve">16072341</t>
  </si>
  <si>
    <t xml:space="preserve">Refóios do Lima</t>
  </si>
  <si>
    <t xml:space="preserve">160737</t>
  </si>
  <si>
    <t xml:space="preserve">16072342</t>
  </si>
  <si>
    <t xml:space="preserve">160739</t>
  </si>
  <si>
    <t xml:space="preserve">16072343</t>
  </si>
  <si>
    <t xml:space="preserve">Sá</t>
  </si>
  <si>
    <t xml:space="preserve">160740</t>
  </si>
  <si>
    <t xml:space="preserve">16072344</t>
  </si>
  <si>
    <t xml:space="preserve">160742</t>
  </si>
  <si>
    <t xml:space="preserve">16072345</t>
  </si>
  <si>
    <t xml:space="preserve">Santa Cruz do Lima</t>
  </si>
  <si>
    <t xml:space="preserve">160743</t>
  </si>
  <si>
    <t xml:space="preserve">16072346</t>
  </si>
  <si>
    <t xml:space="preserve">Rebordões (Santa Maria)</t>
  </si>
  <si>
    <t xml:space="preserve">160744</t>
  </si>
  <si>
    <t xml:space="preserve">16072347</t>
  </si>
  <si>
    <t xml:space="preserve">Seara</t>
  </si>
  <si>
    <t xml:space="preserve">160745</t>
  </si>
  <si>
    <t xml:space="preserve">16072348</t>
  </si>
  <si>
    <t xml:space="preserve">Serdedelo</t>
  </si>
  <si>
    <t xml:space="preserve">160746</t>
  </si>
  <si>
    <t xml:space="preserve">16072349</t>
  </si>
  <si>
    <t xml:space="preserve">Rebordões (Souto)</t>
  </si>
  <si>
    <t xml:space="preserve">160747</t>
  </si>
  <si>
    <t xml:space="preserve">16072350</t>
  </si>
  <si>
    <t xml:space="preserve">Vitorino das Donas</t>
  </si>
  <si>
    <t xml:space="preserve">160750</t>
  </si>
  <si>
    <t xml:space="preserve">16072351</t>
  </si>
  <si>
    <t xml:space="preserve">Arca e Ponte de Lima</t>
  </si>
  <si>
    <t xml:space="preserve">160752</t>
  </si>
  <si>
    <t xml:space="preserve">16072352</t>
  </si>
  <si>
    <t xml:space="preserve">Ardegão, Freixo e Mato</t>
  </si>
  <si>
    <t xml:space="preserve">160753</t>
  </si>
  <si>
    <t xml:space="preserve">16072353</t>
  </si>
  <si>
    <t xml:space="preserve">Associação de freguesias do Vale do Neiva</t>
  </si>
  <si>
    <t xml:space="preserve">160754</t>
  </si>
  <si>
    <t xml:space="preserve">16072354</t>
  </si>
  <si>
    <t xml:space="preserve">Bárrio e Cepões</t>
  </si>
  <si>
    <t xml:space="preserve">160755</t>
  </si>
  <si>
    <t xml:space="preserve">16072355</t>
  </si>
  <si>
    <t xml:space="preserve">Cabaços e Fojo Lobal</t>
  </si>
  <si>
    <t xml:space="preserve">160756</t>
  </si>
  <si>
    <t xml:space="preserve">16072356</t>
  </si>
  <si>
    <t xml:space="preserve">Cabração e Moreira do Lima</t>
  </si>
  <si>
    <t xml:space="preserve">160757</t>
  </si>
  <si>
    <t xml:space="preserve">16072357</t>
  </si>
  <si>
    <t xml:space="preserve">Fornelos e Queijada</t>
  </si>
  <si>
    <t xml:space="preserve">160758</t>
  </si>
  <si>
    <t xml:space="preserve">16072358</t>
  </si>
  <si>
    <t xml:space="preserve">Labrujó, Rendufe e Vilar do Monte</t>
  </si>
  <si>
    <t xml:space="preserve">160759</t>
  </si>
  <si>
    <t xml:space="preserve">16072359</t>
  </si>
  <si>
    <t xml:space="preserve">Navió e Vitorino dos Piães</t>
  </si>
  <si>
    <t xml:space="preserve">160760</t>
  </si>
  <si>
    <t xml:space="preserve">16082360</t>
  </si>
  <si>
    <t xml:space="preserve">Boivão</t>
  </si>
  <si>
    <t xml:space="preserve">160802</t>
  </si>
  <si>
    <t xml:space="preserve">16082361</t>
  </si>
  <si>
    <t xml:space="preserve">Cerdal</t>
  </si>
  <si>
    <t xml:space="preserve">160803</t>
  </si>
  <si>
    <t xml:space="preserve">16082362</t>
  </si>
  <si>
    <t xml:space="preserve">Fontoura</t>
  </si>
  <si>
    <t xml:space="preserve">160805</t>
  </si>
  <si>
    <t xml:space="preserve">16082363</t>
  </si>
  <si>
    <t xml:space="preserve">Friestas</t>
  </si>
  <si>
    <t xml:space="preserve">160806</t>
  </si>
  <si>
    <t xml:space="preserve">16082364</t>
  </si>
  <si>
    <t xml:space="preserve">Ganfei</t>
  </si>
  <si>
    <t xml:space="preserve">160808</t>
  </si>
  <si>
    <t xml:space="preserve">16082365</t>
  </si>
  <si>
    <t xml:space="preserve">São Pedro da Torre</t>
  </si>
  <si>
    <t xml:space="preserve">160812</t>
  </si>
  <si>
    <t xml:space="preserve">16082366</t>
  </si>
  <si>
    <t xml:space="preserve">Verdoejo</t>
  </si>
  <si>
    <t xml:space="preserve">160816</t>
  </si>
  <si>
    <t xml:space="preserve">16082367</t>
  </si>
  <si>
    <t xml:space="preserve">UF de Gandra e Taião</t>
  </si>
  <si>
    <t xml:space="preserve">160817</t>
  </si>
  <si>
    <t xml:space="preserve">16082368</t>
  </si>
  <si>
    <t xml:space="preserve">UF de Gondomil e Sanfins</t>
  </si>
  <si>
    <t xml:space="preserve">160818</t>
  </si>
  <si>
    <t xml:space="preserve">16082369</t>
  </si>
  <si>
    <t xml:space="preserve">UF de São Julião e Silva</t>
  </si>
  <si>
    <t xml:space="preserve">160819</t>
  </si>
  <si>
    <t xml:space="preserve">16082370</t>
  </si>
  <si>
    <t xml:space="preserve">UF de Valença, Cristelo Covo e Arão</t>
  </si>
  <si>
    <t xml:space="preserve">160820</t>
  </si>
  <si>
    <t xml:space="preserve">16092371</t>
  </si>
  <si>
    <t xml:space="preserve">Afife</t>
  </si>
  <si>
    <t xml:space="preserve">160901</t>
  </si>
  <si>
    <t xml:space="preserve">16092372</t>
  </si>
  <si>
    <t xml:space="preserve">Alvarães</t>
  </si>
  <si>
    <t xml:space="preserve">160902</t>
  </si>
  <si>
    <t xml:space="preserve">16092373</t>
  </si>
  <si>
    <t xml:space="preserve">Amonde</t>
  </si>
  <si>
    <t xml:space="preserve">160903</t>
  </si>
  <si>
    <t xml:space="preserve">16092374</t>
  </si>
  <si>
    <t xml:space="preserve">Anha</t>
  </si>
  <si>
    <t xml:space="preserve">160904</t>
  </si>
  <si>
    <t xml:space="preserve">16092375</t>
  </si>
  <si>
    <t xml:space="preserve">Areosa</t>
  </si>
  <si>
    <t xml:space="preserve">160905</t>
  </si>
  <si>
    <t xml:space="preserve">16092376</t>
  </si>
  <si>
    <t xml:space="preserve">Carreço</t>
  </si>
  <si>
    <t xml:space="preserve">160908</t>
  </si>
  <si>
    <t xml:space="preserve">16092377</t>
  </si>
  <si>
    <t xml:space="preserve">Castelo do Neiva</t>
  </si>
  <si>
    <t xml:space="preserve">160910</t>
  </si>
  <si>
    <t xml:space="preserve">16092378</t>
  </si>
  <si>
    <t xml:space="preserve">Darque</t>
  </si>
  <si>
    <t xml:space="preserve">160911</t>
  </si>
  <si>
    <t xml:space="preserve">16092379</t>
  </si>
  <si>
    <t xml:space="preserve">Freixieiro de Soutelo</t>
  </si>
  <si>
    <t xml:space="preserve">160914</t>
  </si>
  <si>
    <t xml:space="preserve">16092380</t>
  </si>
  <si>
    <t xml:space="preserve">Lanheses</t>
  </si>
  <si>
    <t xml:space="preserve">160915</t>
  </si>
  <si>
    <t xml:space="preserve">16092381</t>
  </si>
  <si>
    <t xml:space="preserve">Montaria</t>
  </si>
  <si>
    <t xml:space="preserve">160920</t>
  </si>
  <si>
    <t xml:space="preserve">16092382</t>
  </si>
  <si>
    <t xml:space="preserve">Mujães</t>
  </si>
  <si>
    <t xml:space="preserve">160922</t>
  </si>
  <si>
    <t xml:space="preserve">16092383</t>
  </si>
  <si>
    <t xml:space="preserve">São Romão de Neiva</t>
  </si>
  <si>
    <t xml:space="preserve">160923</t>
  </si>
  <si>
    <t xml:space="preserve">16092384</t>
  </si>
  <si>
    <t xml:space="preserve">160925</t>
  </si>
  <si>
    <t xml:space="preserve">16092385</t>
  </si>
  <si>
    <t xml:space="preserve">Perre</t>
  </si>
  <si>
    <t xml:space="preserve">160926</t>
  </si>
  <si>
    <t xml:space="preserve">16092386</t>
  </si>
  <si>
    <t xml:space="preserve">Santa Marta de Portuzelo</t>
  </si>
  <si>
    <t xml:space="preserve">160928</t>
  </si>
  <si>
    <t xml:space="preserve">16092387</t>
  </si>
  <si>
    <t xml:space="preserve">Vila Franca</t>
  </si>
  <si>
    <t xml:space="preserve">160935</t>
  </si>
  <si>
    <t xml:space="preserve">16092388</t>
  </si>
  <si>
    <t xml:space="preserve">Vila de Punhe</t>
  </si>
  <si>
    <t xml:space="preserve">160938</t>
  </si>
  <si>
    <t xml:space="preserve">16092389</t>
  </si>
  <si>
    <t xml:space="preserve">Chafé</t>
  </si>
  <si>
    <t xml:space="preserve">160940</t>
  </si>
  <si>
    <t xml:space="preserve">16092390</t>
  </si>
  <si>
    <t xml:space="preserve">UF de Barroselas e Carvoeiro</t>
  </si>
  <si>
    <t xml:space="preserve">160941</t>
  </si>
  <si>
    <t xml:space="preserve">16092391</t>
  </si>
  <si>
    <t xml:space="preserve">UF de Cardielos e Serreleis</t>
  </si>
  <si>
    <t xml:space="preserve">160942</t>
  </si>
  <si>
    <t xml:space="preserve">16092392</t>
  </si>
  <si>
    <t xml:space="preserve">UF de Geraz do Lima (Santa Maria, Santa Leocádia e Moreira) e Deão</t>
  </si>
  <si>
    <t xml:space="preserve">160943</t>
  </si>
  <si>
    <t xml:space="preserve">16092393</t>
  </si>
  <si>
    <t xml:space="preserve">UF de Mazarefes e Vila Fria</t>
  </si>
  <si>
    <t xml:space="preserve">160944</t>
  </si>
  <si>
    <t xml:space="preserve">16092394</t>
  </si>
  <si>
    <t xml:space="preserve">UF de Nogueira, Meixedo e Vilar de Murteda</t>
  </si>
  <si>
    <t xml:space="preserve">160945</t>
  </si>
  <si>
    <t xml:space="preserve">16092395</t>
  </si>
  <si>
    <t xml:space="preserve">UF de Subportela, Deocriste e Portela Susã</t>
  </si>
  <si>
    <t xml:space="preserve">160946</t>
  </si>
  <si>
    <t xml:space="preserve">16092396</t>
  </si>
  <si>
    <t xml:space="preserve">UF de Torre e Vila Mou</t>
  </si>
  <si>
    <t xml:space="preserve">160947</t>
  </si>
  <si>
    <t xml:space="preserve">16092397</t>
  </si>
  <si>
    <t xml:space="preserve">UF de Viana do Castelo (Santa Maria Maior e Monserrate) e Meadela</t>
  </si>
  <si>
    <t xml:space="preserve">160948</t>
  </si>
  <si>
    <t xml:space="preserve">16102398</t>
  </si>
  <si>
    <t xml:space="preserve">Cornes</t>
  </si>
  <si>
    <t xml:space="preserve">161003</t>
  </si>
  <si>
    <t xml:space="preserve">16102399</t>
  </si>
  <si>
    <t xml:space="preserve">Covas</t>
  </si>
  <si>
    <t xml:space="preserve">161004</t>
  </si>
  <si>
    <t xml:space="preserve">16102400</t>
  </si>
  <si>
    <t xml:space="preserve">Gondarém</t>
  </si>
  <si>
    <t xml:space="preserve">161006</t>
  </si>
  <si>
    <t xml:space="preserve">16102401</t>
  </si>
  <si>
    <t xml:space="preserve">Loivo</t>
  </si>
  <si>
    <t xml:space="preserve">161007</t>
  </si>
  <si>
    <t xml:space="preserve">16102402</t>
  </si>
  <si>
    <t xml:space="preserve">Mentrestido</t>
  </si>
  <si>
    <t xml:space="preserve">161009</t>
  </si>
  <si>
    <t xml:space="preserve">16102403</t>
  </si>
  <si>
    <t xml:space="preserve">Sapardos</t>
  </si>
  <si>
    <t xml:space="preserve">161012</t>
  </si>
  <si>
    <t xml:space="preserve">16102404</t>
  </si>
  <si>
    <t xml:space="preserve">Sopo</t>
  </si>
  <si>
    <t xml:space="preserve">161013</t>
  </si>
  <si>
    <t xml:space="preserve">16102405</t>
  </si>
  <si>
    <t xml:space="preserve">UF de Campos e Vila Meã</t>
  </si>
  <si>
    <t xml:space="preserve">161016</t>
  </si>
  <si>
    <t xml:space="preserve">16102406</t>
  </si>
  <si>
    <t xml:space="preserve">UF de Candemil e Gondar</t>
  </si>
  <si>
    <t xml:space="preserve">161017</t>
  </si>
  <si>
    <t xml:space="preserve">16102407</t>
  </si>
  <si>
    <t xml:space="preserve">UF de Reboreda e Nogueira</t>
  </si>
  <si>
    <t xml:space="preserve">161018</t>
  </si>
  <si>
    <t xml:space="preserve">16102408</t>
  </si>
  <si>
    <t xml:space="preserve">UF de Vila Nova de Cerveira e Lovelhe</t>
  </si>
  <si>
    <t xml:space="preserve">161019</t>
  </si>
  <si>
    <t xml:space="preserve">17012409</t>
  </si>
  <si>
    <t xml:space="preserve">170101</t>
  </si>
  <si>
    <t xml:space="preserve">17012410</t>
  </si>
  <si>
    <t xml:space="preserve">Favaios</t>
  </si>
  <si>
    <t xml:space="preserve">170107</t>
  </si>
  <si>
    <t xml:space="preserve">17012411</t>
  </si>
  <si>
    <t xml:space="preserve">Pegarinhos</t>
  </si>
  <si>
    <t xml:space="preserve">170108</t>
  </si>
  <si>
    <t xml:space="preserve">17012412</t>
  </si>
  <si>
    <t xml:space="preserve">Pinhão</t>
  </si>
  <si>
    <t xml:space="preserve">170109</t>
  </si>
  <si>
    <t xml:space="preserve">17012413</t>
  </si>
  <si>
    <t xml:space="preserve">Sanfins do Douro</t>
  </si>
  <si>
    <t xml:space="preserve">170112</t>
  </si>
  <si>
    <t xml:space="preserve">17012414</t>
  </si>
  <si>
    <t xml:space="preserve">Santa Eugénia</t>
  </si>
  <si>
    <t xml:space="preserve">170113</t>
  </si>
  <si>
    <t xml:space="preserve">17012415</t>
  </si>
  <si>
    <t xml:space="preserve">São Mamede de Ribatua</t>
  </si>
  <si>
    <t xml:space="preserve">170114</t>
  </si>
  <si>
    <t xml:space="preserve">17012416</t>
  </si>
  <si>
    <t xml:space="preserve">170116</t>
  </si>
  <si>
    <t xml:space="preserve">17012417</t>
  </si>
  <si>
    <t xml:space="preserve">170117</t>
  </si>
  <si>
    <t xml:space="preserve">17012418</t>
  </si>
  <si>
    <t xml:space="preserve">Vilar de Maçada</t>
  </si>
  <si>
    <t xml:space="preserve">170118</t>
  </si>
  <si>
    <t xml:space="preserve">17012419</t>
  </si>
  <si>
    <t xml:space="preserve">UF de Carlão e Amieiro</t>
  </si>
  <si>
    <t xml:space="preserve">170120</t>
  </si>
  <si>
    <t xml:space="preserve">17012420</t>
  </si>
  <si>
    <t xml:space="preserve">UF de Castedo e Cotas</t>
  </si>
  <si>
    <t xml:space="preserve">170121</t>
  </si>
  <si>
    <t xml:space="preserve">17012421</t>
  </si>
  <si>
    <t xml:space="preserve">UF de Pópulo e Ribalonga</t>
  </si>
  <si>
    <t xml:space="preserve">170122</t>
  </si>
  <si>
    <t xml:space="preserve">17012422</t>
  </si>
  <si>
    <t xml:space="preserve">UF de Vale de Mendiz, Casal de Loivos e Vilarinho de Cotas</t>
  </si>
  <si>
    <t xml:space="preserve">170123</t>
  </si>
  <si>
    <t xml:space="preserve">17022423</t>
  </si>
  <si>
    <t xml:space="preserve">Beça</t>
  </si>
  <si>
    <t xml:space="preserve">170203</t>
  </si>
  <si>
    <t xml:space="preserve">17022424</t>
  </si>
  <si>
    <t xml:space="preserve">Covas do Barroso</t>
  </si>
  <si>
    <t xml:space="preserve">170208</t>
  </si>
  <si>
    <t xml:space="preserve">17022425</t>
  </si>
  <si>
    <t xml:space="preserve">170210</t>
  </si>
  <si>
    <t xml:space="preserve">17022426</t>
  </si>
  <si>
    <t xml:space="preserve">Pinho</t>
  </si>
  <si>
    <t xml:space="preserve">170213</t>
  </si>
  <si>
    <t xml:space="preserve">17022427</t>
  </si>
  <si>
    <t xml:space="preserve">Sapiãos</t>
  </si>
  <si>
    <t xml:space="preserve">170215</t>
  </si>
  <si>
    <t xml:space="preserve">17022428</t>
  </si>
  <si>
    <t xml:space="preserve">Alturas do Barroso e Cerdedo</t>
  </si>
  <si>
    <t xml:space="preserve">170217</t>
  </si>
  <si>
    <t xml:space="preserve">17022429</t>
  </si>
  <si>
    <t xml:space="preserve">Ardãos e Bobadela</t>
  </si>
  <si>
    <t xml:space="preserve">170218</t>
  </si>
  <si>
    <t xml:space="preserve">17022430</t>
  </si>
  <si>
    <t xml:space="preserve">Boticas e Granja</t>
  </si>
  <si>
    <t xml:space="preserve">170219</t>
  </si>
  <si>
    <t xml:space="preserve">17022431</t>
  </si>
  <si>
    <t xml:space="preserve">Codessoso, Curros e Fiães do Tâmega</t>
  </si>
  <si>
    <t xml:space="preserve">170220</t>
  </si>
  <si>
    <t xml:space="preserve">17022432</t>
  </si>
  <si>
    <t xml:space="preserve">Vilar e Viveiro</t>
  </si>
  <si>
    <t xml:space="preserve">170221</t>
  </si>
  <si>
    <t xml:space="preserve">17032433</t>
  </si>
  <si>
    <t xml:space="preserve">Águas Frias</t>
  </si>
  <si>
    <t xml:space="preserve">170301</t>
  </si>
  <si>
    <t xml:space="preserve">17032434</t>
  </si>
  <si>
    <t xml:space="preserve">Anelhe</t>
  </si>
  <si>
    <t xml:space="preserve">170302</t>
  </si>
  <si>
    <t xml:space="preserve">17032435</t>
  </si>
  <si>
    <t xml:space="preserve">170305</t>
  </si>
  <si>
    <t xml:space="preserve">17032436</t>
  </si>
  <si>
    <t xml:space="preserve">Cimo de Vila da Castanheira</t>
  </si>
  <si>
    <t xml:space="preserve">170309</t>
  </si>
  <si>
    <t xml:space="preserve">17032437</t>
  </si>
  <si>
    <t xml:space="preserve">Curalha</t>
  </si>
  <si>
    <t xml:space="preserve">170310</t>
  </si>
  <si>
    <t xml:space="preserve">17032438</t>
  </si>
  <si>
    <t xml:space="preserve">Ervededo</t>
  </si>
  <si>
    <t xml:space="preserve">170312</t>
  </si>
  <si>
    <t xml:space="preserve">17032439</t>
  </si>
  <si>
    <t xml:space="preserve">Faiões</t>
  </si>
  <si>
    <t xml:space="preserve">170313</t>
  </si>
  <si>
    <t xml:space="preserve">17032440</t>
  </si>
  <si>
    <t xml:space="preserve">Lama de Arcos</t>
  </si>
  <si>
    <t xml:space="preserve">170314</t>
  </si>
  <si>
    <t xml:space="preserve">17032441</t>
  </si>
  <si>
    <t xml:space="preserve">Mairos</t>
  </si>
  <si>
    <t xml:space="preserve">170316</t>
  </si>
  <si>
    <t xml:space="preserve">17032442</t>
  </si>
  <si>
    <t xml:space="preserve">Moreiras</t>
  </si>
  <si>
    <t xml:space="preserve">170317</t>
  </si>
  <si>
    <t xml:space="preserve">17032443</t>
  </si>
  <si>
    <t xml:space="preserve">Nogueira da Montanha</t>
  </si>
  <si>
    <t xml:space="preserve">170318</t>
  </si>
  <si>
    <t xml:space="preserve">17032444</t>
  </si>
  <si>
    <t xml:space="preserve">Oura</t>
  </si>
  <si>
    <t xml:space="preserve">170320</t>
  </si>
  <si>
    <t xml:space="preserve">17032445</t>
  </si>
  <si>
    <t xml:space="preserve">Outeiro Seco</t>
  </si>
  <si>
    <t xml:space="preserve">170321</t>
  </si>
  <si>
    <t xml:space="preserve">17032446</t>
  </si>
  <si>
    <t xml:space="preserve">170322</t>
  </si>
  <si>
    <t xml:space="preserve">17032447</t>
  </si>
  <si>
    <t xml:space="preserve">Redondelo</t>
  </si>
  <si>
    <t xml:space="preserve">170324</t>
  </si>
  <si>
    <t xml:space="preserve">17032448</t>
  </si>
  <si>
    <t xml:space="preserve">Sanfins</t>
  </si>
  <si>
    <t xml:space="preserve">170327</t>
  </si>
  <si>
    <t xml:space="preserve">17032449</t>
  </si>
  <si>
    <t xml:space="preserve">Santa Leocádia</t>
  </si>
  <si>
    <t xml:space="preserve">170329</t>
  </si>
  <si>
    <t xml:space="preserve">17032450</t>
  </si>
  <si>
    <t xml:space="preserve">Santo António de Monforte</t>
  </si>
  <si>
    <t xml:space="preserve">170330</t>
  </si>
  <si>
    <t xml:space="preserve">17032451</t>
  </si>
  <si>
    <t xml:space="preserve">170331</t>
  </si>
  <si>
    <t xml:space="preserve">17032452</t>
  </si>
  <si>
    <t xml:space="preserve">São Pedro de Agostém</t>
  </si>
  <si>
    <t xml:space="preserve">170333</t>
  </si>
  <si>
    <t xml:space="preserve">17032453</t>
  </si>
  <si>
    <t xml:space="preserve">170334</t>
  </si>
  <si>
    <t xml:space="preserve">17032454</t>
  </si>
  <si>
    <t xml:space="preserve">Tronco</t>
  </si>
  <si>
    <t xml:space="preserve">170340</t>
  </si>
  <si>
    <t xml:space="preserve">17032455</t>
  </si>
  <si>
    <t xml:space="preserve">Vale de Anta</t>
  </si>
  <si>
    <t xml:space="preserve">170341</t>
  </si>
  <si>
    <t xml:space="preserve">17032456</t>
  </si>
  <si>
    <t xml:space="preserve">Vila Verde da Raia</t>
  </si>
  <si>
    <t xml:space="preserve">170343</t>
  </si>
  <si>
    <t xml:space="preserve">17032457</t>
  </si>
  <si>
    <t xml:space="preserve">Vilar de Nantes</t>
  </si>
  <si>
    <t xml:space="preserve">170344</t>
  </si>
  <si>
    <t xml:space="preserve">17032458</t>
  </si>
  <si>
    <t xml:space="preserve">Vilarelho da Raia</t>
  </si>
  <si>
    <t xml:space="preserve">170345</t>
  </si>
  <si>
    <t xml:space="preserve">17032459</t>
  </si>
  <si>
    <t xml:space="preserve">Vilas Boas</t>
  </si>
  <si>
    <t xml:space="preserve">170347</t>
  </si>
  <si>
    <t xml:space="preserve">17032460</t>
  </si>
  <si>
    <t xml:space="preserve">Vilela Seca</t>
  </si>
  <si>
    <t xml:space="preserve">170348</t>
  </si>
  <si>
    <t xml:space="preserve">17032461</t>
  </si>
  <si>
    <t xml:space="preserve">Vilela do Tâmega</t>
  </si>
  <si>
    <t xml:space="preserve">170349</t>
  </si>
  <si>
    <t xml:space="preserve">17032462</t>
  </si>
  <si>
    <t xml:space="preserve">170350</t>
  </si>
  <si>
    <t xml:space="preserve">17032463</t>
  </si>
  <si>
    <t xml:space="preserve">Planalto de Monforte (UF de Oucidres e Bobadela)</t>
  </si>
  <si>
    <t xml:space="preserve">170353</t>
  </si>
  <si>
    <t xml:space="preserve">17032464</t>
  </si>
  <si>
    <t xml:space="preserve">UF da Madalena e Samaiões</t>
  </si>
  <si>
    <t xml:space="preserve">170354</t>
  </si>
  <si>
    <t xml:space="preserve">17032465</t>
  </si>
  <si>
    <t xml:space="preserve">UF das Eiras, São Julião de Montenegro e Cela</t>
  </si>
  <si>
    <t xml:space="preserve">170355</t>
  </si>
  <si>
    <t xml:space="preserve">17032466</t>
  </si>
  <si>
    <t xml:space="preserve">UF de Calvão e Soutelinho da Raia</t>
  </si>
  <si>
    <t xml:space="preserve">170356</t>
  </si>
  <si>
    <t xml:space="preserve">17032467</t>
  </si>
  <si>
    <t xml:space="preserve">UF de Loivos e Póvoa de Agrações</t>
  </si>
  <si>
    <t xml:space="preserve">170357</t>
  </si>
  <si>
    <t xml:space="preserve">17032468</t>
  </si>
  <si>
    <t xml:space="preserve">UF de Santa Cruz/Trindade e Sanjurge</t>
  </si>
  <si>
    <t xml:space="preserve">170358</t>
  </si>
  <si>
    <t xml:space="preserve">17032469</t>
  </si>
  <si>
    <t xml:space="preserve">UF de Soutelo e Seara Velha</t>
  </si>
  <si>
    <t xml:space="preserve">170359</t>
  </si>
  <si>
    <t xml:space="preserve">17032470</t>
  </si>
  <si>
    <t xml:space="preserve">UF de Travancas e Roriz</t>
  </si>
  <si>
    <t xml:space="preserve">170360</t>
  </si>
  <si>
    <t xml:space="preserve">17032471</t>
  </si>
  <si>
    <t xml:space="preserve">Vidago (UF de Vidago, Arcossó, Selhariz e Vilarinho das Paranheiras)</t>
  </si>
  <si>
    <t xml:space="preserve">170361</t>
  </si>
  <si>
    <t xml:space="preserve">17042472</t>
  </si>
  <si>
    <t xml:space="preserve">170401</t>
  </si>
  <si>
    <t xml:space="preserve">17042473</t>
  </si>
  <si>
    <t xml:space="preserve">Cidadelhe</t>
  </si>
  <si>
    <t xml:space="preserve">170402</t>
  </si>
  <si>
    <t xml:space="preserve">17042474</t>
  </si>
  <si>
    <t xml:space="preserve">170403</t>
  </si>
  <si>
    <t xml:space="preserve">17042475</t>
  </si>
  <si>
    <t xml:space="preserve">Vila Marim</t>
  </si>
  <si>
    <t xml:space="preserve">170407</t>
  </si>
  <si>
    <t xml:space="preserve">17042476</t>
  </si>
  <si>
    <t xml:space="preserve">Mesão Frio (Santo André)</t>
  </si>
  <si>
    <t xml:space="preserve">170408</t>
  </si>
  <si>
    <t xml:space="preserve">17052477</t>
  </si>
  <si>
    <t xml:space="preserve">Atei</t>
  </si>
  <si>
    <t xml:space="preserve">170501</t>
  </si>
  <si>
    <t xml:space="preserve">17052478</t>
  </si>
  <si>
    <t xml:space="preserve">Bilhó</t>
  </si>
  <si>
    <t xml:space="preserve">170502</t>
  </si>
  <si>
    <t xml:space="preserve">17052479</t>
  </si>
  <si>
    <t xml:space="preserve">São Cristóvão de Mondim de Basto</t>
  </si>
  <si>
    <t xml:space="preserve">170505</t>
  </si>
  <si>
    <t xml:space="preserve">17052480</t>
  </si>
  <si>
    <t xml:space="preserve">Vilar de Ferreiros</t>
  </si>
  <si>
    <t xml:space="preserve">170508</t>
  </si>
  <si>
    <t xml:space="preserve">17052481</t>
  </si>
  <si>
    <t xml:space="preserve">UF de Campanhó e Paradança</t>
  </si>
  <si>
    <t xml:space="preserve">170509</t>
  </si>
  <si>
    <t xml:space="preserve">17052482</t>
  </si>
  <si>
    <t xml:space="preserve">UF de Ermelo e Pardelhas</t>
  </si>
  <si>
    <t xml:space="preserve">170510</t>
  </si>
  <si>
    <t xml:space="preserve">17062483</t>
  </si>
  <si>
    <t xml:space="preserve">170601</t>
  </si>
  <si>
    <t xml:space="preserve">17062484</t>
  </si>
  <si>
    <t xml:space="preserve">Cervos</t>
  </si>
  <si>
    <t xml:space="preserve">170603</t>
  </si>
  <si>
    <t xml:space="preserve">17062485</t>
  </si>
  <si>
    <t xml:space="preserve">Chã</t>
  </si>
  <si>
    <t xml:space="preserve">170604</t>
  </si>
  <si>
    <t xml:space="preserve">17062486</t>
  </si>
  <si>
    <t xml:space="preserve">Covelo do Gerês</t>
  </si>
  <si>
    <t xml:space="preserve">170607</t>
  </si>
  <si>
    <t xml:space="preserve">17062487</t>
  </si>
  <si>
    <t xml:space="preserve">Ferral</t>
  </si>
  <si>
    <t xml:space="preserve">170609</t>
  </si>
  <si>
    <t xml:space="preserve">17062488</t>
  </si>
  <si>
    <t xml:space="preserve">Gralhas</t>
  </si>
  <si>
    <t xml:space="preserve">170612</t>
  </si>
  <si>
    <t xml:space="preserve">17062489</t>
  </si>
  <si>
    <t xml:space="preserve">Morgade</t>
  </si>
  <si>
    <t xml:space="preserve">170616</t>
  </si>
  <si>
    <t xml:space="preserve">17062490</t>
  </si>
  <si>
    <t xml:space="preserve">Negrões</t>
  </si>
  <si>
    <t xml:space="preserve">170618</t>
  </si>
  <si>
    <t xml:space="preserve">17062491</t>
  </si>
  <si>
    <t xml:space="preserve">170619</t>
  </si>
  <si>
    <t xml:space="preserve">17062492</t>
  </si>
  <si>
    <t xml:space="preserve">Pitões das Junias</t>
  </si>
  <si>
    <t xml:space="preserve">170623</t>
  </si>
  <si>
    <t xml:space="preserve">17062493</t>
  </si>
  <si>
    <t xml:space="preserve">Reigoso</t>
  </si>
  <si>
    <t xml:space="preserve">170625</t>
  </si>
  <si>
    <t xml:space="preserve">17062494</t>
  </si>
  <si>
    <t xml:space="preserve">Salto</t>
  </si>
  <si>
    <t xml:space="preserve">170626</t>
  </si>
  <si>
    <t xml:space="preserve">17062495</t>
  </si>
  <si>
    <t xml:space="preserve">170627</t>
  </si>
  <si>
    <t xml:space="preserve">17062496</t>
  </si>
  <si>
    <t xml:space="preserve">Sarraquinhos</t>
  </si>
  <si>
    <t xml:space="preserve">170629</t>
  </si>
  <si>
    <t xml:space="preserve">17062497</t>
  </si>
  <si>
    <t xml:space="preserve">Solveira</t>
  </si>
  <si>
    <t xml:space="preserve">170631</t>
  </si>
  <si>
    <t xml:space="preserve">17062498</t>
  </si>
  <si>
    <t xml:space="preserve">Tourém</t>
  </si>
  <si>
    <t xml:space="preserve">170632</t>
  </si>
  <si>
    <t xml:space="preserve">17062499</t>
  </si>
  <si>
    <t xml:space="preserve">Vila da Ponte</t>
  </si>
  <si>
    <t xml:space="preserve">170635</t>
  </si>
  <si>
    <t xml:space="preserve">17062500</t>
  </si>
  <si>
    <t xml:space="preserve">UF de Cambeses do Rio, Donões e Mourilhe</t>
  </si>
  <si>
    <t xml:space="preserve">170636</t>
  </si>
  <si>
    <t xml:space="preserve">17062501</t>
  </si>
  <si>
    <t xml:space="preserve">UF de Meixedo e Padornelos</t>
  </si>
  <si>
    <t xml:space="preserve">170637</t>
  </si>
  <si>
    <t xml:space="preserve">17062502</t>
  </si>
  <si>
    <t xml:space="preserve">UF de Montalegre e Padroso</t>
  </si>
  <si>
    <t xml:space="preserve">170638</t>
  </si>
  <si>
    <t xml:space="preserve">17062503</t>
  </si>
  <si>
    <t xml:space="preserve">UF de Paradela, Contim e Fiães</t>
  </si>
  <si>
    <t xml:space="preserve">170639</t>
  </si>
  <si>
    <t xml:space="preserve">17062504</t>
  </si>
  <si>
    <t xml:space="preserve">UF de Sezelhe e Covelães</t>
  </si>
  <si>
    <t xml:space="preserve">170640</t>
  </si>
  <si>
    <t xml:space="preserve">17062505</t>
  </si>
  <si>
    <t xml:space="preserve">UF de Venda Nova e Pondras</t>
  </si>
  <si>
    <t xml:space="preserve">170641</t>
  </si>
  <si>
    <t xml:space="preserve">17062506</t>
  </si>
  <si>
    <t xml:space="preserve">UF de Viade de Baixo e Fervidelas</t>
  </si>
  <si>
    <t xml:space="preserve">170642</t>
  </si>
  <si>
    <t xml:space="preserve">17062507</t>
  </si>
  <si>
    <t xml:space="preserve">UF de Vilar de Perdizes e Meixide</t>
  </si>
  <si>
    <t xml:space="preserve">170643</t>
  </si>
  <si>
    <t xml:space="preserve">17072508</t>
  </si>
  <si>
    <t xml:space="preserve">170701</t>
  </si>
  <si>
    <t xml:space="preserve">17072509</t>
  </si>
  <si>
    <t xml:space="preserve">Fiolhoso</t>
  </si>
  <si>
    <t xml:space="preserve">170703</t>
  </si>
  <si>
    <t xml:space="preserve">17072510</t>
  </si>
  <si>
    <t xml:space="preserve">Jou</t>
  </si>
  <si>
    <t xml:space="preserve">170704</t>
  </si>
  <si>
    <t xml:space="preserve">17072511</t>
  </si>
  <si>
    <t xml:space="preserve">170705</t>
  </si>
  <si>
    <t xml:space="preserve">17072512</t>
  </si>
  <si>
    <t xml:space="preserve">Valongo de Milhais</t>
  </si>
  <si>
    <t xml:space="preserve">170708</t>
  </si>
  <si>
    <t xml:space="preserve">17072513</t>
  </si>
  <si>
    <t xml:space="preserve">UF de Carva e Vilares</t>
  </si>
  <si>
    <t xml:space="preserve">170710</t>
  </si>
  <si>
    <t xml:space="preserve">17072514</t>
  </si>
  <si>
    <t xml:space="preserve">UF de Noura e Palheiros</t>
  </si>
  <si>
    <t xml:space="preserve">170711</t>
  </si>
  <si>
    <t xml:space="preserve">17082515</t>
  </si>
  <si>
    <t xml:space="preserve">Fontelas</t>
  </si>
  <si>
    <t xml:space="preserve">170802</t>
  </si>
  <si>
    <t xml:space="preserve">17082516</t>
  </si>
  <si>
    <t xml:space="preserve">170805</t>
  </si>
  <si>
    <t xml:space="preserve">17082517</t>
  </si>
  <si>
    <t xml:space="preserve">Sedielos</t>
  </si>
  <si>
    <t xml:space="preserve">170809</t>
  </si>
  <si>
    <t xml:space="preserve">17082518</t>
  </si>
  <si>
    <t xml:space="preserve">Vilarinho dos Freires</t>
  </si>
  <si>
    <t xml:space="preserve">170810</t>
  </si>
  <si>
    <t xml:space="preserve">17082519</t>
  </si>
  <si>
    <t xml:space="preserve">UF de Galafura e Covelinhas</t>
  </si>
  <si>
    <t xml:space="preserve">170813</t>
  </si>
  <si>
    <t xml:space="preserve">17082520</t>
  </si>
  <si>
    <t xml:space="preserve">UF de Moura Morta e Vinhós</t>
  </si>
  <si>
    <t xml:space="preserve">170814</t>
  </si>
  <si>
    <t xml:space="preserve">17082521</t>
  </si>
  <si>
    <t xml:space="preserve">UF de Peso da Régua e Godim</t>
  </si>
  <si>
    <t xml:space="preserve">170815</t>
  </si>
  <si>
    <t xml:space="preserve">17082522</t>
  </si>
  <si>
    <t xml:space="preserve">UF de Poiares e Canelas</t>
  </si>
  <si>
    <t xml:space="preserve">170816</t>
  </si>
  <si>
    <t xml:space="preserve">17092523</t>
  </si>
  <si>
    <t xml:space="preserve">Alvadia</t>
  </si>
  <si>
    <t xml:space="preserve">170901</t>
  </si>
  <si>
    <t xml:space="preserve">17092524</t>
  </si>
  <si>
    <t xml:space="preserve">Canedo</t>
  </si>
  <si>
    <t xml:space="preserve">170902</t>
  </si>
  <si>
    <t xml:space="preserve">17092525</t>
  </si>
  <si>
    <t xml:space="preserve">Santa Marinha</t>
  </si>
  <si>
    <t xml:space="preserve">170906</t>
  </si>
  <si>
    <t xml:space="preserve">17092526</t>
  </si>
  <si>
    <t xml:space="preserve">UF de Cerva e Limões</t>
  </si>
  <si>
    <t xml:space="preserve">170908</t>
  </si>
  <si>
    <t xml:space="preserve">17092527</t>
  </si>
  <si>
    <t xml:space="preserve">UF de Ribeira de Pena (Salvador) e Santo Aleixo de Além-Tâmega</t>
  </si>
  <si>
    <t xml:space="preserve">170909</t>
  </si>
  <si>
    <t xml:space="preserve">17102528</t>
  </si>
  <si>
    <t xml:space="preserve">Celeirós</t>
  </si>
  <si>
    <t xml:space="preserve">171001</t>
  </si>
  <si>
    <t xml:space="preserve">17102529</t>
  </si>
  <si>
    <t xml:space="preserve">Covas do Douro</t>
  </si>
  <si>
    <t xml:space="preserve">171002</t>
  </si>
  <si>
    <t xml:space="preserve">17102530</t>
  </si>
  <si>
    <t xml:space="preserve">Gouvinhas</t>
  </si>
  <si>
    <t xml:space="preserve">171004</t>
  </si>
  <si>
    <t xml:space="preserve">17102531</t>
  </si>
  <si>
    <t xml:space="preserve">Parada de Pinhão</t>
  </si>
  <si>
    <t xml:space="preserve">171005</t>
  </si>
  <si>
    <t xml:space="preserve">17102532</t>
  </si>
  <si>
    <t xml:space="preserve">Paços</t>
  </si>
  <si>
    <t xml:space="preserve">171007</t>
  </si>
  <si>
    <t xml:space="preserve">17102533</t>
  </si>
  <si>
    <t xml:space="preserve">171009</t>
  </si>
  <si>
    <t xml:space="preserve">17102534</t>
  </si>
  <si>
    <t xml:space="preserve">São Lourenço de Ribapinhão</t>
  </si>
  <si>
    <t xml:space="preserve">171011</t>
  </si>
  <si>
    <t xml:space="preserve">17102535</t>
  </si>
  <si>
    <t xml:space="preserve">Souto Maior</t>
  </si>
  <si>
    <t xml:space="preserve">171013</t>
  </si>
  <si>
    <t xml:space="preserve">17102536</t>
  </si>
  <si>
    <t xml:space="preserve">Torre do Pinhão</t>
  </si>
  <si>
    <t xml:space="preserve">171014</t>
  </si>
  <si>
    <t xml:space="preserve">17102537</t>
  </si>
  <si>
    <t xml:space="preserve">Vilarinho de São Romão</t>
  </si>
  <si>
    <t xml:space="preserve">171015</t>
  </si>
  <si>
    <t xml:space="preserve">17102538</t>
  </si>
  <si>
    <t xml:space="preserve">UF de Provesende, Gouvães do Douro e São Cristóvão do Douro</t>
  </si>
  <si>
    <t xml:space="preserve">171016</t>
  </si>
  <si>
    <t xml:space="preserve">17102539</t>
  </si>
  <si>
    <t xml:space="preserve">UF de São Martinho de Antas e Paradela de Guiães</t>
  </si>
  <si>
    <t xml:space="preserve">171017</t>
  </si>
  <si>
    <t xml:space="preserve">17112540</t>
  </si>
  <si>
    <t xml:space="preserve">Alvações do Corgo</t>
  </si>
  <si>
    <t xml:space="preserve">171101</t>
  </si>
  <si>
    <t xml:space="preserve">17112541</t>
  </si>
  <si>
    <t xml:space="preserve">Cumieira</t>
  </si>
  <si>
    <t xml:space="preserve">171102</t>
  </si>
  <si>
    <t xml:space="preserve">17112542</t>
  </si>
  <si>
    <t xml:space="preserve">171103</t>
  </si>
  <si>
    <t xml:space="preserve">17112543</t>
  </si>
  <si>
    <t xml:space="preserve">Medrões</t>
  </si>
  <si>
    <t xml:space="preserve">171106</t>
  </si>
  <si>
    <t xml:space="preserve">17112544</t>
  </si>
  <si>
    <t xml:space="preserve">Sever</t>
  </si>
  <si>
    <t xml:space="preserve">171110</t>
  </si>
  <si>
    <t xml:space="preserve">17112545</t>
  </si>
  <si>
    <t xml:space="preserve">UF de Lobrigos (São Miguel e São João Baptista) e Sanhoane</t>
  </si>
  <si>
    <t xml:space="preserve">171111</t>
  </si>
  <si>
    <t xml:space="preserve">17112546</t>
  </si>
  <si>
    <t xml:space="preserve">UF de Louredo e Fornelos</t>
  </si>
  <si>
    <t xml:space="preserve">171112</t>
  </si>
  <si>
    <t xml:space="preserve">17122547</t>
  </si>
  <si>
    <t xml:space="preserve">Água Revés e Crasto</t>
  </si>
  <si>
    <t xml:space="preserve">171201</t>
  </si>
  <si>
    <t xml:space="preserve">17122548</t>
  </si>
  <si>
    <t xml:space="preserve">Algeriz</t>
  </si>
  <si>
    <t xml:space="preserve">171203</t>
  </si>
  <si>
    <t xml:space="preserve">17122549</t>
  </si>
  <si>
    <t xml:space="preserve">Bouçoães</t>
  </si>
  <si>
    <t xml:space="preserve">171205</t>
  </si>
  <si>
    <t xml:space="preserve">17122550</t>
  </si>
  <si>
    <t xml:space="preserve">Canaveses</t>
  </si>
  <si>
    <t xml:space="preserve">171206</t>
  </si>
  <si>
    <t xml:space="preserve">17122551</t>
  </si>
  <si>
    <t xml:space="preserve">Ervões</t>
  </si>
  <si>
    <t xml:space="preserve">171209</t>
  </si>
  <si>
    <t xml:space="preserve">17122552</t>
  </si>
  <si>
    <t xml:space="preserve">Fornos do Pinhal</t>
  </si>
  <si>
    <t xml:space="preserve">171211</t>
  </si>
  <si>
    <t xml:space="preserve">17122553</t>
  </si>
  <si>
    <t xml:space="preserve">Friões</t>
  </si>
  <si>
    <t xml:space="preserve">171212</t>
  </si>
  <si>
    <t xml:space="preserve">17122554</t>
  </si>
  <si>
    <t xml:space="preserve">Padrela e Tazem</t>
  </si>
  <si>
    <t xml:space="preserve">171215</t>
  </si>
  <si>
    <t xml:space="preserve">17122555</t>
  </si>
  <si>
    <t xml:space="preserve">Possacos</t>
  </si>
  <si>
    <t xml:space="preserve">171216</t>
  </si>
  <si>
    <t xml:space="preserve">17122556</t>
  </si>
  <si>
    <t xml:space="preserve">Rio Torto</t>
  </si>
  <si>
    <t xml:space="preserve">171217</t>
  </si>
  <si>
    <t xml:space="preserve">17122557</t>
  </si>
  <si>
    <t xml:space="preserve">Santa Maria de Emeres</t>
  </si>
  <si>
    <t xml:space="preserve">171219</t>
  </si>
  <si>
    <t xml:space="preserve">17122558</t>
  </si>
  <si>
    <t xml:space="preserve">Santa Valha</t>
  </si>
  <si>
    <t xml:space="preserve">171220</t>
  </si>
  <si>
    <t xml:space="preserve">17122559</t>
  </si>
  <si>
    <t xml:space="preserve">Santiago da Ribeira de Alhariz</t>
  </si>
  <si>
    <t xml:space="preserve">171221</t>
  </si>
  <si>
    <t xml:space="preserve">17122560</t>
  </si>
  <si>
    <t xml:space="preserve">São João da Corveira</t>
  </si>
  <si>
    <t xml:space="preserve">171222</t>
  </si>
  <si>
    <t xml:space="preserve">17122561</t>
  </si>
  <si>
    <t xml:space="preserve">São Pedro de Veiga de Lila</t>
  </si>
  <si>
    <t xml:space="preserve">171223</t>
  </si>
  <si>
    <t xml:space="preserve">17122562</t>
  </si>
  <si>
    <t xml:space="preserve">171224</t>
  </si>
  <si>
    <t xml:space="preserve">17122563</t>
  </si>
  <si>
    <t xml:space="preserve">Vales</t>
  </si>
  <si>
    <t xml:space="preserve">171227</t>
  </si>
  <si>
    <t xml:space="preserve">17122564</t>
  </si>
  <si>
    <t xml:space="preserve">Vassal</t>
  </si>
  <si>
    <t xml:space="preserve">171229</t>
  </si>
  <si>
    <t xml:space="preserve">17122565</t>
  </si>
  <si>
    <t xml:space="preserve">Veiga de Lila</t>
  </si>
  <si>
    <t xml:space="preserve">171230</t>
  </si>
  <si>
    <t xml:space="preserve">17122566</t>
  </si>
  <si>
    <t xml:space="preserve">Vilarandelo</t>
  </si>
  <si>
    <t xml:space="preserve">171231</t>
  </si>
  <si>
    <t xml:space="preserve">17122567</t>
  </si>
  <si>
    <t xml:space="preserve">Carrazedo de Montenegro e Curros</t>
  </si>
  <si>
    <t xml:space="preserve">171232</t>
  </si>
  <si>
    <t xml:space="preserve">17122568</t>
  </si>
  <si>
    <t xml:space="preserve">Lebução, Fiães e Nozelos</t>
  </si>
  <si>
    <t xml:space="preserve">171233</t>
  </si>
  <si>
    <t xml:space="preserve">17122569</t>
  </si>
  <si>
    <t xml:space="preserve">Sonim e Barreiros</t>
  </si>
  <si>
    <t xml:space="preserve">171234</t>
  </si>
  <si>
    <t xml:space="preserve">17122570</t>
  </si>
  <si>
    <t xml:space="preserve">Tinhela e Alvarelhos</t>
  </si>
  <si>
    <t xml:space="preserve">171235</t>
  </si>
  <si>
    <t xml:space="preserve">17122571</t>
  </si>
  <si>
    <t xml:space="preserve">Valpaços e Sanfins</t>
  </si>
  <si>
    <t xml:space="preserve">171236</t>
  </si>
  <si>
    <t xml:space="preserve">17132572</t>
  </si>
  <si>
    <t xml:space="preserve">Alfarela de Jales</t>
  </si>
  <si>
    <t xml:space="preserve">171302</t>
  </si>
  <si>
    <t xml:space="preserve">17132573</t>
  </si>
  <si>
    <t xml:space="preserve">Bornes de Aguiar</t>
  </si>
  <si>
    <t xml:space="preserve">171303</t>
  </si>
  <si>
    <t xml:space="preserve">17132574</t>
  </si>
  <si>
    <t xml:space="preserve">Bragado</t>
  </si>
  <si>
    <t xml:space="preserve">171304</t>
  </si>
  <si>
    <t xml:space="preserve">17132575</t>
  </si>
  <si>
    <t xml:space="preserve">Capeludos</t>
  </si>
  <si>
    <t xml:space="preserve">171305</t>
  </si>
  <si>
    <t xml:space="preserve">17132576</t>
  </si>
  <si>
    <t xml:space="preserve">Soutelo de Aguiar</t>
  </si>
  <si>
    <t xml:space="preserve">171310</t>
  </si>
  <si>
    <t xml:space="preserve">17132577</t>
  </si>
  <si>
    <t xml:space="preserve">171311</t>
  </si>
  <si>
    <t xml:space="preserve">17132578</t>
  </si>
  <si>
    <t xml:space="preserve">Tresminas</t>
  </si>
  <si>
    <t xml:space="preserve">171312</t>
  </si>
  <si>
    <t xml:space="preserve">17132579</t>
  </si>
  <si>
    <t xml:space="preserve">Valoura</t>
  </si>
  <si>
    <t xml:space="preserve">171313</t>
  </si>
  <si>
    <t xml:space="preserve">17132580</t>
  </si>
  <si>
    <t xml:space="preserve">171314</t>
  </si>
  <si>
    <t xml:space="preserve">17132581</t>
  </si>
  <si>
    <t xml:space="preserve">Vreia de Bornes</t>
  </si>
  <si>
    <t xml:space="preserve">171315</t>
  </si>
  <si>
    <t xml:space="preserve">17132582</t>
  </si>
  <si>
    <t xml:space="preserve">Vreia de Jales</t>
  </si>
  <si>
    <t xml:space="preserve">171316</t>
  </si>
  <si>
    <t xml:space="preserve">17132583</t>
  </si>
  <si>
    <t xml:space="preserve">Sabroso de Aguiar</t>
  </si>
  <si>
    <t xml:space="preserve">171317</t>
  </si>
  <si>
    <t xml:space="preserve">17132584</t>
  </si>
  <si>
    <t xml:space="preserve">Alvão</t>
  </si>
  <si>
    <t xml:space="preserve">171319</t>
  </si>
  <si>
    <t xml:space="preserve">17132585</t>
  </si>
  <si>
    <t xml:space="preserve">UF de Pensalvos e Parada de Monteiros</t>
  </si>
  <si>
    <t xml:space="preserve">171320</t>
  </si>
  <si>
    <t xml:space="preserve">17142586</t>
  </si>
  <si>
    <t xml:space="preserve">Abaças</t>
  </si>
  <si>
    <t xml:space="preserve">171401</t>
  </si>
  <si>
    <t xml:space="preserve">17142587</t>
  </si>
  <si>
    <t xml:space="preserve">Andrães</t>
  </si>
  <si>
    <t xml:space="preserve">171403</t>
  </si>
  <si>
    <t xml:space="preserve">17142588</t>
  </si>
  <si>
    <t xml:space="preserve">171404</t>
  </si>
  <si>
    <t xml:space="preserve">17142589</t>
  </si>
  <si>
    <t xml:space="preserve">Campeã</t>
  </si>
  <si>
    <t xml:space="preserve">171406</t>
  </si>
  <si>
    <t xml:space="preserve">17142590</t>
  </si>
  <si>
    <t xml:space="preserve">Folhadela</t>
  </si>
  <si>
    <t xml:space="preserve">171409</t>
  </si>
  <si>
    <t xml:space="preserve">17142591</t>
  </si>
  <si>
    <t xml:space="preserve">Guiães</t>
  </si>
  <si>
    <t xml:space="preserve">171410</t>
  </si>
  <si>
    <t xml:space="preserve">17142592</t>
  </si>
  <si>
    <t xml:space="preserve">171414</t>
  </si>
  <si>
    <t xml:space="preserve">17142593</t>
  </si>
  <si>
    <t xml:space="preserve">Mateus</t>
  </si>
  <si>
    <t xml:space="preserve">171415</t>
  </si>
  <si>
    <t xml:space="preserve">17142594</t>
  </si>
  <si>
    <t xml:space="preserve">Mondrões</t>
  </si>
  <si>
    <t xml:space="preserve">171416</t>
  </si>
  <si>
    <t xml:space="preserve">17142595</t>
  </si>
  <si>
    <t xml:space="preserve">Parada de Cunhos</t>
  </si>
  <si>
    <t xml:space="preserve">171420</t>
  </si>
  <si>
    <t xml:space="preserve">17142596</t>
  </si>
  <si>
    <t xml:space="preserve">Torgueda</t>
  </si>
  <si>
    <t xml:space="preserve">171426</t>
  </si>
  <si>
    <t xml:space="preserve">17142597</t>
  </si>
  <si>
    <t xml:space="preserve">171429</t>
  </si>
  <si>
    <t xml:space="preserve">17142598</t>
  </si>
  <si>
    <t xml:space="preserve">UF de Adoufe e Vilarinho de Samardã</t>
  </si>
  <si>
    <t xml:space="preserve">171431</t>
  </si>
  <si>
    <t xml:space="preserve">17142599</t>
  </si>
  <si>
    <t xml:space="preserve">UF de Borbela e Lamas de Olo</t>
  </si>
  <si>
    <t xml:space="preserve">171432</t>
  </si>
  <si>
    <t xml:space="preserve">17142600</t>
  </si>
  <si>
    <t xml:space="preserve">UF de Constantim e Vale de Nogueiras</t>
  </si>
  <si>
    <t xml:space="preserve">171433</t>
  </si>
  <si>
    <t xml:space="preserve">17142601</t>
  </si>
  <si>
    <t xml:space="preserve">UF de Mouçós e Lamares</t>
  </si>
  <si>
    <t xml:space="preserve">171434</t>
  </si>
  <si>
    <t xml:space="preserve">17142602</t>
  </si>
  <si>
    <t xml:space="preserve">UF de Nogueira e Ermida</t>
  </si>
  <si>
    <t xml:space="preserve">171435</t>
  </si>
  <si>
    <t xml:space="preserve">17142603</t>
  </si>
  <si>
    <t xml:space="preserve">UF de Pena, Quintã e Vila Cova</t>
  </si>
  <si>
    <t xml:space="preserve">171436</t>
  </si>
  <si>
    <t xml:space="preserve">17142604</t>
  </si>
  <si>
    <t xml:space="preserve">UF de São Tomé do Castelo e Justes</t>
  </si>
  <si>
    <t xml:space="preserve">171437</t>
  </si>
  <si>
    <t xml:space="preserve">17142605</t>
  </si>
  <si>
    <t xml:space="preserve">171438</t>
  </si>
  <si>
    <t xml:space="preserve">18012606</t>
  </si>
  <si>
    <t xml:space="preserve">Aldeias</t>
  </si>
  <si>
    <t xml:space="preserve">180101</t>
  </si>
  <si>
    <t xml:space="preserve">18012607</t>
  </si>
  <si>
    <t xml:space="preserve">Cimbres</t>
  </si>
  <si>
    <t xml:space="preserve">180104</t>
  </si>
  <si>
    <t xml:space="preserve">18012608</t>
  </si>
  <si>
    <t xml:space="preserve">180106</t>
  </si>
  <si>
    <t xml:space="preserve">18012609</t>
  </si>
  <si>
    <t xml:space="preserve">Fontelo</t>
  </si>
  <si>
    <t xml:space="preserve">180107</t>
  </si>
  <si>
    <t xml:space="preserve">18012610</t>
  </si>
  <si>
    <t xml:space="preserve">Queimada</t>
  </si>
  <si>
    <t xml:space="preserve">180109</t>
  </si>
  <si>
    <t xml:space="preserve">18012611</t>
  </si>
  <si>
    <t xml:space="preserve">Queimadela</t>
  </si>
  <si>
    <t xml:space="preserve">180110</t>
  </si>
  <si>
    <t xml:space="preserve">18012612</t>
  </si>
  <si>
    <t xml:space="preserve">180111</t>
  </si>
  <si>
    <t xml:space="preserve">18012613</t>
  </si>
  <si>
    <t xml:space="preserve">São Cosmado</t>
  </si>
  <si>
    <t xml:space="preserve">180114</t>
  </si>
  <si>
    <t xml:space="preserve">18012614</t>
  </si>
  <si>
    <t xml:space="preserve">São Martinho das Chãs</t>
  </si>
  <si>
    <t xml:space="preserve">180115</t>
  </si>
  <si>
    <t xml:space="preserve">18012615</t>
  </si>
  <si>
    <t xml:space="preserve">Vacalar</t>
  </si>
  <si>
    <t xml:space="preserve">180118</t>
  </si>
  <si>
    <t xml:space="preserve">18012616</t>
  </si>
  <si>
    <t xml:space="preserve">180120</t>
  </si>
  <si>
    <t xml:space="preserve">18012617</t>
  </si>
  <si>
    <t xml:space="preserve">UF de Aricera e Goujoim</t>
  </si>
  <si>
    <t xml:space="preserve">180121</t>
  </si>
  <si>
    <t xml:space="preserve">18012618</t>
  </si>
  <si>
    <t xml:space="preserve">UF de São Romão e Santiago</t>
  </si>
  <si>
    <t xml:space="preserve">180122</t>
  </si>
  <si>
    <t xml:space="preserve">18012619</t>
  </si>
  <si>
    <t xml:space="preserve">UF de Vila Seca e Santo Adrião</t>
  </si>
  <si>
    <t xml:space="preserve">180123</t>
  </si>
  <si>
    <t xml:space="preserve">18022620</t>
  </si>
  <si>
    <t xml:space="preserve">Beijós</t>
  </si>
  <si>
    <t xml:space="preserve">180201</t>
  </si>
  <si>
    <t xml:space="preserve">18022621</t>
  </si>
  <si>
    <t xml:space="preserve">Cabanas de Viriato</t>
  </si>
  <si>
    <t xml:space="preserve">180202</t>
  </si>
  <si>
    <t xml:space="preserve">18022622</t>
  </si>
  <si>
    <t xml:space="preserve">Oliveira do Conde</t>
  </si>
  <si>
    <t xml:space="preserve">180204</t>
  </si>
  <si>
    <t xml:space="preserve">18022623</t>
  </si>
  <si>
    <t xml:space="preserve">180206</t>
  </si>
  <si>
    <t xml:space="preserve">18022624</t>
  </si>
  <si>
    <t xml:space="preserve">180208</t>
  </si>
  <si>
    <t xml:space="preserve">18032625</t>
  </si>
  <si>
    <t xml:space="preserve">Almofala</t>
  </si>
  <si>
    <t xml:space="preserve">180301</t>
  </si>
  <si>
    <t xml:space="preserve">18032626</t>
  </si>
  <si>
    <t xml:space="preserve">180303</t>
  </si>
  <si>
    <t xml:space="preserve">18032627</t>
  </si>
  <si>
    <t xml:space="preserve">180304</t>
  </si>
  <si>
    <t xml:space="preserve">18032628</t>
  </si>
  <si>
    <t xml:space="preserve">Cujó</t>
  </si>
  <si>
    <t xml:space="preserve">180305</t>
  </si>
  <si>
    <t xml:space="preserve">18032629</t>
  </si>
  <si>
    <t xml:space="preserve">Gosende</t>
  </si>
  <si>
    <t xml:space="preserve">180309</t>
  </si>
  <si>
    <t xml:space="preserve">18032630</t>
  </si>
  <si>
    <t xml:space="preserve">Mões</t>
  </si>
  <si>
    <t xml:space="preserve">180312</t>
  </si>
  <si>
    <t xml:space="preserve">18032631</t>
  </si>
  <si>
    <t xml:space="preserve">Moledo</t>
  </si>
  <si>
    <t xml:space="preserve">180313</t>
  </si>
  <si>
    <t xml:space="preserve">18032632</t>
  </si>
  <si>
    <t xml:space="preserve">Monteiras</t>
  </si>
  <si>
    <t xml:space="preserve">180314</t>
  </si>
  <si>
    <t xml:space="preserve">18032633</t>
  </si>
  <si>
    <t xml:space="preserve">Pepim</t>
  </si>
  <si>
    <t xml:space="preserve">180317</t>
  </si>
  <si>
    <t xml:space="preserve">18032634</t>
  </si>
  <si>
    <t xml:space="preserve">180319</t>
  </si>
  <si>
    <t xml:space="preserve">18032635</t>
  </si>
  <si>
    <t xml:space="preserve">São Joaninho</t>
  </si>
  <si>
    <t xml:space="preserve">180322</t>
  </si>
  <si>
    <t xml:space="preserve">18032636</t>
  </si>
  <si>
    <t xml:space="preserve">UF de Mamouros, Alva e Ribolhos</t>
  </si>
  <si>
    <t xml:space="preserve">180323</t>
  </si>
  <si>
    <t xml:space="preserve">18032637</t>
  </si>
  <si>
    <t xml:space="preserve">UF de Mezio e Moura Morta</t>
  </si>
  <si>
    <t xml:space="preserve">180324</t>
  </si>
  <si>
    <t xml:space="preserve">18032638</t>
  </si>
  <si>
    <t xml:space="preserve">UF de Parada de Ester e Ester</t>
  </si>
  <si>
    <t xml:space="preserve">180325</t>
  </si>
  <si>
    <t xml:space="preserve">18032639</t>
  </si>
  <si>
    <t xml:space="preserve">UF de Picão e Ermida</t>
  </si>
  <si>
    <t xml:space="preserve">180326</t>
  </si>
  <si>
    <t xml:space="preserve">18032640</t>
  </si>
  <si>
    <t xml:space="preserve">UF de Reriz e Gafanhão</t>
  </si>
  <si>
    <t xml:space="preserve">180327</t>
  </si>
  <si>
    <t xml:space="preserve">18042641</t>
  </si>
  <si>
    <t xml:space="preserve">180403</t>
  </si>
  <si>
    <t xml:space="preserve">18042642</t>
  </si>
  <si>
    <t xml:space="preserve">Espadanedo</t>
  </si>
  <si>
    <t xml:space="preserve">180404</t>
  </si>
  <si>
    <t xml:space="preserve">18042643</t>
  </si>
  <si>
    <t xml:space="preserve">Ferreiros de Tendais</t>
  </si>
  <si>
    <t xml:space="preserve">180405</t>
  </si>
  <si>
    <t xml:space="preserve">18042644</t>
  </si>
  <si>
    <t xml:space="preserve">180406</t>
  </si>
  <si>
    <t xml:space="preserve">18042645</t>
  </si>
  <si>
    <t xml:space="preserve">180408</t>
  </si>
  <si>
    <t xml:space="preserve">18042646</t>
  </si>
  <si>
    <t xml:space="preserve">180409</t>
  </si>
  <si>
    <t xml:space="preserve">18042647</t>
  </si>
  <si>
    <t xml:space="preserve">180410</t>
  </si>
  <si>
    <t xml:space="preserve">18042648</t>
  </si>
  <si>
    <t xml:space="preserve">Santiago de Piães</t>
  </si>
  <si>
    <t xml:space="preserve">180412</t>
  </si>
  <si>
    <t xml:space="preserve">18042649</t>
  </si>
  <si>
    <t xml:space="preserve">São Cristóvão de Nogueira</t>
  </si>
  <si>
    <t xml:space="preserve">180413</t>
  </si>
  <si>
    <t xml:space="preserve">18042650</t>
  </si>
  <si>
    <t xml:space="preserve">Souselo</t>
  </si>
  <si>
    <t xml:space="preserve">180414</t>
  </si>
  <si>
    <t xml:space="preserve">18042651</t>
  </si>
  <si>
    <t xml:space="preserve">Tarouquela</t>
  </si>
  <si>
    <t xml:space="preserve">180415</t>
  </si>
  <si>
    <t xml:space="preserve">18042652</t>
  </si>
  <si>
    <t xml:space="preserve">Tendais</t>
  </si>
  <si>
    <t xml:space="preserve">180416</t>
  </si>
  <si>
    <t xml:space="preserve">18042653</t>
  </si>
  <si>
    <t xml:space="preserve">180417</t>
  </si>
  <si>
    <t xml:space="preserve">18042654</t>
  </si>
  <si>
    <t xml:space="preserve">UF de Alhões, Bustelo, Gralheira e Ramires</t>
  </si>
  <si>
    <t xml:space="preserve">180418</t>
  </si>
  <si>
    <t xml:space="preserve">18052655</t>
  </si>
  <si>
    <t xml:space="preserve">Avões</t>
  </si>
  <si>
    <t xml:space="preserve">180502</t>
  </si>
  <si>
    <t xml:space="preserve">18052656</t>
  </si>
  <si>
    <t xml:space="preserve">Britiande</t>
  </si>
  <si>
    <t xml:space="preserve">180504</t>
  </si>
  <si>
    <t xml:space="preserve">18052657</t>
  </si>
  <si>
    <t xml:space="preserve">Cambres</t>
  </si>
  <si>
    <t xml:space="preserve">180505</t>
  </si>
  <si>
    <t xml:space="preserve">18052658</t>
  </si>
  <si>
    <t xml:space="preserve">Ferreirim</t>
  </si>
  <si>
    <t xml:space="preserve">180507</t>
  </si>
  <si>
    <t xml:space="preserve">18052659</t>
  </si>
  <si>
    <t xml:space="preserve">Ferreiros de Avões</t>
  </si>
  <si>
    <t xml:space="preserve">180508</t>
  </si>
  <si>
    <t xml:space="preserve">18052660</t>
  </si>
  <si>
    <t xml:space="preserve">Figueira</t>
  </si>
  <si>
    <t xml:space="preserve">180509</t>
  </si>
  <si>
    <t xml:space="preserve">18052661</t>
  </si>
  <si>
    <t xml:space="preserve">Lalim</t>
  </si>
  <si>
    <t xml:space="preserve">180510</t>
  </si>
  <si>
    <t xml:space="preserve">18052662</t>
  </si>
  <si>
    <t xml:space="preserve">Lazarim</t>
  </si>
  <si>
    <t xml:space="preserve">180511</t>
  </si>
  <si>
    <t xml:space="preserve">18052663</t>
  </si>
  <si>
    <t xml:space="preserve">Penajóia</t>
  </si>
  <si>
    <t xml:space="preserve">180516</t>
  </si>
  <si>
    <t xml:space="preserve">18052664</t>
  </si>
  <si>
    <t xml:space="preserve">Penude</t>
  </si>
  <si>
    <t xml:space="preserve">180517</t>
  </si>
  <si>
    <t xml:space="preserve">18052665</t>
  </si>
  <si>
    <t xml:space="preserve">Samodães</t>
  </si>
  <si>
    <t xml:space="preserve">180519</t>
  </si>
  <si>
    <t xml:space="preserve">18052666</t>
  </si>
  <si>
    <t xml:space="preserve">Sande</t>
  </si>
  <si>
    <t xml:space="preserve">180520</t>
  </si>
  <si>
    <t xml:space="preserve">18052667</t>
  </si>
  <si>
    <t xml:space="preserve">Várzea de Abrunhais</t>
  </si>
  <si>
    <t xml:space="preserve">180523</t>
  </si>
  <si>
    <t xml:space="preserve">18052668</t>
  </si>
  <si>
    <t xml:space="preserve">Vila Nova de Souto d'El-Rei</t>
  </si>
  <si>
    <t xml:space="preserve">180524</t>
  </si>
  <si>
    <t xml:space="preserve">18052669</t>
  </si>
  <si>
    <t xml:space="preserve">Lamego (Almacave e Sé)</t>
  </si>
  <si>
    <t xml:space="preserve">180525</t>
  </si>
  <si>
    <t xml:space="preserve">18052670</t>
  </si>
  <si>
    <t xml:space="preserve">UF de Bigorne, Magueija e Pretarouca</t>
  </si>
  <si>
    <t xml:space="preserve">180526</t>
  </si>
  <si>
    <t xml:space="preserve">18052671</t>
  </si>
  <si>
    <t xml:space="preserve">UF de Cepões, Meijinhos e Melcões</t>
  </si>
  <si>
    <t xml:space="preserve">180527</t>
  </si>
  <si>
    <t xml:space="preserve">18052672</t>
  </si>
  <si>
    <t xml:space="preserve">UF de Parada do Bispo e Valdigem</t>
  </si>
  <si>
    <t xml:space="preserve">180528</t>
  </si>
  <si>
    <t xml:space="preserve">18062673</t>
  </si>
  <si>
    <t xml:space="preserve">Abrunhosa-a-Velha</t>
  </si>
  <si>
    <t xml:space="preserve">180601</t>
  </si>
  <si>
    <t xml:space="preserve">18062674</t>
  </si>
  <si>
    <t xml:space="preserve">Alcafache</t>
  </si>
  <si>
    <t xml:space="preserve">180602</t>
  </si>
  <si>
    <t xml:space="preserve">18062675</t>
  </si>
  <si>
    <t xml:space="preserve">Cunha Baixa</t>
  </si>
  <si>
    <t xml:space="preserve">180605</t>
  </si>
  <si>
    <t xml:space="preserve">18062676</t>
  </si>
  <si>
    <t xml:space="preserve">180606</t>
  </si>
  <si>
    <t xml:space="preserve">18062677</t>
  </si>
  <si>
    <t xml:space="preserve">Fornos de Maceira Dão</t>
  </si>
  <si>
    <t xml:space="preserve">180607</t>
  </si>
  <si>
    <t xml:space="preserve">18062678</t>
  </si>
  <si>
    <t xml:space="preserve">Freixiosa</t>
  </si>
  <si>
    <t xml:space="preserve">180608</t>
  </si>
  <si>
    <t xml:space="preserve">18062679</t>
  </si>
  <si>
    <t xml:space="preserve">Quintela de Azurara</t>
  </si>
  <si>
    <t xml:space="preserve">180614</t>
  </si>
  <si>
    <t xml:space="preserve">18062680</t>
  </si>
  <si>
    <t xml:space="preserve">São João da Fresta</t>
  </si>
  <si>
    <t xml:space="preserve">180616</t>
  </si>
  <si>
    <t xml:space="preserve">18062681</t>
  </si>
  <si>
    <t xml:space="preserve">UF de Mangualde, Mesquitela e Cunha Alta</t>
  </si>
  <si>
    <t xml:space="preserve">180619</t>
  </si>
  <si>
    <t xml:space="preserve">18062682</t>
  </si>
  <si>
    <t xml:space="preserve">UF de Moimenta de Maceira Dão e Lobelhe do Mato</t>
  </si>
  <si>
    <t xml:space="preserve">180620</t>
  </si>
  <si>
    <t xml:space="preserve">18062683</t>
  </si>
  <si>
    <t xml:space="preserve">UF de Santiago de Cassurrães e Póvoa de Cervães</t>
  </si>
  <si>
    <t xml:space="preserve">180621</t>
  </si>
  <si>
    <t xml:space="preserve">18062684</t>
  </si>
  <si>
    <t xml:space="preserve">UF de Tavares (Chãs, Várzea e Travanca)</t>
  </si>
  <si>
    <t xml:space="preserve">180622</t>
  </si>
  <si>
    <t xml:space="preserve">18072685</t>
  </si>
  <si>
    <t xml:space="preserve">Alvite</t>
  </si>
  <si>
    <t xml:space="preserve">180702</t>
  </si>
  <si>
    <t xml:space="preserve">18072686</t>
  </si>
  <si>
    <t xml:space="preserve">Arcozelos</t>
  </si>
  <si>
    <t xml:space="preserve">180703</t>
  </si>
  <si>
    <t xml:space="preserve">18072687</t>
  </si>
  <si>
    <t xml:space="preserve">Baldos</t>
  </si>
  <si>
    <t xml:space="preserve">180705</t>
  </si>
  <si>
    <t xml:space="preserve">18072688</t>
  </si>
  <si>
    <t xml:space="preserve">Cabaços</t>
  </si>
  <si>
    <t xml:space="preserve">180706</t>
  </si>
  <si>
    <t xml:space="preserve">18072689</t>
  </si>
  <si>
    <t xml:space="preserve">180707</t>
  </si>
  <si>
    <t xml:space="preserve">18072690</t>
  </si>
  <si>
    <t xml:space="preserve">180708</t>
  </si>
  <si>
    <t xml:space="preserve">18072691</t>
  </si>
  <si>
    <t xml:space="preserve">Leomil</t>
  </si>
  <si>
    <t xml:space="preserve">180709</t>
  </si>
  <si>
    <t xml:space="preserve">18072692</t>
  </si>
  <si>
    <t xml:space="preserve">180710</t>
  </si>
  <si>
    <t xml:space="preserve">18072693</t>
  </si>
  <si>
    <t xml:space="preserve">Passô</t>
  </si>
  <si>
    <t xml:space="preserve">180713</t>
  </si>
  <si>
    <t xml:space="preserve">18072694</t>
  </si>
  <si>
    <t xml:space="preserve">Vila da Rua</t>
  </si>
  <si>
    <t xml:space="preserve">180716</t>
  </si>
  <si>
    <t xml:space="preserve">18072695</t>
  </si>
  <si>
    <t xml:space="preserve">180717</t>
  </si>
  <si>
    <t xml:space="preserve">18072696</t>
  </si>
  <si>
    <t xml:space="preserve">180719</t>
  </si>
  <si>
    <t xml:space="preserve">18072697</t>
  </si>
  <si>
    <t xml:space="preserve">180720</t>
  </si>
  <si>
    <t xml:space="preserve">18072698</t>
  </si>
  <si>
    <t xml:space="preserve">UF de Paradinha e Nagosa</t>
  </si>
  <si>
    <t xml:space="preserve">180721</t>
  </si>
  <si>
    <t xml:space="preserve">18072699</t>
  </si>
  <si>
    <t xml:space="preserve">UF de Pêra Velha, Aldeia de Nacomba e Ariz</t>
  </si>
  <si>
    <t xml:space="preserve">180722</t>
  </si>
  <si>
    <t xml:space="preserve">18072700</t>
  </si>
  <si>
    <t xml:space="preserve">UF de Peva e Segões</t>
  </si>
  <si>
    <t xml:space="preserve">180723</t>
  </si>
  <si>
    <t xml:space="preserve">18082701</t>
  </si>
  <si>
    <t xml:space="preserve">Cercosa</t>
  </si>
  <si>
    <t xml:space="preserve">180802</t>
  </si>
  <si>
    <t xml:space="preserve">18082702</t>
  </si>
  <si>
    <t xml:space="preserve">180804</t>
  </si>
  <si>
    <t xml:space="preserve">18082703</t>
  </si>
  <si>
    <t xml:space="preserve">Marmeleira</t>
  </si>
  <si>
    <t xml:space="preserve">180805</t>
  </si>
  <si>
    <t xml:space="preserve">18082704</t>
  </si>
  <si>
    <t xml:space="preserve">180807</t>
  </si>
  <si>
    <t xml:space="preserve">18082705</t>
  </si>
  <si>
    <t xml:space="preserve">180808</t>
  </si>
  <si>
    <t xml:space="preserve">18082706</t>
  </si>
  <si>
    <t xml:space="preserve">Trezói</t>
  </si>
  <si>
    <t xml:space="preserve">180809</t>
  </si>
  <si>
    <t xml:space="preserve">18082707</t>
  </si>
  <si>
    <t xml:space="preserve">UF de Mortágua, Vale de Remígio, Cortegaça e Almaça</t>
  </si>
  <si>
    <t xml:space="preserve">180811</t>
  </si>
  <si>
    <t xml:space="preserve">18092708</t>
  </si>
  <si>
    <t xml:space="preserve">Canas de Senhorim</t>
  </si>
  <si>
    <t xml:space="preserve">180901</t>
  </si>
  <si>
    <t xml:space="preserve">18092709</t>
  </si>
  <si>
    <t xml:space="preserve">180903</t>
  </si>
  <si>
    <t xml:space="preserve">18092710</t>
  </si>
  <si>
    <t xml:space="preserve">Senhorim</t>
  </si>
  <si>
    <t xml:space="preserve">180905</t>
  </si>
  <si>
    <t xml:space="preserve">18092711</t>
  </si>
  <si>
    <t xml:space="preserve">180906</t>
  </si>
  <si>
    <t xml:space="preserve">18092712</t>
  </si>
  <si>
    <t xml:space="preserve">Lapa do Lobo</t>
  </si>
  <si>
    <t xml:space="preserve">180908</t>
  </si>
  <si>
    <t xml:space="preserve">18092713</t>
  </si>
  <si>
    <t xml:space="preserve">UF de Carvalhal Redondo e Aguieira</t>
  </si>
  <si>
    <t xml:space="preserve">180910</t>
  </si>
  <si>
    <t xml:space="preserve">18092714</t>
  </si>
  <si>
    <t xml:space="preserve">UF de Santar e Moreira</t>
  </si>
  <si>
    <t xml:space="preserve">180911</t>
  </si>
  <si>
    <t xml:space="preserve">18102715</t>
  </si>
  <si>
    <t xml:space="preserve">Arcozelo das Maias</t>
  </si>
  <si>
    <t xml:space="preserve">181002</t>
  </si>
  <si>
    <t xml:space="preserve">18102716</t>
  </si>
  <si>
    <t xml:space="preserve">181005</t>
  </si>
  <si>
    <t xml:space="preserve">18102717</t>
  </si>
  <si>
    <t xml:space="preserve">Ribeiradio</t>
  </si>
  <si>
    <t xml:space="preserve">181007</t>
  </si>
  <si>
    <t xml:space="preserve">18102718</t>
  </si>
  <si>
    <t xml:space="preserve">São João da Serra</t>
  </si>
  <si>
    <t xml:space="preserve">181008</t>
  </si>
  <si>
    <t xml:space="preserve">18102719</t>
  </si>
  <si>
    <t xml:space="preserve">São Vicente de Lafões</t>
  </si>
  <si>
    <t xml:space="preserve">181009</t>
  </si>
  <si>
    <t xml:space="preserve">18102720</t>
  </si>
  <si>
    <t xml:space="preserve">UF de Arca e Varzielas</t>
  </si>
  <si>
    <t xml:space="preserve">181013</t>
  </si>
  <si>
    <t xml:space="preserve">18102721</t>
  </si>
  <si>
    <t xml:space="preserve">UF de Destriz e Reigoso</t>
  </si>
  <si>
    <t xml:space="preserve">181014</t>
  </si>
  <si>
    <t xml:space="preserve">18102722</t>
  </si>
  <si>
    <t xml:space="preserve">UF de Oliveira de Frades, Souto de Lafões e Sejães</t>
  </si>
  <si>
    <t xml:space="preserve">181015</t>
  </si>
  <si>
    <t xml:space="preserve">18112723</t>
  </si>
  <si>
    <t xml:space="preserve">Castelo de Penalva</t>
  </si>
  <si>
    <t xml:space="preserve">181102</t>
  </si>
  <si>
    <t xml:space="preserve">18112724</t>
  </si>
  <si>
    <t xml:space="preserve">Esmolfe</t>
  </si>
  <si>
    <t xml:space="preserve">181103</t>
  </si>
  <si>
    <t xml:space="preserve">18112725</t>
  </si>
  <si>
    <t xml:space="preserve">Germil</t>
  </si>
  <si>
    <t xml:space="preserve">181104</t>
  </si>
  <si>
    <t xml:space="preserve">18112726</t>
  </si>
  <si>
    <t xml:space="preserve">Ínsua</t>
  </si>
  <si>
    <t xml:space="preserve">181105</t>
  </si>
  <si>
    <t xml:space="preserve">18112727</t>
  </si>
  <si>
    <t xml:space="preserve">Lusinde</t>
  </si>
  <si>
    <t xml:space="preserve">181106</t>
  </si>
  <si>
    <t xml:space="preserve">18112728</t>
  </si>
  <si>
    <t xml:space="preserve">Pindo</t>
  </si>
  <si>
    <t xml:space="preserve">181109</t>
  </si>
  <si>
    <t xml:space="preserve">18112729</t>
  </si>
  <si>
    <t xml:space="preserve">181110</t>
  </si>
  <si>
    <t xml:space="preserve">18112730</t>
  </si>
  <si>
    <t xml:space="preserve">Sezures</t>
  </si>
  <si>
    <t xml:space="preserve">181111</t>
  </si>
  <si>
    <t xml:space="preserve">18112731</t>
  </si>
  <si>
    <t xml:space="preserve">Trancozelos</t>
  </si>
  <si>
    <t xml:space="preserve">181112</t>
  </si>
  <si>
    <t xml:space="preserve">18112732</t>
  </si>
  <si>
    <t xml:space="preserve">UF de Antas e Matela</t>
  </si>
  <si>
    <t xml:space="preserve">181114</t>
  </si>
  <si>
    <t xml:space="preserve">18112733</t>
  </si>
  <si>
    <t xml:space="preserve">UF de Vila Cova do Covelo/Mareco</t>
  </si>
  <si>
    <t xml:space="preserve">181115</t>
  </si>
  <si>
    <t xml:space="preserve">18122734</t>
  </si>
  <si>
    <t xml:space="preserve">Beselga</t>
  </si>
  <si>
    <t xml:space="preserve">181202</t>
  </si>
  <si>
    <t xml:space="preserve">18122735</t>
  </si>
  <si>
    <t xml:space="preserve">Castainço</t>
  </si>
  <si>
    <t xml:space="preserve">181203</t>
  </si>
  <si>
    <t xml:space="preserve">18122736</t>
  </si>
  <si>
    <t xml:space="preserve">Penela da Beira</t>
  </si>
  <si>
    <t xml:space="preserve">181207</t>
  </si>
  <si>
    <t xml:space="preserve">18122737</t>
  </si>
  <si>
    <t xml:space="preserve">Póvoa de Penela</t>
  </si>
  <si>
    <t xml:space="preserve">181208</t>
  </si>
  <si>
    <t xml:space="preserve">18122738</t>
  </si>
  <si>
    <t xml:space="preserve">181209</t>
  </si>
  <si>
    <t xml:space="preserve">18122739</t>
  </si>
  <si>
    <t xml:space="preserve">UF de Antas e Ourozinho</t>
  </si>
  <si>
    <t xml:space="preserve">181210</t>
  </si>
  <si>
    <t xml:space="preserve">18122740</t>
  </si>
  <si>
    <t xml:space="preserve">UF de Penedono e Granja</t>
  </si>
  <si>
    <t xml:space="preserve">181211</t>
  </si>
  <si>
    <t xml:space="preserve">18132741</t>
  </si>
  <si>
    <t xml:space="preserve">Barrô</t>
  </si>
  <si>
    <t xml:space="preserve">181302</t>
  </si>
  <si>
    <t xml:space="preserve">18132742</t>
  </si>
  <si>
    <t xml:space="preserve">Cárquere</t>
  </si>
  <si>
    <t xml:space="preserve">181303</t>
  </si>
  <si>
    <t xml:space="preserve">18132743</t>
  </si>
  <si>
    <t xml:space="preserve">Paus</t>
  </si>
  <si>
    <t xml:space="preserve">181310</t>
  </si>
  <si>
    <t xml:space="preserve">18132744</t>
  </si>
  <si>
    <t xml:space="preserve">181311</t>
  </si>
  <si>
    <t xml:space="preserve">18132745</t>
  </si>
  <si>
    <t xml:space="preserve">São Cipriano</t>
  </si>
  <si>
    <t xml:space="preserve">181312</t>
  </si>
  <si>
    <t xml:space="preserve">18132746</t>
  </si>
  <si>
    <t xml:space="preserve">São João de Fontoura</t>
  </si>
  <si>
    <t xml:space="preserve">181313</t>
  </si>
  <si>
    <t xml:space="preserve">18132747</t>
  </si>
  <si>
    <t xml:space="preserve">São Martinho de Mouros</t>
  </si>
  <si>
    <t xml:space="preserve">181314</t>
  </si>
  <si>
    <t xml:space="preserve">18132748</t>
  </si>
  <si>
    <t xml:space="preserve">UF de Anreade e São Romão de Aregos</t>
  </si>
  <si>
    <t xml:space="preserve">181316</t>
  </si>
  <si>
    <t xml:space="preserve">18132749</t>
  </si>
  <si>
    <t xml:space="preserve">UF de Felgueiras e Feirão</t>
  </si>
  <si>
    <t xml:space="preserve">181317</t>
  </si>
  <si>
    <t xml:space="preserve">18132750</t>
  </si>
  <si>
    <t xml:space="preserve">UF de Freigil e Miomães</t>
  </si>
  <si>
    <t xml:space="preserve">181318</t>
  </si>
  <si>
    <t xml:space="preserve">18132751</t>
  </si>
  <si>
    <t xml:space="preserve">UF de Ovadas e Panchorra</t>
  </si>
  <si>
    <t xml:space="preserve">181319</t>
  </si>
  <si>
    <t xml:space="preserve">18142752</t>
  </si>
  <si>
    <t xml:space="preserve">Pinheiro de Ázere</t>
  </si>
  <si>
    <t xml:space="preserve">181403</t>
  </si>
  <si>
    <t xml:space="preserve">18142753</t>
  </si>
  <si>
    <t xml:space="preserve">181405</t>
  </si>
  <si>
    <t xml:space="preserve">18142754</t>
  </si>
  <si>
    <t xml:space="preserve">São João de Areias</t>
  </si>
  <si>
    <t xml:space="preserve">181406</t>
  </si>
  <si>
    <t xml:space="preserve">18142755</t>
  </si>
  <si>
    <t xml:space="preserve">UF de Ovoa e Vimieiro</t>
  </si>
  <si>
    <t xml:space="preserve">181410</t>
  </si>
  <si>
    <t xml:space="preserve">18142756</t>
  </si>
  <si>
    <t xml:space="preserve">UF de Santa Comba Dão e Couto do Mosteiro</t>
  </si>
  <si>
    <t xml:space="preserve">181411</t>
  </si>
  <si>
    <t xml:space="preserve">18142757</t>
  </si>
  <si>
    <t xml:space="preserve">UF de Treixedo e Nagozela</t>
  </si>
  <si>
    <t xml:space="preserve">181412</t>
  </si>
  <si>
    <t xml:space="preserve">18152758</t>
  </si>
  <si>
    <t xml:space="preserve">Castanheiro do Sul</t>
  </si>
  <si>
    <t xml:space="preserve">181501</t>
  </si>
  <si>
    <t xml:space="preserve">18152759</t>
  </si>
  <si>
    <t xml:space="preserve">Ervedosa do Douro</t>
  </si>
  <si>
    <t xml:space="preserve">181502</t>
  </si>
  <si>
    <t xml:space="preserve">18152760</t>
  </si>
  <si>
    <t xml:space="preserve">Nagozelo do Douro</t>
  </si>
  <si>
    <t xml:space="preserve">181504</t>
  </si>
  <si>
    <t xml:space="preserve">18152761</t>
  </si>
  <si>
    <t xml:space="preserve">Paredes da Beira</t>
  </si>
  <si>
    <t xml:space="preserve">181505</t>
  </si>
  <si>
    <t xml:space="preserve">18152762</t>
  </si>
  <si>
    <t xml:space="preserve">Riodades</t>
  </si>
  <si>
    <t xml:space="preserve">181507</t>
  </si>
  <si>
    <t xml:space="preserve">18152763</t>
  </si>
  <si>
    <t xml:space="preserve">Soutelo do Douro</t>
  </si>
  <si>
    <t xml:space="preserve">181509</t>
  </si>
  <si>
    <t xml:space="preserve">18152764</t>
  </si>
  <si>
    <t xml:space="preserve">Vale de Figueira</t>
  </si>
  <si>
    <t xml:space="preserve">181511</t>
  </si>
  <si>
    <t xml:space="preserve">18152765</t>
  </si>
  <si>
    <t xml:space="preserve">Valongo dos Azeites</t>
  </si>
  <si>
    <t xml:space="preserve">181512</t>
  </si>
  <si>
    <t xml:space="preserve">18152766</t>
  </si>
  <si>
    <t xml:space="preserve">UF de São João da Pesqueira e Várzea de Trevões</t>
  </si>
  <si>
    <t xml:space="preserve">181515</t>
  </si>
  <si>
    <t xml:space="preserve">18152767</t>
  </si>
  <si>
    <t xml:space="preserve">UF de Trevões e Espinhosa</t>
  </si>
  <si>
    <t xml:space="preserve">181516</t>
  </si>
  <si>
    <t xml:space="preserve">18152768</t>
  </si>
  <si>
    <t xml:space="preserve">UF de Vilarouco e Pereiros</t>
  </si>
  <si>
    <t xml:space="preserve">181517</t>
  </si>
  <si>
    <t xml:space="preserve">18162769</t>
  </si>
  <si>
    <t xml:space="preserve">Bordonhos</t>
  </si>
  <si>
    <t xml:space="preserve">181602</t>
  </si>
  <si>
    <t xml:space="preserve">18162770</t>
  </si>
  <si>
    <t xml:space="preserve">Figueiredo de Alva</t>
  </si>
  <si>
    <t xml:space="preserve">181606</t>
  </si>
  <si>
    <t xml:space="preserve">18162771</t>
  </si>
  <si>
    <t xml:space="preserve">Manhouce</t>
  </si>
  <si>
    <t xml:space="preserve">181607</t>
  </si>
  <si>
    <t xml:space="preserve">18162772</t>
  </si>
  <si>
    <t xml:space="preserve">Pindelo dos Milagres</t>
  </si>
  <si>
    <t xml:space="preserve">181608</t>
  </si>
  <si>
    <t xml:space="preserve">18162773</t>
  </si>
  <si>
    <t xml:space="preserve">181609</t>
  </si>
  <si>
    <t xml:space="preserve">18162774</t>
  </si>
  <si>
    <t xml:space="preserve">São Félix</t>
  </si>
  <si>
    <t xml:space="preserve">181612</t>
  </si>
  <si>
    <t xml:space="preserve">18162775</t>
  </si>
  <si>
    <t xml:space="preserve">Serrazes</t>
  </si>
  <si>
    <t xml:space="preserve">181615</t>
  </si>
  <si>
    <t xml:space="preserve">18162776</t>
  </si>
  <si>
    <t xml:space="preserve">Sul</t>
  </si>
  <si>
    <t xml:space="preserve">181616</t>
  </si>
  <si>
    <t xml:space="preserve">18162777</t>
  </si>
  <si>
    <t xml:space="preserve">181617</t>
  </si>
  <si>
    <t xml:space="preserve">18162778</t>
  </si>
  <si>
    <t xml:space="preserve">Vila Maior</t>
  </si>
  <si>
    <t xml:space="preserve">181619</t>
  </si>
  <si>
    <t xml:space="preserve">18162779</t>
  </si>
  <si>
    <t xml:space="preserve">UF de Carvalhais e Candal</t>
  </si>
  <si>
    <t xml:space="preserve">181620</t>
  </si>
  <si>
    <t xml:space="preserve">18162780</t>
  </si>
  <si>
    <t xml:space="preserve">UF de Santa Cruz da Trapa e São Cristóvão de Lafões</t>
  </si>
  <si>
    <t xml:space="preserve">181621</t>
  </si>
  <si>
    <t xml:space="preserve">18162781</t>
  </si>
  <si>
    <t xml:space="preserve">UF de São Martinho das Moitas e Covas do Rio</t>
  </si>
  <si>
    <t xml:space="preserve">181622</t>
  </si>
  <si>
    <t xml:space="preserve">18162782</t>
  </si>
  <si>
    <t xml:space="preserve">UF de São Pedro do Sul, Várzea e Baiões</t>
  </si>
  <si>
    <t xml:space="preserve">181623</t>
  </si>
  <si>
    <t xml:space="preserve">18172783</t>
  </si>
  <si>
    <t xml:space="preserve">Avelal</t>
  </si>
  <si>
    <t xml:space="preserve">181702</t>
  </si>
  <si>
    <t xml:space="preserve">18172784</t>
  </si>
  <si>
    <t xml:space="preserve">Ferreira de Aves</t>
  </si>
  <si>
    <t xml:space="preserve">181704</t>
  </si>
  <si>
    <t xml:space="preserve">18172785</t>
  </si>
  <si>
    <t xml:space="preserve">Mioma</t>
  </si>
  <si>
    <t xml:space="preserve">181706</t>
  </si>
  <si>
    <t xml:space="preserve">18172786</t>
  </si>
  <si>
    <t xml:space="preserve">181707</t>
  </si>
  <si>
    <t xml:space="preserve">18172787</t>
  </si>
  <si>
    <t xml:space="preserve">São Miguel de Vila Boa</t>
  </si>
  <si>
    <t xml:space="preserve">181709</t>
  </si>
  <si>
    <t xml:space="preserve">18172788</t>
  </si>
  <si>
    <t xml:space="preserve">181710</t>
  </si>
  <si>
    <t xml:space="preserve">18172789</t>
  </si>
  <si>
    <t xml:space="preserve">Silvã de Cima</t>
  </si>
  <si>
    <t xml:space="preserve">181711</t>
  </si>
  <si>
    <t xml:space="preserve">18172790</t>
  </si>
  <si>
    <t xml:space="preserve">UF de Águas Boas e Forles</t>
  </si>
  <si>
    <t xml:space="preserve">181713</t>
  </si>
  <si>
    <t xml:space="preserve">18172791</t>
  </si>
  <si>
    <t xml:space="preserve">UF de Romãs, Decermilo e Vila Longa</t>
  </si>
  <si>
    <t xml:space="preserve">181714</t>
  </si>
  <si>
    <t xml:space="preserve">18182792</t>
  </si>
  <si>
    <t xml:space="preserve">Arnas</t>
  </si>
  <si>
    <t xml:space="preserve">181801</t>
  </si>
  <si>
    <t xml:space="preserve">18182793</t>
  </si>
  <si>
    <t xml:space="preserve">Carregal</t>
  </si>
  <si>
    <t xml:space="preserve">181802</t>
  </si>
  <si>
    <t xml:space="preserve">18182794</t>
  </si>
  <si>
    <t xml:space="preserve">Chosendo</t>
  </si>
  <si>
    <t xml:space="preserve">181803</t>
  </si>
  <si>
    <t xml:space="preserve">18182795</t>
  </si>
  <si>
    <t xml:space="preserve">181804</t>
  </si>
  <si>
    <t xml:space="preserve">18182796</t>
  </si>
  <si>
    <t xml:space="preserve">181806</t>
  </si>
  <si>
    <t xml:space="preserve">18182797</t>
  </si>
  <si>
    <t xml:space="preserve">Granjal</t>
  </si>
  <si>
    <t xml:space="preserve">181810</t>
  </si>
  <si>
    <t xml:space="preserve">18182798</t>
  </si>
  <si>
    <t xml:space="preserve">Lamosa</t>
  </si>
  <si>
    <t xml:space="preserve">181811</t>
  </si>
  <si>
    <t xml:space="preserve">18182799</t>
  </si>
  <si>
    <t xml:space="preserve">Quintela</t>
  </si>
  <si>
    <t xml:space="preserve">181814</t>
  </si>
  <si>
    <t xml:space="preserve">18182800</t>
  </si>
  <si>
    <t xml:space="preserve">181817</t>
  </si>
  <si>
    <t xml:space="preserve">18182801</t>
  </si>
  <si>
    <t xml:space="preserve">UF de Ferreirim e Macieira</t>
  </si>
  <si>
    <t xml:space="preserve">181818</t>
  </si>
  <si>
    <t xml:space="preserve">18182802</t>
  </si>
  <si>
    <t xml:space="preserve">UF de Fonte Arcada e Escurquela</t>
  </si>
  <si>
    <t xml:space="preserve">181819</t>
  </si>
  <si>
    <t xml:space="preserve">18182803</t>
  </si>
  <si>
    <t xml:space="preserve">UF de Penso e Freixinho</t>
  </si>
  <si>
    <t xml:space="preserve">181820</t>
  </si>
  <si>
    <t xml:space="preserve">18182804</t>
  </si>
  <si>
    <t xml:space="preserve">UF de Sernancelhe e Sarzeda</t>
  </si>
  <si>
    <t xml:space="preserve">181821</t>
  </si>
  <si>
    <t xml:space="preserve">18192805</t>
  </si>
  <si>
    <t xml:space="preserve">Adorigo</t>
  </si>
  <si>
    <t xml:space="preserve">181901</t>
  </si>
  <si>
    <t xml:space="preserve">18192806</t>
  </si>
  <si>
    <t xml:space="preserve">181902</t>
  </si>
  <si>
    <t xml:space="preserve">18192807</t>
  </si>
  <si>
    <t xml:space="preserve">Chavães</t>
  </si>
  <si>
    <t xml:space="preserve">181904</t>
  </si>
  <si>
    <t xml:space="preserve">18192808</t>
  </si>
  <si>
    <t xml:space="preserve">Desejosa</t>
  </si>
  <si>
    <t xml:space="preserve">181905</t>
  </si>
  <si>
    <t xml:space="preserve">18192809</t>
  </si>
  <si>
    <t xml:space="preserve">Granja do Tedo</t>
  </si>
  <si>
    <t xml:space="preserve">181906</t>
  </si>
  <si>
    <t xml:space="preserve">18192810</t>
  </si>
  <si>
    <t xml:space="preserve">Longa</t>
  </si>
  <si>
    <t xml:space="preserve">181908</t>
  </si>
  <si>
    <t xml:space="preserve">18192811</t>
  </si>
  <si>
    <t xml:space="preserve">181913</t>
  </si>
  <si>
    <t xml:space="preserve">18192812</t>
  </si>
  <si>
    <t xml:space="preserve">181914</t>
  </si>
  <si>
    <t xml:space="preserve">18192813</t>
  </si>
  <si>
    <t xml:space="preserve">Valença do Douro</t>
  </si>
  <si>
    <t xml:space="preserve">181917</t>
  </si>
  <si>
    <t xml:space="preserve">18192814</t>
  </si>
  <si>
    <t xml:space="preserve">UF de Barcos e Santa Leocádia</t>
  </si>
  <si>
    <t xml:space="preserve">181918</t>
  </si>
  <si>
    <t xml:space="preserve">18192815</t>
  </si>
  <si>
    <t xml:space="preserve">UF de Paradela e Granjinha</t>
  </si>
  <si>
    <t xml:space="preserve">181919</t>
  </si>
  <si>
    <t xml:space="preserve">18192816</t>
  </si>
  <si>
    <t xml:space="preserve">UF de Pinheiros e Vale de Figueira</t>
  </si>
  <si>
    <t xml:space="preserve">181920</t>
  </si>
  <si>
    <t xml:space="preserve">18192817</t>
  </si>
  <si>
    <t xml:space="preserve">UF de Távora e Pereiro</t>
  </si>
  <si>
    <t xml:space="preserve">181921</t>
  </si>
  <si>
    <t xml:space="preserve">18202818</t>
  </si>
  <si>
    <t xml:space="preserve">Mondim da Beira</t>
  </si>
  <si>
    <t xml:space="preserve">182004</t>
  </si>
  <si>
    <t xml:space="preserve">18202819</t>
  </si>
  <si>
    <t xml:space="preserve">Salzedas</t>
  </si>
  <si>
    <t xml:space="preserve">182005</t>
  </si>
  <si>
    <t xml:space="preserve">18202820</t>
  </si>
  <si>
    <t xml:space="preserve">São João de Tarouca</t>
  </si>
  <si>
    <t xml:space="preserve">182006</t>
  </si>
  <si>
    <t xml:space="preserve">18202821</t>
  </si>
  <si>
    <t xml:space="preserve">Várzea da Serra</t>
  </si>
  <si>
    <t xml:space="preserve">182009</t>
  </si>
  <si>
    <t xml:space="preserve">18202822</t>
  </si>
  <si>
    <t xml:space="preserve">UF de Gouviães e Ucanha</t>
  </si>
  <si>
    <t xml:space="preserve">182011</t>
  </si>
  <si>
    <t xml:space="preserve">18202823</t>
  </si>
  <si>
    <t xml:space="preserve">UF de Granja Nova e Vila Chã da Beira</t>
  </si>
  <si>
    <t xml:space="preserve">182012</t>
  </si>
  <si>
    <t xml:space="preserve">18202824</t>
  </si>
  <si>
    <t xml:space="preserve">UF de Tarouca e Dálvares</t>
  </si>
  <si>
    <t xml:space="preserve">182013</t>
  </si>
  <si>
    <t xml:space="preserve">18212825</t>
  </si>
  <si>
    <t xml:space="preserve">Campo de Besteiros</t>
  </si>
  <si>
    <t xml:space="preserve">182102</t>
  </si>
  <si>
    <t xml:space="preserve">18212826</t>
  </si>
  <si>
    <t xml:space="preserve">Canas de Santa Maria</t>
  </si>
  <si>
    <t xml:space="preserve">182103</t>
  </si>
  <si>
    <t xml:space="preserve">18212827</t>
  </si>
  <si>
    <t xml:space="preserve">182105</t>
  </si>
  <si>
    <t xml:space="preserve">18212828</t>
  </si>
  <si>
    <t xml:space="preserve">Dardavaz</t>
  </si>
  <si>
    <t xml:space="preserve">182106</t>
  </si>
  <si>
    <t xml:space="preserve">18212829</t>
  </si>
  <si>
    <t xml:space="preserve">Ferreirós do Dão</t>
  </si>
  <si>
    <t xml:space="preserve">182107</t>
  </si>
  <si>
    <t xml:space="preserve">18212830</t>
  </si>
  <si>
    <t xml:space="preserve">Guardão</t>
  </si>
  <si>
    <t xml:space="preserve">182108</t>
  </si>
  <si>
    <t xml:space="preserve">18212831</t>
  </si>
  <si>
    <t xml:space="preserve">Lajeosa do Dão</t>
  </si>
  <si>
    <t xml:space="preserve">182109</t>
  </si>
  <si>
    <t xml:space="preserve">18212832</t>
  </si>
  <si>
    <t xml:space="preserve">Lobão da Beira</t>
  </si>
  <si>
    <t xml:space="preserve">182110</t>
  </si>
  <si>
    <t xml:space="preserve">18212833</t>
  </si>
  <si>
    <t xml:space="preserve">Molelos</t>
  </si>
  <si>
    <t xml:space="preserve">182111</t>
  </si>
  <si>
    <t xml:space="preserve">18212834</t>
  </si>
  <si>
    <t xml:space="preserve">Parada de Gonta</t>
  </si>
  <si>
    <t xml:space="preserve">182116</t>
  </si>
  <si>
    <t xml:space="preserve">18212835</t>
  </si>
  <si>
    <t xml:space="preserve">Santiago de Besteiros</t>
  </si>
  <si>
    <t xml:space="preserve">182118</t>
  </si>
  <si>
    <t xml:space="preserve">18212836</t>
  </si>
  <si>
    <t xml:space="preserve">Tonda</t>
  </si>
  <si>
    <t xml:space="preserve">182122</t>
  </si>
  <si>
    <t xml:space="preserve">18212837</t>
  </si>
  <si>
    <t xml:space="preserve">UF de Barreiro de Besteiros e Tourigo</t>
  </si>
  <si>
    <t xml:space="preserve">182127</t>
  </si>
  <si>
    <t xml:space="preserve">18212838</t>
  </si>
  <si>
    <t xml:space="preserve">UF de Caparrosa e Silvares</t>
  </si>
  <si>
    <t xml:space="preserve">182128</t>
  </si>
  <si>
    <t xml:space="preserve">18212839</t>
  </si>
  <si>
    <t xml:space="preserve">UF de Mouraz e Vila Nova da Rainha</t>
  </si>
  <si>
    <t xml:space="preserve">182129</t>
  </si>
  <si>
    <t xml:space="preserve">18212840</t>
  </si>
  <si>
    <t xml:space="preserve">UF de São João do Monte e Mosteirinho</t>
  </si>
  <si>
    <t xml:space="preserve">182130</t>
  </si>
  <si>
    <t xml:space="preserve">18212841</t>
  </si>
  <si>
    <t xml:space="preserve">UF de São Miguel do Outeiro e Sabugosa</t>
  </si>
  <si>
    <t xml:space="preserve">182131</t>
  </si>
  <si>
    <t xml:space="preserve">18212842</t>
  </si>
  <si>
    <t xml:space="preserve">UF de Tondela e Nandufe</t>
  </si>
  <si>
    <t xml:space="preserve">182132</t>
  </si>
  <si>
    <t xml:space="preserve">18212843</t>
  </si>
  <si>
    <t xml:space="preserve">UF de Vilar de Besteiros e Mosteiro de Fráguas</t>
  </si>
  <si>
    <t xml:space="preserve">182133</t>
  </si>
  <si>
    <t xml:space="preserve">18222844</t>
  </si>
  <si>
    <t xml:space="preserve">Pendilhe</t>
  </si>
  <si>
    <t xml:space="preserve">182203</t>
  </si>
  <si>
    <t xml:space="preserve">18222845</t>
  </si>
  <si>
    <t xml:space="preserve">Queiriga</t>
  </si>
  <si>
    <t xml:space="preserve">182204</t>
  </si>
  <si>
    <t xml:space="preserve">18222846</t>
  </si>
  <si>
    <t xml:space="preserve">Touro</t>
  </si>
  <si>
    <t xml:space="preserve">182205</t>
  </si>
  <si>
    <t xml:space="preserve">18222847</t>
  </si>
  <si>
    <t xml:space="preserve">182206</t>
  </si>
  <si>
    <t xml:space="preserve">18222848</t>
  </si>
  <si>
    <t xml:space="preserve">UF de Vila Nova de Paiva, Alhais e Fráguas</t>
  </si>
  <si>
    <t xml:space="preserve">182208</t>
  </si>
  <si>
    <t xml:space="preserve">18232849</t>
  </si>
  <si>
    <t xml:space="preserve">Abraveses</t>
  </si>
  <si>
    <t xml:space="preserve">182301</t>
  </si>
  <si>
    <t xml:space="preserve">18232850</t>
  </si>
  <si>
    <t xml:space="preserve">Bodiosa</t>
  </si>
  <si>
    <t xml:space="preserve">182304</t>
  </si>
  <si>
    <t xml:space="preserve">18232851</t>
  </si>
  <si>
    <t xml:space="preserve">Calde</t>
  </si>
  <si>
    <t xml:space="preserve">182305</t>
  </si>
  <si>
    <t xml:space="preserve">18232852</t>
  </si>
  <si>
    <t xml:space="preserve">Campo</t>
  </si>
  <si>
    <t xml:space="preserve">182306</t>
  </si>
  <si>
    <t xml:space="preserve">18232853</t>
  </si>
  <si>
    <t xml:space="preserve">Cavernães</t>
  </si>
  <si>
    <t xml:space="preserve">182307</t>
  </si>
  <si>
    <t xml:space="preserve">18232854</t>
  </si>
  <si>
    <t xml:space="preserve">Cota</t>
  </si>
  <si>
    <t xml:space="preserve">182310</t>
  </si>
  <si>
    <t xml:space="preserve">18232855</t>
  </si>
  <si>
    <t xml:space="preserve">Fragosela</t>
  </si>
  <si>
    <t xml:space="preserve">182315</t>
  </si>
  <si>
    <t xml:space="preserve">18232856</t>
  </si>
  <si>
    <t xml:space="preserve">Lordosa</t>
  </si>
  <si>
    <t xml:space="preserve">182316</t>
  </si>
  <si>
    <t xml:space="preserve">18232857</t>
  </si>
  <si>
    <t xml:space="preserve">Silgueiros</t>
  </si>
  <si>
    <t xml:space="preserve">182317</t>
  </si>
  <si>
    <t xml:space="preserve">18232858</t>
  </si>
  <si>
    <t xml:space="preserve">Mundão</t>
  </si>
  <si>
    <t xml:space="preserve">182318</t>
  </si>
  <si>
    <t xml:space="preserve">18232859</t>
  </si>
  <si>
    <t xml:space="preserve">Orgens</t>
  </si>
  <si>
    <t xml:space="preserve">182319</t>
  </si>
  <si>
    <t xml:space="preserve">18232860</t>
  </si>
  <si>
    <t xml:space="preserve">Povolide</t>
  </si>
  <si>
    <t xml:space="preserve">182320</t>
  </si>
  <si>
    <t xml:space="preserve">18232861</t>
  </si>
  <si>
    <t xml:space="preserve">182321</t>
  </si>
  <si>
    <t xml:space="preserve">18232862</t>
  </si>
  <si>
    <t xml:space="preserve">Ribafeita</t>
  </si>
  <si>
    <t xml:space="preserve">182322</t>
  </si>
  <si>
    <t xml:space="preserve">18232863</t>
  </si>
  <si>
    <t xml:space="preserve">Rio de Loba</t>
  </si>
  <si>
    <t xml:space="preserve">182323</t>
  </si>
  <si>
    <t xml:space="preserve">18232864</t>
  </si>
  <si>
    <t xml:space="preserve">Santos Evos</t>
  </si>
  <si>
    <t xml:space="preserve">182325</t>
  </si>
  <si>
    <t xml:space="preserve">18232865</t>
  </si>
  <si>
    <t xml:space="preserve">São João de Lourosa</t>
  </si>
  <si>
    <t xml:space="preserve">182327</t>
  </si>
  <si>
    <t xml:space="preserve">18232866</t>
  </si>
  <si>
    <t xml:space="preserve">São Pedro de France</t>
  </si>
  <si>
    <t xml:space="preserve">182329</t>
  </si>
  <si>
    <t xml:space="preserve">18232867</t>
  </si>
  <si>
    <t xml:space="preserve">UF de Barreiros e Cepões</t>
  </si>
  <si>
    <t xml:space="preserve">182335</t>
  </si>
  <si>
    <t xml:space="preserve">18232868</t>
  </si>
  <si>
    <t xml:space="preserve">UF de Boa Aldeia, Farminhão e Torredeita</t>
  </si>
  <si>
    <t xml:space="preserve">182336</t>
  </si>
  <si>
    <t xml:space="preserve">18232869</t>
  </si>
  <si>
    <t xml:space="preserve">Coutos de Viseu</t>
  </si>
  <si>
    <t xml:space="preserve">182337</t>
  </si>
  <si>
    <t xml:space="preserve">18232870</t>
  </si>
  <si>
    <t xml:space="preserve">UF de Faíl e Vila Chã de Sá</t>
  </si>
  <si>
    <t xml:space="preserve">182338</t>
  </si>
  <si>
    <t xml:space="preserve">18232871</t>
  </si>
  <si>
    <t xml:space="preserve">Repeses e São Salvador</t>
  </si>
  <si>
    <t xml:space="preserve">182339</t>
  </si>
  <si>
    <t xml:space="preserve">18232872</t>
  </si>
  <si>
    <t xml:space="preserve">São Cipriano e Vil de Souto</t>
  </si>
  <si>
    <t xml:space="preserve">182340</t>
  </si>
  <si>
    <t xml:space="preserve">18232873</t>
  </si>
  <si>
    <t xml:space="preserve">182341</t>
  </si>
  <si>
    <t xml:space="preserve">18242874</t>
  </si>
  <si>
    <t xml:space="preserve">Alcofra</t>
  </si>
  <si>
    <t xml:space="preserve">182401</t>
  </si>
  <si>
    <t xml:space="preserve">18242875</t>
  </si>
  <si>
    <t xml:space="preserve">Campia</t>
  </si>
  <si>
    <t xml:space="preserve">182403</t>
  </si>
  <si>
    <t xml:space="preserve">18242876</t>
  </si>
  <si>
    <t xml:space="preserve">Fornelo do Monte</t>
  </si>
  <si>
    <t xml:space="preserve">182407</t>
  </si>
  <si>
    <t xml:space="preserve">18242877</t>
  </si>
  <si>
    <t xml:space="preserve">Queirã</t>
  </si>
  <si>
    <t xml:space="preserve">182409</t>
  </si>
  <si>
    <t xml:space="preserve">18242878</t>
  </si>
  <si>
    <t xml:space="preserve">182410</t>
  </si>
  <si>
    <t xml:space="preserve">18242879</t>
  </si>
  <si>
    <t xml:space="preserve">182411</t>
  </si>
  <si>
    <t xml:space="preserve">18242880</t>
  </si>
  <si>
    <t xml:space="preserve">UF de Cambra e Carvalhal de Vermilhas</t>
  </si>
  <si>
    <t xml:space="preserve">182413</t>
  </si>
  <si>
    <t xml:space="preserve">18242881</t>
  </si>
  <si>
    <t xml:space="preserve">UF de Fataunços e Figueiredo das Donas</t>
  </si>
  <si>
    <t xml:space="preserve">182414</t>
  </si>
  <si>
    <t xml:space="preserve">18242882</t>
  </si>
  <si>
    <t xml:space="preserve">UF de Vouzela e Paços de Vilharigues</t>
  </si>
  <si>
    <t xml:space="preserve">182415</t>
  </si>
  <si>
    <t xml:space="preserve">31012883</t>
  </si>
  <si>
    <t xml:space="preserve">Arco da Calheta</t>
  </si>
  <si>
    <t xml:space="preserve">310101</t>
  </si>
  <si>
    <t xml:space="preserve">31012884</t>
  </si>
  <si>
    <t xml:space="preserve">Calheta</t>
  </si>
  <si>
    <t xml:space="preserve">310102</t>
  </si>
  <si>
    <t xml:space="preserve">31012885</t>
  </si>
  <si>
    <t xml:space="preserve">Estreito da Calheta</t>
  </si>
  <si>
    <t xml:space="preserve">310103</t>
  </si>
  <si>
    <t xml:space="preserve">31012886</t>
  </si>
  <si>
    <t xml:space="preserve">Fajã da Ovelha</t>
  </si>
  <si>
    <t xml:space="preserve">310104</t>
  </si>
  <si>
    <t xml:space="preserve">31012887</t>
  </si>
  <si>
    <t xml:space="preserve">Jardim do Mar</t>
  </si>
  <si>
    <t xml:space="preserve">310105</t>
  </si>
  <si>
    <t xml:space="preserve">31012888</t>
  </si>
  <si>
    <t xml:space="preserve">Paul do Mar</t>
  </si>
  <si>
    <t xml:space="preserve">310106</t>
  </si>
  <si>
    <t xml:space="preserve">31012889</t>
  </si>
  <si>
    <t xml:space="preserve">Ponta do Pargo</t>
  </si>
  <si>
    <t xml:space="preserve">310107</t>
  </si>
  <si>
    <t xml:space="preserve">31012890</t>
  </si>
  <si>
    <t xml:space="preserve">Prazeres</t>
  </si>
  <si>
    <t xml:space="preserve">310108</t>
  </si>
  <si>
    <t xml:space="preserve">31022891</t>
  </si>
  <si>
    <t xml:space="preserve">310201</t>
  </si>
  <si>
    <t xml:space="preserve">31022892</t>
  </si>
  <si>
    <t xml:space="preserve">Curral das Freiras</t>
  </si>
  <si>
    <t xml:space="preserve">310202</t>
  </si>
  <si>
    <t xml:space="preserve">31022893</t>
  </si>
  <si>
    <t xml:space="preserve">Estreito de Câmara de Lobos</t>
  </si>
  <si>
    <t xml:space="preserve">310203</t>
  </si>
  <si>
    <t xml:space="preserve">31022894</t>
  </si>
  <si>
    <t xml:space="preserve">Quinta Grande</t>
  </si>
  <si>
    <t xml:space="preserve">310204</t>
  </si>
  <si>
    <t xml:space="preserve">31022895</t>
  </si>
  <si>
    <t xml:space="preserve">Jardim da Serra</t>
  </si>
  <si>
    <t xml:space="preserve">310205</t>
  </si>
  <si>
    <t xml:space="preserve">31032896</t>
  </si>
  <si>
    <t xml:space="preserve">Imaculado Coração de Maria</t>
  </si>
  <si>
    <t xml:space="preserve">310301</t>
  </si>
  <si>
    <t xml:space="preserve">31032897</t>
  </si>
  <si>
    <t xml:space="preserve">310302</t>
  </si>
  <si>
    <t xml:space="preserve">31032898</t>
  </si>
  <si>
    <t xml:space="preserve">Funchal (Santa Luzia)</t>
  </si>
  <si>
    <t xml:space="preserve">310303</t>
  </si>
  <si>
    <t xml:space="preserve">31032899</t>
  </si>
  <si>
    <t xml:space="preserve">Funchal (Santa Maria Maior)</t>
  </si>
  <si>
    <t xml:space="preserve">310304</t>
  </si>
  <si>
    <t xml:space="preserve">31032900</t>
  </si>
  <si>
    <t xml:space="preserve">310305</t>
  </si>
  <si>
    <t xml:space="preserve">31032901</t>
  </si>
  <si>
    <t xml:space="preserve">São Gonçalo</t>
  </si>
  <si>
    <t xml:space="preserve">310306</t>
  </si>
  <si>
    <t xml:space="preserve">31032902</t>
  </si>
  <si>
    <t xml:space="preserve">310307</t>
  </si>
  <si>
    <t xml:space="preserve">31032903</t>
  </si>
  <si>
    <t xml:space="preserve">Funchal (São Pedro)</t>
  </si>
  <si>
    <t xml:space="preserve">310308</t>
  </si>
  <si>
    <t xml:space="preserve">31032904</t>
  </si>
  <si>
    <t xml:space="preserve">310309</t>
  </si>
  <si>
    <t xml:space="preserve">31032905</t>
  </si>
  <si>
    <t xml:space="preserve">Funchal (Sé)</t>
  </si>
  <si>
    <t xml:space="preserve">310310</t>
  </si>
  <si>
    <t xml:space="preserve">31042906</t>
  </si>
  <si>
    <t xml:space="preserve">Água de Pena</t>
  </si>
  <si>
    <t xml:space="preserve">310401</t>
  </si>
  <si>
    <t xml:space="preserve">31042907</t>
  </si>
  <si>
    <t xml:space="preserve">Caniçal</t>
  </si>
  <si>
    <t xml:space="preserve">310402</t>
  </si>
  <si>
    <t xml:space="preserve">31042908</t>
  </si>
  <si>
    <t xml:space="preserve">310403</t>
  </si>
  <si>
    <t xml:space="preserve">31042909</t>
  </si>
  <si>
    <t xml:space="preserve">Porto da Cruz</t>
  </si>
  <si>
    <t xml:space="preserve">310404</t>
  </si>
  <si>
    <t xml:space="preserve">31042910</t>
  </si>
  <si>
    <t xml:space="preserve">Santo António da Serra</t>
  </si>
  <si>
    <t xml:space="preserve">310405</t>
  </si>
  <si>
    <t xml:space="preserve">31052911</t>
  </si>
  <si>
    <t xml:space="preserve">Canhas</t>
  </si>
  <si>
    <t xml:space="preserve">310501</t>
  </si>
  <si>
    <t xml:space="preserve">31052912</t>
  </si>
  <si>
    <t xml:space="preserve">Madalena do Mar</t>
  </si>
  <si>
    <t xml:space="preserve">310502</t>
  </si>
  <si>
    <t xml:space="preserve">31052913</t>
  </si>
  <si>
    <t xml:space="preserve">310503</t>
  </si>
  <si>
    <t xml:space="preserve">31062914</t>
  </si>
  <si>
    <t xml:space="preserve">Achadas da Cruz</t>
  </si>
  <si>
    <t xml:space="preserve">310601</t>
  </si>
  <si>
    <t xml:space="preserve">31062915</t>
  </si>
  <si>
    <t xml:space="preserve">310602</t>
  </si>
  <si>
    <t xml:space="preserve">31062916</t>
  </si>
  <si>
    <t xml:space="preserve">Ribeira da Janela</t>
  </si>
  <si>
    <t xml:space="preserve">310603</t>
  </si>
  <si>
    <t xml:space="preserve">31062917</t>
  </si>
  <si>
    <t xml:space="preserve">310604</t>
  </si>
  <si>
    <t xml:space="preserve">31072918</t>
  </si>
  <si>
    <t xml:space="preserve">Campanário</t>
  </si>
  <si>
    <t xml:space="preserve">310701</t>
  </si>
  <si>
    <t xml:space="preserve">31072919</t>
  </si>
  <si>
    <t xml:space="preserve">310702</t>
  </si>
  <si>
    <t xml:space="preserve">31072920</t>
  </si>
  <si>
    <t xml:space="preserve">Serra de Água</t>
  </si>
  <si>
    <t xml:space="preserve">310703</t>
  </si>
  <si>
    <t xml:space="preserve">31072921</t>
  </si>
  <si>
    <t xml:space="preserve">Tabua</t>
  </si>
  <si>
    <t xml:space="preserve">310704</t>
  </si>
  <si>
    <t xml:space="preserve">31082922</t>
  </si>
  <si>
    <t xml:space="preserve">Camacha</t>
  </si>
  <si>
    <t xml:space="preserve">310802</t>
  </si>
  <si>
    <t xml:space="preserve">31082923</t>
  </si>
  <si>
    <t xml:space="preserve">Caniço</t>
  </si>
  <si>
    <t xml:space="preserve">310803</t>
  </si>
  <si>
    <t xml:space="preserve">31082924</t>
  </si>
  <si>
    <t xml:space="preserve">Gaula</t>
  </si>
  <si>
    <t xml:space="preserve">310804</t>
  </si>
  <si>
    <t xml:space="preserve">31082925</t>
  </si>
  <si>
    <t xml:space="preserve">310805</t>
  </si>
  <si>
    <t xml:space="preserve">31082926</t>
  </si>
  <si>
    <t xml:space="preserve">310806</t>
  </si>
  <si>
    <t xml:space="preserve">31092927</t>
  </si>
  <si>
    <t xml:space="preserve">Arco de São Jorge</t>
  </si>
  <si>
    <t xml:space="preserve">310901</t>
  </si>
  <si>
    <t xml:space="preserve">31092928</t>
  </si>
  <si>
    <t xml:space="preserve">Faial</t>
  </si>
  <si>
    <t xml:space="preserve">310902</t>
  </si>
  <si>
    <t xml:space="preserve">31092929</t>
  </si>
  <si>
    <t xml:space="preserve">310903</t>
  </si>
  <si>
    <t xml:space="preserve">31092930</t>
  </si>
  <si>
    <t xml:space="preserve">São Jorge</t>
  </si>
  <si>
    <t xml:space="preserve">310904</t>
  </si>
  <si>
    <t xml:space="preserve">31092931</t>
  </si>
  <si>
    <t xml:space="preserve">São Roque do Faial</t>
  </si>
  <si>
    <t xml:space="preserve">310905</t>
  </si>
  <si>
    <t xml:space="preserve">31092932</t>
  </si>
  <si>
    <t xml:space="preserve">Ilha</t>
  </si>
  <si>
    <t xml:space="preserve">310906</t>
  </si>
  <si>
    <t xml:space="preserve">31102933</t>
  </si>
  <si>
    <t xml:space="preserve">Boa Ventura</t>
  </si>
  <si>
    <t xml:space="preserve">311001</t>
  </si>
  <si>
    <t xml:space="preserve">31102934</t>
  </si>
  <si>
    <t xml:space="preserve">311002</t>
  </si>
  <si>
    <t xml:space="preserve">31102935</t>
  </si>
  <si>
    <t xml:space="preserve">311003</t>
  </si>
  <si>
    <t xml:space="preserve">32012936</t>
  </si>
  <si>
    <t xml:space="preserve">320101</t>
  </si>
  <si>
    <t xml:space="preserve">41012937</t>
  </si>
  <si>
    <t xml:space="preserve">410101</t>
  </si>
  <si>
    <t xml:space="preserve">41012938</t>
  </si>
  <si>
    <t xml:space="preserve">410102</t>
  </si>
  <si>
    <t xml:space="preserve">41012939</t>
  </si>
  <si>
    <t xml:space="preserve">Santo Espírito</t>
  </si>
  <si>
    <t xml:space="preserve">410103</t>
  </si>
  <si>
    <t xml:space="preserve">41012940</t>
  </si>
  <si>
    <t xml:space="preserve">410104</t>
  </si>
  <si>
    <t xml:space="preserve">41012941</t>
  </si>
  <si>
    <t xml:space="preserve">410105</t>
  </si>
  <si>
    <t xml:space="preserve">42012942</t>
  </si>
  <si>
    <t xml:space="preserve">Água de Pau</t>
  </si>
  <si>
    <t xml:space="preserve">420101</t>
  </si>
  <si>
    <t xml:space="preserve">42012943</t>
  </si>
  <si>
    <t xml:space="preserve">Cabouco</t>
  </si>
  <si>
    <t xml:space="preserve">420102</t>
  </si>
  <si>
    <t xml:space="preserve">42012944</t>
  </si>
  <si>
    <t xml:space="preserve">Lagoa (Nossa Senhora do Rosário)</t>
  </si>
  <si>
    <t xml:space="preserve">420103</t>
  </si>
  <si>
    <t xml:space="preserve">42012945</t>
  </si>
  <si>
    <t xml:space="preserve">Lagoa (Santa Cruz)</t>
  </si>
  <si>
    <t xml:space="preserve">420104</t>
  </si>
  <si>
    <t xml:space="preserve">42012946</t>
  </si>
  <si>
    <t xml:space="preserve">Ribeira Chã</t>
  </si>
  <si>
    <t xml:space="preserve">420105</t>
  </si>
  <si>
    <t xml:space="preserve">42022947</t>
  </si>
  <si>
    <t xml:space="preserve">Achada</t>
  </si>
  <si>
    <t xml:space="preserve">420201</t>
  </si>
  <si>
    <t xml:space="preserve">42022948</t>
  </si>
  <si>
    <t xml:space="preserve">Achadinha</t>
  </si>
  <si>
    <t xml:space="preserve">420202</t>
  </si>
  <si>
    <t xml:space="preserve">42022949</t>
  </si>
  <si>
    <t xml:space="preserve">Lomba da Fazenda</t>
  </si>
  <si>
    <t xml:space="preserve">420203</t>
  </si>
  <si>
    <t xml:space="preserve">42022950</t>
  </si>
  <si>
    <t xml:space="preserve">420204</t>
  </si>
  <si>
    <t xml:space="preserve">42022951</t>
  </si>
  <si>
    <t xml:space="preserve">Salga</t>
  </si>
  <si>
    <t xml:space="preserve">420206</t>
  </si>
  <si>
    <t xml:space="preserve">42022952</t>
  </si>
  <si>
    <t xml:space="preserve">420207</t>
  </si>
  <si>
    <t xml:space="preserve">42022953</t>
  </si>
  <si>
    <t xml:space="preserve">Algarvia</t>
  </si>
  <si>
    <t xml:space="preserve">420208</t>
  </si>
  <si>
    <t xml:space="preserve">42022954</t>
  </si>
  <si>
    <t xml:space="preserve">Santo António de Nordestinho</t>
  </si>
  <si>
    <t xml:space="preserve">420209</t>
  </si>
  <si>
    <t xml:space="preserve">42022955</t>
  </si>
  <si>
    <t xml:space="preserve">São Pedro de Nordestinho</t>
  </si>
  <si>
    <t xml:space="preserve">420210</t>
  </si>
  <si>
    <t xml:space="preserve">42032956</t>
  </si>
  <si>
    <t xml:space="preserve">Arrifes</t>
  </si>
  <si>
    <t xml:space="preserve">420301</t>
  </si>
  <si>
    <t xml:space="preserve">42032957</t>
  </si>
  <si>
    <t xml:space="preserve">Candelária</t>
  </si>
  <si>
    <t xml:space="preserve">420303</t>
  </si>
  <si>
    <t xml:space="preserve">42032958</t>
  </si>
  <si>
    <t xml:space="preserve">Capelas</t>
  </si>
  <si>
    <t xml:space="preserve">420304</t>
  </si>
  <si>
    <t xml:space="preserve">42032959</t>
  </si>
  <si>
    <t xml:space="preserve">Covoada</t>
  </si>
  <si>
    <t xml:space="preserve">420305</t>
  </si>
  <si>
    <t xml:space="preserve">42032960</t>
  </si>
  <si>
    <t xml:space="preserve">Fajã de Baixo</t>
  </si>
  <si>
    <t xml:space="preserve">420306</t>
  </si>
  <si>
    <t xml:space="preserve">42032961</t>
  </si>
  <si>
    <t xml:space="preserve">Fajã de Cima</t>
  </si>
  <si>
    <t xml:space="preserve">420307</t>
  </si>
  <si>
    <t xml:space="preserve">42032962</t>
  </si>
  <si>
    <t xml:space="preserve">Fenais da Luz</t>
  </si>
  <si>
    <t xml:space="preserve">420308</t>
  </si>
  <si>
    <t xml:space="preserve">42032963</t>
  </si>
  <si>
    <t xml:space="preserve">Feteiras</t>
  </si>
  <si>
    <t xml:space="preserve">420309</t>
  </si>
  <si>
    <t xml:space="preserve">42032964</t>
  </si>
  <si>
    <t xml:space="preserve">Ginetes</t>
  </si>
  <si>
    <t xml:space="preserve">420310</t>
  </si>
  <si>
    <t xml:space="preserve">42032965</t>
  </si>
  <si>
    <t xml:space="preserve">420311</t>
  </si>
  <si>
    <t xml:space="preserve">42032966</t>
  </si>
  <si>
    <t xml:space="preserve">Ponta Delgada (São Sebastião)</t>
  </si>
  <si>
    <t xml:space="preserve">420312</t>
  </si>
  <si>
    <t xml:space="preserve">42032967</t>
  </si>
  <si>
    <t xml:space="preserve">Ponta Delgada (São José)</t>
  </si>
  <si>
    <t xml:space="preserve">420313</t>
  </si>
  <si>
    <t xml:space="preserve">42032968</t>
  </si>
  <si>
    <t xml:space="preserve">Ponta Delgada (São Pedro)</t>
  </si>
  <si>
    <t xml:space="preserve">420314</t>
  </si>
  <si>
    <t xml:space="preserve">42032969</t>
  </si>
  <si>
    <t xml:space="preserve">Relva</t>
  </si>
  <si>
    <t xml:space="preserve">420315</t>
  </si>
  <si>
    <t xml:space="preserve">42032970</t>
  </si>
  <si>
    <t xml:space="preserve">Remédios</t>
  </si>
  <si>
    <t xml:space="preserve">420316</t>
  </si>
  <si>
    <t xml:space="preserve">42032971</t>
  </si>
  <si>
    <t xml:space="preserve">Rosto do Cão (Livramento)</t>
  </si>
  <si>
    <t xml:space="preserve">420317</t>
  </si>
  <si>
    <t xml:space="preserve">42032972</t>
  </si>
  <si>
    <t xml:space="preserve">Rosto do Cão (São Roque)</t>
  </si>
  <si>
    <t xml:space="preserve">420318</t>
  </si>
  <si>
    <t xml:space="preserve">42032973</t>
  </si>
  <si>
    <t xml:space="preserve">420319</t>
  </si>
  <si>
    <t xml:space="preserve">42032974</t>
  </si>
  <si>
    <t xml:space="preserve">420320</t>
  </si>
  <si>
    <t xml:space="preserve">42032975</t>
  </si>
  <si>
    <t xml:space="preserve">São Vicente Ferreira</t>
  </si>
  <si>
    <t xml:space="preserve">420321</t>
  </si>
  <si>
    <t xml:space="preserve">42032976</t>
  </si>
  <si>
    <t xml:space="preserve">Sete Cidades</t>
  </si>
  <si>
    <t xml:space="preserve">420322</t>
  </si>
  <si>
    <t xml:space="preserve">42032977</t>
  </si>
  <si>
    <t xml:space="preserve">Ajuda da Bretanha</t>
  </si>
  <si>
    <t xml:space="preserve">420323</t>
  </si>
  <si>
    <t xml:space="preserve">42032978</t>
  </si>
  <si>
    <t xml:space="preserve">Pilar da Bretanha</t>
  </si>
  <si>
    <t xml:space="preserve">420324</t>
  </si>
  <si>
    <t xml:space="preserve">42032979</t>
  </si>
  <si>
    <t xml:space="preserve">420325</t>
  </si>
  <si>
    <t xml:space="preserve">42042980</t>
  </si>
  <si>
    <t xml:space="preserve">Água Retorta</t>
  </si>
  <si>
    <t xml:space="preserve">420401</t>
  </si>
  <si>
    <t xml:space="preserve">42042981</t>
  </si>
  <si>
    <t xml:space="preserve">Faial da Terra</t>
  </si>
  <si>
    <t xml:space="preserve">420402</t>
  </si>
  <si>
    <t xml:space="preserve">42042982</t>
  </si>
  <si>
    <t xml:space="preserve">Furnas</t>
  </si>
  <si>
    <t xml:space="preserve">420403</t>
  </si>
  <si>
    <t xml:space="preserve">42042983</t>
  </si>
  <si>
    <t xml:space="preserve">Nossa Senhora dos Remédios</t>
  </si>
  <si>
    <t xml:space="preserve">420404</t>
  </si>
  <si>
    <t xml:space="preserve">42042984</t>
  </si>
  <si>
    <t xml:space="preserve">420405</t>
  </si>
  <si>
    <t xml:space="preserve">42042985</t>
  </si>
  <si>
    <t xml:space="preserve">Ribeira Quente</t>
  </si>
  <si>
    <t xml:space="preserve">420406</t>
  </si>
  <si>
    <t xml:space="preserve">42052986</t>
  </si>
  <si>
    <t xml:space="preserve">Calhetas</t>
  </si>
  <si>
    <t xml:space="preserve">420501</t>
  </si>
  <si>
    <t xml:space="preserve">42052987</t>
  </si>
  <si>
    <t xml:space="preserve">Fenais da Ajuda</t>
  </si>
  <si>
    <t xml:space="preserve">420502</t>
  </si>
  <si>
    <t xml:space="preserve">42052988</t>
  </si>
  <si>
    <t xml:space="preserve">Lomba da Maia</t>
  </si>
  <si>
    <t xml:space="preserve">420503</t>
  </si>
  <si>
    <t xml:space="preserve">42052989</t>
  </si>
  <si>
    <t xml:space="preserve">Lomba de São Pedro</t>
  </si>
  <si>
    <t xml:space="preserve">420504</t>
  </si>
  <si>
    <t xml:space="preserve">42052990</t>
  </si>
  <si>
    <t xml:space="preserve">420505</t>
  </si>
  <si>
    <t xml:space="preserve">42052991</t>
  </si>
  <si>
    <t xml:space="preserve">Pico da Pedra</t>
  </si>
  <si>
    <t xml:space="preserve">420506</t>
  </si>
  <si>
    <t xml:space="preserve">42052992</t>
  </si>
  <si>
    <t xml:space="preserve">Porto Formoso</t>
  </si>
  <si>
    <t xml:space="preserve">420507</t>
  </si>
  <si>
    <t xml:space="preserve">42052993</t>
  </si>
  <si>
    <t xml:space="preserve">Rabo de Peixe</t>
  </si>
  <si>
    <t xml:space="preserve">420508</t>
  </si>
  <si>
    <t xml:space="preserve">42052994</t>
  </si>
  <si>
    <t xml:space="preserve">Ribeira Grande (Conceição)</t>
  </si>
  <si>
    <t xml:space="preserve">420509</t>
  </si>
  <si>
    <t xml:space="preserve">42052995</t>
  </si>
  <si>
    <t xml:space="preserve">Ribeira Grande (Matriz)</t>
  </si>
  <si>
    <t xml:space="preserve">420510</t>
  </si>
  <si>
    <t xml:space="preserve">42052996</t>
  </si>
  <si>
    <t xml:space="preserve">Ribeira Seca</t>
  </si>
  <si>
    <t xml:space="preserve">420511</t>
  </si>
  <si>
    <t xml:space="preserve">42052997</t>
  </si>
  <si>
    <t xml:space="preserve">Ribeirinha</t>
  </si>
  <si>
    <t xml:space="preserve">420512</t>
  </si>
  <si>
    <t xml:space="preserve">42052998</t>
  </si>
  <si>
    <t xml:space="preserve">420513</t>
  </si>
  <si>
    <t xml:space="preserve">42052999</t>
  </si>
  <si>
    <t xml:space="preserve">São Brás</t>
  </si>
  <si>
    <t xml:space="preserve">420514</t>
  </si>
  <si>
    <t xml:space="preserve">42063000</t>
  </si>
  <si>
    <t xml:space="preserve">Água de Alto</t>
  </si>
  <si>
    <t xml:space="preserve">420601</t>
  </si>
  <si>
    <t xml:space="preserve">42063001</t>
  </si>
  <si>
    <t xml:space="preserve">Ponta Garça</t>
  </si>
  <si>
    <t xml:space="preserve">420602</t>
  </si>
  <si>
    <t xml:space="preserve">42063002</t>
  </si>
  <si>
    <t xml:space="preserve">Ribeira das Tainhas</t>
  </si>
  <si>
    <t xml:space="preserve">420603</t>
  </si>
  <si>
    <t xml:space="preserve">42063003</t>
  </si>
  <si>
    <t xml:space="preserve">Vila Franca do Campo (São Miguel)</t>
  </si>
  <si>
    <t xml:space="preserve">420604</t>
  </si>
  <si>
    <t xml:space="preserve">42063004</t>
  </si>
  <si>
    <t xml:space="preserve">Vila Franca do Campo (São Pedro)</t>
  </si>
  <si>
    <t xml:space="preserve">420605</t>
  </si>
  <si>
    <t xml:space="preserve">42063005</t>
  </si>
  <si>
    <t xml:space="preserve">420606</t>
  </si>
  <si>
    <t xml:space="preserve">43013006</t>
  </si>
  <si>
    <t xml:space="preserve">Altares</t>
  </si>
  <si>
    <t xml:space="preserve">430101</t>
  </si>
  <si>
    <t xml:space="preserve">43013007</t>
  </si>
  <si>
    <t xml:space="preserve">Angra (Nossa Senhora da Conceição)</t>
  </si>
  <si>
    <t xml:space="preserve">430102</t>
  </si>
  <si>
    <t xml:space="preserve">43013008</t>
  </si>
  <si>
    <t xml:space="preserve">Angra (Santa Luzia)</t>
  </si>
  <si>
    <t xml:space="preserve">430103</t>
  </si>
  <si>
    <t xml:space="preserve">43013009</t>
  </si>
  <si>
    <t xml:space="preserve">Angra (São Pedro)</t>
  </si>
  <si>
    <t xml:space="preserve">430104</t>
  </si>
  <si>
    <t xml:space="preserve">43013010</t>
  </si>
  <si>
    <t xml:space="preserve">Angra (Sé)</t>
  </si>
  <si>
    <t xml:space="preserve">430105</t>
  </si>
  <si>
    <t xml:space="preserve">43013011</t>
  </si>
  <si>
    <t xml:space="preserve">Cinco Ribeiras</t>
  </si>
  <si>
    <t xml:space="preserve">430106</t>
  </si>
  <si>
    <t xml:space="preserve">43013012</t>
  </si>
  <si>
    <t xml:space="preserve">Doze Ribeiras</t>
  </si>
  <si>
    <t xml:space="preserve">430107</t>
  </si>
  <si>
    <t xml:space="preserve">43013013</t>
  </si>
  <si>
    <t xml:space="preserve">Feteira</t>
  </si>
  <si>
    <t xml:space="preserve">430108</t>
  </si>
  <si>
    <t xml:space="preserve">43013014</t>
  </si>
  <si>
    <t xml:space="preserve">Porto Judeu</t>
  </si>
  <si>
    <t xml:space="preserve">430109</t>
  </si>
  <si>
    <t xml:space="preserve">43013015</t>
  </si>
  <si>
    <t xml:space="preserve">Posto Santo</t>
  </si>
  <si>
    <t xml:space="preserve">430110</t>
  </si>
  <si>
    <t xml:space="preserve">43013016</t>
  </si>
  <si>
    <t xml:space="preserve">Raminho</t>
  </si>
  <si>
    <t xml:space="preserve">430111</t>
  </si>
  <si>
    <t xml:space="preserve">43013017</t>
  </si>
  <si>
    <t xml:space="preserve">430112</t>
  </si>
  <si>
    <t xml:space="preserve">43013018</t>
  </si>
  <si>
    <t xml:space="preserve">430113</t>
  </si>
  <si>
    <t xml:space="preserve">43013019</t>
  </si>
  <si>
    <t xml:space="preserve">São Bartolomeu de Regatos</t>
  </si>
  <si>
    <t xml:space="preserve">430114</t>
  </si>
  <si>
    <t xml:space="preserve">43013020</t>
  </si>
  <si>
    <t xml:space="preserve">430115</t>
  </si>
  <si>
    <t xml:space="preserve">43013021</t>
  </si>
  <si>
    <t xml:space="preserve">São Mateus da Calheta</t>
  </si>
  <si>
    <t xml:space="preserve">430116</t>
  </si>
  <si>
    <t xml:space="preserve">43013022</t>
  </si>
  <si>
    <t xml:space="preserve">Serreta</t>
  </si>
  <si>
    <t xml:space="preserve">430117</t>
  </si>
  <si>
    <t xml:space="preserve">43013023</t>
  </si>
  <si>
    <t xml:space="preserve">Terra Chã</t>
  </si>
  <si>
    <t xml:space="preserve">430118</t>
  </si>
  <si>
    <t xml:space="preserve">43013024</t>
  </si>
  <si>
    <t xml:space="preserve">Vila de São Sebastião</t>
  </si>
  <si>
    <t xml:space="preserve">430119</t>
  </si>
  <si>
    <t xml:space="preserve">43023025</t>
  </si>
  <si>
    <t xml:space="preserve">Agualva</t>
  </si>
  <si>
    <t xml:space="preserve">430201</t>
  </si>
  <si>
    <t xml:space="preserve">43023026</t>
  </si>
  <si>
    <t xml:space="preserve">Biscoitos</t>
  </si>
  <si>
    <t xml:space="preserve">430202</t>
  </si>
  <si>
    <t xml:space="preserve">43023027</t>
  </si>
  <si>
    <t xml:space="preserve">Cabo da Praia</t>
  </si>
  <si>
    <t xml:space="preserve">430203</t>
  </si>
  <si>
    <t xml:space="preserve">43023028</t>
  </si>
  <si>
    <t xml:space="preserve">Fonte do Bastardo</t>
  </si>
  <si>
    <t xml:space="preserve">430204</t>
  </si>
  <si>
    <t xml:space="preserve">43023029</t>
  </si>
  <si>
    <t xml:space="preserve">Fontinhas</t>
  </si>
  <si>
    <t xml:space="preserve">430205</t>
  </si>
  <si>
    <t xml:space="preserve">43023030</t>
  </si>
  <si>
    <t xml:space="preserve">Lajes</t>
  </si>
  <si>
    <t xml:space="preserve">430206</t>
  </si>
  <si>
    <t xml:space="preserve">43023031</t>
  </si>
  <si>
    <t xml:space="preserve">Praia da Vitória (Santa Cruz)</t>
  </si>
  <si>
    <t xml:space="preserve">430207</t>
  </si>
  <si>
    <t xml:space="preserve">43023032</t>
  </si>
  <si>
    <t xml:space="preserve">Quatro Ribeiras</t>
  </si>
  <si>
    <t xml:space="preserve">430208</t>
  </si>
  <si>
    <t xml:space="preserve">43023033</t>
  </si>
  <si>
    <t xml:space="preserve">430209</t>
  </si>
  <si>
    <t xml:space="preserve">43023034</t>
  </si>
  <si>
    <t xml:space="preserve">430210</t>
  </si>
  <si>
    <t xml:space="preserve">43023035</t>
  </si>
  <si>
    <t xml:space="preserve">Porto Martins</t>
  </si>
  <si>
    <t xml:space="preserve">430211</t>
  </si>
  <si>
    <t xml:space="preserve">44013036</t>
  </si>
  <si>
    <t xml:space="preserve">Guadalupe</t>
  </si>
  <si>
    <t xml:space="preserve">440101</t>
  </si>
  <si>
    <t xml:space="preserve">44013037</t>
  </si>
  <si>
    <t xml:space="preserve">440102</t>
  </si>
  <si>
    <t xml:space="preserve">44013038</t>
  </si>
  <si>
    <t xml:space="preserve">São Mateus</t>
  </si>
  <si>
    <t xml:space="preserve">440103</t>
  </si>
  <si>
    <t xml:space="preserve">44013039</t>
  </si>
  <si>
    <t xml:space="preserve">440104</t>
  </si>
  <si>
    <t xml:space="preserve">45013040</t>
  </si>
  <si>
    <t xml:space="preserve">450101</t>
  </si>
  <si>
    <t xml:space="preserve">45013041</t>
  </si>
  <si>
    <t xml:space="preserve">Norte Pequeno</t>
  </si>
  <si>
    <t xml:space="preserve">450102</t>
  </si>
  <si>
    <t xml:space="preserve">45013042</t>
  </si>
  <si>
    <t xml:space="preserve">450103</t>
  </si>
  <si>
    <t xml:space="preserve">45013043</t>
  </si>
  <si>
    <t xml:space="preserve">Santo Antão</t>
  </si>
  <si>
    <t xml:space="preserve">450104</t>
  </si>
  <si>
    <t xml:space="preserve">45013044</t>
  </si>
  <si>
    <t xml:space="preserve">Topo (Nossa Senhora do Rosário)</t>
  </si>
  <si>
    <t xml:space="preserve">450105</t>
  </si>
  <si>
    <t xml:space="preserve">45023045</t>
  </si>
  <si>
    <t xml:space="preserve">Manadas (Santa Bárbara)</t>
  </si>
  <si>
    <t xml:space="preserve">450201</t>
  </si>
  <si>
    <t xml:space="preserve">45023046</t>
  </si>
  <si>
    <t xml:space="preserve">Norte Grande (Neves)</t>
  </si>
  <si>
    <t xml:space="preserve">450202</t>
  </si>
  <si>
    <t xml:space="preserve">45023047</t>
  </si>
  <si>
    <t xml:space="preserve">Rosais</t>
  </si>
  <si>
    <t xml:space="preserve">450203</t>
  </si>
  <si>
    <t xml:space="preserve">45023048</t>
  </si>
  <si>
    <t xml:space="preserve">450204</t>
  </si>
  <si>
    <t xml:space="preserve">45023049</t>
  </si>
  <si>
    <t xml:space="preserve">Urzelina (São Mateus)</t>
  </si>
  <si>
    <t xml:space="preserve">450205</t>
  </si>
  <si>
    <t xml:space="preserve">45023050</t>
  </si>
  <si>
    <t xml:space="preserve">Velas (São Jorge)</t>
  </si>
  <si>
    <t xml:space="preserve">450206</t>
  </si>
  <si>
    <t xml:space="preserve">46013051</t>
  </si>
  <si>
    <t xml:space="preserve">Calheta de Nesquim</t>
  </si>
  <si>
    <t xml:space="preserve">460101</t>
  </si>
  <si>
    <t xml:space="preserve">46013052</t>
  </si>
  <si>
    <t xml:space="preserve">460102</t>
  </si>
  <si>
    <t xml:space="preserve">46013053</t>
  </si>
  <si>
    <t xml:space="preserve">Piedade</t>
  </si>
  <si>
    <t xml:space="preserve">460103</t>
  </si>
  <si>
    <t xml:space="preserve">46013054</t>
  </si>
  <si>
    <t xml:space="preserve">Ribeiras</t>
  </si>
  <si>
    <t xml:space="preserve">460104</t>
  </si>
  <si>
    <t xml:space="preserve">46013055</t>
  </si>
  <si>
    <t xml:space="preserve">460105</t>
  </si>
  <si>
    <t xml:space="preserve">46013056</t>
  </si>
  <si>
    <t xml:space="preserve">São João</t>
  </si>
  <si>
    <t xml:space="preserve">460106</t>
  </si>
  <si>
    <t xml:space="preserve">46023057</t>
  </si>
  <si>
    <t xml:space="preserve">Bandeiras</t>
  </si>
  <si>
    <t xml:space="preserve">460201</t>
  </si>
  <si>
    <t xml:space="preserve">46023058</t>
  </si>
  <si>
    <t xml:space="preserve">460202</t>
  </si>
  <si>
    <t xml:space="preserve">46023059</t>
  </si>
  <si>
    <t xml:space="preserve">Criação Velha</t>
  </si>
  <si>
    <t xml:space="preserve">460203</t>
  </si>
  <si>
    <t xml:space="preserve">46023060</t>
  </si>
  <si>
    <t xml:space="preserve">460204</t>
  </si>
  <si>
    <t xml:space="preserve">46023061</t>
  </si>
  <si>
    <t xml:space="preserve">460205</t>
  </si>
  <si>
    <t xml:space="preserve">46023062</t>
  </si>
  <si>
    <t xml:space="preserve">460206</t>
  </si>
  <si>
    <t xml:space="preserve">46033063</t>
  </si>
  <si>
    <t xml:space="preserve">Prainha</t>
  </si>
  <si>
    <t xml:space="preserve">460301</t>
  </si>
  <si>
    <t xml:space="preserve">46033064</t>
  </si>
  <si>
    <t xml:space="preserve">460302</t>
  </si>
  <si>
    <t xml:space="preserve">46033065</t>
  </si>
  <si>
    <t xml:space="preserve">460303</t>
  </si>
  <si>
    <t xml:space="preserve">46033066</t>
  </si>
  <si>
    <t xml:space="preserve">460304</t>
  </si>
  <si>
    <t xml:space="preserve">46033067</t>
  </si>
  <si>
    <t xml:space="preserve">460305</t>
  </si>
  <si>
    <t xml:space="preserve">47013068</t>
  </si>
  <si>
    <t xml:space="preserve">Capelo</t>
  </si>
  <si>
    <t xml:space="preserve">470101</t>
  </si>
  <si>
    <t xml:space="preserve">47013069</t>
  </si>
  <si>
    <t xml:space="preserve">470102</t>
  </si>
  <si>
    <t xml:space="preserve">47013070</t>
  </si>
  <si>
    <t xml:space="preserve">Cedros</t>
  </si>
  <si>
    <t xml:space="preserve">470103</t>
  </si>
  <si>
    <t xml:space="preserve">47013071</t>
  </si>
  <si>
    <t xml:space="preserve">470104</t>
  </si>
  <si>
    <t xml:space="preserve">47013072</t>
  </si>
  <si>
    <t xml:space="preserve">Flamengos</t>
  </si>
  <si>
    <t xml:space="preserve">470105</t>
  </si>
  <si>
    <t xml:space="preserve">47013073</t>
  </si>
  <si>
    <t xml:space="preserve">Horta (Angústias)</t>
  </si>
  <si>
    <t xml:space="preserve">470106</t>
  </si>
  <si>
    <t xml:space="preserve">47013074</t>
  </si>
  <si>
    <t xml:space="preserve">Horta (Conceição)</t>
  </si>
  <si>
    <t xml:space="preserve">470107</t>
  </si>
  <si>
    <t xml:space="preserve">47013075</t>
  </si>
  <si>
    <t xml:space="preserve">Horta (Matriz)</t>
  </si>
  <si>
    <t xml:space="preserve">470108</t>
  </si>
  <si>
    <t xml:space="preserve">47013076</t>
  </si>
  <si>
    <t xml:space="preserve">Pedro Miguel</t>
  </si>
  <si>
    <t xml:space="preserve">470109</t>
  </si>
  <si>
    <t xml:space="preserve">47013077</t>
  </si>
  <si>
    <t xml:space="preserve">Praia do Almoxarife</t>
  </si>
  <si>
    <t xml:space="preserve">470110</t>
  </si>
  <si>
    <t xml:space="preserve">47013078</t>
  </si>
  <si>
    <t xml:space="preserve">Praia do Norte</t>
  </si>
  <si>
    <t xml:space="preserve">470111</t>
  </si>
  <si>
    <t xml:space="preserve">47013079</t>
  </si>
  <si>
    <t xml:space="preserve">470112</t>
  </si>
  <si>
    <t xml:space="preserve">47013080</t>
  </si>
  <si>
    <t xml:space="preserve">Salão</t>
  </si>
  <si>
    <t xml:space="preserve">470113</t>
  </si>
  <si>
    <t xml:space="preserve">48013081</t>
  </si>
  <si>
    <t xml:space="preserve">Fajã Grande</t>
  </si>
  <si>
    <t xml:space="preserve">480101</t>
  </si>
  <si>
    <t xml:space="preserve">48013082</t>
  </si>
  <si>
    <t xml:space="preserve">Fajãzinha</t>
  </si>
  <si>
    <t xml:space="preserve">480102</t>
  </si>
  <si>
    <t xml:space="preserve">48013083</t>
  </si>
  <si>
    <t xml:space="preserve">Fazenda</t>
  </si>
  <si>
    <t xml:space="preserve">480103</t>
  </si>
  <si>
    <t xml:space="preserve">48013084</t>
  </si>
  <si>
    <t xml:space="preserve">Lajedo</t>
  </si>
  <si>
    <t xml:space="preserve">480104</t>
  </si>
  <si>
    <t xml:space="preserve">48013085</t>
  </si>
  <si>
    <t xml:space="preserve">480105</t>
  </si>
  <si>
    <t xml:space="preserve">48013086</t>
  </si>
  <si>
    <t xml:space="preserve">480106</t>
  </si>
  <si>
    <t xml:space="preserve">48013087</t>
  </si>
  <si>
    <t xml:space="preserve">480107</t>
  </si>
  <si>
    <t xml:space="preserve">48023088</t>
  </si>
  <si>
    <t xml:space="preserve">Caveira</t>
  </si>
  <si>
    <t xml:space="preserve">480201</t>
  </si>
  <si>
    <t xml:space="preserve">48023089</t>
  </si>
  <si>
    <t xml:space="preserve">480202</t>
  </si>
  <si>
    <t xml:space="preserve">48023090</t>
  </si>
  <si>
    <t xml:space="preserve">480203</t>
  </si>
  <si>
    <t xml:space="preserve">48023091</t>
  </si>
  <si>
    <t xml:space="preserve">480204</t>
  </si>
  <si>
    <t xml:space="preserve">49013092</t>
  </si>
  <si>
    <t xml:space="preserve">490101</t>
  </si>
  <si>
    <t xml:space="preserve">_2013093</t>
  </si>
  <si>
    <t xml:space="preserve">_2013094</t>
  </si>
  <si>
    <t xml:space="preserve">_2013095</t>
  </si>
  <si>
    <t xml:space="preserve">_2013096</t>
  </si>
  <si>
    <t xml:space="preserve">_2013097</t>
  </si>
  <si>
    <t xml:space="preserve">_2013098</t>
  </si>
  <si>
    <t xml:space="preserve">_2013099</t>
  </si>
  <si>
    <t xml:space="preserve">_2013100</t>
  </si>
  <si>
    <t xml:space="preserve">_2013101</t>
  </si>
  <si>
    <t xml:space="preserve">_2013102</t>
  </si>
  <si>
    <t xml:space="preserve">_2013103</t>
  </si>
  <si>
    <t xml:space="preserve">_2013104</t>
  </si>
  <si>
    <t xml:space="preserve">_2013105</t>
  </si>
  <si>
    <t xml:space="preserve">_2013106</t>
  </si>
  <si>
    <t xml:space="preserve">_2013107</t>
  </si>
  <si>
    <t xml:space="preserve">_2013108</t>
  </si>
  <si>
    <t xml:space="preserve">_2013109</t>
  </si>
  <si>
    <t xml:space="preserve">_2013110</t>
  </si>
  <si>
    <t xml:space="preserve">_2013111</t>
  </si>
  <si>
    <t xml:space="preserve">_3013112</t>
  </si>
  <si>
    <t xml:space="preserve">_3013113</t>
  </si>
  <si>
    <t xml:space="preserve">_3013114</t>
  </si>
  <si>
    <t xml:space="preserve">_3013115</t>
  </si>
  <si>
    <t xml:space="preserve">_3013116</t>
  </si>
  <si>
    <t xml:space="preserve">_3013117</t>
  </si>
  <si>
    <t xml:space="preserve">_3013118</t>
  </si>
  <si>
    <t xml:space="preserve">_3013119</t>
  </si>
  <si>
    <t xml:space="preserve">_3013120</t>
  </si>
  <si>
    <t xml:space="preserve">_3013121</t>
  </si>
  <si>
    <t xml:space="preserve">_3013122</t>
  </si>
  <si>
    <t xml:space="preserve">https://www.ine.pt/xportal/xmain?xpid=INE&amp;xpgid=ine_indicadores&amp;indOcorrCod=0009484&amp;contexto=bd&amp;selTab=tab2&amp;xlang=pt</t>
  </si>
  <si>
    <t xml:space="preserve">Quadro extraído em 02 de Fevereiro de 2021 (15:50:25)</t>
  </si>
  <si>
    <t xml:space="preserve">http://www.ine.pt</t>
  </si>
  <si>
    <t xml:space="preserve">Localização geográfica (1)</t>
  </si>
  <si>
    <t xml:space="preserve">Valor mediano das vendas por m2 de alojamentos familiares (€) por Localização geográfica e Categoria do alojamento familiar; Trimestral (2) </t>
  </si>
  <si>
    <t xml:space="preserve">Período de referência dos dados</t>
  </si>
  <si>
    <t xml:space="preserve">3.º Trimestre de 2020</t>
  </si>
  <si>
    <t xml:space="preserve">Categoria do alojamento familiar</t>
  </si>
  <si>
    <t xml:space="preserve">Novos</t>
  </si>
  <si>
    <t xml:space="preserve">€ </t>
  </si>
  <si>
    <t xml:space="preserve">Portugal</t>
  </si>
  <si>
    <t xml:space="preserve">PT</t>
  </si>
  <si>
    <t xml:space="preserve">11A010402</t>
  </si>
  <si>
    <t xml:space="preserve">11A010407</t>
  </si>
  <si>
    <t xml:space="preserve">11A010409</t>
  </si>
  <si>
    <t xml:space="preserve">11A010411</t>
  </si>
  <si>
    <t xml:space="preserve">11A010413</t>
  </si>
  <si>
    <t xml:space="preserve">11A010414</t>
  </si>
  <si>
    <t xml:space="preserve">11A010415</t>
  </si>
  <si>
    <t xml:space="preserve">11A010416</t>
  </si>
  <si>
    <t xml:space="preserve">11A010417</t>
  </si>
  <si>
    <t xml:space="preserve">11A010418</t>
  </si>
  <si>
    <t xml:space="preserve">União das freguesias de Arouca e Burgo</t>
  </si>
  <si>
    <t xml:space="preserve">11A010421</t>
  </si>
  <si>
    <t xml:space="preserve">União das freguesias de Cabreiros e Albergaria da Serra</t>
  </si>
  <si>
    <t xml:space="preserve">11A010422</t>
  </si>
  <si>
    <t xml:space="preserve">União das freguesias de Canelas e Espiunca</t>
  </si>
  <si>
    <t xml:space="preserve">11A010423</t>
  </si>
  <si>
    <t xml:space="preserve">União das freguesias de Covelo de Paivó e Janarde</t>
  </si>
  <si>
    <t xml:space="preserve">11A010424</t>
  </si>
  <si>
    <t xml:space="preserve">11A010419</t>
  </si>
  <si>
    <t xml:space="preserve">11A010420</t>
  </si>
  <si>
    <t xml:space="preserve">11A010702</t>
  </si>
  <si>
    <t xml:space="preserve">11A010704</t>
  </si>
  <si>
    <t xml:space="preserve">11A010705</t>
  </si>
  <si>
    <t xml:space="preserve">União das freguesias de Anta e Guetim</t>
  </si>
  <si>
    <t xml:space="preserve">11A010706</t>
  </si>
  <si>
    <t xml:space="preserve">11A130412</t>
  </si>
  <si>
    <t xml:space="preserve">11A130405</t>
  </si>
  <si>
    <t xml:space="preserve">11A130408</t>
  </si>
  <si>
    <t xml:space="preserve">União das freguesias de Fânzeres e São Pedro da Cova</t>
  </si>
  <si>
    <t xml:space="preserve">11A130413</t>
  </si>
  <si>
    <t xml:space="preserve">União das freguesias de Foz do Sousa e Covelo</t>
  </si>
  <si>
    <t xml:space="preserve">11A130414</t>
  </si>
  <si>
    <t xml:space="preserve">União das freguesias de Gondomar (São Cosme), Valbom e Jovim</t>
  </si>
  <si>
    <t xml:space="preserve">11A130415</t>
  </si>
  <si>
    <t xml:space="preserve">União das freguesias de Melres e Medas</t>
  </si>
  <si>
    <t xml:space="preserve">11A130416</t>
  </si>
  <si>
    <t xml:space="preserve">11A130601</t>
  </si>
  <si>
    <t xml:space="preserve">11A130618</t>
  </si>
  <si>
    <t xml:space="preserve">11A130619</t>
  </si>
  <si>
    <t xml:space="preserve">11A130603</t>
  </si>
  <si>
    <t xml:space="preserve">11A130608</t>
  </si>
  <si>
    <t xml:space="preserve">11A130609</t>
  </si>
  <si>
    <t xml:space="preserve">11A130620</t>
  </si>
  <si>
    <t xml:space="preserve">11A130617</t>
  </si>
  <si>
    <t xml:space="preserve">11A130613</t>
  </si>
  <si>
    <t xml:space="preserve">11A130616</t>
  </si>
  <si>
    <t xml:space="preserve">União das freguesias de Custóias, Leça do Balio e Guifões</t>
  </si>
  <si>
    <t xml:space="preserve">11A130811</t>
  </si>
  <si>
    <t xml:space="preserve">União das freguesias de Matosinhos e Leça da Palmeira</t>
  </si>
  <si>
    <t xml:space="preserve">11A130812</t>
  </si>
  <si>
    <t xml:space="preserve">União das freguesias de Perafita, Lavra e Santa Cruz do Bispo</t>
  </si>
  <si>
    <t xml:space="preserve">11A130813</t>
  </si>
  <si>
    <t xml:space="preserve">União das freguesias de São Mamede de Infesta e Senhora da Hora</t>
  </si>
  <si>
    <t xml:space="preserve">11A130814</t>
  </si>
  <si>
    <t xml:space="preserve">11A011301</t>
  </si>
  <si>
    <t xml:space="preserve">11A011302</t>
  </si>
  <si>
    <t xml:space="preserve">11A011303</t>
  </si>
  <si>
    <t xml:space="preserve">11A011304</t>
  </si>
  <si>
    <t xml:space="preserve">11A011305</t>
  </si>
  <si>
    <t xml:space="preserve">11A011310</t>
  </si>
  <si>
    <t xml:space="preserve">11A011315</t>
  </si>
  <si>
    <t xml:space="preserve">11A011318</t>
  </si>
  <si>
    <t xml:space="preserve">União das freguesias de Nogueira do Cravo e Pindelo</t>
  </si>
  <si>
    <t xml:space="preserve">11A011320</t>
  </si>
  <si>
    <t xml:space="preserve">União das freguesias de Oliveira de Azeméis, Santiago de Riba-Ul, Ul, Macinhata da Seixa e Madail</t>
  </si>
  <si>
    <t xml:space="preserve">11A011321</t>
  </si>
  <si>
    <t xml:space="preserve">União das freguesias de Pinheiro da Bemposta, Travanca e Palmaz</t>
  </si>
  <si>
    <t xml:space="preserve">11A011322</t>
  </si>
  <si>
    <t xml:space="preserve">11A011319</t>
  </si>
  <si>
    <t xml:space="preserve">11A131001</t>
  </si>
  <si>
    <t xml:space="preserve">11A131002</t>
  </si>
  <si>
    <t xml:space="preserve">11A131003</t>
  </si>
  <si>
    <t xml:space="preserve">11A131004</t>
  </si>
  <si>
    <t xml:space="preserve">11A131008</t>
  </si>
  <si>
    <t xml:space="preserve">11A131009</t>
  </si>
  <si>
    <t xml:space="preserve">11A131010</t>
  </si>
  <si>
    <t xml:space="preserve">11A131011</t>
  </si>
  <si>
    <t xml:space="preserve">11A131013</t>
  </si>
  <si>
    <t xml:space="preserve">11A131014</t>
  </si>
  <si>
    <t xml:space="preserve">11A131017</t>
  </si>
  <si>
    <t xml:space="preserve">11A131025</t>
  </si>
  <si>
    <t xml:space="preserve">11A131018</t>
  </si>
  <si>
    <t xml:space="preserve">11A131019</t>
  </si>
  <si>
    <t xml:space="preserve">11A131020</t>
  </si>
  <si>
    <t xml:space="preserve">11A131021</t>
  </si>
  <si>
    <t xml:space="preserve">11A131022</t>
  </si>
  <si>
    <t xml:space="preserve">11A131024</t>
  </si>
  <si>
    <t xml:space="preserve">11A131202</t>
  </si>
  <si>
    <t xml:space="preserve">11A131203</t>
  </si>
  <si>
    <t xml:space="preserve">11A131210</t>
  </si>
  <si>
    <t xml:space="preserve">11A131211</t>
  </si>
  <si>
    <t xml:space="preserve">União das freguesias de Aldoar, Foz do Douro e Nevogilde</t>
  </si>
  <si>
    <t xml:space="preserve">11A131216</t>
  </si>
  <si>
    <t xml:space="preserve">União das freguesias de Cedofeita, Santo Ildefonso, Sé, Miragaia, São Nicolau e Vitória</t>
  </si>
  <si>
    <t xml:space="preserve">11A131217</t>
  </si>
  <si>
    <t xml:space="preserve">União das freguesias de Lordelo do Ouro e Massarelos</t>
  </si>
  <si>
    <t xml:space="preserve">11A131218</t>
  </si>
  <si>
    <t xml:space="preserve">11A131305</t>
  </si>
  <si>
    <t xml:space="preserve">11A131307</t>
  </si>
  <si>
    <t xml:space="preserve">11A131308</t>
  </si>
  <si>
    <t xml:space="preserve">11A131311</t>
  </si>
  <si>
    <t xml:space="preserve">União das freguesias da Póvoa de Varzim, Beiriz e Argivai</t>
  </si>
  <si>
    <t xml:space="preserve">11A131315</t>
  </si>
  <si>
    <t xml:space="preserve">União das freguesias de Aguçadoura e Navais</t>
  </si>
  <si>
    <t xml:space="preserve">11A131314</t>
  </si>
  <si>
    <t xml:space="preserve">União das freguesias de Aver-o-Mar, Amorim e Terroso</t>
  </si>
  <si>
    <t xml:space="preserve">11A131313</t>
  </si>
  <si>
    <t xml:space="preserve">11A010901</t>
  </si>
  <si>
    <t xml:space="preserve">11A010902</t>
  </si>
  <si>
    <t xml:space="preserve">11A010904</t>
  </si>
  <si>
    <t xml:space="preserve">11A010907</t>
  </si>
  <si>
    <t xml:space="preserve">11A010908</t>
  </si>
  <si>
    <t xml:space="preserve">11A010913</t>
  </si>
  <si>
    <t xml:space="preserve">11A010914</t>
  </si>
  <si>
    <t xml:space="preserve">11A010916</t>
  </si>
  <si>
    <t xml:space="preserve">11A010917</t>
  </si>
  <si>
    <t xml:space="preserve">11A010919</t>
  </si>
  <si>
    <t xml:space="preserve">11A010921</t>
  </si>
  <si>
    <t xml:space="preserve">11A010922</t>
  </si>
  <si>
    <t xml:space="preserve">11A010924</t>
  </si>
  <si>
    <t xml:space="preserve">11A010925</t>
  </si>
  <si>
    <t xml:space="preserve">11A010926</t>
  </si>
  <si>
    <t xml:space="preserve">11A010918</t>
  </si>
  <si>
    <t xml:space="preserve">União das freguesias de Caldas de São Jorge e Pigeiros</t>
  </si>
  <si>
    <t xml:space="preserve">11A010932</t>
  </si>
  <si>
    <t xml:space="preserve">União das freguesias de Canedo, Vale e Vila Maior</t>
  </si>
  <si>
    <t xml:space="preserve">11A010933</t>
  </si>
  <si>
    <t xml:space="preserve">União das freguesias de Lobão, Gião, Louredo e Guisande</t>
  </si>
  <si>
    <t xml:space="preserve">11A010934</t>
  </si>
  <si>
    <t xml:space="preserve">União das freguesias de Santa Maria da Feira, Travanca, Sanfins e Espargo</t>
  </si>
  <si>
    <t xml:space="preserve">11A010935</t>
  </si>
  <si>
    <t xml:space="preserve">União de freguesias de São Miguel de Souto e Mosteirô</t>
  </si>
  <si>
    <t xml:space="preserve">11A010936</t>
  </si>
  <si>
    <t xml:space="preserve">11A131401</t>
  </si>
  <si>
    <t xml:space="preserve">11A131402</t>
  </si>
  <si>
    <t xml:space="preserve">11A131405</t>
  </si>
  <si>
    <t xml:space="preserve">11A131413</t>
  </si>
  <si>
    <t xml:space="preserve">11A131430</t>
  </si>
  <si>
    <t xml:space="preserve">11A131416</t>
  </si>
  <si>
    <t xml:space="preserve">11A131418</t>
  </si>
  <si>
    <t xml:space="preserve">11A131419</t>
  </si>
  <si>
    <t xml:space="preserve">União das freguesias de Areias, Sequeiró, Lama e Palmeira</t>
  </si>
  <si>
    <t xml:space="preserve">11A131433</t>
  </si>
  <si>
    <t xml:space="preserve">União das freguesias de Carreira e Refojos de Riba de Ave</t>
  </si>
  <si>
    <t xml:space="preserve">11A131435</t>
  </si>
  <si>
    <t xml:space="preserve">União das freguesias de Lamelas e Guimarei</t>
  </si>
  <si>
    <t xml:space="preserve">11A131436</t>
  </si>
  <si>
    <t xml:space="preserve">União das freguesias de Santo Tirso, Couto (Santa Cristina e São Miguel) e Burgães</t>
  </si>
  <si>
    <t xml:space="preserve">11A131437</t>
  </si>
  <si>
    <t xml:space="preserve">11A131434</t>
  </si>
  <si>
    <t xml:space="preserve">11A131432</t>
  </si>
  <si>
    <t xml:space="preserve">11A011601</t>
  </si>
  <si>
    <t xml:space="preserve">11A131806</t>
  </si>
  <si>
    <t xml:space="preserve">11A131808</t>
  </si>
  <si>
    <t xml:space="preserve">União das freguesias de Alvarelhos e Guidões</t>
  </si>
  <si>
    <t xml:space="preserve">11A131809</t>
  </si>
  <si>
    <t xml:space="preserve">União das freguesias de Bougado (São Martinho e Santiago)</t>
  </si>
  <si>
    <t xml:space="preserve">11A131810</t>
  </si>
  <si>
    <t xml:space="preserve">União das freguesias de Coronado (São Romão e São Mamede)</t>
  </si>
  <si>
    <t xml:space="preserve">11A131811</t>
  </si>
  <si>
    <t xml:space="preserve">11A011901</t>
  </si>
  <si>
    <t xml:space="preserve">11A011903</t>
  </si>
  <si>
    <t xml:space="preserve">11A011905</t>
  </si>
  <si>
    <t xml:space="preserve">11A011906</t>
  </si>
  <si>
    <t xml:space="preserve">11A011907</t>
  </si>
  <si>
    <t xml:space="preserve">11A011902</t>
  </si>
  <si>
    <t xml:space="preserve">União das freguesias de Vila Chã, Codal e Vila Cova de Perrinho</t>
  </si>
  <si>
    <t xml:space="preserve">11A011910</t>
  </si>
  <si>
    <t xml:space="preserve">11A131501</t>
  </si>
  <si>
    <t xml:space="preserve">11A131503</t>
  </si>
  <si>
    <t xml:space="preserve">União das freguesias de Campo e Sobrado</t>
  </si>
  <si>
    <t xml:space="preserve">11A131506</t>
  </si>
  <si>
    <t xml:space="preserve">11A131505</t>
  </si>
  <si>
    <t xml:space="preserve">11A131602</t>
  </si>
  <si>
    <t xml:space="preserve">11A131603</t>
  </si>
  <si>
    <t xml:space="preserve">11A131604</t>
  </si>
  <si>
    <t xml:space="preserve">11A131607</t>
  </si>
  <si>
    <t xml:space="preserve">11A131610</t>
  </si>
  <si>
    <t xml:space="preserve">11A131611</t>
  </si>
  <si>
    <t xml:space="preserve">11A131612</t>
  </si>
  <si>
    <t xml:space="preserve">11A131613</t>
  </si>
  <si>
    <t xml:space="preserve">11A131614</t>
  </si>
  <si>
    <t xml:space="preserve">11A131616</t>
  </si>
  <si>
    <t xml:space="preserve">11A131617</t>
  </si>
  <si>
    <t xml:space="preserve">União das freguesias de Bagunte, Ferreiró, Outeiro Maior e Parada</t>
  </si>
  <si>
    <t xml:space="preserve">11A131631</t>
  </si>
  <si>
    <t xml:space="preserve">União das freguesias de Fornelo e Vairão</t>
  </si>
  <si>
    <t xml:space="preserve">11A131632</t>
  </si>
  <si>
    <t xml:space="preserve">União das freguesias de Malta e Canidelo</t>
  </si>
  <si>
    <t xml:space="preserve">11A131633</t>
  </si>
  <si>
    <t xml:space="preserve">União das freguesias de Retorta e Tougues</t>
  </si>
  <si>
    <t xml:space="preserve">11A131634</t>
  </si>
  <si>
    <t xml:space="preserve">União das freguesias de Rio Mau e Arcos</t>
  </si>
  <si>
    <t xml:space="preserve">11A131635</t>
  </si>
  <si>
    <t xml:space="preserve">União das freguesias de Touguinha e Touguinhó</t>
  </si>
  <si>
    <t xml:space="preserve">11A131636</t>
  </si>
  <si>
    <t xml:space="preserve">União das freguesias de Vilar e Mosteiró</t>
  </si>
  <si>
    <t xml:space="preserve">11A131637</t>
  </si>
  <si>
    <t xml:space="preserve">11A131627</t>
  </si>
  <si>
    <t xml:space="preserve">11A131628</t>
  </si>
  <si>
    <t xml:space="preserve">11A131630</t>
  </si>
  <si>
    <t xml:space="preserve">11A131701</t>
  </si>
  <si>
    <t xml:space="preserve">11A131702</t>
  </si>
  <si>
    <t xml:space="preserve">11A131703</t>
  </si>
  <si>
    <t xml:space="preserve">11A131704</t>
  </si>
  <si>
    <t xml:space="preserve">11A131709</t>
  </si>
  <si>
    <t xml:space="preserve">11A131712</t>
  </si>
  <si>
    <t xml:space="preserve">11A131717</t>
  </si>
  <si>
    <t xml:space="preserve">União das freguesias de Grijó e Sermonde</t>
  </si>
  <si>
    <t xml:space="preserve">11A131725</t>
  </si>
  <si>
    <t xml:space="preserve">União das freguesias de Gulpilhares e Valadares</t>
  </si>
  <si>
    <t xml:space="preserve">11A131726</t>
  </si>
  <si>
    <t xml:space="preserve">União das freguesias de Mafamude e Vilar do Paraíso</t>
  </si>
  <si>
    <t xml:space="preserve">11A131727</t>
  </si>
  <si>
    <t xml:space="preserve">União das freguesias de Pedroso e Seixezelo</t>
  </si>
  <si>
    <t xml:space="preserve">11A131728</t>
  </si>
  <si>
    <t xml:space="preserve">União das freguesias de Sandim, Olival, Lever e Crestuma</t>
  </si>
  <si>
    <t xml:space="preserve">11A131729</t>
  </si>
  <si>
    <t xml:space="preserve">União das freguesias de Santa Marinha e São Pedro da Afurada</t>
  </si>
  <si>
    <t xml:space="preserve">11A131730</t>
  </si>
  <si>
    <t xml:space="preserve">União das freguesias de Serzedo e Perosinho</t>
  </si>
  <si>
    <t xml:space="preserve">11A131731</t>
  </si>
  <si>
    <t xml:space="preserve">11A131723</t>
  </si>
  <si>
    <t xml:space="preserve">170150201</t>
  </si>
  <si>
    <t xml:space="preserve">170150202</t>
  </si>
  <si>
    <t xml:space="preserve">170150203</t>
  </si>
  <si>
    <t xml:space="preserve">170150303</t>
  </si>
  <si>
    <t xml:space="preserve">União das freguesias de Almada, Cova da Piedade, Pragal e Cacilhas</t>
  </si>
  <si>
    <t xml:space="preserve">170150312</t>
  </si>
  <si>
    <t xml:space="preserve">União das freguesias de Caparica e Trafaria</t>
  </si>
  <si>
    <t xml:space="preserve">170150313</t>
  </si>
  <si>
    <t xml:space="preserve">União das freguesias de Charneca de Caparica e Sobreda</t>
  </si>
  <si>
    <t xml:space="preserve">170150314</t>
  </si>
  <si>
    <t xml:space="preserve">União das freguesias de Laranjeiro e Feijó</t>
  </si>
  <si>
    <t xml:space="preserve">170150315</t>
  </si>
  <si>
    <t xml:space="preserve">170111512</t>
  </si>
  <si>
    <t xml:space="preserve">170111513</t>
  </si>
  <si>
    <t xml:space="preserve">170111514</t>
  </si>
  <si>
    <t xml:space="preserve">170111515</t>
  </si>
  <si>
    <t xml:space="preserve">170111516</t>
  </si>
  <si>
    <t xml:space="preserve">170111517</t>
  </si>
  <si>
    <t xml:space="preserve">170150407</t>
  </si>
  <si>
    <t xml:space="preserve">União das freguesias de Alto do Seixalinho, Santo André e Verderena</t>
  </si>
  <si>
    <t xml:space="preserve">170150409</t>
  </si>
  <si>
    <t xml:space="preserve">União das freguesias de Barreiro e Lavradio</t>
  </si>
  <si>
    <t xml:space="preserve">170150410</t>
  </si>
  <si>
    <t xml:space="preserve">União das freguesias de Palhais e Coina</t>
  </si>
  <si>
    <t xml:space="preserve">170150411</t>
  </si>
  <si>
    <t xml:space="preserve">170110501</t>
  </si>
  <si>
    <t xml:space="preserve">170110506</t>
  </si>
  <si>
    <t xml:space="preserve">União das freguesias de Carcavelos e Parede</t>
  </si>
  <si>
    <t xml:space="preserve">170110507</t>
  </si>
  <si>
    <t xml:space="preserve">União das freguesias de Cascais e Estoril</t>
  </si>
  <si>
    <t xml:space="preserve">170110508</t>
  </si>
  <si>
    <t xml:space="preserve">170110601</t>
  </si>
  <si>
    <t xml:space="preserve">170110602</t>
  </si>
  <si>
    <t xml:space="preserve">170110654</t>
  </si>
  <si>
    <t xml:space="preserve">170110655</t>
  </si>
  <si>
    <t xml:space="preserve">170110656</t>
  </si>
  <si>
    <t xml:space="preserve">170110657</t>
  </si>
  <si>
    <t xml:space="preserve">170110607</t>
  </si>
  <si>
    <t xml:space="preserve">170110658</t>
  </si>
  <si>
    <t xml:space="preserve">170110608</t>
  </si>
  <si>
    <t xml:space="preserve">170110659</t>
  </si>
  <si>
    <t xml:space="preserve">170110610</t>
  </si>
  <si>
    <t xml:space="preserve">170110611</t>
  </si>
  <si>
    <t xml:space="preserve">170110660</t>
  </si>
  <si>
    <t xml:space="preserve">170110618</t>
  </si>
  <si>
    <t xml:space="preserve">170110621</t>
  </si>
  <si>
    <t xml:space="preserve">170110661</t>
  </si>
  <si>
    <t xml:space="preserve">170110633</t>
  </si>
  <si>
    <t xml:space="preserve">170110662</t>
  </si>
  <si>
    <t xml:space="preserve">170110663</t>
  </si>
  <si>
    <t xml:space="preserve">170110664</t>
  </si>
  <si>
    <t xml:space="preserve">170110665</t>
  </si>
  <si>
    <t xml:space="preserve">170110666</t>
  </si>
  <si>
    <t xml:space="preserve">170110639</t>
  </si>
  <si>
    <t xml:space="preserve">170110667</t>
  </si>
  <si>
    <t xml:space="preserve">170110702</t>
  </si>
  <si>
    <t xml:space="preserve">170110705</t>
  </si>
  <si>
    <t xml:space="preserve">170110707</t>
  </si>
  <si>
    <t xml:space="preserve">170110708</t>
  </si>
  <si>
    <t xml:space="preserve">União das freguesias de Camarate, Unhos e Apelação</t>
  </si>
  <si>
    <t xml:space="preserve">170110731</t>
  </si>
  <si>
    <t xml:space="preserve">União das freguesias de Moscavide e Portela</t>
  </si>
  <si>
    <t xml:space="preserve">170110726</t>
  </si>
  <si>
    <t xml:space="preserve">União das freguesias de Sacavém e Prior Velho</t>
  </si>
  <si>
    <t xml:space="preserve">170110727</t>
  </si>
  <si>
    <t xml:space="preserve">União das freguesias de Santa Iria de Azoia, São João da Talha e Bobadela</t>
  </si>
  <si>
    <t xml:space="preserve">170110728</t>
  </si>
  <si>
    <t xml:space="preserve">União das freguesias de Santo Antão e São Julião do Tojal</t>
  </si>
  <si>
    <t xml:space="preserve">170110729</t>
  </si>
  <si>
    <t xml:space="preserve">União das freguesias de Santo António dos Cavaleiros e Frielas</t>
  </si>
  <si>
    <t xml:space="preserve">170110730</t>
  </si>
  <si>
    <t xml:space="preserve">170110902</t>
  </si>
  <si>
    <t xml:space="preserve">170110904</t>
  </si>
  <si>
    <t xml:space="preserve">170110906</t>
  </si>
  <si>
    <t xml:space="preserve">170110909</t>
  </si>
  <si>
    <t xml:space="preserve">170110911</t>
  </si>
  <si>
    <t xml:space="preserve">170110913</t>
  </si>
  <si>
    <t xml:space="preserve">União das freguesias de Azueira e Sobral da Abelheira</t>
  </si>
  <si>
    <t xml:space="preserve">170110918</t>
  </si>
  <si>
    <t xml:space="preserve">União das freguesias de Enxara do Bispo, Gradil e Vila Franca do Rosário</t>
  </si>
  <si>
    <t xml:space="preserve">170110919</t>
  </si>
  <si>
    <t xml:space="preserve">União das freguesias de Igreja Nova e Cheleiros</t>
  </si>
  <si>
    <t xml:space="preserve">170110920</t>
  </si>
  <si>
    <t xml:space="preserve">União das freguesias de Malveira e São Miguel de Alcainça</t>
  </si>
  <si>
    <t xml:space="preserve">170110921</t>
  </si>
  <si>
    <t xml:space="preserve">União das freguesias de Venda do Pinheiro e Santo Estêvão das Galés</t>
  </si>
  <si>
    <t xml:space="preserve">170110922</t>
  </si>
  <si>
    <t xml:space="preserve">170150601</t>
  </si>
  <si>
    <t xml:space="preserve">170150603</t>
  </si>
  <si>
    <t xml:space="preserve">União das freguesias de Baixa da Banheira e Vale da Amoreira</t>
  </si>
  <si>
    <t xml:space="preserve">170150607</t>
  </si>
  <si>
    <t xml:space="preserve">União das freguesias de Gaio-Rosário e Sarilhos Pequenos</t>
  </si>
  <si>
    <t xml:space="preserve">170150608</t>
  </si>
  <si>
    <t xml:space="preserve">170150701</t>
  </si>
  <si>
    <t xml:space="preserve">170150704</t>
  </si>
  <si>
    <t xml:space="preserve">União das freguesias de Atalaia e Alto Estanqueiro-Jardia</t>
  </si>
  <si>
    <t xml:space="preserve">170150709</t>
  </si>
  <si>
    <t xml:space="preserve">União das freguesias de Montijo e Afonsoeiro</t>
  </si>
  <si>
    <t xml:space="preserve">170150710</t>
  </si>
  <si>
    <t xml:space="preserve">União das freguesias de Pegões</t>
  </si>
  <si>
    <t xml:space="preserve">170150711</t>
  </si>
  <si>
    <t xml:space="preserve">170111603</t>
  </si>
  <si>
    <t xml:space="preserve">União das freguesias de Pontinha e Famões</t>
  </si>
  <si>
    <t xml:space="preserve">170111608</t>
  </si>
  <si>
    <t xml:space="preserve">União das freguesias de Póvoa de Santo Adrião e Olival Basto</t>
  </si>
  <si>
    <t xml:space="preserve">170111609</t>
  </si>
  <si>
    <t xml:space="preserve">União das freguesias de Ramada e Caneças</t>
  </si>
  <si>
    <t xml:space="preserve">170111610</t>
  </si>
  <si>
    <t xml:space="preserve">170111002</t>
  </si>
  <si>
    <t xml:space="preserve">170111009</t>
  </si>
  <si>
    <t xml:space="preserve">União das freguesias de Algés, Linda-a-Velha e Cruz Quebrada-Dafundo</t>
  </si>
  <si>
    <t xml:space="preserve">170111012</t>
  </si>
  <si>
    <t xml:space="preserve">União das freguesias de Carnaxide e Queijas</t>
  </si>
  <si>
    <t xml:space="preserve">170111013</t>
  </si>
  <si>
    <t xml:space="preserve">União das freguesias de Oeiras e São Julião da Barra, Paço de Arcos e Caxias</t>
  </si>
  <si>
    <t xml:space="preserve">170111014</t>
  </si>
  <si>
    <t xml:space="preserve">170150802</t>
  </si>
  <si>
    <t xml:space="preserve">170150803</t>
  </si>
  <si>
    <t xml:space="preserve">170150804</t>
  </si>
  <si>
    <t xml:space="preserve">União das freguesias de Poceirão e Marateca</t>
  </si>
  <si>
    <t xml:space="preserve">170150806</t>
  </si>
  <si>
    <t xml:space="preserve">170151002</t>
  </si>
  <si>
    <t xml:space="preserve">170151005</t>
  </si>
  <si>
    <t xml:space="preserve">170151006</t>
  </si>
  <si>
    <t xml:space="preserve">União das freguesias do Seixal, Arrentela e Aldeia de Paio Pires</t>
  </si>
  <si>
    <t xml:space="preserve">170151007</t>
  </si>
  <si>
    <t xml:space="preserve">170151103</t>
  </si>
  <si>
    <t xml:space="preserve">170151101</t>
  </si>
  <si>
    <t xml:space="preserve">170151102</t>
  </si>
  <si>
    <t xml:space="preserve">170151207</t>
  </si>
  <si>
    <t xml:space="preserve">170151208</t>
  </si>
  <si>
    <t xml:space="preserve">170151205</t>
  </si>
  <si>
    <t xml:space="preserve">União das freguesias de Azeitão (São Lourenço e São Simão)</t>
  </si>
  <si>
    <t xml:space="preserve">170151209</t>
  </si>
  <si>
    <t xml:space="preserve">União das freguesias de Setúbal (São Julião, Nossa Senhora da Anunciada e Santa Maria da Graça)</t>
  </si>
  <si>
    <t xml:space="preserve">170151210</t>
  </si>
  <si>
    <t xml:space="preserve">170111102</t>
  </si>
  <si>
    <t xml:space="preserve">170111115</t>
  </si>
  <si>
    <t xml:space="preserve">170111105</t>
  </si>
  <si>
    <t xml:space="preserve">170111108</t>
  </si>
  <si>
    <t xml:space="preserve">União das freguesias de Agualva e Mira-Sintra</t>
  </si>
  <si>
    <t xml:space="preserve">170111122</t>
  </si>
  <si>
    <t xml:space="preserve">União das freguesias de Almargem do Bispo, Pêro Pinheiro e Montelavar</t>
  </si>
  <si>
    <t xml:space="preserve">170111123</t>
  </si>
  <si>
    <t xml:space="preserve">União das freguesias de Massamá e Monte Abraão</t>
  </si>
  <si>
    <t xml:space="preserve">170111125</t>
  </si>
  <si>
    <t xml:space="preserve">União das freguesias de Queluz e Belas</t>
  </si>
  <si>
    <t xml:space="preserve">170111126</t>
  </si>
  <si>
    <t xml:space="preserve">União das freguesias de São João das Lampas e Terrugem</t>
  </si>
  <si>
    <t xml:space="preserve">170111127</t>
  </si>
  <si>
    <t xml:space="preserve">União das freguesias de Sintra (Santa Maria e São Miguel, São Martinho e São Pedro de Penaferrim)</t>
  </si>
  <si>
    <t xml:space="preserve">170111128</t>
  </si>
  <si>
    <t xml:space="preserve">União das freguesias do Cacém e São Marcos</t>
  </si>
  <si>
    <t xml:space="preserve">170111124</t>
  </si>
  <si>
    <t xml:space="preserve">União das freguesias de Alhandra, São João dos Montes e Calhandriz</t>
  </si>
  <si>
    <t xml:space="preserve">170111412</t>
  </si>
  <si>
    <t xml:space="preserve">União das freguesias de Alverca do Ribatejo e Sobralinho</t>
  </si>
  <si>
    <t xml:space="preserve">170111413</t>
  </si>
  <si>
    <t xml:space="preserve">União das freguesias de Castanheira do Ribatejo e Cachoeiras</t>
  </si>
  <si>
    <t xml:space="preserve">170111414</t>
  </si>
  <si>
    <t xml:space="preserve">União das freguesias de Póvoa de Santa Iria e Forte da Casa</t>
  </si>
  <si>
    <t xml:space="preserve">170111415</t>
  </si>
  <si>
    <t xml:space="preserve">170111408</t>
  </si>
  <si>
    <t xml:space="preserve">170111409</t>
  </si>
  <si>
    <t xml:space="preserve">150</t>
  </si>
  <si>
    <t xml:space="preserve">150080106</t>
  </si>
  <si>
    <t xml:space="preserve">150080104</t>
  </si>
  <si>
    <t xml:space="preserve">150080102</t>
  </si>
  <si>
    <t xml:space="preserve">150080103</t>
  </si>
  <si>
    <t xml:space="preserve">1500802</t>
  </si>
  <si>
    <t xml:space="preserve">150080202</t>
  </si>
  <si>
    <t xml:space="preserve">150080203</t>
  </si>
  <si>
    <t xml:space="preserve">União das freguesias de Alcoutim e Pereiro</t>
  </si>
  <si>
    <t xml:space="preserve">150080206</t>
  </si>
  <si>
    <t xml:space="preserve">150080205</t>
  </si>
  <si>
    <t xml:space="preserve">150080301</t>
  </si>
  <si>
    <t xml:space="preserve">150080302</t>
  </si>
  <si>
    <t xml:space="preserve">150080303</t>
  </si>
  <si>
    <t xml:space="preserve">150080304</t>
  </si>
  <si>
    <t xml:space="preserve">150080404</t>
  </si>
  <si>
    <t xml:space="preserve">150080401</t>
  </si>
  <si>
    <t xml:space="preserve">150080402</t>
  </si>
  <si>
    <t xml:space="preserve">150080403</t>
  </si>
  <si>
    <t xml:space="preserve">150080506</t>
  </si>
  <si>
    <t xml:space="preserve">150080503</t>
  </si>
  <si>
    <t xml:space="preserve">União das freguesias de Conceição e Estoi</t>
  </si>
  <si>
    <t xml:space="preserve">150080507</t>
  </si>
  <si>
    <t xml:space="preserve">União das freguesias de Faro (Sé e São Pedro)</t>
  </si>
  <si>
    <t xml:space="preserve">150080508</t>
  </si>
  <si>
    <t xml:space="preserve">150080602</t>
  </si>
  <si>
    <t xml:space="preserve">150080604</t>
  </si>
  <si>
    <t xml:space="preserve">União das freguesias de Estômbar e Parchal</t>
  </si>
  <si>
    <t xml:space="preserve">150080607</t>
  </si>
  <si>
    <t xml:space="preserve">União das freguesias de Lagoa e Carvoeiro</t>
  </si>
  <si>
    <t xml:space="preserve">150080608</t>
  </si>
  <si>
    <t xml:space="preserve">150080703</t>
  </si>
  <si>
    <t xml:space="preserve">150080704</t>
  </si>
  <si>
    <t xml:space="preserve">150080708</t>
  </si>
  <si>
    <t xml:space="preserve">União das freguesias de Bensafrim e Barão de São João</t>
  </si>
  <si>
    <t xml:space="preserve">150080707</t>
  </si>
  <si>
    <t xml:space="preserve">150080801</t>
  </si>
  <si>
    <t xml:space="preserve">150080802</t>
  </si>
  <si>
    <t xml:space="preserve">150080803</t>
  </si>
  <si>
    <t xml:space="preserve">150080804</t>
  </si>
  <si>
    <t xml:space="preserve">150080808</t>
  </si>
  <si>
    <t xml:space="preserve">150080809</t>
  </si>
  <si>
    <t xml:space="preserve">150080805</t>
  </si>
  <si>
    <t xml:space="preserve">150080807</t>
  </si>
  <si>
    <t xml:space="preserve">União de freguesias de Querença, Tôr e Benafim</t>
  </si>
  <si>
    <t xml:space="preserve">150080812</t>
  </si>
  <si>
    <t xml:space="preserve">1500809</t>
  </si>
  <si>
    <t xml:space="preserve">150080901</t>
  </si>
  <si>
    <t xml:space="preserve">150080902</t>
  </si>
  <si>
    <t xml:space="preserve">150080903</t>
  </si>
  <si>
    <t xml:space="preserve">150081003</t>
  </si>
  <si>
    <t xml:space="preserve">150081004</t>
  </si>
  <si>
    <t xml:space="preserve">150081005</t>
  </si>
  <si>
    <t xml:space="preserve">União das freguesias de Moncarapacho e Fuseta</t>
  </si>
  <si>
    <t xml:space="preserve">150081006</t>
  </si>
  <si>
    <t xml:space="preserve">150081101</t>
  </si>
  <si>
    <t xml:space="preserve">150081102</t>
  </si>
  <si>
    <t xml:space="preserve">150081103</t>
  </si>
  <si>
    <t xml:space="preserve">150081201</t>
  </si>
  <si>
    <t xml:space="preserve">150081303</t>
  </si>
  <si>
    <t xml:space="preserve">150081305</t>
  </si>
  <si>
    <t xml:space="preserve">150081306</t>
  </si>
  <si>
    <t xml:space="preserve">150081307</t>
  </si>
  <si>
    <t xml:space="preserve">União das freguesias de Alcantarilha e Pêra</t>
  </si>
  <si>
    <t xml:space="preserve">150081309</t>
  </si>
  <si>
    <t xml:space="preserve">União das freguesias de Algoz e Tunes</t>
  </si>
  <si>
    <t xml:space="preserve">150081310</t>
  </si>
  <si>
    <t xml:space="preserve">150081401</t>
  </si>
  <si>
    <t xml:space="preserve">150081404</t>
  </si>
  <si>
    <t xml:space="preserve">150081408</t>
  </si>
  <si>
    <t xml:space="preserve">União das freguesias de Conceição e Cabanas de Tavira</t>
  </si>
  <si>
    <t xml:space="preserve">150081410</t>
  </si>
  <si>
    <t xml:space="preserve">União das freguesias de Luz de Tavira e Santo Estêvão</t>
  </si>
  <si>
    <t xml:space="preserve">150081411</t>
  </si>
  <si>
    <t xml:space="preserve">União das freguesias de Tavira (Santa Maria e Santiago)</t>
  </si>
  <si>
    <t xml:space="preserve">150081412</t>
  </si>
  <si>
    <t xml:space="preserve">150081501</t>
  </si>
  <si>
    <t xml:space="preserve">150081502</t>
  </si>
  <si>
    <t xml:space="preserve">150081504</t>
  </si>
  <si>
    <t xml:space="preserve">150081506</t>
  </si>
  <si>
    <t xml:space="preserve">150081603</t>
  </si>
  <si>
    <t xml:space="preserve">150081601</t>
  </si>
  <si>
    <t xml:space="preserve">150081602</t>
  </si>
  <si>
    <t xml:space="preserve">Valor mediano das vendas por m2 de alojamentos familiares (€) por Localização geográfica e Categoria do alojamento familiar; Trimestral - INE, Estatisticas de preços da habitação ao nível local</t>
  </si>
  <si>
    <t xml:space="preserve">Nota(s):</t>
  </si>
  <si>
    <t xml:space="preserve">(1) A desagregação geográfica ao nível da freguesia ocorre apenas nas áreas metropolitanas de Lisboa e Porto, e região do Algarve.</t>
  </si>
  <si>
    <t xml:space="preserve">(2) Alojamento familiar existente corresponde ao alojamento familiar que no momento da transação já tinha sido usado para fins habitacionais.</t>
  </si>
  <si>
    <t xml:space="preserve">Sinais convencionais:</t>
  </si>
  <si>
    <t xml:space="preserve">-: Dado nulo ou não aplicável</t>
  </si>
  <si>
    <t xml:space="preserve">Última atualização destes dados: 02 de fevereiro de 2021</t>
  </si>
  <si>
    <t xml:space="preserve">https://www.ine.pt/xportal/xmain?xpid=INE&amp;xpgid=ine_indicadores&amp;indOcorrCod=0009817&amp;contexto=bd&amp;selTab=tab2</t>
  </si>
  <si>
    <t xml:space="preserve">Quadro extraído em 05 de Abril de 2021 (10:50:47)</t>
  </si>
  <si>
    <t xml:space="preserve">Localização geográfica (NUTS - 2013) (1)</t>
  </si>
  <si>
    <t xml:space="preserve">Valor mediano das rendas por m2 de novos contratos de arrendamento de alojamentos familiares nos últimos 12 meses (€) por Localização geográfica (NUTS - 2013); Semestral</t>
  </si>
  <si>
    <t xml:space="preserve">2.º Semestre de 2020</t>
  </si>
  <si>
    <t xml:space="preserve">Valor mediano das rendas por m2 de novos contratos de arrendamento de alojamentos familiares nos últimos 12 meses (€) por Localização geográfica (NUTS - 2013); Semestral - INE, Estatísticas de Rendas da Habitação ao nível local</t>
  </si>
  <si>
    <t xml:space="preserve">(1) A desagregação geográfica ao nível da freguesia ocorre apenas nas áreas metropolitanas de Lisboa e Porto.</t>
  </si>
  <si>
    <t xml:space="preserve">Última atualização destes dados: 23 de março de 2021</t>
  </si>
</sst>
</file>

<file path=xl/styles.xml><?xml version="1.0" encoding="utf-8"?>
<styleSheet xmlns="http://schemas.openxmlformats.org/spreadsheetml/2006/main">
  <numFmts count="32">
    <numFmt numFmtId="164" formatCode="General"/>
    <numFmt numFmtId="165" formatCode="_-* #,##0.00_-;\-* #,##0.00_-;_-* \-??_-;_-@_-"/>
    <numFmt numFmtId="166" formatCode="_-* #,##0.00&quot; €&quot;_-;\-* #,##0.00&quot; €&quot;_-;_-* \-??&quot; €&quot;_-;_-@_-"/>
    <numFmt numFmtId="167" formatCode="_-\€* #,##0.00_-;&quot;-€&quot;* #,##0.00_-;_-\€* \-??_-;_-@_-"/>
    <numFmt numFmtId="168" formatCode="dd/mm/yyyy"/>
    <numFmt numFmtId="169" formatCode="#,##0"/>
    <numFmt numFmtId="170" formatCode="0%"/>
    <numFmt numFmtId="171" formatCode="0.0%"/>
    <numFmt numFmtId="172" formatCode="General"/>
    <numFmt numFmtId="173" formatCode="000\ 000\ 000"/>
    <numFmt numFmtId="174" formatCode="dd/mm/yyyy;@"/>
    <numFmt numFmtId="175" formatCode="#,##0.00&quot; €&quot;"/>
    <numFmt numFmtId="176" formatCode="@"/>
    <numFmt numFmtId="177" formatCode="yyyy/mm/dd;@"/>
    <numFmt numFmtId="178" formatCode="#.##0_ ;\-#.##0\ "/>
    <numFmt numFmtId="179" formatCode="0.00%"/>
    <numFmt numFmtId="180" formatCode="0"/>
    <numFmt numFmtId="181" formatCode="0.00"/>
    <numFmt numFmtId="182" formatCode="0.0"/>
    <numFmt numFmtId="183" formatCode="0_ ;\-0\ "/>
    <numFmt numFmtId="184" formatCode="#,##0.00\€"/>
    <numFmt numFmtId="185" formatCode="0.000%"/>
    <numFmt numFmtId="186" formatCode="#,##0.00"/>
    <numFmt numFmtId="187" formatCode="#,##0.00&quot; €&quot;;[RED]\-#,##0.00&quot; €&quot;"/>
    <numFmt numFmtId="188" formatCode="0&quot; meses&quot;"/>
    <numFmt numFmtId="189" formatCode="0.00&quot; m2&quot;"/>
    <numFmt numFmtId="190" formatCode="0.0&quot; anos&quot;"/>
    <numFmt numFmtId="191" formatCode="#,##0&quot; €&quot;"/>
    <numFmt numFmtId="192" formatCode="#,##0.0"/>
    <numFmt numFmtId="193" formatCode="0&quot; anos&quot;"/>
    <numFmt numFmtId="194" formatCode="0&quot; anos&quot;"/>
    <numFmt numFmtId="195" formatCode="dd\-mm\-yyyy;@"/>
  </numFmts>
  <fonts count="162">
    <font>
      <sz val="11"/>
      <color theme="1"/>
      <name val="Calibri"/>
      <family val="2"/>
      <charset val="1"/>
    </font>
    <font>
      <sz val="10"/>
      <name val="Arial"/>
      <family val="0"/>
    </font>
    <font>
      <sz val="10"/>
      <name val="Arial"/>
      <family val="0"/>
    </font>
    <font>
      <sz val="10"/>
      <name val="Arial"/>
      <family val="0"/>
    </font>
    <font>
      <u val="single"/>
      <sz val="10"/>
      <color theme="10"/>
      <name val="Arial"/>
      <family val="2"/>
      <charset val="1"/>
    </font>
    <font>
      <u val="single"/>
      <sz val="10"/>
      <color rgb="FF0000FF"/>
      <name val="Arial"/>
      <family val="2"/>
      <charset val="1"/>
    </font>
    <font>
      <u val="single"/>
      <sz val="11"/>
      <color theme="10"/>
      <name val="Calibri Light"/>
      <family val="2"/>
      <charset val="1"/>
    </font>
    <font>
      <sz val="11"/>
      <color rgb="FF000000"/>
      <name val="Calibri"/>
      <family val="2"/>
      <charset val="1"/>
    </font>
    <font>
      <sz val="10"/>
      <name val="Arial"/>
      <family val="2"/>
      <charset val="1"/>
    </font>
    <font>
      <sz val="11"/>
      <color theme="1"/>
      <name val="Calibri Light"/>
      <family val="2"/>
      <charset val="1"/>
    </font>
    <font>
      <sz val="10"/>
      <color rgb="FF000000"/>
      <name val="Times New Roman"/>
      <family val="1"/>
      <charset val="1"/>
    </font>
    <font>
      <sz val="10"/>
      <color rgb="FF000000"/>
      <name val="Arial1"/>
      <family val="0"/>
      <charset val="1"/>
    </font>
    <font>
      <sz val="12"/>
      <name val="Footlight MT Light"/>
      <family val="1"/>
      <charset val="1"/>
    </font>
    <font>
      <sz val="10"/>
      <name val="Arial Narrow"/>
      <family val="2"/>
      <charset val="1"/>
    </font>
    <font>
      <b val="true"/>
      <sz val="10"/>
      <color rgb="FF000000"/>
      <name val="Arial"/>
      <family val="2"/>
      <charset val="1"/>
    </font>
    <font>
      <sz val="30"/>
      <color theme="1"/>
      <name val="Calibri Light"/>
      <family val="2"/>
      <charset val="1"/>
    </font>
    <font>
      <b val="true"/>
      <sz val="14"/>
      <color theme="1"/>
      <name val="Calibri Light"/>
      <family val="2"/>
      <charset val="1"/>
    </font>
    <font>
      <sz val="11"/>
      <name val="Calibri Light"/>
      <family val="2"/>
      <charset val="1"/>
    </font>
    <font>
      <sz val="10"/>
      <color theme="1"/>
      <name val="Calibri Light"/>
      <family val="2"/>
      <charset val="1"/>
    </font>
    <font>
      <b val="true"/>
      <sz val="11"/>
      <color rgb="FFC00000"/>
      <name val="Calibri Light"/>
      <family val="2"/>
      <charset val="1"/>
    </font>
    <font>
      <sz val="9"/>
      <color theme="1"/>
      <name val="Calibri Light"/>
      <family val="2"/>
      <charset val="1"/>
    </font>
    <font>
      <sz val="9"/>
      <name val="Calibri Light"/>
      <family val="2"/>
      <charset val="1"/>
    </font>
    <font>
      <sz val="9"/>
      <color rgb="FFC00000"/>
      <name val="Calibri Light"/>
      <family val="2"/>
      <charset val="1"/>
    </font>
    <font>
      <sz val="11"/>
      <color theme="1" tint="0.2499"/>
      <name val="Calibri Light"/>
      <family val="2"/>
      <charset val="1"/>
    </font>
    <font>
      <b val="true"/>
      <sz val="11"/>
      <color theme="1"/>
      <name val="Calibri Light"/>
      <family val="2"/>
      <charset val="1"/>
    </font>
    <font>
      <sz val="11"/>
      <color theme="0" tint="-0.5"/>
      <name val="Calibri Light"/>
      <family val="2"/>
      <charset val="1"/>
    </font>
    <font>
      <sz val="11"/>
      <color rgb="FFC00000"/>
      <name val="Calibri Light"/>
      <family val="2"/>
      <charset val="1"/>
    </font>
    <font>
      <sz val="5"/>
      <color theme="1"/>
      <name val="Calibri Light"/>
      <family val="2"/>
      <charset val="1"/>
    </font>
    <font>
      <b val="true"/>
      <sz val="20"/>
      <color theme="1"/>
      <name val="Calibri Light"/>
      <family val="2"/>
      <charset val="1"/>
    </font>
    <font>
      <sz val="20"/>
      <color theme="1"/>
      <name val="Calibri Light"/>
      <family val="2"/>
      <charset val="1"/>
    </font>
    <font>
      <i val="true"/>
      <sz val="10"/>
      <color theme="1"/>
      <name val="Calibri Light"/>
      <family val="2"/>
      <charset val="1"/>
    </font>
    <font>
      <b val="true"/>
      <sz val="11"/>
      <color rgb="FFFF9900"/>
      <name val="Calibri Light"/>
      <family val="2"/>
      <charset val="1"/>
    </font>
    <font>
      <sz val="10"/>
      <color rgb="FFFFFF00"/>
      <name val="Calibri Light"/>
      <family val="2"/>
      <charset val="1"/>
    </font>
    <font>
      <sz val="16"/>
      <color theme="1"/>
      <name val="Calibri Light"/>
      <family val="2"/>
      <charset val="1"/>
    </font>
    <font>
      <b val="true"/>
      <sz val="5"/>
      <color theme="1"/>
      <name val="Calibri Light"/>
      <family val="2"/>
      <charset val="1"/>
    </font>
    <font>
      <b val="true"/>
      <sz val="12"/>
      <color theme="1"/>
      <name val="Calibri Light"/>
      <family val="2"/>
      <charset val="1"/>
    </font>
    <font>
      <b val="true"/>
      <sz val="10"/>
      <color theme="1"/>
      <name val="Calibri Light"/>
      <family val="2"/>
      <charset val="1"/>
    </font>
    <font>
      <b val="true"/>
      <sz val="11"/>
      <name val="Calibri Light"/>
      <family val="2"/>
      <charset val="1"/>
    </font>
    <font>
      <sz val="9"/>
      <color theme="1" tint="0.3499"/>
      <name val="Calibri Light"/>
      <family val="2"/>
      <charset val="1"/>
    </font>
    <font>
      <sz val="5"/>
      <color theme="1" tint="0.3499"/>
      <name val="Calibri Light"/>
      <family val="2"/>
      <charset val="1"/>
    </font>
    <font>
      <u val="single"/>
      <sz val="8"/>
      <color theme="1"/>
      <name val="Calibri Light"/>
      <family val="2"/>
      <charset val="1"/>
    </font>
    <font>
      <b val="true"/>
      <i val="true"/>
      <u val="single"/>
      <sz val="10"/>
      <color theme="10"/>
      <name val="Calibri Light"/>
      <family val="2"/>
      <charset val="1"/>
    </font>
    <font>
      <sz val="20"/>
      <color theme="1" tint="0.3499"/>
      <name val="Calibri Light"/>
      <family val="2"/>
      <charset val="1"/>
    </font>
    <font>
      <sz val="11"/>
      <color theme="0"/>
      <name val="Calibri Light"/>
      <family val="2"/>
      <charset val="1"/>
    </font>
    <font>
      <i val="true"/>
      <sz val="11"/>
      <name val="Calibri Light"/>
      <family val="2"/>
      <charset val="1"/>
    </font>
    <font>
      <sz val="8"/>
      <color theme="1"/>
      <name val="Calibri Light"/>
      <family val="2"/>
      <charset val="1"/>
    </font>
    <font>
      <sz val="10"/>
      <color theme="0"/>
      <name val="Calibri Light"/>
      <family val="2"/>
      <charset val="1"/>
    </font>
    <font>
      <sz val="10"/>
      <name val="Arial"/>
      <family val="2"/>
    </font>
    <font>
      <sz val="14"/>
      <color theme="1"/>
      <name val="Calibri Light"/>
      <family val="2"/>
      <charset val="1"/>
    </font>
    <font>
      <b val="true"/>
      <sz val="11"/>
      <color theme="4"/>
      <name val="Calibri Light"/>
      <family val="2"/>
      <charset val="1"/>
    </font>
    <font>
      <b val="true"/>
      <sz val="11"/>
      <color theme="0"/>
      <name val="Calibri Light"/>
      <family val="2"/>
      <charset val="1"/>
    </font>
    <font>
      <i val="true"/>
      <sz val="11"/>
      <color theme="1"/>
      <name val="Calibri Light"/>
      <family val="2"/>
      <charset val="1"/>
    </font>
    <font>
      <b val="true"/>
      <i val="true"/>
      <sz val="13"/>
      <color theme="1"/>
      <name val="Calibri Light"/>
      <family val="2"/>
      <charset val="1"/>
    </font>
    <font>
      <b val="true"/>
      <i val="true"/>
      <sz val="14"/>
      <color theme="1"/>
      <name val="Calibri Light"/>
      <family val="2"/>
      <charset val="1"/>
    </font>
    <font>
      <i val="true"/>
      <sz val="9"/>
      <name val="Calibri Light"/>
      <family val="2"/>
      <charset val="1"/>
    </font>
    <font>
      <sz val="10"/>
      <name val="Calibri Light"/>
      <family val="2"/>
      <charset val="1"/>
    </font>
    <font>
      <sz val="8"/>
      <name val="Calibri Light"/>
      <family val="2"/>
      <charset val="1"/>
    </font>
    <font>
      <sz val="40"/>
      <name val="Calibri Light"/>
      <family val="2"/>
      <charset val="1"/>
    </font>
    <font>
      <i val="true"/>
      <sz val="40"/>
      <name val="Calibri Light"/>
      <family val="2"/>
      <charset val="1"/>
    </font>
    <font>
      <sz val="2"/>
      <name val="Calibri Light"/>
      <family val="2"/>
      <charset val="1"/>
    </font>
    <font>
      <i val="true"/>
      <sz val="2"/>
      <name val="Calibri Light"/>
      <family val="2"/>
      <charset val="1"/>
    </font>
    <font>
      <b val="true"/>
      <sz val="12"/>
      <name val="Calibri Light"/>
      <family val="2"/>
      <charset val="1"/>
    </font>
    <font>
      <b val="true"/>
      <sz val="2"/>
      <name val="Calibri Light"/>
      <family val="2"/>
      <charset val="1"/>
    </font>
    <font>
      <i val="true"/>
      <sz val="10"/>
      <name val="Calibri Light"/>
      <family val="2"/>
      <charset val="1"/>
    </font>
    <font>
      <b val="true"/>
      <sz val="10"/>
      <name val="Calibri Light"/>
      <family val="2"/>
      <charset val="1"/>
    </font>
    <font>
      <u val="single"/>
      <sz val="11"/>
      <color theme="10"/>
      <name val="Calibri"/>
      <family val="2"/>
      <charset val="1"/>
    </font>
    <font>
      <i val="true"/>
      <sz val="10"/>
      <color rgb="FFFF0000"/>
      <name val="Calibri Light"/>
      <family val="2"/>
      <charset val="1"/>
    </font>
    <font>
      <sz val="35"/>
      <color theme="1"/>
      <name val="Calibri Light"/>
      <family val="2"/>
      <charset val="1"/>
    </font>
    <font>
      <b val="true"/>
      <sz val="18"/>
      <name val="Calibri Light"/>
      <family val="2"/>
      <charset val="1"/>
    </font>
    <font>
      <sz val="12"/>
      <name val="Calibri Light"/>
      <family val="2"/>
      <charset val="1"/>
    </font>
    <font>
      <b val="true"/>
      <sz val="5"/>
      <name val="Calibri Light"/>
      <family val="2"/>
      <charset val="1"/>
    </font>
    <font>
      <i val="true"/>
      <sz val="12"/>
      <name val="Calibri Light"/>
      <family val="2"/>
      <charset val="1"/>
    </font>
    <font>
      <sz val="5"/>
      <name val="Calibri Light"/>
      <family val="2"/>
      <charset val="1"/>
    </font>
    <font>
      <sz val="24"/>
      <color theme="1"/>
      <name val="Calibri Light"/>
      <family val="2"/>
      <charset val="1"/>
    </font>
    <font>
      <sz val="34"/>
      <color theme="1"/>
      <name val="Calibri Light"/>
      <family val="2"/>
      <charset val="1"/>
    </font>
    <font>
      <sz val="20"/>
      <name val="Wingdings"/>
      <family val="0"/>
      <charset val="2"/>
    </font>
    <font>
      <sz val="10"/>
      <color rgb="FF000000"/>
      <name val="Calibri Light"/>
      <family val="2"/>
      <charset val="1"/>
    </font>
    <font>
      <sz val="5"/>
      <color rgb="FF000000"/>
      <name val="Calibri Light"/>
      <family val="2"/>
      <charset val="1"/>
    </font>
    <font>
      <sz val="14"/>
      <name val="Calibri Light"/>
      <family val="2"/>
      <charset val="1"/>
    </font>
    <font>
      <sz val="30"/>
      <name val="Calibri Light"/>
      <family val="2"/>
      <charset val="1"/>
    </font>
    <font>
      <sz val="55"/>
      <name val="Calibri Light"/>
      <family val="2"/>
      <charset val="1"/>
    </font>
    <font>
      <sz val="65"/>
      <name val="Calibri Light"/>
      <family val="2"/>
      <charset val="1"/>
    </font>
    <font>
      <sz val="25"/>
      <name val="Calibri Light"/>
      <family val="2"/>
      <charset val="1"/>
    </font>
    <font>
      <sz val="120"/>
      <color theme="1"/>
      <name val="Calibri Light"/>
      <family val="2"/>
      <charset val="1"/>
    </font>
    <font>
      <b val="true"/>
      <sz val="9"/>
      <color rgb="FFC00000"/>
      <name val="Calibri Light"/>
      <family val="2"/>
      <charset val="1"/>
    </font>
    <font>
      <sz val="10"/>
      <color theme="1" tint="0.2499"/>
      <name val="Calibri Light"/>
      <family val="2"/>
      <charset val="1"/>
    </font>
    <font>
      <b val="true"/>
      <sz val="9"/>
      <name val="Calibri Light"/>
      <family val="2"/>
      <charset val="1"/>
    </font>
    <font>
      <b val="true"/>
      <sz val="12"/>
      <color rgb="FFFF0000"/>
      <name val="Calibri Light"/>
      <family val="2"/>
      <charset val="1"/>
    </font>
    <font>
      <i val="true"/>
      <u val="single"/>
      <sz val="10"/>
      <color theme="10"/>
      <name val="Calibri Light"/>
      <family val="2"/>
      <charset val="1"/>
    </font>
    <font>
      <sz val="10"/>
      <color rgb="FFFF0000"/>
      <name val="Calibri Light"/>
      <family val="2"/>
      <charset val="1"/>
    </font>
    <font>
      <b val="true"/>
      <sz val="14"/>
      <color theme="1"/>
      <name val="Calibri"/>
      <family val="2"/>
      <charset val="1"/>
    </font>
    <font>
      <b val="true"/>
      <sz val="12"/>
      <color theme="1"/>
      <name val="Wingdings"/>
      <family val="0"/>
      <charset val="2"/>
    </font>
    <font>
      <b val="true"/>
      <sz val="11"/>
      <color theme="1"/>
      <name val="Calibri"/>
      <family val="2"/>
      <charset val="1"/>
    </font>
    <font>
      <sz val="10"/>
      <color theme="1"/>
      <name val="Calibri"/>
      <family val="2"/>
      <charset val="1"/>
    </font>
    <font>
      <b val="true"/>
      <sz val="12"/>
      <color rgb="FF0070C0"/>
      <name val="Calibri Light"/>
      <family val="2"/>
      <charset val="1"/>
    </font>
    <font>
      <b val="true"/>
      <sz val="10"/>
      <color rgb="FF0070C0"/>
      <name val="Calibri Light"/>
      <family val="2"/>
      <charset val="1"/>
    </font>
    <font>
      <sz val="12"/>
      <color theme="1"/>
      <name val="Calibri Light"/>
      <family val="2"/>
      <charset val="1"/>
    </font>
    <font>
      <i val="true"/>
      <u val="single"/>
      <sz val="10"/>
      <color theme="1"/>
      <name val="Calibri Light"/>
      <family val="2"/>
      <charset val="1"/>
    </font>
    <font>
      <b val="true"/>
      <i val="true"/>
      <sz val="10"/>
      <color theme="1"/>
      <name val="Calibri Light"/>
      <family val="2"/>
      <charset val="1"/>
    </font>
    <font>
      <sz val="2"/>
      <color theme="1"/>
      <name val="Calibri"/>
      <family val="2"/>
      <charset val="1"/>
    </font>
    <font>
      <sz val="2"/>
      <color theme="1"/>
      <name val="Calibri Light"/>
      <family val="2"/>
      <charset val="1"/>
    </font>
    <font>
      <sz val="11"/>
      <color theme="1"/>
      <name val="Wingdings"/>
      <family val="0"/>
      <charset val="2"/>
    </font>
    <font>
      <sz val="2"/>
      <color theme="1"/>
      <name val="Wingdings"/>
      <family val="0"/>
      <charset val="2"/>
    </font>
    <font>
      <b val="true"/>
      <sz val="2"/>
      <color theme="1"/>
      <name val="Calibri Light"/>
      <family val="2"/>
      <charset val="1"/>
    </font>
    <font>
      <b val="true"/>
      <sz val="12"/>
      <name val="Arial"/>
      <family val="2"/>
      <charset val="1"/>
    </font>
    <font>
      <sz val="12"/>
      <color rgb="FFFFFF00"/>
      <name val="Calibri Light"/>
      <family val="2"/>
      <charset val="1"/>
    </font>
    <font>
      <b val="true"/>
      <sz val="16"/>
      <color theme="1"/>
      <name val="Calibri Light"/>
      <family val="2"/>
      <charset val="1"/>
    </font>
    <font>
      <b val="true"/>
      <sz val="12"/>
      <color rgb="FFFFFF00"/>
      <name val="Calibri Light"/>
      <family val="2"/>
      <charset val="1"/>
    </font>
    <font>
      <vertAlign val="superscript"/>
      <sz val="12"/>
      <color theme="1"/>
      <name val="Calibri Light"/>
      <family val="2"/>
      <charset val="1"/>
    </font>
    <font>
      <vertAlign val="superscript"/>
      <sz val="11"/>
      <color theme="1"/>
      <name val="Calibri Light"/>
      <family val="2"/>
      <charset val="1"/>
    </font>
    <font>
      <b val="true"/>
      <sz val="26"/>
      <color theme="1"/>
      <name val="Calibri Light"/>
      <family val="2"/>
      <charset val="1"/>
    </font>
    <font>
      <b val="true"/>
      <sz val="16"/>
      <name val="Calibri Light"/>
      <family val="2"/>
      <charset val="1"/>
    </font>
    <font>
      <sz val="11"/>
      <color rgb="FF555555"/>
      <name val="Calibri Light"/>
      <family val="2"/>
      <charset val="1"/>
    </font>
    <font>
      <sz val="11"/>
      <color rgb="FFFF0000"/>
      <name val="Calibri Light"/>
      <family val="2"/>
      <charset val="1"/>
    </font>
    <font>
      <sz val="10"/>
      <color rgb="FF0070C0"/>
      <name val="Calibri Light"/>
      <family val="2"/>
      <charset val="1"/>
    </font>
    <font>
      <sz val="11"/>
      <color rgb="FF0070C0"/>
      <name val="Calibri Light"/>
      <family val="2"/>
      <charset val="1"/>
    </font>
    <font>
      <b val="true"/>
      <sz val="14"/>
      <color rgb="FF0070C0"/>
      <name val="Calibri Light"/>
      <family val="2"/>
      <charset val="1"/>
    </font>
    <font>
      <b val="true"/>
      <sz val="16"/>
      <color rgb="FF333333"/>
      <name val="Calibri Light"/>
      <family val="2"/>
      <charset val="1"/>
    </font>
    <font>
      <b val="true"/>
      <sz val="12"/>
      <color rgb="FF333333"/>
      <name val="Calibri Light"/>
      <family val="2"/>
      <charset val="1"/>
    </font>
    <font>
      <sz val="12"/>
      <color rgb="FF333333"/>
      <name val="Calibri Light"/>
      <family val="2"/>
      <charset val="1"/>
    </font>
    <font>
      <sz val="10"/>
      <color rgb="FF333333"/>
      <name val="Calibri Light"/>
      <family val="2"/>
      <charset val="1"/>
    </font>
    <font>
      <sz val="9"/>
      <color theme="1"/>
      <name val="Calibri"/>
      <family val="2"/>
      <charset val="1"/>
    </font>
    <font>
      <sz val="8"/>
      <color theme="1"/>
      <name val="Calibri"/>
      <family val="2"/>
      <charset val="1"/>
    </font>
    <font>
      <b val="true"/>
      <sz val="9"/>
      <color theme="1"/>
      <name val="Calibri Light"/>
      <family val="2"/>
      <charset val="1"/>
    </font>
    <font>
      <b val="true"/>
      <sz val="8"/>
      <color theme="1"/>
      <name val="Calibri Light"/>
      <family val="2"/>
      <charset val="1"/>
    </font>
    <font>
      <b val="true"/>
      <sz val="8"/>
      <name val="Calibri Light"/>
      <family val="2"/>
      <charset val="1"/>
    </font>
    <font>
      <sz val="14"/>
      <color rgb="FF0070C0"/>
      <name val="Calibri Light"/>
      <family val="2"/>
      <charset val="1"/>
    </font>
    <font>
      <sz val="12"/>
      <color rgb="FF0070C0"/>
      <name val="Calibri Light"/>
      <family val="2"/>
      <charset val="1"/>
    </font>
    <font>
      <b val="true"/>
      <sz val="12"/>
      <color theme="0"/>
      <name val="Calibri Light"/>
      <family val="2"/>
      <charset val="1"/>
    </font>
    <font>
      <sz val="24"/>
      <name val="Calibri Light"/>
      <family val="2"/>
      <charset val="1"/>
    </font>
    <font>
      <b val="true"/>
      <sz val="20"/>
      <name val="Calibri Light"/>
      <family val="2"/>
      <charset val="1"/>
    </font>
    <font>
      <b val="true"/>
      <u val="single"/>
      <sz val="16"/>
      <name val="Calibri Light"/>
      <family val="2"/>
      <charset val="1"/>
    </font>
    <font>
      <sz val="11"/>
      <color theme="0" tint="-0.35"/>
      <name val="Calibri Light"/>
      <family val="2"/>
      <charset val="1"/>
    </font>
    <font>
      <sz val="20"/>
      <name val="Calibri Light"/>
      <family val="2"/>
      <charset val="1"/>
    </font>
    <font>
      <sz val="11"/>
      <color theme="0" tint="-0.25"/>
      <name val="Calibri Light"/>
      <family val="2"/>
      <charset val="1"/>
    </font>
    <font>
      <b val="true"/>
      <sz val="14"/>
      <name val="Calibri Light"/>
      <family val="2"/>
      <charset val="1"/>
    </font>
    <font>
      <sz val="16"/>
      <name val="Calibri Light"/>
      <family val="2"/>
      <charset val="1"/>
    </font>
    <font>
      <sz val="14"/>
      <name val="Wingdings"/>
      <family val="0"/>
      <charset val="2"/>
    </font>
    <font>
      <sz val="12"/>
      <color theme="0"/>
      <name val="Calibri Light"/>
      <family val="2"/>
      <charset val="1"/>
    </font>
    <font>
      <sz val="14"/>
      <color theme="0"/>
      <name val="Calibri Light"/>
      <family val="2"/>
      <charset val="1"/>
    </font>
    <font>
      <b val="true"/>
      <sz val="15"/>
      <name val="Calibri Light"/>
      <family val="2"/>
      <charset val="1"/>
    </font>
    <font>
      <b val="true"/>
      <sz val="12"/>
      <color rgb="FF555555"/>
      <name val="Calibri Light"/>
      <family val="2"/>
      <charset val="1"/>
    </font>
    <font>
      <sz val="12"/>
      <color rgb="FFFF0000"/>
      <name val="Calibri Light"/>
      <family val="2"/>
      <charset val="1"/>
    </font>
    <font>
      <sz val="8"/>
      <color theme="0"/>
      <name val="Calibri Light"/>
      <family val="2"/>
      <charset val="1"/>
    </font>
    <font>
      <sz val="2"/>
      <color theme="0"/>
      <name val="Calibri Light"/>
      <family val="2"/>
      <charset val="1"/>
    </font>
    <font>
      <sz val="8"/>
      <color rgb="FF0070C0"/>
      <name val="Calibri Light"/>
      <family val="2"/>
      <charset val="1"/>
    </font>
    <font>
      <sz val="10"/>
      <color theme="4" tint="-0.25"/>
      <name val="Calibri Light"/>
      <family val="2"/>
      <charset val="1"/>
    </font>
    <font>
      <sz val="10"/>
      <color rgb="FFC00000"/>
      <name val="Calibri Light"/>
      <family val="2"/>
      <charset val="1"/>
    </font>
    <font>
      <i val="true"/>
      <sz val="10"/>
      <color rgb="FFC00000"/>
      <name val="Calibri Light"/>
      <family val="2"/>
      <charset val="1"/>
    </font>
    <font>
      <b val="true"/>
      <sz val="11"/>
      <color rgb="FF000000"/>
      <name val="Calibri"/>
      <family val="2"/>
      <charset val="1"/>
    </font>
    <font>
      <b val="true"/>
      <sz val="8"/>
      <color rgb="FF000000"/>
      <name val="Calibri"/>
      <family val="2"/>
      <charset val="1"/>
    </font>
    <font>
      <sz val="11"/>
      <color rgb="FFFF0000"/>
      <name val="Calibri"/>
      <family val="2"/>
      <charset val="1"/>
    </font>
    <font>
      <sz val="11"/>
      <color rgb="FFC00000"/>
      <name val="Calibri"/>
      <family val="2"/>
      <charset val="1"/>
    </font>
    <font>
      <sz val="11"/>
      <name val="Calibri"/>
      <family val="2"/>
      <charset val="1"/>
    </font>
    <font>
      <u val="single"/>
      <sz val="11"/>
      <name val="Calibri"/>
      <family val="2"/>
      <charset val="1"/>
    </font>
    <font>
      <sz val="8"/>
      <color rgb="FF333333"/>
      <name val="Arial"/>
      <family val="2"/>
      <charset val="1"/>
    </font>
    <font>
      <b val="true"/>
      <sz val="8"/>
      <name val="Arial"/>
      <family val="2"/>
      <charset val="1"/>
    </font>
    <font>
      <b val="true"/>
      <sz val="8"/>
      <color rgb="FF333333"/>
      <name val="Arial"/>
      <family val="2"/>
      <charset val="1"/>
    </font>
    <font>
      <sz val="8"/>
      <name val="Arial"/>
      <family val="2"/>
      <charset val="1"/>
    </font>
    <font>
      <sz val="8"/>
      <color rgb="FF969696"/>
      <name val="Arial"/>
      <family val="2"/>
      <charset val="1"/>
    </font>
    <font>
      <i val="true"/>
      <sz val="8"/>
      <name val="Arial"/>
      <family val="2"/>
      <charset val="1"/>
    </font>
    <font>
      <i val="true"/>
      <sz val="8"/>
      <color rgb="FF333333"/>
      <name val="Arial"/>
      <family val="2"/>
      <charset val="1"/>
    </font>
  </fonts>
  <fills count="30">
    <fill>
      <patternFill patternType="none"/>
    </fill>
    <fill>
      <patternFill patternType="gray125"/>
    </fill>
    <fill>
      <patternFill patternType="solid">
        <fgColor rgb="FFFFFFFF"/>
        <bgColor rgb="FFFDFDFD"/>
      </patternFill>
    </fill>
    <fill>
      <patternFill patternType="solid">
        <fgColor theme="7" tint="0.5999"/>
        <bgColor rgb="FFFFD966"/>
      </patternFill>
    </fill>
    <fill>
      <patternFill patternType="solid">
        <fgColor theme="0" tint="-0.5"/>
        <bgColor rgb="FF7F7F7F"/>
      </patternFill>
    </fill>
    <fill>
      <patternFill patternType="solid">
        <fgColor theme="0" tint="-0.05"/>
        <bgColor rgb="FFF6F6F6"/>
      </patternFill>
    </fill>
    <fill>
      <patternFill patternType="solid">
        <fgColor theme="0" tint="-0.15"/>
        <bgColor rgb="FFDAE3F3"/>
      </patternFill>
    </fill>
    <fill>
      <patternFill patternType="solid">
        <fgColor theme="5" tint="0.5999"/>
        <bgColor rgb="FFFFC7CE"/>
      </patternFill>
    </fill>
    <fill>
      <patternFill patternType="solid">
        <fgColor theme="5" tint="0.7999"/>
        <bgColor rgb="FFE7E6E6"/>
      </patternFill>
    </fill>
    <fill>
      <patternFill patternType="solid">
        <fgColor rgb="FFFFC000"/>
        <bgColor rgb="FFFF9900"/>
      </patternFill>
    </fill>
    <fill>
      <patternFill patternType="solid">
        <fgColor rgb="FFFDFDFD"/>
        <bgColor rgb="FFFFFFFF"/>
      </patternFill>
    </fill>
    <fill>
      <patternFill patternType="solid">
        <fgColor rgb="FFFFFF00"/>
        <bgColor rgb="FFFFD966"/>
      </patternFill>
    </fill>
    <fill>
      <patternFill patternType="solid">
        <fgColor theme="9" tint="0.7999"/>
        <bgColor rgb="FFE7E6E6"/>
      </patternFill>
    </fill>
    <fill>
      <patternFill patternType="solid">
        <fgColor rgb="FFC0C0C0"/>
        <bgColor rgb="FFBFBFBF"/>
      </patternFill>
    </fill>
    <fill>
      <patternFill patternType="solid">
        <fgColor rgb="FFFFFFCC"/>
        <bgColor rgb="FFFFFCF3"/>
      </patternFill>
    </fill>
    <fill>
      <patternFill patternType="solid">
        <fgColor rgb="FFF6F6F6"/>
        <bgColor rgb="FFF2F2F2"/>
      </patternFill>
    </fill>
    <fill>
      <patternFill patternType="solid">
        <fgColor rgb="FFC00000"/>
        <bgColor rgb="FF9C0006"/>
      </patternFill>
    </fill>
    <fill>
      <patternFill patternType="solid">
        <fgColor theme="4" tint="0.7999"/>
        <bgColor rgb="FFE7E6E6"/>
      </patternFill>
    </fill>
    <fill>
      <patternFill patternType="solid">
        <fgColor theme="9" tint="0.3999"/>
        <bgColor rgb="FFC5E0B4"/>
      </patternFill>
    </fill>
    <fill>
      <patternFill patternType="solid">
        <fgColor theme="2"/>
        <bgColor rgb="FFDAE3F3"/>
      </patternFill>
    </fill>
    <fill>
      <patternFill patternType="solid">
        <fgColor theme="5" tint="0.3999"/>
        <bgColor rgb="FFF8CBAD"/>
      </patternFill>
    </fill>
    <fill>
      <patternFill patternType="solid">
        <fgColor theme="1" tint="0.4999"/>
        <bgColor rgb="FF808080"/>
      </patternFill>
    </fill>
    <fill>
      <patternFill patternType="solid">
        <fgColor rgb="FFFF9933"/>
        <bgColor rgb="FFFF9900"/>
      </patternFill>
    </fill>
    <fill>
      <patternFill patternType="solid">
        <fgColor theme="4" tint="0.5999"/>
        <bgColor rgb="FFC0C0C0"/>
      </patternFill>
    </fill>
    <fill>
      <patternFill patternType="solid">
        <fgColor theme="7" tint="0.3999"/>
        <bgColor rgb="FFFFE699"/>
      </patternFill>
    </fill>
    <fill>
      <patternFill patternType="solid">
        <fgColor theme="0" tint="-0.35"/>
        <bgColor rgb="FF969696"/>
      </patternFill>
    </fill>
    <fill>
      <patternFill patternType="solid">
        <fgColor rgb="FF92D050"/>
        <bgColor rgb="FFA9D18E"/>
      </patternFill>
    </fill>
    <fill>
      <patternFill patternType="solid">
        <fgColor rgb="FF3366FF"/>
        <bgColor rgb="FF4472C4"/>
      </patternFill>
    </fill>
    <fill>
      <patternFill patternType="solid">
        <fgColor rgb="FF00CCFF"/>
        <bgColor rgb="FF00B050"/>
      </patternFill>
    </fill>
    <fill>
      <patternFill patternType="solid">
        <fgColor rgb="FF99CCFF"/>
        <bgColor rgb="FFB4C7E7"/>
      </patternFill>
    </fill>
  </fills>
  <borders count="86">
    <border diagonalUp="false" diagonalDown="false">
      <left/>
      <right/>
      <top/>
      <bottom/>
      <diagonal/>
    </border>
    <border diagonalUp="false" diagonalDown="false">
      <left style="thin">
        <color rgb="FFFF0000"/>
      </left>
      <right style="thin">
        <color rgb="FFFF0000"/>
      </right>
      <top style="thin">
        <color rgb="FFFF0000"/>
      </top>
      <bottom style="thin">
        <color rgb="FFFF0000"/>
      </bottom>
      <diagonal/>
    </border>
    <border diagonalUp="false" diagonalDown="false">
      <left/>
      <right/>
      <top/>
      <bottom style="thin"/>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right style="thin"/>
      <top style="thin"/>
      <bottom style="thin"/>
      <diagonal/>
    </border>
    <border diagonalUp="false" diagonalDown="false">
      <left style="thin"/>
      <right style="hair"/>
      <top style="thin"/>
      <bottom/>
      <diagonal/>
    </border>
    <border diagonalUp="false" diagonalDown="false">
      <left style="hair"/>
      <right style="hair"/>
      <top style="thin"/>
      <bottom/>
      <diagonal/>
    </border>
    <border diagonalUp="false" diagonalDown="false">
      <left style="hair"/>
      <right style="thin"/>
      <top style="thin"/>
      <bottom/>
      <diagonal/>
    </border>
    <border diagonalUp="false" diagonalDown="false">
      <left/>
      <right style="thin"/>
      <top style="thin"/>
      <bottom/>
      <diagonal/>
    </border>
    <border diagonalUp="false" diagonalDown="false">
      <left style="thin"/>
      <right style="hair"/>
      <top style="thin"/>
      <bottom style="hair"/>
      <diagonal/>
    </border>
    <border diagonalUp="false" diagonalDown="false">
      <left style="hair"/>
      <right style="hair"/>
      <top style="thin"/>
      <bottom style="hair"/>
      <diagonal/>
    </border>
    <border diagonalUp="false" diagonalDown="false">
      <left style="hair"/>
      <right style="thin"/>
      <top style="thin"/>
      <bottom style="hair"/>
      <diagonal/>
    </border>
    <border diagonalUp="false" diagonalDown="false">
      <left/>
      <right style="thin"/>
      <top style="thin"/>
      <bottom style="hair"/>
      <diagonal/>
    </border>
    <border diagonalUp="false" diagonalDown="false">
      <left style="thin"/>
      <right style="hair"/>
      <top style="hair"/>
      <bottom style="hair"/>
      <diagonal/>
    </border>
    <border diagonalUp="false" diagonalDown="false">
      <left style="hair"/>
      <right style="hair"/>
      <top style="hair"/>
      <bottom style="hair"/>
      <diagonal/>
    </border>
    <border diagonalUp="false" diagonalDown="false">
      <left style="hair"/>
      <right style="thin"/>
      <top style="hair"/>
      <bottom style="hair"/>
      <diagonal/>
    </border>
    <border diagonalUp="false" diagonalDown="false">
      <left/>
      <right style="thin"/>
      <top style="hair"/>
      <bottom style="hair"/>
      <diagonal/>
    </border>
    <border diagonalUp="false" diagonalDown="false">
      <left style="thin"/>
      <right style="hair"/>
      <top style="hair"/>
      <bottom style="thin"/>
      <diagonal/>
    </border>
    <border diagonalUp="false" diagonalDown="false">
      <left style="hair"/>
      <right style="hair"/>
      <top style="hair"/>
      <bottom style="thin"/>
      <diagonal/>
    </border>
    <border diagonalUp="false" diagonalDown="false">
      <left style="hair"/>
      <right style="thin"/>
      <top style="hair"/>
      <bottom style="thin"/>
      <diagonal/>
    </border>
    <border diagonalUp="false" diagonalDown="false">
      <left/>
      <right style="thin"/>
      <top style="hair"/>
      <bottom style="thin"/>
      <diagonal/>
    </border>
    <border diagonalUp="false" diagonalDown="false">
      <left/>
      <right/>
      <top/>
      <bottom style="hair"/>
      <diagonal/>
    </border>
    <border diagonalUp="false" diagonalDown="false">
      <left/>
      <right/>
      <top style="hair"/>
      <bottom style="hair"/>
      <diagonal/>
    </border>
    <border diagonalUp="false" diagonalDown="false">
      <left/>
      <right/>
      <top style="hair"/>
      <bottom/>
      <diagonal/>
    </border>
    <border diagonalUp="false" diagonalDown="false">
      <left/>
      <right style="hair"/>
      <top/>
      <bottom style="hair"/>
      <diagonal/>
    </border>
    <border diagonalUp="false" diagonalDown="false">
      <left style="hair"/>
      <right/>
      <top/>
      <bottom style="hair"/>
      <diagonal/>
    </border>
    <border diagonalUp="false" diagonalDown="false">
      <left/>
      <right style="hair"/>
      <top style="hair"/>
      <bottom style="hair"/>
      <diagonal/>
    </border>
    <border diagonalUp="false" diagonalDown="false">
      <left style="hair"/>
      <right/>
      <top style="hair"/>
      <bottom style="hair"/>
      <diagonal/>
    </border>
    <border diagonalUp="false" diagonalDown="false">
      <left style="hair"/>
      <right/>
      <top style="hair"/>
      <bottom/>
      <diagonal/>
    </border>
    <border diagonalUp="false" diagonalDown="false">
      <left style="thin">
        <color theme="0"/>
      </left>
      <right/>
      <top style="thin">
        <color theme="0"/>
      </top>
      <bottom style="thin">
        <color theme="0"/>
      </bottom>
      <diagonal/>
    </border>
    <border diagonalUp="false" diagonalDown="false">
      <left/>
      <right/>
      <top style="thin">
        <color theme="0"/>
      </top>
      <bottom style="thin">
        <color theme="0"/>
      </bottom>
      <diagonal/>
    </border>
    <border diagonalUp="false" diagonalDown="false">
      <left/>
      <right style="thin">
        <color theme="0"/>
      </right>
      <top style="thin">
        <color theme="0"/>
      </top>
      <bottom style="thin">
        <color theme="0"/>
      </bottom>
      <diagonal/>
    </border>
    <border diagonalUp="false" diagonalDown="false">
      <left style="hair"/>
      <right/>
      <top/>
      <bottom/>
      <diagonal/>
    </border>
    <border diagonalUp="false" diagonalDown="false">
      <left style="thin">
        <color theme="0"/>
      </left>
      <right/>
      <top style="thin">
        <color theme="0"/>
      </top>
      <bottom/>
      <diagonal/>
    </border>
    <border diagonalUp="false" diagonalDown="false">
      <left/>
      <right/>
      <top style="thin">
        <color theme="0"/>
      </top>
      <bottom/>
      <diagonal/>
    </border>
    <border diagonalUp="false" diagonalDown="false">
      <left/>
      <right style="thin">
        <color theme="0"/>
      </right>
      <top style="thin">
        <color theme="0"/>
      </top>
      <bottom/>
      <diagonal/>
    </border>
    <border diagonalUp="false" diagonalDown="false">
      <left style="hair"/>
      <right style="hair"/>
      <top/>
      <bottom style="thin"/>
      <diagonal/>
    </border>
    <border diagonalUp="false" diagonalDown="false">
      <left style="hair"/>
      <right style="hair"/>
      <top style="hair"/>
      <bottom/>
      <diagonal/>
    </border>
    <border diagonalUp="false" diagonalDown="false">
      <left style="thin"/>
      <right style="thin"/>
      <top style="thin"/>
      <bottom style="thin"/>
      <diagonal/>
    </border>
    <border diagonalUp="false" diagonalDown="false">
      <left/>
      <right/>
      <top style="thin"/>
      <bottom/>
      <diagonal/>
    </border>
    <border diagonalUp="false" diagonalDown="false">
      <left/>
      <right style="hair"/>
      <top/>
      <bottom style="thin"/>
      <diagonal/>
    </border>
    <border diagonalUp="false" diagonalDown="false">
      <left style="hair"/>
      <right style="thin"/>
      <top/>
      <bottom style="thin"/>
      <diagonal/>
    </border>
    <border diagonalUp="false" diagonalDown="false">
      <left style="thin"/>
      <right style="thin"/>
      <top/>
      <bottom/>
      <diagonal/>
    </border>
    <border diagonalUp="false" diagonalDown="false">
      <left style="thin"/>
      <right style="hair"/>
      <top/>
      <bottom style="thin"/>
      <diagonal/>
    </border>
    <border diagonalUp="false" diagonalDown="false">
      <left style="hair"/>
      <right/>
      <top/>
      <bottom style="thin"/>
      <diagonal/>
    </border>
    <border diagonalUp="false" diagonalDown="false">
      <left/>
      <right style="hair"/>
      <top style="thin"/>
      <bottom style="hair"/>
      <diagonal/>
    </border>
    <border diagonalUp="false" diagonalDown="false">
      <left style="thin"/>
      <right style="thin"/>
      <top style="thin"/>
      <bottom style="hair"/>
      <diagonal/>
    </border>
    <border diagonalUp="false" diagonalDown="false">
      <left style="thin"/>
      <right style="hair"/>
      <top/>
      <bottom style="hair"/>
      <diagonal/>
    </border>
    <border diagonalUp="false" diagonalDown="false">
      <left style="hair"/>
      <right style="hair"/>
      <top/>
      <bottom style="hair"/>
      <diagonal/>
    </border>
    <border diagonalUp="false" diagonalDown="false">
      <left style="thin"/>
      <right style="thin"/>
      <top style="hair"/>
      <bottom style="hair"/>
      <diagonal/>
    </border>
    <border diagonalUp="false" diagonalDown="false">
      <left/>
      <right style="hair"/>
      <top style="hair"/>
      <bottom/>
      <diagonal/>
    </border>
    <border diagonalUp="false" diagonalDown="false">
      <left style="hair"/>
      <right style="thin"/>
      <top style="hair"/>
      <bottom/>
      <diagonal/>
    </border>
    <border diagonalUp="false" diagonalDown="false">
      <left style="thin"/>
      <right style="thin"/>
      <top style="hair"/>
      <bottom/>
      <diagonal/>
    </border>
    <border diagonalUp="false" diagonalDown="false">
      <left style="thin"/>
      <right style="hair"/>
      <top style="hair"/>
      <bottom/>
      <diagonal/>
    </border>
    <border diagonalUp="false" diagonalDown="false">
      <left/>
      <right style="hair"/>
      <top style="thin"/>
      <bottom style="thin"/>
      <diagonal/>
    </border>
    <border diagonalUp="false" diagonalDown="false">
      <left style="thin"/>
      <right/>
      <top style="thin"/>
      <bottom style="thin"/>
      <diagonal/>
    </border>
    <border diagonalUp="false" diagonalDown="false">
      <left style="thin"/>
      <right/>
      <top style="thin"/>
      <bottom style="hair"/>
      <diagonal/>
    </border>
    <border diagonalUp="false" diagonalDown="false">
      <left/>
      <right/>
      <top style="thin"/>
      <bottom style="hair"/>
      <diagonal/>
    </border>
    <border diagonalUp="false" diagonalDown="false">
      <left style="thin"/>
      <right/>
      <top style="hair"/>
      <bottom style="hair"/>
      <diagonal/>
    </border>
    <border diagonalUp="false" diagonalDown="false">
      <left style="thin"/>
      <right/>
      <top style="hair"/>
      <bottom/>
      <diagonal/>
    </border>
    <border diagonalUp="false" diagonalDown="false">
      <left style="thin"/>
      <right/>
      <top/>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right style="thin"/>
      <top style="hair"/>
      <bottom/>
      <diagonal/>
    </border>
    <border diagonalUp="false" diagonalDown="false">
      <left/>
      <right style="thin"/>
      <top/>
      <bottom style="hair"/>
      <diagonal/>
    </border>
    <border diagonalUp="false" diagonalDown="false">
      <left style="thin"/>
      <right/>
      <top/>
      <bottom style="thin"/>
      <diagonal/>
    </border>
    <border diagonalUp="false" diagonalDown="false">
      <left/>
      <right style="thin"/>
      <top/>
      <bottom style="thin"/>
      <diagonal/>
    </border>
    <border diagonalUp="false" diagonalDown="false">
      <left/>
      <right/>
      <top style="thin"/>
      <bottom style="thin"/>
      <diagonal/>
    </border>
    <border diagonalUp="false" diagonalDown="false">
      <left style="thin"/>
      <right/>
      <top/>
      <bottom/>
      <diagonal/>
    </border>
    <border diagonalUp="false" diagonalDown="false">
      <left/>
      <right style="thin"/>
      <top/>
      <bottom/>
      <diagonal/>
    </border>
    <border diagonalUp="false" diagonalDown="false">
      <left style="medium"/>
      <right/>
      <top style="medium"/>
      <bottom style="hair"/>
      <diagonal/>
    </border>
    <border diagonalUp="false" diagonalDown="false">
      <left style="thin"/>
      <right style="medium"/>
      <top style="medium"/>
      <bottom style="hair"/>
      <diagonal/>
    </border>
    <border diagonalUp="false" diagonalDown="false">
      <left style="medium"/>
      <right/>
      <top style="hair"/>
      <bottom style="hair"/>
      <diagonal/>
    </border>
    <border diagonalUp="false" diagonalDown="false">
      <left style="thin"/>
      <right style="medium"/>
      <top style="hair"/>
      <bottom style="hair"/>
      <diagonal/>
    </border>
    <border diagonalUp="false" diagonalDown="false">
      <left style="medium"/>
      <right/>
      <top/>
      <bottom/>
      <diagonal/>
    </border>
    <border diagonalUp="false" diagonalDown="false">
      <left style="medium"/>
      <right/>
      <top style="hair"/>
      <bottom style="medium"/>
      <diagonal/>
    </border>
    <border diagonalUp="false" diagonalDown="false">
      <left style="thin"/>
      <right style="medium"/>
      <top style="hair"/>
      <bottom style="medium"/>
      <diagonal/>
    </border>
    <border diagonalUp="false" diagonalDown="false">
      <left style="thin"/>
      <right style="thin"/>
      <top style="thin"/>
      <bottom/>
      <diagonal/>
    </border>
    <border diagonalUp="false" diagonalDown="false">
      <left style="thin"/>
      <right/>
      <top style="thin"/>
      <bottom/>
      <diagonal/>
    </border>
    <border diagonalUp="false" diagonalDown="false">
      <left/>
      <right/>
      <top style="medium"/>
      <bottom/>
      <diagonal/>
    </border>
    <border diagonalUp="false" diagonalDown="false">
      <left/>
      <right/>
      <top/>
      <bottom style="medium"/>
      <diagonal/>
    </border>
    <border diagonalUp="false" diagonalDown="false">
      <left style="thin"/>
      <right style="thin"/>
      <top/>
      <bottom style="thin"/>
      <diagonal/>
    </border>
    <border diagonalUp="false" diagonalDown="false">
      <left style="hair"/>
      <right style="hair"/>
      <top/>
      <bottom/>
      <diagonal/>
    </border>
    <border diagonalUp="false" diagonalDown="false">
      <left style="thin">
        <color rgb="FFFFFFFF"/>
      </left>
      <right style="thin">
        <color rgb="FFFFFFFF"/>
      </right>
      <top style="thin">
        <color rgb="FFFFFFFF"/>
      </top>
      <bottom style="thin">
        <color rgb="FFFFFFFF"/>
      </bottom>
      <diagonal/>
    </border>
  </borders>
  <cellStyleXfs count="145">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166"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70" fontId="0" fillId="0" borderId="0" applyFont="true" applyBorder="false" applyAlignment="true" applyProtection="false">
      <alignment horizontal="general" vertical="bottom" textRotation="0" wrapText="false" indent="0" shrinkToFit="false"/>
    </xf>
    <xf numFmtId="164" fontId="65"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true">
      <alignment horizontal="general" vertical="bottom" textRotation="0" wrapText="false" indent="0" shrinkToFit="false"/>
      <protection locked="true" hidden="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6"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false" applyAlignment="true" applyProtection="false">
      <alignment horizontal="general" vertical="bottom" textRotation="0" wrapText="false" indent="0" shrinkToFit="false"/>
    </xf>
    <xf numFmtId="164" fontId="8"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false" applyAlignment="true" applyProtection="false">
      <alignment horizontal="general" vertical="bottom" textRotation="0" wrapText="false" indent="0" shrinkToFit="false"/>
    </xf>
    <xf numFmtId="164" fontId="11"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false" applyAlignment="true" applyProtection="false">
      <alignment horizontal="general" vertical="bottom" textRotation="0" wrapText="false" indent="0" shrinkToFit="false"/>
    </xf>
    <xf numFmtId="164" fontId="12" fillId="0" borderId="0" applyFont="true" applyBorder="true" applyAlignment="true" applyProtection="true">
      <alignment horizontal="general" vertical="bottom" textRotation="0" wrapText="false" indent="0" shrinkToFit="false"/>
      <protection locked="true" hidden="false"/>
    </xf>
    <xf numFmtId="169" fontId="13"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13"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4" fontId="14" fillId="2" borderId="1" applyFont="true" applyBorder="true" applyAlignment="true" applyProtection="true">
      <alignment horizontal="general" vertical="top" textRotation="0" wrapText="true" indent="0" shrinkToFit="false"/>
      <protection locked="true" hidden="false"/>
    </xf>
    <xf numFmtId="164" fontId="14" fillId="2" borderId="1" applyFont="true" applyBorder="true" applyAlignment="true" applyProtection="true">
      <alignment horizontal="general" vertical="top" textRotation="0" wrapText="true" indent="0" shrinkToFit="false"/>
      <protection locked="true" hidden="false"/>
    </xf>
    <xf numFmtId="164" fontId="0" fillId="3" borderId="0" applyFont="true" applyBorder="false" applyAlignment="true" applyProtection="false">
      <alignment horizontal="general" vertical="bottom" textRotation="0" wrapText="false" indent="0" shrinkToFit="false"/>
    </xf>
  </cellStyleXfs>
  <cellXfs count="1202">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4" borderId="0" xfId="0" applyFont="true" applyBorder="false" applyAlignment="false" applyProtection="false">
      <alignment horizontal="general" vertical="bottom"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15" fillId="4" borderId="0" xfId="0" applyFont="true" applyBorder="false" applyAlignment="false" applyProtection="false">
      <alignment horizontal="general" vertical="bottom" textRotation="0" wrapText="false" indent="0" shrinkToFit="false"/>
      <protection locked="true" hidden="false"/>
    </xf>
    <xf numFmtId="164" fontId="16" fillId="5" borderId="2" xfId="0" applyFont="true" applyBorder="true" applyAlignment="true" applyProtection="false">
      <alignment horizontal="center" vertical="bottom" textRotation="0" wrapText="false" indent="0" shrinkToFit="false"/>
      <protection locked="true" hidden="false"/>
    </xf>
    <xf numFmtId="164" fontId="16" fillId="5" borderId="2" xfId="0" applyFont="true" applyBorder="true" applyAlignment="true" applyProtection="false">
      <alignment horizontal="general" vertical="bottom" textRotation="0" wrapText="false" indent="0" shrinkToFit="false"/>
      <protection locked="true" hidden="false"/>
    </xf>
    <xf numFmtId="168" fontId="9" fillId="0" borderId="0" xfId="0" applyFont="true" applyBorder="false" applyAlignment="true" applyProtection="false">
      <alignment horizontal="center" vertical="center" textRotation="0" wrapText="false" indent="0" shrinkToFit="false"/>
      <protection locked="true" hidden="false"/>
    </xf>
    <xf numFmtId="164" fontId="17" fillId="6" borderId="3" xfId="0" applyFont="true" applyBorder="true" applyAlignment="true" applyProtection="true">
      <alignment horizontal="center" vertical="center" textRotation="0" wrapText="true" indent="0" shrinkToFit="false"/>
      <protection locked="true" hidden="true"/>
    </xf>
    <xf numFmtId="164" fontId="9" fillId="6" borderId="4" xfId="0" applyFont="true" applyBorder="true" applyAlignment="true" applyProtection="true">
      <alignment horizontal="center" vertical="center" textRotation="0" wrapText="false" indent="0" shrinkToFit="false"/>
      <protection locked="true" hidden="true"/>
    </xf>
    <xf numFmtId="164" fontId="9" fillId="6" borderId="4" xfId="0" applyFont="true" applyBorder="true" applyAlignment="true" applyProtection="true">
      <alignment horizontal="center" vertical="center" textRotation="0" wrapText="true" indent="0" shrinkToFit="false"/>
      <protection locked="true" hidden="true"/>
    </xf>
    <xf numFmtId="172" fontId="9" fillId="6" borderId="5" xfId="0" applyFont="true" applyBorder="true" applyAlignment="true" applyProtection="true">
      <alignment horizontal="center" vertical="center" textRotation="0" wrapText="true" indent="0" shrinkToFit="false"/>
      <protection locked="true" hidden="true"/>
    </xf>
    <xf numFmtId="164" fontId="9" fillId="6" borderId="6" xfId="0" applyFont="true" applyBorder="true" applyAlignment="true" applyProtection="true">
      <alignment horizontal="center" vertical="center" textRotation="0" wrapText="true" indent="0" shrinkToFit="false"/>
      <protection locked="true" hidden="true"/>
    </xf>
    <xf numFmtId="164" fontId="19" fillId="7" borderId="3" xfId="0" applyFont="true" applyBorder="true" applyAlignment="true" applyProtection="true">
      <alignment horizontal="center" vertical="center" textRotation="0" wrapText="true" indent="0" shrinkToFit="false"/>
      <protection locked="true" hidden="true"/>
    </xf>
    <xf numFmtId="164" fontId="19" fillId="7" borderId="4" xfId="0" applyFont="true" applyBorder="true" applyAlignment="true" applyProtection="true">
      <alignment horizontal="center" vertical="center" textRotation="0" wrapText="true" indent="0" shrinkToFit="false"/>
      <protection locked="true" hidden="true"/>
    </xf>
    <xf numFmtId="164" fontId="19" fillId="7" borderId="5" xfId="0" applyFont="true" applyBorder="true" applyAlignment="true" applyProtection="true">
      <alignment horizontal="center" vertical="center" textRotation="0" wrapText="true" indent="0" shrinkToFit="false"/>
      <protection locked="true" hidden="true"/>
    </xf>
    <xf numFmtId="164" fontId="9" fillId="0" borderId="0" xfId="0" applyFont="true" applyBorder="false" applyAlignment="false" applyProtection="true">
      <alignment horizontal="general" vertical="bottom" textRotation="0" wrapText="false" indent="0" shrinkToFit="false"/>
      <protection locked="true" hidden="true"/>
    </xf>
    <xf numFmtId="164" fontId="9" fillId="4" borderId="0" xfId="0" applyFont="true" applyBorder="false" applyAlignment="false" applyProtection="true">
      <alignment horizontal="general" vertical="bottom" textRotation="0" wrapText="false" indent="0" shrinkToFit="false"/>
      <protection locked="true" hidden="true"/>
    </xf>
    <xf numFmtId="164" fontId="20" fillId="4" borderId="0" xfId="0" applyFont="true" applyBorder="false" applyAlignment="false" applyProtection="false">
      <alignment horizontal="general" vertical="bottom" textRotation="0" wrapText="false" indent="0" shrinkToFit="false"/>
      <protection locked="true" hidden="false"/>
    </xf>
    <xf numFmtId="164" fontId="21" fillId="6" borderId="7" xfId="0" applyFont="true" applyBorder="true" applyAlignment="true" applyProtection="true">
      <alignment horizontal="center" vertical="center" textRotation="0" wrapText="true" indent="0" shrinkToFit="false"/>
      <protection locked="true" hidden="true"/>
    </xf>
    <xf numFmtId="164" fontId="20" fillId="6" borderId="8" xfId="0" applyFont="true" applyBorder="true" applyAlignment="true" applyProtection="true">
      <alignment horizontal="center" vertical="center" textRotation="0" wrapText="false" indent="0" shrinkToFit="false"/>
      <protection locked="true" hidden="true"/>
    </xf>
    <xf numFmtId="164" fontId="20" fillId="6" borderId="8" xfId="0" applyFont="true" applyBorder="true" applyAlignment="true" applyProtection="true">
      <alignment horizontal="center" vertical="center" textRotation="0" wrapText="true" indent="0" shrinkToFit="false"/>
      <protection locked="true" hidden="true"/>
    </xf>
    <xf numFmtId="164" fontId="20" fillId="6" borderId="9" xfId="0" applyFont="true" applyBorder="true" applyAlignment="true" applyProtection="true">
      <alignment horizontal="center" vertical="center" textRotation="0" wrapText="true" indent="0" shrinkToFit="false"/>
      <protection locked="true" hidden="true"/>
    </xf>
    <xf numFmtId="164" fontId="20" fillId="6" borderId="10" xfId="0" applyFont="true" applyBorder="true" applyAlignment="true" applyProtection="true">
      <alignment horizontal="center" vertical="center" textRotation="0" wrapText="true" indent="0" shrinkToFit="false"/>
      <protection locked="true" hidden="true"/>
    </xf>
    <xf numFmtId="164" fontId="20" fillId="0" borderId="0" xfId="0" applyFont="true" applyBorder="false" applyAlignment="true" applyProtection="false">
      <alignment horizontal="center" vertical="center" textRotation="0" wrapText="false" indent="0" shrinkToFit="false"/>
      <protection locked="true" hidden="false"/>
    </xf>
    <xf numFmtId="164" fontId="22" fillId="7" borderId="7" xfId="0" applyFont="true" applyBorder="true" applyAlignment="true" applyProtection="true">
      <alignment horizontal="center" vertical="center" textRotation="0" wrapText="true" indent="0" shrinkToFit="false"/>
      <protection locked="true" hidden="true"/>
    </xf>
    <xf numFmtId="164" fontId="22" fillId="7" borderId="8" xfId="0" applyFont="true" applyBorder="true" applyAlignment="true" applyProtection="true">
      <alignment horizontal="center" vertical="center" textRotation="0" wrapText="true" indent="0" shrinkToFit="false"/>
      <protection locked="true" hidden="true"/>
    </xf>
    <xf numFmtId="164" fontId="22" fillId="7" borderId="9" xfId="0" applyFont="true" applyBorder="true" applyAlignment="true" applyProtection="true">
      <alignment horizontal="center" vertical="center" textRotation="0" wrapText="true" indent="0" shrinkToFit="false"/>
      <protection locked="true" hidden="true"/>
    </xf>
    <xf numFmtId="164" fontId="20" fillId="0" borderId="0" xfId="0" applyFont="true" applyBorder="false" applyAlignment="false" applyProtection="true">
      <alignment horizontal="general" vertical="bottom" textRotation="0" wrapText="false" indent="0" shrinkToFit="false"/>
      <protection locked="true" hidden="true"/>
    </xf>
    <xf numFmtId="164" fontId="20" fillId="4" borderId="0" xfId="0" applyFont="true" applyBorder="false" applyAlignment="false" applyProtection="true">
      <alignment horizontal="general" vertical="bottom" textRotation="0" wrapText="false" indent="0" shrinkToFit="false"/>
      <protection locked="true" hidden="true"/>
    </xf>
    <xf numFmtId="164" fontId="20" fillId="0" borderId="0" xfId="0" applyFont="true" applyBorder="false" applyAlignment="false" applyProtection="false">
      <alignment horizontal="general" vertical="bottom" textRotation="0" wrapText="false" indent="0" shrinkToFit="false"/>
      <protection locked="true" hidden="false"/>
    </xf>
    <xf numFmtId="172" fontId="23" fillId="5" borderId="11" xfId="0" applyFont="true" applyBorder="true" applyAlignment="true" applyProtection="true">
      <alignment horizontal="center" vertical="bottom" textRotation="0" wrapText="false" indent="0" shrinkToFit="false"/>
      <protection locked="true" hidden="true"/>
    </xf>
    <xf numFmtId="173" fontId="9" fillId="3" borderId="12" xfId="0" applyFont="true" applyBorder="true" applyAlignment="true" applyProtection="true">
      <alignment horizontal="center" vertical="bottom" textRotation="0" wrapText="false" indent="0" shrinkToFit="false"/>
      <protection locked="false" hidden="false"/>
    </xf>
    <xf numFmtId="174" fontId="9" fillId="3" borderId="12" xfId="0" applyFont="true" applyBorder="true" applyAlignment="true" applyProtection="true">
      <alignment horizontal="center" vertical="center" textRotation="0" wrapText="false" indent="0" shrinkToFit="false"/>
      <protection locked="false" hidden="false"/>
    </xf>
    <xf numFmtId="164" fontId="9" fillId="3" borderId="12" xfId="0" applyFont="true" applyBorder="true" applyAlignment="true" applyProtection="true">
      <alignment horizontal="center" vertical="bottom" textRotation="0" wrapText="false" indent="0" shrinkToFit="false"/>
      <protection locked="false" hidden="false"/>
    </xf>
    <xf numFmtId="164" fontId="9" fillId="3" borderId="13" xfId="0" applyFont="true" applyBorder="true" applyAlignment="true" applyProtection="true">
      <alignment horizontal="center" vertical="bottom" textRotation="0" wrapText="false" indent="0" shrinkToFit="false"/>
      <protection locked="false" hidden="false"/>
    </xf>
    <xf numFmtId="164" fontId="24" fillId="0" borderId="14" xfId="0" applyFont="true" applyBorder="true" applyAlignment="true" applyProtection="true">
      <alignment horizontal="center" vertical="bottom" textRotation="0" wrapText="false" indent="0" shrinkToFit="false"/>
      <protection locked="false" hidden="false"/>
    </xf>
    <xf numFmtId="164" fontId="25" fillId="0" borderId="0" xfId="0" applyFont="true" applyBorder="false" applyAlignment="true" applyProtection="false">
      <alignment horizontal="center" vertical="center" textRotation="0" wrapText="false" indent="0" shrinkToFit="false"/>
      <protection locked="true" hidden="false"/>
    </xf>
    <xf numFmtId="164" fontId="9" fillId="8" borderId="11" xfId="0" applyFont="true" applyBorder="true" applyAlignment="true" applyProtection="true">
      <alignment horizontal="center" vertical="bottom" textRotation="0" wrapText="false" indent="0" shrinkToFit="false"/>
      <protection locked="false" hidden="false"/>
    </xf>
    <xf numFmtId="164" fontId="26" fillId="8" borderId="12" xfId="0" applyFont="true" applyBorder="true" applyAlignment="true" applyProtection="true">
      <alignment horizontal="center" vertical="center" textRotation="0" wrapText="false" indent="0" shrinkToFit="false"/>
      <protection locked="false" hidden="false"/>
    </xf>
    <xf numFmtId="164" fontId="26" fillId="8" borderId="13" xfId="0" applyFont="true" applyBorder="true" applyAlignment="true" applyProtection="true">
      <alignment horizontal="center" vertical="center" textRotation="0" wrapText="false" indent="0" shrinkToFit="false"/>
      <protection locked="false" hidden="false"/>
    </xf>
    <xf numFmtId="172" fontId="9" fillId="0" borderId="0" xfId="0" applyFont="true" applyBorder="false" applyAlignment="true" applyProtection="true">
      <alignment horizontal="center" vertical="center" textRotation="0" wrapText="false" indent="0" shrinkToFit="false"/>
      <protection locked="false" hidden="false"/>
    </xf>
    <xf numFmtId="164" fontId="9" fillId="0" borderId="0" xfId="0" applyFont="true" applyBorder="false" applyAlignment="false" applyProtection="true">
      <alignment horizontal="general" vertical="bottom" textRotation="0" wrapText="false" indent="0" shrinkToFit="false"/>
      <protection locked="false" hidden="false"/>
    </xf>
    <xf numFmtId="164" fontId="9" fillId="4" borderId="0" xfId="0" applyFont="true" applyBorder="false" applyAlignment="false" applyProtection="true">
      <alignment horizontal="general" vertical="bottom" textRotation="0" wrapText="false" indent="0" shrinkToFit="false"/>
      <protection locked="false" hidden="false"/>
    </xf>
    <xf numFmtId="164" fontId="23" fillId="5" borderId="15" xfId="0" applyFont="true" applyBorder="true" applyAlignment="true" applyProtection="true">
      <alignment horizontal="center" vertical="bottom" textRotation="0" wrapText="false" indent="0" shrinkToFit="false"/>
      <protection locked="true" hidden="true"/>
    </xf>
    <xf numFmtId="173" fontId="9" fillId="3" borderId="16" xfId="0" applyFont="true" applyBorder="true" applyAlignment="true" applyProtection="true">
      <alignment horizontal="center" vertical="bottom" textRotation="0" wrapText="false" indent="0" shrinkToFit="false"/>
      <protection locked="false" hidden="false"/>
    </xf>
    <xf numFmtId="174" fontId="9" fillId="3" borderId="16" xfId="0" applyFont="true" applyBorder="true" applyAlignment="true" applyProtection="true">
      <alignment horizontal="center" vertical="center" textRotation="0" wrapText="false" indent="0" shrinkToFit="false"/>
      <protection locked="false" hidden="false"/>
    </xf>
    <xf numFmtId="164" fontId="9" fillId="3" borderId="16" xfId="0" applyFont="true" applyBorder="true" applyAlignment="true" applyProtection="true">
      <alignment horizontal="center" vertical="bottom" textRotation="0" wrapText="false" indent="0" shrinkToFit="false"/>
      <protection locked="false" hidden="false"/>
    </xf>
    <xf numFmtId="164" fontId="9" fillId="3" borderId="17" xfId="0" applyFont="true" applyBorder="true" applyAlignment="true" applyProtection="true">
      <alignment horizontal="center" vertical="bottom" textRotation="0" wrapText="false" indent="0" shrinkToFit="false"/>
      <protection locked="false" hidden="false"/>
    </xf>
    <xf numFmtId="164" fontId="24" fillId="0" borderId="18" xfId="0" applyFont="true" applyBorder="true" applyAlignment="true" applyProtection="true">
      <alignment horizontal="center" vertical="bottom" textRotation="0" wrapText="false" indent="0" shrinkToFit="false"/>
      <protection locked="false" hidden="false"/>
    </xf>
    <xf numFmtId="164" fontId="9" fillId="8" borderId="15" xfId="0" applyFont="true" applyBorder="true" applyAlignment="true" applyProtection="true">
      <alignment horizontal="center" vertical="bottom" textRotation="0" wrapText="false" indent="0" shrinkToFit="false"/>
      <protection locked="false" hidden="false"/>
    </xf>
    <xf numFmtId="164" fontId="26" fillId="8" borderId="16" xfId="0" applyFont="true" applyBorder="true" applyAlignment="true" applyProtection="true">
      <alignment horizontal="center" vertical="center" textRotation="0" wrapText="false" indent="0" shrinkToFit="false"/>
      <protection locked="false" hidden="false"/>
    </xf>
    <xf numFmtId="164" fontId="26" fillId="8" borderId="17" xfId="0" applyFont="true" applyBorder="true" applyAlignment="true" applyProtection="true">
      <alignment horizontal="center" vertical="center" textRotation="0" wrapText="false" indent="0" shrinkToFit="false"/>
      <protection locked="false" hidden="false"/>
    </xf>
    <xf numFmtId="164" fontId="23" fillId="5" borderId="19" xfId="0" applyFont="true" applyBorder="true" applyAlignment="true" applyProtection="true">
      <alignment horizontal="center" vertical="bottom" textRotation="0" wrapText="false" indent="0" shrinkToFit="false"/>
      <protection locked="true" hidden="true"/>
    </xf>
    <xf numFmtId="173" fontId="9" fillId="3" borderId="20" xfId="0" applyFont="true" applyBorder="true" applyAlignment="true" applyProtection="true">
      <alignment horizontal="center" vertical="bottom" textRotation="0" wrapText="false" indent="0" shrinkToFit="false"/>
      <protection locked="false" hidden="false"/>
    </xf>
    <xf numFmtId="174" fontId="9" fillId="3" borderId="20" xfId="0" applyFont="true" applyBorder="true" applyAlignment="true" applyProtection="true">
      <alignment horizontal="center" vertical="center" textRotation="0" wrapText="false" indent="0" shrinkToFit="false"/>
      <protection locked="false" hidden="false"/>
    </xf>
    <xf numFmtId="164" fontId="9" fillId="3" borderId="20" xfId="0" applyFont="true" applyBorder="true" applyAlignment="true" applyProtection="true">
      <alignment horizontal="center" vertical="bottom" textRotation="0" wrapText="false" indent="0" shrinkToFit="false"/>
      <protection locked="false" hidden="false"/>
    </xf>
    <xf numFmtId="164" fontId="9" fillId="3" borderId="21" xfId="0" applyFont="true" applyBorder="true" applyAlignment="true" applyProtection="true">
      <alignment horizontal="center" vertical="bottom" textRotation="0" wrapText="false" indent="0" shrinkToFit="false"/>
      <protection locked="false" hidden="false"/>
    </xf>
    <xf numFmtId="164" fontId="24" fillId="0" borderId="22" xfId="0" applyFont="true" applyBorder="true" applyAlignment="true" applyProtection="true">
      <alignment horizontal="center" vertical="bottom" textRotation="0" wrapText="false" indent="0" shrinkToFit="false"/>
      <protection locked="false" hidden="false"/>
    </xf>
    <xf numFmtId="164" fontId="9" fillId="8" borderId="19" xfId="0" applyFont="true" applyBorder="true" applyAlignment="true" applyProtection="true">
      <alignment horizontal="center" vertical="bottom" textRotation="0" wrapText="false" indent="0" shrinkToFit="false"/>
      <protection locked="false" hidden="false"/>
    </xf>
    <xf numFmtId="164" fontId="26" fillId="8" borderId="20" xfId="0" applyFont="true" applyBorder="true" applyAlignment="true" applyProtection="true">
      <alignment horizontal="center" vertical="center" textRotation="0" wrapText="false" indent="0" shrinkToFit="false"/>
      <protection locked="false" hidden="false"/>
    </xf>
    <xf numFmtId="164" fontId="26" fillId="8" borderId="21" xfId="0" applyFont="true" applyBorder="true" applyAlignment="true" applyProtection="true">
      <alignment horizontal="center" vertical="center" textRotation="0" wrapText="false" indent="0" shrinkToFit="false"/>
      <protection locked="false" hidden="false"/>
    </xf>
    <xf numFmtId="172" fontId="9" fillId="0" borderId="0" xfId="0" applyFont="true" applyBorder="false" applyAlignment="true" applyProtection="false">
      <alignment horizontal="center" vertical="center" textRotation="0" wrapText="false" indent="0" shrinkToFit="false"/>
      <protection locked="true" hidden="false"/>
    </xf>
    <xf numFmtId="164" fontId="9" fillId="5" borderId="0" xfId="0" applyFont="true" applyBorder="false" applyAlignment="false" applyProtection="false">
      <alignment horizontal="general" vertical="bottom" textRotation="0" wrapText="false" indent="0" shrinkToFit="false"/>
      <protection locked="true" hidden="false"/>
    </xf>
    <xf numFmtId="164" fontId="9" fillId="5" borderId="0" xfId="0" applyFont="true" applyBorder="true" applyAlignment="true" applyProtection="true">
      <alignment horizontal="right" vertical="center" textRotation="0" wrapText="true" indent="0" shrinkToFit="false"/>
      <protection locked="true" hidden="true"/>
    </xf>
    <xf numFmtId="175" fontId="9" fillId="0" borderId="0" xfId="0" applyFont="true" applyBorder="true" applyAlignment="true" applyProtection="true">
      <alignment horizontal="center" vertical="center" textRotation="0" wrapText="false" indent="0" shrinkToFit="false"/>
      <protection locked="false" hidden="false"/>
    </xf>
    <xf numFmtId="164" fontId="9" fillId="5" borderId="0" xfId="0" applyFont="true" applyBorder="true" applyAlignment="true" applyProtection="false">
      <alignment horizontal="right" vertical="bottom" textRotation="0" wrapText="false" indent="0" shrinkToFit="false"/>
      <protection locked="true" hidden="false"/>
    </xf>
    <xf numFmtId="175" fontId="24" fillId="0" borderId="0" xfId="0" applyFont="true" applyBorder="true" applyAlignment="true" applyProtection="false">
      <alignment horizontal="center" vertical="center" textRotation="0" wrapText="false" indent="0" shrinkToFit="false"/>
      <protection locked="true" hidden="false"/>
    </xf>
    <xf numFmtId="164" fontId="27" fillId="4" borderId="0" xfId="0" applyFont="true" applyBorder="false" applyAlignment="false" applyProtection="false">
      <alignment horizontal="general" vertical="bottom" textRotation="0" wrapText="false" indent="0" shrinkToFit="false"/>
      <protection locked="true" hidden="false"/>
    </xf>
    <xf numFmtId="164" fontId="27" fillId="5" borderId="0" xfId="0" applyFont="true" applyBorder="true" applyAlignment="true" applyProtection="true">
      <alignment horizontal="right" vertical="center" textRotation="0" wrapText="true" indent="0" shrinkToFit="false"/>
      <protection locked="true" hidden="true"/>
    </xf>
    <xf numFmtId="164" fontId="27" fillId="0" borderId="0" xfId="0" applyFont="true" applyBorder="false" applyAlignment="false" applyProtection="false">
      <alignment horizontal="general" vertical="bottom" textRotation="0" wrapText="false" indent="0" shrinkToFit="false"/>
      <protection locked="true" hidden="false"/>
    </xf>
    <xf numFmtId="164" fontId="27" fillId="5" borderId="0" xfId="0" applyFont="true" applyBorder="true" applyAlignment="false" applyProtection="false">
      <alignment horizontal="general" vertical="bottom" textRotation="0" wrapText="false" indent="0" shrinkToFit="false"/>
      <protection locked="true" hidden="false"/>
    </xf>
    <xf numFmtId="164" fontId="28" fillId="5" borderId="0" xfId="0" applyFont="true" applyBorder="true" applyAlignment="true" applyProtection="true">
      <alignment horizontal="center" vertical="center" textRotation="0" wrapText="true" indent="0" shrinkToFit="false"/>
      <protection locked="true" hidden="true"/>
    </xf>
    <xf numFmtId="164" fontId="29" fillId="4" borderId="0" xfId="0" applyFont="true" applyBorder="false" applyAlignment="false" applyProtection="false">
      <alignment horizontal="general" vertical="bottom" textRotation="0" wrapText="false" indent="0" shrinkToFit="false"/>
      <protection locked="true" hidden="false"/>
    </xf>
    <xf numFmtId="164" fontId="9" fillId="4" borderId="0" xfId="0" applyFont="true" applyBorder="true" applyAlignment="true" applyProtection="true">
      <alignment horizontal="left" vertical="center" textRotation="0" wrapText="false" indent="0" shrinkToFit="false"/>
      <protection locked="true" hidden="true"/>
    </xf>
    <xf numFmtId="164" fontId="27" fillId="4" borderId="0" xfId="0" applyFont="true" applyBorder="true" applyAlignment="false" applyProtection="false">
      <alignment horizontal="general" vertical="bottom" textRotation="0" wrapText="false" indent="0" shrinkToFit="false"/>
      <protection locked="true" hidden="false"/>
    </xf>
    <xf numFmtId="164" fontId="9" fillId="4" borderId="0" xfId="0" applyFont="true" applyBorder="true" applyAlignment="true" applyProtection="true">
      <alignment horizontal="right" vertical="center" textRotation="0" wrapText="true" indent="0" shrinkToFit="false"/>
      <protection locked="true" hidden="true"/>
    </xf>
    <xf numFmtId="172" fontId="24" fillId="4" borderId="0" xfId="0" applyFont="true" applyBorder="true" applyAlignment="true" applyProtection="false">
      <alignment horizontal="left" vertical="center" textRotation="0" wrapText="false" indent="0" shrinkToFit="false"/>
      <protection locked="true" hidden="false"/>
    </xf>
    <xf numFmtId="164" fontId="9" fillId="4" borderId="0" xfId="0" applyFont="true" applyBorder="false" applyAlignment="true" applyProtection="false">
      <alignment horizontal="left" vertical="bottom" textRotation="0" wrapText="false" indent="0" shrinkToFit="false"/>
      <protection locked="true" hidden="false"/>
    </xf>
    <xf numFmtId="164" fontId="30" fillId="4" borderId="0" xfId="0" applyFont="true" applyBorder="true" applyAlignment="true" applyProtection="true">
      <alignment horizontal="left" vertical="center" textRotation="0" wrapText="false" indent="0" shrinkToFit="false"/>
      <protection locked="true" hidden="true"/>
    </xf>
    <xf numFmtId="164" fontId="9" fillId="4" borderId="0" xfId="0" applyFont="true" applyBorder="true" applyAlignment="true" applyProtection="true">
      <alignment horizontal="right" vertical="center" textRotation="0" wrapText="false" indent="0" shrinkToFit="false"/>
      <protection locked="true" hidden="true"/>
    </xf>
    <xf numFmtId="164" fontId="18" fillId="4" borderId="0" xfId="0" applyFont="true" applyBorder="false" applyAlignment="true" applyProtection="false">
      <alignment horizontal="left" vertical="bottom" textRotation="0" wrapText="false" indent="0" shrinkToFit="false"/>
      <protection locked="true" hidden="false"/>
    </xf>
    <xf numFmtId="164" fontId="9" fillId="4" borderId="0" xfId="0" applyFont="true" applyBorder="true" applyAlignment="false" applyProtection="false">
      <alignment horizontal="general" vertical="bottom" textRotation="0" wrapText="false" indent="0" shrinkToFit="false"/>
      <protection locked="true" hidden="false"/>
    </xf>
    <xf numFmtId="164" fontId="9" fillId="4" borderId="0" xfId="0" applyFont="true" applyBorder="false" applyAlignment="true" applyProtection="false">
      <alignment horizontal="right" vertical="bottom" textRotation="0" wrapText="false" indent="0" shrinkToFit="false"/>
      <protection locked="true" hidden="false"/>
    </xf>
    <xf numFmtId="172" fontId="24" fillId="4" borderId="0" xfId="0" applyFont="true" applyBorder="false" applyAlignment="true" applyProtection="false">
      <alignment horizontal="left" vertical="bottom" textRotation="0" wrapText="false" indent="0" shrinkToFit="false"/>
      <protection locked="true" hidden="false"/>
    </xf>
    <xf numFmtId="172" fontId="31" fillId="4" borderId="0" xfId="0" applyFont="true" applyBorder="false" applyAlignment="true" applyProtection="false">
      <alignment horizontal="left" vertical="bottom" textRotation="0" wrapText="false" indent="0" shrinkToFit="false"/>
      <protection locked="true" hidden="false"/>
    </xf>
    <xf numFmtId="164" fontId="9" fillId="5" borderId="0" xfId="0" applyFont="true" applyBorder="false" applyAlignment="false" applyProtection="true">
      <alignment horizontal="general" vertical="bottom" textRotation="0" wrapText="false" indent="0" shrinkToFit="false"/>
      <protection locked="true" hidden="true"/>
    </xf>
    <xf numFmtId="164" fontId="32" fillId="4" borderId="0" xfId="0" applyFont="true" applyBorder="false" applyAlignment="true" applyProtection="true">
      <alignment horizontal="general" vertical="bottom" textRotation="0" wrapText="false" indent="0" shrinkToFit="false"/>
      <protection locked="true" hidden="true"/>
    </xf>
    <xf numFmtId="164" fontId="24" fillId="5" borderId="0" xfId="0" applyFont="true" applyBorder="true" applyAlignment="true" applyProtection="true">
      <alignment horizontal="center" vertical="bottom" textRotation="0" wrapText="false" indent="0" shrinkToFit="false"/>
      <protection locked="true" hidden="true"/>
    </xf>
    <xf numFmtId="164" fontId="24" fillId="5" borderId="0" xfId="0" applyFont="true" applyBorder="false" applyAlignment="true" applyProtection="true">
      <alignment horizontal="center" vertical="bottom" textRotation="0" wrapText="false" indent="0" shrinkToFit="false"/>
      <protection locked="true" hidden="true"/>
    </xf>
    <xf numFmtId="164" fontId="33" fillId="5" borderId="0" xfId="0" applyFont="true" applyBorder="true" applyAlignment="true" applyProtection="true">
      <alignment horizontal="center" vertical="center" textRotation="0" wrapText="false" indent="0" shrinkToFit="false"/>
      <protection locked="true" hidden="true"/>
    </xf>
    <xf numFmtId="164" fontId="9" fillId="9" borderId="0" xfId="0" applyFont="true" applyBorder="false" applyAlignment="false" applyProtection="true">
      <alignment horizontal="general" vertical="bottom" textRotation="0" wrapText="false" indent="0" shrinkToFit="false"/>
      <protection locked="true" hidden="true"/>
    </xf>
    <xf numFmtId="164" fontId="16" fillId="9" borderId="0" xfId="0" applyFont="true" applyBorder="true" applyAlignment="true" applyProtection="true">
      <alignment horizontal="center" vertical="center" textRotation="0" wrapText="false" indent="0" shrinkToFit="false"/>
      <protection locked="true" hidden="true"/>
    </xf>
    <xf numFmtId="164" fontId="27" fillId="5" borderId="0" xfId="0" applyFont="true" applyBorder="false" applyAlignment="false" applyProtection="true">
      <alignment horizontal="general" vertical="bottom" textRotation="0" wrapText="false" indent="0" shrinkToFit="false"/>
      <protection locked="true" hidden="true"/>
    </xf>
    <xf numFmtId="164" fontId="34" fillId="5" borderId="0" xfId="0" applyFont="true" applyBorder="false" applyAlignment="true" applyProtection="true">
      <alignment horizontal="center" vertical="bottom" textRotation="0" wrapText="false" indent="0" shrinkToFit="false"/>
      <protection locked="true" hidden="true"/>
    </xf>
    <xf numFmtId="164" fontId="27" fillId="4" borderId="0" xfId="0" applyFont="true" applyBorder="false" applyAlignment="false" applyProtection="true">
      <alignment horizontal="general" vertical="bottom" textRotation="0" wrapText="false" indent="0" shrinkToFit="false"/>
      <protection locked="true" hidden="true"/>
    </xf>
    <xf numFmtId="164" fontId="27" fillId="0" borderId="0" xfId="0" applyFont="true" applyBorder="false" applyAlignment="false" applyProtection="true">
      <alignment horizontal="general" vertical="bottom" textRotation="0" wrapText="false" indent="0" shrinkToFit="false"/>
      <protection locked="true" hidden="true"/>
    </xf>
    <xf numFmtId="164" fontId="9" fillId="5" borderId="0" xfId="0" applyFont="true" applyBorder="false" applyAlignment="true" applyProtection="true">
      <alignment horizontal="left" vertical="bottom" textRotation="0" wrapText="false" indent="0" shrinkToFit="false"/>
      <protection locked="true" hidden="true"/>
    </xf>
    <xf numFmtId="176" fontId="35" fillId="10" borderId="0" xfId="0" applyFont="true" applyBorder="true" applyAlignment="true" applyProtection="true">
      <alignment horizontal="left" vertical="bottom" textRotation="0" wrapText="false" indent="0" shrinkToFit="false"/>
      <protection locked="false" hidden="false"/>
    </xf>
    <xf numFmtId="164" fontId="9" fillId="5" borderId="0" xfId="0" applyFont="true" applyBorder="false" applyAlignment="true" applyProtection="true">
      <alignment horizontal="general" vertical="bottom" textRotation="0" wrapText="false" indent="0" shrinkToFit="false"/>
      <protection locked="true" hidden="true"/>
    </xf>
    <xf numFmtId="176" fontId="35" fillId="10" borderId="0" xfId="0" applyFont="true" applyBorder="true" applyAlignment="true" applyProtection="true">
      <alignment horizontal="general" vertical="bottom" textRotation="0" wrapText="false" indent="0" shrinkToFit="false"/>
      <protection locked="false" hidden="false"/>
    </xf>
    <xf numFmtId="177" fontId="36" fillId="2" borderId="0" xfId="0" applyFont="true" applyBorder="true" applyAlignment="true" applyProtection="true">
      <alignment horizontal="center" vertical="center" textRotation="0" wrapText="false" indent="0" shrinkToFit="false"/>
      <protection locked="false" hidden="false"/>
    </xf>
    <xf numFmtId="177" fontId="34" fillId="5" borderId="0" xfId="0" applyFont="true" applyBorder="true" applyAlignment="false" applyProtection="true">
      <alignment horizontal="general" vertical="bottom" textRotation="0" wrapText="false" indent="0" shrinkToFit="false"/>
      <protection locked="true" hidden="true"/>
    </xf>
    <xf numFmtId="164" fontId="37" fillId="0" borderId="0" xfId="0" applyFont="true" applyBorder="false" applyAlignment="true" applyProtection="true">
      <alignment horizontal="general" vertical="center" textRotation="0" wrapText="false" indent="0" shrinkToFit="false"/>
      <protection locked="false" hidden="false"/>
    </xf>
    <xf numFmtId="164" fontId="38" fillId="4" borderId="0" xfId="0" applyFont="true" applyBorder="false" applyAlignment="true" applyProtection="true">
      <alignment horizontal="left" vertical="center" textRotation="0" wrapText="false" indent="0" shrinkToFit="false"/>
      <protection locked="true" hidden="true"/>
    </xf>
    <xf numFmtId="164" fontId="27" fillId="5" borderId="0" xfId="0" applyFont="true" applyBorder="false" applyAlignment="true" applyProtection="true">
      <alignment horizontal="right" vertical="bottom" textRotation="0" wrapText="false" indent="0" shrinkToFit="false"/>
      <protection locked="true" hidden="true"/>
    </xf>
    <xf numFmtId="164" fontId="34" fillId="5" borderId="0" xfId="0" applyFont="true" applyBorder="true" applyAlignment="true" applyProtection="true">
      <alignment horizontal="general" vertical="bottom" textRotation="0" wrapText="false" indent="0" shrinkToFit="false"/>
      <protection locked="true" hidden="true"/>
    </xf>
    <xf numFmtId="164" fontId="34" fillId="5" borderId="0" xfId="0" applyFont="true" applyBorder="true" applyAlignment="false" applyProtection="true">
      <alignment horizontal="general" vertical="bottom" textRotation="0" wrapText="false" indent="0" shrinkToFit="false"/>
      <protection locked="true" hidden="true"/>
    </xf>
    <xf numFmtId="164" fontId="39" fillId="4" borderId="0" xfId="0" applyFont="true" applyBorder="false" applyAlignment="true" applyProtection="true">
      <alignment horizontal="left" vertical="center" textRotation="0" wrapText="false" indent="0" shrinkToFit="false"/>
      <protection locked="true" hidden="true"/>
    </xf>
    <xf numFmtId="164" fontId="9" fillId="5" borderId="0" xfId="0" applyFont="true" applyBorder="true" applyAlignment="true" applyProtection="true">
      <alignment horizontal="left" vertical="center" textRotation="0" wrapText="false" indent="0" shrinkToFit="false"/>
      <protection locked="true" hidden="true"/>
    </xf>
    <xf numFmtId="164" fontId="37" fillId="0" borderId="0" xfId="0" applyFont="true" applyBorder="true" applyAlignment="true" applyProtection="true">
      <alignment horizontal="center" vertical="center" textRotation="0" wrapText="false" indent="0" shrinkToFit="false"/>
      <protection locked="false" hidden="false"/>
    </xf>
    <xf numFmtId="176" fontId="24" fillId="5" borderId="0" xfId="0" applyFont="true" applyBorder="true" applyAlignment="true" applyProtection="true">
      <alignment horizontal="general" vertical="bottom" textRotation="0" wrapText="false" indent="0" shrinkToFit="false"/>
      <protection locked="false" hidden="false"/>
    </xf>
    <xf numFmtId="164" fontId="9" fillId="5" borderId="0" xfId="0" applyFont="true" applyBorder="false" applyAlignment="true" applyProtection="true">
      <alignment horizontal="right" vertical="center" textRotation="0" wrapText="false" indent="0" shrinkToFit="false"/>
      <protection locked="true" hidden="true"/>
    </xf>
    <xf numFmtId="172" fontId="38" fillId="4" borderId="0" xfId="0" applyFont="true" applyBorder="true" applyAlignment="true" applyProtection="true">
      <alignment horizontal="left" vertical="center" textRotation="0" wrapText="false" indent="0" shrinkToFit="false"/>
      <protection locked="true" hidden="true"/>
    </xf>
    <xf numFmtId="164" fontId="27" fillId="5" borderId="0" xfId="0" applyFont="true" applyBorder="false" applyAlignment="true" applyProtection="true">
      <alignment horizontal="right" vertical="center" textRotation="0" wrapText="false" indent="0" shrinkToFit="false"/>
      <protection locked="true" hidden="true"/>
    </xf>
    <xf numFmtId="164" fontId="39" fillId="4" borderId="0" xfId="0" applyFont="true" applyBorder="true" applyAlignment="true" applyProtection="true">
      <alignment horizontal="left" vertical="center" textRotation="0" wrapText="false" indent="0" shrinkToFit="false"/>
      <protection locked="true" hidden="true"/>
    </xf>
    <xf numFmtId="172" fontId="24" fillId="0" borderId="0" xfId="0" applyFont="true" applyBorder="true" applyAlignment="true" applyProtection="true">
      <alignment horizontal="center" vertical="bottom" textRotation="0" wrapText="false" indent="0" shrinkToFit="false"/>
      <protection locked="true" hidden="true"/>
    </xf>
    <xf numFmtId="164" fontId="9" fillId="5" borderId="0" xfId="0" applyFont="true" applyBorder="true" applyAlignment="true" applyProtection="true">
      <alignment horizontal="center" vertical="center" textRotation="0" wrapText="false" indent="0" shrinkToFit="false"/>
      <protection locked="true" hidden="true"/>
    </xf>
    <xf numFmtId="164" fontId="37" fillId="0" borderId="0" xfId="0" applyFont="true" applyBorder="false" applyAlignment="true" applyProtection="true">
      <alignment horizontal="center" vertical="center" textRotation="0" wrapText="false" indent="0" shrinkToFit="false"/>
      <protection locked="false" hidden="false"/>
    </xf>
    <xf numFmtId="164" fontId="40" fillId="5"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9" fillId="0" borderId="0" xfId="107" applyFont="true" applyBorder="true" applyAlignment="true" applyProtection="true">
      <alignment horizontal="center" vertical="center" textRotation="0" wrapText="false" indent="0" shrinkToFit="false"/>
      <protection locked="false" hidden="false"/>
    </xf>
    <xf numFmtId="164" fontId="41" fillId="5" borderId="0" xfId="74" applyFont="true" applyBorder="true" applyAlignment="true" applyProtection="true">
      <alignment horizontal="left" vertical="center" textRotation="0" wrapText="false" indent="0" shrinkToFit="false"/>
      <protection locked="false" hidden="false"/>
    </xf>
    <xf numFmtId="164" fontId="29" fillId="5" borderId="0" xfId="0" applyFont="true" applyBorder="false" applyAlignment="false" applyProtection="true">
      <alignment horizontal="general" vertical="bottom" textRotation="0" wrapText="false" indent="0" shrinkToFit="false"/>
      <protection locked="true" hidden="true"/>
    </xf>
    <xf numFmtId="164" fontId="29" fillId="5" borderId="0" xfId="0" applyFont="true" applyBorder="false" applyAlignment="true" applyProtection="true">
      <alignment horizontal="right" vertical="center" textRotation="0" wrapText="false" indent="0" shrinkToFit="false"/>
      <protection locked="true" hidden="true"/>
    </xf>
    <xf numFmtId="164" fontId="29" fillId="4" borderId="0" xfId="0" applyFont="true" applyBorder="false" applyAlignment="false" applyProtection="true">
      <alignment horizontal="general" vertical="bottom" textRotation="0" wrapText="false" indent="0" shrinkToFit="false"/>
      <protection locked="true" hidden="true"/>
    </xf>
    <xf numFmtId="164" fontId="42" fillId="4" borderId="0" xfId="0" applyFont="true" applyBorder="true" applyAlignment="true" applyProtection="true">
      <alignment horizontal="left" vertical="center" textRotation="0" wrapText="false" indent="0" shrinkToFit="false"/>
      <protection locked="true" hidden="true"/>
    </xf>
    <xf numFmtId="164" fontId="29" fillId="0" borderId="0" xfId="0" applyFont="true" applyBorder="false" applyAlignment="false" applyProtection="true">
      <alignment horizontal="general" vertical="bottom" textRotation="0" wrapText="false" indent="0" shrinkToFit="false"/>
      <protection locked="true" hidden="true"/>
    </xf>
    <xf numFmtId="164" fontId="9" fillId="5" borderId="0" xfId="0" applyFont="true" applyBorder="true" applyAlignment="true" applyProtection="true">
      <alignment horizontal="center" vertical="center" textRotation="0" wrapText="true" indent="0" shrinkToFit="false"/>
      <protection locked="true" hidden="true"/>
    </xf>
    <xf numFmtId="164" fontId="24" fillId="0" borderId="0" xfId="0" applyFont="true" applyBorder="true" applyAlignment="true" applyProtection="true">
      <alignment horizontal="center" vertical="center" textRotation="0" wrapText="false" indent="0" shrinkToFit="false"/>
      <protection locked="true" hidden="true"/>
    </xf>
    <xf numFmtId="164" fontId="39" fillId="4" borderId="0" xfId="0" applyFont="true" applyBorder="true" applyAlignment="true" applyProtection="true">
      <alignment horizontal="left" vertical="center" textRotation="0" wrapText="false" indent="0" shrinkToFit="false"/>
      <protection locked="false" hidden="false"/>
    </xf>
    <xf numFmtId="164" fontId="34" fillId="5" borderId="0" xfId="0" applyFont="true" applyBorder="false" applyAlignment="true" applyProtection="true">
      <alignment horizontal="center" vertical="center" textRotation="0" wrapText="false" indent="0" shrinkToFit="false"/>
      <protection locked="true" hidden="true"/>
    </xf>
    <xf numFmtId="164" fontId="37" fillId="2" borderId="0" xfId="0" applyFont="true" applyBorder="true" applyAlignment="true" applyProtection="true">
      <alignment horizontal="center" vertical="center" textRotation="0" wrapText="false" indent="0" shrinkToFit="false"/>
      <protection locked="false" hidden="false"/>
    </xf>
    <xf numFmtId="164" fontId="9" fillId="5" borderId="0" xfId="0" applyFont="true" applyBorder="true" applyAlignment="true" applyProtection="true">
      <alignment horizontal="right" vertical="center" textRotation="0" wrapText="false" indent="0" shrinkToFit="false"/>
      <protection locked="true" hidden="true"/>
    </xf>
    <xf numFmtId="172" fontId="37" fillId="2" borderId="0" xfId="0" applyFont="true" applyBorder="true" applyAlignment="true" applyProtection="true">
      <alignment horizontal="center" vertical="center" textRotation="0" wrapText="false" indent="0" shrinkToFit="false"/>
      <protection locked="false" hidden="false"/>
    </xf>
    <xf numFmtId="172" fontId="9" fillId="2" borderId="0" xfId="0" applyFont="true" applyBorder="true" applyAlignment="true" applyProtection="true">
      <alignment horizontal="center" vertical="center" textRotation="0" wrapText="false" indent="0" shrinkToFit="false"/>
      <protection locked="true" hidden="true"/>
    </xf>
    <xf numFmtId="164" fontId="9" fillId="2" borderId="0" xfId="0" applyFont="true" applyBorder="false" applyAlignment="true" applyProtection="true">
      <alignment horizontal="right" vertical="center" textRotation="0" wrapText="false" indent="0" shrinkToFit="false"/>
      <protection locked="true" hidden="true"/>
    </xf>
    <xf numFmtId="164" fontId="24" fillId="5" borderId="0" xfId="0" applyFont="true" applyBorder="false" applyAlignment="true" applyProtection="true">
      <alignment horizontal="left" vertical="center" textRotation="0" wrapText="false" indent="0" shrinkToFit="false"/>
      <protection locked="true" hidden="true"/>
    </xf>
    <xf numFmtId="164" fontId="34" fillId="0" borderId="0" xfId="0" applyFont="true" applyBorder="false" applyAlignment="true" applyProtection="true">
      <alignment horizontal="left" vertical="center" textRotation="0" wrapText="false" indent="0" shrinkToFit="false"/>
      <protection locked="true" hidden="true"/>
    </xf>
    <xf numFmtId="164" fontId="27" fillId="0" borderId="0" xfId="0" applyFont="true" applyBorder="false" applyAlignment="false" applyProtection="true">
      <alignment horizontal="general" vertical="bottom" textRotation="0" wrapText="false" indent="0" shrinkToFit="false"/>
      <protection locked="true" hidden="true"/>
    </xf>
    <xf numFmtId="164" fontId="27" fillId="0" borderId="0" xfId="0" applyFont="true" applyBorder="false" applyAlignment="true" applyProtection="true">
      <alignment horizontal="right" vertical="center" textRotation="0" wrapText="false" indent="0" shrinkToFit="false"/>
      <protection locked="true" hidden="true"/>
    </xf>
    <xf numFmtId="164" fontId="9" fillId="0" borderId="0" xfId="0" applyFont="true" applyBorder="false" applyAlignment="false" applyProtection="true">
      <alignment horizontal="general" vertical="bottom" textRotation="0" wrapText="false" indent="0" shrinkToFit="false"/>
      <protection locked="true" hidden="true"/>
    </xf>
    <xf numFmtId="164" fontId="20" fillId="0" borderId="0" xfId="0" applyFont="true" applyBorder="false" applyAlignment="true" applyProtection="true">
      <alignment horizontal="right" vertical="center" textRotation="0" wrapText="false" indent="0" shrinkToFit="false"/>
      <protection locked="true" hidden="true"/>
    </xf>
    <xf numFmtId="164" fontId="9" fillId="0" borderId="23" xfId="0" applyFont="true" applyBorder="true" applyAlignment="true" applyProtection="true">
      <alignment horizontal="left" vertical="center" textRotation="0" wrapText="false" indent="0" shrinkToFit="false"/>
      <protection locked="true" hidden="true"/>
    </xf>
    <xf numFmtId="164" fontId="9" fillId="0" borderId="0" xfId="0" applyFont="true" applyBorder="true" applyAlignment="false" applyProtection="true">
      <alignment horizontal="general" vertical="bottom" textRotation="0" wrapText="false" indent="0" shrinkToFit="false"/>
      <protection locked="true" hidden="true"/>
    </xf>
    <xf numFmtId="164" fontId="9" fillId="0" borderId="23" xfId="0" applyFont="true" applyBorder="true" applyAlignment="false" applyProtection="true">
      <alignment horizontal="general" vertical="bottom" textRotation="0" wrapText="false" indent="0" shrinkToFit="false"/>
      <protection locked="true" hidden="true"/>
    </xf>
    <xf numFmtId="164" fontId="24" fillId="0" borderId="23" xfId="0" applyFont="true" applyBorder="true" applyAlignment="true" applyProtection="true">
      <alignment horizontal="right" vertical="center" textRotation="0" wrapText="false" indent="0" shrinkToFit="false"/>
      <protection locked="true" hidden="true"/>
    </xf>
    <xf numFmtId="164" fontId="9" fillId="0" borderId="0" xfId="0" applyFont="true" applyBorder="true" applyAlignment="true" applyProtection="true">
      <alignment horizontal="left" vertical="center" textRotation="0" wrapText="false" indent="0" shrinkToFit="false"/>
      <protection locked="true" hidden="true"/>
    </xf>
    <xf numFmtId="164" fontId="9" fillId="0" borderId="0" xfId="0" applyFont="true" applyBorder="false" applyAlignment="true" applyProtection="true">
      <alignment horizontal="right" vertical="bottom" textRotation="0" wrapText="false" indent="0" shrinkToFit="false"/>
      <protection locked="true" hidden="true"/>
    </xf>
    <xf numFmtId="164" fontId="9" fillId="0" borderId="24" xfId="0" applyFont="true" applyBorder="true" applyAlignment="true" applyProtection="true">
      <alignment horizontal="left" vertical="center" textRotation="0" wrapText="false" indent="0" shrinkToFit="false"/>
      <protection locked="true" hidden="true"/>
    </xf>
    <xf numFmtId="164" fontId="24" fillId="0" borderId="0" xfId="0" applyFont="true" applyBorder="true" applyAlignment="true" applyProtection="true">
      <alignment horizontal="left" vertical="center" textRotation="0" wrapText="false" indent="0" shrinkToFit="false"/>
      <protection locked="true" hidden="true"/>
    </xf>
    <xf numFmtId="164" fontId="27" fillId="0" borderId="0" xfId="0" applyFont="true" applyBorder="false" applyAlignment="true" applyProtection="true">
      <alignment horizontal="right" vertical="bottom" textRotation="0" wrapText="false" indent="0" shrinkToFit="false"/>
      <protection locked="true" hidden="true"/>
    </xf>
    <xf numFmtId="164" fontId="27" fillId="2" borderId="25" xfId="0" applyFont="true" applyBorder="true" applyAlignment="true" applyProtection="true">
      <alignment horizontal="left" vertical="center" textRotation="0" wrapText="false" indent="0" shrinkToFit="false"/>
      <protection locked="true" hidden="true"/>
    </xf>
    <xf numFmtId="164" fontId="34" fillId="2" borderId="25" xfId="0" applyFont="true" applyBorder="true" applyAlignment="true" applyProtection="true">
      <alignment horizontal="left" vertical="center" textRotation="0" wrapText="false" indent="0" shrinkToFit="false"/>
      <protection locked="true" hidden="true"/>
    </xf>
    <xf numFmtId="164" fontId="27" fillId="2" borderId="25" xfId="0" applyFont="true" applyBorder="true" applyAlignment="false" applyProtection="true">
      <alignment horizontal="general" vertical="bottom" textRotation="0" wrapText="false" indent="0" shrinkToFit="false"/>
      <protection locked="true" hidden="true"/>
    </xf>
    <xf numFmtId="164" fontId="34" fillId="2" borderId="0" xfId="0" applyFont="true" applyBorder="true" applyAlignment="true" applyProtection="true">
      <alignment horizontal="left" vertical="center" textRotation="0" wrapText="false" indent="0" shrinkToFit="false"/>
      <protection locked="true" hidden="true"/>
    </xf>
    <xf numFmtId="164" fontId="27" fillId="0" borderId="25" xfId="0" applyFont="true" applyBorder="true" applyAlignment="false" applyProtection="true">
      <alignment horizontal="general" vertical="bottom" textRotation="0" wrapText="false" indent="0" shrinkToFit="false"/>
      <protection locked="true" hidden="true"/>
    </xf>
    <xf numFmtId="164" fontId="34" fillId="0" borderId="25" xfId="0" applyFont="true" applyBorder="true" applyAlignment="true" applyProtection="true">
      <alignment horizontal="right" vertical="center" textRotation="0" wrapText="false" indent="0" shrinkToFit="false"/>
      <protection locked="true" hidden="true"/>
    </xf>
    <xf numFmtId="164" fontId="27" fillId="2" borderId="0" xfId="0" applyFont="true" applyBorder="false" applyAlignment="true" applyProtection="true">
      <alignment horizontal="left" vertical="center" textRotation="0" wrapText="false" indent="0" shrinkToFit="false"/>
      <protection locked="true" hidden="true"/>
    </xf>
    <xf numFmtId="164" fontId="34" fillId="2" borderId="0" xfId="0" applyFont="true" applyBorder="false" applyAlignment="true" applyProtection="true">
      <alignment horizontal="left" vertical="center" textRotation="0" wrapText="false" indent="0" shrinkToFit="false"/>
      <protection locked="true" hidden="true"/>
    </xf>
    <xf numFmtId="164" fontId="27" fillId="2" borderId="0" xfId="0" applyFont="true" applyBorder="false" applyAlignment="false" applyProtection="true">
      <alignment horizontal="general" vertical="bottom" textRotation="0" wrapText="false" indent="0" shrinkToFit="false"/>
      <protection locked="true" hidden="true"/>
    </xf>
    <xf numFmtId="164" fontId="43" fillId="4" borderId="0" xfId="0" applyFont="true" applyBorder="true" applyAlignment="true" applyProtection="true">
      <alignment horizontal="center" vertical="center" textRotation="0" wrapText="false" indent="0" shrinkToFit="false"/>
      <protection locked="true" hidden="true"/>
    </xf>
    <xf numFmtId="164" fontId="9" fillId="2" borderId="0" xfId="0" applyFont="true" applyBorder="false" applyAlignment="false" applyProtection="true">
      <alignment horizontal="general" vertical="bottom" textRotation="0" wrapText="false" indent="0" shrinkToFit="false"/>
      <protection locked="true" hidden="true"/>
    </xf>
    <xf numFmtId="164" fontId="9" fillId="5" borderId="0" xfId="0" applyFont="true" applyBorder="false" applyAlignment="true" applyProtection="true">
      <alignment horizontal="right" vertical="bottom" textRotation="0" wrapText="false" indent="0" shrinkToFit="false"/>
      <protection locked="true" hidden="true"/>
    </xf>
    <xf numFmtId="164" fontId="9" fillId="2" borderId="0" xfId="0" applyFont="true" applyBorder="true" applyAlignment="true" applyProtection="true">
      <alignment horizontal="center" vertical="bottom" textRotation="0" wrapText="false" indent="0" shrinkToFit="false"/>
      <protection locked="true" hidden="true"/>
    </xf>
    <xf numFmtId="164" fontId="24" fillId="5" borderId="23" xfId="0" applyFont="true" applyBorder="true" applyAlignment="true" applyProtection="true">
      <alignment horizontal="left" vertical="bottom" textRotation="0" wrapText="false" indent="0" shrinkToFit="false"/>
      <protection locked="true" hidden="true"/>
    </xf>
    <xf numFmtId="164" fontId="24" fillId="5" borderId="23" xfId="0" applyFont="true" applyBorder="true" applyAlignment="true" applyProtection="true">
      <alignment horizontal="center" vertical="center" textRotation="0" wrapText="false" indent="0" shrinkToFit="false"/>
      <protection locked="true" hidden="true"/>
    </xf>
    <xf numFmtId="172" fontId="9" fillId="2" borderId="16" xfId="0" applyFont="true" applyBorder="true" applyAlignment="true" applyProtection="true">
      <alignment horizontal="left" vertical="bottom" textRotation="0" wrapText="false" indent="0" shrinkToFit="false"/>
      <protection locked="true" hidden="true"/>
    </xf>
    <xf numFmtId="172" fontId="9" fillId="2" borderId="16" xfId="0" applyFont="true" applyBorder="true" applyAlignment="true" applyProtection="true">
      <alignment horizontal="center" vertical="bottom" textRotation="0" wrapText="false" indent="0" shrinkToFit="false"/>
      <protection locked="true" hidden="true"/>
    </xf>
    <xf numFmtId="164" fontId="24" fillId="5" borderId="0" xfId="0" applyFont="true" applyBorder="false" applyAlignment="true" applyProtection="true">
      <alignment horizontal="general" vertical="bottom" textRotation="0" wrapText="false" indent="0" shrinkToFit="false"/>
      <protection locked="true" hidden="true"/>
    </xf>
    <xf numFmtId="164" fontId="9" fillId="6" borderId="0" xfId="0" applyFont="true" applyBorder="false" applyAlignment="true" applyProtection="true">
      <alignment horizontal="left" vertical="bottom" textRotation="0" wrapText="false" indent="0" shrinkToFit="false"/>
      <protection locked="true" hidden="true"/>
    </xf>
    <xf numFmtId="164" fontId="34" fillId="5" borderId="0" xfId="0" applyFont="true" applyBorder="false" applyAlignment="true" applyProtection="true">
      <alignment horizontal="left" vertical="center" textRotation="0" wrapText="false" indent="0" shrinkToFit="false"/>
      <protection locked="true" hidden="true"/>
    </xf>
    <xf numFmtId="164" fontId="9" fillId="5" borderId="0" xfId="0" applyFont="true" applyBorder="true" applyAlignment="true" applyProtection="true">
      <alignment horizontal="center" vertical="bottom" textRotation="0" wrapText="false" indent="0" shrinkToFit="false"/>
      <protection locked="true" hidden="true"/>
    </xf>
    <xf numFmtId="164" fontId="24" fillId="2" borderId="26" xfId="0" applyFont="true" applyBorder="true" applyAlignment="true" applyProtection="true">
      <alignment horizontal="left" vertical="center" textRotation="0" wrapText="false" indent="0" shrinkToFit="false"/>
      <protection locked="true" hidden="true"/>
    </xf>
    <xf numFmtId="166" fontId="9" fillId="2" borderId="27" xfId="17" applyFont="true" applyBorder="true" applyAlignment="true" applyProtection="true">
      <alignment horizontal="general" vertical="bottom" textRotation="0" wrapText="false" indent="0" shrinkToFit="false"/>
      <protection locked="true" hidden="true"/>
    </xf>
    <xf numFmtId="166" fontId="9" fillId="5" borderId="0" xfId="17" applyFont="true" applyBorder="true" applyAlignment="true" applyProtection="true">
      <alignment horizontal="general" vertical="bottom" textRotation="0" wrapText="false" indent="0" shrinkToFit="false"/>
      <protection locked="true" hidden="true"/>
    </xf>
    <xf numFmtId="164" fontId="24" fillId="2" borderId="24" xfId="0" applyFont="true" applyBorder="true" applyAlignment="true" applyProtection="true">
      <alignment horizontal="left" vertical="center" textRotation="0" wrapText="false" indent="0" shrinkToFit="false"/>
      <protection locked="true" hidden="true"/>
    </xf>
    <xf numFmtId="164" fontId="24" fillId="2" borderId="28" xfId="0" applyFont="true" applyBorder="true" applyAlignment="true" applyProtection="true">
      <alignment horizontal="left" vertical="center" textRotation="0" wrapText="false" indent="0" shrinkToFit="false"/>
      <protection locked="true" hidden="true"/>
    </xf>
    <xf numFmtId="166" fontId="9" fillId="2" borderId="29" xfId="17" applyFont="true" applyBorder="true" applyAlignment="true" applyProtection="true">
      <alignment horizontal="general" vertical="bottom" textRotation="0" wrapText="false" indent="0" shrinkToFit="false"/>
      <protection locked="true" hidden="true"/>
    </xf>
    <xf numFmtId="164" fontId="9" fillId="2" borderId="0" xfId="0" applyFont="true" applyBorder="true" applyAlignment="false" applyProtection="true">
      <alignment horizontal="general" vertical="bottom" textRotation="0" wrapText="false" indent="0" shrinkToFit="false"/>
      <protection locked="true" hidden="true"/>
    </xf>
    <xf numFmtId="164" fontId="9" fillId="2" borderId="30" xfId="0" applyFont="true" applyBorder="true" applyAlignment="false" applyProtection="true">
      <alignment horizontal="general" vertical="bottom" textRotation="0" wrapText="false" indent="0" shrinkToFit="false"/>
      <protection locked="true" hidden="true"/>
    </xf>
    <xf numFmtId="164" fontId="9" fillId="5" borderId="0" xfId="0" applyFont="true" applyBorder="true" applyAlignment="false" applyProtection="true">
      <alignment horizontal="general" vertical="bottom" textRotation="0" wrapText="false" indent="0" shrinkToFit="false"/>
      <protection locked="true" hidden="true"/>
    </xf>
    <xf numFmtId="178" fontId="9" fillId="2" borderId="27" xfId="17" applyFont="true" applyBorder="true" applyAlignment="true" applyProtection="true">
      <alignment horizontal="general" vertical="bottom" textRotation="0" wrapText="false" indent="0" shrinkToFit="false"/>
      <protection locked="true" hidden="true"/>
    </xf>
    <xf numFmtId="178" fontId="9" fillId="5" borderId="0" xfId="17" applyFont="true" applyBorder="true" applyAlignment="true" applyProtection="true">
      <alignment horizontal="general" vertical="bottom" textRotation="0" wrapText="false" indent="0" shrinkToFit="false"/>
      <protection locked="true" hidden="true"/>
    </xf>
    <xf numFmtId="178" fontId="9" fillId="2" borderId="29" xfId="17" applyFont="true" applyBorder="true" applyAlignment="true" applyProtection="true">
      <alignment horizontal="general" vertical="bottom" textRotation="0" wrapText="false" indent="0" shrinkToFit="false"/>
      <protection locked="true" hidden="true"/>
    </xf>
    <xf numFmtId="164" fontId="24" fillId="5" borderId="0" xfId="0" applyFont="true" applyBorder="false" applyAlignment="true" applyProtection="true">
      <alignment horizontal="left" vertical="bottom" textRotation="0" wrapText="false" indent="0" shrinkToFit="false"/>
      <protection locked="true" hidden="true"/>
    </xf>
    <xf numFmtId="164" fontId="35" fillId="5" borderId="0" xfId="0" applyFont="true" applyBorder="false" applyAlignment="false" applyProtection="true">
      <alignment horizontal="general" vertical="bottom" textRotation="0" wrapText="false" indent="0" shrinkToFit="false"/>
      <protection locked="true" hidden="true"/>
    </xf>
    <xf numFmtId="164" fontId="34" fillId="5" borderId="0" xfId="0" applyFont="true" applyBorder="false" applyAlignment="false" applyProtection="true">
      <alignment horizontal="general" vertical="bottom" textRotation="0" wrapText="false" indent="0" shrinkToFit="false"/>
      <protection locked="true" hidden="true"/>
    </xf>
    <xf numFmtId="164" fontId="34" fillId="5" borderId="0" xfId="0" applyFont="true" applyBorder="false" applyAlignment="true" applyProtection="true">
      <alignment horizontal="left" vertical="bottom" textRotation="0" wrapText="false" indent="0" shrinkToFit="false"/>
      <protection locked="true" hidden="true"/>
    </xf>
    <xf numFmtId="164" fontId="27" fillId="5" borderId="0" xfId="0" applyFont="true" applyBorder="true" applyAlignment="false" applyProtection="true">
      <alignment horizontal="general" vertical="bottom" textRotation="0" wrapText="false" indent="0" shrinkToFit="false"/>
      <protection locked="true" hidden="true"/>
    </xf>
    <xf numFmtId="164" fontId="17" fillId="2" borderId="0" xfId="0" applyFont="true" applyBorder="true" applyAlignment="true" applyProtection="true">
      <alignment horizontal="general" vertical="bottom" textRotation="0" wrapText="true" indent="0" shrinkToFit="false"/>
      <protection locked="true" hidden="true"/>
    </xf>
    <xf numFmtId="164" fontId="9" fillId="5" borderId="0" xfId="0" applyFont="true" applyBorder="false" applyAlignment="true" applyProtection="true">
      <alignment horizontal="general" vertical="top" textRotation="0" wrapText="true" indent="0" shrinkToFit="false"/>
      <protection locked="true" hidden="true"/>
    </xf>
    <xf numFmtId="164" fontId="27" fillId="5" borderId="0" xfId="0" applyFont="true" applyBorder="false" applyAlignment="true" applyProtection="true">
      <alignment horizontal="general" vertical="bottom" textRotation="0" wrapText="false" indent="0" shrinkToFit="false"/>
      <protection locked="true" hidden="true"/>
    </xf>
    <xf numFmtId="164" fontId="0" fillId="5" borderId="0" xfId="0" applyFont="true" applyBorder="true" applyAlignment="true" applyProtection="true">
      <alignment horizontal="center" vertical="bottom" textRotation="0" wrapText="false" indent="0" shrinkToFit="false"/>
      <protection locked="true" hidden="true"/>
    </xf>
    <xf numFmtId="164" fontId="27" fillId="0" borderId="0" xfId="0" applyFont="true" applyBorder="false" applyAlignment="true" applyProtection="true">
      <alignment horizontal="general" vertical="bottom" textRotation="0" wrapText="false" indent="0" shrinkToFit="false"/>
      <protection locked="true" hidden="true"/>
    </xf>
    <xf numFmtId="164" fontId="0" fillId="5" borderId="0" xfId="0" applyFont="true" applyBorder="false" applyAlignment="true" applyProtection="true">
      <alignment horizontal="center" vertical="bottom" textRotation="0" wrapText="false" indent="0" shrinkToFit="false"/>
      <protection locked="true" hidden="true"/>
    </xf>
    <xf numFmtId="164" fontId="35" fillId="9" borderId="0" xfId="0" applyFont="true" applyBorder="true" applyAlignment="true" applyProtection="true">
      <alignment horizontal="center" vertical="bottom" textRotation="0" wrapText="false" indent="0" shrinkToFit="false"/>
      <protection locked="true" hidden="true"/>
    </xf>
    <xf numFmtId="164" fontId="43" fillId="4" borderId="31" xfId="0" applyFont="true" applyBorder="true" applyAlignment="true" applyProtection="true">
      <alignment horizontal="center" vertical="center" textRotation="0" wrapText="false" indent="0" shrinkToFit="false"/>
      <protection locked="true" hidden="true"/>
    </xf>
    <xf numFmtId="164" fontId="43" fillId="4" borderId="32" xfId="0" applyFont="true" applyBorder="true" applyAlignment="true" applyProtection="true">
      <alignment horizontal="center" vertical="center" textRotation="0" wrapText="false" indent="0" shrinkToFit="false"/>
      <protection locked="true" hidden="true"/>
    </xf>
    <xf numFmtId="164" fontId="43" fillId="4" borderId="33" xfId="0" applyFont="true" applyBorder="true" applyAlignment="true" applyProtection="true">
      <alignment horizontal="center" vertical="center" textRotation="0" wrapText="false" indent="0" shrinkToFit="false"/>
      <protection locked="true" hidden="true"/>
    </xf>
    <xf numFmtId="164" fontId="24" fillId="5" borderId="0" xfId="0" applyFont="true" applyBorder="true" applyAlignment="true" applyProtection="true">
      <alignment horizontal="left" vertical="bottom" textRotation="0" wrapText="false" indent="0" shrinkToFit="false"/>
      <protection locked="true" hidden="true"/>
    </xf>
    <xf numFmtId="164" fontId="9" fillId="5" borderId="0" xfId="0" applyFont="true" applyBorder="true" applyAlignment="true" applyProtection="true">
      <alignment horizontal="righ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72" fontId="9" fillId="2" borderId="0" xfId="0" applyFont="true" applyBorder="true" applyAlignment="true" applyProtection="true">
      <alignment horizontal="left" vertical="bottom" textRotation="0" wrapText="false" indent="0" shrinkToFit="false"/>
      <protection locked="true" hidden="true"/>
    </xf>
    <xf numFmtId="166" fontId="9" fillId="2" borderId="34" xfId="17" applyFont="true" applyBorder="true" applyAlignment="true" applyProtection="true">
      <alignment horizontal="center" vertical="bottom" textRotation="0" wrapText="false" indent="0" shrinkToFit="false"/>
      <protection locked="true" hidden="true"/>
    </xf>
    <xf numFmtId="175" fontId="43" fillId="4" borderId="32" xfId="0" applyFont="true" applyBorder="true" applyAlignment="true" applyProtection="true">
      <alignment horizontal="center" vertical="center" textRotation="0" wrapText="false" indent="0" shrinkToFit="false"/>
      <protection locked="true" hidden="true"/>
    </xf>
    <xf numFmtId="164" fontId="9" fillId="5" borderId="34" xfId="0" applyFont="true" applyBorder="true" applyAlignment="false" applyProtection="true">
      <alignment horizontal="general" vertical="bottom" textRotation="0" wrapText="false" indent="0" shrinkToFit="false"/>
      <protection locked="true" hidden="true"/>
    </xf>
    <xf numFmtId="164" fontId="43" fillId="4" borderId="35" xfId="0" applyFont="true" applyBorder="true" applyAlignment="true" applyProtection="true">
      <alignment horizontal="center" vertical="center" textRotation="0" wrapText="false" indent="0" shrinkToFit="false"/>
      <protection locked="true" hidden="true"/>
    </xf>
    <xf numFmtId="175" fontId="43" fillId="4" borderId="36" xfId="0" applyFont="true" applyBorder="true" applyAlignment="true" applyProtection="true">
      <alignment horizontal="center" vertical="center" textRotation="0" wrapText="false" indent="0" shrinkToFit="false"/>
      <protection locked="true" hidden="true"/>
    </xf>
    <xf numFmtId="164" fontId="43" fillId="4" borderId="37" xfId="0" applyFont="true" applyBorder="true" applyAlignment="true" applyProtection="true">
      <alignment horizontal="center" vertical="center" textRotation="0" wrapText="false" indent="0" shrinkToFit="false"/>
      <protection locked="true" hidden="true"/>
    </xf>
    <xf numFmtId="164" fontId="46" fillId="4" borderId="35" xfId="0" applyFont="true" applyBorder="true" applyAlignment="true" applyProtection="true">
      <alignment horizontal="center" vertical="center" textRotation="0" wrapText="true" indent="0" shrinkToFit="false"/>
      <protection locked="true" hidden="true"/>
    </xf>
    <xf numFmtId="179" fontId="43" fillId="4" borderId="32" xfId="0" applyFont="true" applyBorder="true" applyAlignment="false" applyProtection="true">
      <alignment horizontal="general" vertical="bottom" textRotation="0" wrapText="false" indent="0" shrinkToFit="false"/>
      <protection locked="true" hidden="true"/>
    </xf>
    <xf numFmtId="164" fontId="43" fillId="4" borderId="33" xfId="0" applyFont="true" applyBorder="true" applyAlignment="false" applyProtection="true">
      <alignment horizontal="general" vertical="bottom" textRotation="0" wrapText="false" indent="0" shrinkToFit="false"/>
      <protection locked="true" hidden="true"/>
    </xf>
    <xf numFmtId="172" fontId="24" fillId="2" borderId="0" xfId="0" applyFont="true" applyBorder="false" applyAlignment="false" applyProtection="true">
      <alignment horizontal="general" vertical="bottom" textRotation="0" wrapText="false" indent="0" shrinkToFit="false"/>
      <protection locked="true" hidden="true"/>
    </xf>
    <xf numFmtId="166" fontId="24" fillId="2" borderId="34" xfId="17" applyFont="true" applyBorder="true" applyAlignment="true" applyProtection="true">
      <alignment horizontal="center" vertical="bottom" textRotation="0" wrapText="false" indent="0" shrinkToFit="false"/>
      <protection locked="true" hidden="true"/>
    </xf>
    <xf numFmtId="164" fontId="24" fillId="5" borderId="0" xfId="0" applyFont="true" applyBorder="true" applyAlignment="true" applyProtection="true">
      <alignment horizontal="left" vertical="center" textRotation="0" wrapText="true" indent="0" shrinkToFit="false"/>
      <protection locked="true" hidden="true"/>
    </xf>
    <xf numFmtId="164" fontId="24" fillId="5" borderId="0" xfId="0" applyFont="true" applyBorder="false" applyAlignment="false" applyProtection="true">
      <alignment horizontal="general" vertical="bottom" textRotation="0" wrapText="false" indent="0" shrinkToFit="false"/>
      <protection locked="true" hidden="true"/>
    </xf>
    <xf numFmtId="164" fontId="9" fillId="2" borderId="0" xfId="0" applyFont="true" applyBorder="true" applyAlignment="true" applyProtection="true">
      <alignment horizontal="general" vertical="bottom" textRotation="0" wrapText="false" indent="0" shrinkToFit="false"/>
      <protection locked="true" hidden="true"/>
    </xf>
    <xf numFmtId="168" fontId="9" fillId="2" borderId="0" xfId="0" applyFont="true" applyBorder="true" applyAlignment="true" applyProtection="true">
      <alignment horizontal="general" vertical="bottom" textRotation="0" wrapText="false" indent="0" shrinkToFit="false"/>
      <protection locked="true" hidden="true"/>
    </xf>
    <xf numFmtId="164" fontId="48" fillId="5" borderId="0" xfId="0" applyFont="true" applyBorder="true" applyAlignment="true" applyProtection="true">
      <alignment horizontal="center" vertical="center" textRotation="0" wrapText="false" indent="0" shrinkToFit="false"/>
      <protection locked="true" hidden="true"/>
    </xf>
    <xf numFmtId="164" fontId="35" fillId="9" borderId="0" xfId="0" applyFont="true" applyBorder="true" applyAlignment="true" applyProtection="true">
      <alignment horizontal="center" vertical="center" textRotation="0" wrapText="false" indent="0" shrinkToFit="false"/>
      <protection locked="true" hidden="true"/>
    </xf>
    <xf numFmtId="164" fontId="9" fillId="0" borderId="0" xfId="0" applyFont="true" applyBorder="true" applyAlignment="true" applyProtection="true">
      <alignment horizontal="center" vertical="bottom" textRotation="0" wrapText="false" indent="0" shrinkToFit="false"/>
      <protection locked="true" hidden="true"/>
    </xf>
    <xf numFmtId="164" fontId="38" fillId="0" borderId="0" xfId="0" applyFont="true" applyBorder="false" applyAlignment="true" applyProtection="true">
      <alignment horizontal="left" vertical="center" textRotation="0" wrapText="false" indent="0" shrinkToFit="false"/>
      <protection locked="true" hidden="true"/>
    </xf>
    <xf numFmtId="164" fontId="39" fillId="0" borderId="0" xfId="0" applyFont="true" applyBorder="false" applyAlignment="true" applyProtection="true">
      <alignment horizontal="left" vertical="center" textRotation="0" wrapText="false" indent="0" shrinkToFit="false"/>
      <protection locked="true" hidden="true"/>
    </xf>
    <xf numFmtId="164" fontId="17" fillId="0" borderId="0" xfId="0" applyFont="true" applyBorder="true" applyAlignment="true" applyProtection="true">
      <alignment horizontal="left" vertical="center" textRotation="0" wrapText="false" indent="0" shrinkToFit="false"/>
      <protection locked="false" hidden="false"/>
    </xf>
    <xf numFmtId="164" fontId="49" fillId="10" borderId="0" xfId="0" applyFont="true" applyBorder="true" applyAlignment="true" applyProtection="true">
      <alignment horizontal="center" vertical="center" textRotation="0" wrapText="false" indent="0" shrinkToFit="false"/>
      <protection locked="false" hidden="false"/>
    </xf>
    <xf numFmtId="172" fontId="38" fillId="10" borderId="0" xfId="0" applyFont="true" applyBorder="true" applyAlignment="true" applyProtection="true">
      <alignment horizontal="left" vertical="center" textRotation="0" wrapText="false" indent="0" shrinkToFit="false"/>
      <protection locked="true" hidden="true"/>
    </xf>
    <xf numFmtId="164" fontId="39" fillId="10" borderId="0" xfId="0" applyFont="true" applyBorder="true" applyAlignment="true" applyProtection="true">
      <alignment horizontal="left" vertical="center" textRotation="0" wrapText="false" indent="0" shrinkToFit="false"/>
      <protection locked="true" hidden="true"/>
    </xf>
    <xf numFmtId="164" fontId="39" fillId="5" borderId="0" xfId="0" applyFont="true" applyBorder="false" applyAlignment="true" applyProtection="true">
      <alignment horizontal="left" vertical="center" textRotation="0" wrapText="false" indent="0" shrinkToFit="false"/>
      <protection locked="true" hidden="true"/>
    </xf>
    <xf numFmtId="176" fontId="18" fillId="0" borderId="0" xfId="0" applyFont="true" applyBorder="true" applyAlignment="true" applyProtection="true">
      <alignment horizontal="left" vertical="bottom" textRotation="0" wrapText="false" indent="0" shrinkToFit="false"/>
      <protection locked="false" hidden="false"/>
    </xf>
    <xf numFmtId="164" fontId="39" fillId="5" borderId="0" xfId="0" applyFont="true" applyBorder="true" applyAlignment="true" applyProtection="true">
      <alignment horizontal="left" vertical="center" textRotation="0" wrapText="false" indent="0" shrinkToFit="false"/>
      <protection locked="false" hidden="false"/>
    </xf>
    <xf numFmtId="176" fontId="24" fillId="0" borderId="0" xfId="0" applyFont="true" applyBorder="true" applyAlignment="true" applyProtection="true">
      <alignment horizontal="left" vertical="bottom" textRotation="0" wrapText="false" indent="0" shrinkToFit="false"/>
      <protection locked="false" hidden="false"/>
    </xf>
    <xf numFmtId="164" fontId="50" fillId="0" borderId="0" xfId="0" applyFont="true" applyBorder="false" applyAlignment="false" applyProtection="true">
      <alignment horizontal="general" vertical="bottom" textRotation="0" wrapText="false" indent="0" shrinkToFit="false"/>
      <protection locked="true" hidden="true"/>
    </xf>
    <xf numFmtId="164" fontId="9" fillId="6" borderId="0" xfId="0" applyFont="true" applyBorder="true" applyAlignment="true" applyProtection="true">
      <alignment horizontal="left" vertical="bottom" textRotation="0" wrapText="false" indent="0" shrinkToFit="false"/>
      <protection locked="true" hidden="true"/>
    </xf>
    <xf numFmtId="164" fontId="9" fillId="5" borderId="0" xfId="0" applyFont="true" applyBorder="false" applyAlignment="true" applyProtection="true">
      <alignment horizontal="right" vertical="top" textRotation="0" wrapText="false" indent="0" shrinkToFit="false"/>
      <protection locked="true" hidden="true"/>
    </xf>
    <xf numFmtId="164" fontId="18" fillId="2" borderId="0" xfId="0" applyFont="true" applyBorder="true" applyAlignment="true" applyProtection="true">
      <alignment horizontal="left" vertical="top" textRotation="0" wrapText="true" indent="0" shrinkToFit="false"/>
      <protection locked="true" hidden="true"/>
    </xf>
    <xf numFmtId="164" fontId="18" fillId="5" borderId="0" xfId="0" applyFont="true" applyBorder="false" applyAlignment="true" applyProtection="true">
      <alignment horizontal="right" vertical="bottom" textRotation="0" wrapText="false" indent="0" shrinkToFit="false"/>
      <protection locked="true" hidden="true"/>
    </xf>
    <xf numFmtId="164" fontId="24" fillId="10" borderId="0" xfId="0" applyFont="true" applyBorder="true" applyAlignment="true" applyProtection="true">
      <alignment horizontal="center" vertical="center" textRotation="0" wrapText="false" indent="0" shrinkToFit="false"/>
      <protection locked="false" hidden="false"/>
    </xf>
    <xf numFmtId="164" fontId="9" fillId="2" borderId="0" xfId="0" applyFont="true" applyBorder="true" applyAlignment="true" applyProtection="true">
      <alignment horizontal="left" vertical="top" textRotation="0" wrapText="true" indent="0" shrinkToFit="false"/>
      <protection locked="true" hidden="true"/>
    </xf>
    <xf numFmtId="180" fontId="24" fillId="10" borderId="0" xfId="0" applyFont="true" applyBorder="true" applyAlignment="true" applyProtection="true">
      <alignment horizontal="center" vertical="center" textRotation="0" wrapText="false" indent="0" shrinkToFit="false"/>
      <protection locked="false" hidden="false"/>
    </xf>
    <xf numFmtId="164" fontId="51" fillId="2" borderId="0" xfId="0" applyFont="true" applyBorder="true" applyAlignment="true" applyProtection="true">
      <alignment horizontal="left" vertical="top" textRotation="0" wrapText="true" indent="0" shrinkToFit="false"/>
      <protection locked="true" hidden="true"/>
    </xf>
    <xf numFmtId="164" fontId="51" fillId="2" borderId="0" xfId="0" applyFont="true" applyBorder="false" applyAlignment="true" applyProtection="true">
      <alignment horizontal="left" vertical="top" textRotation="0" wrapText="true" indent="0" shrinkToFit="false"/>
      <protection locked="true" hidden="true"/>
    </xf>
    <xf numFmtId="164" fontId="9" fillId="5" borderId="0" xfId="0" applyFont="true" applyBorder="false" applyAlignment="true" applyProtection="true">
      <alignment horizontal="left" vertical="top" textRotation="0" wrapText="false" indent="0" shrinkToFit="false"/>
      <protection locked="true" hidden="true"/>
    </xf>
    <xf numFmtId="164" fontId="51" fillId="2" borderId="0" xfId="0" applyFont="true" applyBorder="false" applyAlignment="true" applyProtection="true">
      <alignment horizontal="center" vertical="center" textRotation="0" wrapText="true" indent="0" shrinkToFit="false"/>
      <protection locked="true" hidden="true"/>
    </xf>
    <xf numFmtId="164" fontId="27" fillId="5" borderId="0" xfId="0" applyFont="true" applyBorder="false" applyAlignment="true" applyProtection="true">
      <alignment horizontal="center" vertical="center" textRotation="0" wrapText="false" indent="0" shrinkToFit="false"/>
      <protection locked="true" hidden="true"/>
    </xf>
    <xf numFmtId="168" fontId="51" fillId="2" borderId="0" xfId="0" applyFont="true" applyBorder="false" applyAlignment="true" applyProtection="true">
      <alignment horizontal="general" vertical="top" textRotation="0" wrapText="true" indent="0" shrinkToFit="false"/>
      <protection locked="true" hidden="true"/>
    </xf>
    <xf numFmtId="164" fontId="52" fillId="2" borderId="0" xfId="0" applyFont="true" applyBorder="true" applyAlignment="true" applyProtection="true">
      <alignment horizontal="left" vertical="bottom" textRotation="0" wrapText="true" indent="0" shrinkToFit="false"/>
      <protection locked="true" hidden="true"/>
    </xf>
    <xf numFmtId="172" fontId="53" fillId="2" borderId="0" xfId="0" applyFont="true" applyBorder="true" applyAlignment="true" applyProtection="true">
      <alignment horizontal="center" vertical="bottom" textRotation="0" wrapText="true" indent="0" shrinkToFit="false"/>
      <protection locked="true" hidden="true"/>
    </xf>
    <xf numFmtId="164" fontId="9" fillId="0" borderId="0" xfId="0" applyFont="true" applyBorder="true" applyAlignment="true" applyProtection="true">
      <alignment horizontal="justify" vertical="top" textRotation="0" wrapText="true" indent="0" shrinkToFit="false"/>
      <protection locked="true" hidden="true"/>
    </xf>
    <xf numFmtId="164" fontId="27" fillId="2" borderId="0" xfId="0" applyFont="true" applyBorder="false" applyAlignment="true" applyProtection="true">
      <alignment horizontal="general" vertical="bottom" textRotation="0" wrapText="false" indent="0" shrinkToFit="false"/>
      <protection locked="true" hidden="true"/>
    </xf>
    <xf numFmtId="164" fontId="54" fillId="0" borderId="0" xfId="0" applyFont="true" applyBorder="true" applyAlignment="true" applyProtection="false">
      <alignment horizontal="left" vertical="top" textRotation="0" wrapText="true" indent="0" shrinkToFit="false"/>
      <protection locked="true" hidden="false"/>
    </xf>
    <xf numFmtId="164" fontId="55" fillId="0" borderId="0" xfId="0" applyFont="true" applyBorder="true" applyAlignment="true" applyProtection="false">
      <alignment horizontal="center" vertical="top" textRotation="0" wrapText="true" indent="0" shrinkToFit="false"/>
      <protection locked="true" hidden="false"/>
    </xf>
    <xf numFmtId="164" fontId="56" fillId="0" borderId="0" xfId="0" applyFont="true" applyBorder="true" applyAlignment="true" applyProtection="false">
      <alignment horizontal="general" vertical="bottom" textRotation="0" wrapText="true" indent="0" shrinkToFit="false"/>
      <protection locked="true" hidden="false"/>
    </xf>
    <xf numFmtId="164" fontId="55" fillId="0" borderId="0" xfId="0" applyFont="true" applyBorder="true" applyAlignment="true" applyProtection="false">
      <alignment horizontal="general" vertical="top" textRotation="0" wrapText="true" indent="0" shrinkToFit="false"/>
      <protection locked="true" hidden="false"/>
    </xf>
    <xf numFmtId="164" fontId="55" fillId="0" borderId="0" xfId="0" applyFont="true" applyBorder="true" applyAlignment="true" applyProtection="false">
      <alignment horizontal="general" vertical="bottom" textRotation="0" wrapText="true" indent="0" shrinkToFit="false"/>
      <protection locked="true" hidden="false"/>
    </xf>
    <xf numFmtId="164" fontId="57" fillId="0" borderId="0" xfId="0" applyFont="true" applyBorder="true" applyAlignment="true" applyProtection="false">
      <alignment horizontal="general" vertical="top" textRotation="0" wrapText="true" indent="0" shrinkToFit="false"/>
      <protection locked="true" hidden="false"/>
    </xf>
    <xf numFmtId="164" fontId="57" fillId="0" borderId="0" xfId="0" applyFont="true" applyBorder="false" applyAlignment="true" applyProtection="false">
      <alignment horizontal="center" vertical="top" textRotation="0" wrapText="true" indent="0" shrinkToFit="false"/>
      <protection locked="true" hidden="false"/>
    </xf>
    <xf numFmtId="164" fontId="57" fillId="0" borderId="0" xfId="0" applyFont="true" applyBorder="false" applyAlignment="true" applyProtection="false">
      <alignment horizontal="left" vertical="bottom" textRotation="0" wrapText="true" indent="0" shrinkToFit="false"/>
      <protection locked="true" hidden="false"/>
    </xf>
    <xf numFmtId="164" fontId="58" fillId="0" borderId="0" xfId="0" applyFont="true" applyBorder="false" applyAlignment="true" applyProtection="false">
      <alignment horizontal="general" vertical="top" textRotation="0" wrapText="true" indent="0" shrinkToFit="false"/>
      <protection locked="true" hidden="false"/>
    </xf>
    <xf numFmtId="164" fontId="57" fillId="0" borderId="0" xfId="0" applyFont="true" applyBorder="false" applyAlignment="true" applyProtection="false">
      <alignment horizontal="general" vertical="bottom" textRotation="0" wrapText="true" indent="0" shrinkToFit="false"/>
      <protection locked="true" hidden="false"/>
    </xf>
    <xf numFmtId="164" fontId="59" fillId="0" borderId="0" xfId="0" applyFont="true" applyBorder="true" applyAlignment="true" applyProtection="false">
      <alignment horizontal="general" vertical="top" textRotation="0" wrapText="true" indent="0" shrinkToFit="false"/>
      <protection locked="true" hidden="false"/>
    </xf>
    <xf numFmtId="164" fontId="59" fillId="0" borderId="0" xfId="0" applyFont="true" applyBorder="false" applyAlignment="true" applyProtection="false">
      <alignment horizontal="center" vertical="top" textRotation="0" wrapText="true" indent="0" shrinkToFit="false"/>
      <protection locked="true" hidden="false"/>
    </xf>
    <xf numFmtId="164" fontId="59" fillId="0" borderId="0" xfId="0" applyFont="true" applyBorder="false" applyAlignment="true" applyProtection="false">
      <alignment horizontal="left" vertical="bottom" textRotation="0" wrapText="true" indent="0" shrinkToFit="false"/>
      <protection locked="true" hidden="false"/>
    </xf>
    <xf numFmtId="164" fontId="60" fillId="0" borderId="0" xfId="0" applyFont="true" applyBorder="false" applyAlignment="true" applyProtection="false">
      <alignment horizontal="general" vertical="top" textRotation="0" wrapText="true" indent="0" shrinkToFit="false"/>
      <protection locked="true" hidden="false"/>
    </xf>
    <xf numFmtId="164" fontId="59" fillId="0" borderId="0" xfId="0" applyFont="true" applyBorder="false" applyAlignment="true" applyProtection="false">
      <alignment horizontal="general" vertical="bottom" textRotation="0" wrapText="true" indent="0" shrinkToFit="false"/>
      <protection locked="true" hidden="false"/>
    </xf>
    <xf numFmtId="164" fontId="61" fillId="9" borderId="0" xfId="0" applyFont="true" applyBorder="true" applyAlignment="true" applyProtection="false">
      <alignment horizontal="center" vertical="center" textRotation="0" wrapText="true" indent="0" shrinkToFit="false"/>
      <protection locked="true" hidden="false"/>
    </xf>
    <xf numFmtId="164" fontId="55" fillId="0" borderId="0" xfId="0" applyFont="true" applyBorder="false" applyAlignment="true" applyProtection="false">
      <alignment horizontal="general" vertical="bottom" textRotation="0" wrapText="true" indent="0" shrinkToFit="false"/>
      <protection locked="true" hidden="false"/>
    </xf>
    <xf numFmtId="164" fontId="55" fillId="9" borderId="0" xfId="0" applyFont="true" applyBorder="true" applyAlignment="true" applyProtection="false">
      <alignment horizontal="center" vertical="center" textRotation="0" wrapText="true" indent="0" shrinkToFit="false"/>
      <protection locked="true" hidden="false"/>
    </xf>
    <xf numFmtId="164" fontId="59" fillId="0" borderId="0" xfId="0" applyFont="true" applyBorder="false" applyAlignment="true" applyProtection="false">
      <alignment horizontal="general" vertical="top" textRotation="0" wrapText="true" indent="0" shrinkToFit="false"/>
      <protection locked="true" hidden="false"/>
    </xf>
    <xf numFmtId="164" fontId="59" fillId="0" borderId="0" xfId="0" applyFont="true" applyBorder="false" applyAlignment="true" applyProtection="false">
      <alignment horizontal="center" vertical="top" textRotation="0" wrapText="true" indent="0" shrinkToFit="false"/>
      <protection locked="true" hidden="false"/>
    </xf>
    <xf numFmtId="164" fontId="59" fillId="0" borderId="0" xfId="0" applyFont="true" applyBorder="false" applyAlignment="true" applyProtection="false">
      <alignment horizontal="general" vertical="bottom" textRotation="0" wrapText="true" indent="0" shrinkToFit="false"/>
      <protection locked="true" hidden="false"/>
    </xf>
    <xf numFmtId="164" fontId="62" fillId="0" borderId="0" xfId="0" applyFont="true" applyBorder="true" applyAlignment="true" applyProtection="false">
      <alignment horizontal="left" vertical="top" textRotation="0" wrapText="true" indent="0" shrinkToFit="false"/>
      <protection locked="true" hidden="false"/>
    </xf>
    <xf numFmtId="164" fontId="55" fillId="3" borderId="38" xfId="0" applyFont="true" applyBorder="true" applyAlignment="true" applyProtection="false">
      <alignment horizontal="center" vertical="center" textRotation="0" wrapText="true" indent="0" shrinkToFit="false"/>
      <protection locked="true" hidden="false"/>
    </xf>
    <xf numFmtId="164" fontId="55" fillId="3" borderId="38" xfId="0" applyFont="true" applyBorder="true" applyAlignment="true" applyProtection="false">
      <alignment horizontal="left" vertical="center" textRotation="0" wrapText="true" indent="0" shrinkToFit="false"/>
      <protection locked="true" hidden="false"/>
    </xf>
    <xf numFmtId="164" fontId="56" fillId="3" borderId="38" xfId="0" applyFont="true" applyBorder="true" applyAlignment="true" applyProtection="false">
      <alignment horizontal="center" vertical="center" textRotation="0" wrapText="true" indent="0" shrinkToFit="false"/>
      <protection locked="true" hidden="false"/>
    </xf>
    <xf numFmtId="164" fontId="63" fillId="3" borderId="38" xfId="0" applyFont="true" applyBorder="true" applyAlignment="true" applyProtection="false">
      <alignment horizontal="left" vertical="center" textRotation="0" wrapText="true" indent="0" shrinkToFit="false"/>
      <protection locked="true" hidden="false"/>
    </xf>
    <xf numFmtId="164" fontId="64" fillId="2" borderId="12" xfId="20" applyFont="true" applyBorder="true" applyAlignment="true" applyProtection="true">
      <alignment horizontal="right" vertical="top" textRotation="0" wrapText="true" indent="0" shrinkToFit="false"/>
      <protection locked="true" hidden="false"/>
    </xf>
    <xf numFmtId="164" fontId="55" fillId="2" borderId="12" xfId="20" applyFont="true" applyBorder="true" applyAlignment="true" applyProtection="true">
      <alignment horizontal="general" vertical="top" textRotation="0" wrapText="true" indent="0" shrinkToFit="false"/>
      <protection locked="true" hidden="false"/>
    </xf>
    <xf numFmtId="164" fontId="21" fillId="2" borderId="12" xfId="0" applyFont="true" applyBorder="true" applyAlignment="true" applyProtection="false">
      <alignment horizontal="center" vertical="top" textRotation="0" wrapText="true" indent="0" shrinkToFit="false"/>
      <protection locked="true" hidden="false"/>
    </xf>
    <xf numFmtId="164" fontId="55" fillId="5" borderId="12" xfId="0" applyFont="true" applyBorder="true" applyAlignment="true" applyProtection="true">
      <alignment horizontal="center" vertical="top" textRotation="0" wrapText="true" indent="0" shrinkToFit="false"/>
      <protection locked="false" hidden="false"/>
    </xf>
    <xf numFmtId="164" fontId="55" fillId="5" borderId="12" xfId="0" applyFont="true" applyBorder="true" applyAlignment="true" applyProtection="false">
      <alignment horizontal="center" vertical="top" textRotation="0" wrapText="true" indent="0" shrinkToFit="false"/>
      <protection locked="true" hidden="false"/>
    </xf>
    <xf numFmtId="164" fontId="63" fillId="2" borderId="12" xfId="0" applyFont="true" applyBorder="true" applyAlignment="true" applyProtection="false">
      <alignment horizontal="left" vertical="top" textRotation="0" wrapText="true" indent="0" shrinkToFit="false"/>
      <protection locked="true" hidden="false"/>
    </xf>
    <xf numFmtId="164" fontId="64" fillId="2" borderId="16" xfId="20" applyFont="true" applyBorder="true" applyAlignment="true" applyProtection="true">
      <alignment horizontal="right" vertical="top" textRotation="0" wrapText="true" indent="0" shrinkToFit="false"/>
      <protection locked="true" hidden="false"/>
    </xf>
    <xf numFmtId="164" fontId="55" fillId="2" borderId="16" xfId="0" applyFont="true" applyBorder="true" applyAlignment="true" applyProtection="false">
      <alignment horizontal="left" vertical="top" textRotation="0" wrapText="true" indent="0" shrinkToFit="false"/>
      <protection locked="true" hidden="false"/>
    </xf>
    <xf numFmtId="164" fontId="21" fillId="2" borderId="16" xfId="0" applyFont="true" applyBorder="true" applyAlignment="true" applyProtection="false">
      <alignment horizontal="center" vertical="top" textRotation="0" wrapText="true" indent="0" shrinkToFit="false"/>
      <protection locked="true" hidden="false"/>
    </xf>
    <xf numFmtId="164" fontId="55" fillId="5" borderId="16" xfId="0" applyFont="true" applyBorder="true" applyAlignment="true" applyProtection="true">
      <alignment horizontal="center" vertical="top" textRotation="0" wrapText="true" indent="0" shrinkToFit="false"/>
      <protection locked="false" hidden="false"/>
    </xf>
    <xf numFmtId="164" fontId="55" fillId="5" borderId="16" xfId="0" applyFont="true" applyBorder="true" applyAlignment="true" applyProtection="false">
      <alignment horizontal="center" vertical="top" textRotation="0" wrapText="true" indent="0" shrinkToFit="false"/>
      <protection locked="true" hidden="false"/>
    </xf>
    <xf numFmtId="164" fontId="63" fillId="2" borderId="17" xfId="0" applyFont="true" applyBorder="true" applyAlignment="true" applyProtection="false">
      <alignment horizontal="general" vertical="top" textRotation="0" wrapText="true" indent="0" shrinkToFit="false"/>
      <protection locked="true" hidden="false"/>
    </xf>
    <xf numFmtId="164" fontId="55" fillId="0" borderId="0" xfId="0" applyFont="true" applyBorder="true" applyAlignment="true" applyProtection="false">
      <alignment horizontal="general" vertical="center" textRotation="0" wrapText="true" indent="0" shrinkToFit="false"/>
      <protection locked="true" hidden="false"/>
    </xf>
    <xf numFmtId="164" fontId="66" fillId="2" borderId="17" xfId="0" applyFont="true" applyBorder="true" applyAlignment="true" applyProtection="false">
      <alignment horizontal="general" vertical="top" textRotation="0" wrapText="true" indent="0" shrinkToFit="false"/>
      <protection locked="true" hidden="false"/>
    </xf>
    <xf numFmtId="164" fontId="61" fillId="6" borderId="0" xfId="0" applyFont="true" applyBorder="true" applyAlignment="true" applyProtection="false">
      <alignment horizontal="general" vertical="center" textRotation="0" wrapText="true" indent="0" shrinkToFit="false"/>
      <protection locked="true" hidden="false"/>
    </xf>
    <xf numFmtId="164" fontId="55" fillId="2" borderId="16" xfId="20" applyFont="true" applyBorder="true" applyAlignment="true" applyProtection="true">
      <alignment horizontal="left" vertical="top" textRotation="0" wrapText="true" indent="0" shrinkToFit="false"/>
      <protection locked="true" hidden="false"/>
    </xf>
    <xf numFmtId="164" fontId="63" fillId="2" borderId="16" xfId="0" applyFont="true" applyBorder="true" applyAlignment="true" applyProtection="false">
      <alignment horizontal="left" vertical="top" textRotation="0" wrapText="true" indent="0" shrinkToFit="false"/>
      <protection locked="true" hidden="false"/>
    </xf>
    <xf numFmtId="164" fontId="55" fillId="2" borderId="39" xfId="20" applyFont="true" applyBorder="true" applyAlignment="true" applyProtection="true">
      <alignment horizontal="left" vertical="top" textRotation="0" wrapText="true" indent="0" shrinkToFit="false"/>
      <protection locked="true" hidden="false"/>
    </xf>
    <xf numFmtId="164" fontId="21" fillId="2" borderId="39" xfId="0" applyFont="true" applyBorder="true" applyAlignment="true" applyProtection="false">
      <alignment horizontal="center" vertical="top" textRotation="0" wrapText="true" indent="0" shrinkToFit="false"/>
      <protection locked="true" hidden="false"/>
    </xf>
    <xf numFmtId="164" fontId="55" fillId="5" borderId="39" xfId="0" applyFont="true" applyBorder="true" applyAlignment="true" applyProtection="true">
      <alignment horizontal="center" vertical="top" textRotation="0" wrapText="true" indent="0" shrinkToFit="false"/>
      <protection locked="false" hidden="false"/>
    </xf>
    <xf numFmtId="164" fontId="55" fillId="5" borderId="39" xfId="0" applyFont="true" applyBorder="true" applyAlignment="true" applyProtection="false">
      <alignment horizontal="center" vertical="top" textRotation="0" wrapText="true" indent="0" shrinkToFit="false"/>
      <protection locked="true" hidden="false"/>
    </xf>
    <xf numFmtId="164" fontId="63" fillId="2" borderId="30" xfId="0" applyFont="true" applyBorder="true" applyAlignment="true" applyProtection="false">
      <alignment horizontal="left" vertical="top" textRotation="0" wrapText="true" indent="0" shrinkToFit="false"/>
      <protection locked="true" hidden="false"/>
    </xf>
    <xf numFmtId="164" fontId="55" fillId="0" borderId="0" xfId="0" applyFont="true" applyBorder="true" applyAlignment="true" applyProtection="false">
      <alignment horizontal="left" vertical="center" textRotation="0" wrapText="true" indent="0" shrinkToFit="false"/>
      <protection locked="true" hidden="false"/>
    </xf>
    <xf numFmtId="164" fontId="56" fillId="0" borderId="0" xfId="0" applyFont="true" applyBorder="true" applyAlignment="true" applyProtection="false">
      <alignment horizontal="center" vertical="top" textRotation="0" wrapText="true" indent="0" shrinkToFit="false"/>
      <protection locked="true" hidden="false"/>
    </xf>
    <xf numFmtId="164" fontId="55" fillId="0" borderId="0" xfId="0" applyFont="true" applyBorder="true" applyAlignment="true" applyProtection="false">
      <alignment horizontal="left" vertical="bottom" textRotation="0" wrapText="true" indent="0" shrinkToFit="false"/>
      <protection locked="true" hidden="false"/>
    </xf>
    <xf numFmtId="164" fontId="55" fillId="6" borderId="0" xfId="0" applyFont="true" applyBorder="true" applyAlignment="true" applyProtection="false">
      <alignment horizontal="center" vertical="bottom" textRotation="0" wrapText="true" indent="0" shrinkToFit="false"/>
      <protection locked="true" hidden="false"/>
    </xf>
    <xf numFmtId="164" fontId="17" fillId="0" borderId="0" xfId="0" applyFont="true" applyBorder="true" applyAlignment="true" applyProtection="false">
      <alignment horizontal="center" vertical="center" textRotation="0" wrapText="true" indent="0" shrinkToFit="false"/>
      <protection locked="true" hidden="false"/>
    </xf>
    <xf numFmtId="164" fontId="55" fillId="0" borderId="0" xfId="0" applyFont="true" applyBorder="true" applyAlignment="true" applyProtection="false">
      <alignment horizontal="center" vertical="bottom" textRotation="0" wrapText="true" indent="0" shrinkToFit="false"/>
      <protection locked="true" hidden="false"/>
    </xf>
    <xf numFmtId="164" fontId="67" fillId="4" borderId="0" xfId="0" applyFont="true" applyBorder="true" applyAlignment="false" applyProtection="false">
      <alignment horizontal="general" vertical="bottom" textRotation="0" wrapText="false" indent="0" shrinkToFit="false"/>
      <protection locked="true" hidden="false"/>
    </xf>
    <xf numFmtId="164" fontId="67" fillId="0" borderId="0" xfId="0" applyFont="true" applyBorder="false" applyAlignment="false" applyProtection="false">
      <alignment horizontal="general" vertical="bottom" textRotation="0" wrapText="false" indent="0" shrinkToFit="false"/>
      <protection locked="true" hidden="false"/>
    </xf>
    <xf numFmtId="164" fontId="67" fillId="4" borderId="0" xfId="0" applyFont="true" applyBorder="false" applyAlignment="false" applyProtection="false">
      <alignment horizontal="general" vertical="bottom" textRotation="0" wrapText="false" indent="0" shrinkToFit="false"/>
      <protection locked="true" hidden="false"/>
    </xf>
    <xf numFmtId="164" fontId="18" fillId="0" borderId="0" xfId="0" applyFont="true" applyBorder="true" applyAlignment="true" applyProtection="false">
      <alignment horizontal="center" vertical="bottom" textRotation="0" wrapText="false" indent="0" shrinkToFit="false"/>
      <protection locked="true" hidden="false"/>
    </xf>
    <xf numFmtId="164" fontId="24" fillId="9" borderId="0" xfId="0" applyFont="true" applyBorder="true" applyAlignment="true" applyProtection="false">
      <alignment horizontal="center" vertical="bottom" textRotation="0" wrapText="false" indent="0" shrinkToFit="false"/>
      <protection locked="true" hidden="false"/>
    </xf>
    <xf numFmtId="164" fontId="9" fillId="9" borderId="0" xfId="0" applyFont="true" applyBorder="false" applyAlignment="false" applyProtection="false">
      <alignment horizontal="general" vertical="bottom" textRotation="0" wrapText="false" indent="0" shrinkToFit="false"/>
      <protection locked="true" hidden="false"/>
    </xf>
    <xf numFmtId="164" fontId="9" fillId="9" borderId="0" xfId="0" applyFont="true" applyBorder="false" applyAlignment="true" applyProtection="false">
      <alignment horizontal="right" vertical="bottom" textRotation="0" wrapText="false" indent="0" shrinkToFit="false"/>
      <protection locked="true" hidden="false"/>
    </xf>
    <xf numFmtId="172" fontId="24" fillId="9" borderId="0" xfId="0" applyFont="true" applyBorder="true" applyAlignment="true" applyProtection="false">
      <alignment horizontal="center" vertical="bottom" textRotation="0" wrapText="false" indent="0" shrinkToFit="false"/>
      <protection locked="true" hidden="false"/>
    </xf>
    <xf numFmtId="164" fontId="68" fillId="9" borderId="0" xfId="0" applyFont="true" applyBorder="true" applyAlignment="true" applyProtection="false">
      <alignment horizontal="center" vertical="center" textRotation="0" wrapText="false" indent="0" shrinkToFit="false"/>
      <protection locked="true" hidden="false"/>
    </xf>
    <xf numFmtId="164" fontId="70" fillId="0" borderId="0" xfId="0" applyFont="true" applyBorder="false" applyAlignment="true" applyProtection="false">
      <alignment horizontal="center" vertical="center" textRotation="0" wrapText="false" indent="0" shrinkToFit="false"/>
      <protection locked="true" hidden="false"/>
    </xf>
    <xf numFmtId="164" fontId="69" fillId="6" borderId="0" xfId="0" applyFont="true" applyBorder="true" applyAlignment="true" applyProtection="false">
      <alignment horizontal="center" vertical="center" textRotation="0" wrapText="false" indent="0" shrinkToFit="false"/>
      <protection locked="true" hidden="false"/>
    </xf>
    <xf numFmtId="164" fontId="72" fillId="0" borderId="0" xfId="0" applyFont="true" applyBorder="true" applyAlignment="true" applyProtection="false">
      <alignment horizontal="left" vertical="center" textRotation="0" wrapText="true" indent="0" shrinkToFit="false"/>
      <protection locked="true" hidden="false"/>
    </xf>
    <xf numFmtId="164" fontId="27" fillId="0" borderId="0" xfId="0" applyFont="true" applyBorder="true" applyAlignment="false" applyProtection="false">
      <alignment horizontal="general" vertical="bottom" textRotation="0" wrapText="false" indent="0" shrinkToFit="false"/>
      <protection locked="true" hidden="false"/>
    </xf>
    <xf numFmtId="164" fontId="72" fillId="0" borderId="0" xfId="0" applyFont="true" applyBorder="true" applyAlignment="true" applyProtection="true">
      <alignment horizontal="general" vertical="center" textRotation="0" wrapText="true" indent="0" shrinkToFit="false"/>
      <protection locked="false" hidden="false"/>
    </xf>
    <xf numFmtId="164" fontId="72" fillId="0" borderId="0" xfId="0" applyFont="true" applyBorder="true" applyAlignment="true" applyProtection="false">
      <alignment horizontal="right" vertical="center" textRotation="0" wrapText="false" indent="0" shrinkToFit="false"/>
      <protection locked="true" hidden="false"/>
    </xf>
    <xf numFmtId="164" fontId="37" fillId="6" borderId="0" xfId="0" applyFont="true" applyBorder="true" applyAlignment="true" applyProtection="false">
      <alignment horizontal="center" vertical="bottom" textRotation="0" wrapText="true" indent="0" shrinkToFit="false"/>
      <protection locked="true" hidden="false"/>
    </xf>
    <xf numFmtId="164" fontId="72" fillId="0" borderId="0" xfId="0" applyFont="true" applyBorder="true" applyAlignment="true" applyProtection="false">
      <alignment horizontal="center" vertical="center" textRotation="0" wrapText="false" indent="0" shrinkToFit="false"/>
      <protection locked="true" hidden="false"/>
    </xf>
    <xf numFmtId="164" fontId="17" fillId="0" borderId="0" xfId="0" applyFont="true" applyBorder="true" applyAlignment="true" applyProtection="false">
      <alignment horizontal="left" vertical="center" textRotation="0" wrapText="true" indent="0" shrinkToFit="false"/>
      <protection locked="true" hidden="false"/>
    </xf>
    <xf numFmtId="164" fontId="9" fillId="0" borderId="0" xfId="0" applyFont="true" applyBorder="true" applyAlignment="false" applyProtection="false">
      <alignment horizontal="general" vertical="bottom" textRotation="0" wrapText="false" indent="0" shrinkToFit="false"/>
      <protection locked="true" hidden="false"/>
    </xf>
    <xf numFmtId="164" fontId="17" fillId="0" borderId="0" xfId="0" applyFont="true" applyBorder="true" applyAlignment="true" applyProtection="false">
      <alignment horizontal="right" vertical="center" textRotation="0" wrapText="false" indent="0" shrinkToFit="false"/>
      <protection locked="true" hidden="false"/>
    </xf>
    <xf numFmtId="164" fontId="37" fillId="0" borderId="0" xfId="0" applyFont="true" applyBorder="true" applyAlignment="true" applyProtection="true">
      <alignment horizontal="left" vertical="center" textRotation="0" wrapText="true" indent="0" shrinkToFit="false"/>
      <protection locked="false" hidden="false"/>
    </xf>
    <xf numFmtId="164" fontId="72" fillId="0" borderId="0" xfId="0" applyFont="true" applyBorder="true" applyAlignment="true" applyProtection="false">
      <alignment horizontal="left" vertical="center" textRotation="0" wrapText="false" indent="0" shrinkToFit="false"/>
      <protection locked="true" hidden="false"/>
    </xf>
    <xf numFmtId="164" fontId="73" fillId="4" borderId="0" xfId="0" applyFont="true" applyBorder="true" applyAlignment="false" applyProtection="false">
      <alignment horizontal="general" vertical="bottom" textRotation="0" wrapText="false" indent="0" shrinkToFit="false"/>
      <protection locked="true" hidden="false"/>
    </xf>
    <xf numFmtId="164" fontId="17" fillId="0" borderId="0" xfId="0" applyFont="true" applyBorder="true" applyAlignment="true" applyProtection="false">
      <alignment horizontal="right" vertical="top" textRotation="0" wrapText="true" indent="0" shrinkToFit="false"/>
      <protection locked="true" hidden="false"/>
    </xf>
    <xf numFmtId="164" fontId="44" fillId="0" borderId="0" xfId="0" applyFont="true" applyBorder="true" applyAlignment="true" applyProtection="false">
      <alignment horizontal="left" vertical="top" textRotation="0" wrapText="true" indent="0" shrinkToFit="false"/>
      <protection locked="true" hidden="false"/>
    </xf>
    <xf numFmtId="164" fontId="72" fillId="0" borderId="0" xfId="0" applyFont="true" applyBorder="true" applyAlignment="true" applyProtection="false">
      <alignment horizontal="right" vertical="top" textRotation="0" wrapText="true" indent="0" shrinkToFit="false"/>
      <protection locked="true" hidden="false"/>
    </xf>
    <xf numFmtId="164" fontId="72" fillId="0" borderId="0" xfId="0" applyFont="true" applyBorder="true" applyAlignment="true" applyProtection="false">
      <alignment horizontal="left" vertical="top" textRotation="0" wrapText="true" indent="0" shrinkToFit="false"/>
      <protection locked="true" hidden="false"/>
    </xf>
    <xf numFmtId="164" fontId="72" fillId="4" borderId="0" xfId="0" applyFont="true" applyBorder="true" applyAlignment="true" applyProtection="false">
      <alignment horizontal="right" vertical="top" textRotation="0" wrapText="true" indent="0" shrinkToFit="false"/>
      <protection locked="true" hidden="false"/>
    </xf>
    <xf numFmtId="164" fontId="9" fillId="0" borderId="0" xfId="0" applyFont="true" applyBorder="true" applyAlignment="true" applyProtection="false">
      <alignment horizontal="right" vertical="top" textRotation="0" wrapText="true" indent="0" shrinkToFit="false"/>
      <protection locked="true" hidden="false"/>
    </xf>
    <xf numFmtId="164" fontId="17" fillId="4" borderId="0" xfId="0" applyFont="true" applyBorder="true" applyAlignment="true" applyProtection="false">
      <alignment horizontal="right" vertical="top" textRotation="0" wrapText="true" indent="0" shrinkToFit="false"/>
      <protection locked="true" hidden="false"/>
    </xf>
    <xf numFmtId="164" fontId="37" fillId="0" borderId="0" xfId="0" applyFont="true" applyBorder="true" applyAlignment="true" applyProtection="true">
      <alignment horizontal="left" vertical="center" textRotation="0" wrapText="true" indent="0" shrinkToFit="false"/>
      <protection locked="false" hidden="false"/>
    </xf>
    <xf numFmtId="164" fontId="74" fillId="4" borderId="0" xfId="0" applyFont="true" applyBorder="true" applyAlignment="false" applyProtection="false">
      <alignment horizontal="general" vertical="bottom" textRotation="0" wrapText="false" indent="0" shrinkToFit="false"/>
      <protection locked="true" hidden="false"/>
    </xf>
    <xf numFmtId="164" fontId="17" fillId="0" borderId="0" xfId="0" applyFont="true" applyBorder="true" applyAlignment="true" applyProtection="false">
      <alignment horizontal="right" vertical="center" textRotation="0" wrapText="true" indent="0" shrinkToFit="false"/>
      <protection locked="true" hidden="false"/>
    </xf>
    <xf numFmtId="164" fontId="75" fillId="0" borderId="0" xfId="0" applyFont="true" applyBorder="false" applyAlignment="true" applyProtection="false">
      <alignment horizontal="center" vertical="center" textRotation="0" wrapText="false" indent="0" shrinkToFit="false"/>
      <protection locked="true" hidden="false"/>
    </xf>
    <xf numFmtId="164" fontId="55" fillId="0" borderId="0" xfId="0" applyFont="true" applyBorder="true" applyAlignment="true" applyProtection="false">
      <alignment horizontal="left" vertical="top" textRotation="0" wrapText="true" indent="0" shrinkToFit="false"/>
      <protection locked="true" hidden="false"/>
    </xf>
    <xf numFmtId="180" fontId="33" fillId="4" borderId="0" xfId="0" applyFont="true" applyBorder="false" applyAlignment="false" applyProtection="false">
      <alignment horizontal="general" vertical="bottom" textRotation="0" wrapText="false" indent="0" shrinkToFit="false"/>
      <protection locked="true" hidden="false"/>
    </xf>
    <xf numFmtId="164" fontId="70" fillId="0" borderId="0" xfId="0" applyFont="true" applyBorder="true" applyAlignment="true" applyProtection="false">
      <alignment horizontal="left" vertical="bottom" textRotation="0" wrapText="true" indent="0" shrinkToFit="false"/>
      <protection locked="true" hidden="false"/>
    </xf>
    <xf numFmtId="164" fontId="70" fillId="0" borderId="0" xfId="0" applyFont="true" applyBorder="true" applyAlignment="true" applyProtection="false">
      <alignment horizontal="left" vertical="top" textRotation="0" wrapText="true" indent="0" shrinkToFit="false"/>
      <protection locked="true" hidden="false"/>
    </xf>
    <xf numFmtId="164" fontId="75" fillId="11" borderId="0" xfId="0" applyFont="true" applyBorder="false" applyAlignment="true" applyProtection="false">
      <alignment horizontal="center" vertical="center" textRotation="0" wrapText="false" indent="0" shrinkToFit="false"/>
      <protection locked="true" hidden="false"/>
    </xf>
    <xf numFmtId="164" fontId="76" fillId="2" borderId="0" xfId="0" applyFont="true" applyBorder="true" applyAlignment="true" applyProtection="false">
      <alignment horizontal="general" vertical="top" textRotation="0" wrapText="tru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64" fontId="77" fillId="0" borderId="0" xfId="0" applyFont="true" applyBorder="false" applyAlignment="true" applyProtection="false">
      <alignment horizontal="left" vertical="top" textRotation="0" wrapText="true" indent="0" shrinkToFit="false"/>
      <protection locked="true" hidden="false"/>
    </xf>
    <xf numFmtId="164" fontId="0" fillId="3" borderId="0" xfId="144" applyFont="true" applyBorder="true" applyAlignment="true" applyProtection="true">
      <alignment horizontal="center" vertical="center" textRotation="0" wrapText="false" indent="0" shrinkToFit="false"/>
      <protection locked="true" hidden="false"/>
    </xf>
    <xf numFmtId="164" fontId="76" fillId="2" borderId="0" xfId="0" applyFont="true" applyBorder="true" applyAlignment="true" applyProtection="false">
      <alignment horizontal="left" vertical="top" textRotation="0" wrapText="true" indent="0" shrinkToFit="false"/>
      <protection locked="true" hidden="false"/>
    </xf>
    <xf numFmtId="164" fontId="15" fillId="4" borderId="0" xfId="0" applyFont="true" applyBorder="true" applyAlignment="false" applyProtection="false">
      <alignment horizontal="general" vertical="bottom" textRotation="0" wrapText="false" indent="0" shrinkToFit="false"/>
      <protection locked="true" hidden="false"/>
    </xf>
    <xf numFmtId="164" fontId="29" fillId="4" borderId="0" xfId="0" applyFont="true" applyBorder="true" applyAlignment="false" applyProtection="false">
      <alignment horizontal="general" vertical="bottom" textRotation="0" wrapText="false" indent="0" shrinkToFit="false"/>
      <protection locked="true" hidden="false"/>
    </xf>
    <xf numFmtId="164" fontId="44" fillId="11" borderId="16" xfId="0" applyFont="true" applyBorder="true" applyAlignment="true" applyProtection="false">
      <alignment horizontal="left" vertical="top" textRotation="0" wrapText="true" indent="0" shrinkToFit="false"/>
      <protection locked="true" hidden="false"/>
    </xf>
    <xf numFmtId="164" fontId="44" fillId="0" borderId="0" xfId="0" applyFont="true" applyBorder="true" applyAlignment="true" applyProtection="false">
      <alignment horizontal="general" vertical="top" textRotation="0" wrapText="true" indent="0" shrinkToFit="false"/>
      <protection locked="true" hidden="false"/>
    </xf>
    <xf numFmtId="164" fontId="17" fillId="0" borderId="0" xfId="0" applyFont="true" applyBorder="true" applyAlignment="true" applyProtection="false">
      <alignment horizontal="center" vertical="top" textRotation="0" wrapText="true" indent="0" shrinkToFit="false"/>
      <protection locked="true" hidden="false"/>
    </xf>
    <xf numFmtId="164" fontId="18" fillId="4" borderId="0" xfId="0" applyFont="true" applyBorder="true" applyAlignment="false" applyProtection="false">
      <alignment horizontal="general" vertical="bottom" textRotation="0" wrapText="false" indent="0" shrinkToFit="false"/>
      <protection locked="true" hidden="false"/>
    </xf>
    <xf numFmtId="164" fontId="55" fillId="0" borderId="0" xfId="0" applyFont="true" applyBorder="false" applyAlignment="false" applyProtection="false">
      <alignment horizontal="general" vertical="bottom" textRotation="0" wrapText="false" indent="0" shrinkToFit="false"/>
      <protection locked="true" hidden="false"/>
    </xf>
    <xf numFmtId="164" fontId="18" fillId="4" borderId="0" xfId="0" applyFont="true" applyBorder="false" applyAlignment="false" applyProtection="false">
      <alignment horizontal="general" vertical="bottom" textRotation="0" wrapText="false" indent="0" shrinkToFit="false"/>
      <protection locked="true" hidden="false"/>
    </xf>
    <xf numFmtId="164" fontId="18" fillId="0" borderId="0" xfId="0" applyFont="true" applyBorder="false" applyAlignment="false" applyProtection="false">
      <alignment horizontal="general" vertical="bottom" textRotation="0" wrapText="false" indent="0" shrinkToFit="false"/>
      <protection locked="true" hidden="false"/>
    </xf>
    <xf numFmtId="164" fontId="76" fillId="0" borderId="0" xfId="0" applyFont="true" applyBorder="true" applyAlignment="true" applyProtection="false">
      <alignment horizontal="center" vertical="center" textRotation="0" wrapText="true" indent="0" shrinkToFit="false"/>
      <protection locked="true" hidden="false"/>
    </xf>
    <xf numFmtId="164" fontId="17" fillId="0" borderId="0" xfId="0" applyFont="true" applyBorder="true" applyAlignment="true" applyProtection="false">
      <alignment horizontal="left" vertical="top" textRotation="0" wrapText="true" indent="0" shrinkToFit="false"/>
      <protection locked="true" hidden="false"/>
    </xf>
    <xf numFmtId="168" fontId="17" fillId="0" borderId="0" xfId="0" applyFont="true" applyBorder="true" applyAlignment="true" applyProtection="false">
      <alignment horizontal="general" vertical="top" textRotation="0" wrapText="true" indent="0" shrinkToFit="false"/>
      <protection locked="true" hidden="false"/>
    </xf>
    <xf numFmtId="164" fontId="17" fillId="0" borderId="0" xfId="0" applyFont="true" applyBorder="true" applyAlignment="true" applyProtection="false">
      <alignment horizontal="general" vertical="top" textRotation="0" wrapText="true" indent="0" shrinkToFit="false"/>
      <protection locked="true" hidden="false"/>
    </xf>
    <xf numFmtId="168" fontId="17" fillId="0" borderId="0" xfId="0" applyFont="true" applyBorder="true" applyAlignment="true" applyProtection="false">
      <alignment horizontal="center" vertical="top" textRotation="0" wrapText="true" indent="0" shrinkToFit="false"/>
      <protection locked="true" hidden="false"/>
    </xf>
    <xf numFmtId="164" fontId="17" fillId="4" borderId="0" xfId="0" applyFont="true" applyBorder="true" applyAlignment="false" applyProtection="false">
      <alignment horizontal="general" vertical="bottom" textRotation="0" wrapText="false" indent="0" shrinkToFit="false"/>
      <protection locked="true" hidden="false"/>
    </xf>
    <xf numFmtId="164" fontId="78" fillId="6" borderId="0" xfId="0" applyFont="true" applyBorder="true" applyAlignment="true" applyProtection="false">
      <alignment horizontal="center" vertical="bottom" textRotation="0" wrapText="true" indent="0" shrinkToFit="false"/>
      <protection locked="true" hidden="false"/>
    </xf>
    <xf numFmtId="164" fontId="72" fillId="4" borderId="0" xfId="0" applyFont="true" applyBorder="true" applyAlignment="false" applyProtection="false">
      <alignment horizontal="general" vertical="bottom" textRotation="0" wrapText="false" indent="0" shrinkToFit="false"/>
      <protection locked="true" hidden="false"/>
    </xf>
    <xf numFmtId="164" fontId="72" fillId="0" borderId="0" xfId="0" applyFont="true" applyBorder="true" applyAlignment="false" applyProtection="false">
      <alignment horizontal="general" vertical="bottom" textRotation="0" wrapText="false" indent="0" shrinkToFit="false"/>
      <protection locked="true" hidden="false"/>
    </xf>
    <xf numFmtId="164" fontId="72" fillId="0" borderId="0" xfId="0" applyFont="true" applyBorder="true" applyAlignment="true" applyProtection="true">
      <alignment horizontal="left" vertical="center" textRotation="0" wrapText="true" indent="0" shrinkToFit="false"/>
      <protection locked="false" hidden="false"/>
    </xf>
    <xf numFmtId="164" fontId="72" fillId="0" borderId="0" xfId="0" applyFont="true" applyBorder="true" applyAlignment="true" applyProtection="true">
      <alignment horizontal="left" vertical="top" textRotation="0" wrapText="true" indent="0" shrinkToFit="false"/>
      <protection locked="false" hidden="false"/>
    </xf>
    <xf numFmtId="164" fontId="72" fillId="0" borderId="0" xfId="0" applyFont="true" applyBorder="true" applyAlignment="true" applyProtection="true">
      <alignment horizontal="left" vertical="top" textRotation="0" wrapText="false" indent="0" shrinkToFit="false"/>
      <protection locked="false" hidden="false"/>
    </xf>
    <xf numFmtId="164" fontId="79" fillId="4" borderId="0" xfId="0" applyFont="true" applyBorder="true" applyAlignment="false" applyProtection="false">
      <alignment horizontal="general" vertical="bottom" textRotation="0" wrapText="false" indent="0" shrinkToFit="false"/>
      <protection locked="true" hidden="false"/>
    </xf>
    <xf numFmtId="164" fontId="44" fillId="11" borderId="0" xfId="0" applyFont="true" applyBorder="true" applyAlignment="true" applyProtection="false">
      <alignment horizontal="left" vertical="top" textRotation="0" wrapText="true" indent="0" shrinkToFit="false"/>
      <protection locked="true" hidden="false"/>
    </xf>
    <xf numFmtId="164" fontId="72" fillId="0" borderId="0" xfId="0" applyFont="true" applyBorder="true" applyAlignment="true" applyProtection="false">
      <alignment horizontal="right" vertical="center" textRotation="0" wrapText="true" indent="0" shrinkToFit="false"/>
      <protection locked="true" hidden="false"/>
    </xf>
    <xf numFmtId="164" fontId="80" fillId="4" borderId="0" xfId="0" applyFont="true" applyBorder="true" applyAlignment="false" applyProtection="false">
      <alignment horizontal="general" vertical="bottom" textRotation="0" wrapText="false" indent="0" shrinkToFit="false"/>
      <protection locked="true" hidden="false"/>
    </xf>
    <xf numFmtId="164" fontId="55" fillId="0" borderId="0" xfId="0" applyFont="true" applyBorder="true" applyAlignment="true" applyProtection="false">
      <alignment horizontal="right" vertical="top" textRotation="0" wrapText="true" indent="0" shrinkToFit="false"/>
      <protection locked="true" hidden="false"/>
    </xf>
    <xf numFmtId="164" fontId="81" fillId="4" borderId="0" xfId="0" applyFont="true" applyBorder="true" applyAlignment="false" applyProtection="false">
      <alignment horizontal="general" vertical="bottom" textRotation="0" wrapText="false" indent="0" shrinkToFit="false"/>
      <protection locked="true" hidden="false"/>
    </xf>
    <xf numFmtId="164" fontId="82" fillId="4" borderId="0" xfId="0" applyFont="true" applyBorder="true" applyAlignment="false" applyProtection="false">
      <alignment horizontal="general" vertical="bottom" textRotation="0" wrapText="false" indent="0" shrinkToFit="false"/>
      <protection locked="true" hidden="false"/>
    </xf>
    <xf numFmtId="164" fontId="72" fillId="0" borderId="0" xfId="0" applyFont="true" applyBorder="true" applyAlignment="true" applyProtection="false">
      <alignment horizontal="center" vertical="center" textRotation="0" wrapText="true" indent="0" shrinkToFit="false"/>
      <protection locked="true" hidden="false"/>
    </xf>
    <xf numFmtId="164" fontId="17" fillId="0" borderId="0" xfId="0" applyFont="true" applyBorder="true" applyAlignment="true" applyProtection="false">
      <alignment horizontal="center" vertical="top" textRotation="0" wrapText="true" indent="0" shrinkToFit="false"/>
      <protection locked="true" hidden="false"/>
    </xf>
    <xf numFmtId="164" fontId="44" fillId="0" borderId="0" xfId="0" applyFont="true" applyBorder="true" applyAlignment="true" applyProtection="false">
      <alignment horizontal="center" vertical="top" textRotation="0" wrapText="true" indent="0" shrinkToFit="false"/>
      <protection locked="true" hidden="false"/>
    </xf>
    <xf numFmtId="164" fontId="17" fillId="0" borderId="0" xfId="0" applyFont="true" applyBorder="true" applyAlignment="true" applyProtection="false">
      <alignment horizontal="left" vertical="top" textRotation="0" wrapText="true" indent="0" shrinkToFit="false"/>
      <protection locked="true" hidden="false"/>
    </xf>
    <xf numFmtId="164" fontId="17" fillId="0" borderId="0" xfId="0" applyFont="true" applyBorder="false" applyAlignment="false" applyProtection="false">
      <alignment horizontal="general" vertical="bottom" textRotation="0" wrapText="false" indent="0" shrinkToFit="false"/>
      <protection locked="true" hidden="false"/>
    </xf>
    <xf numFmtId="164" fontId="17" fillId="0" borderId="40" xfId="0" applyFont="true" applyBorder="true" applyAlignment="true" applyProtection="false">
      <alignment horizontal="center" vertical="center" textRotation="0" wrapText="true" indent="0" shrinkToFit="false"/>
      <protection locked="true" hidden="false"/>
    </xf>
    <xf numFmtId="164" fontId="17" fillId="0" borderId="41" xfId="0" applyFont="true" applyBorder="true" applyAlignment="true" applyProtection="false">
      <alignment horizontal="center" vertical="center" textRotation="0" wrapText="true" indent="0" shrinkToFit="false"/>
      <protection locked="true" hidden="false"/>
    </xf>
    <xf numFmtId="164" fontId="83" fillId="4" borderId="0" xfId="0" applyFont="true" applyBorder="true" applyAlignment="false" applyProtection="false">
      <alignment horizontal="general" vertical="bottom" textRotation="0" wrapText="false" indent="0" shrinkToFit="false"/>
      <protection locked="true" hidden="false"/>
    </xf>
    <xf numFmtId="164" fontId="72" fillId="0" borderId="2" xfId="0" applyFont="true" applyBorder="true" applyAlignment="true" applyProtection="false">
      <alignment horizontal="center" vertical="center" textRotation="0" wrapText="true" indent="0" shrinkToFit="false"/>
      <protection locked="true" hidden="false"/>
    </xf>
    <xf numFmtId="164" fontId="9" fillId="12" borderId="0" xfId="0" applyFont="true" applyBorder="true" applyAlignment="true" applyProtection="false">
      <alignment horizontal="center" vertical="center" textRotation="0" wrapText="false" indent="0" shrinkToFit="false"/>
      <protection locked="true" hidden="false"/>
    </xf>
    <xf numFmtId="164" fontId="9" fillId="4" borderId="0" xfId="0" applyFont="true" applyBorder="false" applyAlignment="false" applyProtection="true">
      <alignment horizontal="general" vertical="bottom" textRotation="0" wrapText="false" indent="0" shrinkToFit="false"/>
      <protection locked="true" hidden="false"/>
    </xf>
    <xf numFmtId="164" fontId="18" fillId="4" borderId="0" xfId="0" applyFont="true" applyBorder="false" applyAlignment="true" applyProtection="true">
      <alignment horizontal="general" vertical="bottom" textRotation="0" wrapText="false" indent="0" shrinkToFit="false"/>
      <protection locked="true" hidden="false"/>
    </xf>
    <xf numFmtId="164" fontId="9" fillId="0" borderId="0" xfId="0" applyFont="true" applyBorder="false" applyAlignment="false" applyProtection="true">
      <alignment horizontal="general" vertical="bottom" textRotation="0" wrapText="false" indent="0" shrinkToFit="false"/>
      <protection locked="true" hidden="false"/>
    </xf>
    <xf numFmtId="164" fontId="35" fillId="0" borderId="0" xfId="0" applyFont="true" applyBorder="true" applyAlignment="true" applyProtection="true">
      <alignment horizontal="center" vertical="center" textRotation="0" wrapText="false" indent="0" shrinkToFit="false"/>
      <protection locked="true" hidden="true"/>
    </xf>
    <xf numFmtId="164" fontId="18" fillId="0" borderId="0" xfId="0" applyFont="true" applyBorder="true" applyAlignment="true" applyProtection="true">
      <alignment horizontal="center" vertical="bottom" textRotation="0" wrapText="false" indent="0" shrinkToFit="false"/>
      <protection locked="true" hidden="true"/>
    </xf>
    <xf numFmtId="164" fontId="16" fillId="9" borderId="2" xfId="0" applyFont="true" applyBorder="true" applyAlignment="true" applyProtection="true">
      <alignment horizontal="center" vertical="center" textRotation="0" wrapText="false" indent="0" shrinkToFit="false"/>
      <protection locked="true" hidden="true"/>
    </xf>
    <xf numFmtId="164" fontId="16" fillId="4" borderId="2" xfId="0" applyFont="true" applyBorder="true" applyAlignment="true" applyProtection="true">
      <alignment horizontal="general" vertical="bottom" textRotation="0" wrapText="false" indent="0" shrinkToFit="false"/>
      <protection locked="true" hidden="true"/>
    </xf>
    <xf numFmtId="164" fontId="43" fillId="4" borderId="0" xfId="0" applyFont="true" applyBorder="false" applyAlignment="true" applyProtection="true">
      <alignment horizontal="center" vertical="center" textRotation="0" wrapText="false" indent="0" shrinkToFit="false"/>
      <protection locked="true" hidden="true"/>
    </xf>
    <xf numFmtId="168" fontId="43" fillId="4" borderId="0" xfId="0" applyFont="true" applyBorder="false" applyAlignment="true" applyProtection="true">
      <alignment horizontal="center" vertical="center" textRotation="0" wrapText="false" indent="0" shrinkToFit="false"/>
      <protection locked="true" hidden="true"/>
    </xf>
    <xf numFmtId="164" fontId="32" fillId="4" borderId="0" xfId="0" applyFont="true" applyBorder="false" applyAlignment="true" applyProtection="true">
      <alignment horizontal="general" vertical="bottom" textRotation="0" wrapText="false" indent="0" shrinkToFit="false"/>
      <protection locked="true" hidden="false"/>
    </xf>
    <xf numFmtId="164" fontId="55" fillId="6" borderId="42" xfId="0" applyFont="true" applyBorder="true" applyAlignment="true" applyProtection="true">
      <alignment horizontal="center" vertical="center" textRotation="0" wrapText="true" indent="0" shrinkToFit="false"/>
      <protection locked="true" hidden="true"/>
    </xf>
    <xf numFmtId="164" fontId="18" fillId="6" borderId="38" xfId="0" applyFont="true" applyBorder="true" applyAlignment="true" applyProtection="true">
      <alignment horizontal="center" vertical="center" textRotation="0" wrapText="true" indent="0" shrinkToFit="false"/>
      <protection locked="true" hidden="true"/>
    </xf>
    <xf numFmtId="164" fontId="18" fillId="6" borderId="43" xfId="0" applyFont="true" applyBorder="true" applyAlignment="true" applyProtection="true">
      <alignment horizontal="center" vertical="center" textRotation="0" wrapText="true" indent="0" shrinkToFit="false"/>
      <protection locked="true" hidden="true"/>
    </xf>
    <xf numFmtId="164" fontId="20" fillId="12" borderId="44" xfId="0" applyFont="true" applyBorder="true" applyAlignment="true" applyProtection="true">
      <alignment horizontal="center" vertical="center" textRotation="0" wrapText="false" indent="0" shrinkToFit="false"/>
      <protection locked="true" hidden="true"/>
    </xf>
    <xf numFmtId="164" fontId="84" fillId="7" borderId="45" xfId="0" applyFont="true" applyBorder="true" applyAlignment="true" applyProtection="true">
      <alignment horizontal="center" vertical="center" textRotation="0" wrapText="true" indent="0" shrinkToFit="false"/>
      <protection locked="true" hidden="true"/>
    </xf>
    <xf numFmtId="164" fontId="84" fillId="7" borderId="42" xfId="0" applyFont="true" applyBorder="true" applyAlignment="true" applyProtection="true">
      <alignment horizontal="center" vertical="center" textRotation="0" wrapText="true" indent="0" shrinkToFit="false"/>
      <protection locked="true" hidden="true"/>
    </xf>
    <xf numFmtId="164" fontId="84" fillId="7" borderId="38" xfId="0" applyFont="true" applyBorder="true" applyAlignment="true" applyProtection="true">
      <alignment horizontal="center" vertical="center" textRotation="0" wrapText="true" indent="0" shrinkToFit="false"/>
      <protection locked="true" hidden="true"/>
    </xf>
    <xf numFmtId="164" fontId="18" fillId="0" borderId="46" xfId="0" applyFont="true" applyBorder="true" applyAlignment="true" applyProtection="true">
      <alignment horizontal="center" vertical="center" textRotation="0" wrapText="true" indent="0" shrinkToFit="false"/>
      <protection locked="true" hidden="true"/>
    </xf>
    <xf numFmtId="164" fontId="20" fillId="4" borderId="0" xfId="0" applyFont="true" applyBorder="false" applyAlignment="false" applyProtection="true">
      <alignment horizontal="general" vertical="bottom" textRotation="0" wrapText="false" indent="0" shrinkToFit="false"/>
      <protection locked="true" hidden="false"/>
    </xf>
    <xf numFmtId="164" fontId="32" fillId="4" borderId="0" xfId="0" applyFont="true" applyBorder="false" applyAlignment="true" applyProtection="true">
      <alignment horizontal="general" vertical="center" textRotation="0" wrapText="false" indent="0" shrinkToFit="false"/>
      <protection locked="true" hidden="false"/>
    </xf>
    <xf numFmtId="164" fontId="20" fillId="0" borderId="0" xfId="0" applyFont="true" applyBorder="false" applyAlignment="false" applyProtection="true">
      <alignment horizontal="general" vertical="bottom" textRotation="0" wrapText="false" indent="0" shrinkToFit="false"/>
      <protection locked="true" hidden="false"/>
    </xf>
    <xf numFmtId="172" fontId="85" fillId="5" borderId="47" xfId="0" applyFont="true" applyBorder="true" applyAlignment="true" applyProtection="true">
      <alignment horizontal="center" vertical="center" textRotation="0" wrapText="true" indent="0" shrinkToFit="false"/>
      <protection locked="true" hidden="true"/>
    </xf>
    <xf numFmtId="173" fontId="18" fillId="0" borderId="12" xfId="0" applyFont="true" applyBorder="true" applyAlignment="true" applyProtection="true">
      <alignment horizontal="center" vertical="center" textRotation="0" wrapText="true" indent="0" shrinkToFit="false"/>
      <protection locked="false" hidden="true"/>
    </xf>
    <xf numFmtId="173" fontId="45" fillId="0" borderId="12" xfId="0" applyFont="true" applyBorder="true" applyAlignment="true" applyProtection="true">
      <alignment horizontal="center" vertical="center" textRotation="0" wrapText="true" indent="0" shrinkToFit="false"/>
      <protection locked="false" hidden="true"/>
    </xf>
    <xf numFmtId="173" fontId="56" fillId="0" borderId="12" xfId="0" applyFont="true" applyBorder="true" applyAlignment="true" applyProtection="true">
      <alignment horizontal="center" vertical="center" textRotation="0" wrapText="true" indent="0" shrinkToFit="false"/>
      <protection locked="true" hidden="true"/>
    </xf>
    <xf numFmtId="177" fontId="18" fillId="0" borderId="12" xfId="0" applyFont="true" applyBorder="true" applyAlignment="true" applyProtection="true">
      <alignment horizontal="center" vertical="center" textRotation="0" wrapText="true" indent="0" shrinkToFit="false"/>
      <protection locked="false" hidden="true"/>
    </xf>
    <xf numFmtId="174" fontId="20" fillId="0" borderId="12" xfId="0" applyFont="true" applyBorder="true" applyAlignment="true" applyProtection="true">
      <alignment horizontal="center" vertical="center" textRotation="0" wrapText="true" indent="0" shrinkToFit="false"/>
      <protection locked="false" hidden="true"/>
    </xf>
    <xf numFmtId="164" fontId="9" fillId="0" borderId="12" xfId="0" applyFont="true" applyBorder="true" applyAlignment="true" applyProtection="true">
      <alignment horizontal="center" vertical="center" textRotation="0" wrapText="true" indent="0" shrinkToFit="false"/>
      <protection locked="false" hidden="true"/>
    </xf>
    <xf numFmtId="164" fontId="25" fillId="4" borderId="12" xfId="0" applyFont="true" applyBorder="true" applyAlignment="true" applyProtection="true">
      <alignment horizontal="center" vertical="center" textRotation="0" wrapText="true" indent="0" shrinkToFit="false"/>
      <protection locked="true" hidden="true"/>
    </xf>
    <xf numFmtId="164" fontId="18" fillId="0" borderId="13" xfId="0" applyFont="true" applyBorder="true" applyAlignment="true" applyProtection="true">
      <alignment horizontal="center" vertical="center" textRotation="0" wrapText="true" indent="0" shrinkToFit="false"/>
      <protection locked="true" hidden="true"/>
    </xf>
    <xf numFmtId="164" fontId="25" fillId="0" borderId="48" xfId="0" applyFont="true" applyBorder="true" applyAlignment="true" applyProtection="true">
      <alignment horizontal="center" vertical="center" textRotation="0" wrapText="true" indent="0" shrinkToFit="false"/>
      <protection locked="true" hidden="true"/>
    </xf>
    <xf numFmtId="164" fontId="9" fillId="8" borderId="49" xfId="0" applyFont="true" applyBorder="true" applyAlignment="true" applyProtection="true">
      <alignment horizontal="center" vertical="center" textRotation="0" wrapText="true" indent="0" shrinkToFit="false"/>
      <protection locked="true" hidden="true"/>
    </xf>
    <xf numFmtId="164" fontId="9" fillId="8" borderId="26" xfId="0" applyFont="true" applyBorder="true" applyAlignment="true" applyProtection="true">
      <alignment horizontal="center" vertical="center" textRotation="0" wrapText="true" indent="0" shrinkToFit="false"/>
      <protection locked="true" hidden="true"/>
    </xf>
    <xf numFmtId="164" fontId="26" fillId="8" borderId="50" xfId="0" applyFont="true" applyBorder="true" applyAlignment="true" applyProtection="true">
      <alignment horizontal="center" vertical="center" textRotation="0" wrapText="true" indent="0" shrinkToFit="false"/>
      <protection locked="true" hidden="true"/>
    </xf>
    <xf numFmtId="164" fontId="9" fillId="0" borderId="27" xfId="0" applyFont="true" applyBorder="true" applyAlignment="true" applyProtection="true">
      <alignment horizontal="center" vertical="center" textRotation="0" wrapText="true" indent="0" shrinkToFit="false"/>
      <protection locked="true" hidden="true"/>
    </xf>
    <xf numFmtId="164" fontId="9" fillId="4" borderId="0" xfId="0" applyFont="true" applyBorder="false" applyAlignment="true" applyProtection="true">
      <alignment horizontal="center" vertical="center" textRotation="0" wrapText="true" indent="0" shrinkToFit="false"/>
      <protection locked="true" hidden="false"/>
    </xf>
    <xf numFmtId="164" fontId="9" fillId="0" borderId="0" xfId="0" applyFont="true" applyBorder="false" applyAlignment="true" applyProtection="true">
      <alignment horizontal="center" vertical="center" textRotation="0" wrapText="true" indent="0" shrinkToFit="false"/>
      <protection locked="true" hidden="false"/>
    </xf>
    <xf numFmtId="164" fontId="85" fillId="5" borderId="28" xfId="0" applyFont="true" applyBorder="true" applyAlignment="true" applyProtection="true">
      <alignment horizontal="center" vertical="center" textRotation="0" wrapText="true" indent="0" shrinkToFit="false"/>
      <protection locked="true" hidden="true"/>
    </xf>
    <xf numFmtId="173" fontId="18" fillId="0" borderId="16" xfId="0" applyFont="true" applyBorder="true" applyAlignment="true" applyProtection="true">
      <alignment horizontal="center" vertical="center" textRotation="0" wrapText="true" indent="0" shrinkToFit="false"/>
      <protection locked="false" hidden="true"/>
    </xf>
    <xf numFmtId="173" fontId="45" fillId="0" borderId="16" xfId="0" applyFont="true" applyBorder="true" applyAlignment="true" applyProtection="true">
      <alignment horizontal="center" vertical="center" textRotation="0" wrapText="true" indent="0" shrinkToFit="false"/>
      <protection locked="false" hidden="true"/>
    </xf>
    <xf numFmtId="177" fontId="18" fillId="0" borderId="16" xfId="0" applyFont="true" applyBorder="true" applyAlignment="true" applyProtection="true">
      <alignment horizontal="center" vertical="center" textRotation="0" wrapText="true" indent="0" shrinkToFit="false"/>
      <protection locked="false" hidden="true"/>
    </xf>
    <xf numFmtId="174" fontId="20" fillId="0" borderId="16" xfId="0" applyFont="true" applyBorder="true" applyAlignment="true" applyProtection="true">
      <alignment horizontal="center" vertical="center" textRotation="0" wrapText="true" indent="0" shrinkToFit="false"/>
      <protection locked="false" hidden="true"/>
    </xf>
    <xf numFmtId="164" fontId="9" fillId="0" borderId="16" xfId="0" applyFont="true" applyBorder="true" applyAlignment="true" applyProtection="true">
      <alignment horizontal="center" vertical="center" textRotation="0" wrapText="true" indent="0" shrinkToFit="false"/>
      <protection locked="false" hidden="true"/>
    </xf>
    <xf numFmtId="164" fontId="18" fillId="0" borderId="17" xfId="0" applyFont="true" applyBorder="true" applyAlignment="true" applyProtection="true">
      <alignment horizontal="center" vertical="center" textRotation="0" wrapText="true" indent="0" shrinkToFit="false"/>
      <protection locked="true" hidden="true"/>
    </xf>
    <xf numFmtId="164" fontId="25" fillId="0" borderId="51" xfId="0" applyFont="true" applyBorder="true" applyAlignment="true" applyProtection="true">
      <alignment horizontal="center" vertical="center" textRotation="0" wrapText="true" indent="0" shrinkToFit="false"/>
      <protection locked="true" hidden="true"/>
    </xf>
    <xf numFmtId="164" fontId="9" fillId="8" borderId="15" xfId="0" applyFont="true" applyBorder="true" applyAlignment="true" applyProtection="true">
      <alignment horizontal="center" vertical="center" textRotation="0" wrapText="true" indent="0" shrinkToFit="false"/>
      <protection locked="true" hidden="true"/>
    </xf>
    <xf numFmtId="164" fontId="26" fillId="8" borderId="16" xfId="0" applyFont="true" applyBorder="true" applyAlignment="true" applyProtection="true">
      <alignment horizontal="center" vertical="center" textRotation="0" wrapText="true" indent="0" shrinkToFit="false"/>
      <protection locked="true" hidden="true"/>
    </xf>
    <xf numFmtId="164" fontId="9" fillId="0" borderId="29" xfId="0" applyFont="true" applyBorder="true" applyAlignment="true" applyProtection="true">
      <alignment horizontal="center" vertical="center" textRotation="0" wrapText="true" indent="0" shrinkToFit="false"/>
      <protection locked="true" hidden="true"/>
    </xf>
    <xf numFmtId="173" fontId="9" fillId="0" borderId="16" xfId="0" applyFont="true" applyBorder="true" applyAlignment="true" applyProtection="true">
      <alignment horizontal="center" vertical="center" textRotation="0" wrapText="true" indent="0" shrinkToFit="false"/>
      <protection locked="false" hidden="true"/>
    </xf>
    <xf numFmtId="177" fontId="9" fillId="0" borderId="16" xfId="0" applyFont="true" applyBorder="true" applyAlignment="true" applyProtection="true">
      <alignment horizontal="center" vertical="center" textRotation="0" wrapText="true" indent="0" shrinkToFit="false"/>
      <protection locked="false" hidden="true"/>
    </xf>
    <xf numFmtId="164" fontId="85" fillId="5" borderId="52" xfId="0" applyFont="true" applyBorder="true" applyAlignment="true" applyProtection="true">
      <alignment horizontal="center" vertical="center" textRotation="0" wrapText="true" indent="0" shrinkToFit="false"/>
      <protection locked="true" hidden="true"/>
    </xf>
    <xf numFmtId="173" fontId="18" fillId="0" borderId="39" xfId="0" applyFont="true" applyBorder="true" applyAlignment="true" applyProtection="true">
      <alignment horizontal="center" vertical="center" textRotation="0" wrapText="true" indent="0" shrinkToFit="false"/>
      <protection locked="false" hidden="true"/>
    </xf>
    <xf numFmtId="173" fontId="45" fillId="0" borderId="39" xfId="0" applyFont="true" applyBorder="true" applyAlignment="true" applyProtection="true">
      <alignment horizontal="center" vertical="center" textRotation="0" wrapText="true" indent="0" shrinkToFit="false"/>
      <protection locked="false" hidden="true"/>
    </xf>
    <xf numFmtId="173" fontId="9" fillId="0" borderId="39" xfId="0" applyFont="true" applyBorder="true" applyAlignment="true" applyProtection="true">
      <alignment horizontal="center" vertical="center" textRotation="0" wrapText="true" indent="0" shrinkToFit="false"/>
      <protection locked="false" hidden="true"/>
    </xf>
    <xf numFmtId="177" fontId="9" fillId="0" borderId="39" xfId="0" applyFont="true" applyBorder="true" applyAlignment="true" applyProtection="true">
      <alignment horizontal="center" vertical="center" textRotation="0" wrapText="true" indent="0" shrinkToFit="false"/>
      <protection locked="false" hidden="true"/>
    </xf>
    <xf numFmtId="174" fontId="20" fillId="0" borderId="39" xfId="0" applyFont="true" applyBorder="true" applyAlignment="true" applyProtection="true">
      <alignment horizontal="center" vertical="center" textRotation="0" wrapText="true" indent="0" shrinkToFit="false"/>
      <protection locked="false" hidden="true"/>
    </xf>
    <xf numFmtId="164" fontId="9" fillId="0" borderId="39" xfId="0" applyFont="true" applyBorder="true" applyAlignment="true" applyProtection="true">
      <alignment horizontal="center" vertical="center" textRotation="0" wrapText="true" indent="0" shrinkToFit="false"/>
      <protection locked="false" hidden="true"/>
    </xf>
    <xf numFmtId="164" fontId="18" fillId="0" borderId="53" xfId="0" applyFont="true" applyBorder="true" applyAlignment="true" applyProtection="true">
      <alignment horizontal="center" vertical="center" textRotation="0" wrapText="true" indent="0" shrinkToFit="false"/>
      <protection locked="true" hidden="true"/>
    </xf>
    <xf numFmtId="164" fontId="25" fillId="0" borderId="54" xfId="0" applyFont="true" applyBorder="true" applyAlignment="true" applyProtection="true">
      <alignment horizontal="center" vertical="center" textRotation="0" wrapText="true" indent="0" shrinkToFit="false"/>
      <protection locked="true" hidden="true"/>
    </xf>
    <xf numFmtId="164" fontId="9" fillId="8" borderId="55" xfId="0" applyFont="true" applyBorder="true" applyAlignment="true" applyProtection="true">
      <alignment horizontal="center" vertical="center" textRotation="0" wrapText="true" indent="0" shrinkToFit="false"/>
      <protection locked="true" hidden="true"/>
    </xf>
    <xf numFmtId="164" fontId="26" fillId="8" borderId="39" xfId="0" applyFont="true" applyBorder="true" applyAlignment="true" applyProtection="true">
      <alignment horizontal="center" vertical="center" textRotation="0" wrapText="true" indent="0" shrinkToFit="false"/>
      <protection locked="true" hidden="true"/>
    </xf>
    <xf numFmtId="164" fontId="9" fillId="0" borderId="30" xfId="0" applyFont="true" applyBorder="true" applyAlignment="true" applyProtection="true">
      <alignment horizontal="center" vertical="center" textRotation="0" wrapText="true" indent="0" shrinkToFit="false"/>
      <protection locked="true" hidden="true"/>
    </xf>
    <xf numFmtId="164" fontId="27" fillId="5" borderId="0" xfId="0" applyFont="true" applyBorder="true" applyAlignment="true" applyProtection="true">
      <alignment horizontal="general" vertical="center" textRotation="0" wrapText="false" indent="0" shrinkToFit="false"/>
      <protection locked="true" hidden="true"/>
    </xf>
    <xf numFmtId="164" fontId="27" fillId="5" borderId="0" xfId="0" applyFont="true" applyBorder="true" applyAlignment="true" applyProtection="true">
      <alignment horizontal="right" vertical="center" textRotation="0" wrapText="false" indent="0" shrinkToFit="false"/>
      <protection locked="true" hidden="true"/>
    </xf>
    <xf numFmtId="164" fontId="27" fillId="4" borderId="0" xfId="0" applyFont="true" applyBorder="false" applyAlignment="false" applyProtection="true">
      <alignment horizontal="general" vertical="bottom" textRotation="0" wrapText="false" indent="0" shrinkToFit="false"/>
      <protection locked="true" hidden="false"/>
    </xf>
    <xf numFmtId="164" fontId="27" fillId="4" borderId="0" xfId="0" applyFont="true" applyBorder="false" applyAlignment="true" applyProtection="true">
      <alignment horizontal="general" vertical="bottom" textRotation="0" wrapText="false" indent="0" shrinkToFit="false"/>
      <protection locked="true" hidden="false"/>
    </xf>
    <xf numFmtId="164" fontId="27" fillId="0" borderId="0" xfId="0" applyFont="true" applyBorder="false" applyAlignment="false" applyProtection="true">
      <alignment horizontal="general" vertical="bottom" textRotation="0" wrapText="false" indent="0" shrinkToFit="false"/>
      <protection locked="true" hidden="false"/>
    </xf>
    <xf numFmtId="164" fontId="9" fillId="4" borderId="0" xfId="0" applyFont="true" applyBorder="true" applyAlignment="true" applyProtection="true">
      <alignment horizontal="left" vertical="center" textRotation="0" wrapText="false" indent="0" shrinkToFit="false"/>
      <protection locked="true" hidden="false"/>
    </xf>
    <xf numFmtId="164" fontId="20" fillId="4" borderId="0" xfId="0" applyFont="true" applyBorder="false" applyAlignment="true" applyProtection="true">
      <alignment horizontal="center" vertical="center" textRotation="0" wrapText="false" indent="0" shrinkToFit="false"/>
      <protection locked="true" hidden="true"/>
    </xf>
    <xf numFmtId="164" fontId="45" fillId="4" borderId="0" xfId="0" applyFont="true" applyBorder="false" applyAlignment="true" applyProtection="true">
      <alignment horizontal="center" vertical="center" textRotation="0" wrapText="false" indent="0" shrinkToFit="false"/>
      <protection locked="true" hidden="true"/>
    </xf>
    <xf numFmtId="164" fontId="9" fillId="4" borderId="0" xfId="0" applyFont="true" applyBorder="false" applyAlignment="true" applyProtection="true">
      <alignment horizontal="center" vertical="center" textRotation="0" wrapText="false" indent="0" shrinkToFit="false"/>
      <protection locked="true" hidden="true"/>
    </xf>
    <xf numFmtId="164" fontId="27" fillId="4" borderId="0" xfId="0" applyFont="true" applyBorder="true" applyAlignment="false" applyProtection="true">
      <alignment horizontal="general" vertical="bottom" textRotation="0" wrapText="false" indent="0" shrinkToFit="false"/>
      <protection locked="true" hidden="true"/>
    </xf>
    <xf numFmtId="172" fontId="24" fillId="4" borderId="0" xfId="0" applyFont="true" applyBorder="true" applyAlignment="true" applyProtection="true">
      <alignment horizontal="left" vertical="center" textRotation="0" wrapText="false" indent="0" shrinkToFit="false"/>
      <protection locked="true" hidden="true"/>
    </xf>
    <xf numFmtId="164" fontId="9" fillId="4" borderId="0" xfId="0" applyFont="true" applyBorder="false" applyAlignment="true" applyProtection="true">
      <alignment horizontal="left" vertical="bottom" textRotation="0" wrapText="false" indent="0" shrinkToFit="false"/>
      <protection locked="true" hidden="true"/>
    </xf>
    <xf numFmtId="164" fontId="18" fillId="4" borderId="0" xfId="0" applyFont="true" applyBorder="false" applyAlignment="true" applyProtection="true">
      <alignment horizontal="left" vertical="bottom" textRotation="0" wrapText="false" indent="0" shrinkToFit="false"/>
      <protection locked="true" hidden="true"/>
    </xf>
    <xf numFmtId="164" fontId="9" fillId="4" borderId="0" xfId="0" applyFont="true" applyBorder="true" applyAlignment="false" applyProtection="true">
      <alignment horizontal="general" vertical="bottom" textRotation="0" wrapText="false" indent="0" shrinkToFit="false"/>
      <protection locked="true" hidden="true"/>
    </xf>
    <xf numFmtId="164" fontId="9" fillId="4" borderId="0" xfId="0" applyFont="true" applyBorder="true" applyAlignment="true" applyProtection="true">
      <alignment horizontal="center" vertical="center" textRotation="0" wrapText="false" indent="0" shrinkToFit="false"/>
      <protection locked="true" hidden="true"/>
    </xf>
    <xf numFmtId="164" fontId="9" fillId="4" borderId="0" xfId="0" applyFont="true" applyBorder="false" applyAlignment="true" applyProtection="true">
      <alignment horizontal="right" vertical="bottom" textRotation="0" wrapText="false" indent="0" shrinkToFit="false"/>
      <protection locked="true" hidden="true"/>
    </xf>
    <xf numFmtId="164" fontId="24" fillId="4" borderId="0" xfId="0" applyFont="true" applyBorder="false" applyAlignment="true" applyProtection="true">
      <alignment horizontal="left" vertical="bottom" textRotation="0" wrapText="false" indent="0" shrinkToFit="false"/>
      <protection locked="true" hidden="true"/>
    </xf>
    <xf numFmtId="172" fontId="31" fillId="4" borderId="0" xfId="0" applyFont="true" applyBorder="false" applyAlignment="true" applyProtection="true">
      <alignment horizontal="left" vertical="bottom" textRotation="0" wrapText="false" indent="0" shrinkToFit="false"/>
      <protection locked="true" hidden="true"/>
    </xf>
    <xf numFmtId="164" fontId="18" fillId="0" borderId="0" xfId="0" applyFont="true" applyBorder="false" applyAlignment="false" applyProtection="false">
      <alignment horizontal="general" vertical="bottom" textRotation="0" wrapText="false" indent="0" shrinkToFit="false"/>
      <protection locked="true" hidden="false"/>
    </xf>
    <xf numFmtId="172" fontId="18" fillId="0" borderId="0" xfId="0" applyFont="true" applyBorder="true" applyAlignment="true" applyProtection="false">
      <alignment horizontal="center" vertical="center" textRotation="0" wrapText="true" indent="0" shrinkToFit="false"/>
      <protection locked="true" hidden="false"/>
    </xf>
    <xf numFmtId="164" fontId="35" fillId="0" borderId="0" xfId="0" applyFont="true" applyBorder="true" applyAlignment="true" applyProtection="false">
      <alignment horizontal="center" vertical="center" textRotation="0" wrapText="true" indent="0" shrinkToFit="false"/>
      <protection locked="true" hidden="false"/>
    </xf>
    <xf numFmtId="164" fontId="64" fillId="5" borderId="3" xfId="0" applyFont="true" applyBorder="true" applyAlignment="true" applyProtection="false">
      <alignment horizontal="center" vertical="center" textRotation="0" wrapText="true" indent="0" shrinkToFit="false"/>
      <protection locked="true" hidden="false"/>
    </xf>
    <xf numFmtId="164" fontId="64" fillId="5" borderId="56" xfId="0" applyFont="true" applyBorder="true" applyAlignment="true" applyProtection="false">
      <alignment horizontal="center" vertical="center" textRotation="0" wrapText="true" indent="0" shrinkToFit="false"/>
      <protection locked="true" hidden="false"/>
    </xf>
    <xf numFmtId="164" fontId="64" fillId="5" borderId="4" xfId="0" applyFont="true" applyBorder="true" applyAlignment="true" applyProtection="false">
      <alignment horizontal="center" vertical="center" textRotation="0" wrapText="true" indent="0" shrinkToFit="false"/>
      <protection locked="true" hidden="false"/>
    </xf>
    <xf numFmtId="164" fontId="86" fillId="5" borderId="4" xfId="0" applyFont="true" applyBorder="true" applyAlignment="true" applyProtection="false">
      <alignment horizontal="center" vertical="center" textRotation="0" wrapText="true" indent="0" shrinkToFit="false"/>
      <protection locked="true" hidden="false"/>
    </xf>
    <xf numFmtId="164" fontId="64" fillId="5" borderId="4" xfId="0" applyFont="true" applyBorder="true" applyAlignment="true" applyProtection="false">
      <alignment horizontal="center" vertical="center" textRotation="0" wrapText="false" indent="0" shrinkToFit="false"/>
      <protection locked="true" hidden="false"/>
    </xf>
    <xf numFmtId="164" fontId="55" fillId="0" borderId="50" xfId="0" applyFont="true" applyBorder="true" applyAlignment="true" applyProtection="false">
      <alignment horizontal="center" vertical="center" textRotation="0" wrapText="true" indent="0" shrinkToFit="false"/>
      <protection locked="true" hidden="false"/>
    </xf>
    <xf numFmtId="172" fontId="55" fillId="0" borderId="50" xfId="0" applyFont="true" applyBorder="true" applyAlignment="true" applyProtection="false">
      <alignment horizontal="left" vertical="center" textRotation="0" wrapText="true" indent="0" shrinkToFit="false"/>
      <protection locked="true" hidden="false"/>
    </xf>
    <xf numFmtId="164" fontId="55" fillId="0" borderId="50" xfId="0" applyFont="true" applyBorder="true" applyAlignment="true" applyProtection="false">
      <alignment horizontal="center" vertical="center" textRotation="0" wrapText="true" indent="0" shrinkToFit="false"/>
      <protection locked="true" hidden="false"/>
    </xf>
    <xf numFmtId="164" fontId="55" fillId="0" borderId="50" xfId="0" applyFont="true" applyBorder="true" applyAlignment="true" applyProtection="false">
      <alignment horizontal="center" vertical="center" textRotation="0" wrapText="false" indent="0" shrinkToFit="false"/>
      <protection locked="true" hidden="false"/>
    </xf>
    <xf numFmtId="164" fontId="55" fillId="0" borderId="50" xfId="0" applyFont="true" applyBorder="true" applyAlignment="true" applyProtection="false">
      <alignment horizontal="center" vertical="bottom" textRotation="0" wrapText="false" indent="0" shrinkToFit="false"/>
      <protection locked="true" hidden="false"/>
    </xf>
    <xf numFmtId="164" fontId="18" fillId="0" borderId="0" xfId="0" applyFont="true" applyBorder="false" applyAlignment="true" applyProtection="false">
      <alignment horizontal="center" vertical="center" textRotation="0" wrapText="false" indent="0" shrinkToFit="false"/>
      <protection locked="true" hidden="false"/>
    </xf>
    <xf numFmtId="164" fontId="35" fillId="0" borderId="0" xfId="0" applyFont="true" applyBorder="false" applyAlignment="true" applyProtection="false">
      <alignment horizontal="center" vertical="center" textRotation="0" wrapText="true" indent="0" shrinkToFit="false"/>
      <protection locked="true" hidden="false"/>
    </xf>
    <xf numFmtId="164" fontId="88" fillId="0" borderId="0" xfId="74" applyFont="true" applyBorder="true" applyAlignment="true" applyProtection="true">
      <alignment horizontal="left" vertical="center" textRotation="0" wrapText="false" indent="0" shrinkToFit="false"/>
      <protection locked="false" hidden="false"/>
    </xf>
    <xf numFmtId="164" fontId="89" fillId="0" borderId="0" xfId="0" applyFont="true" applyBorder="false" applyAlignment="false" applyProtection="false">
      <alignment horizontal="general" vertical="bottom" textRotation="0" wrapText="false" indent="0" shrinkToFit="false"/>
      <protection locked="true" hidden="false"/>
    </xf>
    <xf numFmtId="164" fontId="64" fillId="5" borderId="12" xfId="0" applyFont="true" applyBorder="true" applyAlignment="true" applyProtection="false">
      <alignment horizontal="center" vertical="center" textRotation="0" wrapText="true" indent="0" shrinkToFit="false"/>
      <protection locked="true" hidden="false"/>
    </xf>
    <xf numFmtId="164" fontId="36" fillId="5" borderId="12" xfId="0" applyFont="true" applyBorder="true" applyAlignment="true" applyProtection="false">
      <alignment horizontal="center" vertical="center" textRotation="0" wrapText="true" indent="0" shrinkToFit="false"/>
      <protection locked="true" hidden="false"/>
    </xf>
    <xf numFmtId="172" fontId="55" fillId="0" borderId="16" xfId="0" applyFont="true" applyBorder="true" applyAlignment="true" applyProtection="false">
      <alignment horizontal="center" vertical="center" textRotation="0" wrapText="true" indent="0" shrinkToFit="false"/>
      <protection locked="true" hidden="false"/>
    </xf>
    <xf numFmtId="181" fontId="55" fillId="2" borderId="16" xfId="0" applyFont="true" applyBorder="true" applyAlignment="true" applyProtection="false">
      <alignment horizontal="center" vertical="center" textRotation="0" wrapText="true" indent="0" shrinkToFit="false"/>
      <protection locked="true" hidden="false"/>
    </xf>
    <xf numFmtId="166" fontId="55" fillId="0" borderId="16" xfId="17" applyFont="true" applyBorder="true" applyAlignment="true" applyProtection="true">
      <alignment horizontal="center" vertical="center" textRotation="0" wrapText="false" indent="0" shrinkToFit="false"/>
      <protection locked="true" hidden="false"/>
    </xf>
    <xf numFmtId="164" fontId="9" fillId="0" borderId="0" xfId="0" applyFont="true" applyBorder="fals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left" vertical="center" textRotation="0" wrapText="false" indent="0" shrinkToFit="false"/>
      <protection locked="true" hidden="false"/>
    </xf>
    <xf numFmtId="164" fontId="35" fillId="0" borderId="0" xfId="0" applyFont="true" applyBorder="false" applyAlignment="false" applyProtection="false">
      <alignment horizontal="general" vertical="bottom" textRotation="0" wrapText="false" indent="0" shrinkToFit="false"/>
      <protection locked="true" hidden="false"/>
    </xf>
    <xf numFmtId="164" fontId="90" fillId="0" borderId="0" xfId="86" applyFont="true" applyBorder="true" applyAlignment="true" applyProtection="false">
      <alignment horizontal="center" vertical="center" textRotation="0" wrapText="true" indent="0" shrinkToFit="false"/>
      <protection locked="true" hidden="false"/>
    </xf>
    <xf numFmtId="164" fontId="9" fillId="0" borderId="0" xfId="86" applyFont="true" applyBorder="false" applyAlignment="false" applyProtection="false">
      <alignment horizontal="general" vertical="bottom" textRotation="0" wrapText="false" indent="0" shrinkToFit="false"/>
      <protection locked="true" hidden="false"/>
    </xf>
    <xf numFmtId="164" fontId="9" fillId="0" borderId="0" xfId="86" applyFont="true" applyBorder="false" applyAlignment="true" applyProtection="false">
      <alignment horizontal="center" vertical="center" textRotation="0" wrapText="false" indent="0" shrinkToFit="false"/>
      <protection locked="true" hidden="false"/>
    </xf>
    <xf numFmtId="164" fontId="9" fillId="0" borderId="0" xfId="86" applyFont="true" applyBorder="false" applyAlignment="true" applyProtection="false">
      <alignment horizontal="left" vertical="center" textRotation="0" wrapText="true" indent="0" shrinkToFit="false"/>
      <protection locked="true" hidden="false"/>
    </xf>
    <xf numFmtId="181" fontId="18" fillId="0" borderId="0" xfId="86" applyFont="true" applyBorder="false" applyAlignment="true" applyProtection="false">
      <alignment horizontal="general" vertical="center" textRotation="0" wrapText="false" indent="0" shrinkToFit="false"/>
      <protection locked="true" hidden="false"/>
    </xf>
    <xf numFmtId="182" fontId="18" fillId="0" borderId="0" xfId="86" applyFont="true" applyBorder="false" applyAlignment="true" applyProtection="false">
      <alignment horizontal="general" vertical="center" textRotation="0" wrapText="false" indent="0" shrinkToFit="false"/>
      <protection locked="true" hidden="false"/>
    </xf>
    <xf numFmtId="182" fontId="91" fillId="0" borderId="0" xfId="86" applyFont="true" applyBorder="false" applyAlignment="true" applyProtection="false">
      <alignment horizontal="center" vertical="center" textRotation="0" wrapText="false" indent="0" shrinkToFit="false"/>
      <protection locked="true" hidden="false"/>
    </xf>
    <xf numFmtId="181" fontId="35" fillId="0" borderId="0" xfId="86" applyFont="true" applyBorder="false" applyAlignment="true" applyProtection="false">
      <alignment horizontal="center" vertical="center" textRotation="0" wrapText="false" indent="0" shrinkToFit="false"/>
      <protection locked="true" hidden="false"/>
    </xf>
    <xf numFmtId="164" fontId="24" fillId="13" borderId="57" xfId="86" applyFont="true" applyBorder="true" applyAlignment="true" applyProtection="false">
      <alignment horizontal="center" vertical="center" textRotation="0" wrapText="false" indent="0" shrinkToFit="false"/>
      <protection locked="true" hidden="false"/>
    </xf>
    <xf numFmtId="164" fontId="24" fillId="13" borderId="6" xfId="86" applyFont="true" applyBorder="true" applyAlignment="true" applyProtection="false">
      <alignment horizontal="left" vertical="center" textRotation="0" wrapText="true" indent="0" shrinkToFit="false"/>
      <protection locked="true" hidden="false"/>
    </xf>
    <xf numFmtId="181" fontId="91" fillId="14" borderId="15" xfId="86" applyFont="true" applyBorder="true" applyAlignment="true" applyProtection="true">
      <alignment horizontal="center" vertical="center" textRotation="0" wrapText="false" indent="0" shrinkToFit="false"/>
      <protection locked="false" hidden="false"/>
    </xf>
    <xf numFmtId="164" fontId="24" fillId="0" borderId="0" xfId="86" applyFont="true" applyBorder="false" applyAlignment="true" applyProtection="false">
      <alignment horizontal="general" vertical="top" textRotation="0" wrapText="true" indent="0" shrinkToFit="false"/>
      <protection locked="true" hidden="false"/>
    </xf>
    <xf numFmtId="164" fontId="92" fillId="0" borderId="0" xfId="86" applyFont="true" applyBorder="false" applyAlignment="true" applyProtection="false">
      <alignment horizontal="general" vertical="top" textRotation="0" wrapText="true" indent="0" shrinkToFit="false"/>
      <protection locked="true" hidden="false"/>
    </xf>
    <xf numFmtId="164" fontId="35" fillId="0" borderId="0" xfId="86" applyFont="true" applyBorder="false" applyAlignment="true" applyProtection="false">
      <alignment horizontal="general" vertical="center" textRotation="0" wrapText="false" indent="0" shrinkToFit="false"/>
      <protection locked="true" hidden="false"/>
    </xf>
    <xf numFmtId="182" fontId="18" fillId="0" borderId="2" xfId="86" applyFont="true" applyBorder="true" applyAlignment="true" applyProtection="false">
      <alignment horizontal="general" vertical="center" textRotation="0" wrapText="false" indent="0" shrinkToFit="false"/>
      <protection locked="true" hidden="false"/>
    </xf>
    <xf numFmtId="182" fontId="91" fillId="0" borderId="2" xfId="86" applyFont="true" applyBorder="true" applyAlignment="true" applyProtection="false">
      <alignment horizontal="center" vertical="center" textRotation="0" wrapText="false" indent="0" shrinkToFit="false"/>
      <protection locked="true" hidden="false"/>
    </xf>
    <xf numFmtId="181" fontId="35" fillId="0" borderId="2" xfId="86" applyFont="true" applyBorder="true" applyAlignment="true" applyProtection="false">
      <alignment horizontal="center" vertical="center" textRotation="0" wrapText="false" indent="0" shrinkToFit="false"/>
      <protection locked="true" hidden="false"/>
    </xf>
    <xf numFmtId="181" fontId="24" fillId="13" borderId="48" xfId="86" applyFont="true" applyBorder="true" applyAlignment="true" applyProtection="false">
      <alignment horizontal="center" vertical="center" textRotation="0" wrapText="false" indent="0" shrinkToFit="false"/>
      <protection locked="true" hidden="false"/>
    </xf>
    <xf numFmtId="181" fontId="36" fillId="13" borderId="19" xfId="86" applyFont="true" applyBorder="true" applyAlignment="true" applyProtection="false">
      <alignment horizontal="center" vertical="center" textRotation="0" wrapText="false" indent="0" shrinkToFit="false"/>
      <protection locked="true" hidden="false"/>
    </xf>
    <xf numFmtId="182" fontId="36" fillId="13" borderId="21" xfId="86" applyFont="true" applyBorder="true" applyAlignment="true" applyProtection="false">
      <alignment horizontal="center" vertical="center" textRotation="0" wrapText="false" indent="0" shrinkToFit="false"/>
      <protection locked="true" hidden="false"/>
    </xf>
    <xf numFmtId="164" fontId="24" fillId="5" borderId="58" xfId="86" applyFont="true" applyBorder="true" applyAlignment="true" applyProtection="false">
      <alignment horizontal="center" vertical="center" textRotation="0" wrapText="false" indent="0" shrinkToFit="false"/>
      <protection locked="true" hidden="false"/>
    </xf>
    <xf numFmtId="164" fontId="24" fillId="5" borderId="59" xfId="86" applyFont="true" applyBorder="true" applyAlignment="true" applyProtection="false">
      <alignment horizontal="left" vertical="center" textRotation="0" wrapText="true" indent="0" shrinkToFit="false"/>
      <protection locked="true" hidden="false"/>
    </xf>
    <xf numFmtId="181" fontId="18" fillId="5" borderId="11" xfId="86" applyFont="true" applyBorder="true" applyAlignment="true" applyProtection="false">
      <alignment horizontal="center" vertical="center" textRotation="0" wrapText="false" indent="0" shrinkToFit="false"/>
      <protection locked="true" hidden="false"/>
    </xf>
    <xf numFmtId="181" fontId="18" fillId="5" borderId="13" xfId="86" applyFont="true" applyBorder="true" applyAlignment="true" applyProtection="false">
      <alignment horizontal="center" vertical="center" textRotation="0" wrapText="false" indent="0" shrinkToFit="false"/>
      <protection locked="true" hidden="false"/>
    </xf>
    <xf numFmtId="181" fontId="93" fillId="5" borderId="11" xfId="86" applyFont="true" applyBorder="true" applyAlignment="true" applyProtection="false">
      <alignment horizontal="center" vertical="center" textRotation="0" wrapText="false" indent="0" shrinkToFit="false"/>
      <protection locked="true" hidden="false"/>
    </xf>
    <xf numFmtId="181" fontId="94" fillId="5" borderId="5" xfId="86" applyFont="true" applyBorder="true" applyAlignment="true" applyProtection="false">
      <alignment horizontal="center" vertical="center" textRotation="0" wrapText="false" indent="0" shrinkToFit="false"/>
      <protection locked="true" hidden="false"/>
    </xf>
    <xf numFmtId="164" fontId="18" fillId="0" borderId="60" xfId="86" applyFont="true" applyBorder="true" applyAlignment="true" applyProtection="false">
      <alignment horizontal="center" vertical="center" textRotation="0" wrapText="false" indent="0" shrinkToFit="false"/>
      <protection locked="true" hidden="false"/>
    </xf>
    <xf numFmtId="164" fontId="18" fillId="0" borderId="24" xfId="86" applyFont="true" applyBorder="true" applyAlignment="true" applyProtection="false">
      <alignment horizontal="left" vertical="center" textRotation="0" wrapText="true" indent="0" shrinkToFit="false"/>
      <protection locked="true" hidden="false"/>
    </xf>
    <xf numFmtId="181" fontId="18" fillId="0" borderId="15" xfId="86" applyFont="true" applyBorder="true" applyAlignment="true" applyProtection="false">
      <alignment horizontal="center" vertical="center" textRotation="0" wrapText="false" indent="0" shrinkToFit="false"/>
      <protection locked="true" hidden="false"/>
    </xf>
    <xf numFmtId="181" fontId="18" fillId="0" borderId="17" xfId="86" applyFont="true" applyBorder="true" applyAlignment="true" applyProtection="false">
      <alignment horizontal="general" vertical="center" textRotation="0" wrapText="false" indent="0" shrinkToFit="false"/>
      <protection locked="true" hidden="false"/>
    </xf>
    <xf numFmtId="164" fontId="0" fillId="0" borderId="0" xfId="86" applyFont="true" applyBorder="false" applyAlignment="true" applyProtection="false">
      <alignment horizontal="general" vertical="center" textRotation="0" wrapText="false" indent="0" shrinkToFit="false"/>
      <protection locked="true" hidden="false"/>
    </xf>
    <xf numFmtId="164" fontId="18" fillId="0" borderId="61" xfId="86" applyFont="true" applyBorder="true" applyAlignment="true" applyProtection="false">
      <alignment horizontal="center" vertical="center" textRotation="0" wrapText="false" indent="0" shrinkToFit="false"/>
      <protection locked="true" hidden="false"/>
    </xf>
    <xf numFmtId="164" fontId="18" fillId="0" borderId="25" xfId="86" applyFont="true" applyBorder="true" applyAlignment="true" applyProtection="false">
      <alignment horizontal="left" vertical="center" textRotation="0" wrapText="true" indent="0" shrinkToFit="false"/>
      <protection locked="true" hidden="false"/>
    </xf>
    <xf numFmtId="181" fontId="18" fillId="0" borderId="19" xfId="86" applyFont="true" applyBorder="true" applyAlignment="true" applyProtection="false">
      <alignment horizontal="center" vertical="center" textRotation="0" wrapText="false" indent="0" shrinkToFit="false"/>
      <protection locked="true" hidden="false"/>
    </xf>
    <xf numFmtId="181" fontId="18" fillId="0" borderId="21" xfId="86" applyFont="true" applyBorder="true" applyAlignment="true" applyProtection="false">
      <alignment horizontal="general" vertical="center" textRotation="0" wrapText="false" indent="0" shrinkToFit="false"/>
      <protection locked="true" hidden="false"/>
    </xf>
    <xf numFmtId="164" fontId="18" fillId="0" borderId="62" xfId="86" applyFont="true" applyBorder="true" applyAlignment="true" applyProtection="false">
      <alignment horizontal="center" vertical="center" textRotation="0" wrapText="false" indent="0" shrinkToFit="false"/>
      <protection locked="true" hidden="false"/>
    </xf>
    <xf numFmtId="164" fontId="18" fillId="0" borderId="23" xfId="86" applyFont="true" applyBorder="true" applyAlignment="true" applyProtection="false">
      <alignment horizontal="left" vertical="center" textRotation="0" wrapText="true" indent="0" shrinkToFit="false"/>
      <protection locked="true" hidden="false"/>
    </xf>
    <xf numFmtId="164" fontId="0" fillId="0" borderId="0" xfId="86" applyFont="true" applyBorder="false" applyAlignment="true" applyProtection="false">
      <alignment horizontal="general" vertical="center" textRotation="0" wrapText="true" indent="0" shrinkToFit="false"/>
      <protection locked="true" hidden="false"/>
    </xf>
    <xf numFmtId="164" fontId="18" fillId="0" borderId="63" xfId="86" applyFont="true" applyBorder="true" applyAlignment="true" applyProtection="false">
      <alignment horizontal="center" vertical="center" textRotation="0" wrapText="false" indent="0" shrinkToFit="false"/>
      <protection locked="true" hidden="false"/>
    </xf>
    <xf numFmtId="164" fontId="18" fillId="0" borderId="64" xfId="86" applyFont="true" applyBorder="true" applyAlignment="true" applyProtection="false">
      <alignment horizontal="left" vertical="center" textRotation="0" wrapText="true" indent="0" shrinkToFit="false"/>
      <protection locked="true" hidden="false"/>
    </xf>
    <xf numFmtId="164" fontId="24" fillId="0" borderId="0" xfId="86" applyFont="true" applyBorder="false" applyAlignment="true" applyProtection="false">
      <alignment horizontal="left" vertical="center" textRotation="0" wrapText="true" indent="0" shrinkToFit="false"/>
      <protection locked="true" hidden="false"/>
    </xf>
    <xf numFmtId="181" fontId="18" fillId="0" borderId="40" xfId="86" applyFont="true" applyBorder="true" applyAlignment="true" applyProtection="false">
      <alignment horizontal="center" vertical="center" textRotation="0" wrapText="false" indent="0" shrinkToFit="false"/>
      <protection locked="true" hidden="false"/>
    </xf>
    <xf numFmtId="181" fontId="95" fillId="0" borderId="40" xfId="86" applyFont="true" applyBorder="true" applyAlignment="true" applyProtection="false">
      <alignment horizontal="center" vertical="center" textRotation="0" wrapText="false" indent="0" shrinkToFit="false"/>
      <protection locked="true" hidden="false"/>
    </xf>
    <xf numFmtId="181" fontId="18" fillId="0" borderId="0" xfId="86" applyFont="true" applyBorder="false" applyAlignment="true" applyProtection="false">
      <alignment horizontal="center" vertical="center" textRotation="0" wrapText="false" indent="0" shrinkToFit="false"/>
      <protection locked="true" hidden="false"/>
    </xf>
    <xf numFmtId="181" fontId="36" fillId="0" borderId="0" xfId="86" applyFont="true" applyBorder="false" applyAlignment="true" applyProtection="false">
      <alignment horizontal="center" vertical="center" textRotation="0" wrapText="false" indent="0" shrinkToFit="false"/>
      <protection locked="true" hidden="false"/>
    </xf>
    <xf numFmtId="181" fontId="92" fillId="13" borderId="48" xfId="86" applyFont="true" applyBorder="true" applyAlignment="true" applyProtection="false">
      <alignment horizontal="center" vertical="center" textRotation="0" wrapText="false" indent="0" shrinkToFit="false"/>
      <protection locked="true" hidden="false"/>
    </xf>
    <xf numFmtId="181" fontId="18" fillId="5" borderId="58" xfId="86" applyFont="true" applyBorder="true" applyAlignment="true" applyProtection="false">
      <alignment horizontal="center" vertical="center" textRotation="0" wrapText="false" indent="0" shrinkToFit="false"/>
      <protection locked="true" hidden="false"/>
    </xf>
    <xf numFmtId="181" fontId="18" fillId="5" borderId="14" xfId="86" applyFont="true" applyBorder="true" applyAlignment="true" applyProtection="false">
      <alignment horizontal="center" vertical="center" textRotation="0" wrapText="false" indent="0" shrinkToFit="false"/>
      <protection locked="true" hidden="false"/>
    </xf>
    <xf numFmtId="181" fontId="18" fillId="0" borderId="62" xfId="86" applyFont="true" applyBorder="true" applyAlignment="true" applyProtection="false">
      <alignment horizontal="center" vertical="center" textRotation="0" wrapText="false" indent="0" shrinkToFit="false"/>
      <protection locked="true" hidden="false"/>
    </xf>
    <xf numFmtId="181" fontId="18" fillId="0" borderId="18" xfId="86" applyFont="true" applyBorder="true" applyAlignment="true" applyProtection="false">
      <alignment horizontal="center" vertical="center" textRotation="0" wrapText="false" indent="0" shrinkToFit="false"/>
      <protection locked="true" hidden="false"/>
    </xf>
    <xf numFmtId="181" fontId="18" fillId="0" borderId="60" xfId="86" applyFont="true" applyBorder="true" applyAlignment="true" applyProtection="false">
      <alignment horizontal="center" vertical="center" textRotation="0" wrapText="false" indent="0" shrinkToFit="false"/>
      <protection locked="true" hidden="false"/>
    </xf>
    <xf numFmtId="181" fontId="18" fillId="0" borderId="61" xfId="86" applyFont="true" applyBorder="true" applyAlignment="true" applyProtection="false">
      <alignment horizontal="center" vertical="center" textRotation="0" wrapText="false" indent="0" shrinkToFit="false"/>
      <protection locked="true" hidden="false"/>
    </xf>
    <xf numFmtId="181" fontId="18" fillId="0" borderId="65" xfId="86" applyFont="true" applyBorder="true" applyAlignment="true" applyProtection="false">
      <alignment horizontal="center" vertical="center" textRotation="0" wrapText="false" indent="0" shrinkToFit="false"/>
      <protection locked="true" hidden="false"/>
    </xf>
    <xf numFmtId="181" fontId="94" fillId="5" borderId="13" xfId="86" applyFont="true" applyBorder="true" applyAlignment="true" applyProtection="false">
      <alignment horizontal="center" vertical="center" textRotation="0" wrapText="false" indent="0" shrinkToFit="false"/>
      <protection locked="true" hidden="false"/>
    </xf>
    <xf numFmtId="181" fontId="18" fillId="0" borderId="66" xfId="86" applyFont="true" applyBorder="true" applyAlignment="true" applyProtection="false">
      <alignment horizontal="center" vertical="center" textRotation="0" wrapText="false" indent="0" shrinkToFit="false"/>
      <protection locked="true" hidden="false"/>
    </xf>
    <xf numFmtId="181" fontId="94" fillId="5" borderId="6" xfId="86" applyFont="true" applyBorder="true" applyAlignment="true" applyProtection="false">
      <alignment horizontal="center" vertical="center" textRotation="0" wrapText="false" indent="0" shrinkToFit="false"/>
      <protection locked="true" hidden="false"/>
    </xf>
    <xf numFmtId="164" fontId="18" fillId="0" borderId="67" xfId="86" applyFont="true" applyBorder="true" applyAlignment="true" applyProtection="false">
      <alignment horizontal="center" vertical="center" textRotation="0" wrapText="false" indent="0" shrinkToFit="false"/>
      <protection locked="true" hidden="false"/>
    </xf>
    <xf numFmtId="164" fontId="18" fillId="0" borderId="2" xfId="86" applyFont="true" applyBorder="true" applyAlignment="true" applyProtection="false">
      <alignment horizontal="left" vertical="center" textRotation="0" wrapText="true" indent="0" shrinkToFit="false"/>
      <protection locked="true" hidden="false"/>
    </xf>
    <xf numFmtId="181" fontId="18" fillId="0" borderId="67" xfId="86" applyFont="true" applyBorder="true" applyAlignment="true" applyProtection="false">
      <alignment horizontal="center" vertical="center" textRotation="0" wrapText="false" indent="0" shrinkToFit="false"/>
      <protection locked="true" hidden="false"/>
    </xf>
    <xf numFmtId="181" fontId="18" fillId="0" borderId="68" xfId="86" applyFont="true" applyBorder="true" applyAlignment="true" applyProtection="false">
      <alignment horizontal="center" vertical="center" textRotation="0" wrapText="false" indent="0" shrinkToFit="false"/>
      <protection locked="true" hidden="false"/>
    </xf>
    <xf numFmtId="181" fontId="18" fillId="5" borderId="40" xfId="86" applyFont="true" applyBorder="true" applyAlignment="true" applyProtection="false">
      <alignment horizontal="center" vertical="center" textRotation="0" wrapText="false" indent="0" shrinkToFit="false"/>
      <protection locked="true" hidden="false"/>
    </xf>
    <xf numFmtId="181" fontId="95" fillId="5" borderId="40" xfId="86" applyFont="true" applyBorder="true" applyAlignment="true" applyProtection="false">
      <alignment horizontal="center" vertical="center" textRotation="0" wrapText="false" indent="0" shrinkToFit="false"/>
      <protection locked="true" hidden="false"/>
    </xf>
    <xf numFmtId="164" fontId="18" fillId="0" borderId="0" xfId="86" applyFont="true" applyBorder="false" applyAlignment="true" applyProtection="false">
      <alignment horizontal="center" vertical="center" textRotation="0" wrapText="false" indent="0" shrinkToFit="false"/>
      <protection locked="true" hidden="false"/>
    </xf>
    <xf numFmtId="164" fontId="18" fillId="0" borderId="0" xfId="86" applyFont="true" applyBorder="false" applyAlignment="true" applyProtection="false">
      <alignment horizontal="left" vertical="center" textRotation="0" wrapText="true" indent="0" shrinkToFit="false"/>
      <protection locked="true" hidden="false"/>
    </xf>
    <xf numFmtId="181" fontId="91" fillId="0" borderId="0" xfId="86" applyFont="true" applyBorder="false" applyAlignment="true" applyProtection="false">
      <alignment horizontal="center" vertical="center" textRotation="0" wrapText="false" indent="0" shrinkToFit="false"/>
      <protection locked="true" hidden="false"/>
    </xf>
    <xf numFmtId="164" fontId="24" fillId="6" borderId="57" xfId="86" applyFont="true" applyBorder="true" applyAlignment="true" applyProtection="false">
      <alignment horizontal="center" vertical="center" textRotation="0" wrapText="false" indent="0" shrinkToFit="false"/>
      <protection locked="true" hidden="false"/>
    </xf>
    <xf numFmtId="164" fontId="24" fillId="6" borderId="69" xfId="86" applyFont="true" applyBorder="true" applyAlignment="true" applyProtection="false">
      <alignment horizontal="left" vertical="center" textRotation="0" wrapText="true" indent="0" shrinkToFit="false"/>
      <protection locked="true" hidden="false"/>
    </xf>
    <xf numFmtId="181" fontId="18" fillId="6" borderId="57" xfId="86" applyFont="true" applyBorder="true" applyAlignment="true" applyProtection="false">
      <alignment horizontal="general" vertical="center" textRotation="0" wrapText="false" indent="0" shrinkToFit="false"/>
      <protection locked="true" hidden="false"/>
    </xf>
    <xf numFmtId="181" fontId="18" fillId="6" borderId="6" xfId="86" applyFont="true" applyBorder="true" applyAlignment="true" applyProtection="false">
      <alignment horizontal="center" vertical="center" textRotation="0" wrapText="false" indent="0" shrinkToFit="false"/>
      <protection locked="true" hidden="false"/>
    </xf>
    <xf numFmtId="181" fontId="95" fillId="6" borderId="40" xfId="86" applyFont="true" applyBorder="true" applyAlignment="true" applyProtection="false">
      <alignment horizontal="center" vertical="center" textRotation="0" wrapText="false" indent="0" shrinkToFit="false"/>
      <protection locked="true" hidden="false"/>
    </xf>
    <xf numFmtId="164" fontId="18" fillId="0" borderId="70" xfId="86" applyFont="true" applyBorder="true" applyAlignment="true" applyProtection="false">
      <alignment horizontal="center" vertical="center" textRotation="0" wrapText="false" indent="0" shrinkToFit="false"/>
      <protection locked="true" hidden="false"/>
    </xf>
    <xf numFmtId="181" fontId="18" fillId="0" borderId="70" xfId="86" applyFont="true" applyBorder="true" applyAlignment="true" applyProtection="false">
      <alignment horizontal="center" vertical="center" textRotation="0" wrapText="false" indent="0" shrinkToFit="false"/>
      <protection locked="true" hidden="false"/>
    </xf>
    <xf numFmtId="181" fontId="18" fillId="0" borderId="71" xfId="86" applyFont="true" applyBorder="true" applyAlignment="true" applyProtection="false">
      <alignment horizontal="center" vertical="center" textRotation="0" wrapText="false" indent="0" shrinkToFit="false"/>
      <protection locked="true" hidden="false"/>
    </xf>
    <xf numFmtId="164" fontId="18" fillId="0" borderId="24" xfId="86" applyFont="true" applyBorder="true" applyAlignment="true" applyProtection="true">
      <alignment horizontal="left" vertical="center" textRotation="0" wrapText="true" indent="0" shrinkToFit="false"/>
      <protection locked="false" hidden="false"/>
    </xf>
    <xf numFmtId="181" fontId="18" fillId="0" borderId="63" xfId="86" applyFont="true" applyBorder="true" applyAlignment="true" applyProtection="false">
      <alignment horizontal="center" vertical="center" textRotation="0" wrapText="false" indent="0" shrinkToFit="false"/>
      <protection locked="true" hidden="false"/>
    </xf>
    <xf numFmtId="181" fontId="18" fillId="0" borderId="22" xfId="86" applyFont="true" applyBorder="true" applyAlignment="true" applyProtection="false">
      <alignment horizontal="center" vertical="center" textRotation="0" wrapText="false" indent="0" shrinkToFit="false"/>
      <protection locked="true" hidden="false"/>
    </xf>
    <xf numFmtId="181" fontId="91" fillId="14" borderId="19" xfId="86" applyFont="true" applyBorder="true" applyAlignment="true" applyProtection="true">
      <alignment horizontal="center" vertical="center" textRotation="0" wrapText="false" indent="0" shrinkToFit="false"/>
      <protection locked="false" hidden="false"/>
    </xf>
    <xf numFmtId="181" fontId="20" fillId="6" borderId="57" xfId="86" applyFont="true" applyBorder="true" applyAlignment="true" applyProtection="false">
      <alignment horizontal="general" vertical="center" textRotation="0" wrapText="false" indent="0" shrinkToFit="false"/>
      <protection locked="true" hidden="false"/>
    </xf>
    <xf numFmtId="181" fontId="18" fillId="5" borderId="58" xfId="86" applyFont="true" applyBorder="true" applyAlignment="true" applyProtection="false">
      <alignment horizontal="general" vertical="center" textRotation="0" wrapText="false" indent="0" shrinkToFit="false"/>
      <protection locked="true" hidden="false"/>
    </xf>
    <xf numFmtId="181" fontId="95" fillId="5" borderId="48" xfId="86" applyFont="true" applyBorder="true" applyAlignment="true" applyProtection="false">
      <alignment horizontal="center" vertical="center" textRotation="0" wrapText="false" indent="0" shrinkToFit="false"/>
      <protection locked="true" hidden="false"/>
    </xf>
    <xf numFmtId="181" fontId="94" fillId="5" borderId="21" xfId="86" applyFont="true" applyBorder="true" applyAlignment="true" applyProtection="false">
      <alignment horizontal="center" vertical="center" textRotation="0" wrapText="false" indent="0" shrinkToFit="false"/>
      <protection locked="true" hidden="false"/>
    </xf>
    <xf numFmtId="164" fontId="24" fillId="5" borderId="57" xfId="86" applyFont="true" applyBorder="true" applyAlignment="true" applyProtection="false">
      <alignment horizontal="center" vertical="center" textRotation="0" wrapText="false" indent="0" shrinkToFit="false"/>
      <protection locked="true" hidden="false"/>
    </xf>
    <xf numFmtId="164" fontId="24" fillId="5" borderId="69" xfId="86" applyFont="true" applyBorder="true" applyAlignment="true" applyProtection="false">
      <alignment horizontal="left" vertical="center" textRotation="0" wrapText="true" indent="0" shrinkToFit="false"/>
      <protection locked="true" hidden="false"/>
    </xf>
    <xf numFmtId="181" fontId="18" fillId="5" borderId="57" xfId="86" applyFont="true" applyBorder="true" applyAlignment="true" applyProtection="false">
      <alignment horizontal="center" vertical="center" textRotation="0" wrapText="false" indent="0" shrinkToFit="false"/>
      <protection locked="true" hidden="false"/>
    </xf>
    <xf numFmtId="181" fontId="18" fillId="5" borderId="6" xfId="86" applyFont="true" applyBorder="true" applyAlignment="true" applyProtection="false">
      <alignment horizontal="center" vertical="center" textRotation="0" wrapText="false" indent="0" shrinkToFit="false"/>
      <protection locked="true" hidden="false"/>
    </xf>
    <xf numFmtId="164" fontId="24" fillId="15" borderId="58" xfId="86" applyFont="true" applyBorder="true" applyAlignment="true" applyProtection="false">
      <alignment horizontal="center" vertical="center" textRotation="0" wrapText="false" indent="0" shrinkToFit="false"/>
      <protection locked="true" hidden="false"/>
    </xf>
    <xf numFmtId="164" fontId="24" fillId="15" borderId="59" xfId="86" applyFont="true" applyBorder="true" applyAlignment="true" applyProtection="false">
      <alignment horizontal="left" vertical="center" textRotation="0" wrapText="true" indent="0" shrinkToFit="false"/>
      <protection locked="true" hidden="false"/>
    </xf>
    <xf numFmtId="181" fontId="18" fillId="15" borderId="58" xfId="86" applyFont="true" applyBorder="true" applyAlignment="true" applyProtection="false">
      <alignment horizontal="center" vertical="center" textRotation="0" wrapText="false" indent="0" shrinkToFit="false"/>
      <protection locked="true" hidden="false"/>
    </xf>
    <xf numFmtId="181" fontId="18" fillId="15" borderId="14" xfId="86" applyFont="true" applyBorder="true" applyAlignment="true" applyProtection="false">
      <alignment horizontal="center" vertical="center" textRotation="0" wrapText="false" indent="0" shrinkToFit="false"/>
      <protection locked="true" hidden="false"/>
    </xf>
    <xf numFmtId="181" fontId="93" fillId="15" borderId="11" xfId="86" applyFont="true" applyBorder="true" applyAlignment="true" applyProtection="false">
      <alignment horizontal="center" vertical="center" textRotation="0" wrapText="false" indent="0" shrinkToFit="false"/>
      <protection locked="true" hidden="false"/>
    </xf>
    <xf numFmtId="181" fontId="94" fillId="15" borderId="5" xfId="86" applyFont="true" applyBorder="true" applyAlignment="true" applyProtection="false">
      <alignment horizontal="center" vertical="center" textRotation="0" wrapText="false" indent="0" shrinkToFit="false"/>
      <protection locked="true" hidden="false"/>
    </xf>
    <xf numFmtId="181" fontId="94" fillId="15" borderId="13" xfId="86" applyFont="true" applyBorder="true" applyAlignment="true" applyProtection="false">
      <alignment horizontal="center" vertical="center" textRotation="0" wrapText="false" indent="0" shrinkToFit="false"/>
      <protection locked="true" hidden="false"/>
    </xf>
    <xf numFmtId="164" fontId="24" fillId="15" borderId="62" xfId="86" applyFont="true" applyBorder="true" applyAlignment="true" applyProtection="false">
      <alignment horizontal="center" vertical="center" textRotation="0" wrapText="false" indent="0" shrinkToFit="false"/>
      <protection locked="true" hidden="false"/>
    </xf>
    <xf numFmtId="164" fontId="24" fillId="15" borderId="23" xfId="86" applyFont="true" applyBorder="true" applyAlignment="true" applyProtection="false">
      <alignment horizontal="left" vertical="center" textRotation="0" wrapText="true" indent="0" shrinkToFit="false"/>
      <protection locked="true" hidden="false"/>
    </xf>
    <xf numFmtId="181" fontId="18" fillId="15" borderId="62" xfId="86" applyFont="true" applyBorder="true" applyAlignment="true" applyProtection="false">
      <alignment horizontal="center" vertical="center" textRotation="0" wrapText="false" indent="0" shrinkToFit="false"/>
      <protection locked="true" hidden="false"/>
    </xf>
    <xf numFmtId="181" fontId="18" fillId="15" borderId="66" xfId="86" applyFont="true" applyBorder="true" applyAlignment="true" applyProtection="false">
      <alignment horizontal="center" vertical="center" textRotation="0" wrapText="false" indent="0" shrinkToFit="false"/>
      <protection locked="true" hidden="false"/>
    </xf>
    <xf numFmtId="181" fontId="9" fillId="6" borderId="57" xfId="86" applyFont="true" applyBorder="true" applyAlignment="true" applyProtection="false">
      <alignment horizontal="general" vertical="center" textRotation="0" wrapText="false" indent="0" shrinkToFit="false"/>
      <protection locked="true" hidden="false"/>
    </xf>
    <xf numFmtId="181" fontId="18" fillId="6" borderId="57" xfId="86" applyFont="true" applyBorder="true" applyAlignment="true" applyProtection="false">
      <alignment horizontal="center" vertical="center" textRotation="0" wrapText="false" indent="0" shrinkToFit="false"/>
      <protection locked="true" hidden="false"/>
    </xf>
    <xf numFmtId="181" fontId="96" fillId="5" borderId="40" xfId="86" applyFont="true" applyBorder="true" applyAlignment="true" applyProtection="false">
      <alignment horizontal="center" vertical="center" textRotation="0" wrapText="false" indent="0" shrinkToFit="false"/>
      <protection locked="true" hidden="false"/>
    </xf>
    <xf numFmtId="181" fontId="94" fillId="5" borderId="40" xfId="86" applyFont="true" applyBorder="true" applyAlignment="true" applyProtection="false">
      <alignment horizontal="center" vertical="center" textRotation="0" wrapText="false" indent="0" shrinkToFit="false"/>
      <protection locked="true" hidden="false"/>
    </xf>
    <xf numFmtId="164" fontId="9" fillId="0" borderId="0" xfId="86" applyFont="true" applyBorder="false" applyAlignment="true" applyProtection="false">
      <alignment horizontal="general" vertical="center" textRotation="0" wrapText="true" indent="0" shrinkToFit="false"/>
      <protection locked="true" hidden="false"/>
    </xf>
    <xf numFmtId="164" fontId="9" fillId="0" borderId="0" xfId="86" applyFont="true" applyBorder="false" applyAlignment="true" applyProtection="false">
      <alignment horizontal="center" vertical="center" textRotation="0" wrapText="true" indent="0" shrinkToFit="false"/>
      <protection locked="true" hidden="false"/>
    </xf>
    <xf numFmtId="181" fontId="96" fillId="0" borderId="0" xfId="86" applyFont="true" applyBorder="false" applyAlignment="true" applyProtection="false">
      <alignment horizontal="general" vertical="center" textRotation="0" wrapText="false" indent="0" shrinkToFit="false"/>
      <protection locked="true" hidden="false"/>
    </xf>
    <xf numFmtId="182" fontId="96" fillId="0" borderId="0" xfId="86" applyFont="true" applyBorder="false" applyAlignment="true" applyProtection="false">
      <alignment horizontal="general" vertical="center" textRotation="0" wrapText="false" indent="0" shrinkToFit="false"/>
      <protection locked="true" hidden="false"/>
    </xf>
    <xf numFmtId="182" fontId="35" fillId="0" borderId="0" xfId="86" applyFont="true" applyBorder="false" applyAlignment="true" applyProtection="false">
      <alignment horizontal="center" vertical="center" textRotation="0" wrapText="false" indent="0" shrinkToFit="false"/>
      <protection locked="true" hidden="false"/>
    </xf>
    <xf numFmtId="164" fontId="24" fillId="0" borderId="0" xfId="86" applyFont="true" applyBorder="false" applyAlignment="true" applyProtection="false">
      <alignment horizontal="center" vertical="center" textRotation="0" wrapText="false" indent="0" shrinkToFit="false"/>
      <protection locked="true" hidden="false"/>
    </xf>
    <xf numFmtId="164" fontId="9" fillId="0" borderId="0" xfId="86" applyFont="true" applyBorder="false" applyAlignment="true" applyProtection="false">
      <alignment horizontal="left" vertical="center" textRotation="0" wrapText="false" indent="0" shrinkToFit="false"/>
      <protection locked="true" hidden="false"/>
    </xf>
    <xf numFmtId="164" fontId="35" fillId="0" borderId="0" xfId="86" applyFont="true" applyBorder="false" applyAlignment="false" applyProtection="false">
      <alignment horizontal="general" vertical="bottom" textRotation="0" wrapText="false" indent="0" shrinkToFit="false"/>
      <protection locked="true" hidden="false"/>
    </xf>
    <xf numFmtId="164" fontId="24" fillId="0" borderId="0" xfId="86" applyFont="true" applyBorder="true" applyAlignment="true" applyProtection="false">
      <alignment horizontal="right" vertical="top" textRotation="0" wrapText="true" indent="0" shrinkToFit="false"/>
      <protection locked="true" hidden="false"/>
    </xf>
    <xf numFmtId="164" fontId="9" fillId="0" borderId="0" xfId="86" applyFont="true" applyBorder="true" applyAlignment="true" applyProtection="false">
      <alignment horizontal="center" vertical="top" textRotation="0" wrapText="true" indent="0" shrinkToFit="false"/>
      <protection locked="true" hidden="false"/>
    </xf>
    <xf numFmtId="164" fontId="9" fillId="0" borderId="0" xfId="86" applyFont="true" applyBorder="false" applyAlignment="true" applyProtection="false">
      <alignment horizontal="left" vertical="top" textRotation="0" wrapText="true" indent="0" shrinkToFit="false"/>
      <protection locked="true" hidden="false"/>
    </xf>
    <xf numFmtId="164" fontId="16" fillId="0" borderId="0" xfId="86" applyFont="true" applyBorder="true" applyAlignment="true" applyProtection="false">
      <alignment horizontal="center" vertical="bottom" textRotation="0" wrapText="true" indent="0" shrinkToFit="false"/>
      <protection locked="true" hidden="false"/>
    </xf>
    <xf numFmtId="164" fontId="97" fillId="0" borderId="0" xfId="86" applyFont="true" applyBorder="false" applyAlignment="false" applyProtection="false">
      <alignment horizontal="general" vertical="bottom" textRotation="0" wrapText="false" indent="0" shrinkToFit="false"/>
      <protection locked="true" hidden="false"/>
    </xf>
    <xf numFmtId="164" fontId="98" fillId="2" borderId="40" xfId="86" applyFont="true" applyBorder="true" applyAlignment="true" applyProtection="false">
      <alignment horizontal="center" vertical="center" textRotation="0" wrapText="false" indent="0" shrinkToFit="false"/>
      <protection locked="true" hidden="false"/>
    </xf>
    <xf numFmtId="164" fontId="99" fillId="0" borderId="0" xfId="0" applyFont="true" applyBorder="false" applyAlignment="false" applyProtection="false">
      <alignment horizontal="general" vertical="bottom" textRotation="0" wrapText="false" indent="0" shrinkToFit="false"/>
      <protection locked="true" hidden="false"/>
    </xf>
    <xf numFmtId="164" fontId="100" fillId="0" borderId="0" xfId="86" applyFont="true" applyBorder="false" applyAlignment="false" applyProtection="false">
      <alignment horizontal="general" vertical="bottom" textRotation="0" wrapText="false" indent="0" shrinkToFit="false"/>
      <protection locked="true" hidden="false"/>
    </xf>
    <xf numFmtId="164" fontId="9" fillId="0" borderId="40" xfId="86" applyFont="true" applyBorder="true" applyAlignment="true" applyProtection="false">
      <alignment horizontal="left" vertical="center" textRotation="0" wrapText="true" indent="0" shrinkToFit="false"/>
      <protection locked="true" hidden="false"/>
    </xf>
    <xf numFmtId="181" fontId="9" fillId="2" borderId="40" xfId="86" applyFont="true" applyBorder="true" applyAlignment="true" applyProtection="false">
      <alignment horizontal="center" vertical="center" textRotation="0" wrapText="false" indent="0" shrinkToFit="false"/>
      <protection locked="true" hidden="false"/>
    </xf>
    <xf numFmtId="181" fontId="24" fillId="2" borderId="40" xfId="86" applyFont="true" applyBorder="true" applyAlignment="true" applyProtection="false">
      <alignment horizontal="center" vertical="center" textRotation="0" wrapText="false" indent="0" shrinkToFit="false"/>
      <protection locked="true" hidden="false"/>
    </xf>
    <xf numFmtId="164" fontId="9" fillId="0" borderId="40" xfId="86" applyFont="true" applyBorder="true" applyAlignment="true" applyProtection="false">
      <alignment horizontal="left" vertical="center" textRotation="0" wrapText="false" indent="0" shrinkToFit="false"/>
      <protection locked="true" hidden="false"/>
    </xf>
    <xf numFmtId="181" fontId="9" fillId="0" borderId="0" xfId="86" applyFont="true" applyBorder="false" applyAlignment="false" applyProtection="false">
      <alignment horizontal="general" vertical="bottom" textRotation="0" wrapText="false" indent="0" shrinkToFit="false"/>
      <protection locked="true" hidden="false"/>
    </xf>
    <xf numFmtId="181" fontId="101" fillId="0" borderId="0" xfId="86" applyFont="true" applyBorder="false" applyAlignment="false" applyProtection="false">
      <alignment horizontal="general" vertical="bottom" textRotation="0" wrapText="false" indent="0" shrinkToFit="false"/>
      <protection locked="true" hidden="false"/>
    </xf>
    <xf numFmtId="181" fontId="24" fillId="2" borderId="0" xfId="86" applyFont="true" applyBorder="false" applyAlignment="false" applyProtection="false">
      <alignment horizontal="general" vertical="bottom" textRotation="0" wrapText="false" indent="0" shrinkToFit="false"/>
      <protection locked="true" hidden="false"/>
    </xf>
    <xf numFmtId="181" fontId="100" fillId="0" borderId="0" xfId="86" applyFont="true" applyBorder="false" applyAlignment="false" applyProtection="false">
      <alignment horizontal="general" vertical="bottom" textRotation="0" wrapText="false" indent="0" shrinkToFit="false"/>
      <protection locked="true" hidden="false"/>
    </xf>
    <xf numFmtId="181" fontId="102" fillId="0" borderId="0" xfId="86" applyFont="true" applyBorder="false" applyAlignment="false" applyProtection="false">
      <alignment horizontal="general" vertical="bottom" textRotation="0" wrapText="false" indent="0" shrinkToFit="false"/>
      <protection locked="true" hidden="false"/>
    </xf>
    <xf numFmtId="181" fontId="103" fillId="2" borderId="0" xfId="86" applyFont="true" applyBorder="false" applyAlignment="false" applyProtection="false">
      <alignment horizontal="general" vertical="bottom" textRotation="0" wrapText="false" indent="0" shrinkToFit="false"/>
      <protection locked="true" hidden="false"/>
    </xf>
    <xf numFmtId="181" fontId="0" fillId="0" borderId="0" xfId="86" applyFont="true" applyBorder="false" applyAlignment="false" applyProtection="false">
      <alignment horizontal="general" vertical="bottom" textRotation="0" wrapText="false" indent="0" shrinkToFit="false"/>
      <protection locked="true" hidden="false"/>
    </xf>
    <xf numFmtId="181" fontId="99" fillId="0" borderId="0" xfId="86" applyFont="true" applyBorder="false" applyAlignment="false" applyProtection="false">
      <alignment horizontal="general" vertical="bottom" textRotation="0" wrapText="false" indent="0" shrinkToFit="false"/>
      <protection locked="true" hidden="false"/>
    </xf>
    <xf numFmtId="181" fontId="9" fillId="5" borderId="40" xfId="86" applyFont="true" applyBorder="true" applyAlignment="true" applyProtection="false">
      <alignment horizontal="center" vertical="center" textRotation="0" wrapText="false" indent="0" shrinkToFit="false"/>
      <protection locked="true" hidden="false"/>
    </xf>
    <xf numFmtId="181" fontId="96" fillId="5" borderId="57" xfId="86" applyFont="true" applyBorder="true" applyAlignment="true" applyProtection="false">
      <alignment horizontal="left" vertical="center" textRotation="0" wrapText="false" indent="0" shrinkToFit="false"/>
      <protection locked="true" hidden="false"/>
    </xf>
    <xf numFmtId="181" fontId="16" fillId="5" borderId="40" xfId="86" applyFont="true" applyBorder="true" applyAlignment="true" applyProtection="false">
      <alignment horizontal="center" vertical="center" textRotation="0" wrapText="false" indent="0" shrinkToFit="false"/>
      <protection locked="true" hidden="false"/>
    </xf>
    <xf numFmtId="164" fontId="100" fillId="0" borderId="0" xfId="0" applyFont="true" applyBorder="false" applyAlignment="false" applyProtection="false">
      <alignment horizontal="general" vertical="bottom" textRotation="0" wrapText="false" indent="0" shrinkToFit="false"/>
      <protection locked="true" hidden="false"/>
    </xf>
    <xf numFmtId="164" fontId="9" fillId="0" borderId="0" xfId="86" applyFont="true" applyBorder="true" applyAlignment="true" applyProtection="false">
      <alignment horizontal="left" vertical="top" textRotation="0" wrapText="true" indent="0" shrinkToFit="false"/>
      <protection locked="true" hidden="false"/>
    </xf>
    <xf numFmtId="164" fontId="0" fillId="0" borderId="0" xfId="86" applyFont="true" applyBorder="false" applyAlignment="true" applyProtection="true">
      <alignment horizontal="left" vertical="top" textRotation="0" wrapText="true" indent="0" shrinkToFit="false"/>
      <protection locked="false" hidden="false"/>
    </xf>
    <xf numFmtId="164" fontId="18" fillId="0" borderId="0" xfId="0" applyFont="true" applyBorder="false" applyAlignment="true" applyProtection="false">
      <alignment horizontal="right" vertical="bottom" textRotation="0" wrapText="false" indent="0" shrinkToFit="false"/>
      <protection locked="true" hidden="false"/>
    </xf>
    <xf numFmtId="164" fontId="55" fillId="0" borderId="16" xfId="0" applyFont="true" applyBorder="true" applyAlignment="true" applyProtection="false">
      <alignment horizontal="left" vertical="center" textRotation="0" wrapText="true" indent="0" shrinkToFit="false"/>
      <protection locked="true" hidden="false"/>
    </xf>
    <xf numFmtId="183" fontId="55" fillId="0" borderId="16" xfId="17" applyFont="true" applyBorder="true" applyAlignment="true" applyProtection="true">
      <alignment horizontal="center" vertical="bottom" textRotation="0" wrapText="false" indent="0" shrinkToFit="false"/>
      <protection locked="true" hidden="false"/>
    </xf>
    <xf numFmtId="166" fontId="55" fillId="0" borderId="16" xfId="17" applyFont="true" applyBorder="true" applyAlignment="true" applyProtection="true">
      <alignment horizontal="center" vertical="bottom" textRotation="0" wrapText="false" indent="0" shrinkToFit="false"/>
      <protection locked="true" hidden="false"/>
    </xf>
    <xf numFmtId="164" fontId="36" fillId="0" borderId="0" xfId="0" applyFont="true" applyBorder="false" applyAlignment="false" applyProtection="false">
      <alignment horizontal="general" vertical="bottom" textRotation="0" wrapText="false" indent="0" shrinkToFit="false"/>
      <protection locked="true" hidden="false"/>
    </xf>
    <xf numFmtId="164" fontId="18" fillId="0" borderId="40" xfId="0" applyFont="true" applyBorder="true" applyAlignment="true" applyProtection="false">
      <alignment horizontal="left" vertical="top" textRotation="0" wrapText="true" indent="0" shrinkToFit="false"/>
      <protection locked="true" hidden="false"/>
    </xf>
    <xf numFmtId="168" fontId="18" fillId="0" borderId="40" xfId="0" applyFont="true" applyBorder="true" applyAlignment="true" applyProtection="false">
      <alignment horizontal="general" vertical="top" textRotation="0" wrapText="true" indent="0" shrinkToFit="false"/>
      <protection locked="true" hidden="false"/>
    </xf>
    <xf numFmtId="164" fontId="18" fillId="0" borderId="40" xfId="0" applyFont="true" applyBorder="true" applyAlignment="true" applyProtection="false">
      <alignment horizontal="general" vertical="top" textRotation="0" wrapText="true" indent="0" shrinkToFit="false"/>
      <protection locked="true" hidden="false"/>
    </xf>
    <xf numFmtId="164" fontId="18" fillId="0" borderId="0" xfId="0" applyFont="true" applyBorder="false" applyAlignment="true" applyProtection="false">
      <alignment horizontal="general" vertical="bottom" textRotation="0" wrapText="true" indent="0" shrinkToFit="false"/>
      <protection locked="true" hidden="false"/>
    </xf>
    <xf numFmtId="164" fontId="18" fillId="0" borderId="40" xfId="0" applyFont="true" applyBorder="true" applyAlignment="false" applyProtection="false">
      <alignment horizontal="general" vertical="bottom" textRotation="0" wrapText="false" indent="0" shrinkToFit="false"/>
      <protection locked="true" hidden="false"/>
    </xf>
    <xf numFmtId="164" fontId="18" fillId="0" borderId="40" xfId="0" applyFont="true" applyBorder="true" applyAlignment="true" applyProtection="false">
      <alignment horizontal="center" vertical="bottom" textRotation="0" wrapText="false" indent="0" shrinkToFit="false"/>
      <protection locked="true" hidden="false"/>
    </xf>
    <xf numFmtId="164" fontId="18" fillId="0" borderId="40" xfId="0" applyFont="true" applyBorder="true" applyAlignment="true" applyProtection="false">
      <alignment horizontal="center" vertical="center" textRotation="0" wrapText="false" indent="0" shrinkToFit="false"/>
      <protection locked="true" hidden="false"/>
    </xf>
    <xf numFmtId="164" fontId="55" fillId="5" borderId="4" xfId="0" applyFont="true" applyBorder="true" applyAlignment="true" applyProtection="false">
      <alignment horizontal="center" vertical="center" textRotation="0" wrapText="true" indent="0" shrinkToFit="false"/>
      <protection locked="true" hidden="false"/>
    </xf>
    <xf numFmtId="177" fontId="36" fillId="10" borderId="0" xfId="0" applyFont="true" applyBorder="true" applyAlignment="true" applyProtection="true">
      <alignment horizontal="center" vertical="center" textRotation="0" wrapText="false" indent="0" shrinkToFit="false"/>
      <protection locked="false" hidden="false"/>
    </xf>
    <xf numFmtId="164" fontId="9" fillId="0" borderId="0" xfId="106" applyFont="true" applyBorder="true" applyAlignment="true" applyProtection="true">
      <alignment horizontal="center" vertical="center" textRotation="0" wrapText="false" indent="0" shrinkToFit="false"/>
      <protection locked="false" hidden="false"/>
    </xf>
    <xf numFmtId="177" fontId="24" fillId="10" borderId="0" xfId="0" applyFont="true" applyBorder="true" applyAlignment="true" applyProtection="true">
      <alignment horizontal="center" vertical="bottom" textRotation="0" wrapText="false" indent="0" shrinkToFit="false"/>
      <protection locked="false" hidden="false"/>
    </xf>
    <xf numFmtId="164" fontId="9" fillId="3" borderId="0" xfId="0" applyFont="true" applyBorder="false" applyAlignment="true" applyProtection="true">
      <alignment horizontal="right" vertical="bottom" textRotation="0" wrapText="false" indent="0" shrinkToFit="false"/>
      <protection locked="true" hidden="true"/>
    </xf>
    <xf numFmtId="164" fontId="9" fillId="16" borderId="0" xfId="0" applyFont="true" applyBorder="false" applyAlignment="true" applyProtection="true">
      <alignment horizontal="right" vertical="bottom" textRotation="0" wrapText="false" indent="0" shrinkToFit="false"/>
      <protection locked="true" hidden="true"/>
    </xf>
    <xf numFmtId="164" fontId="24" fillId="4" borderId="0" xfId="0" applyFont="true" applyBorder="true" applyAlignment="true" applyProtection="true">
      <alignment horizontal="general" vertical="bottom" textRotation="0" wrapText="false" indent="0" shrinkToFit="false"/>
      <protection locked="false" hidden="false"/>
    </xf>
    <xf numFmtId="176" fontId="24" fillId="4" borderId="0" xfId="0" applyFont="true" applyBorder="true" applyAlignment="true" applyProtection="true">
      <alignment horizontal="general" vertical="bottom" textRotation="0" wrapText="false" indent="0" shrinkToFit="false"/>
      <protection locked="false" hidden="false"/>
    </xf>
    <xf numFmtId="164" fontId="38" fillId="4" borderId="0" xfId="0" applyFont="true" applyBorder="true" applyAlignment="true" applyProtection="true">
      <alignment horizontal="left" vertical="center" textRotation="0" wrapText="false" indent="0" shrinkToFit="false"/>
      <protection locked="false" hidden="false"/>
    </xf>
    <xf numFmtId="164" fontId="43" fillId="4" borderId="0" xfId="0" applyFont="true" applyBorder="false" applyAlignment="false" applyProtection="true">
      <alignment horizontal="general" vertical="bottom" textRotation="0" wrapText="false" indent="0" shrinkToFit="false"/>
      <protection locked="true" hidden="true"/>
    </xf>
    <xf numFmtId="164" fontId="55" fillId="6" borderId="7" xfId="0" applyFont="true" applyBorder="true" applyAlignment="true" applyProtection="true">
      <alignment horizontal="center" vertical="center" textRotation="0" wrapText="true" indent="0" shrinkToFit="false"/>
      <protection locked="true" hidden="true"/>
    </xf>
    <xf numFmtId="164" fontId="18" fillId="6" borderId="8" xfId="0" applyFont="true" applyBorder="true" applyAlignment="true" applyProtection="true">
      <alignment horizontal="center" vertical="center" textRotation="0" wrapText="false" indent="0" shrinkToFit="false"/>
      <protection locked="true" hidden="true"/>
    </xf>
    <xf numFmtId="164" fontId="18" fillId="6" borderId="8" xfId="0" applyFont="true" applyBorder="true" applyAlignment="true" applyProtection="true">
      <alignment horizontal="center" vertical="center" textRotation="0" wrapText="true" indent="0" shrinkToFit="false"/>
      <protection locked="true" hidden="true"/>
    </xf>
    <xf numFmtId="164" fontId="18" fillId="6" borderId="9" xfId="0" applyFont="true" applyBorder="true" applyAlignment="true" applyProtection="true">
      <alignment horizontal="center" vertical="center" textRotation="0" wrapText="true" indent="0" shrinkToFit="false"/>
      <protection locked="true" hidden="true"/>
    </xf>
    <xf numFmtId="164" fontId="9" fillId="0" borderId="0" xfId="83" applyFont="true" applyBorder="false" applyAlignment="false" applyProtection="false">
      <alignment horizontal="general" vertical="bottom" textRotation="0" wrapText="false" indent="0" shrinkToFit="false"/>
      <protection locked="true" hidden="false"/>
    </xf>
    <xf numFmtId="179" fontId="9" fillId="0" borderId="0" xfId="132" applyFont="true" applyBorder="true" applyAlignment="true" applyProtection="true">
      <alignment horizontal="general" vertical="bottom" textRotation="0" wrapText="false" indent="0" shrinkToFit="false"/>
      <protection locked="true" hidden="false"/>
    </xf>
    <xf numFmtId="169" fontId="9" fillId="0" borderId="0" xfId="83" applyFont="true" applyBorder="false" applyAlignment="false" applyProtection="false">
      <alignment horizontal="general" vertical="bottom" textRotation="0" wrapText="false" indent="0" shrinkToFit="false"/>
      <protection locked="true" hidden="false"/>
    </xf>
    <xf numFmtId="164" fontId="104" fillId="0" borderId="40" xfId="83" applyFont="true" applyBorder="true" applyAlignment="true" applyProtection="false">
      <alignment horizontal="center" vertical="center" textRotation="0" wrapText="false" indent="0" shrinkToFit="false"/>
      <protection locked="true" hidden="false"/>
    </xf>
    <xf numFmtId="164" fontId="104" fillId="0" borderId="0" xfId="83" applyFont="true" applyBorder="false" applyAlignment="true" applyProtection="false">
      <alignment horizontal="center" vertical="bottom" textRotation="0" wrapText="false" indent="0" shrinkToFit="false"/>
      <protection locked="true" hidden="false"/>
    </xf>
    <xf numFmtId="184" fontId="104" fillId="0" borderId="0" xfId="83" applyFont="true" applyBorder="false" applyAlignment="true" applyProtection="false">
      <alignment horizontal="center" vertical="bottom" textRotation="0" wrapText="false" indent="0" shrinkToFit="false"/>
      <protection locked="true" hidden="false"/>
    </xf>
    <xf numFmtId="164" fontId="9" fillId="0" borderId="40" xfId="83" applyFont="true" applyBorder="true" applyAlignment="true" applyProtection="false">
      <alignment horizontal="center" vertical="center" textRotation="0" wrapText="true" indent="0" shrinkToFit="false"/>
      <protection locked="true" hidden="false"/>
    </xf>
    <xf numFmtId="179" fontId="8" fillId="0" borderId="57" xfId="132" applyFont="true" applyBorder="true" applyAlignment="true" applyProtection="true">
      <alignment horizontal="center" vertical="center" textRotation="0" wrapText="true" indent="0" shrinkToFit="false"/>
      <protection locked="true" hidden="false"/>
    </xf>
    <xf numFmtId="169" fontId="9" fillId="0" borderId="40" xfId="83" applyFont="true" applyBorder="true" applyAlignment="true" applyProtection="false">
      <alignment horizontal="center" vertical="center" textRotation="0" wrapText="true" indent="0" shrinkToFit="false"/>
      <protection locked="true" hidden="false"/>
    </xf>
    <xf numFmtId="179" fontId="8" fillId="0" borderId="40" xfId="132" applyFont="true" applyBorder="true" applyAlignment="true" applyProtection="true">
      <alignment horizontal="center" vertical="center" textRotation="0" wrapText="true" indent="0" shrinkToFit="false"/>
      <protection locked="true" hidden="false"/>
    </xf>
    <xf numFmtId="172" fontId="9" fillId="0" borderId="51" xfId="83" applyFont="true" applyBorder="true" applyAlignment="true" applyProtection="false">
      <alignment horizontal="center" vertical="bottom" textRotation="0" wrapText="false" indent="0" shrinkToFit="false"/>
      <protection locked="true" hidden="false"/>
    </xf>
    <xf numFmtId="185" fontId="9" fillId="0" borderId="51" xfId="132" applyFont="true" applyBorder="true" applyAlignment="true" applyProtection="true">
      <alignment horizontal="general" vertical="bottom" textRotation="0" wrapText="false" indent="0" shrinkToFit="false"/>
      <protection locked="true" hidden="false"/>
    </xf>
    <xf numFmtId="184" fontId="9" fillId="0" borderId="51" xfId="83" applyFont="true" applyBorder="true" applyAlignment="false" applyProtection="false">
      <alignment horizontal="general" vertical="bottom" textRotation="0" wrapText="false" indent="0" shrinkToFit="false"/>
      <protection locked="true" hidden="false"/>
    </xf>
    <xf numFmtId="164" fontId="0" fillId="0" borderId="0" xfId="132" applyFont="true" applyBorder="true" applyAlignment="true" applyProtection="true">
      <alignment horizontal="general" vertical="bottom" textRotation="0" wrapText="false" indent="0" shrinkToFit="false"/>
      <protection locked="true" hidden="false"/>
    </xf>
    <xf numFmtId="175" fontId="9" fillId="0" borderId="0" xfId="83" applyFont="true" applyBorder="false" applyAlignment="false" applyProtection="false">
      <alignment horizontal="general" vertical="bottom" textRotation="0" wrapText="false" indent="0" shrinkToFit="false"/>
      <protection locked="true" hidden="false"/>
    </xf>
    <xf numFmtId="185" fontId="0" fillId="0" borderId="0" xfId="132" applyFont="true" applyBorder="true" applyAlignment="true" applyProtection="true">
      <alignment horizontal="general" vertical="bottom" textRotation="0" wrapText="false" indent="0" shrinkToFit="false"/>
      <protection locked="true" hidden="false"/>
    </xf>
    <xf numFmtId="164" fontId="8" fillId="0" borderId="0" xfId="83" applyFont="true" applyBorder="false" applyAlignment="false" applyProtection="false">
      <alignment horizontal="general" vertical="bottom" textRotation="0" wrapText="false" indent="0" shrinkToFit="false"/>
      <protection locked="true" hidden="false"/>
    </xf>
    <xf numFmtId="181" fontId="9" fillId="0" borderId="0" xfId="83" applyFont="true" applyBorder="false" applyAlignment="false" applyProtection="false">
      <alignment horizontal="general" vertical="bottom" textRotation="0" wrapText="false" indent="0" shrinkToFit="false"/>
      <protection locked="true" hidden="false"/>
    </xf>
    <xf numFmtId="164" fontId="35" fillId="0" borderId="2" xfId="83" applyFont="true" applyBorder="true" applyAlignment="true" applyProtection="false">
      <alignment horizontal="general" vertical="center" textRotation="0" wrapText="false" indent="0" shrinkToFit="false"/>
      <protection locked="true" hidden="false"/>
    </xf>
    <xf numFmtId="164" fontId="9" fillId="0" borderId="2" xfId="83" applyFont="true" applyBorder="true" applyAlignment="false" applyProtection="false">
      <alignment horizontal="general" vertical="bottom" textRotation="0" wrapText="false" indent="0" shrinkToFit="false"/>
      <protection locked="true" hidden="false"/>
    </xf>
    <xf numFmtId="164" fontId="24" fillId="0" borderId="69" xfId="83" applyFont="true" applyBorder="true" applyAlignment="true" applyProtection="false">
      <alignment horizontal="center" vertical="center" textRotation="0" wrapText="false" indent="0" shrinkToFit="false"/>
      <protection locked="true" hidden="false"/>
    </xf>
    <xf numFmtId="164" fontId="24" fillId="0" borderId="57" xfId="83" applyFont="true" applyBorder="true" applyAlignment="true" applyProtection="false">
      <alignment horizontal="left" vertical="center" textRotation="0" wrapText="false" indent="0" shrinkToFit="false"/>
      <protection locked="true" hidden="false"/>
    </xf>
    <xf numFmtId="164" fontId="9" fillId="0" borderId="69" xfId="83" applyFont="true" applyBorder="true" applyAlignment="false" applyProtection="false">
      <alignment horizontal="general" vertical="bottom" textRotation="0" wrapText="false" indent="0" shrinkToFit="false"/>
      <protection locked="true" hidden="false"/>
    </xf>
    <xf numFmtId="164" fontId="35" fillId="0" borderId="0" xfId="83" applyFont="true" applyBorder="false" applyAlignment="true" applyProtection="false">
      <alignment horizontal="general" vertical="center" textRotation="0" wrapText="false" indent="0" shrinkToFit="false"/>
      <protection locked="true" hidden="false"/>
    </xf>
    <xf numFmtId="164" fontId="96" fillId="0" borderId="70" xfId="83" applyFont="true" applyBorder="true" applyAlignment="true" applyProtection="false">
      <alignment horizontal="center" vertical="center" textRotation="0" wrapText="false" indent="0" shrinkToFit="false"/>
      <protection locked="true" hidden="false"/>
    </xf>
    <xf numFmtId="164" fontId="24" fillId="0" borderId="69" xfId="83" applyFont="true" applyBorder="true" applyAlignment="false" applyProtection="false">
      <alignment horizontal="general" vertical="bottom" textRotation="0" wrapText="false" indent="0" shrinkToFit="false"/>
      <protection locked="true" hidden="false"/>
    </xf>
    <xf numFmtId="164" fontId="9" fillId="0" borderId="41" xfId="83" applyFont="true" applyBorder="true" applyAlignment="true" applyProtection="false">
      <alignment horizontal="center" vertical="center" textRotation="0" wrapText="false" indent="0" shrinkToFit="false"/>
      <protection locked="true" hidden="false"/>
    </xf>
    <xf numFmtId="164" fontId="9" fillId="0" borderId="62" xfId="83" applyFont="true" applyBorder="true" applyAlignment="true" applyProtection="false">
      <alignment horizontal="center" vertical="center" textRotation="0" wrapText="false" indent="0" shrinkToFit="false"/>
      <protection locked="true" hidden="false"/>
    </xf>
    <xf numFmtId="164" fontId="9" fillId="0" borderId="59" xfId="83" applyFont="true" applyBorder="true" applyAlignment="true" applyProtection="false">
      <alignment horizontal="justify" vertical="bottom" textRotation="0" wrapText="true" indent="0" shrinkToFit="false"/>
      <protection locked="true" hidden="false"/>
    </xf>
    <xf numFmtId="164" fontId="9" fillId="0" borderId="59" xfId="83" applyFont="true" applyBorder="true" applyAlignment="false" applyProtection="false">
      <alignment horizontal="general" vertical="bottom" textRotation="0" wrapText="false" indent="0" shrinkToFit="false"/>
      <protection locked="true" hidden="false"/>
    </xf>
    <xf numFmtId="164" fontId="9" fillId="0" borderId="0" xfId="83" applyFont="true" applyBorder="false" applyAlignment="true" applyProtection="false">
      <alignment horizontal="center" vertical="center" textRotation="0" wrapText="false" indent="0" shrinkToFit="false"/>
      <protection locked="true" hidden="false"/>
    </xf>
    <xf numFmtId="164" fontId="9" fillId="0" borderId="23" xfId="83" applyFont="true" applyBorder="true" applyAlignment="true" applyProtection="false">
      <alignment horizontal="justify" vertical="bottom" textRotation="0" wrapText="true" indent="0" shrinkToFit="false"/>
      <protection locked="true" hidden="false"/>
    </xf>
    <xf numFmtId="164" fontId="9" fillId="0" borderId="24" xfId="83" applyFont="true" applyBorder="true" applyAlignment="false" applyProtection="false">
      <alignment horizontal="general" vertical="bottom" textRotation="0" wrapText="false" indent="0" shrinkToFit="false"/>
      <protection locked="true" hidden="false"/>
    </xf>
    <xf numFmtId="164" fontId="9" fillId="0" borderId="2" xfId="83" applyFont="true" applyBorder="true" applyAlignment="true" applyProtection="false">
      <alignment horizontal="center" vertical="center" textRotation="0" wrapText="false" indent="0" shrinkToFit="false"/>
      <protection locked="true" hidden="false"/>
    </xf>
    <xf numFmtId="164" fontId="9" fillId="0" borderId="70" xfId="83" applyFont="true" applyBorder="true" applyAlignment="true" applyProtection="false">
      <alignment horizontal="center" vertical="center" textRotation="0" wrapText="false" indent="0" shrinkToFit="false"/>
      <protection locked="true" hidden="false"/>
    </xf>
    <xf numFmtId="164" fontId="9" fillId="0" borderId="0" xfId="83" applyFont="true" applyBorder="false" applyAlignment="true" applyProtection="false">
      <alignment horizontal="justify" vertical="bottom" textRotation="0" wrapText="true" indent="0" shrinkToFit="false"/>
      <protection locked="true" hidden="false"/>
    </xf>
    <xf numFmtId="164" fontId="9" fillId="0" borderId="64" xfId="83" applyFont="true" applyBorder="true" applyAlignment="false" applyProtection="false">
      <alignment horizontal="general" vertical="bottom" textRotation="0" wrapText="false" indent="0" shrinkToFit="false"/>
      <protection locked="true" hidden="false"/>
    </xf>
    <xf numFmtId="164" fontId="9" fillId="0" borderId="71" xfId="83" applyFont="true" applyBorder="true" applyAlignment="true" applyProtection="false">
      <alignment horizontal="center" vertical="center" textRotation="0" wrapText="false" indent="0" shrinkToFit="false"/>
      <protection locked="true" hidden="false"/>
    </xf>
    <xf numFmtId="164" fontId="9" fillId="0" borderId="23" xfId="83" applyFont="true" applyBorder="true" applyAlignment="true" applyProtection="false">
      <alignment horizontal="center" vertical="center" textRotation="0" wrapText="false" indent="0" shrinkToFit="false"/>
      <protection locked="true" hidden="false"/>
    </xf>
    <xf numFmtId="164" fontId="9" fillId="0" borderId="24" xfId="83" applyFont="true" applyBorder="true" applyAlignment="true" applyProtection="false">
      <alignment horizontal="center" vertical="bottom" textRotation="0" wrapText="false" indent="0" shrinkToFit="false"/>
      <protection locked="true" hidden="false"/>
    </xf>
    <xf numFmtId="164" fontId="43" fillId="0" borderId="0" xfId="83" applyFont="true" applyBorder="false" applyAlignment="true" applyProtection="false">
      <alignment horizontal="justify" vertical="bottom" textRotation="0" wrapText="true" indent="0" shrinkToFit="false"/>
      <protection locked="true" hidden="false"/>
    </xf>
    <xf numFmtId="164" fontId="96" fillId="4" borderId="0" xfId="0" applyFont="true" applyBorder="false" applyAlignment="false" applyProtection="true">
      <alignment horizontal="general" vertical="bottom" textRotation="0" wrapText="false" indent="0" shrinkToFit="false"/>
      <protection locked="true" hidden="true"/>
    </xf>
    <xf numFmtId="164" fontId="105" fillId="4" borderId="0" xfId="0" applyFont="true" applyBorder="false" applyAlignment="true" applyProtection="true">
      <alignment horizontal="general" vertical="bottom" textRotation="0" wrapText="false" indent="0" shrinkToFit="false"/>
      <protection locked="true" hidden="true"/>
    </xf>
    <xf numFmtId="164" fontId="16" fillId="9" borderId="71" xfId="0" applyFont="true" applyBorder="true" applyAlignment="true" applyProtection="true">
      <alignment horizontal="center" vertical="center" textRotation="0" wrapText="true" indent="0" shrinkToFit="false"/>
      <protection locked="true" hidden="true"/>
    </xf>
    <xf numFmtId="164" fontId="105" fillId="4" borderId="0" xfId="0" applyFont="true" applyBorder="false" applyAlignment="false" applyProtection="true">
      <alignment horizontal="general" vertical="bottom" textRotation="0" wrapText="false" indent="0" shrinkToFit="false"/>
      <protection locked="true" hidden="true"/>
    </xf>
    <xf numFmtId="164" fontId="106" fillId="9" borderId="71" xfId="0" applyFont="true" applyBorder="true" applyAlignment="true" applyProtection="true">
      <alignment horizontal="center" vertical="center" textRotation="0" wrapText="true" indent="0" shrinkToFit="false"/>
      <protection locked="true" hidden="true"/>
    </xf>
    <xf numFmtId="164" fontId="16" fillId="9" borderId="71" xfId="0" applyFont="true" applyBorder="true" applyAlignment="true" applyProtection="true">
      <alignment horizontal="center" vertical="top" textRotation="0" wrapText="true" indent="0" shrinkToFit="false"/>
      <protection locked="true" hidden="true"/>
    </xf>
    <xf numFmtId="164" fontId="16" fillId="2" borderId="0" xfId="0" applyFont="true" applyBorder="false" applyAlignment="true" applyProtection="true">
      <alignment horizontal="center" vertical="top" textRotation="0" wrapText="true" indent="0" shrinkToFit="false"/>
      <protection locked="true" hidden="true"/>
    </xf>
    <xf numFmtId="164" fontId="107" fillId="4" borderId="0" xfId="0" applyFont="true" applyBorder="false" applyAlignment="false" applyProtection="true">
      <alignment horizontal="general" vertical="bottom" textRotation="0" wrapText="false" indent="0" shrinkToFit="false"/>
      <protection locked="true" hidden="true"/>
    </xf>
    <xf numFmtId="164" fontId="35" fillId="2" borderId="0" xfId="0" applyFont="true" applyBorder="false" applyAlignment="true" applyProtection="true">
      <alignment horizontal="right" vertical="center" textRotation="0" wrapText="false" indent="0" shrinkToFit="false"/>
      <protection locked="true" hidden="true"/>
    </xf>
    <xf numFmtId="172" fontId="35" fillId="2" borderId="40" xfId="0" applyFont="true" applyBorder="true" applyAlignment="true" applyProtection="true">
      <alignment horizontal="left" vertical="center" textRotation="0" wrapText="true" indent="0" shrinkToFit="false"/>
      <protection locked="false" hidden="true"/>
    </xf>
    <xf numFmtId="164" fontId="35" fillId="2" borderId="0" xfId="0" applyFont="true" applyBorder="false" applyAlignment="true" applyProtection="true">
      <alignment horizontal="right" vertical="bottom" textRotation="0" wrapText="false" indent="0" shrinkToFit="false"/>
      <protection locked="true" hidden="true"/>
    </xf>
    <xf numFmtId="176" fontId="35" fillId="2" borderId="40" xfId="0" applyFont="true" applyBorder="true" applyAlignment="true" applyProtection="true">
      <alignment horizontal="left" vertical="center" textRotation="0" wrapText="true" indent="0" shrinkToFit="false"/>
      <protection locked="false" hidden="true"/>
    </xf>
    <xf numFmtId="164" fontId="35" fillId="2" borderId="0" xfId="0" applyFont="true" applyBorder="false" applyAlignment="true" applyProtection="true">
      <alignment horizontal="general" vertical="top" textRotation="0" wrapText="false" indent="0" shrinkToFit="false"/>
      <protection locked="true" hidden="true"/>
    </xf>
    <xf numFmtId="164" fontId="35" fillId="2" borderId="40" xfId="0" applyFont="true" applyBorder="true" applyAlignment="true" applyProtection="true">
      <alignment horizontal="center" vertical="bottom" textRotation="0" wrapText="false" indent="0" shrinkToFit="false"/>
      <protection locked="true" hidden="true"/>
    </xf>
    <xf numFmtId="164" fontId="96" fillId="2" borderId="59" xfId="0" applyFont="true" applyBorder="true" applyAlignment="true" applyProtection="true">
      <alignment horizontal="right" vertical="center" textRotation="0" wrapText="false" indent="1" shrinkToFit="false"/>
      <protection locked="true" hidden="true"/>
    </xf>
    <xf numFmtId="166" fontId="96" fillId="0" borderId="59" xfId="17" applyFont="true" applyBorder="true" applyAlignment="true" applyProtection="true">
      <alignment horizontal="general" vertical="bottom" textRotation="0" wrapText="false" indent="0" shrinkToFit="false"/>
      <protection locked="true" hidden="true"/>
    </xf>
    <xf numFmtId="164" fontId="96" fillId="2" borderId="0" xfId="0" applyFont="true" applyBorder="false" applyAlignment="true" applyProtection="true">
      <alignment horizontal="right" vertical="center" textRotation="0" wrapText="false" indent="1" shrinkToFit="false"/>
      <protection locked="true" hidden="true"/>
    </xf>
    <xf numFmtId="185" fontId="96" fillId="17" borderId="0" xfId="132" applyFont="true" applyBorder="true" applyAlignment="true" applyProtection="true">
      <alignment horizontal="general" vertical="center" textRotation="0" wrapText="false" indent="0" shrinkToFit="false"/>
      <protection locked="true" hidden="true"/>
    </xf>
    <xf numFmtId="164" fontId="96" fillId="2" borderId="24" xfId="0" applyFont="true" applyBorder="true" applyAlignment="true" applyProtection="true">
      <alignment horizontal="right" vertical="center" textRotation="0" wrapText="false" indent="1" shrinkToFit="false"/>
      <protection locked="true" hidden="true"/>
    </xf>
    <xf numFmtId="180" fontId="96" fillId="0" borderId="24" xfId="17" applyFont="true" applyBorder="true" applyAlignment="true" applyProtection="true">
      <alignment horizontal="general" vertical="bottom" textRotation="0" wrapText="false" indent="0" shrinkToFit="false"/>
      <protection locked="true" hidden="true"/>
    </xf>
    <xf numFmtId="186" fontId="9" fillId="2" borderId="0" xfId="0" applyFont="true" applyBorder="false" applyAlignment="false" applyProtection="true">
      <alignment horizontal="general" vertical="bottom" textRotation="0" wrapText="false" indent="0" shrinkToFit="false"/>
      <protection locked="true" hidden="true"/>
    </xf>
    <xf numFmtId="164" fontId="96" fillId="2" borderId="0" xfId="0" applyFont="true" applyBorder="false" applyAlignment="true" applyProtection="true">
      <alignment horizontal="right" vertical="center" textRotation="0" wrapText="true" indent="1" shrinkToFit="false"/>
      <protection locked="true" hidden="true"/>
    </xf>
    <xf numFmtId="187" fontId="96" fillId="0" borderId="0" xfId="17" applyFont="true" applyBorder="true" applyAlignment="true" applyProtection="true">
      <alignment horizontal="general" vertical="bottom" textRotation="0" wrapText="false" indent="0" shrinkToFit="false"/>
      <protection locked="true" hidden="true"/>
    </xf>
    <xf numFmtId="168" fontId="9" fillId="4" borderId="0" xfId="0" applyFont="true" applyBorder="false" applyAlignment="true" applyProtection="true">
      <alignment horizontal="left" vertical="bottom" textRotation="0" wrapText="false" indent="0" shrinkToFit="false"/>
      <protection locked="true" hidden="true"/>
    </xf>
    <xf numFmtId="180" fontId="96" fillId="0" borderId="24" xfId="17" applyFont="true" applyBorder="true" applyAlignment="true" applyProtection="true">
      <alignment horizontal="general" vertical="bottom" textRotation="0" wrapText="false" indent="0" shrinkToFit="false"/>
      <protection locked="false" hidden="false"/>
    </xf>
    <xf numFmtId="164" fontId="96" fillId="2" borderId="58" xfId="0" applyFont="true" applyBorder="true" applyAlignment="true" applyProtection="true">
      <alignment horizontal="right" vertical="center" textRotation="0" wrapText="false" indent="1" shrinkToFit="false"/>
      <protection locked="true" hidden="true"/>
    </xf>
    <xf numFmtId="175" fontId="35" fillId="3" borderId="14" xfId="0" applyFont="true" applyBorder="true" applyAlignment="true" applyProtection="true">
      <alignment horizontal="general" vertical="center" textRotation="0" wrapText="false" indent="0" shrinkToFit="false"/>
      <protection locked="false" hidden="true"/>
    </xf>
    <xf numFmtId="168" fontId="96" fillId="0" borderId="24" xfId="17" applyFont="true" applyBorder="true" applyAlignment="true" applyProtection="true">
      <alignment horizontal="general" vertical="center" textRotation="0" wrapText="false" indent="0" shrinkToFit="false"/>
      <protection locked="false" hidden="false"/>
    </xf>
    <xf numFmtId="164" fontId="96" fillId="2" borderId="60" xfId="0" applyFont="true" applyBorder="true" applyAlignment="true" applyProtection="true">
      <alignment horizontal="right" vertical="center" textRotation="0" wrapText="true" indent="1" shrinkToFit="false"/>
      <protection locked="true" hidden="true"/>
    </xf>
    <xf numFmtId="175" fontId="96" fillId="3" borderId="18" xfId="0" applyFont="true" applyBorder="true" applyAlignment="true" applyProtection="true">
      <alignment horizontal="general" vertical="center" textRotation="0" wrapText="false" indent="0" shrinkToFit="false"/>
      <protection locked="false" hidden="true"/>
    </xf>
    <xf numFmtId="164" fontId="96" fillId="2" borderId="60" xfId="0" applyFont="true" applyBorder="true" applyAlignment="true" applyProtection="true">
      <alignment horizontal="right" vertical="center" textRotation="0" wrapText="false" indent="1" shrinkToFit="false"/>
      <protection locked="true" hidden="true"/>
    </xf>
    <xf numFmtId="166" fontId="96" fillId="0" borderId="24" xfId="17" applyFont="true" applyBorder="true" applyAlignment="true" applyProtection="true">
      <alignment horizontal="general" vertical="bottom" textRotation="0" wrapText="false" indent="0" shrinkToFit="false"/>
      <protection locked="false" hidden="true"/>
    </xf>
    <xf numFmtId="188" fontId="96" fillId="3" borderId="18" xfId="0" applyFont="true" applyBorder="true" applyAlignment="true" applyProtection="true">
      <alignment horizontal="general" vertical="center" textRotation="0" wrapText="false" indent="0" shrinkToFit="false"/>
      <protection locked="false" hidden="true"/>
    </xf>
    <xf numFmtId="180" fontId="96" fillId="0" borderId="24" xfId="17" applyFont="true" applyBorder="true" applyAlignment="true" applyProtection="true">
      <alignment horizontal="left" vertical="bottom" textRotation="0" wrapText="false" indent="0" shrinkToFit="false"/>
      <protection locked="false" hidden="true"/>
    </xf>
    <xf numFmtId="164" fontId="96" fillId="2" borderId="60" xfId="0" applyFont="true" applyBorder="true" applyAlignment="true" applyProtection="false">
      <alignment horizontal="right" vertical="bottom" textRotation="0" wrapText="false" indent="1" shrinkToFit="false"/>
      <protection locked="true" hidden="false"/>
    </xf>
    <xf numFmtId="168" fontId="96" fillId="3" borderId="18" xfId="0" applyFont="true" applyBorder="true" applyAlignment="true" applyProtection="true">
      <alignment horizontal="general" vertical="center" textRotation="0" wrapText="false" indent="0" shrinkToFit="false"/>
      <protection locked="false" hidden="true"/>
    </xf>
    <xf numFmtId="164" fontId="96" fillId="2" borderId="63" xfId="0" applyFont="true" applyBorder="true" applyAlignment="true" applyProtection="true">
      <alignment horizontal="right" vertical="center" textRotation="0" wrapText="false" indent="1" shrinkToFit="false"/>
      <protection locked="true" hidden="true"/>
    </xf>
    <xf numFmtId="189" fontId="96" fillId="3" borderId="22" xfId="0" applyFont="true" applyBorder="true" applyAlignment="true" applyProtection="true">
      <alignment horizontal="general" vertical="center" textRotation="0" wrapText="false" indent="0" shrinkToFit="false"/>
      <protection locked="false" hidden="true"/>
    </xf>
    <xf numFmtId="168" fontId="9" fillId="4" borderId="0" xfId="0" applyFont="true" applyBorder="false" applyAlignment="false" applyProtection="true">
      <alignment horizontal="general" vertical="bottom" textRotation="0" wrapText="false" indent="0" shrinkToFit="false"/>
      <protection locked="true" hidden="true"/>
    </xf>
    <xf numFmtId="175" fontId="96" fillId="0" borderId="0" xfId="0" applyFont="true" applyBorder="false" applyAlignment="true" applyProtection="true">
      <alignment horizontal="general" vertical="center" textRotation="0" wrapText="false" indent="0" shrinkToFit="false"/>
      <protection locked="false" hidden="true"/>
    </xf>
    <xf numFmtId="175" fontId="9" fillId="4" borderId="0" xfId="0" applyFont="true" applyBorder="false" applyAlignment="false" applyProtection="true">
      <alignment horizontal="general" vertical="bottom" textRotation="0" wrapText="false" indent="0" shrinkToFit="false"/>
      <protection locked="true" hidden="true"/>
    </xf>
    <xf numFmtId="187" fontId="96" fillId="4" borderId="0" xfId="0" applyFont="true" applyBorder="false" applyAlignment="false" applyProtection="true">
      <alignment horizontal="general" vertical="bottom" textRotation="0" wrapText="false" indent="0" shrinkToFit="false"/>
      <protection locked="true" hidden="true"/>
    </xf>
    <xf numFmtId="180" fontId="96" fillId="0" borderId="24" xfId="17" applyFont="true" applyBorder="true" applyAlignment="true" applyProtection="true">
      <alignment horizontal="left" vertical="bottom" textRotation="0" wrapText="false" indent="0" shrinkToFit="false"/>
      <protection locked="true" hidden="true"/>
    </xf>
    <xf numFmtId="169" fontId="96" fillId="0" borderId="0" xfId="0" applyFont="true" applyBorder="false" applyAlignment="true" applyProtection="true">
      <alignment horizontal="general" vertical="center" textRotation="0" wrapText="false" indent="0" shrinkToFit="false"/>
      <protection locked="false" hidden="true"/>
    </xf>
    <xf numFmtId="164" fontId="17" fillId="4" borderId="0" xfId="0" applyFont="true" applyBorder="false" applyAlignment="false" applyProtection="true">
      <alignment horizontal="general" vertical="bottom" textRotation="0" wrapText="false" indent="0" shrinkToFit="false"/>
      <protection locked="true" hidden="true"/>
    </xf>
    <xf numFmtId="168" fontId="17" fillId="4" borderId="0" xfId="0" applyFont="true" applyBorder="false" applyAlignment="false" applyProtection="true">
      <alignment horizontal="general" vertical="bottom" textRotation="0" wrapText="false" indent="0" shrinkToFit="false"/>
      <protection locked="true" hidden="true"/>
    </xf>
    <xf numFmtId="164" fontId="69" fillId="4" borderId="0" xfId="0" applyFont="true" applyBorder="false" applyAlignment="false" applyProtection="true">
      <alignment horizontal="general" vertical="bottom" textRotation="0" wrapText="false" indent="0" shrinkToFit="false"/>
      <protection locked="true" hidden="true"/>
    </xf>
    <xf numFmtId="181" fontId="96" fillId="0" borderId="24" xfId="17" applyFont="true" applyBorder="true" applyAlignment="true" applyProtection="true">
      <alignment horizontal="left" vertical="bottom" textRotation="0" wrapText="false" indent="0" shrinkToFit="false"/>
      <protection locked="true" hidden="true"/>
    </xf>
    <xf numFmtId="164" fontId="35" fillId="0" borderId="57" xfId="0" applyFont="true" applyBorder="true" applyAlignment="true" applyProtection="true">
      <alignment horizontal="right" vertical="bottom" textRotation="0" wrapText="false" indent="1" shrinkToFit="false"/>
      <protection locked="true" hidden="true"/>
    </xf>
    <xf numFmtId="166" fontId="96" fillId="3" borderId="40" xfId="17" applyFont="true" applyBorder="true" applyAlignment="true" applyProtection="true">
      <alignment horizontal="general" vertical="bottom" textRotation="0" wrapText="false" indent="0" shrinkToFit="false"/>
      <protection locked="false" hidden="false"/>
    </xf>
    <xf numFmtId="166" fontId="35" fillId="0" borderId="24" xfId="17" applyFont="true" applyBorder="true" applyAlignment="true" applyProtection="true">
      <alignment horizontal="general" vertical="bottom" textRotation="0" wrapText="false" indent="0" shrinkToFit="false"/>
      <protection locked="true" hidden="true"/>
    </xf>
    <xf numFmtId="164" fontId="106" fillId="0" borderId="0" xfId="0" applyFont="true" applyBorder="true" applyAlignment="true" applyProtection="true">
      <alignment horizontal="center" vertical="center" textRotation="0" wrapText="false" indent="0" shrinkToFit="false"/>
      <protection locked="true" hidden="true"/>
    </xf>
    <xf numFmtId="166" fontId="96" fillId="0" borderId="24" xfId="17" applyFont="true" applyBorder="true" applyAlignment="true" applyProtection="true">
      <alignment horizontal="general" vertical="bottom" textRotation="0" wrapText="false" indent="0" shrinkToFit="false"/>
      <protection locked="true" hidden="true"/>
    </xf>
    <xf numFmtId="164" fontId="96" fillId="2" borderId="64" xfId="0" applyFont="true" applyBorder="true" applyAlignment="true" applyProtection="true">
      <alignment horizontal="right" vertical="center" textRotation="0" wrapText="false" indent="1" shrinkToFit="false"/>
      <protection locked="true" hidden="true"/>
    </xf>
    <xf numFmtId="166" fontId="96" fillId="0" borderId="64" xfId="17" applyFont="true" applyBorder="true" applyAlignment="true" applyProtection="true">
      <alignment horizontal="general" vertical="bottom" textRotation="0" wrapText="false" indent="0" shrinkToFit="false"/>
      <protection locked="true" hidden="true"/>
    </xf>
    <xf numFmtId="164" fontId="69" fillId="2" borderId="0" xfId="0" applyFont="true" applyBorder="false" applyAlignment="true" applyProtection="true">
      <alignment horizontal="right" vertical="center" textRotation="0" wrapText="true" indent="0" shrinkToFit="false"/>
      <protection locked="true" hidden="true"/>
    </xf>
    <xf numFmtId="187" fontId="17" fillId="2" borderId="0" xfId="0" applyFont="true" applyBorder="false" applyAlignment="false" applyProtection="true">
      <alignment horizontal="general" vertical="bottom" textRotation="0" wrapText="false" indent="0" shrinkToFit="false"/>
      <protection locked="true" hidden="true"/>
    </xf>
    <xf numFmtId="164" fontId="24" fillId="2" borderId="40" xfId="0" applyFont="true" applyBorder="true" applyAlignment="true" applyProtection="true">
      <alignment horizontal="center" vertical="bottom" textRotation="0" wrapText="false" indent="0" shrinkToFit="false"/>
      <protection locked="true" hidden="true"/>
    </xf>
    <xf numFmtId="172" fontId="24" fillId="2" borderId="40" xfId="0" applyFont="true" applyBorder="true" applyAlignment="true" applyProtection="true">
      <alignment horizontal="center" vertical="bottom" textRotation="0" wrapText="false" indent="0" shrinkToFit="false"/>
      <protection locked="true" hidden="true"/>
    </xf>
    <xf numFmtId="164" fontId="35" fillId="2" borderId="0" xfId="0" applyFont="true" applyBorder="false" applyAlignment="false" applyProtection="true">
      <alignment horizontal="general" vertical="bottom" textRotation="0" wrapText="false" indent="0" shrinkToFit="false"/>
      <protection locked="true" hidden="true"/>
    </xf>
    <xf numFmtId="164" fontId="17" fillId="2" borderId="0" xfId="0" applyFont="true" applyBorder="false" applyAlignment="false" applyProtection="true">
      <alignment horizontal="general" vertical="bottom" textRotation="0" wrapText="false" indent="0" shrinkToFit="false"/>
      <protection locked="true" hidden="true"/>
    </xf>
    <xf numFmtId="164" fontId="35" fillId="18" borderId="0" xfId="0" applyFont="true" applyBorder="false" applyAlignment="true" applyProtection="true">
      <alignment horizontal="right" vertical="bottom" textRotation="0" wrapText="false" indent="1" shrinkToFit="false"/>
      <protection locked="true" hidden="true"/>
    </xf>
    <xf numFmtId="187" fontId="61" fillId="18" borderId="0" xfId="0" applyFont="true" applyBorder="false" applyAlignment="false" applyProtection="true">
      <alignment horizontal="general" vertical="bottom" textRotation="0" wrapText="false" indent="0" shrinkToFit="false"/>
      <protection locked="true" hidden="true"/>
    </xf>
    <xf numFmtId="164" fontId="96" fillId="18" borderId="0" xfId="0" applyFont="true" applyBorder="false" applyAlignment="true" applyProtection="true">
      <alignment horizontal="right" vertical="bottom" textRotation="0" wrapText="false" indent="1" shrinkToFit="false"/>
      <protection locked="true" hidden="true"/>
    </xf>
    <xf numFmtId="190" fontId="96" fillId="18" borderId="0" xfId="0" applyFont="true" applyBorder="false" applyAlignment="false" applyProtection="true">
      <alignment horizontal="general" vertical="bottom" textRotation="0" wrapText="false" indent="0" shrinkToFit="false"/>
      <protection locked="true" hidden="true"/>
    </xf>
    <xf numFmtId="187" fontId="69" fillId="18" borderId="0" xfId="0" applyFont="true" applyBorder="false" applyAlignment="false" applyProtection="true">
      <alignment horizontal="general" vertical="bottom" textRotation="0" wrapText="false" indent="0" shrinkToFit="false"/>
      <protection locked="true" hidden="true"/>
    </xf>
    <xf numFmtId="164" fontId="96" fillId="2" borderId="0" xfId="0" applyFont="true" applyBorder="false" applyAlignment="true" applyProtection="true">
      <alignment horizontal="right" vertical="bottom" textRotation="0" wrapText="false" indent="1" shrinkToFit="false"/>
      <protection locked="true" hidden="true"/>
    </xf>
    <xf numFmtId="187" fontId="69" fillId="2" borderId="0" xfId="0" applyFont="true" applyBorder="false" applyAlignment="false" applyProtection="true">
      <alignment horizontal="general" vertical="bottom" textRotation="0" wrapText="false" indent="0" shrinkToFit="false"/>
      <protection locked="true" hidden="true"/>
    </xf>
    <xf numFmtId="164" fontId="96" fillId="0" borderId="0" xfId="0" applyFont="true" applyBorder="false" applyAlignment="true" applyProtection="true">
      <alignment horizontal="right" vertical="bottom" textRotation="0" wrapText="false" indent="1" shrinkToFit="false"/>
      <protection locked="true" hidden="true"/>
    </xf>
    <xf numFmtId="187" fontId="69" fillId="0" borderId="0" xfId="0" applyFont="true" applyBorder="false" applyAlignment="false" applyProtection="true">
      <alignment horizontal="general" vertical="bottom" textRotation="0" wrapText="false" indent="0" shrinkToFit="false"/>
      <protection locked="true" hidden="true"/>
    </xf>
    <xf numFmtId="164" fontId="17" fillId="4" borderId="0" xfId="0" applyFont="true" applyBorder="false" applyAlignment="true" applyProtection="true">
      <alignment horizontal="general" vertical="center" textRotation="0" wrapText="false" indent="0" shrinkToFit="false"/>
      <protection locked="true" hidden="true"/>
    </xf>
    <xf numFmtId="164" fontId="69" fillId="4" borderId="0" xfId="0" applyFont="true" applyBorder="false" applyAlignment="true" applyProtection="true">
      <alignment horizontal="general" vertical="center" textRotation="0" wrapText="false" indent="0" shrinkToFit="false"/>
      <protection locked="true" hidden="true"/>
    </xf>
    <xf numFmtId="164" fontId="9" fillId="4" borderId="0" xfId="0" applyFont="true" applyBorder="false" applyAlignment="true" applyProtection="true">
      <alignment horizontal="general" vertical="center" textRotation="0" wrapText="false" indent="0" shrinkToFit="false"/>
      <protection locked="true" hidden="true"/>
    </xf>
    <xf numFmtId="164" fontId="9" fillId="2" borderId="0" xfId="0" applyFont="true" applyBorder="false" applyAlignment="true" applyProtection="true">
      <alignment horizontal="general" vertical="center" textRotation="0" wrapText="false" indent="0" shrinkToFit="false"/>
      <protection locked="true" hidden="true"/>
    </xf>
    <xf numFmtId="164" fontId="110" fillId="0" borderId="0" xfId="0" applyFont="true" applyBorder="false" applyAlignment="true" applyProtection="true">
      <alignment horizontal="general" vertical="center" textRotation="0" wrapText="false" indent="0" shrinkToFit="false"/>
      <protection locked="true" hidden="true"/>
    </xf>
    <xf numFmtId="164" fontId="18" fillId="0" borderId="0" xfId="0" applyFont="true" applyBorder="true" applyAlignment="true" applyProtection="true">
      <alignment horizontal="left" vertical="top" textRotation="0" wrapText="true" indent="0" shrinkToFit="false"/>
      <protection locked="true" hidden="true"/>
    </xf>
    <xf numFmtId="164" fontId="111" fillId="19" borderId="0" xfId="0" applyFont="true" applyBorder="true" applyAlignment="true" applyProtection="true">
      <alignment horizontal="center" vertical="center" textRotation="0" wrapText="true" indent="0" shrinkToFit="false"/>
      <protection locked="true" hidden="true"/>
    </xf>
    <xf numFmtId="166" fontId="17" fillId="4" borderId="0" xfId="0" applyFont="true" applyBorder="false" applyAlignment="false" applyProtection="true">
      <alignment horizontal="general" vertical="bottom" textRotation="0" wrapText="false" indent="0" shrinkToFit="false"/>
      <protection locked="true" hidden="true"/>
    </xf>
    <xf numFmtId="164" fontId="112" fillId="4" borderId="0" xfId="0" applyFont="true" applyBorder="false" applyAlignment="false" applyProtection="true">
      <alignment horizontal="general" vertical="bottom" textRotation="0" wrapText="false" indent="0" shrinkToFit="false"/>
      <protection locked="true" hidden="true"/>
    </xf>
    <xf numFmtId="187" fontId="17" fillId="4" borderId="0" xfId="0" applyFont="true" applyBorder="false" applyAlignment="false" applyProtection="true">
      <alignment horizontal="general" vertical="bottom" textRotation="0" wrapText="false" indent="0" shrinkToFit="false"/>
      <protection locked="true" hidden="true"/>
    </xf>
    <xf numFmtId="164" fontId="9" fillId="0" borderId="0" xfId="103" applyFont="true" applyBorder="false" applyAlignment="false" applyProtection="false">
      <alignment horizontal="general" vertical="bottom" textRotation="0" wrapText="false" indent="0" shrinkToFit="false"/>
      <protection locked="true" hidden="false"/>
    </xf>
    <xf numFmtId="164" fontId="9" fillId="0" borderId="0" xfId="103" applyFont="true" applyBorder="false" applyAlignment="true" applyProtection="false">
      <alignment horizontal="right" vertical="bottom" textRotation="0" wrapText="false" indent="0" shrinkToFit="false"/>
      <protection locked="true" hidden="false"/>
    </xf>
    <xf numFmtId="164" fontId="51" fillId="0" borderId="0" xfId="103" applyFont="true" applyBorder="false" applyAlignment="true" applyProtection="false">
      <alignment horizontal="left" vertical="bottom" textRotation="0" wrapText="false" indent="0" shrinkToFit="false"/>
      <protection locked="true" hidden="false"/>
    </xf>
    <xf numFmtId="164" fontId="48" fillId="0" borderId="0" xfId="103" applyFont="true" applyBorder="true" applyAlignment="true" applyProtection="false">
      <alignment horizontal="center" vertical="center" textRotation="0" wrapText="false" indent="0" shrinkToFit="false"/>
      <protection locked="true" hidden="false"/>
    </xf>
    <xf numFmtId="164" fontId="16" fillId="0" borderId="0" xfId="103" applyFont="true" applyBorder="true" applyAlignment="true" applyProtection="false">
      <alignment horizontal="center" vertical="center" textRotation="0" wrapText="false" indent="0" shrinkToFit="false"/>
      <protection locked="true" hidden="false"/>
    </xf>
    <xf numFmtId="164" fontId="9" fillId="0" borderId="72" xfId="103" applyFont="true" applyBorder="true" applyAlignment="true" applyProtection="false">
      <alignment horizontal="right" vertical="center" textRotation="0" wrapText="true" indent="0" shrinkToFit="false"/>
      <protection locked="true" hidden="false"/>
    </xf>
    <xf numFmtId="175" fontId="9" fillId="19" borderId="73" xfId="103" applyFont="true" applyBorder="true" applyAlignment="true" applyProtection="true">
      <alignment horizontal="center" vertical="center" textRotation="0" wrapText="false" indent="0" shrinkToFit="false"/>
      <protection locked="false" hidden="false"/>
    </xf>
    <xf numFmtId="164" fontId="65" fillId="0" borderId="0" xfId="20" applyFont="true" applyBorder="true" applyAlignment="true" applyProtection="true">
      <alignment horizontal="left" vertical="bottom" textRotation="0" wrapText="false" indent="0" shrinkToFit="false"/>
      <protection locked="true" hidden="false"/>
    </xf>
    <xf numFmtId="164" fontId="9" fillId="0" borderId="74" xfId="103" applyFont="true" applyBorder="true" applyAlignment="true" applyProtection="false">
      <alignment horizontal="right" vertical="center" textRotation="0" wrapText="true" indent="0" shrinkToFit="false"/>
      <protection locked="true" hidden="false"/>
    </xf>
    <xf numFmtId="179" fontId="113" fillId="0" borderId="75" xfId="130" applyFont="true" applyBorder="true" applyAlignment="true" applyProtection="true">
      <alignment horizontal="center" vertical="center" textRotation="0" wrapText="false" indent="0" shrinkToFit="false"/>
      <protection locked="false" hidden="false"/>
    </xf>
    <xf numFmtId="164" fontId="30" fillId="0" borderId="0" xfId="103" applyFont="true" applyBorder="false" applyAlignment="true" applyProtection="false">
      <alignment horizontal="left" vertical="bottom" textRotation="0" wrapText="false" indent="0" shrinkToFit="false"/>
      <protection locked="true" hidden="false"/>
    </xf>
    <xf numFmtId="164" fontId="17" fillId="0" borderId="0" xfId="103" applyFont="true" applyBorder="true" applyAlignment="true" applyProtection="false">
      <alignment horizontal="center" vertical="center" textRotation="0" wrapText="true" indent="0" shrinkToFit="false"/>
      <protection locked="true" hidden="false"/>
    </xf>
    <xf numFmtId="172" fontId="114" fillId="0" borderId="75" xfId="103" applyFont="true" applyBorder="true" applyAlignment="true" applyProtection="false">
      <alignment horizontal="center" vertical="center" textRotation="0" wrapText="true" indent="0" shrinkToFit="false"/>
      <protection locked="true" hidden="false"/>
    </xf>
    <xf numFmtId="164" fontId="17" fillId="0" borderId="75" xfId="103" applyFont="true" applyBorder="true" applyAlignment="true" applyProtection="true">
      <alignment horizontal="center" vertical="center" textRotation="0" wrapText="false" indent="0" shrinkToFit="false"/>
      <protection locked="false" hidden="false"/>
    </xf>
    <xf numFmtId="164" fontId="30" fillId="0" borderId="76" xfId="103" applyFont="true" applyBorder="true" applyAlignment="true" applyProtection="false">
      <alignment horizontal="left" vertical="bottom" textRotation="0" wrapText="false" indent="0" shrinkToFit="false"/>
      <protection locked="true" hidden="false"/>
    </xf>
    <xf numFmtId="164" fontId="9" fillId="0" borderId="0" xfId="103" applyFont="true" applyBorder="true" applyAlignment="false" applyProtection="false">
      <alignment horizontal="general" vertical="bottom" textRotation="0" wrapText="false" indent="0" shrinkToFit="false"/>
      <protection locked="true" hidden="false"/>
    </xf>
    <xf numFmtId="172" fontId="9" fillId="0" borderId="74" xfId="103" applyFont="true" applyBorder="true" applyAlignment="true" applyProtection="false">
      <alignment horizontal="right" vertical="center" textRotation="0" wrapText="false" indent="0" shrinkToFit="false"/>
      <protection locked="true" hidden="false"/>
    </xf>
    <xf numFmtId="172" fontId="9" fillId="19" borderId="75" xfId="103" applyFont="true" applyBorder="true" applyAlignment="true" applyProtection="true">
      <alignment horizontal="center" vertical="center" textRotation="0" wrapText="false" indent="0" shrinkToFit="false"/>
      <protection locked="false" hidden="false"/>
    </xf>
    <xf numFmtId="164" fontId="88" fillId="0" borderId="76" xfId="74" applyFont="true" applyBorder="true" applyAlignment="true" applyProtection="true">
      <alignment horizontal="left" vertical="center" textRotation="0" wrapText="false" indent="0" shrinkToFit="false"/>
      <protection locked="false" hidden="false"/>
    </xf>
    <xf numFmtId="175" fontId="9" fillId="19" borderId="75" xfId="103" applyFont="true" applyBorder="true" applyAlignment="true" applyProtection="true">
      <alignment horizontal="center" vertical="center" textRotation="0" wrapText="false" indent="0" shrinkToFit="false"/>
      <protection locked="false" hidden="false"/>
    </xf>
    <xf numFmtId="164" fontId="88" fillId="0" borderId="76" xfId="20" applyFont="true" applyBorder="true" applyAlignment="true" applyProtection="true">
      <alignment horizontal="left" vertical="center" textRotation="0" wrapText="false" indent="0" shrinkToFit="false"/>
      <protection locked="false" hidden="false"/>
    </xf>
    <xf numFmtId="164" fontId="18" fillId="0" borderId="0" xfId="103" applyFont="true" applyBorder="true" applyAlignment="true" applyProtection="false">
      <alignment horizontal="center" vertical="center" textRotation="0" wrapText="false" indent="0" shrinkToFit="false"/>
      <protection locked="true" hidden="false"/>
    </xf>
    <xf numFmtId="164" fontId="9" fillId="0" borderId="74" xfId="103" applyFont="true" applyBorder="true" applyAlignment="true" applyProtection="false">
      <alignment horizontal="right" vertical="center" textRotation="0" wrapText="false" indent="0" shrinkToFit="false"/>
      <protection locked="true" hidden="false"/>
    </xf>
    <xf numFmtId="170" fontId="9" fillId="19" borderId="75" xfId="130" applyFont="true" applyBorder="true" applyAlignment="true" applyProtection="true">
      <alignment horizontal="center" vertical="center" textRotation="0" wrapText="false" indent="0" shrinkToFit="false"/>
      <protection locked="false" hidden="false"/>
    </xf>
    <xf numFmtId="170" fontId="115" fillId="0" borderId="75" xfId="103" applyFont="true" applyBorder="true" applyAlignment="true" applyProtection="false">
      <alignment horizontal="center" vertical="center" textRotation="0" wrapText="false" indent="0" shrinkToFit="false"/>
      <protection locked="true" hidden="false"/>
    </xf>
    <xf numFmtId="164" fontId="35" fillId="0" borderId="74" xfId="103" applyFont="true" applyBorder="true" applyAlignment="true" applyProtection="false">
      <alignment horizontal="right" vertical="center" textRotation="0" wrapText="false" indent="0" shrinkToFit="false"/>
      <protection locked="true" hidden="false"/>
    </xf>
    <xf numFmtId="175" fontId="94" fillId="0" borderId="75" xfId="103" applyFont="true" applyBorder="true" applyAlignment="true" applyProtection="false">
      <alignment horizontal="center" vertical="center" textRotation="0" wrapText="false" indent="0" shrinkToFit="false"/>
      <protection locked="true" hidden="false"/>
    </xf>
    <xf numFmtId="164" fontId="16" fillId="0" borderId="74" xfId="103" applyFont="true" applyBorder="true" applyAlignment="true" applyProtection="false">
      <alignment horizontal="right" vertical="center" textRotation="0" wrapText="false" indent="0" shrinkToFit="false"/>
      <protection locked="true" hidden="false"/>
    </xf>
    <xf numFmtId="175" fontId="116" fillId="0" borderId="75" xfId="103" applyFont="true" applyBorder="true" applyAlignment="true" applyProtection="false">
      <alignment horizontal="center" vertical="bottom" textRotation="0" wrapText="false" indent="0" shrinkToFit="false"/>
      <protection locked="true" hidden="false"/>
    </xf>
    <xf numFmtId="164" fontId="18" fillId="0" borderId="74" xfId="103" applyFont="true" applyBorder="true" applyAlignment="true" applyProtection="false">
      <alignment horizontal="right" vertical="bottom" textRotation="0" wrapText="true" indent="0" shrinkToFit="false"/>
      <protection locked="true" hidden="false"/>
    </xf>
    <xf numFmtId="175" fontId="114" fillId="0" borderId="75" xfId="103" applyFont="true" applyBorder="true" applyAlignment="true" applyProtection="false">
      <alignment horizontal="center" vertical="bottom" textRotation="0" wrapText="false" indent="0" shrinkToFit="false"/>
      <protection locked="true" hidden="false"/>
    </xf>
    <xf numFmtId="164" fontId="18" fillId="0" borderId="77" xfId="103" applyFont="true" applyBorder="true" applyAlignment="true" applyProtection="false">
      <alignment horizontal="right" vertical="bottom" textRotation="0" wrapText="true" indent="0" shrinkToFit="false"/>
      <protection locked="true" hidden="false"/>
    </xf>
    <xf numFmtId="175" fontId="114" fillId="0" borderId="78" xfId="103" applyFont="true" applyBorder="true" applyAlignment="true" applyProtection="false">
      <alignment horizontal="center" vertical="bottom" textRotation="0" wrapText="false" indent="0" shrinkToFit="false"/>
      <protection locked="true" hidden="false"/>
    </xf>
    <xf numFmtId="164" fontId="117" fillId="0" borderId="0" xfId="0" applyFont="true" applyBorder="false" applyAlignment="true" applyProtection="false">
      <alignment horizontal="center" vertical="center" textRotation="0" wrapText="true" indent="0" shrinkToFit="false"/>
      <protection locked="true" hidden="false"/>
    </xf>
    <xf numFmtId="164" fontId="118" fillId="0" borderId="0" xfId="0" applyFont="true" applyBorder="false" applyAlignment="true" applyProtection="false">
      <alignment horizontal="center" vertical="center" textRotation="0" wrapText="true" indent="0" shrinkToFit="false"/>
      <protection locked="true" hidden="false"/>
    </xf>
    <xf numFmtId="164" fontId="16" fillId="0" borderId="0" xfId="103" applyFont="true" applyBorder="false" applyAlignment="true" applyProtection="false">
      <alignment horizontal="right" vertical="top" textRotation="0" wrapText="false" indent="0" shrinkToFit="false"/>
      <protection locked="true" hidden="false"/>
    </xf>
    <xf numFmtId="164" fontId="119" fillId="0" borderId="0" xfId="0" applyFont="true" applyBorder="false" applyAlignment="true" applyProtection="false">
      <alignment horizontal="left" vertical="top" textRotation="0" wrapText="true" indent="0" shrinkToFit="false"/>
      <protection locked="true" hidden="false"/>
    </xf>
    <xf numFmtId="164" fontId="120" fillId="0" borderId="0" xfId="0" applyFont="true" applyBorder="true" applyAlignment="true" applyProtection="false">
      <alignment horizontal="left" vertical="top" textRotation="0" wrapText="true" indent="0" shrinkToFit="false"/>
      <protection locked="true" hidden="false"/>
    </xf>
    <xf numFmtId="164" fontId="6" fillId="0" borderId="0" xfId="20" applyFont="true" applyBorder="true" applyAlignment="true" applyProtection="true">
      <alignment horizontal="left" vertical="top" textRotation="0" wrapText="true" indent="0" shrinkToFit="false"/>
      <protection locked="true" hidden="false"/>
    </xf>
    <xf numFmtId="164" fontId="119" fillId="0" borderId="0" xfId="0" applyFont="true" applyBorder="false" applyAlignment="true" applyProtection="false">
      <alignment horizontal="justify" vertical="center" textRotation="0" wrapText="true" indent="0" shrinkToFit="false"/>
      <protection locked="true" hidden="false"/>
    </xf>
    <xf numFmtId="164" fontId="121" fillId="0" borderId="0" xfId="0" applyFont="true" applyBorder="true" applyAlignment="true" applyProtection="false">
      <alignment horizontal="center" vertical="bottom" textRotation="0" wrapText="true" indent="0" shrinkToFit="false"/>
      <protection locked="true" hidden="false"/>
    </xf>
    <xf numFmtId="164" fontId="122" fillId="0" borderId="0" xfId="0" applyFont="true" applyBorder="true" applyAlignment="true" applyProtection="false">
      <alignment horizontal="center" vertical="bottom" textRotation="0" wrapText="true" indent="0" shrinkToFit="false"/>
      <protection locked="true" hidden="false"/>
    </xf>
    <xf numFmtId="164" fontId="123" fillId="0" borderId="0" xfId="0" applyFont="true" applyBorder="true" applyAlignment="true" applyProtection="false">
      <alignment horizontal="center" vertical="center" textRotation="0" wrapText="true" indent="0" shrinkToFit="false"/>
      <protection locked="true" hidden="false"/>
    </xf>
    <xf numFmtId="164" fontId="124" fillId="0" borderId="0" xfId="0" applyFont="true" applyBorder="true" applyAlignment="true" applyProtection="false">
      <alignment horizontal="center" vertical="center" textRotation="0" wrapText="true" indent="0" shrinkToFit="false"/>
      <protection locked="true" hidden="false"/>
    </xf>
    <xf numFmtId="164" fontId="121" fillId="0" borderId="0" xfId="0" applyFont="true" applyBorder="true" applyAlignment="true" applyProtection="false">
      <alignment horizontal="center" vertical="center" textRotation="0" wrapText="true" indent="0" shrinkToFit="false"/>
      <protection locked="true" hidden="false"/>
    </xf>
    <xf numFmtId="164" fontId="121" fillId="0" borderId="0" xfId="0" applyFont="true" applyBorder="true" applyAlignment="true" applyProtection="false">
      <alignment horizontal="center" vertical="center" textRotation="0" wrapText="true" indent="0" shrinkToFit="false"/>
      <protection locked="true" hidden="false"/>
    </xf>
    <xf numFmtId="164" fontId="20" fillId="0" borderId="0" xfId="0" applyFont="true" applyBorder="false" applyAlignment="true" applyProtection="false">
      <alignment horizontal="center" vertical="center" textRotation="0" wrapText="true" indent="0" shrinkToFit="false"/>
      <protection locked="true" hidden="false"/>
    </xf>
    <xf numFmtId="164" fontId="20" fillId="0" borderId="0" xfId="0" applyFont="true" applyBorder="true" applyAlignment="true" applyProtection="false">
      <alignment horizontal="center" vertical="center" textRotation="0" wrapText="true" indent="0" shrinkToFit="false"/>
      <protection locked="true" hidden="false"/>
    </xf>
    <xf numFmtId="164" fontId="45" fillId="0" borderId="0" xfId="0" applyFont="true" applyBorder="true" applyAlignment="true" applyProtection="false">
      <alignment horizontal="center" vertical="center" textRotation="0" wrapText="true" indent="0" shrinkToFit="false"/>
      <protection locked="true" hidden="false"/>
    </xf>
    <xf numFmtId="164" fontId="45" fillId="0" borderId="0" xfId="0" applyFont="true" applyBorder="true" applyAlignment="true" applyProtection="false">
      <alignment horizontal="center" vertical="center" textRotation="0" wrapText="true" indent="0" shrinkToFit="false"/>
      <protection locked="true" hidden="false"/>
    </xf>
    <xf numFmtId="175" fontId="55" fillId="0" borderId="0" xfId="0" applyFont="true" applyBorder="true" applyAlignment="true" applyProtection="false">
      <alignment horizontal="center" vertical="center" textRotation="0" wrapText="true" indent="0" shrinkToFit="false"/>
      <protection locked="true" hidden="false"/>
    </xf>
    <xf numFmtId="164" fontId="18" fillId="0" borderId="0" xfId="0" applyFont="true" applyBorder="true" applyAlignment="true" applyProtection="false">
      <alignment horizontal="center" vertical="center" textRotation="0" wrapText="true" indent="0" shrinkToFit="false"/>
      <protection locked="true" hidden="false"/>
    </xf>
    <xf numFmtId="164" fontId="45" fillId="0" borderId="0" xfId="0" applyFont="true" applyBorder="false" applyAlignment="true" applyProtection="false">
      <alignment horizontal="center" vertical="bottom" textRotation="0" wrapText="true" indent="0" shrinkToFit="false"/>
      <protection locked="true" hidden="false"/>
    </xf>
    <xf numFmtId="170" fontId="55" fillId="0" borderId="0" xfId="0" applyFont="true" applyBorder="true" applyAlignment="true" applyProtection="false">
      <alignment horizontal="center" vertical="center" textRotation="0" wrapText="true" indent="0" shrinkToFit="false"/>
      <protection locked="true" hidden="false"/>
    </xf>
    <xf numFmtId="170" fontId="18" fillId="0" borderId="0" xfId="0" applyFont="true" applyBorder="true" applyAlignment="true" applyProtection="false">
      <alignment horizontal="center" vertical="center" textRotation="0" wrapText="true" indent="0" shrinkToFit="false"/>
      <protection locked="true" hidden="false"/>
    </xf>
    <xf numFmtId="175" fontId="18" fillId="0" borderId="0" xfId="0" applyFont="true" applyBorder="true" applyAlignment="true" applyProtection="false">
      <alignment horizontal="center" vertical="center" textRotation="0" wrapText="true" indent="0" shrinkToFit="false"/>
      <protection locked="true" hidden="false"/>
    </xf>
    <xf numFmtId="164" fontId="18" fillId="0" borderId="0" xfId="0" applyFont="true" applyBorder="true" applyAlignment="true" applyProtection="false">
      <alignment horizontal="center" vertical="center" textRotation="0" wrapText="true" indent="0" shrinkToFit="false"/>
      <protection locked="true" hidden="false"/>
    </xf>
    <xf numFmtId="164" fontId="45" fillId="11" borderId="2" xfId="0" applyFont="true" applyBorder="true" applyAlignment="true" applyProtection="false">
      <alignment horizontal="center" vertical="center" textRotation="0" wrapText="true" indent="0" shrinkToFit="false"/>
      <protection locked="true" hidden="false"/>
    </xf>
    <xf numFmtId="164" fontId="45" fillId="11" borderId="69" xfId="0" applyFont="true" applyBorder="true" applyAlignment="true" applyProtection="false">
      <alignment horizontal="center" vertical="center" textRotation="0" wrapText="true" indent="0" shrinkToFit="false"/>
      <protection locked="true" hidden="false"/>
    </xf>
    <xf numFmtId="164" fontId="45" fillId="11" borderId="41" xfId="0" applyFont="true" applyBorder="true" applyAlignment="true" applyProtection="false">
      <alignment horizontal="center" vertical="center" textRotation="0" wrapText="true" indent="0" shrinkToFit="false"/>
      <protection locked="true" hidden="false"/>
    </xf>
    <xf numFmtId="181" fontId="56" fillId="0" borderId="0" xfId="0" applyFont="true" applyBorder="true" applyAlignment="true" applyProtection="false">
      <alignment horizontal="center" vertical="center" textRotation="0" wrapText="true" indent="0" shrinkToFit="false"/>
      <protection locked="true" hidden="false"/>
    </xf>
    <xf numFmtId="181" fontId="55" fillId="0" borderId="0" xfId="0" applyFont="true" applyBorder="true" applyAlignment="true" applyProtection="false">
      <alignment horizontal="center" vertical="center" textRotation="0" wrapText="true" indent="0" shrinkToFit="false"/>
      <protection locked="true" hidden="false"/>
    </xf>
    <xf numFmtId="164" fontId="56" fillId="0" borderId="0" xfId="0" applyFont="true" applyBorder="true" applyAlignment="true" applyProtection="false">
      <alignment horizontal="center" vertical="center" textRotation="0" wrapText="true" indent="0" shrinkToFit="false"/>
      <protection locked="true" hidden="false"/>
    </xf>
    <xf numFmtId="181" fontId="69" fillId="0" borderId="0" xfId="0" applyFont="true" applyBorder="true" applyAlignment="true" applyProtection="false">
      <alignment horizontal="center" vertical="center" textRotation="0" wrapText="true" indent="0" shrinkToFit="false"/>
      <protection locked="true" hidden="false"/>
    </xf>
    <xf numFmtId="164" fontId="55" fillId="0" borderId="0" xfId="0" applyFont="true" applyBorder="true" applyAlignment="true" applyProtection="false">
      <alignment horizontal="center" vertical="center" textRotation="0" wrapText="true" indent="0" shrinkToFit="false"/>
      <protection locked="true" hidden="false"/>
    </xf>
    <xf numFmtId="181" fontId="61" fillId="0" borderId="0" xfId="143" applyFont="true" applyBorder="true" applyAlignment="true" applyProtection="false">
      <alignment horizontal="center" vertical="center" textRotation="0" wrapText="true" indent="0" shrinkToFit="false"/>
      <protection locked="true" hidden="false"/>
    </xf>
    <xf numFmtId="181" fontId="125" fillId="0" borderId="0" xfId="143" applyFont="true" applyBorder="true" applyAlignment="true" applyProtection="false">
      <alignment horizontal="center" vertical="center" textRotation="0" wrapText="true" indent="0" shrinkToFit="false"/>
      <protection locked="true" hidden="false"/>
    </xf>
    <xf numFmtId="181" fontId="61" fillId="20" borderId="0" xfId="142" applyFont="true" applyBorder="true" applyAlignment="true" applyProtection="false">
      <alignment horizontal="center" vertical="center" textRotation="0" wrapText="true" indent="0" shrinkToFit="false"/>
      <protection locked="true" hidden="false"/>
    </xf>
    <xf numFmtId="164" fontId="125" fillId="20" borderId="0" xfId="143" applyFont="true" applyBorder="true" applyAlignment="true" applyProtection="false">
      <alignment horizontal="center" vertical="center" textRotation="0" wrapText="true" indent="0" shrinkToFit="false"/>
      <protection locked="true" hidden="false"/>
    </xf>
    <xf numFmtId="181" fontId="37" fillId="7" borderId="0" xfId="143" applyFont="true" applyBorder="true" applyAlignment="true" applyProtection="false">
      <alignment horizontal="center" vertical="center" textRotation="0" wrapText="true" indent="0" shrinkToFit="false"/>
      <protection locked="true" hidden="false"/>
    </xf>
    <xf numFmtId="181" fontId="125" fillId="7" borderId="0" xfId="143" applyFont="true" applyBorder="true" applyAlignment="true" applyProtection="false">
      <alignment horizontal="center" vertical="center" textRotation="0" wrapText="true" indent="0" shrinkToFit="false"/>
      <protection locked="true" hidden="false"/>
    </xf>
    <xf numFmtId="181" fontId="64" fillId="8" borderId="0" xfId="142" applyFont="true" applyBorder="true" applyAlignment="true" applyProtection="false">
      <alignment horizontal="center" vertical="center" textRotation="0" wrapText="true" indent="0" shrinkToFit="false"/>
      <protection locked="true" hidden="false"/>
    </xf>
    <xf numFmtId="181" fontId="125" fillId="8" borderId="0" xfId="143" applyFont="true" applyBorder="true" applyAlignment="true" applyProtection="false">
      <alignment horizontal="center" vertical="center" textRotation="0" wrapText="true" indent="0" shrinkToFit="false"/>
      <protection locked="true" hidden="false"/>
    </xf>
    <xf numFmtId="181" fontId="125" fillId="0" borderId="1" xfId="143" applyFont="true" applyBorder="true" applyAlignment="true" applyProtection="false">
      <alignment horizontal="center" vertical="center" textRotation="0" wrapText="true" indent="0" shrinkToFit="false"/>
      <protection locked="true" hidden="false"/>
    </xf>
    <xf numFmtId="181" fontId="55" fillId="0" borderId="0" xfId="143" applyFont="true" applyBorder="true" applyAlignment="true" applyProtection="false">
      <alignment horizontal="center" vertical="center" textRotation="0" wrapText="true" indent="0" shrinkToFit="false"/>
      <protection locked="true" hidden="false"/>
    </xf>
    <xf numFmtId="164" fontId="37" fillId="0" borderId="0" xfId="0" applyFont="true" applyBorder="true" applyAlignment="true" applyProtection="false">
      <alignment horizontal="center" vertical="center" textRotation="0" wrapText="true" indent="0" shrinkToFit="false"/>
      <protection locked="true" hidden="false"/>
    </xf>
    <xf numFmtId="181" fontId="69" fillId="0" borderId="0" xfId="142" applyFont="true" applyBorder="true" applyAlignment="true" applyProtection="false">
      <alignment horizontal="center" vertical="center" textRotation="0" wrapText="true" indent="0" shrinkToFit="false"/>
      <protection locked="true" hidden="false"/>
    </xf>
    <xf numFmtId="164" fontId="55" fillId="0" borderId="0" xfId="80" applyFont="true" applyBorder="true" applyAlignment="true" applyProtection="false">
      <alignment horizontal="center" vertical="center" textRotation="0" wrapText="true" indent="0" shrinkToFit="false"/>
      <protection locked="true" hidden="false"/>
    </xf>
    <xf numFmtId="181" fontId="55" fillId="0" borderId="0" xfId="142" applyFont="true" applyBorder="true" applyAlignment="true" applyProtection="false">
      <alignment horizontal="center" vertical="center" textRotation="0" wrapText="true" indent="0" shrinkToFit="false"/>
      <protection locked="true" hidden="false"/>
    </xf>
    <xf numFmtId="172" fontId="114" fillId="0" borderId="0" xfId="142" applyFont="true" applyBorder="true" applyAlignment="true" applyProtection="false">
      <alignment horizontal="center" vertical="center" textRotation="0" wrapText="true" indent="0" shrinkToFit="false"/>
      <protection locked="true" hidden="false"/>
    </xf>
    <xf numFmtId="164" fontId="55" fillId="0" borderId="0" xfId="81" applyFont="true" applyBorder="true" applyAlignment="true" applyProtection="false">
      <alignment horizontal="center" vertical="center" textRotation="0" wrapText="true" indent="0" shrinkToFit="false"/>
      <protection locked="true" hidden="false"/>
    </xf>
    <xf numFmtId="191" fontId="126" fillId="0" borderId="0" xfId="0" applyFont="true" applyBorder="true" applyAlignment="true" applyProtection="false">
      <alignment horizontal="right" vertical="center" textRotation="0" wrapText="true" indent="0" shrinkToFit="false"/>
      <protection locked="true" hidden="false"/>
    </xf>
    <xf numFmtId="175" fontId="126" fillId="0" borderId="0" xfId="0" applyFont="true" applyBorder="true" applyAlignment="true" applyProtection="false">
      <alignment horizontal="right" vertical="center" textRotation="0" wrapText="true" indent="0" shrinkToFit="false"/>
      <protection locked="true" hidden="false"/>
    </xf>
    <xf numFmtId="180" fontId="69" fillId="0" borderId="0" xfId="0" applyFont="true" applyBorder="true" applyAlignment="true" applyProtection="false">
      <alignment horizontal="center" vertical="center" textRotation="0" wrapText="true" indent="0" shrinkToFit="false"/>
      <protection locked="true" hidden="false"/>
    </xf>
    <xf numFmtId="180" fontId="69" fillId="0" borderId="0" xfId="142" applyFont="true" applyBorder="true" applyAlignment="true" applyProtection="false">
      <alignment horizontal="center" vertical="center" textRotation="0" wrapText="true" indent="0" shrinkToFit="false"/>
      <protection locked="true" hidden="false"/>
    </xf>
    <xf numFmtId="181" fontId="127" fillId="0" borderId="0" xfId="142" applyFont="true" applyBorder="true" applyAlignment="true" applyProtection="false">
      <alignment horizontal="center" vertical="center" textRotation="0" wrapText="true" indent="0" shrinkToFit="false"/>
      <protection locked="true" hidden="false"/>
    </xf>
    <xf numFmtId="164" fontId="55" fillId="0" borderId="0" xfId="81" applyFont="true" applyBorder="true" applyAlignment="true" applyProtection="false">
      <alignment horizontal="center" vertical="center" textRotation="0" wrapText="true" indent="0" shrinkToFit="false"/>
      <protection locked="true" hidden="false"/>
    </xf>
    <xf numFmtId="164" fontId="55" fillId="0" borderId="0" xfId="81" applyFont="true" applyBorder="true" applyAlignment="true" applyProtection="false">
      <alignment horizontal="center" vertical="center" textRotation="0" wrapText="false" indent="0" shrinkToFit="false"/>
      <protection locked="true" hidden="false"/>
    </xf>
    <xf numFmtId="181" fontId="69" fillId="0" borderId="0" xfId="143" applyFont="true" applyBorder="true" applyAlignment="true" applyProtection="false">
      <alignment horizontal="center" vertical="center" textRotation="0" wrapText="true" indent="0" shrinkToFit="false"/>
      <protection locked="true" hidden="false"/>
    </xf>
    <xf numFmtId="180" fontId="69" fillId="0" borderId="0" xfId="143" applyFont="true" applyBorder="true" applyAlignment="true" applyProtection="false">
      <alignment horizontal="center" vertical="center" textRotation="0" wrapText="true" indent="0" shrinkToFit="false"/>
      <protection locked="true" hidden="false"/>
    </xf>
    <xf numFmtId="164" fontId="55" fillId="0" borderId="0" xfId="0" applyFont="true" applyBorder="true" applyAlignment="true" applyProtection="false">
      <alignment horizontal="center" vertical="center" textRotation="0" wrapText="false" indent="0" shrinkToFit="false"/>
      <protection locked="true" hidden="false"/>
    </xf>
    <xf numFmtId="172" fontId="114" fillId="0" borderId="0" xfId="143" applyFont="true" applyBorder="true" applyAlignment="true" applyProtection="false">
      <alignment horizontal="center" vertical="center" textRotation="0" wrapText="true" indent="0" shrinkToFit="false"/>
      <protection locked="true" hidden="false"/>
    </xf>
    <xf numFmtId="172" fontId="69" fillId="0" borderId="0" xfId="0" applyFont="true" applyBorder="true" applyAlignment="true" applyProtection="true">
      <alignment horizontal="center" vertical="center" textRotation="0" wrapText="true" indent="0" shrinkToFit="false"/>
      <protection locked="true" hidden="false"/>
    </xf>
    <xf numFmtId="164" fontId="55" fillId="0" borderId="0" xfId="0" applyFont="true" applyBorder="true" applyAlignment="true" applyProtection="true">
      <alignment horizontal="center" vertical="center" textRotation="0" wrapText="true" indent="0" shrinkToFit="false"/>
      <protection locked="true" hidden="false"/>
    </xf>
    <xf numFmtId="164" fontId="114" fillId="0" borderId="0" xfId="0" applyFont="true" applyBorder="true" applyAlignment="true" applyProtection="true">
      <alignment horizontal="center" vertical="center" textRotation="0" wrapText="true" indent="0" shrinkToFit="false"/>
      <protection locked="true" hidden="false"/>
    </xf>
    <xf numFmtId="164" fontId="126" fillId="0" borderId="0" xfId="0" applyFont="true" applyBorder="true" applyAlignment="true" applyProtection="false">
      <alignment horizontal="right" vertical="center" textRotation="0" wrapText="true" indent="0" shrinkToFit="false"/>
      <protection locked="true" hidden="false"/>
    </xf>
    <xf numFmtId="164" fontId="61" fillId="0" borderId="0" xfId="0" applyFont="true" applyBorder="true" applyAlignment="true" applyProtection="true">
      <alignment horizontal="center" vertical="center" textRotation="0" wrapText="true" indent="0" shrinkToFit="false"/>
      <protection locked="true" hidden="false"/>
    </xf>
    <xf numFmtId="164" fontId="64" fillId="0" borderId="0" xfId="0" applyFont="true" applyBorder="true" applyAlignment="true" applyProtection="true">
      <alignment horizontal="center" vertical="center" textRotation="0" wrapText="true" indent="0" shrinkToFit="false"/>
      <protection locked="true" hidden="false"/>
    </xf>
    <xf numFmtId="181" fontId="128" fillId="0" borderId="0" xfId="0" applyFont="true" applyBorder="true" applyAlignment="true" applyProtection="true">
      <alignment horizontal="center" vertical="center" textRotation="0" wrapText="true" indent="0" shrinkToFit="false"/>
      <protection locked="true" hidden="false"/>
    </xf>
    <xf numFmtId="164" fontId="128" fillId="0" borderId="0" xfId="0" applyFont="true" applyBorder="true" applyAlignment="true" applyProtection="true">
      <alignment horizontal="center" vertical="center" textRotation="0" wrapText="true" indent="0" shrinkToFit="false"/>
      <protection locked="true" hidden="false"/>
    </xf>
    <xf numFmtId="169" fontId="61" fillId="0" borderId="0" xfId="0" applyFont="true" applyBorder="true" applyAlignment="true" applyProtection="true">
      <alignment horizontal="center" vertical="center" textRotation="0" wrapText="true" indent="0" shrinkToFit="false"/>
      <protection locked="true" hidden="false"/>
    </xf>
    <xf numFmtId="180" fontId="129" fillId="0" borderId="0" xfId="0" applyFont="true" applyBorder="true" applyAlignment="true" applyProtection="false">
      <alignment horizontal="center" vertical="center" textRotation="0" wrapText="true" indent="0" shrinkToFit="false"/>
      <protection locked="true" hidden="false"/>
    </xf>
    <xf numFmtId="164" fontId="101" fillId="0" borderId="0" xfId="0" applyFont="true" applyBorder="false" applyAlignment="false" applyProtection="false">
      <alignment horizontal="general" vertical="bottom" textRotation="0" wrapText="false" indent="0" shrinkToFit="false"/>
      <protection locked="true" hidden="false"/>
    </xf>
    <xf numFmtId="164" fontId="130" fillId="0" borderId="0" xfId="0" applyFont="true" applyBorder="true" applyAlignment="true" applyProtection="false">
      <alignment horizontal="left" vertical="center" textRotation="0" wrapText="false" indent="0" shrinkToFit="false"/>
      <protection locked="true" hidden="false"/>
    </xf>
    <xf numFmtId="164" fontId="130" fillId="0" borderId="0" xfId="0" applyFont="true" applyBorder="true" applyAlignment="true" applyProtection="false">
      <alignment horizontal="right" vertical="center" textRotation="0" wrapText="false" indent="0" shrinkToFit="false"/>
      <protection locked="true" hidden="false"/>
    </xf>
    <xf numFmtId="164" fontId="78" fillId="0" borderId="0" xfId="0" applyFont="true" applyBorder="true" applyAlignment="true" applyProtection="false">
      <alignment horizontal="right" vertical="top" textRotation="0" wrapText="true" indent="0" shrinkToFit="false"/>
      <protection locked="true" hidden="false"/>
    </xf>
    <xf numFmtId="164" fontId="131" fillId="0" borderId="0" xfId="0" applyFont="true" applyBorder="true" applyAlignment="true" applyProtection="true">
      <alignment horizontal="left" vertical="top" textRotation="0" wrapText="true" indent="0" shrinkToFit="false"/>
      <protection locked="false" hidden="false"/>
    </xf>
    <xf numFmtId="164" fontId="111" fillId="0" borderId="0" xfId="0" applyFont="true" applyBorder="false" applyAlignment="false" applyProtection="false">
      <alignment horizontal="general" vertical="bottom" textRotation="0" wrapText="false" indent="0" shrinkToFit="false"/>
      <protection locked="true" hidden="false"/>
    </xf>
    <xf numFmtId="164" fontId="61" fillId="0" borderId="0" xfId="0" applyFont="true" applyBorder="false" applyAlignment="false" applyProtection="false">
      <alignment horizontal="general" vertical="bottom" textRotation="0" wrapText="false" indent="0" shrinkToFit="false"/>
      <protection locked="true" hidden="false"/>
    </xf>
    <xf numFmtId="164" fontId="17" fillId="0" borderId="0" xfId="0" applyFont="true" applyBorder="false" applyAlignment="true" applyProtection="false">
      <alignment horizontal="right" vertical="bottom" textRotation="0" wrapText="false" indent="0" shrinkToFit="false"/>
      <protection locked="true" hidden="false"/>
    </xf>
    <xf numFmtId="164" fontId="113" fillId="0" borderId="40" xfId="0" applyFont="true" applyBorder="true" applyAlignment="true" applyProtection="false">
      <alignment horizontal="center" vertical="center" textRotation="0" wrapText="true" indent="0" shrinkToFit="false"/>
      <protection locked="true" hidden="false"/>
    </xf>
    <xf numFmtId="164" fontId="132" fillId="0" borderId="40" xfId="0" applyFont="true" applyBorder="true" applyAlignment="true" applyProtection="false">
      <alignment horizontal="center" vertical="center" textRotation="0" wrapText="true" indent="0" shrinkToFit="false"/>
      <protection locked="true" hidden="false"/>
    </xf>
    <xf numFmtId="164" fontId="17" fillId="0" borderId="79" xfId="0" applyFont="true" applyBorder="true" applyAlignment="true" applyProtection="false">
      <alignment horizontal="center" vertical="center" textRotation="0" wrapText="true" indent="0" shrinkToFit="false"/>
      <protection locked="true" hidden="false"/>
    </xf>
    <xf numFmtId="164" fontId="17" fillId="0" borderId="79" xfId="0" applyFont="true" applyBorder="true" applyAlignment="true" applyProtection="true">
      <alignment horizontal="left" vertical="center" textRotation="0" wrapText="true" indent="0" shrinkToFit="false"/>
      <protection locked="false" hidden="false"/>
    </xf>
    <xf numFmtId="164" fontId="17" fillId="0" borderId="79" xfId="0" applyFont="true" applyBorder="true" applyAlignment="true" applyProtection="true">
      <alignment horizontal="center" vertical="center" textRotation="0" wrapText="true" indent="0" shrinkToFit="false"/>
      <protection locked="false" hidden="false"/>
    </xf>
    <xf numFmtId="164" fontId="113" fillId="0" borderId="79" xfId="0" applyFont="true" applyBorder="true" applyAlignment="true" applyProtection="true">
      <alignment horizontal="center" vertical="center" textRotation="0" wrapText="true" indent="0" shrinkToFit="false"/>
      <protection locked="false" hidden="false"/>
    </xf>
    <xf numFmtId="164" fontId="113" fillId="0" borderId="79" xfId="0" applyFont="true" applyBorder="true" applyAlignment="true" applyProtection="true">
      <alignment horizontal="center" vertical="center" textRotation="0" wrapText="false" indent="0" shrinkToFit="false"/>
      <protection locked="false" hidden="false"/>
    </xf>
    <xf numFmtId="168" fontId="17" fillId="0" borderId="79" xfId="0" applyFont="true" applyBorder="true" applyAlignment="true" applyProtection="true">
      <alignment horizontal="center" vertical="center" textRotation="0" wrapText="true" indent="0" shrinkToFit="false"/>
      <protection locked="false" hidden="false"/>
    </xf>
    <xf numFmtId="164" fontId="17" fillId="0" borderId="79" xfId="0" applyFont="true" applyBorder="true" applyAlignment="true" applyProtection="true">
      <alignment horizontal="center" vertical="center" textRotation="0" wrapText="false" indent="0" shrinkToFit="false"/>
      <protection locked="false" hidden="false"/>
    </xf>
    <xf numFmtId="164" fontId="17" fillId="0" borderId="23" xfId="0" applyFont="true" applyBorder="true" applyAlignment="false" applyProtection="false">
      <alignment horizontal="general" vertical="bottom" textRotation="0" wrapText="false" indent="0" shrinkToFit="false"/>
      <protection locked="true" hidden="false"/>
    </xf>
    <xf numFmtId="164" fontId="17" fillId="0" borderId="40" xfId="0" applyFont="true" applyBorder="true" applyAlignment="true" applyProtection="true">
      <alignment horizontal="left" vertical="center" textRotation="0" wrapText="true" indent="0" shrinkToFit="false"/>
      <protection locked="false" hidden="false"/>
    </xf>
    <xf numFmtId="164" fontId="17" fillId="0" borderId="40" xfId="0" applyFont="true" applyBorder="true" applyAlignment="true" applyProtection="true">
      <alignment horizontal="center" vertical="center" textRotation="0" wrapText="true" indent="0" shrinkToFit="false"/>
      <protection locked="false" hidden="false"/>
    </xf>
    <xf numFmtId="164" fontId="17" fillId="0" borderId="40" xfId="0" applyFont="true" applyBorder="true" applyAlignment="true" applyProtection="true">
      <alignment horizontal="center" vertical="center" textRotation="0" wrapText="false" indent="0" shrinkToFit="false"/>
      <protection locked="false" hidden="false"/>
    </xf>
    <xf numFmtId="164" fontId="133" fillId="0" borderId="40" xfId="0" applyFont="true" applyBorder="true" applyAlignment="true" applyProtection="true">
      <alignment horizontal="center" vertical="center" textRotation="0" wrapText="false" indent="0" shrinkToFit="false"/>
      <protection locked="false" hidden="false"/>
    </xf>
    <xf numFmtId="164" fontId="111" fillId="0" borderId="57" xfId="0" applyFont="true" applyBorder="true" applyAlignment="true" applyProtection="false">
      <alignment horizontal="left" vertical="center" textRotation="0" wrapText="true" indent="0" shrinkToFit="false"/>
      <protection locked="true" hidden="false"/>
    </xf>
    <xf numFmtId="164" fontId="17" fillId="0" borderId="6" xfId="0" applyFont="true" applyBorder="true" applyAlignment="true" applyProtection="true">
      <alignment horizontal="left" vertical="center" textRotation="0" wrapText="true" indent="2" shrinkToFit="false"/>
      <protection locked="false" hidden="false"/>
    </xf>
    <xf numFmtId="164" fontId="134" fillId="0" borderId="40" xfId="0" applyFont="true" applyBorder="true" applyAlignment="true" applyProtection="false">
      <alignment horizontal="left" vertical="center" textRotation="0" wrapText="true" indent="0" shrinkToFit="false"/>
      <protection locked="true" hidden="false"/>
    </xf>
    <xf numFmtId="164" fontId="17" fillId="2" borderId="57" xfId="0" applyFont="true" applyBorder="true" applyAlignment="true" applyProtection="true">
      <alignment horizontal="center" vertical="center" textRotation="0" wrapText="true" indent="0" shrinkToFit="false"/>
      <protection locked="false" hidden="false"/>
    </xf>
    <xf numFmtId="164" fontId="17" fillId="2" borderId="40" xfId="0" applyFont="true" applyBorder="true" applyAlignment="true" applyProtection="true">
      <alignment horizontal="left" vertical="center" textRotation="0" wrapText="true" indent="0" shrinkToFit="false"/>
      <protection locked="false" hidden="false"/>
    </xf>
    <xf numFmtId="164" fontId="17" fillId="0" borderId="0" xfId="0" applyFont="true" applyBorder="true" applyAlignment="false" applyProtection="false">
      <alignment horizontal="general" vertical="bottom" textRotation="0" wrapText="false" indent="0" shrinkToFit="false"/>
      <protection locked="true" hidden="false"/>
    </xf>
    <xf numFmtId="164" fontId="17" fillId="0" borderId="41" xfId="0" applyFont="true" applyBorder="true" applyAlignment="true" applyProtection="false">
      <alignment horizontal="left" vertical="center" textRotation="0" wrapText="true" indent="0" shrinkToFit="false"/>
      <protection locked="true" hidden="false"/>
    </xf>
    <xf numFmtId="164" fontId="17" fillId="0" borderId="0" xfId="0" applyFont="true" applyBorder="true" applyAlignment="true" applyProtection="true">
      <alignment horizontal="left" vertical="center" textRotation="0" wrapText="true" indent="0" shrinkToFit="false"/>
      <protection locked="false" hidden="false"/>
    </xf>
    <xf numFmtId="164" fontId="17" fillId="0" borderId="0" xfId="0" applyFont="true" applyBorder="true" applyAlignment="false" applyProtection="true">
      <alignment horizontal="general" vertical="bottom" textRotation="0" wrapText="false" indent="0" shrinkToFit="false"/>
      <protection locked="false" hidden="false"/>
    </xf>
    <xf numFmtId="164" fontId="135" fillId="0" borderId="40" xfId="0" applyFont="true" applyBorder="true" applyAlignment="true" applyProtection="false">
      <alignment horizontal="left" vertical="bottom" textRotation="0" wrapText="true" indent="0" shrinkToFit="false"/>
      <protection locked="true" hidden="false"/>
    </xf>
    <xf numFmtId="164" fontId="17" fillId="0" borderId="6" xfId="0" applyFont="true" applyBorder="true" applyAlignment="true" applyProtection="false">
      <alignment horizontal="center" vertical="center" textRotation="0" wrapText="true" indent="0" shrinkToFit="false"/>
      <protection locked="true" hidden="false"/>
    </xf>
    <xf numFmtId="164" fontId="17" fillId="0" borderId="2" xfId="0" applyFont="true" applyBorder="true" applyAlignment="true" applyProtection="false">
      <alignment horizontal="left" vertical="center" textRotation="0" wrapText="true" indent="0" shrinkToFit="false"/>
      <protection locked="true" hidden="false"/>
    </xf>
    <xf numFmtId="164" fontId="134" fillId="0" borderId="0" xfId="0" applyFont="true" applyBorder="true" applyAlignment="false" applyProtection="false">
      <alignment horizontal="general" vertical="bottom" textRotation="0" wrapText="false" indent="0" shrinkToFit="false"/>
      <protection locked="true" hidden="false"/>
    </xf>
    <xf numFmtId="164" fontId="134" fillId="0" borderId="41" xfId="0" applyFont="true" applyBorder="true" applyAlignment="true" applyProtection="false">
      <alignment horizontal="left" vertical="center" textRotation="0" wrapText="true" indent="0" shrinkToFit="false"/>
      <protection locked="true" hidden="false"/>
    </xf>
    <xf numFmtId="164" fontId="132" fillId="0" borderId="40" xfId="0" applyFont="true" applyBorder="true" applyAlignment="true" applyProtection="false">
      <alignment horizontal="left" vertical="center" textRotation="0" wrapText="true" indent="0" shrinkToFit="false"/>
      <protection locked="true" hidden="false"/>
    </xf>
    <xf numFmtId="164" fontId="17" fillId="0" borderId="40" xfId="0" applyFont="true" applyBorder="true" applyAlignment="true" applyProtection="true">
      <alignment horizontal="left" vertical="center" textRotation="0" wrapText="true" indent="0" shrinkToFit="false"/>
      <protection locked="false" hidden="false"/>
    </xf>
    <xf numFmtId="164" fontId="132" fillId="0" borderId="57" xfId="0" applyFont="true" applyBorder="true" applyAlignment="true" applyProtection="false">
      <alignment horizontal="left" vertical="center" textRotation="0" wrapText="true" indent="0" shrinkToFit="false"/>
      <protection locked="true" hidden="false"/>
    </xf>
    <xf numFmtId="164" fontId="17" fillId="0" borderId="40" xfId="0" applyFont="true" applyBorder="true" applyAlignment="true" applyProtection="false">
      <alignment horizontal="left" vertical="center" textRotation="0" wrapText="true" indent="0" shrinkToFit="false"/>
      <protection locked="true" hidden="false"/>
    </xf>
    <xf numFmtId="164" fontId="17" fillId="2" borderId="40" xfId="0" applyFont="true" applyBorder="true" applyAlignment="true" applyProtection="true">
      <alignment horizontal="center" vertical="center" textRotation="0" wrapText="true" indent="0" shrinkToFit="false"/>
      <protection locked="false" hidden="false"/>
    </xf>
    <xf numFmtId="164" fontId="17" fillId="0" borderId="80" xfId="0" applyFont="true" applyBorder="true" applyAlignment="false" applyProtection="false">
      <alignment horizontal="general" vertical="bottom" textRotation="0" wrapText="false" indent="0" shrinkToFit="false"/>
      <protection locked="true" hidden="false"/>
    </xf>
    <xf numFmtId="164" fontId="17" fillId="0" borderId="41" xfId="0" applyFont="true" applyBorder="true" applyAlignment="true" applyProtection="false">
      <alignment horizontal="center" vertical="center" textRotation="0" wrapText="false" indent="0" shrinkToFit="false"/>
      <protection locked="true" hidden="false"/>
    </xf>
    <xf numFmtId="164" fontId="17" fillId="0" borderId="41" xfId="0" applyFont="true" applyBorder="true" applyAlignment="false" applyProtection="false">
      <alignment horizontal="general" vertical="bottom" textRotation="0" wrapText="false" indent="0" shrinkToFit="false"/>
      <protection locked="true" hidden="false"/>
    </xf>
    <xf numFmtId="164" fontId="17" fillId="0" borderId="10" xfId="0" applyFont="true" applyBorder="true" applyAlignment="false" applyProtection="false">
      <alignment horizontal="general" vertical="bottom" textRotation="0" wrapText="false" indent="0" shrinkToFit="false"/>
      <protection locked="true" hidden="false"/>
    </xf>
    <xf numFmtId="164" fontId="17" fillId="2" borderId="69" xfId="0" applyFont="true" applyBorder="true" applyAlignment="true" applyProtection="true">
      <alignment horizontal="left" vertical="center" textRotation="0" wrapText="true" indent="0" shrinkToFit="false"/>
      <protection locked="false" hidden="false"/>
    </xf>
    <xf numFmtId="164" fontId="17" fillId="2" borderId="6" xfId="0" applyFont="true" applyBorder="true" applyAlignment="true" applyProtection="true">
      <alignment horizontal="left" vertical="center" textRotation="0" wrapText="true" indent="0" shrinkToFit="false"/>
      <protection locked="false" hidden="false"/>
    </xf>
    <xf numFmtId="164" fontId="17" fillId="0" borderId="70" xfId="0" applyFont="true" applyBorder="true" applyAlignment="true" applyProtection="false">
      <alignment horizontal="general" vertical="center" textRotation="0" wrapText="false" indent="0" shrinkToFit="false"/>
      <protection locked="true" hidden="false"/>
    </xf>
    <xf numFmtId="164" fontId="78" fillId="0" borderId="0" xfId="0" applyFont="true" applyBorder="true" applyAlignment="true" applyProtection="false">
      <alignment horizontal="left" vertical="center" textRotation="0" wrapText="true" indent="0" shrinkToFit="false"/>
      <protection locked="true" hidden="false"/>
    </xf>
    <xf numFmtId="164" fontId="135" fillId="0" borderId="0" xfId="0" applyFont="true" applyBorder="true" applyAlignment="true" applyProtection="false">
      <alignment horizontal="right" vertical="center" textRotation="0" wrapText="false" indent="0" shrinkToFit="false"/>
      <protection locked="true" hidden="false"/>
    </xf>
    <xf numFmtId="164" fontId="136" fillId="0" borderId="16" xfId="0" applyFont="true" applyBorder="true" applyAlignment="true" applyProtection="true">
      <alignment horizontal="left" vertical="center" textRotation="0" wrapText="true" indent="0" shrinkToFit="false"/>
      <protection locked="false" hidden="false"/>
    </xf>
    <xf numFmtId="164" fontId="17" fillId="0" borderId="0" xfId="0" applyFont="true" applyBorder="true" applyAlignment="true" applyProtection="false">
      <alignment horizontal="general" vertical="center" textRotation="0" wrapText="false" indent="0" shrinkToFit="false"/>
      <protection locked="true" hidden="false"/>
    </xf>
    <xf numFmtId="164" fontId="17" fillId="0" borderId="71" xfId="0" applyFont="true" applyBorder="true" applyAlignment="true" applyProtection="false">
      <alignment horizontal="general" vertical="center" textRotation="0" wrapText="false" indent="0" shrinkToFit="false"/>
      <protection locked="true" hidden="false"/>
    </xf>
    <xf numFmtId="164" fontId="135" fillId="0" borderId="0" xfId="0" applyFont="true" applyBorder="true" applyAlignment="true" applyProtection="false">
      <alignment horizontal="right" vertical="center" textRotation="0" wrapText="true" indent="0" shrinkToFit="false"/>
      <protection locked="true" hidden="false"/>
    </xf>
    <xf numFmtId="164" fontId="17" fillId="0" borderId="67" xfId="0" applyFont="true" applyBorder="true" applyAlignment="true" applyProtection="false">
      <alignment horizontal="general" vertical="center" textRotation="0" wrapText="false" indent="0" shrinkToFit="false"/>
      <protection locked="true" hidden="false"/>
    </xf>
    <xf numFmtId="164" fontId="111" fillId="0" borderId="2" xfId="0" applyFont="true" applyBorder="true" applyAlignment="true" applyProtection="false">
      <alignment horizontal="right" vertical="center" textRotation="0" wrapText="true" indent="0" shrinkToFit="false"/>
      <protection locked="true" hidden="false"/>
    </xf>
    <xf numFmtId="164" fontId="136" fillId="0" borderId="2" xfId="0" applyFont="true" applyBorder="true" applyAlignment="true" applyProtection="true">
      <alignment horizontal="left" vertical="center" textRotation="0" wrapText="true" indent="0" shrinkToFit="false"/>
      <protection locked="false" hidden="false"/>
    </xf>
    <xf numFmtId="164" fontId="17" fillId="0" borderId="2" xfId="0" applyFont="true" applyBorder="true" applyAlignment="true" applyProtection="false">
      <alignment horizontal="general" vertical="center" textRotation="0" wrapText="false" indent="0" shrinkToFit="false"/>
      <protection locked="true" hidden="false"/>
    </xf>
    <xf numFmtId="164" fontId="17" fillId="0" borderId="68" xfId="0" applyFont="true" applyBorder="true" applyAlignment="true" applyProtection="false">
      <alignment horizontal="general" vertical="center" textRotation="0" wrapText="false" indent="0" shrinkToFit="false"/>
      <protection locked="true" hidden="false"/>
    </xf>
    <xf numFmtId="164" fontId="111" fillId="0" borderId="0" xfId="0" applyFont="true" applyBorder="true" applyAlignment="true" applyProtection="false">
      <alignment horizontal="right" vertical="center" textRotation="0" wrapText="true" indent="0" shrinkToFit="false"/>
      <protection locked="true" hidden="false"/>
    </xf>
    <xf numFmtId="164" fontId="136" fillId="0" borderId="0" xfId="0" applyFont="true" applyBorder="true" applyAlignment="true" applyProtection="true">
      <alignment horizontal="left" vertical="center" textRotation="0" wrapText="true" indent="0" shrinkToFit="false"/>
      <protection locked="false" hidden="false"/>
    </xf>
    <xf numFmtId="164" fontId="132" fillId="0" borderId="40" xfId="0" applyFont="true" applyBorder="true" applyAlignment="true" applyProtection="false">
      <alignment horizontal="left" vertical="center" textRotation="0" wrapText="true" indent="0" shrinkToFit="false"/>
      <protection locked="true" hidden="false"/>
    </xf>
    <xf numFmtId="164" fontId="17" fillId="2" borderId="40" xfId="0" applyFont="true" applyBorder="true" applyAlignment="true" applyProtection="false">
      <alignment horizontal="left" vertical="center" textRotation="0" wrapText="true" indent="0" shrinkToFit="false"/>
      <protection locked="true" hidden="false"/>
    </xf>
    <xf numFmtId="164" fontId="17" fillId="2" borderId="0" xfId="0" applyFont="true" applyBorder="true" applyAlignment="true" applyProtection="true">
      <alignment horizontal="center" vertical="center" textRotation="0" wrapText="true" indent="0" shrinkToFit="false"/>
      <protection locked="false" hidden="false"/>
    </xf>
    <xf numFmtId="164" fontId="17" fillId="2" borderId="0" xfId="0" applyFont="true" applyBorder="true" applyAlignment="true" applyProtection="false">
      <alignment horizontal="left" vertical="center" textRotation="0" wrapText="true" indent="0" shrinkToFit="false"/>
      <protection locked="true" hidden="false"/>
    </xf>
    <xf numFmtId="164" fontId="61" fillId="0" borderId="41" xfId="0" applyFont="true" applyBorder="true" applyAlignment="true" applyProtection="false">
      <alignment horizontal="general" vertical="bottom" textRotation="0" wrapText="false" indent="0" shrinkToFit="false"/>
      <protection locked="true" hidden="false"/>
    </xf>
    <xf numFmtId="164" fontId="111" fillId="0" borderId="0" xfId="0" applyFont="true" applyBorder="true" applyAlignment="true" applyProtection="false">
      <alignment horizontal="general" vertical="bottom" textRotation="0" wrapText="false" indent="0" shrinkToFit="false"/>
      <protection locked="true" hidden="false"/>
    </xf>
    <xf numFmtId="179" fontId="17" fillId="0" borderId="0" xfId="0" applyFont="true" applyBorder="true" applyAlignment="true" applyProtection="false">
      <alignment horizontal="center" vertical="center" textRotation="0" wrapText="true" indent="0" shrinkToFit="false"/>
      <protection locked="true" hidden="false"/>
    </xf>
    <xf numFmtId="164" fontId="43" fillId="21" borderId="0" xfId="0" applyFont="true" applyBorder="true" applyAlignment="true" applyProtection="false">
      <alignment horizontal="center" vertical="center" textRotation="0" wrapText="true" indent="0" shrinkToFit="false"/>
      <protection locked="true" hidden="false"/>
    </xf>
    <xf numFmtId="164" fontId="137" fillId="0" borderId="81" xfId="0" applyFont="true" applyBorder="true" applyAlignment="true" applyProtection="true">
      <alignment horizontal="center" vertical="center" textRotation="0" wrapText="true" indent="0" shrinkToFit="false"/>
      <protection locked="true" hidden="true"/>
    </xf>
    <xf numFmtId="164" fontId="137" fillId="0" borderId="82" xfId="0" applyFont="true" applyBorder="true" applyAlignment="true" applyProtection="true">
      <alignment horizontal="center" vertical="center" textRotation="0" wrapText="true" indent="0" shrinkToFit="false"/>
      <protection locked="true" hidden="true"/>
    </xf>
    <xf numFmtId="164" fontId="101" fillId="0" borderId="0" xfId="86" applyFont="true" applyBorder="false" applyAlignment="true" applyProtection="false">
      <alignment horizontal="center" vertical="center" textRotation="0" wrapText="false" indent="0" shrinkToFit="false"/>
      <protection locked="true" hidden="false"/>
    </xf>
    <xf numFmtId="172" fontId="106" fillId="22" borderId="79" xfId="0" applyFont="true" applyBorder="true" applyAlignment="true" applyProtection="true">
      <alignment horizontal="center" vertical="center" textRotation="0" wrapText="true" indent="0" shrinkToFit="false"/>
      <protection locked="true" hidden="true"/>
    </xf>
    <xf numFmtId="164" fontId="16" fillId="22" borderId="83" xfId="0" applyFont="true" applyBorder="true" applyAlignment="true" applyProtection="true">
      <alignment horizontal="center" vertical="top" textRotation="0" wrapText="true" indent="0" shrinkToFit="false"/>
      <protection locked="true" hidden="true"/>
    </xf>
    <xf numFmtId="164" fontId="96" fillId="2" borderId="80" xfId="0" applyFont="true" applyBorder="true" applyAlignment="true" applyProtection="true">
      <alignment horizontal="right" vertical="bottom" textRotation="0" wrapText="false" indent="1" shrinkToFit="false"/>
      <protection locked="true" hidden="true"/>
    </xf>
    <xf numFmtId="192" fontId="96" fillId="18" borderId="10" xfId="0" applyFont="true" applyBorder="true" applyAlignment="false" applyProtection="true">
      <alignment horizontal="general" vertical="bottom" textRotation="0" wrapText="false" indent="0" shrinkToFit="false"/>
      <protection locked="true" hidden="true"/>
    </xf>
    <xf numFmtId="164" fontId="96" fillId="2" borderId="67" xfId="0" applyFont="true" applyBorder="true" applyAlignment="true" applyProtection="true">
      <alignment horizontal="right" vertical="bottom" textRotation="0" wrapText="false" indent="1" shrinkToFit="false"/>
      <protection locked="true" hidden="true"/>
    </xf>
    <xf numFmtId="168" fontId="96" fillId="23" borderId="68" xfId="0" applyFont="true" applyBorder="true" applyAlignment="false" applyProtection="true">
      <alignment horizontal="general" vertical="bottom" textRotation="0" wrapText="false" indent="0" shrinkToFit="false"/>
      <protection locked="true" hidden="true"/>
    </xf>
    <xf numFmtId="164" fontId="34" fillId="2" borderId="0" xfId="0" applyFont="true" applyBorder="false" applyAlignment="true" applyProtection="true">
      <alignment horizontal="center" vertical="top" textRotation="0" wrapText="true" indent="0" shrinkToFit="false"/>
      <protection locked="true" hidden="true"/>
    </xf>
    <xf numFmtId="164" fontId="34" fillId="2" borderId="0" xfId="0" applyFont="true" applyBorder="false" applyAlignment="true" applyProtection="true">
      <alignment horizontal="right" vertical="bottom" textRotation="0" wrapText="false" indent="0" shrinkToFit="false"/>
      <protection locked="true" hidden="true"/>
    </xf>
    <xf numFmtId="166" fontId="96" fillId="23" borderId="0" xfId="66" applyFont="true" applyBorder="true" applyAlignment="true" applyProtection="true">
      <alignment horizontal="general" vertical="bottom" textRotation="0" wrapText="false" indent="0" shrinkToFit="false"/>
      <protection locked="true" hidden="true"/>
    </xf>
    <xf numFmtId="164" fontId="48" fillId="2" borderId="0" xfId="0" applyFont="true" applyBorder="false" applyAlignment="false" applyProtection="true">
      <alignment horizontal="general" vertical="bottom" textRotation="0" wrapText="false" indent="0" shrinkToFit="false"/>
      <protection locked="true" hidden="true"/>
    </xf>
    <xf numFmtId="185" fontId="96" fillId="23" borderId="0" xfId="132" applyFont="true" applyBorder="true" applyAlignment="true" applyProtection="true">
      <alignment horizontal="general" vertical="center" textRotation="0" wrapText="false" indent="0" shrinkToFit="false"/>
      <protection locked="true" hidden="true"/>
    </xf>
    <xf numFmtId="164" fontId="138" fillId="2" borderId="0" xfId="0" applyFont="true" applyBorder="false" applyAlignment="true" applyProtection="true">
      <alignment horizontal="right" vertical="center" textRotation="0" wrapText="false" indent="1" shrinkToFit="false"/>
      <protection locked="true" hidden="true"/>
    </xf>
    <xf numFmtId="180" fontId="138" fillId="0" borderId="0" xfId="66" applyFont="true" applyBorder="true" applyAlignment="true" applyProtection="true">
      <alignment horizontal="general" vertical="bottom" textRotation="0" wrapText="false" indent="0" shrinkToFit="false"/>
      <protection locked="true" hidden="true"/>
    </xf>
    <xf numFmtId="187" fontId="96" fillId="0" borderId="0" xfId="66" applyFont="true" applyBorder="true" applyAlignment="true" applyProtection="true">
      <alignment horizontal="general" vertical="bottom" textRotation="0" wrapText="false" indent="0" shrinkToFit="false"/>
      <protection locked="false" hidden="true"/>
    </xf>
    <xf numFmtId="168" fontId="9" fillId="2" borderId="0" xfId="0" applyFont="true" applyBorder="false" applyAlignment="true" applyProtection="true">
      <alignment horizontal="left" vertical="bottom" textRotation="0" wrapText="false" indent="0" shrinkToFit="false"/>
      <protection locked="true" hidden="true"/>
    </xf>
    <xf numFmtId="164" fontId="96" fillId="0" borderId="0" xfId="0" applyFont="true" applyBorder="false" applyAlignment="true" applyProtection="true">
      <alignment horizontal="right" vertical="center" textRotation="0" wrapText="false" indent="1" shrinkToFit="false"/>
      <protection locked="true" hidden="true"/>
    </xf>
    <xf numFmtId="166" fontId="96" fillId="0" borderId="79" xfId="66" applyFont="true" applyBorder="true" applyAlignment="true" applyProtection="true">
      <alignment horizontal="general" vertical="bottom" textRotation="0" wrapText="false" indent="0" shrinkToFit="false"/>
      <protection locked="true" hidden="true"/>
    </xf>
    <xf numFmtId="164" fontId="96" fillId="2" borderId="79" xfId="0" applyFont="true" applyBorder="true" applyAlignment="true" applyProtection="true">
      <alignment horizontal="right" vertical="center" textRotation="0" wrapText="false" indent="1" shrinkToFit="false"/>
      <protection locked="true" hidden="true"/>
    </xf>
    <xf numFmtId="175" fontId="96" fillId="2" borderId="79" xfId="0" applyFont="true" applyBorder="true" applyAlignment="true" applyProtection="true">
      <alignment horizontal="general" vertical="center" textRotation="0" wrapText="false" indent="0" shrinkToFit="false"/>
      <protection locked="false" hidden="true"/>
    </xf>
    <xf numFmtId="164" fontId="96" fillId="2" borderId="44" xfId="0" applyFont="true" applyBorder="true" applyAlignment="true" applyProtection="true">
      <alignment horizontal="right" vertical="center" textRotation="0" wrapText="true" indent="1" shrinkToFit="false"/>
      <protection locked="true" hidden="true"/>
    </xf>
    <xf numFmtId="175" fontId="96" fillId="18" borderId="44" xfId="0" applyFont="true" applyBorder="true" applyAlignment="true" applyProtection="true">
      <alignment horizontal="general" vertical="center" textRotation="0" wrapText="false" indent="0" shrinkToFit="false"/>
      <protection locked="false" hidden="true"/>
    </xf>
    <xf numFmtId="181" fontId="9" fillId="2" borderId="0" xfId="0" applyFont="true" applyBorder="false" applyAlignment="false" applyProtection="true">
      <alignment horizontal="general" vertical="bottom" textRotation="0" wrapText="false" indent="0" shrinkToFit="false"/>
      <protection locked="true" hidden="true"/>
    </xf>
    <xf numFmtId="166" fontId="96" fillId="0" borderId="83" xfId="66" applyFont="true" applyBorder="true" applyAlignment="true" applyProtection="true">
      <alignment horizontal="general" vertical="bottom" textRotation="0" wrapText="false" indent="0" shrinkToFit="false"/>
      <protection locked="true" hidden="true"/>
    </xf>
    <xf numFmtId="164" fontId="96" fillId="2" borderId="44" xfId="0" applyFont="true" applyBorder="true" applyAlignment="true" applyProtection="true">
      <alignment horizontal="right" vertical="center" textRotation="0" wrapText="false" indent="1" shrinkToFit="false"/>
      <protection locked="true" hidden="true"/>
    </xf>
    <xf numFmtId="188" fontId="96" fillId="18" borderId="44" xfId="0" applyFont="true" applyBorder="true" applyAlignment="true" applyProtection="true">
      <alignment horizontal="general" vertical="center" textRotation="0" wrapText="false" indent="0" shrinkToFit="false"/>
      <protection locked="false" hidden="true"/>
    </xf>
    <xf numFmtId="180" fontId="69" fillId="0" borderId="44" xfId="66" applyFont="true" applyBorder="true" applyAlignment="true" applyProtection="true">
      <alignment horizontal="general" vertical="bottom" textRotation="0" wrapText="false" indent="0" shrinkToFit="false"/>
      <protection locked="true" hidden="true"/>
    </xf>
    <xf numFmtId="164" fontId="96" fillId="2" borderId="83" xfId="0" applyFont="true" applyBorder="true" applyAlignment="true" applyProtection="true">
      <alignment horizontal="right" vertical="center" textRotation="0" wrapText="false" indent="1" shrinkToFit="false"/>
      <protection locked="true" hidden="true"/>
    </xf>
    <xf numFmtId="189" fontId="96" fillId="11" borderId="83" xfId="0" applyFont="true" applyBorder="true" applyAlignment="true" applyProtection="true">
      <alignment horizontal="general" vertical="center" textRotation="0" wrapText="false" indent="0" shrinkToFit="false"/>
      <protection locked="false" hidden="true"/>
    </xf>
    <xf numFmtId="175" fontId="96" fillId="0" borderId="0" xfId="0" applyFont="true" applyBorder="false" applyAlignment="true" applyProtection="true">
      <alignment horizontal="general" vertical="center" textRotation="0" wrapText="false" indent="0" shrinkToFit="false"/>
      <protection locked="true" hidden="true"/>
    </xf>
    <xf numFmtId="164" fontId="43" fillId="2" borderId="0" xfId="0" applyFont="true" applyBorder="false" applyAlignment="false" applyProtection="true">
      <alignment horizontal="general" vertical="bottom" textRotation="0" wrapText="false" indent="0" shrinkToFit="false"/>
      <protection locked="true" hidden="true"/>
    </xf>
    <xf numFmtId="168" fontId="9" fillId="2" borderId="0" xfId="0" applyFont="true" applyBorder="false" applyAlignment="false" applyProtection="true">
      <alignment horizontal="general" vertical="bottom" textRotation="0" wrapText="false" indent="0" shrinkToFit="false"/>
      <protection locked="true" hidden="true"/>
    </xf>
    <xf numFmtId="164" fontId="96" fillId="0" borderId="83" xfId="0" applyFont="true" applyBorder="true" applyAlignment="true" applyProtection="true">
      <alignment horizontal="right" vertical="center" textRotation="0" wrapText="false" indent="1" shrinkToFit="false"/>
      <protection locked="true" hidden="true"/>
    </xf>
    <xf numFmtId="180" fontId="96" fillId="0" borderId="83" xfId="66" applyFont="true" applyBorder="true" applyAlignment="true" applyProtection="true">
      <alignment horizontal="general" vertical="bottom" textRotation="0" wrapText="false" indent="0" shrinkToFit="false"/>
      <protection locked="true" hidden="true"/>
    </xf>
    <xf numFmtId="193" fontId="96" fillId="0" borderId="0" xfId="0" applyFont="true" applyBorder="false" applyAlignment="true" applyProtection="true">
      <alignment horizontal="general" vertical="center" textRotation="0" wrapText="false" indent="0" shrinkToFit="false"/>
      <protection locked="true" hidden="true"/>
    </xf>
    <xf numFmtId="175" fontId="9" fillId="2" borderId="0" xfId="0" applyFont="true" applyBorder="false" applyAlignment="false" applyProtection="true">
      <alignment horizontal="general" vertical="bottom" textRotation="0" wrapText="false" indent="0" shrinkToFit="false"/>
      <protection locked="true" hidden="true"/>
    </xf>
    <xf numFmtId="180" fontId="96" fillId="0" borderId="0" xfId="66" applyFont="true" applyBorder="true" applyAlignment="true" applyProtection="true">
      <alignment horizontal="general" vertical="bottom" textRotation="0" wrapText="false" indent="0" shrinkToFit="false"/>
      <protection locked="true" hidden="true"/>
    </xf>
    <xf numFmtId="166" fontId="96" fillId="18" borderId="40" xfId="66" applyFont="true" applyBorder="true" applyAlignment="true" applyProtection="true">
      <alignment horizontal="general" vertical="bottom" textRotation="0" wrapText="false" indent="0" shrinkToFit="false"/>
      <protection locked="false" hidden="true"/>
    </xf>
    <xf numFmtId="166" fontId="43" fillId="2" borderId="0" xfId="0" applyFont="true" applyBorder="false" applyAlignment="false" applyProtection="true">
      <alignment horizontal="general" vertical="bottom" textRotation="0" wrapText="false" indent="0" shrinkToFit="false"/>
      <protection locked="true" hidden="true"/>
    </xf>
    <xf numFmtId="168" fontId="17" fillId="2" borderId="0" xfId="0" applyFont="true" applyBorder="false" applyAlignment="false" applyProtection="true">
      <alignment horizontal="general" vertical="bottom" textRotation="0" wrapText="false" indent="0" shrinkToFit="false"/>
      <protection locked="true" hidden="true"/>
    </xf>
    <xf numFmtId="181" fontId="96" fillId="0" borderId="0" xfId="66" applyFont="true" applyBorder="true" applyAlignment="true" applyProtection="true">
      <alignment horizontal="general" vertical="bottom" textRotation="0" wrapText="false" indent="0" shrinkToFit="false"/>
      <protection locked="true" hidden="true"/>
    </xf>
    <xf numFmtId="164" fontId="106" fillId="0" borderId="0" xfId="0" applyFont="true" applyBorder="true" applyAlignment="true" applyProtection="true">
      <alignment horizontal="center" vertical="center" textRotation="0" wrapText="true" indent="0" shrinkToFit="false"/>
      <protection locked="true" hidden="true"/>
    </xf>
    <xf numFmtId="187" fontId="55" fillId="2" borderId="0" xfId="0" applyFont="true" applyBorder="false" applyAlignment="false" applyProtection="true">
      <alignment horizontal="general" vertical="bottom" textRotation="0" wrapText="false" indent="0" shrinkToFit="false"/>
      <protection locked="true" hidden="true"/>
    </xf>
    <xf numFmtId="166" fontId="96" fillId="0" borderId="0" xfId="66" applyFont="true" applyBorder="true" applyAlignment="true" applyProtection="true">
      <alignment horizontal="general" vertical="bottom" textRotation="0" wrapText="false" indent="0" shrinkToFit="false"/>
      <protection locked="true" hidden="true"/>
    </xf>
    <xf numFmtId="164" fontId="139" fillId="2" borderId="0" xfId="0" applyFont="true" applyBorder="false" applyAlignment="false" applyProtection="true">
      <alignment horizontal="general" vertical="bottom" textRotation="0" wrapText="false" indent="0" shrinkToFit="false"/>
      <protection locked="true" hidden="true"/>
    </xf>
    <xf numFmtId="164" fontId="113" fillId="2" borderId="0" xfId="0" applyFont="true" applyBorder="false" applyAlignment="false" applyProtection="true">
      <alignment horizontal="general" vertical="bottom" textRotation="0" wrapText="false" indent="0" shrinkToFit="false"/>
      <protection locked="true" hidden="true"/>
    </xf>
    <xf numFmtId="166" fontId="96" fillId="0" borderId="0" xfId="66" applyFont="true" applyBorder="true" applyAlignment="true" applyProtection="true">
      <alignment horizontal="general" vertical="center" textRotation="0" wrapText="false" indent="0" shrinkToFit="false"/>
      <protection locked="true" hidden="true"/>
    </xf>
    <xf numFmtId="164" fontId="72" fillId="2" borderId="0" xfId="0" applyFont="true" applyBorder="false" applyAlignment="true" applyProtection="true">
      <alignment horizontal="right" vertical="center" textRotation="0" wrapText="true" indent="0" shrinkToFit="false"/>
      <protection locked="true" hidden="true"/>
    </xf>
    <xf numFmtId="187" fontId="72" fillId="2" borderId="0" xfId="0" applyFont="true" applyBorder="false" applyAlignment="false" applyProtection="true">
      <alignment horizontal="general" vertical="bottom" textRotation="0" wrapText="false" indent="0" shrinkToFit="false"/>
      <protection locked="true" hidden="true"/>
    </xf>
    <xf numFmtId="164" fontId="34" fillId="0" borderId="2" xfId="0" applyFont="true" applyBorder="true" applyAlignment="true" applyProtection="true">
      <alignment horizontal="general" vertical="center" textRotation="0" wrapText="true" indent="0" shrinkToFit="false"/>
      <protection locked="true" hidden="true"/>
    </xf>
    <xf numFmtId="164" fontId="72" fillId="2" borderId="0" xfId="0" applyFont="true" applyBorder="false" applyAlignment="false" applyProtection="true">
      <alignment horizontal="general" vertical="bottom" textRotation="0" wrapText="false" indent="0" shrinkToFit="false"/>
      <protection locked="true" hidden="true"/>
    </xf>
    <xf numFmtId="172" fontId="35" fillId="2" borderId="40" xfId="0" applyFont="true" applyBorder="true" applyAlignment="true" applyProtection="true">
      <alignment horizontal="center" vertical="bottom" textRotation="0" wrapText="false" indent="0" shrinkToFit="false"/>
      <protection locked="true" hidden="true"/>
    </xf>
    <xf numFmtId="164" fontId="34" fillId="2" borderId="0" xfId="0" applyFont="true" applyBorder="false" applyAlignment="false" applyProtection="true">
      <alignment horizontal="general" vertical="bottom" textRotation="0" wrapText="false" indent="0" shrinkToFit="false"/>
      <protection locked="true" hidden="true"/>
    </xf>
    <xf numFmtId="164" fontId="35" fillId="24" borderId="0" xfId="0" applyFont="true" applyBorder="false" applyAlignment="true" applyProtection="true">
      <alignment horizontal="right" vertical="bottom" textRotation="0" wrapText="false" indent="0" shrinkToFit="false"/>
      <protection locked="true" hidden="true"/>
    </xf>
    <xf numFmtId="187" fontId="61" fillId="24" borderId="0" xfId="0" applyFont="true" applyBorder="false" applyAlignment="false" applyProtection="true">
      <alignment horizontal="general" vertical="bottom" textRotation="0" wrapText="false" indent="0" shrinkToFit="false"/>
      <protection locked="true" hidden="true"/>
    </xf>
    <xf numFmtId="164" fontId="78" fillId="2" borderId="0" xfId="0" applyFont="true" applyBorder="false" applyAlignment="false" applyProtection="true">
      <alignment horizontal="general" vertical="bottom" textRotation="0" wrapText="false" indent="0" shrinkToFit="false"/>
      <protection locked="true" hidden="true"/>
    </xf>
    <xf numFmtId="164" fontId="61" fillId="24" borderId="0" xfId="0" applyFont="true" applyBorder="false" applyAlignment="true" applyProtection="true">
      <alignment horizontal="right" vertical="bottom" textRotation="0" wrapText="false" indent="1" shrinkToFit="false"/>
      <protection locked="true" hidden="true"/>
    </xf>
    <xf numFmtId="166" fontId="17" fillId="2" borderId="0" xfId="0" applyFont="true" applyBorder="false" applyAlignment="false" applyProtection="true">
      <alignment horizontal="general" vertical="bottom" textRotation="0" wrapText="false" indent="0" shrinkToFit="false"/>
      <protection locked="true" hidden="true"/>
    </xf>
    <xf numFmtId="188" fontId="96" fillId="24" borderId="0" xfId="0" applyFont="true" applyBorder="false" applyAlignment="false" applyProtection="true">
      <alignment horizontal="general" vertical="bottom" textRotation="0" wrapText="false" indent="0" shrinkToFit="false"/>
      <protection locked="true" hidden="true"/>
    </xf>
    <xf numFmtId="164" fontId="69" fillId="24" borderId="0" xfId="0" applyFont="true" applyBorder="false" applyAlignment="true" applyProtection="true">
      <alignment horizontal="right" vertical="bottom" textRotation="0" wrapText="false" indent="1" shrinkToFit="false"/>
      <protection locked="true" hidden="true"/>
    </xf>
    <xf numFmtId="188" fontId="69" fillId="24" borderId="0" xfId="0" applyFont="true" applyBorder="false" applyAlignment="false" applyProtection="true">
      <alignment horizontal="general" vertical="bottom" textRotation="0" wrapText="false" indent="0" shrinkToFit="false"/>
      <protection locked="true" hidden="true"/>
    </xf>
    <xf numFmtId="194" fontId="96" fillId="24" borderId="0" xfId="0" applyFont="true" applyBorder="false" applyAlignment="false" applyProtection="true">
      <alignment horizontal="general" vertical="bottom" textRotation="0" wrapText="false" indent="0" shrinkToFit="false"/>
      <protection locked="true" hidden="true"/>
    </xf>
    <xf numFmtId="194" fontId="69" fillId="24" borderId="0" xfId="0" applyFont="true" applyBorder="false" applyAlignment="false" applyProtection="true">
      <alignment horizontal="general" vertical="bottom" textRotation="0" wrapText="false" indent="0" shrinkToFit="false"/>
      <protection locked="true" hidden="true"/>
    </xf>
    <xf numFmtId="187" fontId="69" fillId="24" borderId="0" xfId="0" applyFont="true" applyBorder="false" applyAlignment="false" applyProtection="true">
      <alignment horizontal="general" vertical="bottom" textRotation="0" wrapText="false" indent="0" shrinkToFit="false"/>
      <protection locked="true" hidden="true"/>
    </xf>
    <xf numFmtId="164" fontId="96" fillId="24" borderId="0" xfId="0" applyFont="true" applyBorder="false" applyAlignment="true" applyProtection="true">
      <alignment horizontal="right" vertical="bottom" textRotation="0" wrapText="false" indent="1" shrinkToFit="false"/>
      <protection locked="true" hidden="true"/>
    </xf>
    <xf numFmtId="164" fontId="18" fillId="2" borderId="0" xfId="0" applyFont="true" applyBorder="true" applyAlignment="true" applyProtection="true">
      <alignment horizontal="left" vertical="center" textRotation="0" wrapText="true" indent="0" shrinkToFit="false"/>
      <protection locked="true" hidden="true"/>
    </xf>
    <xf numFmtId="164" fontId="17" fillId="2" borderId="0" xfId="0" applyFont="true" applyBorder="false" applyAlignment="true" applyProtection="true">
      <alignment horizontal="general" vertical="center" textRotation="0" wrapText="false" indent="0" shrinkToFit="false"/>
      <protection locked="true" hidden="true"/>
    </xf>
    <xf numFmtId="172" fontId="140" fillId="6" borderId="0" xfId="0" applyFont="true" applyBorder="true" applyAlignment="true" applyProtection="true">
      <alignment horizontal="left" vertical="center" textRotation="0" wrapText="false" indent="0" shrinkToFit="false"/>
      <protection locked="true" hidden="true"/>
    </xf>
    <xf numFmtId="169" fontId="43" fillId="2" borderId="0" xfId="0" applyFont="true" applyBorder="false" applyAlignment="false" applyProtection="true">
      <alignment horizontal="general" vertical="bottom" textRotation="0" wrapText="false" indent="0" shrinkToFit="false"/>
      <protection locked="true" hidden="true"/>
    </xf>
    <xf numFmtId="164" fontId="141" fillId="2" borderId="40" xfId="0" applyFont="true" applyBorder="true" applyAlignment="true" applyProtection="true">
      <alignment horizontal="center" vertical="bottom" textRotation="0" wrapText="false" indent="0" shrinkToFit="false"/>
      <protection locked="true" hidden="true"/>
    </xf>
    <xf numFmtId="164" fontId="17" fillId="2" borderId="40" xfId="0" applyFont="true" applyBorder="true" applyAlignment="false" applyProtection="true">
      <alignment horizontal="general" vertical="bottom" textRotation="0" wrapText="false" indent="0" shrinkToFit="false"/>
      <protection locked="true" hidden="true"/>
    </xf>
    <xf numFmtId="175" fontId="96" fillId="18" borderId="40" xfId="0" applyFont="true" applyBorder="true" applyAlignment="true" applyProtection="true">
      <alignment horizontal="general" vertical="center" textRotation="0" wrapText="false" indent="0" shrinkToFit="false"/>
      <protection locked="false" hidden="true"/>
    </xf>
    <xf numFmtId="170" fontId="17" fillId="2" borderId="40" xfId="19" applyFont="true" applyBorder="true" applyAlignment="true" applyProtection="true">
      <alignment horizontal="general" vertical="bottom" textRotation="0" wrapText="false" indent="0" shrinkToFit="false"/>
      <protection locked="true" hidden="true"/>
    </xf>
    <xf numFmtId="181" fontId="17" fillId="2" borderId="0" xfId="0" applyFont="true" applyBorder="false" applyAlignment="false" applyProtection="true">
      <alignment horizontal="general" vertical="bottom" textRotation="0" wrapText="false" indent="0" shrinkToFit="false"/>
      <protection locked="true" hidden="true"/>
    </xf>
    <xf numFmtId="164" fontId="9" fillId="0" borderId="40" xfId="0" applyFont="true" applyBorder="true" applyAlignment="false" applyProtection="true">
      <alignment horizontal="general" vertical="bottom" textRotation="0" wrapText="false" indent="0" shrinkToFit="false"/>
      <protection locked="true" hidden="true"/>
    </xf>
    <xf numFmtId="175" fontId="142" fillId="11" borderId="40" xfId="0" applyFont="true" applyBorder="true" applyAlignment="true" applyProtection="true">
      <alignment horizontal="general" vertical="center" textRotation="0" wrapText="false" indent="0" shrinkToFit="false"/>
      <protection locked="false" hidden="true"/>
    </xf>
    <xf numFmtId="175" fontId="96" fillId="25" borderId="40" xfId="0" applyFont="true" applyBorder="true" applyAlignment="true" applyProtection="true">
      <alignment horizontal="general" vertical="center" textRotation="0" wrapText="false" indent="0" shrinkToFit="false"/>
      <protection locked="false" hidden="true"/>
    </xf>
    <xf numFmtId="164" fontId="37" fillId="2" borderId="40" xfId="0" applyFont="true" applyBorder="true" applyAlignment="false" applyProtection="true">
      <alignment horizontal="general" vertical="bottom" textRotation="0" wrapText="false" indent="0" shrinkToFit="false"/>
      <protection locked="true" hidden="true"/>
    </xf>
    <xf numFmtId="175" fontId="37" fillId="2" borderId="40" xfId="0" applyFont="true" applyBorder="true" applyAlignment="false" applyProtection="true">
      <alignment horizontal="general" vertical="bottom" textRotation="0" wrapText="false" indent="0" shrinkToFit="false"/>
      <protection locked="true" hidden="true"/>
    </xf>
    <xf numFmtId="164" fontId="111" fillId="6" borderId="0" xfId="0" applyFont="true" applyBorder="true" applyAlignment="true" applyProtection="true">
      <alignment horizontal="left" vertical="center" textRotation="0" wrapText="false" indent="0" shrinkToFit="false"/>
      <protection locked="true" hidden="true"/>
    </xf>
    <xf numFmtId="164" fontId="135" fillId="26" borderId="0" xfId="0" applyFont="true" applyBorder="false" applyAlignment="true" applyProtection="true">
      <alignment horizontal="general" vertical="center" textRotation="0" wrapText="false" indent="0" shrinkToFit="false"/>
      <protection locked="true" hidden="true"/>
    </xf>
    <xf numFmtId="181" fontId="56" fillId="0" borderId="0" xfId="0" applyFont="true" applyBorder="false" applyAlignment="true" applyProtection="false">
      <alignment horizontal="center" vertical="center" textRotation="0" wrapText="true" indent="0" shrinkToFit="false"/>
      <protection locked="true" hidden="false"/>
    </xf>
    <xf numFmtId="181" fontId="55" fillId="0" borderId="0" xfId="0" applyFont="true" applyBorder="false" applyAlignment="true" applyProtection="false">
      <alignment horizontal="center" vertical="center" textRotation="0" wrapText="true" indent="0" shrinkToFit="false"/>
      <protection locked="true" hidden="false"/>
    </xf>
    <xf numFmtId="164" fontId="56" fillId="0" borderId="0" xfId="0" applyFont="true" applyBorder="false" applyAlignment="true" applyProtection="false">
      <alignment horizontal="center" vertical="center" textRotation="0" wrapText="true" indent="0" shrinkToFit="false"/>
      <protection locked="true" hidden="false"/>
    </xf>
    <xf numFmtId="181" fontId="69" fillId="0" borderId="0" xfId="0" applyFont="true" applyBorder="false" applyAlignment="true" applyProtection="false">
      <alignment horizontal="center" vertical="center" textRotation="0" wrapText="true" indent="0" shrinkToFit="false"/>
      <protection locked="true" hidden="false"/>
    </xf>
    <xf numFmtId="164" fontId="17" fillId="0" borderId="0" xfId="0" applyFont="true" applyBorder="false" applyAlignment="true" applyProtection="false">
      <alignment horizontal="center" vertical="center" textRotation="0" wrapText="true" indent="0" shrinkToFit="false"/>
      <protection locked="true" hidden="false"/>
    </xf>
    <xf numFmtId="164" fontId="55" fillId="0" borderId="0" xfId="0" applyFont="true" applyBorder="false" applyAlignment="true" applyProtection="false">
      <alignment horizontal="center" vertical="center" textRotation="0" wrapText="true" indent="0" shrinkToFit="false"/>
      <protection locked="true" hidden="false"/>
    </xf>
    <xf numFmtId="164" fontId="125" fillId="20" borderId="0" xfId="143" applyFont="true" applyBorder="true" applyAlignment="true" applyProtection="false">
      <alignment horizontal="center" vertical="center" textRotation="0" wrapText="true" indent="0" shrinkToFit="false"/>
      <protection locked="true" hidden="false"/>
    </xf>
    <xf numFmtId="164" fontId="37" fillId="0" borderId="0" xfId="0" applyFont="true" applyBorder="false" applyAlignment="true" applyProtection="false">
      <alignment horizontal="center" vertical="center" textRotation="0" wrapText="true" indent="0" shrinkToFit="false"/>
      <protection locked="true" hidden="false"/>
    </xf>
    <xf numFmtId="164" fontId="55" fillId="0" borderId="0" xfId="81" applyFont="true" applyBorder="false" applyAlignment="true" applyProtection="false">
      <alignment horizontal="center" vertical="center" textRotation="0" wrapText="true" indent="0" shrinkToFit="false"/>
      <protection locked="true" hidden="false"/>
    </xf>
    <xf numFmtId="172" fontId="114" fillId="0" borderId="0" xfId="142" applyFont="true" applyBorder="true" applyAlignment="true" applyProtection="false">
      <alignment horizontal="center" vertical="center" textRotation="0" wrapText="true" indent="0" shrinkToFit="false"/>
      <protection locked="true" hidden="false"/>
    </xf>
    <xf numFmtId="191" fontId="126" fillId="0" borderId="0" xfId="0" applyFont="true" applyBorder="false" applyAlignment="true" applyProtection="false">
      <alignment horizontal="right" vertical="center" textRotation="0" wrapText="true" indent="0" shrinkToFit="false"/>
      <protection locked="true" hidden="false"/>
    </xf>
    <xf numFmtId="175" fontId="126" fillId="0" borderId="0" xfId="0" applyFont="true" applyBorder="false" applyAlignment="true" applyProtection="false">
      <alignment horizontal="right" vertical="center" textRotation="0" wrapText="true" indent="0" shrinkToFit="false"/>
      <protection locked="true" hidden="false"/>
    </xf>
    <xf numFmtId="180" fontId="69" fillId="0" borderId="0" xfId="0" applyFont="true" applyBorder="false" applyAlignment="true" applyProtection="false">
      <alignment horizontal="center" vertical="center" textRotation="0" wrapText="true" indent="0" shrinkToFit="false"/>
      <protection locked="true" hidden="false"/>
    </xf>
    <xf numFmtId="164" fontId="55" fillId="0" borderId="0" xfId="81" applyFont="true" applyBorder="false" applyAlignment="true" applyProtection="false">
      <alignment horizontal="center" vertical="center" textRotation="0" wrapText="false" indent="0" shrinkToFit="false"/>
      <protection locked="true" hidden="false"/>
    </xf>
    <xf numFmtId="164" fontId="55" fillId="0" borderId="0" xfId="0" applyFont="true" applyBorder="false" applyAlignment="true" applyProtection="false">
      <alignment horizontal="center" vertical="center" textRotation="0" wrapText="false" indent="0" shrinkToFit="false"/>
      <protection locked="true" hidden="false"/>
    </xf>
    <xf numFmtId="172" fontId="114" fillId="0" borderId="0" xfId="143" applyFont="true" applyBorder="true" applyAlignment="true" applyProtection="false">
      <alignment horizontal="center" vertical="center" textRotation="0" wrapText="true" indent="0" shrinkToFit="false"/>
      <protection locked="true" hidden="false"/>
    </xf>
    <xf numFmtId="172" fontId="69" fillId="0" borderId="0" xfId="0" applyFont="true" applyBorder="false" applyAlignment="true" applyProtection="false">
      <alignment horizontal="center" vertical="center" textRotation="0" wrapText="true" indent="0" shrinkToFit="false"/>
      <protection locked="true" hidden="false"/>
    </xf>
    <xf numFmtId="164" fontId="114" fillId="0" borderId="0" xfId="0" applyFont="true" applyBorder="false" applyAlignment="true" applyProtection="false">
      <alignment horizontal="center" vertical="center" textRotation="0" wrapText="true" indent="0" shrinkToFit="false"/>
      <protection locked="true" hidden="false"/>
    </xf>
    <xf numFmtId="164" fontId="126" fillId="0" borderId="0" xfId="0" applyFont="true" applyBorder="false" applyAlignment="true" applyProtection="false">
      <alignment horizontal="right" vertical="center" textRotation="0" wrapText="true" indent="0" shrinkToFit="false"/>
      <protection locked="true" hidden="false"/>
    </xf>
    <xf numFmtId="164" fontId="61" fillId="0" borderId="0" xfId="0" applyFont="true" applyBorder="false" applyAlignment="true" applyProtection="false">
      <alignment horizontal="center" vertical="center" textRotation="0" wrapText="true" indent="0" shrinkToFit="false"/>
      <protection locked="true" hidden="false"/>
    </xf>
    <xf numFmtId="164" fontId="64" fillId="0" borderId="0" xfId="0" applyFont="true" applyBorder="false" applyAlignment="true" applyProtection="false">
      <alignment horizontal="center" vertical="center" textRotation="0" wrapText="true" indent="0" shrinkToFit="false"/>
      <protection locked="true" hidden="false"/>
    </xf>
    <xf numFmtId="181" fontId="128" fillId="0" borderId="0" xfId="0" applyFont="true" applyBorder="false" applyAlignment="true" applyProtection="false">
      <alignment horizontal="center" vertical="center" textRotation="0" wrapText="true" indent="0" shrinkToFit="false"/>
      <protection locked="true" hidden="false"/>
    </xf>
    <xf numFmtId="164" fontId="128" fillId="0" borderId="0" xfId="0" applyFont="true" applyBorder="false" applyAlignment="true" applyProtection="false">
      <alignment horizontal="center" vertical="center" textRotation="0" wrapText="true" indent="0" shrinkToFit="false"/>
      <protection locked="true" hidden="false"/>
    </xf>
    <xf numFmtId="169" fontId="61" fillId="0" borderId="0" xfId="0" applyFont="true" applyBorder="false" applyAlignment="true" applyProtection="false">
      <alignment horizontal="center" vertical="center" textRotation="0" wrapText="true" indent="0" shrinkToFit="false"/>
      <protection locked="true" hidden="false"/>
    </xf>
    <xf numFmtId="180" fontId="129" fillId="0" borderId="0" xfId="0" applyFont="true" applyBorder="false" applyAlignment="true" applyProtection="false">
      <alignment horizontal="center" vertical="center" textRotation="0" wrapText="true" indent="0" shrinkToFit="false"/>
      <protection locked="true" hidden="false"/>
    </xf>
    <xf numFmtId="164" fontId="56" fillId="4" borderId="0" xfId="0" applyFont="true" applyBorder="false" applyAlignment="true" applyProtection="false">
      <alignment horizontal="center" vertical="center" textRotation="0" wrapText="true" indent="0" shrinkToFit="false"/>
      <protection locked="true" hidden="false"/>
    </xf>
    <xf numFmtId="164" fontId="55" fillId="4" borderId="0" xfId="0" applyFont="true" applyBorder="false" applyAlignment="true" applyProtection="false">
      <alignment horizontal="general" vertical="bottom" textRotation="0" wrapText="true" indent="0" shrinkToFit="false"/>
      <protection locked="true" hidden="false"/>
    </xf>
    <xf numFmtId="164" fontId="55" fillId="4" borderId="0" xfId="0" applyFont="true" applyBorder="false" applyAlignment="true" applyProtection="false">
      <alignment horizontal="center" vertical="center" textRotation="0" wrapText="true" indent="0" shrinkToFit="false"/>
      <protection locked="true" hidden="false"/>
    </xf>
    <xf numFmtId="164" fontId="54" fillId="0" borderId="0" xfId="0" applyFont="true" applyBorder="false" applyAlignment="true" applyProtection="false">
      <alignment horizontal="left" vertical="bottom" textRotation="0" wrapText="true" indent="0" shrinkToFit="false"/>
      <protection locked="true" hidden="false"/>
    </xf>
    <xf numFmtId="164" fontId="55" fillId="0" borderId="0" xfId="0" applyFont="true" applyBorder="false" applyAlignment="true" applyProtection="false">
      <alignment horizontal="left" vertical="center" textRotation="0" wrapText="true" indent="0" shrinkToFit="false"/>
      <protection locked="true" hidden="false"/>
    </xf>
    <xf numFmtId="164" fontId="56" fillId="0" borderId="0" xfId="0" applyFont="true" applyBorder="false" applyAlignment="true" applyProtection="false">
      <alignment horizontal="general" vertical="bottom" textRotation="0" wrapText="true" indent="0" shrinkToFit="false"/>
      <protection locked="true" hidden="false"/>
    </xf>
    <xf numFmtId="164" fontId="56" fillId="0" borderId="0" xfId="0" applyFont="true" applyBorder="false" applyAlignment="true" applyProtection="false">
      <alignment horizontal="left" vertical="bottom" textRotation="0" wrapText="true" indent="0" shrinkToFit="false"/>
      <protection locked="true" hidden="false"/>
    </xf>
    <xf numFmtId="164" fontId="57" fillId="4" borderId="0" xfId="0" applyFont="true" applyBorder="false" applyAlignment="true" applyProtection="false">
      <alignment horizontal="general" vertical="bottom" textRotation="0" wrapText="true" indent="0" shrinkToFit="false"/>
      <protection locked="true" hidden="false"/>
    </xf>
    <xf numFmtId="164" fontId="139" fillId="4" borderId="0" xfId="0" applyFont="true" applyBorder="false" applyAlignment="true" applyProtection="false">
      <alignment horizontal="general" vertical="center" textRotation="0" wrapText="true" indent="0" shrinkToFit="false"/>
      <protection locked="true" hidden="false"/>
    </xf>
    <xf numFmtId="164" fontId="58" fillId="0" borderId="0" xfId="0" applyFont="true" applyBorder="false" applyAlignment="true" applyProtection="false">
      <alignment horizontal="general" vertical="bottom" textRotation="0" wrapText="true" indent="0" shrinkToFit="false"/>
      <protection locked="true" hidden="false"/>
    </xf>
    <xf numFmtId="164" fontId="143" fillId="0" borderId="0" xfId="0" applyFont="true" applyBorder="false" applyAlignment="true" applyProtection="false">
      <alignment horizontal="left" vertical="center" textRotation="0" wrapText="true" indent="0" shrinkToFit="false"/>
      <protection locked="true" hidden="false"/>
    </xf>
    <xf numFmtId="164" fontId="57" fillId="0" borderId="0" xfId="0" applyFont="true" applyBorder="false" applyAlignment="true" applyProtection="false">
      <alignment horizontal="center" vertical="center" textRotation="0" wrapText="true" indent="0" shrinkToFit="false"/>
      <protection locked="true" hidden="false"/>
    </xf>
    <xf numFmtId="164" fontId="144" fillId="4" borderId="0" xfId="0" applyFont="true" applyBorder="false" applyAlignment="true" applyProtection="false">
      <alignment horizontal="general" vertical="center" textRotation="0" wrapText="true" indent="0" shrinkToFit="false"/>
      <protection locked="true" hidden="false"/>
    </xf>
    <xf numFmtId="164" fontId="60" fillId="0" borderId="0" xfId="0" applyFont="true" applyBorder="false" applyAlignment="true" applyProtection="false">
      <alignment horizontal="general" vertical="bottom" textRotation="0" wrapText="true" indent="0" shrinkToFit="false"/>
      <protection locked="true" hidden="false"/>
    </xf>
    <xf numFmtId="164" fontId="59" fillId="0" borderId="0" xfId="0" applyFont="true" applyBorder="false" applyAlignment="true" applyProtection="false">
      <alignment horizontal="center" vertical="center" textRotation="0" wrapText="true" indent="0" shrinkToFit="false"/>
      <protection locked="true" hidden="false"/>
    </xf>
    <xf numFmtId="164" fontId="59" fillId="4" borderId="0" xfId="0" applyFont="true" applyBorder="false" applyAlignment="true" applyProtection="false">
      <alignment horizontal="general" vertical="bottom" textRotation="0" wrapText="true" indent="0" shrinkToFit="false"/>
      <protection locked="true" hidden="false"/>
    </xf>
    <xf numFmtId="164" fontId="64" fillId="9" borderId="0" xfId="0" applyFont="true" applyBorder="true" applyAlignment="true" applyProtection="false">
      <alignment horizontal="center" vertical="center" textRotation="0" wrapText="true" indent="0" shrinkToFit="false"/>
      <protection locked="true" hidden="false"/>
    </xf>
    <xf numFmtId="164" fontId="125" fillId="9" borderId="0" xfId="0" applyFont="true" applyBorder="false" applyAlignment="true" applyProtection="false">
      <alignment horizontal="left" vertical="bottom" textRotation="0" wrapText="true" indent="0" shrinkToFit="false"/>
      <protection locked="true" hidden="false"/>
    </xf>
    <xf numFmtId="164" fontId="37" fillId="9" borderId="0" xfId="0" applyFont="true" applyBorder="true" applyAlignment="true" applyProtection="false">
      <alignment horizontal="center" vertical="center" textRotation="0" wrapText="true" indent="0" shrinkToFit="false"/>
      <protection locked="true" hidden="false"/>
    </xf>
    <xf numFmtId="164" fontId="62" fillId="0" borderId="0" xfId="0" applyFont="true" applyBorder="false" applyAlignment="true" applyProtection="false">
      <alignment horizontal="center" vertical="bottom" textRotation="0" wrapText="true" indent="0" shrinkToFit="false"/>
      <protection locked="true" hidden="false"/>
    </xf>
    <xf numFmtId="164" fontId="125" fillId="0" borderId="0" xfId="0" applyFont="true" applyBorder="false" applyAlignment="true" applyProtection="false">
      <alignment horizontal="left" vertical="bottom" textRotation="0" wrapText="true" indent="0" shrinkToFit="false"/>
      <protection locked="true" hidden="false"/>
    </xf>
    <xf numFmtId="164" fontId="138" fillId="4" borderId="0" xfId="0" applyFont="true" applyBorder="true" applyAlignment="true" applyProtection="false">
      <alignment horizontal="center" vertical="center" textRotation="0" wrapText="true" indent="0" shrinkToFit="false"/>
      <protection locked="true" hidden="false"/>
    </xf>
    <xf numFmtId="164" fontId="138" fillId="4" borderId="0" xfId="0" applyFont="true" applyBorder="false" applyAlignment="true" applyProtection="false">
      <alignment horizontal="center" vertical="center" textRotation="0" wrapText="true" indent="0" shrinkToFit="false"/>
      <protection locked="true" hidden="false"/>
    </xf>
    <xf numFmtId="164" fontId="55" fillId="0" borderId="0" xfId="0" applyFont="true" applyBorder="false" applyAlignment="true" applyProtection="false">
      <alignment horizontal="right" vertical="center" textRotation="0" wrapText="true" indent="0" shrinkToFit="false"/>
      <protection locked="true" hidden="false"/>
    </xf>
    <xf numFmtId="164" fontId="64" fillId="0" borderId="0" xfId="0" applyFont="true" applyBorder="true" applyAlignment="true" applyProtection="false">
      <alignment horizontal="left" vertical="center" textRotation="0" wrapText="true" indent="0" shrinkToFit="false"/>
      <protection locked="true" hidden="false"/>
    </xf>
    <xf numFmtId="164" fontId="144" fillId="4" borderId="0" xfId="0" applyFont="true" applyBorder="false" applyAlignment="true" applyProtection="false">
      <alignment horizontal="center" vertical="center" textRotation="0" wrapText="true" indent="0" shrinkToFit="false"/>
      <protection locked="true" hidden="false"/>
    </xf>
    <xf numFmtId="172" fontId="55" fillId="0" borderId="0" xfId="0" applyFont="true" applyBorder="false" applyAlignment="true" applyProtection="false">
      <alignment horizontal="center" vertical="bottom" textRotation="0" wrapText="true" indent="0" shrinkToFit="false"/>
      <protection locked="true" hidden="false"/>
    </xf>
    <xf numFmtId="164" fontId="125" fillId="4" borderId="0" xfId="0" applyFont="true" applyBorder="false" applyAlignment="true" applyProtection="false">
      <alignment horizontal="center" vertical="center" textRotation="0" wrapText="true" indent="0" shrinkToFit="false"/>
      <protection locked="true" hidden="false"/>
    </xf>
    <xf numFmtId="164" fontId="21" fillId="3" borderId="11" xfId="0" applyFont="true" applyBorder="true" applyAlignment="true" applyProtection="false">
      <alignment horizontal="center" vertical="center" textRotation="0" wrapText="true" indent="0" shrinkToFit="false"/>
      <protection locked="true" hidden="false"/>
    </xf>
    <xf numFmtId="164" fontId="56" fillId="3" borderId="12" xfId="0" applyFont="true" applyBorder="true" applyAlignment="true" applyProtection="false">
      <alignment horizontal="center" vertical="center" textRotation="0" wrapText="true" indent="0" shrinkToFit="false"/>
      <protection locked="true" hidden="false"/>
    </xf>
    <xf numFmtId="164" fontId="54" fillId="3" borderId="13" xfId="0" applyFont="true" applyBorder="true" applyAlignment="true" applyProtection="false">
      <alignment horizontal="center" vertical="center" textRotation="0" wrapText="true" indent="0" shrinkToFit="false"/>
      <protection locked="true" hidden="false"/>
    </xf>
    <xf numFmtId="164" fontId="125" fillId="0" borderId="0" xfId="0" applyFont="true" applyBorder="false" applyAlignment="true" applyProtection="false">
      <alignment horizontal="left" vertical="center" textRotation="0" wrapText="true" indent="0" shrinkToFit="false"/>
      <protection locked="true" hidden="false"/>
    </xf>
    <xf numFmtId="164" fontId="55" fillId="0" borderId="84" xfId="0" applyFont="true" applyBorder="true" applyAlignment="true" applyProtection="false">
      <alignment horizontal="center" vertical="center" textRotation="0" wrapText="true" indent="0" shrinkToFit="false"/>
      <protection locked="true" hidden="false"/>
    </xf>
    <xf numFmtId="164" fontId="55" fillId="0" borderId="38" xfId="0" applyFont="true" applyBorder="true" applyAlignment="true" applyProtection="false">
      <alignment horizontal="center" vertical="center" textRotation="0" wrapText="true" indent="0" shrinkToFit="false"/>
      <protection locked="true" hidden="false"/>
    </xf>
    <xf numFmtId="164" fontId="56" fillId="4" borderId="24" xfId="0" applyFont="true" applyBorder="true" applyAlignment="true" applyProtection="false">
      <alignment horizontal="center" vertical="center" textRotation="0" wrapText="true" indent="0" shrinkToFit="false"/>
      <protection locked="true" hidden="false"/>
    </xf>
    <xf numFmtId="172" fontId="145" fillId="4" borderId="24" xfId="0" applyFont="true" applyBorder="true" applyAlignment="true" applyProtection="false">
      <alignment horizontal="center" vertical="center" textRotation="0" wrapText="true" indent="0" shrinkToFit="false"/>
      <protection locked="true" hidden="false"/>
    </xf>
    <xf numFmtId="164" fontId="64" fillId="2" borderId="15" xfId="0" applyFont="true" applyBorder="true" applyAlignment="true" applyProtection="false">
      <alignment horizontal="left" vertical="center" textRotation="0" wrapText="true" indent="0" shrinkToFit="false"/>
      <protection locked="true" hidden="false"/>
    </xf>
    <xf numFmtId="164" fontId="21" fillId="2" borderId="16" xfId="0" applyFont="true" applyBorder="true" applyAlignment="true" applyProtection="false">
      <alignment horizontal="center" vertical="center" textRotation="0" wrapText="true" indent="0" shrinkToFit="false"/>
      <protection locked="true" hidden="false"/>
    </xf>
    <xf numFmtId="164" fontId="55" fillId="5" borderId="16" xfId="0" applyFont="true" applyBorder="true" applyAlignment="true" applyProtection="true">
      <alignment horizontal="center" vertical="center" textRotation="0" wrapText="true" indent="0" shrinkToFit="false"/>
      <protection locked="false" hidden="false"/>
    </xf>
    <xf numFmtId="164" fontId="63" fillId="2" borderId="17" xfId="0" applyFont="true" applyBorder="true" applyAlignment="true" applyProtection="true">
      <alignment horizontal="general" vertical="center" textRotation="0" wrapText="true" indent="0" shrinkToFit="false"/>
      <protection locked="false" hidden="false"/>
    </xf>
    <xf numFmtId="164" fontId="125" fillId="0" borderId="24" xfId="0" applyFont="true" applyBorder="true" applyAlignment="true" applyProtection="false">
      <alignment horizontal="left" vertical="center" textRotation="0" wrapText="true" indent="0" shrinkToFit="false"/>
      <protection locked="true" hidden="false"/>
    </xf>
    <xf numFmtId="164" fontId="55" fillId="0" borderId="24" xfId="0" applyFont="true" applyBorder="true" applyAlignment="true" applyProtection="false">
      <alignment horizontal="center" vertical="center" textRotation="0" wrapText="true" indent="0" shrinkToFit="false"/>
      <protection locked="true" hidden="false"/>
    </xf>
    <xf numFmtId="164" fontId="66" fillId="2" borderId="17" xfId="0" applyFont="true" applyBorder="true" applyAlignment="true" applyProtection="true">
      <alignment horizontal="general" vertical="center" textRotation="0" wrapText="true" indent="0" shrinkToFit="false"/>
      <protection locked="false" hidden="false"/>
    </xf>
    <xf numFmtId="164" fontId="56" fillId="0" borderId="24" xfId="0" applyFont="true" applyBorder="true" applyAlignment="true" applyProtection="false">
      <alignment horizontal="left" vertical="center" textRotation="0" wrapText="true" indent="0" shrinkToFit="false"/>
      <protection locked="true" hidden="false"/>
    </xf>
    <xf numFmtId="164" fontId="146" fillId="2" borderId="17" xfId="0" applyFont="true" applyBorder="true" applyAlignment="true" applyProtection="true">
      <alignment horizontal="general" vertical="center" textRotation="0" wrapText="true" indent="0" shrinkToFit="false"/>
      <protection locked="false" hidden="false"/>
    </xf>
    <xf numFmtId="164" fontId="55" fillId="11" borderId="16" xfId="0" applyFont="true" applyBorder="true" applyAlignment="true" applyProtection="true">
      <alignment horizontal="center" vertical="center" textRotation="0" wrapText="true" indent="0" shrinkToFit="false"/>
      <protection locked="false" hidden="false"/>
    </xf>
    <xf numFmtId="164" fontId="147" fillId="11" borderId="17" xfId="0" applyFont="true" applyBorder="true" applyAlignment="true" applyProtection="true">
      <alignment horizontal="general" vertical="center" textRotation="0" wrapText="true" indent="0" shrinkToFit="false"/>
      <protection locked="false" hidden="false"/>
    </xf>
    <xf numFmtId="164" fontId="148" fillId="11" borderId="17" xfId="0" applyFont="true" applyBorder="true" applyAlignment="true" applyProtection="true">
      <alignment horizontal="general" vertical="center" textRotation="0" wrapText="true" indent="0" shrinkToFit="false"/>
      <protection locked="false" hidden="false"/>
    </xf>
    <xf numFmtId="164" fontId="64" fillId="2" borderId="15" xfId="20" applyFont="true" applyBorder="true" applyAlignment="true" applyProtection="true">
      <alignment horizontal="left" vertical="center" textRotation="0" wrapText="true" indent="0" shrinkToFit="false"/>
      <protection locked="true" hidden="false"/>
    </xf>
    <xf numFmtId="164" fontId="56" fillId="0" borderId="24" xfId="0" applyFont="true" applyBorder="true" applyAlignment="true" applyProtection="false">
      <alignment horizontal="left" vertical="center" textRotation="0" wrapText="true" indent="0" shrinkToFit="false"/>
      <protection locked="true" hidden="false"/>
    </xf>
    <xf numFmtId="164" fontId="55" fillId="0" borderId="24" xfId="0" applyFont="true" applyBorder="true" applyAlignment="true" applyProtection="false">
      <alignment horizontal="center" vertical="center" textRotation="0" wrapText="true" indent="0" shrinkToFit="false"/>
      <protection locked="true" hidden="false"/>
    </xf>
    <xf numFmtId="164" fontId="55" fillId="0" borderId="0" xfId="0" applyFont="true" applyBorder="false" applyAlignment="true" applyProtection="false">
      <alignment horizontal="general" vertical="bottom" textRotation="0" wrapText="true" indent="0" shrinkToFit="false"/>
      <protection locked="true" hidden="false"/>
    </xf>
    <xf numFmtId="164" fontId="56" fillId="4" borderId="25" xfId="0" applyFont="true" applyBorder="true" applyAlignment="true" applyProtection="false">
      <alignment horizontal="center" vertical="center" textRotation="0" wrapText="true" indent="0" shrinkToFit="false"/>
      <protection locked="true" hidden="false"/>
    </xf>
    <xf numFmtId="172" fontId="145" fillId="4" borderId="25" xfId="0" applyFont="true" applyBorder="true" applyAlignment="true" applyProtection="false">
      <alignment horizontal="center" vertical="center" textRotation="0" wrapText="true" indent="0" shrinkToFit="false"/>
      <protection locked="true" hidden="false"/>
    </xf>
    <xf numFmtId="164" fontId="56" fillId="0" borderId="25" xfId="0" applyFont="true" applyBorder="true" applyAlignment="true" applyProtection="false">
      <alignment horizontal="left" vertical="center" textRotation="0" wrapText="true" indent="0" shrinkToFit="false"/>
      <protection locked="true" hidden="false"/>
    </xf>
    <xf numFmtId="164" fontId="55" fillId="0" borderId="25" xfId="0" applyFont="true" applyBorder="true" applyAlignment="true" applyProtection="false">
      <alignment horizontal="center" vertical="center" textRotation="0" wrapText="true" indent="0" shrinkToFit="false"/>
      <protection locked="true" hidden="false"/>
    </xf>
    <xf numFmtId="164" fontId="64" fillId="2" borderId="55" xfId="0" applyFont="true" applyBorder="true" applyAlignment="true" applyProtection="false">
      <alignment horizontal="left" vertical="center" textRotation="0" wrapText="true" indent="0" shrinkToFit="false"/>
      <protection locked="true" hidden="false"/>
    </xf>
    <xf numFmtId="164" fontId="21" fillId="2" borderId="39" xfId="0" applyFont="true" applyBorder="true" applyAlignment="true" applyProtection="false">
      <alignment horizontal="center" vertical="center" textRotation="0" wrapText="true" indent="0" shrinkToFit="false"/>
      <protection locked="true" hidden="false"/>
    </xf>
    <xf numFmtId="164" fontId="55" fillId="5" borderId="39" xfId="0" applyFont="true" applyBorder="true" applyAlignment="true" applyProtection="true">
      <alignment horizontal="center" vertical="center" textRotation="0" wrapText="true" indent="0" shrinkToFit="false"/>
      <protection locked="false" hidden="false"/>
    </xf>
    <xf numFmtId="164" fontId="63" fillId="2" borderId="53" xfId="0" applyFont="true" applyBorder="true" applyAlignment="true" applyProtection="true">
      <alignment horizontal="general" vertical="center" textRotation="0" wrapText="true" indent="0" shrinkToFit="false"/>
      <protection locked="false" hidden="false"/>
    </xf>
    <xf numFmtId="164" fontId="55" fillId="4" borderId="0" xfId="0" applyFont="true" applyBorder="true" applyAlignment="true" applyProtection="false">
      <alignment horizontal="general" vertical="bottom" textRotation="0" wrapText="true" indent="0" shrinkToFit="false"/>
      <protection locked="true" hidden="false"/>
    </xf>
    <xf numFmtId="164" fontId="56" fillId="4" borderId="0" xfId="0" applyFont="true" applyBorder="true" applyAlignment="true" applyProtection="false">
      <alignment horizontal="center" vertical="center" textRotation="0" wrapText="true" indent="0" shrinkToFit="false"/>
      <protection locked="true" hidden="false"/>
    </xf>
    <xf numFmtId="164" fontId="55" fillId="4" borderId="0" xfId="0" applyFont="true" applyBorder="true" applyAlignment="true" applyProtection="false">
      <alignment horizontal="center" vertical="center" textRotation="0" wrapText="true" indent="0" shrinkToFit="false"/>
      <protection locked="true" hidden="false"/>
    </xf>
    <xf numFmtId="164" fontId="54" fillId="4" borderId="0" xfId="0" applyFont="true" applyBorder="true" applyAlignment="true" applyProtection="false">
      <alignment horizontal="left" vertical="bottom" textRotation="0" wrapText="true" indent="0" shrinkToFit="false"/>
      <protection locked="true" hidden="false"/>
    </xf>
    <xf numFmtId="164" fontId="55" fillId="4" borderId="0" xfId="0" applyFont="true" applyBorder="true" applyAlignment="true" applyProtection="false">
      <alignment horizontal="left" vertical="center" textRotation="0" wrapText="true" indent="0" shrinkToFit="false"/>
      <protection locked="true" hidden="false"/>
    </xf>
    <xf numFmtId="164" fontId="56" fillId="4" borderId="0" xfId="0" applyFont="true" applyBorder="true" applyAlignment="true" applyProtection="false">
      <alignment horizontal="general" vertical="bottom" textRotation="0" wrapText="true" indent="0" shrinkToFit="false"/>
      <protection locked="true" hidden="false"/>
    </xf>
    <xf numFmtId="164" fontId="56" fillId="4" borderId="0" xfId="0" applyFont="true" applyBorder="true" applyAlignment="true" applyProtection="false">
      <alignment horizontal="left" vertical="bottom" textRotation="0" wrapText="true" indent="0" shrinkToFit="false"/>
      <protection locked="true" hidden="false"/>
    </xf>
    <xf numFmtId="164" fontId="54" fillId="4" borderId="0" xfId="0" applyFont="true" applyBorder="false" applyAlignment="true" applyProtection="false">
      <alignment horizontal="left" vertical="bottom" textRotation="0" wrapText="true" indent="0" shrinkToFit="false"/>
      <protection locked="true" hidden="false"/>
    </xf>
    <xf numFmtId="164" fontId="55" fillId="4" borderId="0" xfId="0" applyFont="true" applyBorder="false" applyAlignment="true" applyProtection="false">
      <alignment horizontal="left" vertical="center" textRotation="0" wrapText="true" indent="0" shrinkToFit="false"/>
      <protection locked="true" hidden="false"/>
    </xf>
    <xf numFmtId="164" fontId="56" fillId="4" borderId="0" xfId="0" applyFont="true" applyBorder="false" applyAlignment="true" applyProtection="false">
      <alignment horizontal="general" vertical="bottom" textRotation="0" wrapText="true" indent="0" shrinkToFit="false"/>
      <protection locked="true" hidden="false"/>
    </xf>
    <xf numFmtId="164" fontId="56" fillId="4" borderId="0" xfId="0" applyFont="true" applyBorder="false" applyAlignment="true" applyProtection="false">
      <alignment horizontal="left" vertical="bottom" textRotation="0" wrapText="true" indent="0" shrinkToFit="false"/>
      <protection locked="true" hidden="false"/>
    </xf>
    <xf numFmtId="164" fontId="92" fillId="0" borderId="0" xfId="0" applyFont="true" applyBorder="false" applyAlignment="true" applyProtection="false">
      <alignment horizontal="center" vertical="bottom" textRotation="0" wrapText="false" indent="0" shrinkToFit="false"/>
      <protection locked="true" hidden="false"/>
    </xf>
    <xf numFmtId="164" fontId="92" fillId="0" borderId="0" xfId="0" applyFont="true" applyBorder="false" applyAlignment="false" applyProtection="false">
      <alignment horizontal="general" vertical="bottom" textRotation="0" wrapText="false" indent="0" shrinkToFit="false"/>
      <protection locked="true" hidden="false"/>
    </xf>
    <xf numFmtId="164" fontId="149" fillId="5" borderId="0" xfId="0" applyFont="true" applyBorder="false" applyAlignment="true" applyProtection="false">
      <alignment horizontal="center" vertical="bottom" textRotation="0" wrapText="false" indent="0" shrinkToFit="false"/>
      <protection locked="true" hidden="false"/>
    </xf>
    <xf numFmtId="164" fontId="150" fillId="5" borderId="0" xfId="0" applyFont="true" applyBorder="false" applyAlignment="true" applyProtection="false">
      <alignment horizontal="center" vertical="bottom" textRotation="0" wrapText="false" indent="0" shrinkToFit="false"/>
      <protection locked="true" hidden="false"/>
    </xf>
    <xf numFmtId="164" fontId="149" fillId="5" borderId="0" xfId="0" applyFont="true" applyBorder="false" applyAlignment="false" applyProtection="false">
      <alignment horizontal="general" vertical="bottom" textRotation="0" wrapText="false" indent="0" shrinkToFit="false"/>
      <protection locked="true" hidden="false"/>
    </xf>
    <xf numFmtId="164" fontId="92" fillId="5" borderId="0" xfId="0" applyFont="true" applyBorder="false" applyAlignment="false" applyProtection="false">
      <alignment horizontal="general" vertical="bottom" textRotation="0" wrapText="false" indent="0" shrinkToFit="false"/>
      <protection locked="true" hidden="false"/>
    </xf>
    <xf numFmtId="180" fontId="92" fillId="5" borderId="0" xfId="0" applyFont="true" applyBorder="false" applyAlignment="true" applyProtection="false">
      <alignment horizontal="left" vertical="bottom" textRotation="0" wrapText="false" indent="0" shrinkToFit="false"/>
      <protection locked="true" hidden="false"/>
    </xf>
    <xf numFmtId="164" fontId="92" fillId="5" borderId="0" xfId="0" applyFont="true" applyBorder="false" applyAlignment="true" applyProtection="false">
      <alignment horizontal="left" vertical="bottom" textRotation="0" wrapText="false" indent="0" shrinkToFit="false"/>
      <protection locked="true" hidden="false"/>
    </xf>
    <xf numFmtId="176" fontId="0" fillId="5" borderId="0" xfId="0" applyFont="true" applyBorder="false" applyAlignment="true" applyProtection="false">
      <alignment horizontal="center" vertical="bottom" textRotation="0" wrapText="false" indent="0" shrinkToFit="false"/>
      <protection locked="true" hidden="false"/>
    </xf>
    <xf numFmtId="164" fontId="0" fillId="5" borderId="0" xfId="0" applyFont="true" applyBorder="false" applyAlignment="false" applyProtection="false">
      <alignment horizontal="general" vertical="bottom" textRotation="0" wrapText="false" indent="0" shrinkToFit="false"/>
      <protection locked="true" hidden="false"/>
    </xf>
    <xf numFmtId="164" fontId="0" fillId="5" borderId="0" xfId="0" applyFont="true" applyBorder="false" applyAlignment="true" applyProtection="false">
      <alignment horizontal="center" vertical="bottom" textRotation="0" wrapText="false" indent="0" shrinkToFit="false"/>
      <protection locked="true" hidden="false"/>
    </xf>
    <xf numFmtId="175" fontId="0" fillId="26" borderId="0" xfId="0" applyFont="false" applyBorder="false" applyAlignment="true" applyProtection="false">
      <alignment horizontal="center" vertical="bottom" textRotation="0" wrapText="false" indent="0" shrinkToFit="false"/>
      <protection locked="true" hidden="false"/>
    </xf>
    <xf numFmtId="168" fontId="0" fillId="5" borderId="0" xfId="0" applyFont="false" applyBorder="false" applyAlignment="true" applyProtection="false">
      <alignment horizontal="center" vertical="bottom" textRotation="0" wrapText="false" indent="0" shrinkToFit="false"/>
      <protection locked="true" hidden="false"/>
    </xf>
    <xf numFmtId="164" fontId="92" fillId="25" borderId="0" xfId="0" applyFont="true" applyBorder="false" applyAlignment="false" applyProtection="false">
      <alignment horizontal="general" vertical="bottom" textRotation="0" wrapText="false" indent="0" shrinkToFit="false"/>
      <protection locked="true" hidden="false"/>
    </xf>
    <xf numFmtId="164" fontId="92" fillId="25" borderId="0" xfId="0" applyFont="true" applyBorder="false" applyAlignment="true" applyProtection="false">
      <alignment horizontal="center" vertical="bottom" textRotation="0" wrapText="false" indent="0" shrinkToFit="false"/>
      <protection locked="true" hidden="false"/>
    </xf>
    <xf numFmtId="176" fontId="92" fillId="5" borderId="0" xfId="0" applyFont="true" applyBorder="false" applyAlignment="true" applyProtection="false">
      <alignment horizontal="center" vertical="bottom" textRotation="0" wrapText="false" indent="0" shrinkToFit="false"/>
      <protection locked="true" hidden="false"/>
    </xf>
    <xf numFmtId="164" fontId="93" fillId="0" borderId="0" xfId="0" applyFont="true" applyBorder="false" applyAlignment="true" applyProtection="false">
      <alignment horizontal="center" vertical="bottom" textRotation="0" wrapText="false" indent="0" shrinkToFit="false"/>
      <protection locked="true" hidden="false"/>
    </xf>
    <xf numFmtId="195" fontId="93" fillId="0" borderId="16" xfId="0" applyFont="true" applyBorder="true" applyAlignment="true" applyProtection="false">
      <alignment horizontal="center" vertical="bottom" textRotation="0" wrapText="false" indent="0" shrinkToFit="false"/>
      <protection locked="true" hidden="false"/>
    </xf>
    <xf numFmtId="164" fontId="93" fillId="0" borderId="0" xfId="0" applyFont="true" applyBorder="false" applyAlignment="false" applyProtection="false">
      <alignment horizontal="general" vertical="bottom" textRotation="0" wrapText="false" indent="0" shrinkToFit="false"/>
      <protection locked="true" hidden="false"/>
    </xf>
    <xf numFmtId="164" fontId="122" fillId="5" borderId="0" xfId="0" applyFont="true" applyBorder="false" applyAlignment="true" applyProtection="false">
      <alignment horizontal="center" vertical="bottom" textRotation="0" wrapText="false" indent="0" shrinkToFit="false"/>
      <protection locked="true" hidden="false"/>
    </xf>
    <xf numFmtId="164" fontId="0" fillId="5" borderId="0" xfId="0" applyFont="true" applyBorder="false" applyAlignment="true" applyProtection="false">
      <alignment horizontal="left" vertical="bottom" textRotation="0" wrapText="false" indent="0" shrinkToFit="false"/>
      <protection locked="true" hidden="false"/>
    </xf>
    <xf numFmtId="164" fontId="0" fillId="6" borderId="0" xfId="0" applyFont="true" applyBorder="false" applyAlignment="false" applyProtection="false">
      <alignment horizontal="general" vertical="bottom" textRotation="0" wrapText="false" indent="0" shrinkToFit="false"/>
      <protection locked="true" hidden="false"/>
    </xf>
    <xf numFmtId="164" fontId="0" fillId="6" borderId="0" xfId="0" applyFont="true" applyBorder="false" applyAlignment="true" applyProtection="false">
      <alignment horizontal="center" vertical="bottom" textRotation="0" wrapText="false" indent="0" shrinkToFit="false"/>
      <protection locked="true" hidden="false"/>
    </xf>
    <xf numFmtId="180" fontId="93" fillId="0" borderId="0" xfId="0" applyFont="true" applyBorder="false" applyAlignment="true" applyProtection="false">
      <alignment horizontal="center" vertical="bottom" textRotation="0" wrapText="false" indent="0" shrinkToFit="false"/>
      <protection locked="true" hidden="false"/>
    </xf>
    <xf numFmtId="180" fontId="93" fillId="0" borderId="0" xfId="0" applyFont="true" applyBorder="false" applyAlignment="false" applyProtection="false">
      <alignment horizontal="general" vertical="bottom" textRotation="0" wrapText="false" indent="0" shrinkToFit="false"/>
      <protection locked="true" hidden="false"/>
    </xf>
    <xf numFmtId="180" fontId="0" fillId="0" borderId="0" xfId="0" applyFont="false" applyBorder="false" applyAlignment="false" applyProtection="false">
      <alignment horizontal="general" vertical="bottom" textRotation="0" wrapText="false" indent="0" shrinkToFit="false"/>
      <protection locked="true" hidden="false"/>
    </xf>
    <xf numFmtId="173" fontId="0" fillId="5" borderId="0" xfId="0" applyFont="false" applyBorder="false" applyAlignment="true" applyProtection="false">
      <alignment horizontal="left" vertical="bottom" textRotation="0" wrapText="false" indent="0" shrinkToFit="false"/>
      <protection locked="true" hidden="false"/>
    </xf>
    <xf numFmtId="164" fontId="92" fillId="5" borderId="0" xfId="0" applyFont="true" applyBorder="false" applyAlignment="true" applyProtection="false">
      <alignment horizontal="center" vertical="bottom" textRotation="0" wrapText="false" indent="0" shrinkToFit="false"/>
      <protection locked="true" hidden="false"/>
    </xf>
    <xf numFmtId="181" fontId="0" fillId="5" borderId="0" xfId="0" applyFont="true" applyBorder="false" applyAlignment="true" applyProtection="false">
      <alignment horizontal="center" vertical="bottom" textRotation="0" wrapText="false" indent="0" shrinkToFit="false"/>
      <protection locked="true" hidden="false"/>
    </xf>
    <xf numFmtId="170" fontId="0" fillId="5" borderId="0" xfId="19" applyFont="true" applyBorder="true" applyAlignment="true" applyProtection="true">
      <alignment horizontal="left"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71" fontId="0" fillId="0" borderId="0" xfId="19" applyFont="true" applyBorder="true" applyAlignment="true" applyProtection="true">
      <alignment horizontal="general" vertical="bottom" textRotation="0" wrapText="false" indent="0" shrinkToFit="false"/>
      <protection locked="true" hidden="false"/>
    </xf>
    <xf numFmtId="164" fontId="152" fillId="5" borderId="0" xfId="0" applyFont="true" applyBorder="false" applyAlignment="false" applyProtection="false">
      <alignment horizontal="general" vertical="bottom" textRotation="0" wrapText="false" indent="0" shrinkToFit="false"/>
      <protection locked="true" hidden="false"/>
    </xf>
    <xf numFmtId="164" fontId="0" fillId="5" borderId="0" xfId="0" applyFont="true" applyBorder="false" applyAlignment="true" applyProtection="false">
      <alignment horizontal="left" vertical="bottom" textRotation="0" wrapText="false" indent="2" shrinkToFit="false"/>
      <protection locked="true" hidden="false"/>
    </xf>
    <xf numFmtId="164" fontId="152" fillId="5" borderId="0" xfId="0" applyFont="true" applyBorder="false" applyAlignment="tru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0" fillId="0" borderId="0" xfId="0" applyFont="true" applyBorder="false" applyAlignment="true" applyProtection="false">
      <alignment horizontal="right" vertical="bottom" textRotation="0" wrapText="false" indent="0" shrinkToFit="false"/>
      <protection locked="true" hidden="false"/>
    </xf>
    <xf numFmtId="176" fontId="0" fillId="6" borderId="0" xfId="0" applyFont="true" applyBorder="false" applyAlignment="true" applyProtection="false">
      <alignment horizontal="center" vertical="bottom" textRotation="0" wrapText="false" indent="0" shrinkToFit="false"/>
      <protection locked="true" hidden="false"/>
    </xf>
    <xf numFmtId="164" fontId="153" fillId="0" borderId="0" xfId="0" applyFont="true" applyBorder="true" applyAlignment="false" applyProtection="false">
      <alignment horizontal="general" vertical="bottom" textRotation="0" wrapText="false" indent="0" shrinkToFit="false"/>
      <protection locked="true" hidden="false"/>
    </xf>
    <xf numFmtId="164" fontId="153" fillId="0" borderId="0" xfId="0" applyFont="true" applyBorder="true" applyAlignment="true" applyProtection="false">
      <alignment horizontal="center" vertical="bottom" textRotation="0" wrapText="false" indent="0" shrinkToFit="false"/>
      <protection locked="true" hidden="false"/>
    </xf>
    <xf numFmtId="164" fontId="65" fillId="0" borderId="0" xfId="20" applyFont="true" applyBorder="true" applyAlignment="true" applyProtection="true">
      <alignment horizontal="general" vertical="bottom" textRotation="0" wrapText="false" indent="0" shrinkToFit="false"/>
      <protection locked="true" hidden="false"/>
    </xf>
    <xf numFmtId="164" fontId="8" fillId="0" borderId="0" xfId="118" applyFont="true" applyBorder="true" applyAlignment="false" applyProtection="false">
      <alignment horizontal="general" vertical="bottom" textRotation="0" wrapText="false" indent="0" shrinkToFit="false"/>
      <protection locked="true" hidden="false"/>
    </xf>
    <xf numFmtId="164" fontId="154" fillId="0" borderId="0" xfId="20" applyFont="true" applyBorder="true" applyAlignment="true" applyProtection="true">
      <alignment horizontal="general" vertical="bottom" textRotation="0" wrapText="false" indent="0" shrinkToFit="false"/>
      <protection locked="true" hidden="false"/>
    </xf>
    <xf numFmtId="164" fontId="155" fillId="0" borderId="0" xfId="120" applyFont="true" applyBorder="false" applyAlignment="true" applyProtection="false">
      <alignment horizontal="general" vertical="top" textRotation="0" wrapText="false" indent="0" shrinkToFit="false"/>
      <protection locked="true" hidden="false"/>
    </xf>
    <xf numFmtId="164" fontId="8" fillId="0" borderId="0" xfId="120" applyFont="true" applyBorder="false" applyAlignment="false" applyProtection="false">
      <alignment horizontal="general" vertical="bottom" textRotation="0" wrapText="false" indent="0" shrinkToFit="false"/>
      <protection locked="true" hidden="false"/>
    </xf>
    <xf numFmtId="164" fontId="156" fillId="0" borderId="0" xfId="118" applyFont="true" applyBorder="true" applyAlignment="true" applyProtection="false">
      <alignment horizontal="general" vertical="top" textRotation="0" wrapText="true" indent="0" shrinkToFit="false"/>
      <protection locked="true" hidden="false"/>
    </xf>
    <xf numFmtId="164" fontId="157" fillId="27" borderId="85" xfId="120" applyFont="true" applyBorder="true" applyAlignment="true" applyProtection="false">
      <alignment horizontal="center" vertical="top" textRotation="0" wrapText="true" indent="0" shrinkToFit="false"/>
      <protection locked="true" hidden="false"/>
    </xf>
    <xf numFmtId="164" fontId="157" fillId="28" borderId="85" xfId="120" applyFont="true" applyBorder="true" applyAlignment="true" applyProtection="false">
      <alignment horizontal="center" vertical="top" textRotation="0" wrapText="true" indent="0" shrinkToFit="false"/>
      <protection locked="true" hidden="false"/>
    </xf>
    <xf numFmtId="164" fontId="156" fillId="0" borderId="0" xfId="104" applyFont="true" applyBorder="true" applyAlignment="true" applyProtection="false">
      <alignment horizontal="center" vertical="top" textRotation="0" wrapText="true" indent="0" shrinkToFit="false"/>
      <protection locked="true" hidden="false"/>
    </xf>
    <xf numFmtId="180" fontId="158" fillId="0" borderId="0" xfId="118" applyFont="true" applyBorder="true" applyAlignment="true" applyProtection="false">
      <alignment horizontal="right" vertical="top" textRotation="0" wrapText="false" indent="0" shrinkToFit="false"/>
      <protection locked="true" hidden="false"/>
    </xf>
    <xf numFmtId="176" fontId="158" fillId="0" borderId="0" xfId="118" applyFont="true" applyBorder="true" applyAlignment="true" applyProtection="false">
      <alignment horizontal="left" vertical="top" textRotation="0" wrapText="false" indent="0" shrinkToFit="false"/>
      <protection locked="true" hidden="false"/>
    </xf>
    <xf numFmtId="164" fontId="157" fillId="28" borderId="85" xfId="120" applyFont="true" applyBorder="true" applyAlignment="true" applyProtection="false">
      <alignment horizontal="general" vertical="top" textRotation="0" wrapText="false" indent="0" shrinkToFit="false"/>
      <protection locked="true" hidden="false"/>
    </xf>
    <xf numFmtId="164" fontId="159" fillId="28" borderId="85" xfId="120" applyFont="true" applyBorder="true" applyAlignment="true" applyProtection="false">
      <alignment horizontal="general" vertical="top" textRotation="0" wrapText="false" indent="0" shrinkToFit="false"/>
      <protection locked="true" hidden="false"/>
    </xf>
    <xf numFmtId="180" fontId="155" fillId="28" borderId="85" xfId="120" applyFont="true" applyBorder="true" applyAlignment="true" applyProtection="false">
      <alignment horizontal="right" vertical="top" textRotation="0" wrapText="false" indent="0" shrinkToFit="false"/>
      <protection locked="true" hidden="false"/>
    </xf>
    <xf numFmtId="176" fontId="155" fillId="28" borderId="85" xfId="120" applyFont="true" applyBorder="true" applyAlignment="true" applyProtection="false">
      <alignment horizontal="left" vertical="top" textRotation="0" wrapText="false" indent="0" shrinkToFit="false"/>
      <protection locked="true" hidden="false"/>
    </xf>
    <xf numFmtId="164" fontId="157" fillId="29" borderId="85" xfId="120" applyFont="true" applyBorder="true" applyAlignment="true" applyProtection="false">
      <alignment horizontal="general" vertical="top" textRotation="0" wrapText="false" indent="0" shrinkToFit="false"/>
      <protection locked="true" hidden="false"/>
    </xf>
    <xf numFmtId="164" fontId="159" fillId="29" borderId="85" xfId="120" applyFont="true" applyBorder="true" applyAlignment="true" applyProtection="false">
      <alignment horizontal="general" vertical="top" textRotation="0" wrapText="false" indent="0" shrinkToFit="false"/>
      <protection locked="true" hidden="false"/>
    </xf>
    <xf numFmtId="180" fontId="155" fillId="29" borderId="85" xfId="120" applyFont="true" applyBorder="true" applyAlignment="true" applyProtection="false">
      <alignment horizontal="right" vertical="top" textRotation="0" wrapText="false" indent="0" shrinkToFit="false"/>
      <protection locked="true" hidden="false"/>
    </xf>
    <xf numFmtId="176" fontId="155" fillId="29" borderId="85" xfId="120" applyFont="true" applyBorder="true" applyAlignment="true" applyProtection="false">
      <alignment horizontal="left" vertical="top" textRotation="0" wrapText="false" indent="0" shrinkToFit="false"/>
      <protection locked="true" hidden="false"/>
    </xf>
    <xf numFmtId="164" fontId="8" fillId="0" borderId="0" xfId="104" applyFont="true" applyBorder="true" applyAlignment="false" applyProtection="false">
      <alignment horizontal="general" vertical="bottom" textRotation="0" wrapText="false" indent="0" shrinkToFit="false"/>
      <protection locked="true" hidden="false"/>
    </xf>
    <xf numFmtId="164" fontId="160" fillId="0" borderId="0" xfId="118" applyFont="true" applyBorder="true" applyAlignment="true" applyProtection="false">
      <alignment horizontal="general" vertical="top" textRotation="0" wrapText="false" indent="0" shrinkToFit="false"/>
      <protection locked="true" hidden="false"/>
    </xf>
    <xf numFmtId="164" fontId="161" fillId="0" borderId="0" xfId="120" applyFont="true" applyBorder="false" applyAlignment="true" applyProtection="false">
      <alignment horizontal="general" vertical="top" textRotation="0" wrapText="false" indent="0" shrinkToFit="false"/>
      <protection locked="true" hidden="false"/>
    </xf>
    <xf numFmtId="164" fontId="158" fillId="0" borderId="0" xfId="118" applyFont="true" applyBorder="true" applyAlignment="true" applyProtection="false">
      <alignment horizontal="general" vertical="top" textRotation="0" wrapText="false" indent="0" shrinkToFit="false"/>
      <protection locked="true" hidden="false"/>
    </xf>
    <xf numFmtId="164" fontId="158" fillId="0" borderId="0" xfId="117" applyFont="true" applyBorder="true" applyAlignment="true" applyProtection="false">
      <alignment horizontal="general" vertical="top" textRotation="0" wrapText="false" indent="0" shrinkToFit="false"/>
      <protection locked="true" hidden="false"/>
    </xf>
    <xf numFmtId="164" fontId="155" fillId="0" borderId="0" xfId="0" applyFont="true" applyBorder="false" applyAlignment="true" applyProtection="false">
      <alignment horizontal="general" vertical="top" textRotation="0" wrapText="false" indent="0" shrinkToFit="false"/>
      <protection locked="true" hidden="false"/>
    </xf>
    <xf numFmtId="164" fontId="65" fillId="0" borderId="0" xfId="20" applyFont="true" applyBorder="true" applyAlignment="true" applyProtection="true">
      <alignment horizontal="general" vertical="top" textRotation="0" wrapText="false" indent="0" shrinkToFit="false"/>
      <protection locked="true" hidden="false"/>
    </xf>
    <xf numFmtId="164" fontId="155" fillId="0" borderId="0" xfId="122" applyFont="true" applyBorder="false" applyAlignment="true" applyProtection="false">
      <alignment horizontal="general" vertical="top" textRotation="0" wrapText="false" indent="0" shrinkToFit="false"/>
      <protection locked="true" hidden="false"/>
    </xf>
    <xf numFmtId="164" fontId="8" fillId="0" borderId="0" xfId="122" applyFont="true" applyBorder="false" applyAlignment="false" applyProtection="false">
      <alignment horizontal="general" vertical="bottom" textRotation="0" wrapText="false" indent="0" shrinkToFit="false"/>
      <protection locked="true" hidden="false"/>
    </xf>
    <xf numFmtId="164" fontId="157" fillId="27" borderId="85" xfId="122" applyFont="true" applyBorder="true" applyAlignment="true" applyProtection="false">
      <alignment horizontal="center" vertical="top" textRotation="0" wrapText="true" indent="0" shrinkToFit="false"/>
      <protection locked="true" hidden="false"/>
    </xf>
    <xf numFmtId="164" fontId="157" fillId="28" borderId="85" xfId="122" applyFont="true" applyBorder="true" applyAlignment="true" applyProtection="false">
      <alignment horizontal="center" vertical="top" textRotation="0" wrapText="true" indent="0" shrinkToFit="false"/>
      <protection locked="true" hidden="false"/>
    </xf>
    <xf numFmtId="164" fontId="157" fillId="28" borderId="85" xfId="122" applyFont="true" applyBorder="true" applyAlignment="true" applyProtection="false">
      <alignment horizontal="general" vertical="top" textRotation="0" wrapText="false" indent="0" shrinkToFit="false"/>
      <protection locked="true" hidden="false"/>
    </xf>
    <xf numFmtId="164" fontId="159" fillId="28" borderId="85" xfId="122" applyFont="true" applyBorder="true" applyAlignment="true" applyProtection="false">
      <alignment horizontal="general" vertical="top" textRotation="0" wrapText="false" indent="0" shrinkToFit="false"/>
      <protection locked="true" hidden="false"/>
    </xf>
    <xf numFmtId="181" fontId="155" fillId="28" borderId="85" xfId="122" applyFont="true" applyBorder="true" applyAlignment="true" applyProtection="false">
      <alignment horizontal="right" vertical="top" textRotation="0" wrapText="false" indent="0" shrinkToFit="false"/>
      <protection locked="true" hidden="false"/>
    </xf>
    <xf numFmtId="176" fontId="155" fillId="28" borderId="85" xfId="122" applyFont="true" applyBorder="true" applyAlignment="true" applyProtection="false">
      <alignment horizontal="left" vertical="top" textRotation="0" wrapText="false" indent="0" shrinkToFit="false"/>
      <protection locked="true" hidden="false"/>
    </xf>
    <xf numFmtId="164" fontId="157" fillId="29" borderId="85" xfId="122" applyFont="true" applyBorder="true" applyAlignment="true" applyProtection="false">
      <alignment horizontal="general" vertical="top" textRotation="0" wrapText="false" indent="0" shrinkToFit="false"/>
      <protection locked="true" hidden="false"/>
    </xf>
    <xf numFmtId="164" fontId="159" fillId="29" borderId="85" xfId="122" applyFont="true" applyBorder="true" applyAlignment="true" applyProtection="false">
      <alignment horizontal="general" vertical="top" textRotation="0" wrapText="false" indent="0" shrinkToFit="false"/>
      <protection locked="true" hidden="false"/>
    </xf>
    <xf numFmtId="181" fontId="155" fillId="29" borderId="85" xfId="122" applyFont="true" applyBorder="true" applyAlignment="true" applyProtection="false">
      <alignment horizontal="right" vertical="top" textRotation="0" wrapText="false" indent="0" shrinkToFit="false"/>
      <protection locked="true" hidden="false"/>
    </xf>
    <xf numFmtId="176" fontId="155" fillId="29" borderId="85" xfId="122" applyFont="true" applyBorder="true" applyAlignment="true" applyProtection="false">
      <alignment horizontal="left" vertical="top" textRotation="0" wrapText="false" indent="0" shrinkToFit="false"/>
      <protection locked="true" hidden="false"/>
    </xf>
    <xf numFmtId="180" fontId="155" fillId="29" borderId="85" xfId="122" applyFont="true" applyBorder="true" applyAlignment="true" applyProtection="false">
      <alignment horizontal="right" vertical="top" textRotation="0" wrapText="false" indent="0" shrinkToFit="false"/>
      <protection locked="true" hidden="false"/>
    </xf>
    <xf numFmtId="180" fontId="155" fillId="28" borderId="85" xfId="122" applyFont="true" applyBorder="true" applyAlignment="true" applyProtection="false">
      <alignment horizontal="right" vertical="top" textRotation="0" wrapText="false" indent="0" shrinkToFit="false"/>
      <protection locked="true" hidden="false"/>
    </xf>
    <xf numFmtId="164" fontId="161" fillId="0" borderId="0" xfId="122" applyFont="true" applyBorder="false" applyAlignment="true" applyProtection="false">
      <alignment horizontal="general" vertical="top" textRotation="0" wrapText="false" indent="0" shrinkToFit="false"/>
      <protection locked="true" hidden="false"/>
    </xf>
  </cellXfs>
  <cellStyles count="131">
    <cellStyle name="Normal" xfId="0" builtinId="0"/>
    <cellStyle name="Comma" xfId="15" builtinId="3"/>
    <cellStyle name="Comma [0]" xfId="16" builtinId="6"/>
    <cellStyle name="Currency" xfId="17" builtinId="4"/>
    <cellStyle name="Currency [0]" xfId="18" builtinId="7"/>
    <cellStyle name="Percent" xfId="19" builtinId="5"/>
    <cellStyle name="Comma 2" xfId="21"/>
    <cellStyle name="Comma 2 2" xfId="22"/>
    <cellStyle name="Comma 2 3" xfId="23"/>
    <cellStyle name="Comma 3" xfId="24"/>
    <cellStyle name="Comma 3 2" xfId="25"/>
    <cellStyle name="Comma 3 3" xfId="26"/>
    <cellStyle name="Currency 2" xfId="27"/>
    <cellStyle name="Currency 2 2" xfId="28"/>
    <cellStyle name="Currency 2 2 2" xfId="29"/>
    <cellStyle name="Currency 2 2 2 2" xfId="30"/>
    <cellStyle name="Currency 2 2 2 3" xfId="31"/>
    <cellStyle name="Currency 2 2 3" xfId="32"/>
    <cellStyle name="Currency 2 2 4" xfId="33"/>
    <cellStyle name="Currency 2 3" xfId="34"/>
    <cellStyle name="Currency 2 3 2" xfId="35"/>
    <cellStyle name="Currency 2 3 2 2" xfId="36"/>
    <cellStyle name="Currency 2 3 2 3" xfId="37"/>
    <cellStyle name="Currency 2 3 3" xfId="38"/>
    <cellStyle name="Currency 2 3 4" xfId="39"/>
    <cellStyle name="Currency 2 4" xfId="40"/>
    <cellStyle name="Currency 2 4 2" xfId="41"/>
    <cellStyle name="Currency 2 4 2 2" xfId="42"/>
    <cellStyle name="Currency 2 4 2 3" xfId="43"/>
    <cellStyle name="Currency 2 4 3" xfId="44"/>
    <cellStyle name="Currency 2 4 4" xfId="45"/>
    <cellStyle name="Currency 2 5" xfId="46"/>
    <cellStyle name="Currency 2 5 2" xfId="47"/>
    <cellStyle name="Currency 2 5 3" xfId="48"/>
    <cellStyle name="Currency 2 6" xfId="49"/>
    <cellStyle name="Currency 2 6 2" xfId="50"/>
    <cellStyle name="Currency 2 6 3" xfId="51"/>
    <cellStyle name="Currency 2 7" xfId="52"/>
    <cellStyle name="Currency 2 7 2" xfId="53"/>
    <cellStyle name="Currency 2 7 3" xfId="54"/>
    <cellStyle name="Currency 2 8" xfId="55"/>
    <cellStyle name="Currency 2 9" xfId="56"/>
    <cellStyle name="Currency 3" xfId="57"/>
    <cellStyle name="Currency 3 2" xfId="58"/>
    <cellStyle name="Currency 3 2 2" xfId="59"/>
    <cellStyle name="Currency 3 2 3" xfId="60"/>
    <cellStyle name="Currency 3 3" xfId="61"/>
    <cellStyle name="Currency 3 4" xfId="62"/>
    <cellStyle name="Currency 4" xfId="63"/>
    <cellStyle name="Currency 4 2" xfId="64"/>
    <cellStyle name="Currency 4 3" xfId="65"/>
    <cellStyle name="Currency 5" xfId="66"/>
    <cellStyle name="Currency 5 2" xfId="67"/>
    <cellStyle name="Currency 5 3" xfId="68"/>
    <cellStyle name="Currency 6" xfId="69"/>
    <cellStyle name="Currency 7" xfId="70"/>
    <cellStyle name="Date" xfId="71"/>
    <cellStyle name="Hyperlink 2" xfId="72"/>
    <cellStyle name="Hyperlink 2 2" xfId="73"/>
    <cellStyle name="Hyperlink 3" xfId="74"/>
    <cellStyle name="Moeda 2" xfId="75"/>
    <cellStyle name="Moeda 2 2" xfId="76"/>
    <cellStyle name="Moeda 2 3" xfId="77"/>
    <cellStyle name="Normal 12 2 3" xfId="78"/>
    <cellStyle name="Normal 2" xfId="79"/>
    <cellStyle name="Normal 2 2" xfId="80"/>
    <cellStyle name="Normal 2 2 2" xfId="81"/>
    <cellStyle name="Normal 2 2 3" xfId="82"/>
    <cellStyle name="Normal 2 2 3 2" xfId="83"/>
    <cellStyle name="Normal 2 2 3 2 2" xfId="84"/>
    <cellStyle name="Normal 2 2 3 2 3" xfId="85"/>
    <cellStyle name="Normal 2 2 3 2 4" xfId="86"/>
    <cellStyle name="Normal 2 2 3 3" xfId="87"/>
    <cellStyle name="Normal 2 2 3 4" xfId="88"/>
    <cellStyle name="Normal 2 2 4" xfId="89"/>
    <cellStyle name="Normal 2 3" xfId="90"/>
    <cellStyle name="Normal 2 4" xfId="91"/>
    <cellStyle name="Normal 2 5" xfId="92"/>
    <cellStyle name="Normal 2 6" xfId="93"/>
    <cellStyle name="Normal 2 7" xfId="94"/>
    <cellStyle name="Normal 3" xfId="95"/>
    <cellStyle name="Normal 3 2" xfId="96"/>
    <cellStyle name="Normal 3 3" xfId="97"/>
    <cellStyle name="Normal 3 3 2" xfId="98"/>
    <cellStyle name="Normal 3 3 2 2" xfId="99"/>
    <cellStyle name="Normal 3 3 2 3" xfId="100"/>
    <cellStyle name="Normal 3 3 3" xfId="101"/>
    <cellStyle name="Normal 3 3 4" xfId="102"/>
    <cellStyle name="Normal 4" xfId="103"/>
    <cellStyle name="Normal 4 2" xfId="104"/>
    <cellStyle name="Normal 4 3" xfId="105"/>
    <cellStyle name="Normal 4 3 2" xfId="106"/>
    <cellStyle name="Normal 4 3 2 2" xfId="107"/>
    <cellStyle name="Normal 4 3 2 3" xfId="108"/>
    <cellStyle name="Normal 4 3 2 4" xfId="109"/>
    <cellStyle name="Normal 4 3 3" xfId="110"/>
    <cellStyle name="Normal 4 3 4" xfId="111"/>
    <cellStyle name="Normal 4 4" xfId="112"/>
    <cellStyle name="Normal 4 4 2" xfId="113"/>
    <cellStyle name="Normal 4 4 3" xfId="114"/>
    <cellStyle name="Normal 4 5" xfId="115"/>
    <cellStyle name="Normal 4 6" xfId="116"/>
    <cellStyle name="Normal 5" xfId="117"/>
    <cellStyle name="Normal 6" xfId="118"/>
    <cellStyle name="Normal 6 2" xfId="119"/>
    <cellStyle name="Normal 7" xfId="120"/>
    <cellStyle name="Normal 7 2" xfId="121"/>
    <cellStyle name="Normal 8" xfId="122"/>
    <cellStyle name="Normal 8 2" xfId="123"/>
    <cellStyle name="Percent 2" xfId="124"/>
    <cellStyle name="Percent 2 2" xfId="125"/>
    <cellStyle name="Percent 2 3" xfId="126"/>
    <cellStyle name="Percent 2 4" xfId="127"/>
    <cellStyle name="Percent 3" xfId="128"/>
    <cellStyle name="Percent 3 2" xfId="129"/>
    <cellStyle name="Percent 4" xfId="130"/>
    <cellStyle name="Percent 4 2" xfId="131"/>
    <cellStyle name="Percent 4 2 2" xfId="132"/>
    <cellStyle name="Percent 4 2 2 2" xfId="133"/>
    <cellStyle name="Percent 4 2 2 3" xfId="134"/>
    <cellStyle name="Percent 4 2 3" xfId="135"/>
    <cellStyle name="Percent 4 2 4" xfId="136"/>
    <cellStyle name="Percent 4 3" xfId="137"/>
    <cellStyle name="Percent 4 3 2" xfId="138"/>
    <cellStyle name="Percent 4 3 3" xfId="139"/>
    <cellStyle name="Percent 4 4" xfId="140"/>
    <cellStyle name="Percent 4 5" xfId="141"/>
    <cellStyle name="TableEvenline" xfId="142"/>
    <cellStyle name="TableOddline" xfId="143"/>
    <cellStyle name="*unknown*" xfId="20" builtinId="8"/>
    <cellStyle name="Excel Built-in 40% - Accent4" xfId="144"/>
  </cellStyles>
  <dxfs count="119">
    <dxf>
      <fill>
        <patternFill patternType="solid">
          <fgColor rgb="FFD9D9D9"/>
          <bgColor rgb="FF000000"/>
        </patternFill>
      </fill>
    </dxf>
    <dxf>
      <fill>
        <patternFill patternType="solid">
          <fgColor rgb="FFF2F2F2"/>
          <bgColor rgb="FF000000"/>
        </patternFill>
      </fill>
    </dxf>
    <dxf>
      <fill>
        <patternFill patternType="solid">
          <fgColor rgb="FF404040"/>
          <bgColor rgb="FF000000"/>
        </patternFill>
      </fill>
    </dxf>
    <dxf>
      <fill>
        <patternFill patternType="solid">
          <bgColor rgb="FF000000"/>
        </patternFill>
      </fill>
    </dxf>
    <dxf>
      <fill>
        <patternFill patternType="solid">
          <fgColor rgb="FFFFE699"/>
          <bgColor rgb="FF000000"/>
        </patternFill>
      </fill>
    </dxf>
    <dxf>
      <fill>
        <patternFill patternType="solid">
          <fgColor rgb="FF000000"/>
          <bgColor rgb="FF000000"/>
        </patternFill>
      </fill>
    </dxf>
    <dxf>
      <fill>
        <patternFill patternType="solid">
          <fgColor rgb="FF7F7F7F"/>
          <bgColor rgb="FF000000"/>
        </patternFill>
      </fill>
    </dxf>
    <dxf>
      <fill>
        <patternFill patternType="solid">
          <fgColor rgb="FF808080"/>
          <bgColor rgb="FF000000"/>
        </patternFill>
      </fill>
    </dxf>
    <dxf>
      <fill>
        <patternFill patternType="solid">
          <fgColor rgb="FFF8CBAD"/>
          <bgColor rgb="FF000000"/>
        </patternFill>
      </fill>
    </dxf>
    <dxf>
      <fill>
        <patternFill patternType="solid">
          <fgColor rgb="FFFBE5D6"/>
          <bgColor rgb="FF000000"/>
        </patternFill>
      </fill>
    </dxf>
    <dxf>
      <fill>
        <patternFill patternType="solid">
          <fgColor rgb="FFC00000"/>
          <bgColor rgb="FF000000"/>
        </patternFill>
      </fill>
    </dxf>
    <dxf>
      <fill>
        <patternFill>
          <bgColor theme="7" tint="0.5999"/>
        </patternFill>
      </fill>
    </dxf>
    <dxf>
      <font>
        <b val="1"/>
        <i val="0"/>
        <color rgb="FFFF0000"/>
      </font>
      <fill>
        <patternFill>
          <bgColor theme="5" tint="0.5999"/>
        </patternFill>
      </fill>
    </dxf>
    <dxf>
      <font>
        <b val="1"/>
        <i val="0"/>
        <color rgb="FF00B050"/>
      </font>
      <fill>
        <patternFill>
          <bgColor theme="9" tint="0.5999"/>
        </patternFill>
      </fill>
    </dxf>
    <dxf>
      <fill>
        <patternFill>
          <bgColor rgb="FFC00000"/>
        </patternFill>
      </fill>
    </dxf>
    <dxf>
      <fill>
        <patternFill>
          <bgColor rgb="FFC00000"/>
        </patternFill>
      </fill>
    </dxf>
    <dxf>
      <fill>
        <patternFill>
          <bgColor rgb="FFC00000"/>
        </patternFill>
      </fill>
    </dxf>
    <dxf>
      <font>
        <color rgb="FFFF0000"/>
      </font>
      <fill>
        <patternFill>
          <bgColor theme="7" tint="0.7999"/>
        </patternFill>
      </fill>
    </dxf>
    <dxf>
      <fill>
        <patternFill>
          <bgColor rgb="FFC00000"/>
        </patternFill>
      </fill>
    </dxf>
    <dxf>
      <font>
        <color rgb="FF7F7F7F"/>
      </font>
      <fill>
        <patternFill>
          <bgColor theme="1" tint="0.4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ont>
        <color rgb="FF9C0006"/>
      </font>
      <fill>
        <patternFill>
          <bgColor rgb="FFFFC7CE"/>
        </patternFill>
      </fill>
    </dxf>
    <dxf>
      <fill>
        <patternFill patternType="solid">
          <fgColor rgb="FFFFFFFF"/>
          <bgColor rgb="FF000000"/>
        </patternFill>
      </fill>
    </dxf>
    <dxf>
      <fill>
        <patternFill patternType="solid">
          <fgColor rgb="FFFF0000"/>
          <bgColor rgb="FF000000"/>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patternType="solid">
          <fgColor rgb="FFE2F0D9"/>
          <bgColor rgb="FF000000"/>
        </patternFill>
      </fill>
    </dxf>
    <dxf>
      <fill>
        <patternFill>
          <bgColor theme="7" tint="0.5999"/>
        </patternFill>
      </fill>
    </dxf>
    <dxf>
      <font>
        <b val="1"/>
        <i val="0"/>
        <color rgb="FFFF0000"/>
      </font>
      <fill>
        <patternFill>
          <bgColor theme="5" tint="0.5999"/>
        </patternFill>
      </fill>
    </dxf>
    <dxf>
      <fill>
        <patternFill>
          <bgColor theme="1" tint="0.4999"/>
        </patternFill>
      </fill>
    </dxf>
    <dxf>
      <fill>
        <patternFill>
          <bgColor theme="7" tint="0.5999"/>
        </patternFill>
      </fill>
    </dxf>
    <dxf>
      <fill>
        <patternFill>
          <bgColor rgb="FFC00000"/>
        </patternFill>
      </fill>
    </dxf>
    <dxf>
      <fill>
        <patternFill>
          <bgColor rgb="FFC00000"/>
        </patternFill>
      </fill>
    </dxf>
    <dxf>
      <fill>
        <patternFill>
          <bgColor rgb="FFC00000"/>
        </patternFill>
      </fill>
    </dxf>
    <dxf>
      <font>
        <color rgb="FFFF0000"/>
      </font>
      <fill>
        <patternFill>
          <bgColor theme="7" tint="0.7999"/>
        </patternFill>
      </fill>
    </dxf>
    <dxf>
      <fill>
        <patternFill>
          <bgColor rgb="FFC00000"/>
        </patternFill>
      </fill>
    </dxf>
    <dxf>
      <fill>
        <patternFill>
          <bgColor rgb="FFC00000"/>
        </patternFill>
      </fill>
    </dxf>
    <dxf>
      <fill>
        <patternFill>
          <bgColor rgb="FFC00000"/>
        </patternFill>
      </fill>
    </dxf>
    <dxf>
      <font>
        <color rgb="FFFF0000"/>
      </font>
      <fill>
        <patternFill>
          <bgColor theme="7" tint="0.7999"/>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2F2F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ill>
        <patternFill>
          <bgColor theme="7" tint="0.5999"/>
        </patternFill>
      </fill>
    </dxf>
    <dxf>
      <font>
        <b val="1"/>
        <i val="0"/>
        <color rgb="FFFF0000"/>
      </font>
      <fill>
        <patternFill>
          <bgColor theme="5" tint="0.5999"/>
        </patternFill>
      </fill>
    </dxf>
    <dxf>
      <font>
        <b val="1"/>
        <i val="0"/>
        <color rgb="FF00B050"/>
      </font>
      <fill>
        <patternFill>
          <bgColor theme="9" tint="0.5999"/>
        </patternFill>
      </fill>
    </dxf>
    <dxf>
      <font>
        <color rgb="FFFF0000"/>
      </font>
      <fill>
        <patternFill>
          <bgColor theme="7" tint="0.7999"/>
        </patternFill>
      </fill>
    </dxf>
    <dxf>
      <fill>
        <patternFill>
          <bgColor rgb="FFC00000"/>
        </patternFill>
      </fill>
    </dxf>
    <dxf>
      <fill>
        <patternFill>
          <bgColor rgb="FFC00000"/>
        </patternFill>
      </fill>
    </dxf>
    <dxf>
      <font>
        <color rgb="FF7F7F7F"/>
      </font>
      <fill>
        <patternFill>
          <bgColor theme="1" tint="0.4999"/>
        </patternFill>
      </fill>
    </dxf>
    <dxf>
      <font>
        <color rgb="FFFFFFFF"/>
      </font>
      <fill>
        <patternFill>
          <bgColor theme="0"/>
        </patternFill>
      </fill>
      <border diagonalUp="false" diagonalDown="false">
        <left/>
        <right/>
        <top/>
        <bottom/>
        <diagonal/>
      </border>
    </dxf>
    <dxf>
      <font>
        <b val="1"/>
        <i val="0"/>
        <color rgb="FFC00000"/>
      </font>
      <fill>
        <patternFill>
          <bgColor theme="5" tint="0.5999"/>
        </patternFill>
      </fill>
    </dxf>
    <dxf>
      <font>
        <color rgb="FF9C0006"/>
      </font>
    </dxf>
    <dxf>
      <font>
        <color rgb="FF006100"/>
      </font>
      <fill>
        <patternFill>
          <bgColor rgb="FFC6EFCE"/>
        </patternFill>
      </fill>
    </dxf>
    <dxf>
      <fill>
        <patternFill patternType="solid">
          <fgColor rgb="FFF4B183"/>
          <bgColor rgb="FF000000"/>
        </patternFill>
      </fill>
    </dxf>
    <dxf>
      <fill>
        <patternFill patternType="solid">
          <fgColor rgb="FF0070C0"/>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FFFFFF"/>
      </font>
      <fill>
        <patternFill>
          <bgColor theme="0"/>
        </patternFill>
      </fill>
      <border diagonalUp="false" diagonalDown="false">
        <left/>
        <right/>
        <top/>
        <bottom/>
        <diagonal/>
      </border>
    </dxf>
    <dxf>
      <font>
        <color rgb="FFFFFFFF"/>
      </font>
      <fill>
        <patternFill>
          <bgColor theme="0"/>
        </patternFill>
      </fill>
      <border diagonalUp="false" diagonalDown="false">
        <left/>
        <right/>
        <top/>
        <bottom/>
        <diagonal/>
      </border>
    </dxf>
    <dxf>
      <font>
        <color rgb="FFFFFFFF"/>
      </font>
      <fill>
        <patternFill>
          <bgColor theme="0"/>
        </patternFill>
      </fill>
      <border diagonalUp="false" diagonalDown="false">
        <left/>
        <right/>
        <top/>
        <bottom/>
        <diagonal/>
      </border>
    </dxf>
    <dxf>
      <font>
        <color rgb="FFFFFFFF"/>
      </font>
      <fill>
        <patternFill>
          <bgColor theme="0"/>
        </patternFill>
      </fill>
      <border diagonalUp="false" diagonalDown="false">
        <left/>
        <right/>
        <top/>
        <bottom/>
        <diagonal/>
      </border>
    </dxf>
    <dxf>
      <font>
        <b val="1"/>
        <i val="0"/>
        <color rgb="FFC00000"/>
      </font>
      <fill>
        <patternFill>
          <bgColor theme="5" tint="0.5999"/>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FF00"/>
          <bgColor rgb="FF000000"/>
        </patternFill>
      </fill>
    </dxf>
    <dxf>
      <fill>
        <patternFill patternType="solid">
          <fgColor rgb="FF2F5597"/>
          <bgColor rgb="FF000000"/>
        </patternFill>
      </fill>
    </dxf>
    <dxf>
      <fill>
        <patternFill patternType="solid">
          <fgColor rgb="FF00CCFF"/>
          <bgColor rgb="FF000000"/>
        </patternFill>
      </fill>
    </dxf>
    <dxf>
      <fill>
        <patternFill patternType="solid">
          <fgColor rgb="FF3366FF"/>
          <bgColor rgb="FF000000"/>
        </patternFill>
      </fill>
    </dxf>
    <dxf>
      <fill>
        <patternFill patternType="solid">
          <fgColor rgb="FF99CCFF"/>
          <bgColor rgb="FF000000"/>
        </patternFill>
      </fill>
    </dxf>
    <dxf>
      <fill>
        <patternFill patternType="solid">
          <fgColor rgb="FFFFC7CE"/>
          <bgColor rgb="FF000000"/>
        </patternFill>
      </fill>
    </dxf>
    <dxf>
      <fill>
        <patternFill patternType="solid">
          <fgColor rgb="FF333333"/>
          <bgColor rgb="FF000000"/>
        </patternFill>
      </fill>
    </dxf>
    <dxf>
      <fill>
        <patternFill patternType="solid">
          <fgColor rgb="FF9C0006"/>
          <bgColor rgb="FF000000"/>
        </patternFill>
      </fill>
    </dxf>
    <dxf>
      <fill>
        <patternFill patternType="solid">
          <fgColor rgb="FF969696"/>
          <bgColor rgb="FF000000"/>
        </patternFill>
      </fill>
    </dxf>
    <dxf>
      <font>
        <color rgb="FF9C0006"/>
      </font>
      <fill>
        <patternFill>
          <bgColor rgb="FFFFC7CE"/>
        </patternFill>
      </fill>
    </dxf>
  </dxfs>
  <colors>
    <indexedColors>
      <rgbColor rgb="FF000000"/>
      <rgbColor rgb="FFFFFFFF"/>
      <rgbColor rgb="FFFF0000"/>
      <rgbColor rgb="FFE7E6E6"/>
      <rgbColor rgb="FF0000FF"/>
      <rgbColor rgb="FFFFFF00"/>
      <rgbColor rgb="FFFDFDFD"/>
      <rgbColor rgb="FFC5E0B4"/>
      <rgbColor rgb="FF9C0006"/>
      <rgbColor rgb="FFFFFCF3"/>
      <rgbColor rgb="FF000080"/>
      <rgbColor rgb="FF7F7F7F"/>
      <rgbColor rgb="FF800080"/>
      <rgbColor rgb="FF0070C0"/>
      <rgbColor rgb="FFC0C0C0"/>
      <rgbColor rgb="FF808080"/>
      <rgbColor rgb="FFA6A6A6"/>
      <rgbColor rgb="FF555555"/>
      <rgbColor rgb="FFFFFFCC"/>
      <rgbColor rgb="FFDAE3F3"/>
      <rgbColor rgb="FF660066"/>
      <rgbColor rgb="FFFF9933"/>
      <rgbColor rgb="FF0563C1"/>
      <rgbColor rgb="FFB4C7E7"/>
      <rgbColor rgb="FF000080"/>
      <rgbColor rgb="FFFF00FF"/>
      <rgbColor rgb="FFFFD966"/>
      <rgbColor rgb="FFD9D9D9"/>
      <rgbColor rgb="FF800080"/>
      <rgbColor rgb="FFC00000"/>
      <rgbColor rgb="FF4472C4"/>
      <rgbColor rgb="FF0000FF"/>
      <rgbColor rgb="FF00CCFF"/>
      <rgbColor rgb="FFF2F2F2"/>
      <rgbColor rgb="FFE2F0D9"/>
      <rgbColor rgb="FFFFE699"/>
      <rgbColor rgb="FF99CCFF"/>
      <rgbColor rgb="FFF4B183"/>
      <rgbColor rgb="FFBFBFBF"/>
      <rgbColor rgb="FFF8CBAD"/>
      <rgbColor rgb="FF3366FF"/>
      <rgbColor rgb="FFA9D18E"/>
      <rgbColor rgb="FF92D050"/>
      <rgbColor rgb="FFFFC000"/>
      <rgbColor rgb="FFFF9900"/>
      <rgbColor rgb="FFFFC7CE"/>
      <rgbColor rgb="FF595959"/>
      <rgbColor rgb="FF969696"/>
      <rgbColor rgb="FF003366"/>
      <rgbColor rgb="FF00B050"/>
      <rgbColor rgb="FF003300"/>
      <rgbColor rgb="FF404040"/>
      <rgbColor rgb="FFF6F6F6"/>
      <rgbColor rgb="FFFBE5D6"/>
      <rgbColor rgb="FF2F5597"/>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worksheet" Target="worksheets/sheet12.xml"/><Relationship Id="rId15" Type="http://schemas.openxmlformats.org/officeDocument/2006/relationships/worksheet" Target="worksheets/sheet13.xml"/><Relationship Id="rId16" Type="http://schemas.openxmlformats.org/officeDocument/2006/relationships/worksheet" Target="worksheets/sheet14.xml"/><Relationship Id="rId17" Type="http://schemas.openxmlformats.org/officeDocument/2006/relationships/worksheet" Target="worksheets/sheet15.xml"/><Relationship Id="rId18" Type="http://schemas.openxmlformats.org/officeDocument/2006/relationships/worksheet" Target="worksheets/sheet16.xml"/><Relationship Id="rId19" Type="http://schemas.openxmlformats.org/officeDocument/2006/relationships/worksheet" Target="worksheets/sheet17.xml"/><Relationship Id="rId20" Type="http://schemas.openxmlformats.org/officeDocument/2006/relationships/worksheet" Target="worksheets/sheet18.xml"/><Relationship Id="rId21" Type="http://schemas.openxmlformats.org/officeDocument/2006/relationships/worksheet" Target="worksheets/sheet19.xml"/><Relationship Id="rId22" Type="http://schemas.openxmlformats.org/officeDocument/2006/relationships/worksheet" Target="worksheets/sheet20.xml"/><Relationship Id="rId23" Type="http://schemas.openxmlformats.org/officeDocument/2006/relationships/worksheet" Target="worksheets/sheet21.xml"/><Relationship Id="rId24" Type="http://schemas.openxmlformats.org/officeDocument/2006/relationships/worksheet" Target="worksheets/sheet22.xml"/><Relationship Id="rId25" Type="http://schemas.openxmlformats.org/officeDocument/2006/relationships/worksheet" Target="worksheets/sheet23.xml"/><Relationship Id="rId26" Type="http://schemas.openxmlformats.org/officeDocument/2006/relationships/worksheet" Target="worksheets/sheet24.xml"/><Relationship Id="rId27" Type="http://schemas.openxmlformats.org/officeDocument/2006/relationships/worksheet" Target="worksheets/sheet25.xml"/><Relationship Id="rId28" Type="http://schemas.openxmlformats.org/officeDocument/2006/relationships/worksheet" Target="worksheets/sheet26.xml"/><Relationship Id="rId29" Type="http://schemas.openxmlformats.org/officeDocument/2006/relationships/worksheet" Target="worksheets/sheet27.xml"/><Relationship Id="rId30" Type="http://schemas.openxmlformats.org/officeDocument/2006/relationships/worksheet" Target="worksheets/sheet28.xml"/><Relationship Id="rId31" Type="http://schemas.openxmlformats.org/officeDocument/2006/relationships/worksheet" Target="worksheets/sheet29.xml"/><Relationship Id="rId32" Type="http://schemas.openxmlformats.org/officeDocument/2006/relationships/worksheet" Target="worksheets/sheet30.xml"/><Relationship Id="rId33" Type="http://schemas.openxmlformats.org/officeDocument/2006/relationships/worksheet" Target="worksheets/sheet31.xml"/><Relationship Id="rId34" Type="http://schemas.openxmlformats.org/officeDocument/2006/relationships/worksheet" Target="worksheets/sheet32.xml"/><Relationship Id="rId35" Type="http://schemas.openxmlformats.org/officeDocument/2006/relationships/worksheet" Target="worksheets/sheet33.xml"/><Relationship Id="rId36" Type="http://schemas.openxmlformats.org/officeDocument/2006/relationships/externalLink" Target="externalLinks/externalLink1.xml"/><Relationship Id="rId37" Type="http://schemas.openxmlformats.org/officeDocument/2006/relationships/externalLink" Target="externalLinks/externalLink2.xml"/><Relationship Id="rId38" Type="http://schemas.openxmlformats.org/officeDocument/2006/relationships/externalLink" Target="externalLinks/externalLink3.xml"/><Relationship Id="rId39" Type="http://schemas.openxmlformats.org/officeDocument/2006/relationships/externalLink" Target="externalLinks/externalLink4.xml"/><Relationship Id="rId40" Type="http://schemas.openxmlformats.org/officeDocument/2006/relationships/externalLink" Target="externalLinks/externalLink5.xml"/><Relationship Id="rId41" Type="http://schemas.openxmlformats.org/officeDocument/2006/relationships/externalLink" Target="externalLinks/externalLink6.xml"/><Relationship Id="rId42" Type="http://schemas.openxmlformats.org/officeDocument/2006/relationships/externalLink" Target="externalLinks/externalLink7.xml"/><Relationship Id="rId43" Type="http://schemas.openxmlformats.org/officeDocument/2006/relationships/externalLink" Target="externalLinks/externalLink8.xml"/><Relationship Id="rId44"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_rels/drawing10.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_rels/drawing11.xml.rels><?xml version="1.0" encoding="UTF-8"?>
<Relationships xmlns="http://schemas.openxmlformats.org/package/2006/relationships"><Relationship Id="rId1" Type="http://schemas.openxmlformats.org/officeDocument/2006/relationships/image" Target="../media/image10.png"/>
</Relationships>
</file>

<file path=xl/drawings/_rels/drawing12.xml.rels><?xml version="1.0" encoding="UTF-8"?>
<Relationships xmlns="http://schemas.openxmlformats.org/package/2006/relationships"><Relationship Id="rId1" Type="http://schemas.openxmlformats.org/officeDocument/2006/relationships/image" Target="../media/image11.png"/><Relationship Id="rId2" Type="http://schemas.openxmlformats.org/officeDocument/2006/relationships/image" Target="../media/image12.png"/>
</Relationships>
</file>

<file path=xl/drawings/_rels/drawing13.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4.png"/><Relationship Id="rId3" Type="http://schemas.openxmlformats.org/officeDocument/2006/relationships/image" Target="../media/image3.png"/>
</Relationships>
</file>

<file path=xl/drawings/_rels/drawing2.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
</Relationships>
</file>

<file path=xl/drawings/_rels/drawing3.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4.png"/><Relationship Id="rId3" Type="http://schemas.openxmlformats.org/officeDocument/2006/relationships/image" Target="../media/image5.png"/>
</Relationships>
</file>

<file path=xl/drawings/_rels/drawing4.xml.rels><?xml version="1.0" encoding="UTF-8"?>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 Id="rId3" Type="http://schemas.openxmlformats.org/officeDocument/2006/relationships/image" Target="../media/image6.png"/>
</Relationships>
</file>

<file path=xl/drawings/_rels/drawing5.xml.rels><?xml version="1.0" encoding="UTF-8"?>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
</Relationships>
</file>

<file path=xl/drawings/_rels/drawing6.xml.rels><?xml version="1.0" encoding="UTF-8"?>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8.png"/><Relationship Id="rId3" Type="http://schemas.openxmlformats.org/officeDocument/2006/relationships/image" Target="../media/image9.png"/>
</Relationships>
</file>

<file path=xl/drawings/_rels/drawing7.xml.rels><?xml version="1.0" encoding="UTF-8"?>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8.png"/><Relationship Id="rId3" Type="http://schemas.openxmlformats.org/officeDocument/2006/relationships/image" Target="../media/image3.png"/>
</Relationships>
</file>

<file path=xl/drawings/_rels/drawing8.xml.rels><?xml version="1.0" encoding="UTF-8"?>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8.png"/><Relationship Id="rId3" Type="http://schemas.openxmlformats.org/officeDocument/2006/relationships/image" Target="../media/image3.png"/>
</Relationships>
</file>

<file path=xl/drawings/_rels/drawing9.xml.rels><?xml version="1.0" encoding="UTF-8"?>
<Relationships xmlns="http://schemas.openxmlformats.org/package/2006/relationships"><Relationship Id="rId1" Type="http://schemas.openxmlformats.org/officeDocument/2006/relationships/image" Target="../media/image7.png"/><Relationship Id="rId2" Type="http://schemas.openxmlformats.org/officeDocument/2006/relationships/image" Target="../media/image8.png"/><Relationship Id="rId3"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59040</xdr:colOff>
      <xdr:row>0</xdr:row>
      <xdr:rowOff>148680</xdr:rowOff>
    </xdr:from>
    <xdr:to>
      <xdr:col>2</xdr:col>
      <xdr:colOff>368280</xdr:colOff>
      <xdr:row>2</xdr:row>
      <xdr:rowOff>75960</xdr:rowOff>
    </xdr:to>
    <xdr:pic>
      <xdr:nvPicPr>
        <xdr:cNvPr id="0" name="Picture 1" descr=""/>
        <xdr:cNvPicPr/>
      </xdr:nvPicPr>
      <xdr:blipFill>
        <a:blip r:embed="rId1"/>
        <a:stretch/>
      </xdr:blipFill>
      <xdr:spPr>
        <a:xfrm>
          <a:off x="187200" y="148680"/>
          <a:ext cx="1424520" cy="289080"/>
        </a:xfrm>
        <a:prstGeom prst="rect">
          <a:avLst/>
        </a:prstGeom>
        <a:ln w="0">
          <a:noFill/>
        </a:ln>
      </xdr:spPr>
    </xdr:pic>
    <xdr:clientData/>
  </xdr:twoCellAnchor>
  <xdr:twoCellAnchor editAs="oneCell">
    <xdr:from>
      <xdr:col>8</xdr:col>
      <xdr:colOff>533520</xdr:colOff>
      <xdr:row>0</xdr:row>
      <xdr:rowOff>97200</xdr:rowOff>
    </xdr:from>
    <xdr:to>
      <xdr:col>9</xdr:col>
      <xdr:colOff>988560</xdr:colOff>
      <xdr:row>3</xdr:row>
      <xdr:rowOff>18720</xdr:rowOff>
    </xdr:to>
    <xdr:pic>
      <xdr:nvPicPr>
        <xdr:cNvPr id="1" name="Imagem 3" descr=""/>
        <xdr:cNvPicPr/>
      </xdr:nvPicPr>
      <xdr:blipFill>
        <a:blip r:embed="rId2"/>
        <a:srcRect l="9693" t="27588" r="9861" b="28848"/>
        <a:stretch/>
      </xdr:blipFill>
      <xdr:spPr>
        <a:xfrm>
          <a:off x="6230160" y="97200"/>
          <a:ext cx="1191600" cy="50256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59040</xdr:colOff>
      <xdr:row>0</xdr:row>
      <xdr:rowOff>148680</xdr:rowOff>
    </xdr:from>
    <xdr:to>
      <xdr:col>2</xdr:col>
      <xdr:colOff>511920</xdr:colOff>
      <xdr:row>2</xdr:row>
      <xdr:rowOff>56880</xdr:rowOff>
    </xdr:to>
    <xdr:pic>
      <xdr:nvPicPr>
        <xdr:cNvPr id="25" name="Picture 1" descr=""/>
        <xdr:cNvPicPr/>
      </xdr:nvPicPr>
      <xdr:blipFill>
        <a:blip r:embed="rId1"/>
        <a:stretch/>
      </xdr:blipFill>
      <xdr:spPr>
        <a:xfrm>
          <a:off x="187200" y="148680"/>
          <a:ext cx="1477800" cy="270000"/>
        </a:xfrm>
        <a:prstGeom prst="rect">
          <a:avLst/>
        </a:prstGeom>
        <a:ln w="0">
          <a:noFill/>
        </a:ln>
      </xdr:spPr>
    </xdr:pic>
    <xdr:clientData/>
  </xdr:twoCellAnchor>
  <xdr:twoCellAnchor editAs="oneCell">
    <xdr:from>
      <xdr:col>8</xdr:col>
      <xdr:colOff>533520</xdr:colOff>
      <xdr:row>0</xdr:row>
      <xdr:rowOff>97200</xdr:rowOff>
    </xdr:from>
    <xdr:to>
      <xdr:col>11</xdr:col>
      <xdr:colOff>45360</xdr:colOff>
      <xdr:row>2</xdr:row>
      <xdr:rowOff>205560</xdr:rowOff>
    </xdr:to>
    <xdr:pic>
      <xdr:nvPicPr>
        <xdr:cNvPr id="26" name="Imagem 3" descr=""/>
        <xdr:cNvPicPr/>
      </xdr:nvPicPr>
      <xdr:blipFill>
        <a:blip r:embed="rId2"/>
        <a:srcRect l="9693" t="27588" r="9861" b="28848"/>
        <a:stretch/>
      </xdr:blipFill>
      <xdr:spPr>
        <a:xfrm>
          <a:off x="6703920" y="97200"/>
          <a:ext cx="1261080" cy="47016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xdr:col>
      <xdr:colOff>1321560</xdr:colOff>
      <xdr:row>0</xdr:row>
      <xdr:rowOff>281880</xdr:rowOff>
    </xdr:to>
    <xdr:pic>
      <xdr:nvPicPr>
        <xdr:cNvPr id="27" name="Picture 1" descr=""/>
        <xdr:cNvPicPr/>
      </xdr:nvPicPr>
      <xdr:blipFill>
        <a:blip r:embed="rId1"/>
        <a:stretch/>
      </xdr:blipFill>
      <xdr:spPr>
        <a:xfrm>
          <a:off x="0" y="0"/>
          <a:ext cx="1590840" cy="28188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13320</xdr:colOff>
      <xdr:row>0</xdr:row>
      <xdr:rowOff>0</xdr:rowOff>
    </xdr:from>
    <xdr:to>
      <xdr:col>0</xdr:col>
      <xdr:colOff>2018880</xdr:colOff>
      <xdr:row>4</xdr:row>
      <xdr:rowOff>22320</xdr:rowOff>
    </xdr:to>
    <xdr:pic>
      <xdr:nvPicPr>
        <xdr:cNvPr id="28" name="Picture 1" descr=""/>
        <xdr:cNvPicPr/>
      </xdr:nvPicPr>
      <xdr:blipFill>
        <a:blip r:embed="rId1"/>
        <a:stretch/>
      </xdr:blipFill>
      <xdr:spPr>
        <a:xfrm>
          <a:off x="13320" y="0"/>
          <a:ext cx="2005560" cy="831960"/>
        </a:xfrm>
        <a:prstGeom prst="rect">
          <a:avLst/>
        </a:prstGeom>
        <a:ln w="0">
          <a:noFill/>
        </a:ln>
      </xdr:spPr>
    </xdr:pic>
    <xdr:clientData/>
  </xdr:twoCellAnchor>
  <xdr:twoCellAnchor editAs="oneCell">
    <xdr:from>
      <xdr:col>3</xdr:col>
      <xdr:colOff>2772360</xdr:colOff>
      <xdr:row>4</xdr:row>
      <xdr:rowOff>60120</xdr:rowOff>
    </xdr:from>
    <xdr:to>
      <xdr:col>4</xdr:col>
      <xdr:colOff>1048320</xdr:colOff>
      <xdr:row>6</xdr:row>
      <xdr:rowOff>164520</xdr:rowOff>
    </xdr:to>
    <xdr:pic>
      <xdr:nvPicPr>
        <xdr:cNvPr id="29" name="Picture 2" descr=""/>
        <xdr:cNvPicPr/>
      </xdr:nvPicPr>
      <xdr:blipFill>
        <a:blip r:embed="rId2"/>
        <a:stretch/>
      </xdr:blipFill>
      <xdr:spPr>
        <a:xfrm>
          <a:off x="10806840" y="869760"/>
          <a:ext cx="4748040" cy="56160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81360</xdr:colOff>
      <xdr:row>0</xdr:row>
      <xdr:rowOff>97560</xdr:rowOff>
    </xdr:from>
    <xdr:to>
      <xdr:col>6</xdr:col>
      <xdr:colOff>2043000</xdr:colOff>
      <xdr:row>0</xdr:row>
      <xdr:rowOff>475920</xdr:rowOff>
    </xdr:to>
    <xdr:pic>
      <xdr:nvPicPr>
        <xdr:cNvPr id="30" name="Picture 1" descr=""/>
        <xdr:cNvPicPr/>
      </xdr:nvPicPr>
      <xdr:blipFill>
        <a:blip r:embed="rId1"/>
        <a:stretch/>
      </xdr:blipFill>
      <xdr:spPr>
        <a:xfrm>
          <a:off x="81360" y="97560"/>
          <a:ext cx="1961640" cy="378360"/>
        </a:xfrm>
        <a:prstGeom prst="rect">
          <a:avLst/>
        </a:prstGeom>
        <a:ln w="0">
          <a:noFill/>
        </a:ln>
      </xdr:spPr>
    </xdr:pic>
    <xdr:clientData/>
  </xdr:twoCellAnchor>
  <xdr:twoCellAnchor editAs="oneCell">
    <xdr:from>
      <xdr:col>8</xdr:col>
      <xdr:colOff>718920</xdr:colOff>
      <xdr:row>0</xdr:row>
      <xdr:rowOff>87120</xdr:rowOff>
    </xdr:from>
    <xdr:to>
      <xdr:col>9</xdr:col>
      <xdr:colOff>951120</xdr:colOff>
      <xdr:row>0</xdr:row>
      <xdr:rowOff>536760</xdr:rowOff>
    </xdr:to>
    <xdr:pic>
      <xdr:nvPicPr>
        <xdr:cNvPr id="31" name="Imagem 2" descr=""/>
        <xdr:cNvPicPr/>
      </xdr:nvPicPr>
      <xdr:blipFill>
        <a:blip r:embed="rId2"/>
        <a:srcRect l="9676" t="27611" r="9849" b="28837"/>
        <a:stretch/>
      </xdr:blipFill>
      <xdr:spPr>
        <a:xfrm>
          <a:off x="5940360" y="87120"/>
          <a:ext cx="1135800" cy="449640"/>
        </a:xfrm>
        <a:prstGeom prst="rect">
          <a:avLst/>
        </a:prstGeom>
        <a:ln w="0">
          <a:noFill/>
        </a:ln>
      </xdr:spPr>
    </xdr:pic>
    <xdr:clientData/>
  </xdr:twoCellAnchor>
  <xdr:twoCellAnchor editAs="oneCell">
    <xdr:from>
      <xdr:col>9</xdr:col>
      <xdr:colOff>1260720</xdr:colOff>
      <xdr:row>0</xdr:row>
      <xdr:rowOff>65520</xdr:rowOff>
    </xdr:from>
    <xdr:to>
      <xdr:col>9</xdr:col>
      <xdr:colOff>2888280</xdr:colOff>
      <xdr:row>1</xdr:row>
      <xdr:rowOff>18360</xdr:rowOff>
    </xdr:to>
    <xdr:pic>
      <xdr:nvPicPr>
        <xdr:cNvPr id="32" name="Picture 3" descr=""/>
        <xdr:cNvPicPr/>
      </xdr:nvPicPr>
      <xdr:blipFill>
        <a:blip r:embed="rId3"/>
        <a:stretch/>
      </xdr:blipFill>
      <xdr:spPr>
        <a:xfrm>
          <a:off x="7385760" y="65520"/>
          <a:ext cx="1627560" cy="60048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109800</xdr:colOff>
      <xdr:row>0</xdr:row>
      <xdr:rowOff>154800</xdr:rowOff>
    </xdr:from>
    <xdr:to>
      <xdr:col>4</xdr:col>
      <xdr:colOff>140040</xdr:colOff>
      <xdr:row>1</xdr:row>
      <xdr:rowOff>171000</xdr:rowOff>
    </xdr:to>
    <xdr:pic>
      <xdr:nvPicPr>
        <xdr:cNvPr id="2" name="Picture 1" descr=""/>
        <xdr:cNvPicPr/>
      </xdr:nvPicPr>
      <xdr:blipFill>
        <a:blip r:embed="rId1"/>
        <a:stretch/>
      </xdr:blipFill>
      <xdr:spPr>
        <a:xfrm>
          <a:off x="731520" y="154800"/>
          <a:ext cx="2227320" cy="416160"/>
        </a:xfrm>
        <a:prstGeom prst="rect">
          <a:avLst/>
        </a:prstGeom>
        <a:ln w="0">
          <a:noFill/>
        </a:ln>
      </xdr:spPr>
    </xdr:pic>
    <xdr:clientData/>
  </xdr:twoCellAnchor>
  <xdr:twoCellAnchor editAs="oneCell">
    <xdr:from>
      <xdr:col>9</xdr:col>
      <xdr:colOff>107280</xdr:colOff>
      <xdr:row>0</xdr:row>
      <xdr:rowOff>87480</xdr:rowOff>
    </xdr:from>
    <xdr:to>
      <xdr:col>11</xdr:col>
      <xdr:colOff>41400</xdr:colOff>
      <xdr:row>2</xdr:row>
      <xdr:rowOff>47160</xdr:rowOff>
    </xdr:to>
    <xdr:pic>
      <xdr:nvPicPr>
        <xdr:cNvPr id="3" name="Imagem 3" descr=""/>
        <xdr:cNvPicPr/>
      </xdr:nvPicPr>
      <xdr:blipFill>
        <a:blip r:embed="rId2"/>
        <a:srcRect l="9693" t="27588" r="9861" b="28848"/>
        <a:stretch/>
      </xdr:blipFill>
      <xdr:spPr>
        <a:xfrm>
          <a:off x="6308640" y="87480"/>
          <a:ext cx="1388880" cy="540720"/>
        </a:xfrm>
        <a:prstGeom prst="rect">
          <a:avLst/>
        </a:prstGeom>
        <a:ln w="0">
          <a:noFill/>
        </a:ln>
      </xdr:spPr>
    </xdr:pic>
    <xdr:clientData/>
  </xdr:twoCellAnchor>
  <xdr:twoCellAnchor editAs="oneCell">
    <xdr:from>
      <xdr:col>11</xdr:col>
      <xdr:colOff>276120</xdr:colOff>
      <xdr:row>0</xdr:row>
      <xdr:rowOff>66600</xdr:rowOff>
    </xdr:from>
    <xdr:to>
      <xdr:col>13</xdr:col>
      <xdr:colOff>750960</xdr:colOff>
      <xdr:row>2</xdr:row>
      <xdr:rowOff>73080</xdr:rowOff>
    </xdr:to>
    <xdr:pic>
      <xdr:nvPicPr>
        <xdr:cNvPr id="4" name="Picture 4" descr=""/>
        <xdr:cNvPicPr/>
      </xdr:nvPicPr>
      <xdr:blipFill>
        <a:blip r:embed="rId3"/>
        <a:stretch/>
      </xdr:blipFill>
      <xdr:spPr>
        <a:xfrm>
          <a:off x="7932240" y="66600"/>
          <a:ext cx="1698480" cy="58752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74520</xdr:colOff>
      <xdr:row>0</xdr:row>
      <xdr:rowOff>136440</xdr:rowOff>
    </xdr:from>
    <xdr:to>
      <xdr:col>1</xdr:col>
      <xdr:colOff>1671120</xdr:colOff>
      <xdr:row>0</xdr:row>
      <xdr:rowOff>514800</xdr:rowOff>
    </xdr:to>
    <xdr:pic>
      <xdr:nvPicPr>
        <xdr:cNvPr id="5" name="Picture 1" descr=""/>
        <xdr:cNvPicPr/>
      </xdr:nvPicPr>
      <xdr:blipFill>
        <a:blip r:embed="rId1"/>
        <a:stretch/>
      </xdr:blipFill>
      <xdr:spPr>
        <a:xfrm>
          <a:off x="74520" y="136440"/>
          <a:ext cx="1961640" cy="378360"/>
        </a:xfrm>
        <a:prstGeom prst="rect">
          <a:avLst/>
        </a:prstGeom>
        <a:ln w="0">
          <a:noFill/>
        </a:ln>
      </xdr:spPr>
    </xdr:pic>
    <xdr:clientData/>
  </xdr:twoCellAnchor>
  <xdr:twoCellAnchor editAs="oneCell">
    <xdr:from>
      <xdr:col>4</xdr:col>
      <xdr:colOff>200520</xdr:colOff>
      <xdr:row>0</xdr:row>
      <xdr:rowOff>51120</xdr:rowOff>
    </xdr:from>
    <xdr:to>
      <xdr:col>5</xdr:col>
      <xdr:colOff>260280</xdr:colOff>
      <xdr:row>0</xdr:row>
      <xdr:rowOff>500760</xdr:rowOff>
    </xdr:to>
    <xdr:pic>
      <xdr:nvPicPr>
        <xdr:cNvPr id="6" name="Imagem 2" descr=""/>
        <xdr:cNvPicPr/>
      </xdr:nvPicPr>
      <xdr:blipFill>
        <a:blip r:embed="rId2"/>
        <a:srcRect l="9676" t="27611" r="9849" b="28837"/>
        <a:stretch/>
      </xdr:blipFill>
      <xdr:spPr>
        <a:xfrm>
          <a:off x="6089040" y="51120"/>
          <a:ext cx="1135800" cy="449640"/>
        </a:xfrm>
        <a:prstGeom prst="rect">
          <a:avLst/>
        </a:prstGeom>
        <a:ln w="0">
          <a:noFill/>
        </a:ln>
      </xdr:spPr>
    </xdr:pic>
    <xdr:clientData/>
  </xdr:twoCellAnchor>
  <xdr:twoCellAnchor editAs="oneCell">
    <xdr:from>
      <xdr:col>5</xdr:col>
      <xdr:colOff>447120</xdr:colOff>
      <xdr:row>0</xdr:row>
      <xdr:rowOff>75240</xdr:rowOff>
    </xdr:from>
    <xdr:to>
      <xdr:col>6</xdr:col>
      <xdr:colOff>510120</xdr:colOff>
      <xdr:row>0</xdr:row>
      <xdr:rowOff>513000</xdr:rowOff>
    </xdr:to>
    <xdr:pic>
      <xdr:nvPicPr>
        <xdr:cNvPr id="7" name="Picture 6" descr=""/>
        <xdr:cNvPicPr/>
      </xdr:nvPicPr>
      <xdr:blipFill>
        <a:blip r:embed="rId3"/>
        <a:stretch/>
      </xdr:blipFill>
      <xdr:spPr>
        <a:xfrm>
          <a:off x="7411680" y="75240"/>
          <a:ext cx="1171800" cy="43776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57240</xdr:colOff>
      <xdr:row>0</xdr:row>
      <xdr:rowOff>19080</xdr:rowOff>
    </xdr:from>
    <xdr:to>
      <xdr:col>8</xdr:col>
      <xdr:colOff>367560</xdr:colOff>
      <xdr:row>0</xdr:row>
      <xdr:rowOff>526320</xdr:rowOff>
    </xdr:to>
    <xdr:pic>
      <xdr:nvPicPr>
        <xdr:cNvPr id="8" name="Imagem 3" descr=""/>
        <xdr:cNvPicPr/>
      </xdr:nvPicPr>
      <xdr:blipFill>
        <a:blip r:embed="rId1"/>
        <a:srcRect l="9693" t="27588" r="9861" b="28848"/>
        <a:stretch/>
      </xdr:blipFill>
      <xdr:spPr>
        <a:xfrm>
          <a:off x="6265080" y="19080"/>
          <a:ext cx="1245600" cy="507240"/>
        </a:xfrm>
        <a:prstGeom prst="rect">
          <a:avLst/>
        </a:prstGeom>
        <a:ln w="0">
          <a:noFill/>
        </a:ln>
      </xdr:spPr>
    </xdr:pic>
    <xdr:clientData/>
  </xdr:twoCellAnchor>
  <xdr:twoCellAnchor editAs="oneCell">
    <xdr:from>
      <xdr:col>8</xdr:col>
      <xdr:colOff>542880</xdr:colOff>
      <xdr:row>0</xdr:row>
      <xdr:rowOff>19080</xdr:rowOff>
    </xdr:from>
    <xdr:to>
      <xdr:col>10</xdr:col>
      <xdr:colOff>627120</xdr:colOff>
      <xdr:row>1</xdr:row>
      <xdr:rowOff>35280</xdr:rowOff>
    </xdr:to>
    <xdr:pic>
      <xdr:nvPicPr>
        <xdr:cNvPr id="9" name="Picture 2" descr=""/>
        <xdr:cNvPicPr/>
      </xdr:nvPicPr>
      <xdr:blipFill>
        <a:blip r:embed="rId2"/>
        <a:stretch/>
      </xdr:blipFill>
      <xdr:spPr>
        <a:xfrm>
          <a:off x="7686000" y="19080"/>
          <a:ext cx="1711080" cy="587880"/>
        </a:xfrm>
        <a:prstGeom prst="rect">
          <a:avLst/>
        </a:prstGeom>
        <a:ln w="0">
          <a:noFill/>
        </a:ln>
      </xdr:spPr>
    </xdr:pic>
    <xdr:clientData/>
  </xdr:twoCellAnchor>
  <xdr:twoCellAnchor editAs="oneCell">
    <xdr:from>
      <xdr:col>1</xdr:col>
      <xdr:colOff>219240</xdr:colOff>
      <xdr:row>0</xdr:row>
      <xdr:rowOff>95400</xdr:rowOff>
    </xdr:from>
    <xdr:to>
      <xdr:col>3</xdr:col>
      <xdr:colOff>619920</xdr:colOff>
      <xdr:row>0</xdr:row>
      <xdr:rowOff>479160</xdr:rowOff>
    </xdr:to>
    <xdr:pic>
      <xdr:nvPicPr>
        <xdr:cNvPr id="10" name="Picture 3" descr=""/>
        <xdr:cNvPicPr/>
      </xdr:nvPicPr>
      <xdr:blipFill>
        <a:blip r:embed="rId3"/>
        <a:stretch/>
      </xdr:blipFill>
      <xdr:spPr>
        <a:xfrm>
          <a:off x="750600" y="95400"/>
          <a:ext cx="2047320" cy="38376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597600</xdr:colOff>
      <xdr:row>0</xdr:row>
      <xdr:rowOff>74880</xdr:rowOff>
    </xdr:from>
    <xdr:to>
      <xdr:col>9</xdr:col>
      <xdr:colOff>456480</xdr:colOff>
      <xdr:row>0</xdr:row>
      <xdr:rowOff>574200</xdr:rowOff>
    </xdr:to>
    <xdr:pic>
      <xdr:nvPicPr>
        <xdr:cNvPr id="11" name="Imagem 3" descr=""/>
        <xdr:cNvPicPr/>
      </xdr:nvPicPr>
      <xdr:blipFill>
        <a:blip r:embed="rId1"/>
        <a:srcRect l="9693" t="27588" r="9861" b="28848"/>
        <a:stretch/>
      </xdr:blipFill>
      <xdr:spPr>
        <a:xfrm>
          <a:off x="7466400" y="74880"/>
          <a:ext cx="1268640" cy="499320"/>
        </a:xfrm>
        <a:prstGeom prst="rect">
          <a:avLst/>
        </a:prstGeom>
        <a:ln w="0">
          <a:noFill/>
        </a:ln>
      </xdr:spPr>
    </xdr:pic>
    <xdr:clientData/>
  </xdr:twoCellAnchor>
  <xdr:twoCellAnchor editAs="oneCell">
    <xdr:from>
      <xdr:col>10</xdr:col>
      <xdr:colOff>373680</xdr:colOff>
      <xdr:row>0</xdr:row>
      <xdr:rowOff>56160</xdr:rowOff>
    </xdr:from>
    <xdr:to>
      <xdr:col>11</xdr:col>
      <xdr:colOff>871200</xdr:colOff>
      <xdr:row>0</xdr:row>
      <xdr:rowOff>653400</xdr:rowOff>
    </xdr:to>
    <xdr:pic>
      <xdr:nvPicPr>
        <xdr:cNvPr id="12" name="Picture 2" descr=""/>
        <xdr:cNvPicPr/>
      </xdr:nvPicPr>
      <xdr:blipFill>
        <a:blip r:embed="rId2"/>
        <a:stretch/>
      </xdr:blipFill>
      <xdr:spPr>
        <a:xfrm>
          <a:off x="9497880" y="56160"/>
          <a:ext cx="1695960" cy="59724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28440</xdr:rowOff>
    </xdr:from>
    <xdr:to>
      <xdr:col>1</xdr:col>
      <xdr:colOff>1554120</xdr:colOff>
      <xdr:row>0</xdr:row>
      <xdr:rowOff>399600</xdr:rowOff>
    </xdr:to>
    <xdr:pic>
      <xdr:nvPicPr>
        <xdr:cNvPr id="13" name="Picture 1" descr=""/>
        <xdr:cNvPicPr/>
      </xdr:nvPicPr>
      <xdr:blipFill>
        <a:blip r:embed="rId1"/>
        <a:stretch/>
      </xdr:blipFill>
      <xdr:spPr>
        <a:xfrm>
          <a:off x="0" y="28440"/>
          <a:ext cx="3187800" cy="371160"/>
        </a:xfrm>
        <a:prstGeom prst="rect">
          <a:avLst/>
        </a:prstGeom>
        <a:ln w="0">
          <a:noFill/>
        </a:ln>
      </xdr:spPr>
    </xdr:pic>
    <xdr:clientData/>
  </xdr:twoCellAnchor>
  <xdr:twoCellAnchor editAs="oneCell">
    <xdr:from>
      <xdr:col>3</xdr:col>
      <xdr:colOff>1694160</xdr:colOff>
      <xdr:row>0</xdr:row>
      <xdr:rowOff>85680</xdr:rowOff>
    </xdr:from>
    <xdr:to>
      <xdr:col>5</xdr:col>
      <xdr:colOff>412920</xdr:colOff>
      <xdr:row>0</xdr:row>
      <xdr:rowOff>660960</xdr:rowOff>
    </xdr:to>
    <xdr:pic>
      <xdr:nvPicPr>
        <xdr:cNvPr id="14" name="Picture 2" descr=""/>
        <xdr:cNvPicPr/>
      </xdr:nvPicPr>
      <xdr:blipFill>
        <a:blip r:embed="rId2"/>
        <a:stretch/>
      </xdr:blipFill>
      <xdr:spPr>
        <a:xfrm>
          <a:off x="7159680" y="85680"/>
          <a:ext cx="1435680" cy="575280"/>
        </a:xfrm>
        <a:prstGeom prst="rect">
          <a:avLst/>
        </a:prstGeom>
        <a:ln w="0">
          <a:noFill/>
        </a:ln>
      </xdr:spPr>
    </xdr:pic>
    <xdr:clientData/>
  </xdr:twoCellAnchor>
  <xdr:twoCellAnchor editAs="oneCell">
    <xdr:from>
      <xdr:col>5</xdr:col>
      <xdr:colOff>600120</xdr:colOff>
      <xdr:row>0</xdr:row>
      <xdr:rowOff>66600</xdr:rowOff>
    </xdr:from>
    <xdr:to>
      <xdr:col>7</xdr:col>
      <xdr:colOff>741600</xdr:colOff>
      <xdr:row>0</xdr:row>
      <xdr:rowOff>663840</xdr:rowOff>
    </xdr:to>
    <xdr:pic>
      <xdr:nvPicPr>
        <xdr:cNvPr id="15" name="Picture 4" descr=""/>
        <xdr:cNvPicPr/>
      </xdr:nvPicPr>
      <xdr:blipFill>
        <a:blip r:embed="rId3"/>
        <a:stretch/>
      </xdr:blipFill>
      <xdr:spPr>
        <a:xfrm>
          <a:off x="8782560" y="66600"/>
          <a:ext cx="1717560" cy="59724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95400</xdr:colOff>
      <xdr:row>0</xdr:row>
      <xdr:rowOff>47520</xdr:rowOff>
    </xdr:from>
    <xdr:to>
      <xdr:col>2</xdr:col>
      <xdr:colOff>53640</xdr:colOff>
      <xdr:row>0</xdr:row>
      <xdr:rowOff>418680</xdr:rowOff>
    </xdr:to>
    <xdr:pic>
      <xdr:nvPicPr>
        <xdr:cNvPr id="16" name="Picture 1" descr=""/>
        <xdr:cNvPicPr/>
      </xdr:nvPicPr>
      <xdr:blipFill>
        <a:blip r:embed="rId1"/>
        <a:stretch/>
      </xdr:blipFill>
      <xdr:spPr>
        <a:xfrm>
          <a:off x="95400" y="47520"/>
          <a:ext cx="3187800" cy="371160"/>
        </a:xfrm>
        <a:prstGeom prst="rect">
          <a:avLst/>
        </a:prstGeom>
        <a:ln w="0">
          <a:noFill/>
        </a:ln>
      </xdr:spPr>
    </xdr:pic>
    <xdr:clientData/>
  </xdr:twoCellAnchor>
  <xdr:twoCellAnchor editAs="oneCell">
    <xdr:from>
      <xdr:col>12</xdr:col>
      <xdr:colOff>93960</xdr:colOff>
      <xdr:row>0</xdr:row>
      <xdr:rowOff>104760</xdr:rowOff>
    </xdr:from>
    <xdr:to>
      <xdr:col>13</xdr:col>
      <xdr:colOff>843840</xdr:colOff>
      <xdr:row>2</xdr:row>
      <xdr:rowOff>13320</xdr:rowOff>
    </xdr:to>
    <xdr:pic>
      <xdr:nvPicPr>
        <xdr:cNvPr id="17" name="Picture 2" descr=""/>
        <xdr:cNvPicPr/>
      </xdr:nvPicPr>
      <xdr:blipFill>
        <a:blip r:embed="rId2"/>
        <a:stretch/>
      </xdr:blipFill>
      <xdr:spPr>
        <a:xfrm>
          <a:off x="13209840" y="104760"/>
          <a:ext cx="1435680" cy="575280"/>
        </a:xfrm>
        <a:prstGeom prst="rect">
          <a:avLst/>
        </a:prstGeom>
        <a:ln w="0">
          <a:noFill/>
        </a:ln>
      </xdr:spPr>
    </xdr:pic>
    <xdr:clientData/>
  </xdr:twoCellAnchor>
  <xdr:twoCellAnchor editAs="oneCell">
    <xdr:from>
      <xdr:col>14</xdr:col>
      <xdr:colOff>104760</xdr:colOff>
      <xdr:row>0</xdr:row>
      <xdr:rowOff>142920</xdr:rowOff>
    </xdr:from>
    <xdr:to>
      <xdr:col>15</xdr:col>
      <xdr:colOff>846360</xdr:colOff>
      <xdr:row>2</xdr:row>
      <xdr:rowOff>73440</xdr:rowOff>
    </xdr:to>
    <xdr:pic>
      <xdr:nvPicPr>
        <xdr:cNvPr id="18" name="Picture 4" descr=""/>
        <xdr:cNvPicPr/>
      </xdr:nvPicPr>
      <xdr:blipFill>
        <a:blip r:embed="rId3"/>
        <a:stretch/>
      </xdr:blipFill>
      <xdr:spPr>
        <a:xfrm>
          <a:off x="14822640" y="142920"/>
          <a:ext cx="1677240" cy="59724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95400</xdr:colOff>
      <xdr:row>0</xdr:row>
      <xdr:rowOff>47520</xdr:rowOff>
    </xdr:from>
    <xdr:to>
      <xdr:col>1</xdr:col>
      <xdr:colOff>745560</xdr:colOff>
      <xdr:row>0</xdr:row>
      <xdr:rowOff>418680</xdr:rowOff>
    </xdr:to>
    <xdr:pic>
      <xdr:nvPicPr>
        <xdr:cNvPr id="19" name="Picture 1" descr=""/>
        <xdr:cNvPicPr/>
      </xdr:nvPicPr>
      <xdr:blipFill>
        <a:blip r:embed="rId1"/>
        <a:stretch/>
      </xdr:blipFill>
      <xdr:spPr>
        <a:xfrm>
          <a:off x="95400" y="47520"/>
          <a:ext cx="3187800" cy="371160"/>
        </a:xfrm>
        <a:prstGeom prst="rect">
          <a:avLst/>
        </a:prstGeom>
        <a:ln w="0">
          <a:noFill/>
        </a:ln>
      </xdr:spPr>
    </xdr:pic>
    <xdr:clientData/>
  </xdr:twoCellAnchor>
  <xdr:twoCellAnchor editAs="oneCell">
    <xdr:from>
      <xdr:col>3</xdr:col>
      <xdr:colOff>141480</xdr:colOff>
      <xdr:row>0</xdr:row>
      <xdr:rowOff>85680</xdr:rowOff>
    </xdr:from>
    <xdr:to>
      <xdr:col>4</xdr:col>
      <xdr:colOff>641880</xdr:colOff>
      <xdr:row>1</xdr:row>
      <xdr:rowOff>156240</xdr:rowOff>
    </xdr:to>
    <xdr:pic>
      <xdr:nvPicPr>
        <xdr:cNvPr id="20" name="Picture 2" descr=""/>
        <xdr:cNvPicPr/>
      </xdr:nvPicPr>
      <xdr:blipFill>
        <a:blip r:embed="rId2"/>
        <a:stretch/>
      </xdr:blipFill>
      <xdr:spPr>
        <a:xfrm>
          <a:off x="6203160" y="85680"/>
          <a:ext cx="1435680" cy="575280"/>
        </a:xfrm>
        <a:prstGeom prst="rect">
          <a:avLst/>
        </a:prstGeom>
        <a:ln w="0">
          <a:noFill/>
        </a:ln>
      </xdr:spPr>
    </xdr:pic>
    <xdr:clientData/>
  </xdr:twoCellAnchor>
  <xdr:twoCellAnchor editAs="oneCell">
    <xdr:from>
      <xdr:col>4</xdr:col>
      <xdr:colOff>695160</xdr:colOff>
      <xdr:row>0</xdr:row>
      <xdr:rowOff>57240</xdr:rowOff>
    </xdr:from>
    <xdr:to>
      <xdr:col>5</xdr:col>
      <xdr:colOff>1436760</xdr:colOff>
      <xdr:row>1</xdr:row>
      <xdr:rowOff>149400</xdr:rowOff>
    </xdr:to>
    <xdr:pic>
      <xdr:nvPicPr>
        <xdr:cNvPr id="21" name="Picture 4" descr=""/>
        <xdr:cNvPicPr/>
      </xdr:nvPicPr>
      <xdr:blipFill>
        <a:blip r:embed="rId3"/>
        <a:stretch/>
      </xdr:blipFill>
      <xdr:spPr>
        <a:xfrm>
          <a:off x="7692120" y="57240"/>
          <a:ext cx="1677240" cy="59688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95400</xdr:colOff>
      <xdr:row>0</xdr:row>
      <xdr:rowOff>47520</xdr:rowOff>
    </xdr:from>
    <xdr:to>
      <xdr:col>1</xdr:col>
      <xdr:colOff>432000</xdr:colOff>
      <xdr:row>0</xdr:row>
      <xdr:rowOff>418680</xdr:rowOff>
    </xdr:to>
    <xdr:pic>
      <xdr:nvPicPr>
        <xdr:cNvPr id="22" name="Picture 1" descr=""/>
        <xdr:cNvPicPr/>
      </xdr:nvPicPr>
      <xdr:blipFill>
        <a:blip r:embed="rId1"/>
        <a:stretch/>
      </xdr:blipFill>
      <xdr:spPr>
        <a:xfrm>
          <a:off x="95400" y="47520"/>
          <a:ext cx="3187800" cy="371160"/>
        </a:xfrm>
        <a:prstGeom prst="rect">
          <a:avLst/>
        </a:prstGeom>
        <a:ln w="0">
          <a:noFill/>
        </a:ln>
      </xdr:spPr>
    </xdr:pic>
    <xdr:clientData/>
  </xdr:twoCellAnchor>
  <xdr:twoCellAnchor editAs="oneCell">
    <xdr:from>
      <xdr:col>5</xdr:col>
      <xdr:colOff>1065240</xdr:colOff>
      <xdr:row>0</xdr:row>
      <xdr:rowOff>123840</xdr:rowOff>
    </xdr:from>
    <xdr:to>
      <xdr:col>6</xdr:col>
      <xdr:colOff>1008000</xdr:colOff>
      <xdr:row>2</xdr:row>
      <xdr:rowOff>32400</xdr:rowOff>
    </xdr:to>
    <xdr:pic>
      <xdr:nvPicPr>
        <xdr:cNvPr id="23" name="Picture 2" descr=""/>
        <xdr:cNvPicPr/>
      </xdr:nvPicPr>
      <xdr:blipFill>
        <a:blip r:embed="rId2"/>
        <a:stretch/>
      </xdr:blipFill>
      <xdr:spPr>
        <a:xfrm>
          <a:off x="9663840" y="123840"/>
          <a:ext cx="1435680" cy="575280"/>
        </a:xfrm>
        <a:prstGeom prst="rect">
          <a:avLst/>
        </a:prstGeom>
        <a:ln w="0">
          <a:noFill/>
        </a:ln>
      </xdr:spPr>
    </xdr:pic>
    <xdr:clientData/>
  </xdr:twoCellAnchor>
  <xdr:twoCellAnchor editAs="oneCell">
    <xdr:from>
      <xdr:col>6</xdr:col>
      <xdr:colOff>1104840</xdr:colOff>
      <xdr:row>0</xdr:row>
      <xdr:rowOff>142920</xdr:rowOff>
    </xdr:from>
    <xdr:to>
      <xdr:col>7</xdr:col>
      <xdr:colOff>1322640</xdr:colOff>
      <xdr:row>2</xdr:row>
      <xdr:rowOff>73440</xdr:rowOff>
    </xdr:to>
    <xdr:pic>
      <xdr:nvPicPr>
        <xdr:cNvPr id="24" name="Picture 4" descr=""/>
        <xdr:cNvPicPr/>
      </xdr:nvPicPr>
      <xdr:blipFill>
        <a:blip r:embed="rId3"/>
        <a:stretch/>
      </xdr:blipFill>
      <xdr:spPr>
        <a:xfrm>
          <a:off x="11196360" y="142920"/>
          <a:ext cx="1710720" cy="597240"/>
        </a:xfrm>
        <a:prstGeom prst="rect">
          <a:avLst/>
        </a:prstGeom>
        <a:ln w="0">
          <a:noFill/>
        </a:ln>
      </xdr:spPr>
    </xdr:pic>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file://FSSSrvLbLx.Domain.Local/Vol1/Users/afvalente/Desktop/1D_0903_0001_01%20CProjecto.xlsx"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Geral/GPAH/8%20-%20PRR/Modelos/1D_EntBenef_Reabilitacao_v03.xlsx"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Geral/GPAH/8%20-%20PRR/Modelos/Em%20desenvolvimento/1D_RequisitosLegais_2021%2011%2007.xlsx"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Geral/GPAH/1%20-%20PRIMEIRO%20DIREITO/0%20-%20Apoio%20-%201D/Modelos/2%20ELH%20e%20AC/Modelo%20Analise%20ELH%20e%20AC.xlsx"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1D_EntBenef_Reabilitacao%20V0.xlsx"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file://FSSSrvLbLx.Domain.Local/Vol1/Users/Utilizador/Desktop/IHRU_ELH/ELH/VNPoiares/Modelo%20Analise%20ELH%20e%20AC.xlsx"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file://FSSSrvLbLx.Domain.Local/Vol1/Users/Margarida/IHRU/1D%20Gestao%20Modelos%20e%20Plataforma/1.&#186;Direito_Simulador_BD_v8.xlsx" TargetMode="External"/>
</Relationships>
</file>

<file path=xl/externalLinks/_rels/externalLink8.xml.rels><?xml version="1.0" encoding="UTF-8"?>
<Relationships xmlns="http://schemas.openxmlformats.org/package/2006/relationships"><Relationship Id="rId1" Type="http://schemas.openxmlformats.org/officeDocument/2006/relationships/externalLinkPath" Target="../../../Geral/GPAH/1%20-%20PRIMEIRO%20DIREITO/0%20-%20Apoio%20-%201D/Modelos/3%20Beneficiarios%20Diretos/desenvolvimentos_N&#195;O%20USAR/1.&#186;Direito_Simulador_BD_v13.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Agregado_simples"/>
      <sheetName val="Parecer"/>
      <sheetName val="Enquadramento"/>
      <sheetName val="Agregado"/>
      <sheetName val="Despesas Elegíveis"/>
      <sheetName val="Plano Tx de Esforço"/>
      <sheetName val="Critérios"/>
      <sheetName val="Plano Prestação Mensal Proposta"/>
      <sheetName val="Simulador"/>
      <sheetName val="Documentos"/>
      <sheetName val="Municipios"/>
      <sheetName val="Parecer do Município"/>
      <sheetName val="Simulador Reab e Const (2)"/>
      <sheetName val="HCC"/>
      <sheetName val="SH"/>
      <sheetName val="Lista"/>
      <sheetName val="Checklist BK"/>
      <sheetName val="Tabelas"/>
      <sheetName val="Aux"/>
      <sheetName val="VRefAquis"/>
      <sheetName val="VRefArren"/>
      <sheetName val="1D_0903_0001_01 CProjecto"/>
    </sheetNames>
    <sheetDataSet>
      <sheetData sheetId="0"/>
      <sheetData sheetId="1"/>
      <sheetData sheetId="2"/>
      <sheetData sheetId="3">
        <row r="3">
          <cell r="B3" t="str">
            <v>Luis Candeias Gradiz Pais</v>
          </cell>
        </row>
        <row r="3">
          <cell r="G3">
            <v>216690773</v>
          </cell>
        </row>
        <row r="4">
          <cell r="B4" t="str">
            <v>Natália Isabel Saraiva Pais Gradiz</v>
          </cell>
        </row>
        <row r="4">
          <cell r="G4">
            <v>230160891</v>
          </cell>
        </row>
      </sheetData>
      <sheetData sheetId="4"/>
      <sheetData sheetId="5"/>
      <sheetData sheetId="6"/>
      <sheetData sheetId="7"/>
      <sheetData sheetId="8">
        <row r="30">
          <cell r="B30" t="e">
            <v>#VALUE!</v>
          </cell>
        </row>
        <row r="31">
          <cell r="B31" t="e">
            <v>#VALUE!</v>
          </cell>
        </row>
        <row r="32">
          <cell r="B32" t="e">
            <v>#VALUE!</v>
          </cell>
        </row>
        <row r="33">
          <cell r="B33" t="e">
            <v>#VALUE!</v>
          </cell>
        </row>
        <row r="34">
          <cell r="B34" t="e">
            <v>#VALUE!</v>
          </cell>
        </row>
        <row r="35">
          <cell r="B35">
            <v>0</v>
          </cell>
        </row>
        <row r="36">
          <cell r="B36" t="e">
            <v>#VALUE!</v>
          </cell>
        </row>
        <row r="43">
          <cell r="A43" t="str">
            <v>Estrutura de custos do investimento</v>
          </cell>
        </row>
        <row r="44">
          <cell r="A44" t="str">
            <v>Custo do terreno/imóvel no caso de aquisição</v>
          </cell>
        </row>
        <row r="45">
          <cell r="A45" t="str">
            <v>Projetos</v>
          </cell>
          <cell r="B45">
            <v>2650</v>
          </cell>
        </row>
        <row r="46">
          <cell r="A46" t="str">
            <v>Fiscalização, Coordenação e Segurança em Obra</v>
          </cell>
        </row>
        <row r="47">
          <cell r="A47" t="str">
            <v>Empreitada</v>
          </cell>
        </row>
        <row r="48">
          <cell r="A48" t="str">
            <v>Ónus</v>
          </cell>
          <cell r="B48">
            <v>250</v>
          </cell>
        </row>
        <row r="49">
          <cell r="A49" t="str">
            <v>Arrendamento - realojamento temporário</v>
          </cell>
        </row>
        <row r="52">
          <cell r="A52" t="str">
            <v>Total</v>
          </cell>
          <cell r="B52">
            <v>3509.5</v>
          </cell>
        </row>
      </sheetData>
      <sheetData sheetId="9"/>
      <sheetData sheetId="10">
        <row r="2">
          <cell r="A2" t="str">
            <v>Abrantes</v>
          </cell>
          <cell r="B2" t="str">
            <v>1401</v>
          </cell>
          <cell r="C2" t="str">
            <v>16I1401</v>
          </cell>
          <cell r="D2" t="str">
            <v>Continente</v>
          </cell>
          <cell r="E2" t="str">
            <v>1</v>
          </cell>
          <cell r="F2" t="str">
            <v>Centro</v>
          </cell>
          <cell r="G2" t="str">
            <v>16</v>
          </cell>
          <cell r="H2" t="str">
            <v>Centro</v>
          </cell>
          <cell r="I2" t="str">
            <v>16</v>
          </cell>
          <cell r="J2" t="str">
            <v>Médio Tejo</v>
          </cell>
          <cell r="K2" t="str">
            <v>16C</v>
          </cell>
          <cell r="L2" t="str">
            <v>Médio Tejo</v>
          </cell>
          <cell r="M2" t="str">
            <v>16I</v>
          </cell>
          <cell r="N2">
            <v>687</v>
          </cell>
          <cell r="O2">
            <v>3.26</v>
          </cell>
          <cell r="P2">
            <v>4</v>
          </cell>
          <cell r="Q2">
            <v>15</v>
          </cell>
          <cell r="R2" t="str">
            <v>010.01.04.05/2021/1401</v>
          </cell>
        </row>
        <row r="3">
          <cell r="A3" t="str">
            <v>Águeda</v>
          </cell>
          <cell r="B3" t="str">
            <v>0101</v>
          </cell>
          <cell r="C3" t="str">
            <v>16D0101</v>
          </cell>
          <cell r="D3" t="str">
            <v>Continente</v>
          </cell>
          <cell r="E3" t="str">
            <v>1</v>
          </cell>
          <cell r="F3" t="str">
            <v>Centro</v>
          </cell>
          <cell r="G3" t="str">
            <v>16</v>
          </cell>
          <cell r="H3" t="str">
            <v>Centro</v>
          </cell>
          <cell r="I3" t="str">
            <v>16</v>
          </cell>
          <cell r="J3" t="str">
            <v>Baixo Vouga</v>
          </cell>
          <cell r="K3" t="str">
            <v>161</v>
          </cell>
          <cell r="L3" t="str">
            <v>Região de Aveiro</v>
          </cell>
          <cell r="M3" t="str">
            <v>16D</v>
          </cell>
          <cell r="N3">
            <v>1226</v>
          </cell>
          <cell r="O3">
            <v>3.62</v>
          </cell>
          <cell r="P3">
            <v>0</v>
          </cell>
          <cell r="Q3">
            <v>0</v>
          </cell>
          <cell r="R3" t="str">
            <v>010.01.04.05/2021/0101</v>
          </cell>
        </row>
        <row r="4">
          <cell r="A4" t="str">
            <v>Aguiar da Beira</v>
          </cell>
          <cell r="B4" t="str">
            <v>0901</v>
          </cell>
          <cell r="C4" t="str">
            <v>16G0901</v>
          </cell>
          <cell r="D4" t="str">
            <v>Continente</v>
          </cell>
          <cell r="E4" t="str">
            <v>1</v>
          </cell>
          <cell r="F4" t="str">
            <v>Centro</v>
          </cell>
          <cell r="G4" t="str">
            <v>16</v>
          </cell>
          <cell r="H4" t="str">
            <v>Centro</v>
          </cell>
          <cell r="I4" t="str">
            <v>16</v>
          </cell>
          <cell r="J4" t="str">
            <v>Dão-Lafões</v>
          </cell>
          <cell r="K4" t="str">
            <v>165</v>
          </cell>
          <cell r="L4" t="str">
            <v>Viseu Dão Lafões</v>
          </cell>
          <cell r="M4" t="str">
            <v>16G</v>
          </cell>
          <cell r="N4">
            <v>1072</v>
          </cell>
          <cell r="O4">
            <v>3.54</v>
          </cell>
          <cell r="P4">
            <v>1</v>
          </cell>
          <cell r="Q4">
            <v>1</v>
          </cell>
          <cell r="R4" t="str">
            <v>010.01.04.05/2021/0901</v>
          </cell>
        </row>
        <row r="5">
          <cell r="A5" t="str">
            <v>Alandroal</v>
          </cell>
          <cell r="B5" t="str">
            <v>0701</v>
          </cell>
          <cell r="C5" t="str">
            <v>1870701</v>
          </cell>
          <cell r="D5" t="str">
            <v>Continente</v>
          </cell>
          <cell r="E5" t="str">
            <v>1</v>
          </cell>
          <cell r="F5" t="str">
            <v>Alentejo</v>
          </cell>
          <cell r="G5" t="str">
            <v>18</v>
          </cell>
          <cell r="H5" t="str">
            <v>Alentejo</v>
          </cell>
          <cell r="I5" t="str">
            <v>18</v>
          </cell>
          <cell r="J5" t="str">
            <v>Alentejo Central</v>
          </cell>
          <cell r="K5" t="str">
            <v>183</v>
          </cell>
          <cell r="L5" t="str">
            <v>Alentejo Central</v>
          </cell>
          <cell r="M5" t="str">
            <v>187</v>
          </cell>
          <cell r="N5">
            <v>855</v>
          </cell>
          <cell r="O5">
            <v>3.79</v>
          </cell>
          <cell r="P5">
            <v>0</v>
          </cell>
          <cell r="Q5">
            <v>0</v>
          </cell>
          <cell r="R5" t="str">
            <v>010.01.04.05/2021/0701</v>
          </cell>
        </row>
        <row r="6">
          <cell r="A6" t="str">
            <v>Albergaria-a-Velha</v>
          </cell>
          <cell r="B6" t="str">
            <v>0102</v>
          </cell>
          <cell r="C6" t="str">
            <v>16D0102</v>
          </cell>
          <cell r="D6" t="str">
            <v>Continente</v>
          </cell>
          <cell r="E6" t="str">
            <v>1</v>
          </cell>
          <cell r="F6" t="str">
            <v>Centro</v>
          </cell>
          <cell r="G6" t="str">
            <v>16</v>
          </cell>
          <cell r="H6" t="str">
            <v>Centro</v>
          </cell>
          <cell r="I6" t="str">
            <v>16</v>
          </cell>
          <cell r="J6" t="str">
            <v>Baixo Vouga</v>
          </cell>
          <cell r="K6" t="str">
            <v>161</v>
          </cell>
          <cell r="L6" t="str">
            <v>Região de Aveiro</v>
          </cell>
          <cell r="M6" t="str">
            <v>16D</v>
          </cell>
          <cell r="N6">
            <v>1226</v>
          </cell>
          <cell r="O6">
            <v>3.86</v>
          </cell>
          <cell r="P6">
            <v>0</v>
          </cell>
          <cell r="Q6">
            <v>0</v>
          </cell>
          <cell r="R6" t="str">
            <v>010.01.04.05/2021/0102</v>
          </cell>
        </row>
        <row r="7">
          <cell r="A7" t="str">
            <v>Albufeira</v>
          </cell>
          <cell r="B7" t="str">
            <v>0801</v>
          </cell>
          <cell r="C7" t="str">
            <v>1500801</v>
          </cell>
          <cell r="D7" t="str">
            <v>Continente</v>
          </cell>
          <cell r="E7" t="str">
            <v>1</v>
          </cell>
          <cell r="F7" t="str">
            <v>Algarve</v>
          </cell>
          <cell r="G7" t="str">
            <v>15</v>
          </cell>
          <cell r="H7" t="str">
            <v>Algarve</v>
          </cell>
          <cell r="I7" t="str">
            <v>15</v>
          </cell>
          <cell r="J7" t="str">
            <v>Algarve</v>
          </cell>
          <cell r="K7">
            <v>150</v>
          </cell>
          <cell r="L7" t="str">
            <v>Algarve</v>
          </cell>
          <cell r="M7">
            <v>150</v>
          </cell>
          <cell r="N7">
            <v>2182</v>
          </cell>
          <cell r="O7">
            <v>7.31</v>
          </cell>
          <cell r="P7">
            <v>19</v>
          </cell>
          <cell r="Q7">
            <v>87</v>
          </cell>
          <cell r="R7" t="str">
            <v>010.01.04.05/2021/0801</v>
          </cell>
        </row>
        <row r="8">
          <cell r="A8" t="str">
            <v>Alcácer do Sal</v>
          </cell>
          <cell r="B8" t="str">
            <v>1501</v>
          </cell>
          <cell r="C8" t="str">
            <v>1811501</v>
          </cell>
          <cell r="D8" t="str">
            <v>Continente</v>
          </cell>
          <cell r="E8" t="str">
            <v>1</v>
          </cell>
          <cell r="F8" t="str">
            <v>Alentejo</v>
          </cell>
          <cell r="G8" t="str">
            <v>18</v>
          </cell>
          <cell r="H8" t="str">
            <v>Alentejo</v>
          </cell>
          <cell r="I8" t="str">
            <v>18</v>
          </cell>
          <cell r="J8" t="str">
            <v>Alentejo Litoral</v>
          </cell>
          <cell r="K8" t="str">
            <v>181</v>
          </cell>
          <cell r="L8" t="str">
            <v>Alentejo Litoral</v>
          </cell>
          <cell r="M8" t="str">
            <v>181</v>
          </cell>
          <cell r="N8">
            <v>1264</v>
          </cell>
          <cell r="O8">
            <v>4.45</v>
          </cell>
          <cell r="P8">
            <v>4</v>
          </cell>
          <cell r="Q8">
            <v>4</v>
          </cell>
          <cell r="R8" t="str">
            <v>010.01.04.05/2021/1501</v>
          </cell>
        </row>
        <row r="9">
          <cell r="A9" t="str">
            <v>Alcanena</v>
          </cell>
          <cell r="B9" t="str">
            <v>1402</v>
          </cell>
          <cell r="C9" t="str">
            <v>16I1402</v>
          </cell>
          <cell r="D9" t="str">
            <v>Continente</v>
          </cell>
          <cell r="E9" t="str">
            <v>1</v>
          </cell>
          <cell r="F9" t="str">
            <v>Centro</v>
          </cell>
          <cell r="G9" t="str">
            <v>16</v>
          </cell>
          <cell r="H9" t="str">
            <v>Centro</v>
          </cell>
          <cell r="I9" t="str">
            <v>16</v>
          </cell>
          <cell r="J9" t="str">
            <v>Médio Tejo</v>
          </cell>
          <cell r="K9" t="str">
            <v>16C</v>
          </cell>
          <cell r="L9" t="str">
            <v>Médio Tejo</v>
          </cell>
          <cell r="M9" t="str">
            <v>16I</v>
          </cell>
          <cell r="N9">
            <v>687</v>
          </cell>
          <cell r="O9">
            <v>2.79</v>
          </cell>
          <cell r="P9">
            <v>3</v>
          </cell>
          <cell r="Q9">
            <v>3</v>
          </cell>
          <cell r="R9" t="str">
            <v>010.01.04.05/2021/1402</v>
          </cell>
        </row>
        <row r="10">
          <cell r="A10" t="str">
            <v>Alcobaça</v>
          </cell>
          <cell r="B10" t="str">
            <v>1001</v>
          </cell>
          <cell r="C10" t="str">
            <v>16B1001</v>
          </cell>
          <cell r="D10" t="str">
            <v>Continente</v>
          </cell>
          <cell r="E10" t="str">
            <v>1</v>
          </cell>
          <cell r="F10" t="str">
            <v>Centro</v>
          </cell>
          <cell r="G10" t="str">
            <v>16</v>
          </cell>
          <cell r="H10" t="str">
            <v>Centro</v>
          </cell>
          <cell r="I10" t="str">
            <v>16</v>
          </cell>
          <cell r="J10" t="str">
            <v>Oeste</v>
          </cell>
          <cell r="K10" t="str">
            <v>16B</v>
          </cell>
          <cell r="L10" t="str">
            <v>Oeste</v>
          </cell>
          <cell r="M10" t="str">
            <v>16B</v>
          </cell>
          <cell r="N10">
            <v>1227</v>
          </cell>
          <cell r="O10">
            <v>3.93</v>
          </cell>
          <cell r="P10">
            <v>1</v>
          </cell>
          <cell r="Q10">
            <v>28</v>
          </cell>
          <cell r="R10" t="str">
            <v>010.01.04.05/2021/1001</v>
          </cell>
        </row>
        <row r="11">
          <cell r="A11" t="str">
            <v>Alcochete</v>
          </cell>
          <cell r="B11" t="str">
            <v>1502</v>
          </cell>
          <cell r="C11" t="str">
            <v>1701502</v>
          </cell>
          <cell r="D11" t="str">
            <v>Continente</v>
          </cell>
          <cell r="E11" t="str">
            <v>1</v>
          </cell>
          <cell r="F11" t="str">
            <v>Lisboa</v>
          </cell>
          <cell r="G11" t="str">
            <v>17</v>
          </cell>
          <cell r="H11" t="str">
            <v>Área Metropolitana de Lisboa</v>
          </cell>
          <cell r="I11" t="str">
            <v>17</v>
          </cell>
          <cell r="J11" t="str">
            <v>Península de Setúbal</v>
          </cell>
          <cell r="K11" t="str">
            <v>172</v>
          </cell>
          <cell r="L11" t="str">
            <v>Área Metropolitana de Lisboa</v>
          </cell>
          <cell r="M11" t="str">
            <v>170</v>
          </cell>
          <cell r="N11">
            <v>1882</v>
          </cell>
          <cell r="O11">
            <v>6.04</v>
          </cell>
          <cell r="P11">
            <v>5</v>
          </cell>
          <cell r="Q11">
            <v>56</v>
          </cell>
          <cell r="R11" t="str">
            <v>010.01.04.05/2021/1502</v>
          </cell>
        </row>
        <row r="12">
          <cell r="A12" t="str">
            <v>Alcoutim</v>
          </cell>
          <cell r="B12" t="str">
            <v>0802</v>
          </cell>
          <cell r="C12">
            <v>1500802</v>
          </cell>
          <cell r="D12" t="str">
            <v>Continente</v>
          </cell>
          <cell r="E12" t="str">
            <v>1</v>
          </cell>
          <cell r="F12" t="str">
            <v>Algarve</v>
          </cell>
          <cell r="G12" t="str">
            <v>15</v>
          </cell>
          <cell r="H12" t="str">
            <v>Algarve</v>
          </cell>
          <cell r="I12" t="str">
            <v>15</v>
          </cell>
          <cell r="J12" t="str">
            <v>Algarve</v>
          </cell>
          <cell r="K12">
            <v>150</v>
          </cell>
          <cell r="L12" t="str">
            <v>Algarve</v>
          </cell>
          <cell r="M12">
            <v>150</v>
          </cell>
          <cell r="N12">
            <v>1979</v>
          </cell>
          <cell r="O12" t="e">
            <v>#VALUE!</v>
          </cell>
          <cell r="P12">
            <v>3</v>
          </cell>
          <cell r="Q12">
            <v>4</v>
          </cell>
          <cell r="R12" t="str">
            <v>010.01.04.05/2021/0802</v>
          </cell>
        </row>
        <row r="13">
          <cell r="A13" t="str">
            <v>Alenquer</v>
          </cell>
          <cell r="B13" t="str">
            <v>1101</v>
          </cell>
          <cell r="C13" t="str">
            <v>16B1101</v>
          </cell>
          <cell r="D13" t="str">
            <v>Continente</v>
          </cell>
          <cell r="E13" t="str">
            <v>1</v>
          </cell>
          <cell r="F13" t="str">
            <v>Centro</v>
          </cell>
          <cell r="G13" t="str">
            <v>16</v>
          </cell>
          <cell r="H13" t="str">
            <v>Centro</v>
          </cell>
          <cell r="I13" t="str">
            <v>16</v>
          </cell>
          <cell r="J13" t="str">
            <v>Oeste</v>
          </cell>
          <cell r="K13" t="str">
            <v>16B</v>
          </cell>
          <cell r="L13" t="str">
            <v>Oeste</v>
          </cell>
          <cell r="M13" t="str">
            <v>16B</v>
          </cell>
          <cell r="N13">
            <v>1227</v>
          </cell>
          <cell r="O13">
            <v>4.96</v>
          </cell>
          <cell r="P13">
            <v>19</v>
          </cell>
          <cell r="Q13">
            <v>22</v>
          </cell>
          <cell r="R13" t="str">
            <v>010.01.04.05/2021/1101</v>
          </cell>
        </row>
        <row r="14">
          <cell r="A14" t="str">
            <v>Alfândega da Fé</v>
          </cell>
          <cell r="B14" t="str">
            <v>0401</v>
          </cell>
          <cell r="C14" t="str">
            <v>11E0401</v>
          </cell>
          <cell r="D14" t="str">
            <v>Continente</v>
          </cell>
          <cell r="E14" t="str">
            <v>1</v>
          </cell>
          <cell r="F14" t="str">
            <v>Norte</v>
          </cell>
          <cell r="G14" t="str">
            <v>11</v>
          </cell>
          <cell r="H14" t="str">
            <v>Norte</v>
          </cell>
          <cell r="I14" t="str">
            <v>11</v>
          </cell>
          <cell r="J14" t="str">
            <v>Alto Trás-os-Montes</v>
          </cell>
          <cell r="K14" t="str">
            <v>118</v>
          </cell>
          <cell r="L14" t="str">
            <v>Terras de Trás-os-Montes</v>
          </cell>
          <cell r="M14" t="str">
            <v>11E</v>
          </cell>
          <cell r="N14">
            <v>890</v>
          </cell>
          <cell r="O14">
            <v>2.43</v>
          </cell>
          <cell r="P14">
            <v>6</v>
          </cell>
          <cell r="Q14">
            <v>7</v>
          </cell>
          <cell r="R14" t="str">
            <v>010.01.04.05/2021/0401</v>
          </cell>
        </row>
        <row r="15">
          <cell r="A15" t="str">
            <v>Alijó</v>
          </cell>
          <cell r="B15" t="str">
            <v>1701</v>
          </cell>
          <cell r="C15" t="str">
            <v>11D1701</v>
          </cell>
          <cell r="D15" t="str">
            <v>Continente</v>
          </cell>
          <cell r="E15" t="str">
            <v>1</v>
          </cell>
          <cell r="F15" t="str">
            <v>Norte</v>
          </cell>
          <cell r="G15" t="str">
            <v>11</v>
          </cell>
          <cell r="H15" t="str">
            <v>Norte</v>
          </cell>
          <cell r="I15" t="str">
            <v>11</v>
          </cell>
          <cell r="J15" t="str">
            <v>Douro</v>
          </cell>
          <cell r="K15" t="str">
            <v>117</v>
          </cell>
          <cell r="L15" t="str">
            <v>Douro</v>
          </cell>
          <cell r="M15" t="str">
            <v>11D</v>
          </cell>
          <cell r="N15">
            <v>791</v>
          </cell>
          <cell r="O15">
            <v>3.22</v>
          </cell>
          <cell r="P15">
            <v>5</v>
          </cell>
          <cell r="Q15">
            <v>5</v>
          </cell>
          <cell r="R15" t="str">
            <v>010.01.04.05/2021/1701</v>
          </cell>
        </row>
        <row r="16">
          <cell r="A16" t="str">
            <v>Aljezur</v>
          </cell>
          <cell r="B16" t="str">
            <v>0803</v>
          </cell>
          <cell r="C16" t="str">
            <v>1500803</v>
          </cell>
          <cell r="D16" t="str">
            <v>Continente</v>
          </cell>
          <cell r="E16" t="str">
            <v>1</v>
          </cell>
          <cell r="F16" t="str">
            <v>Algarve</v>
          </cell>
          <cell r="G16" t="str">
            <v>15</v>
          </cell>
          <cell r="H16" t="str">
            <v>Algarve</v>
          </cell>
          <cell r="I16" t="str">
            <v>15</v>
          </cell>
          <cell r="J16" t="str">
            <v>Algarve</v>
          </cell>
          <cell r="K16">
            <v>150</v>
          </cell>
          <cell r="L16" t="str">
            <v>Algarve</v>
          </cell>
          <cell r="M16">
            <v>150</v>
          </cell>
          <cell r="N16">
            <v>1831</v>
          </cell>
          <cell r="O16">
            <v>6.63</v>
          </cell>
          <cell r="P16">
            <v>0</v>
          </cell>
          <cell r="Q16">
            <v>0</v>
          </cell>
          <cell r="R16" t="str">
            <v>010.01.04.05/2021/0803</v>
          </cell>
        </row>
        <row r="17">
          <cell r="A17" t="str">
            <v>Aljustrel</v>
          </cell>
          <cell r="B17" t="str">
            <v>0201</v>
          </cell>
          <cell r="C17" t="str">
            <v>1840201</v>
          </cell>
          <cell r="D17" t="str">
            <v>Continente</v>
          </cell>
          <cell r="E17" t="str">
            <v>1</v>
          </cell>
          <cell r="F17" t="str">
            <v>Alentejo</v>
          </cell>
          <cell r="G17" t="str">
            <v>18</v>
          </cell>
          <cell r="H17" t="str">
            <v>Alentejo</v>
          </cell>
          <cell r="I17" t="str">
            <v>18</v>
          </cell>
          <cell r="J17" t="str">
            <v>Baixo Alentejo</v>
          </cell>
          <cell r="K17" t="str">
            <v>184</v>
          </cell>
          <cell r="L17" t="str">
            <v>Baixo Alentejo</v>
          </cell>
          <cell r="M17" t="str">
            <v>184</v>
          </cell>
          <cell r="N17">
            <v>631</v>
          </cell>
          <cell r="O17">
            <v>3.94</v>
          </cell>
          <cell r="P17">
            <v>0</v>
          </cell>
          <cell r="Q17">
            <v>0</v>
          </cell>
          <cell r="R17" t="str">
            <v>010.01.04.05/2021/0201</v>
          </cell>
        </row>
        <row r="18">
          <cell r="A18" t="str">
            <v>Almada</v>
          </cell>
          <cell r="B18" t="str">
            <v>1503</v>
          </cell>
          <cell r="C18" t="str">
            <v>1701503</v>
          </cell>
          <cell r="D18" t="str">
            <v>Continente</v>
          </cell>
          <cell r="E18" t="str">
            <v>1</v>
          </cell>
          <cell r="F18" t="str">
            <v>Lisboa</v>
          </cell>
          <cell r="G18" t="str">
            <v>17</v>
          </cell>
          <cell r="H18" t="str">
            <v>Área Metropolitana de Lisboa</v>
          </cell>
          <cell r="I18" t="str">
            <v>17</v>
          </cell>
          <cell r="J18" t="str">
            <v>Península de Setúbal</v>
          </cell>
          <cell r="K18" t="str">
            <v>172</v>
          </cell>
          <cell r="L18" t="str">
            <v>Área Metropolitana de Lisboa</v>
          </cell>
          <cell r="M18" t="str">
            <v>170</v>
          </cell>
          <cell r="N18">
            <v>2020</v>
          </cell>
          <cell r="O18">
            <v>8.2</v>
          </cell>
          <cell r="P18">
            <v>60</v>
          </cell>
          <cell r="Q18">
            <v>2735</v>
          </cell>
          <cell r="R18" t="str">
            <v>010.01.04.05/2021/1503</v>
          </cell>
        </row>
        <row r="19">
          <cell r="A19" t="str">
            <v>Almeida</v>
          </cell>
          <cell r="B19" t="str">
            <v>0902</v>
          </cell>
          <cell r="C19" t="str">
            <v>16J0902</v>
          </cell>
          <cell r="D19" t="str">
            <v>Continente</v>
          </cell>
          <cell r="E19" t="str">
            <v>1</v>
          </cell>
          <cell r="F19" t="str">
            <v>Centro</v>
          </cell>
          <cell r="G19" t="str">
            <v>16</v>
          </cell>
          <cell r="H19" t="str">
            <v>Centro</v>
          </cell>
          <cell r="I19" t="str">
            <v>16</v>
          </cell>
          <cell r="J19" t="str">
            <v>Beira Interior Norte</v>
          </cell>
          <cell r="K19" t="str">
            <v>168</v>
          </cell>
          <cell r="L19" t="str">
            <v>Beiras e Serra da Estrela</v>
          </cell>
          <cell r="M19" t="str">
            <v>16J</v>
          </cell>
          <cell r="N19">
            <v>709</v>
          </cell>
          <cell r="O19">
            <v>2.97</v>
          </cell>
          <cell r="P19">
            <v>1</v>
          </cell>
          <cell r="Q19">
            <v>20</v>
          </cell>
          <cell r="R19" t="str">
            <v>010.01.04.05/2021/0902</v>
          </cell>
        </row>
        <row r="20">
          <cell r="A20" t="str">
            <v>Almeirim</v>
          </cell>
          <cell r="B20" t="str">
            <v>1403</v>
          </cell>
          <cell r="C20" t="str">
            <v>1851403</v>
          </cell>
          <cell r="D20" t="str">
            <v>Continente</v>
          </cell>
          <cell r="E20" t="str">
            <v>1</v>
          </cell>
          <cell r="F20" t="str">
            <v>Alentejo</v>
          </cell>
          <cell r="G20" t="str">
            <v>18</v>
          </cell>
          <cell r="H20" t="str">
            <v>Alentejo</v>
          </cell>
          <cell r="I20" t="str">
            <v>18</v>
          </cell>
          <cell r="J20" t="str">
            <v>Lezíria do Tejo</v>
          </cell>
          <cell r="K20" t="str">
            <v>185</v>
          </cell>
          <cell r="L20" t="str">
            <v>Lezíria do Tejo</v>
          </cell>
          <cell r="M20" t="str">
            <v>185</v>
          </cell>
          <cell r="N20">
            <v>900</v>
          </cell>
          <cell r="O20">
            <v>3.77</v>
          </cell>
          <cell r="P20">
            <v>3</v>
          </cell>
          <cell r="Q20">
            <v>34</v>
          </cell>
          <cell r="R20" t="str">
            <v>010.01.04.05/2021/1403</v>
          </cell>
        </row>
        <row r="21">
          <cell r="A21" t="str">
            <v>Almodôvar</v>
          </cell>
          <cell r="B21" t="str">
            <v>0202</v>
          </cell>
          <cell r="C21" t="str">
            <v>1840202</v>
          </cell>
          <cell r="D21" t="str">
            <v>Continente</v>
          </cell>
          <cell r="E21" t="str">
            <v>1</v>
          </cell>
          <cell r="F21" t="str">
            <v>Alentejo</v>
          </cell>
          <cell r="G21" t="str">
            <v>18</v>
          </cell>
          <cell r="H21" t="str">
            <v>Alentejo</v>
          </cell>
          <cell r="I21" t="str">
            <v>18</v>
          </cell>
          <cell r="J21" t="str">
            <v>Baixo Alentejo</v>
          </cell>
          <cell r="K21" t="str">
            <v>184</v>
          </cell>
          <cell r="L21" t="str">
            <v>Baixo Alentejo</v>
          </cell>
          <cell r="M21" t="str">
            <v>184</v>
          </cell>
          <cell r="N21">
            <v>631</v>
          </cell>
          <cell r="O21">
            <v>3.94</v>
          </cell>
          <cell r="P21">
            <v>0</v>
          </cell>
          <cell r="Q21">
            <v>0</v>
          </cell>
          <cell r="R21" t="str">
            <v>010.01.04.05/2021/0202</v>
          </cell>
        </row>
        <row r="22">
          <cell r="A22" t="str">
            <v>Alpiarça</v>
          </cell>
          <cell r="B22" t="str">
            <v>1404</v>
          </cell>
          <cell r="C22" t="str">
            <v>1851404</v>
          </cell>
          <cell r="D22" t="str">
            <v>Continente</v>
          </cell>
          <cell r="E22" t="str">
            <v>1</v>
          </cell>
          <cell r="F22" t="str">
            <v>Alentejo</v>
          </cell>
          <cell r="G22" t="str">
            <v>18</v>
          </cell>
          <cell r="H22" t="str">
            <v>Alentejo</v>
          </cell>
          <cell r="I22" t="str">
            <v>18</v>
          </cell>
          <cell r="J22" t="str">
            <v>Lezíria do Tejo</v>
          </cell>
          <cell r="K22" t="str">
            <v>185</v>
          </cell>
          <cell r="L22" t="str">
            <v>Lezíria do Tejo</v>
          </cell>
          <cell r="M22" t="str">
            <v>185</v>
          </cell>
          <cell r="N22">
            <v>900</v>
          </cell>
          <cell r="O22">
            <v>4</v>
          </cell>
          <cell r="P22">
            <v>0</v>
          </cell>
          <cell r="Q22">
            <v>0</v>
          </cell>
          <cell r="R22" t="str">
            <v>010.01.04.05/2021/1404</v>
          </cell>
        </row>
        <row r="23">
          <cell r="A23" t="str">
            <v>Alter do Chão</v>
          </cell>
          <cell r="B23" t="str">
            <v>1201</v>
          </cell>
          <cell r="C23" t="str">
            <v>1861201</v>
          </cell>
          <cell r="D23" t="str">
            <v>Continente</v>
          </cell>
          <cell r="E23" t="str">
            <v>1</v>
          </cell>
          <cell r="F23" t="str">
            <v>Alentejo</v>
          </cell>
          <cell r="G23" t="str">
            <v>18</v>
          </cell>
          <cell r="H23" t="str">
            <v>Alentejo</v>
          </cell>
          <cell r="I23" t="str">
            <v>18</v>
          </cell>
          <cell r="J23" t="str">
            <v>Alto Alentejo</v>
          </cell>
          <cell r="K23" t="str">
            <v>182</v>
          </cell>
          <cell r="L23" t="str">
            <v>Alto Alentejo</v>
          </cell>
          <cell r="M23" t="str">
            <v>186</v>
          </cell>
          <cell r="N23">
            <v>640</v>
          </cell>
          <cell r="O23">
            <v>3.05</v>
          </cell>
          <cell r="P23">
            <v>1</v>
          </cell>
          <cell r="Q23">
            <v>24</v>
          </cell>
          <cell r="R23" t="str">
            <v>010.01.04.05/2021/1201</v>
          </cell>
        </row>
        <row r="24">
          <cell r="A24" t="str">
            <v>Alvaiázere</v>
          </cell>
          <cell r="B24" t="str">
            <v>1002</v>
          </cell>
          <cell r="C24" t="str">
            <v>16F1002</v>
          </cell>
          <cell r="D24" t="str">
            <v>Continente</v>
          </cell>
          <cell r="E24" t="str">
            <v>1</v>
          </cell>
          <cell r="F24" t="str">
            <v>Centro</v>
          </cell>
          <cell r="G24" t="str">
            <v>16</v>
          </cell>
          <cell r="H24" t="str">
            <v>Centro</v>
          </cell>
          <cell r="I24" t="str">
            <v>16</v>
          </cell>
          <cell r="J24" t="str">
            <v>Pinhal Interior Norte</v>
          </cell>
          <cell r="K24" t="str">
            <v>164</v>
          </cell>
          <cell r="L24" t="str">
            <v>Região de Leiria</v>
          </cell>
          <cell r="M24" t="str">
            <v>16F</v>
          </cell>
          <cell r="N24">
            <v>1029</v>
          </cell>
          <cell r="O24">
            <v>4.16</v>
          </cell>
          <cell r="P24">
            <v>3</v>
          </cell>
          <cell r="Q24">
            <v>3</v>
          </cell>
          <cell r="R24" t="str">
            <v>010.01.04.05/2021/1002</v>
          </cell>
        </row>
        <row r="25">
          <cell r="A25" t="str">
            <v>Alvito</v>
          </cell>
          <cell r="B25" t="str">
            <v>0203</v>
          </cell>
          <cell r="C25" t="str">
            <v>1840203</v>
          </cell>
          <cell r="D25" t="str">
            <v>Continente</v>
          </cell>
          <cell r="E25" t="str">
            <v>1</v>
          </cell>
          <cell r="F25" t="str">
            <v>Alentejo</v>
          </cell>
          <cell r="G25" t="str">
            <v>18</v>
          </cell>
          <cell r="H25" t="str">
            <v>Alentejo</v>
          </cell>
          <cell r="I25" t="str">
            <v>18</v>
          </cell>
          <cell r="J25" t="str">
            <v>Baixo Alentejo</v>
          </cell>
          <cell r="K25" t="str">
            <v>184</v>
          </cell>
          <cell r="L25" t="str">
            <v>Baixo Alentejo</v>
          </cell>
          <cell r="M25" t="str">
            <v>184</v>
          </cell>
          <cell r="N25">
            <v>631</v>
          </cell>
          <cell r="O25">
            <v>3.94</v>
          </cell>
          <cell r="P25">
            <v>1</v>
          </cell>
          <cell r="Q25">
            <v>5</v>
          </cell>
          <cell r="R25" t="str">
            <v>010.01.04.05/2021/0203</v>
          </cell>
        </row>
        <row r="26">
          <cell r="A26" t="str">
            <v>Amadora</v>
          </cell>
          <cell r="B26" t="str">
            <v>1115</v>
          </cell>
          <cell r="C26" t="str">
            <v>1701115</v>
          </cell>
          <cell r="D26" t="str">
            <v>Continente</v>
          </cell>
          <cell r="E26" t="str">
            <v>1</v>
          </cell>
          <cell r="F26" t="str">
            <v>Lisboa</v>
          </cell>
          <cell r="G26" t="str">
            <v>17</v>
          </cell>
          <cell r="H26" t="str">
            <v>Área Metropolitana de Lisboa</v>
          </cell>
          <cell r="I26" t="str">
            <v>17</v>
          </cell>
          <cell r="J26" t="str">
            <v>Grande Lisboa</v>
          </cell>
          <cell r="K26" t="str">
            <v>171</v>
          </cell>
          <cell r="L26" t="str">
            <v>Área Metropolitana de Lisboa</v>
          </cell>
          <cell r="M26" t="str">
            <v>170</v>
          </cell>
          <cell r="N26">
            <v>1917</v>
          </cell>
          <cell r="O26">
            <v>8.76</v>
          </cell>
          <cell r="P26">
            <v>15</v>
          </cell>
          <cell r="Q26">
            <v>2839</v>
          </cell>
          <cell r="R26" t="str">
            <v>010.01.04.05/2021/1115</v>
          </cell>
        </row>
        <row r="27">
          <cell r="A27" t="str">
            <v>Amarante</v>
          </cell>
          <cell r="B27" t="str">
            <v>1301</v>
          </cell>
          <cell r="C27" t="str">
            <v>11C1301</v>
          </cell>
          <cell r="D27" t="str">
            <v>Continente</v>
          </cell>
          <cell r="E27" t="str">
            <v>1</v>
          </cell>
          <cell r="F27" t="str">
            <v>Norte</v>
          </cell>
          <cell r="G27" t="str">
            <v>11</v>
          </cell>
          <cell r="H27" t="str">
            <v>Norte</v>
          </cell>
          <cell r="I27" t="str">
            <v>11</v>
          </cell>
          <cell r="J27" t="str">
            <v>Tâmega</v>
          </cell>
          <cell r="K27" t="str">
            <v>115</v>
          </cell>
          <cell r="L27" t="str">
            <v>Tâmega e Sousa</v>
          </cell>
          <cell r="M27" t="str">
            <v>11C</v>
          </cell>
          <cell r="N27">
            <v>875</v>
          </cell>
          <cell r="O27">
            <v>2.92</v>
          </cell>
          <cell r="P27">
            <v>0</v>
          </cell>
          <cell r="Q27">
            <v>0</v>
          </cell>
          <cell r="R27" t="str">
            <v>010.01.04.05/2021/1301</v>
          </cell>
        </row>
        <row r="28">
          <cell r="A28" t="str">
            <v>Amares</v>
          </cell>
          <cell r="B28" t="str">
            <v>0301</v>
          </cell>
          <cell r="C28" t="str">
            <v>1120301</v>
          </cell>
          <cell r="D28" t="str">
            <v>Continente</v>
          </cell>
          <cell r="E28" t="str">
            <v>1</v>
          </cell>
          <cell r="F28" t="str">
            <v>Norte</v>
          </cell>
          <cell r="G28" t="str">
            <v>11</v>
          </cell>
          <cell r="H28" t="str">
            <v>Norte</v>
          </cell>
          <cell r="I28" t="str">
            <v>11</v>
          </cell>
          <cell r="J28" t="str">
            <v>Cávado</v>
          </cell>
          <cell r="K28" t="str">
            <v>112</v>
          </cell>
          <cell r="L28" t="str">
            <v>Cávado</v>
          </cell>
          <cell r="M28" t="str">
            <v>112</v>
          </cell>
          <cell r="N28">
            <v>1181</v>
          </cell>
          <cell r="O28">
            <v>3.38</v>
          </cell>
          <cell r="P28">
            <v>0</v>
          </cell>
          <cell r="Q28">
            <v>0</v>
          </cell>
          <cell r="R28" t="str">
            <v>010.01.04.05/2021/0301</v>
          </cell>
        </row>
        <row r="29">
          <cell r="A29" t="str">
            <v>Anadia</v>
          </cell>
          <cell r="B29" t="str">
            <v>0103</v>
          </cell>
          <cell r="C29" t="str">
            <v>16D0103</v>
          </cell>
          <cell r="D29" t="str">
            <v>Continente</v>
          </cell>
          <cell r="E29" t="str">
            <v>1</v>
          </cell>
          <cell r="F29" t="str">
            <v>Centro</v>
          </cell>
          <cell r="G29" t="str">
            <v>16</v>
          </cell>
          <cell r="H29" t="str">
            <v>Centro</v>
          </cell>
          <cell r="I29" t="str">
            <v>16</v>
          </cell>
          <cell r="J29" t="str">
            <v>Baixo Vouga</v>
          </cell>
          <cell r="K29" t="str">
            <v>161</v>
          </cell>
          <cell r="L29" t="str">
            <v>Região de Aveiro</v>
          </cell>
          <cell r="M29" t="str">
            <v>16D</v>
          </cell>
          <cell r="N29">
            <v>1226</v>
          </cell>
          <cell r="O29">
            <v>3.53</v>
          </cell>
          <cell r="P29">
            <v>0</v>
          </cell>
          <cell r="Q29">
            <v>0</v>
          </cell>
          <cell r="R29" t="str">
            <v>010.01.04.05/2021/0103</v>
          </cell>
        </row>
        <row r="30">
          <cell r="A30" t="str">
            <v>Angra do Heroísmo</v>
          </cell>
          <cell r="B30" t="str">
            <v>4301</v>
          </cell>
          <cell r="C30" t="str">
            <v>2004301</v>
          </cell>
          <cell r="D30" t="str">
            <v>Região Autónoma dos Açores</v>
          </cell>
          <cell r="E30" t="str">
            <v>2</v>
          </cell>
          <cell r="F30" t="str">
            <v>Região Autónoma dos Açores</v>
          </cell>
          <cell r="G30" t="str">
            <v>20</v>
          </cell>
          <cell r="H30" t="str">
            <v>Região Autónoma dos Açores</v>
          </cell>
          <cell r="I30" t="str">
            <v>20</v>
          </cell>
          <cell r="J30" t="str">
            <v>Região Autónoma dos Açores</v>
          </cell>
          <cell r="K30" t="str">
            <v>200</v>
          </cell>
          <cell r="L30" t="str">
            <v>Região Autónoma dos Açores</v>
          </cell>
          <cell r="M30" t="str">
            <v>200</v>
          </cell>
          <cell r="N30">
            <v>906</v>
          </cell>
          <cell r="O30">
            <v>3.76</v>
          </cell>
          <cell r="P30">
            <v>0</v>
          </cell>
          <cell r="Q30">
            <v>0</v>
          </cell>
          <cell r="R30" t="str">
            <v>010.01.04.05/2021/4301</v>
          </cell>
        </row>
        <row r="31">
          <cell r="A31" t="str">
            <v>Ansião</v>
          </cell>
          <cell r="B31" t="str">
            <v>1003</v>
          </cell>
          <cell r="C31" t="str">
            <v>16F1003</v>
          </cell>
          <cell r="D31" t="str">
            <v>Continente</v>
          </cell>
          <cell r="E31" t="str">
            <v>1</v>
          </cell>
          <cell r="F31" t="str">
            <v>Centro</v>
          </cell>
          <cell r="G31" t="str">
            <v>16</v>
          </cell>
          <cell r="H31" t="str">
            <v>Centro</v>
          </cell>
          <cell r="I31" t="str">
            <v>16</v>
          </cell>
          <cell r="J31" t="str">
            <v>Pinhal Interior Norte</v>
          </cell>
          <cell r="K31" t="str">
            <v>164</v>
          </cell>
          <cell r="L31" t="str">
            <v>Região de Leiria</v>
          </cell>
          <cell r="M31" t="str">
            <v>16F</v>
          </cell>
          <cell r="N31">
            <v>1029</v>
          </cell>
          <cell r="O31">
            <v>2.93</v>
          </cell>
          <cell r="P31">
            <v>0</v>
          </cell>
          <cell r="Q31">
            <v>0</v>
          </cell>
          <cell r="R31" t="str">
            <v>010.01.04.05/2021/1003</v>
          </cell>
        </row>
        <row r="32">
          <cell r="A32" t="str">
            <v>Arcos de Valdevez</v>
          </cell>
          <cell r="B32" t="str">
            <v>1601</v>
          </cell>
          <cell r="C32" t="str">
            <v>1111601</v>
          </cell>
          <cell r="D32" t="str">
            <v>Continente</v>
          </cell>
          <cell r="E32" t="str">
            <v>1</v>
          </cell>
          <cell r="F32" t="str">
            <v>Norte</v>
          </cell>
          <cell r="G32" t="str">
            <v>11</v>
          </cell>
          <cell r="H32" t="str">
            <v>Norte</v>
          </cell>
          <cell r="I32" t="str">
            <v>11</v>
          </cell>
          <cell r="J32" t="str">
            <v>Minho-Lima</v>
          </cell>
          <cell r="K32" t="str">
            <v>111</v>
          </cell>
          <cell r="L32" t="str">
            <v>Alto Minho</v>
          </cell>
          <cell r="M32" t="str">
            <v>111</v>
          </cell>
          <cell r="N32">
            <v>1048</v>
          </cell>
          <cell r="O32">
            <v>3.13</v>
          </cell>
          <cell r="P32">
            <v>0</v>
          </cell>
          <cell r="Q32">
            <v>0</v>
          </cell>
          <cell r="R32" t="str">
            <v>010.01.04.05/2021/1601</v>
          </cell>
        </row>
        <row r="33">
          <cell r="A33" t="str">
            <v>Arganil</v>
          </cell>
          <cell r="B33" t="str">
            <v>0601</v>
          </cell>
          <cell r="C33" t="str">
            <v>16E0601</v>
          </cell>
          <cell r="D33" t="str">
            <v>Continente</v>
          </cell>
          <cell r="E33" t="str">
            <v>1</v>
          </cell>
          <cell r="F33" t="str">
            <v>Centro</v>
          </cell>
          <cell r="G33" t="str">
            <v>16</v>
          </cell>
          <cell r="H33" t="str">
            <v>Centro</v>
          </cell>
          <cell r="I33" t="str">
            <v>16</v>
          </cell>
          <cell r="J33" t="str">
            <v>Pinhal Interior Norte</v>
          </cell>
          <cell r="K33" t="str">
            <v>164</v>
          </cell>
          <cell r="L33" t="str">
            <v>Região de Coimbra</v>
          </cell>
          <cell r="M33" t="str">
            <v>16E</v>
          </cell>
          <cell r="N33">
            <v>1055</v>
          </cell>
          <cell r="O33">
            <v>2.78</v>
          </cell>
          <cell r="P33">
            <v>1</v>
          </cell>
          <cell r="Q33">
            <v>1</v>
          </cell>
          <cell r="R33" t="str">
            <v>010.01.04.05/2021/0601</v>
          </cell>
        </row>
        <row r="34">
          <cell r="A34" t="str">
            <v>Armamar</v>
          </cell>
          <cell r="B34" t="str">
            <v>1801</v>
          </cell>
          <cell r="C34" t="str">
            <v>11D1801</v>
          </cell>
          <cell r="D34" t="str">
            <v>Continente</v>
          </cell>
          <cell r="E34" t="str">
            <v>1</v>
          </cell>
          <cell r="F34" t="str">
            <v>Norte</v>
          </cell>
          <cell r="G34" t="str">
            <v>11</v>
          </cell>
          <cell r="H34" t="str">
            <v>Norte</v>
          </cell>
          <cell r="I34" t="str">
            <v>11</v>
          </cell>
          <cell r="J34" t="str">
            <v>Douro</v>
          </cell>
          <cell r="K34" t="str">
            <v>117</v>
          </cell>
          <cell r="L34" t="str">
            <v>Douro</v>
          </cell>
          <cell r="M34" t="str">
            <v>11D</v>
          </cell>
          <cell r="N34">
            <v>791</v>
          </cell>
          <cell r="O34">
            <v>3.22</v>
          </cell>
          <cell r="P34">
            <v>1</v>
          </cell>
          <cell r="Q34">
            <v>1</v>
          </cell>
          <cell r="R34" t="str">
            <v>010.01.04.05/2021/1801</v>
          </cell>
        </row>
        <row r="35">
          <cell r="A35" t="str">
            <v>Arouca</v>
          </cell>
          <cell r="B35" t="str">
            <v>0104</v>
          </cell>
          <cell r="C35" t="str">
            <v>11A0104</v>
          </cell>
          <cell r="D35" t="str">
            <v>Continente</v>
          </cell>
          <cell r="E35" t="str">
            <v>1</v>
          </cell>
          <cell r="F35" t="str">
            <v>Norte</v>
          </cell>
          <cell r="G35" t="str">
            <v>11</v>
          </cell>
          <cell r="H35" t="str">
            <v>Norte</v>
          </cell>
          <cell r="I35" t="str">
            <v>11</v>
          </cell>
          <cell r="J35" t="str">
            <v>Entre Douro e Vouga</v>
          </cell>
          <cell r="K35" t="str">
            <v>116</v>
          </cell>
          <cell r="L35" t="str">
            <v>Área Metropolitana do Porto</v>
          </cell>
          <cell r="M35" t="str">
            <v>11A</v>
          </cell>
          <cell r="N35">
            <v>1060</v>
          </cell>
          <cell r="O35">
            <v>3.73</v>
          </cell>
          <cell r="P35">
            <v>0</v>
          </cell>
          <cell r="Q35">
            <v>0</v>
          </cell>
          <cell r="R35" t="str">
            <v>010.01.04.05/2021/0104</v>
          </cell>
        </row>
        <row r="36">
          <cell r="A36" t="str">
            <v>Arraiolos</v>
          </cell>
          <cell r="B36" t="str">
            <v>0702</v>
          </cell>
          <cell r="C36" t="str">
            <v>1870702</v>
          </cell>
          <cell r="D36" t="str">
            <v>Continente</v>
          </cell>
          <cell r="E36" t="str">
            <v>1</v>
          </cell>
          <cell r="F36" t="str">
            <v>Alentejo</v>
          </cell>
          <cell r="G36" t="str">
            <v>18</v>
          </cell>
          <cell r="H36" t="str">
            <v>Alentejo</v>
          </cell>
          <cell r="I36" t="str">
            <v>18</v>
          </cell>
          <cell r="J36" t="str">
            <v>Alentejo Central</v>
          </cell>
          <cell r="K36" t="str">
            <v>183</v>
          </cell>
          <cell r="L36" t="str">
            <v>Alentejo Central</v>
          </cell>
          <cell r="M36" t="str">
            <v>187</v>
          </cell>
          <cell r="N36">
            <v>855</v>
          </cell>
          <cell r="O36">
            <v>3.79</v>
          </cell>
          <cell r="P36">
            <v>0</v>
          </cell>
          <cell r="Q36">
            <v>0</v>
          </cell>
          <cell r="R36" t="str">
            <v>010.01.04.05/2021/0702</v>
          </cell>
        </row>
        <row r="37">
          <cell r="A37" t="str">
            <v>Arronches</v>
          </cell>
          <cell r="B37" t="str">
            <v>1202</v>
          </cell>
          <cell r="C37" t="str">
            <v>1861202</v>
          </cell>
          <cell r="D37" t="str">
            <v>Continente</v>
          </cell>
          <cell r="E37" t="str">
            <v>1</v>
          </cell>
          <cell r="F37" t="str">
            <v>Alentejo</v>
          </cell>
          <cell r="G37" t="str">
            <v>18</v>
          </cell>
          <cell r="H37" t="str">
            <v>Alentejo</v>
          </cell>
          <cell r="I37" t="str">
            <v>18</v>
          </cell>
          <cell r="J37" t="str">
            <v>Alto Alentejo</v>
          </cell>
          <cell r="K37" t="str">
            <v>182</v>
          </cell>
          <cell r="L37" t="str">
            <v>Alto Alentejo</v>
          </cell>
          <cell r="M37" t="str">
            <v>186</v>
          </cell>
          <cell r="N37">
            <v>640</v>
          </cell>
          <cell r="O37">
            <v>3.05</v>
          </cell>
          <cell r="P37">
            <v>0</v>
          </cell>
          <cell r="Q37">
            <v>0</v>
          </cell>
          <cell r="R37" t="str">
            <v>010.01.04.05/2021/1202</v>
          </cell>
        </row>
        <row r="38">
          <cell r="A38" t="str">
            <v>Arruda dos Vinhos</v>
          </cell>
          <cell r="B38" t="str">
            <v>1102</v>
          </cell>
          <cell r="C38" t="str">
            <v>16B1102</v>
          </cell>
          <cell r="D38" t="str">
            <v>Continente</v>
          </cell>
          <cell r="E38" t="str">
            <v>1</v>
          </cell>
          <cell r="F38" t="str">
            <v>Centro</v>
          </cell>
          <cell r="G38" t="str">
            <v>16</v>
          </cell>
          <cell r="H38" t="str">
            <v>Centro</v>
          </cell>
          <cell r="I38" t="str">
            <v>16</v>
          </cell>
          <cell r="J38" t="str">
            <v>Oeste</v>
          </cell>
          <cell r="K38" t="str">
            <v>16B</v>
          </cell>
          <cell r="L38" t="str">
            <v>Oeste</v>
          </cell>
          <cell r="M38" t="str">
            <v>16B</v>
          </cell>
          <cell r="N38">
            <v>1227</v>
          </cell>
          <cell r="O38">
            <v>5.33</v>
          </cell>
          <cell r="P38">
            <v>0</v>
          </cell>
          <cell r="Q38">
            <v>0</v>
          </cell>
          <cell r="R38" t="str">
            <v>010.01.04.05/2021/1102</v>
          </cell>
        </row>
        <row r="39">
          <cell r="A39" t="str">
            <v>Aveiro</v>
          </cell>
          <cell r="B39" t="str">
            <v>0105</v>
          </cell>
          <cell r="C39" t="str">
            <v>16D0105</v>
          </cell>
          <cell r="D39" t="str">
            <v>Continente</v>
          </cell>
          <cell r="E39" t="str">
            <v>1</v>
          </cell>
          <cell r="F39" t="str">
            <v>Centro</v>
          </cell>
          <cell r="G39" t="str">
            <v>16</v>
          </cell>
          <cell r="H39" t="str">
            <v>Centro</v>
          </cell>
          <cell r="I39" t="str">
            <v>16</v>
          </cell>
          <cell r="J39" t="str">
            <v>Baixo Vouga</v>
          </cell>
          <cell r="K39" t="str">
            <v>161</v>
          </cell>
          <cell r="L39" t="str">
            <v>Região de Aveiro</v>
          </cell>
          <cell r="M39" t="str">
            <v>16D</v>
          </cell>
          <cell r="N39">
            <v>1226</v>
          </cell>
          <cell r="O39">
            <v>5.85</v>
          </cell>
          <cell r="P39">
            <v>20</v>
          </cell>
          <cell r="Q39">
            <v>227</v>
          </cell>
          <cell r="R39" t="str">
            <v>010.01.04.05/2021/0105</v>
          </cell>
        </row>
        <row r="40">
          <cell r="A40" t="str">
            <v>Avis</v>
          </cell>
          <cell r="B40" t="str">
            <v>1203</v>
          </cell>
          <cell r="C40" t="str">
            <v>1861203</v>
          </cell>
          <cell r="D40" t="str">
            <v>Continente</v>
          </cell>
          <cell r="E40" t="str">
            <v>1</v>
          </cell>
          <cell r="F40" t="str">
            <v>Alentejo</v>
          </cell>
          <cell r="G40" t="str">
            <v>18</v>
          </cell>
          <cell r="H40" t="str">
            <v>Alentejo</v>
          </cell>
          <cell r="I40" t="str">
            <v>18</v>
          </cell>
          <cell r="J40" t="str">
            <v>Alto Alentejo</v>
          </cell>
          <cell r="K40" t="str">
            <v>182</v>
          </cell>
          <cell r="L40" t="str">
            <v>Alto Alentejo</v>
          </cell>
          <cell r="M40" t="str">
            <v>186</v>
          </cell>
          <cell r="N40">
            <v>640</v>
          </cell>
          <cell r="O40">
            <v>3.05</v>
          </cell>
          <cell r="P40">
            <v>2</v>
          </cell>
          <cell r="Q40">
            <v>40</v>
          </cell>
          <cell r="R40" t="str">
            <v>010.01.04.05/2021/1203</v>
          </cell>
        </row>
        <row r="41">
          <cell r="A41" t="str">
            <v>Azambuja</v>
          </cell>
          <cell r="B41" t="str">
            <v>1103</v>
          </cell>
          <cell r="C41" t="str">
            <v>1851103</v>
          </cell>
          <cell r="D41" t="str">
            <v>Continente</v>
          </cell>
          <cell r="E41" t="str">
            <v>1</v>
          </cell>
          <cell r="F41" t="str">
            <v>Alentejo</v>
          </cell>
          <cell r="G41" t="str">
            <v>18</v>
          </cell>
          <cell r="H41" t="str">
            <v>Alentejo</v>
          </cell>
          <cell r="I41" t="str">
            <v>18</v>
          </cell>
          <cell r="J41" t="str">
            <v>Lezíria do Tejo</v>
          </cell>
          <cell r="K41" t="str">
            <v>185</v>
          </cell>
          <cell r="L41" t="str">
            <v>Lezíria do Tejo</v>
          </cell>
          <cell r="M41" t="str">
            <v>185</v>
          </cell>
          <cell r="N41">
            <v>900</v>
          </cell>
          <cell r="O41">
            <v>4.95</v>
          </cell>
          <cell r="P41">
            <v>1</v>
          </cell>
          <cell r="Q41">
            <v>6</v>
          </cell>
          <cell r="R41" t="str">
            <v>010.01.04.05/2021/1103</v>
          </cell>
        </row>
        <row r="42">
          <cell r="A42" t="str">
            <v>Baião</v>
          </cell>
          <cell r="B42" t="str">
            <v>1302</v>
          </cell>
          <cell r="C42" t="str">
            <v>11C1302</v>
          </cell>
          <cell r="D42" t="str">
            <v>Continente</v>
          </cell>
          <cell r="E42" t="str">
            <v>1</v>
          </cell>
          <cell r="F42" t="str">
            <v>Norte</v>
          </cell>
          <cell r="G42" t="str">
            <v>11</v>
          </cell>
          <cell r="H42" t="str">
            <v>Norte</v>
          </cell>
          <cell r="I42" t="str">
            <v>11</v>
          </cell>
          <cell r="J42" t="str">
            <v>Tâmega</v>
          </cell>
          <cell r="K42" t="str">
            <v>115</v>
          </cell>
          <cell r="L42" t="str">
            <v>Tâmega e Sousa</v>
          </cell>
          <cell r="M42" t="str">
            <v>11C</v>
          </cell>
          <cell r="N42">
            <v>875</v>
          </cell>
          <cell r="O42">
            <v>2.83</v>
          </cell>
          <cell r="P42">
            <v>2</v>
          </cell>
          <cell r="Q42">
            <v>6</v>
          </cell>
          <cell r="R42" t="str">
            <v>010.01.04.05/2021/1302</v>
          </cell>
        </row>
        <row r="43">
          <cell r="A43" t="str">
            <v>Barcelos</v>
          </cell>
          <cell r="B43" t="str">
            <v>0302</v>
          </cell>
          <cell r="C43" t="str">
            <v>1120302</v>
          </cell>
          <cell r="D43" t="str">
            <v>Continente</v>
          </cell>
          <cell r="E43" t="str">
            <v>1</v>
          </cell>
          <cell r="F43" t="str">
            <v>Norte</v>
          </cell>
          <cell r="G43" t="str">
            <v>11</v>
          </cell>
          <cell r="H43" t="str">
            <v>Norte</v>
          </cell>
          <cell r="I43" t="str">
            <v>11</v>
          </cell>
          <cell r="J43" t="str">
            <v>Cávado</v>
          </cell>
          <cell r="K43" t="str">
            <v>112</v>
          </cell>
          <cell r="L43" t="str">
            <v>Cávado</v>
          </cell>
          <cell r="M43" t="str">
            <v>112</v>
          </cell>
          <cell r="N43">
            <v>1181</v>
          </cell>
          <cell r="O43">
            <v>3.95</v>
          </cell>
          <cell r="P43">
            <v>5</v>
          </cell>
          <cell r="Q43">
            <v>57</v>
          </cell>
          <cell r="R43" t="str">
            <v>010.01.04.05/2021/0302</v>
          </cell>
        </row>
        <row r="44">
          <cell r="A44" t="str">
            <v>Barrancos</v>
          </cell>
          <cell r="B44" t="str">
            <v>0204</v>
          </cell>
          <cell r="C44" t="str">
            <v>1840204</v>
          </cell>
          <cell r="D44" t="str">
            <v>Continente</v>
          </cell>
          <cell r="E44" t="str">
            <v>1</v>
          </cell>
          <cell r="F44" t="str">
            <v>Alentejo</v>
          </cell>
          <cell r="G44" t="str">
            <v>18</v>
          </cell>
          <cell r="H44" t="str">
            <v>Alentejo</v>
          </cell>
          <cell r="I44" t="str">
            <v>18</v>
          </cell>
          <cell r="J44" t="str">
            <v>Baixo Alentejo</v>
          </cell>
          <cell r="K44" t="str">
            <v>184</v>
          </cell>
          <cell r="L44" t="str">
            <v>Baixo Alentejo</v>
          </cell>
          <cell r="M44" t="str">
            <v>184</v>
          </cell>
          <cell r="N44">
            <v>631</v>
          </cell>
          <cell r="O44">
            <v>3.94</v>
          </cell>
          <cell r="P44">
            <v>0</v>
          </cell>
          <cell r="Q44">
            <v>0</v>
          </cell>
          <cell r="R44" t="str">
            <v>010.01.04.05/2021/0204</v>
          </cell>
        </row>
        <row r="45">
          <cell r="A45" t="str">
            <v>Barreiro</v>
          </cell>
          <cell r="B45" t="str">
            <v>1504</v>
          </cell>
          <cell r="C45" t="str">
            <v>1701504</v>
          </cell>
          <cell r="D45" t="str">
            <v>Continente</v>
          </cell>
          <cell r="E45" t="str">
            <v>1</v>
          </cell>
          <cell r="F45" t="str">
            <v>Lisboa</v>
          </cell>
          <cell r="G45" t="str">
            <v>17</v>
          </cell>
          <cell r="H45" t="str">
            <v>Área Metropolitana de Lisboa</v>
          </cell>
          <cell r="I45" t="str">
            <v>17</v>
          </cell>
          <cell r="J45" t="str">
            <v>Península de Setúbal</v>
          </cell>
          <cell r="K45" t="str">
            <v>172</v>
          </cell>
          <cell r="L45" t="str">
            <v>Área Metropolitana de Lisboa</v>
          </cell>
          <cell r="M45" t="str">
            <v>170</v>
          </cell>
          <cell r="N45">
            <v>1315</v>
          </cell>
          <cell r="O45">
            <v>6.69</v>
          </cell>
          <cell r="P45">
            <v>9</v>
          </cell>
          <cell r="Q45">
            <v>376</v>
          </cell>
          <cell r="R45" t="str">
            <v>010.01.04.05/2021/1504</v>
          </cell>
        </row>
        <row r="46">
          <cell r="A46" t="str">
            <v>Batalha</v>
          </cell>
          <cell r="B46" t="str">
            <v>1004</v>
          </cell>
          <cell r="C46" t="str">
            <v>16F1004</v>
          </cell>
          <cell r="D46" t="str">
            <v>Continente</v>
          </cell>
          <cell r="E46" t="str">
            <v>1</v>
          </cell>
          <cell r="F46" t="str">
            <v>Centro</v>
          </cell>
          <cell r="G46" t="str">
            <v>16</v>
          </cell>
          <cell r="H46" t="str">
            <v>Centro</v>
          </cell>
          <cell r="I46" t="str">
            <v>16</v>
          </cell>
          <cell r="J46" t="str">
            <v>Pinhal Litoral</v>
          </cell>
          <cell r="K46" t="str">
            <v>163</v>
          </cell>
          <cell r="L46" t="str">
            <v>Região de Leiria</v>
          </cell>
          <cell r="M46" t="str">
            <v>16F</v>
          </cell>
          <cell r="N46">
            <v>1029</v>
          </cell>
          <cell r="O46">
            <v>3.26</v>
          </cell>
          <cell r="P46">
            <v>0</v>
          </cell>
          <cell r="Q46">
            <v>0</v>
          </cell>
          <cell r="R46" t="str">
            <v>010.01.04.05/2021/1004</v>
          </cell>
        </row>
        <row r="47">
          <cell r="A47" t="str">
            <v>Beja</v>
          </cell>
          <cell r="B47" t="str">
            <v>0205</v>
          </cell>
          <cell r="C47" t="str">
            <v>1840205</v>
          </cell>
          <cell r="D47" t="str">
            <v>Continente</v>
          </cell>
          <cell r="E47" t="str">
            <v>1</v>
          </cell>
          <cell r="F47" t="str">
            <v>Alentejo</v>
          </cell>
          <cell r="G47" t="str">
            <v>18</v>
          </cell>
          <cell r="H47" t="str">
            <v>Alentejo</v>
          </cell>
          <cell r="I47" t="str">
            <v>18</v>
          </cell>
          <cell r="J47" t="str">
            <v>Baixo Alentejo</v>
          </cell>
          <cell r="K47" t="str">
            <v>184</v>
          </cell>
          <cell r="L47" t="str">
            <v>Baixo Alentejo</v>
          </cell>
          <cell r="M47" t="str">
            <v>184</v>
          </cell>
          <cell r="N47">
            <v>631</v>
          </cell>
          <cell r="O47">
            <v>4.39</v>
          </cell>
          <cell r="P47">
            <v>14</v>
          </cell>
          <cell r="Q47">
            <v>109</v>
          </cell>
          <cell r="R47" t="str">
            <v>010.01.04.05/2021/0205</v>
          </cell>
        </row>
        <row r="48">
          <cell r="A48" t="str">
            <v>Belmonte</v>
          </cell>
          <cell r="B48" t="str">
            <v>0501</v>
          </cell>
          <cell r="C48" t="str">
            <v>16J0501</v>
          </cell>
          <cell r="D48" t="str">
            <v>Continente</v>
          </cell>
          <cell r="E48" t="str">
            <v>1</v>
          </cell>
          <cell r="F48" t="str">
            <v>Centro</v>
          </cell>
          <cell r="G48" t="str">
            <v>16</v>
          </cell>
          <cell r="H48" t="str">
            <v>Centro</v>
          </cell>
          <cell r="I48" t="str">
            <v>16</v>
          </cell>
          <cell r="J48" t="str">
            <v>Cova da Beira</v>
          </cell>
          <cell r="K48" t="str">
            <v>16A</v>
          </cell>
          <cell r="L48" t="str">
            <v>Beiras e Serra da Estrela</v>
          </cell>
          <cell r="M48" t="str">
            <v>16J</v>
          </cell>
          <cell r="N48">
            <v>709</v>
          </cell>
          <cell r="O48">
            <v>2</v>
          </cell>
          <cell r="P48">
            <v>2</v>
          </cell>
          <cell r="Q48">
            <v>2</v>
          </cell>
          <cell r="R48" t="str">
            <v>010.01.04.05/2021/0501</v>
          </cell>
        </row>
        <row r="49">
          <cell r="A49" t="str">
            <v>Benavente</v>
          </cell>
          <cell r="B49" t="str">
            <v>1405</v>
          </cell>
          <cell r="C49" t="str">
            <v>1851405</v>
          </cell>
          <cell r="D49" t="str">
            <v>Continente</v>
          </cell>
          <cell r="E49" t="str">
            <v>1</v>
          </cell>
          <cell r="F49" t="str">
            <v>Alentejo</v>
          </cell>
          <cell r="G49" t="str">
            <v>18</v>
          </cell>
          <cell r="H49" t="str">
            <v>Alentejo</v>
          </cell>
          <cell r="I49" t="str">
            <v>18</v>
          </cell>
          <cell r="J49" t="str">
            <v>Lezíria do Tejo</v>
          </cell>
          <cell r="K49" t="str">
            <v>185</v>
          </cell>
          <cell r="L49" t="str">
            <v>Lezíria do Tejo</v>
          </cell>
          <cell r="M49" t="str">
            <v>185</v>
          </cell>
          <cell r="N49">
            <v>900</v>
          </cell>
          <cell r="O49">
            <v>4.49</v>
          </cell>
          <cell r="P49">
            <v>18</v>
          </cell>
          <cell r="Q49">
            <v>37</v>
          </cell>
          <cell r="R49" t="str">
            <v>010.01.04.05/2021/1405</v>
          </cell>
        </row>
        <row r="50">
          <cell r="A50" t="str">
            <v>Bombarral</v>
          </cell>
          <cell r="B50" t="str">
            <v>1005</v>
          </cell>
          <cell r="C50" t="str">
            <v>16B1005</v>
          </cell>
          <cell r="D50" t="str">
            <v>Continente</v>
          </cell>
          <cell r="E50" t="str">
            <v>1</v>
          </cell>
          <cell r="F50" t="str">
            <v>Centro</v>
          </cell>
          <cell r="G50" t="str">
            <v>16</v>
          </cell>
          <cell r="H50" t="str">
            <v>Centro</v>
          </cell>
          <cell r="I50" t="str">
            <v>16</v>
          </cell>
          <cell r="J50" t="str">
            <v>Oeste</v>
          </cell>
          <cell r="K50" t="str">
            <v>16B</v>
          </cell>
          <cell r="L50" t="str">
            <v>Oeste</v>
          </cell>
          <cell r="M50" t="str">
            <v>16B</v>
          </cell>
          <cell r="N50">
            <v>1227</v>
          </cell>
          <cell r="O50">
            <v>3.38</v>
          </cell>
          <cell r="P50">
            <v>0</v>
          </cell>
          <cell r="Q50">
            <v>0</v>
          </cell>
          <cell r="R50" t="str">
            <v>010.01.04.05/2021/1005</v>
          </cell>
        </row>
        <row r="51">
          <cell r="A51" t="str">
            <v>Borba</v>
          </cell>
          <cell r="B51" t="str">
            <v>0703</v>
          </cell>
          <cell r="C51" t="str">
            <v>1870703</v>
          </cell>
          <cell r="D51" t="str">
            <v>Continente</v>
          </cell>
          <cell r="E51" t="str">
            <v>1</v>
          </cell>
          <cell r="F51" t="str">
            <v>Alentejo</v>
          </cell>
          <cell r="G51" t="str">
            <v>18</v>
          </cell>
          <cell r="H51" t="str">
            <v>Alentejo</v>
          </cell>
          <cell r="I51" t="str">
            <v>18</v>
          </cell>
          <cell r="J51" t="str">
            <v>Alentejo Central</v>
          </cell>
          <cell r="K51" t="str">
            <v>183</v>
          </cell>
          <cell r="L51" t="str">
            <v>Alentejo Central</v>
          </cell>
          <cell r="M51" t="str">
            <v>187</v>
          </cell>
          <cell r="N51">
            <v>855</v>
          </cell>
          <cell r="O51">
            <v>3.03</v>
          </cell>
          <cell r="P51">
            <v>1</v>
          </cell>
          <cell r="Q51">
            <v>44</v>
          </cell>
          <cell r="R51" t="str">
            <v>010.01.04.05/2021/0703</v>
          </cell>
        </row>
        <row r="52">
          <cell r="A52" t="str">
            <v>Boticas</v>
          </cell>
          <cell r="B52" t="str">
            <v>1702</v>
          </cell>
          <cell r="C52" t="str">
            <v>11B1702</v>
          </cell>
          <cell r="D52" t="str">
            <v>Continente</v>
          </cell>
          <cell r="E52" t="str">
            <v>1</v>
          </cell>
          <cell r="F52" t="str">
            <v>Norte</v>
          </cell>
          <cell r="G52" t="str">
            <v>11</v>
          </cell>
          <cell r="H52" t="str">
            <v>Norte</v>
          </cell>
          <cell r="I52" t="str">
            <v>11</v>
          </cell>
          <cell r="J52" t="str">
            <v>Alto Trás-os-Montes</v>
          </cell>
          <cell r="K52" t="str">
            <v>118</v>
          </cell>
          <cell r="L52" t="str">
            <v>Alto Tâmega</v>
          </cell>
          <cell r="M52" t="str">
            <v>11B</v>
          </cell>
          <cell r="N52">
            <v>790</v>
          </cell>
          <cell r="O52">
            <v>3.54</v>
          </cell>
          <cell r="P52">
            <v>0</v>
          </cell>
          <cell r="Q52">
            <v>0</v>
          </cell>
          <cell r="R52" t="str">
            <v>010.01.04.05/2021/1702</v>
          </cell>
        </row>
        <row r="53">
          <cell r="A53" t="str">
            <v>Braga</v>
          </cell>
          <cell r="B53" t="str">
            <v>0303</v>
          </cell>
          <cell r="C53" t="str">
            <v>1120303</v>
          </cell>
          <cell r="D53" t="str">
            <v>Continente</v>
          </cell>
          <cell r="E53" t="str">
            <v>1</v>
          </cell>
          <cell r="F53" t="str">
            <v>Norte</v>
          </cell>
          <cell r="G53" t="str">
            <v>11</v>
          </cell>
          <cell r="H53" t="str">
            <v>Norte</v>
          </cell>
          <cell r="I53" t="str">
            <v>11</v>
          </cell>
          <cell r="J53" t="str">
            <v>Cávado</v>
          </cell>
          <cell r="K53" t="str">
            <v>112</v>
          </cell>
          <cell r="L53" t="str">
            <v>Cávado</v>
          </cell>
          <cell r="M53" t="str">
            <v>112</v>
          </cell>
          <cell r="N53">
            <v>1181</v>
          </cell>
          <cell r="O53">
            <v>5.26</v>
          </cell>
          <cell r="P53">
            <v>2</v>
          </cell>
          <cell r="Q53">
            <v>80</v>
          </cell>
          <cell r="R53" t="str">
            <v>010.01.04.05/2021/0303</v>
          </cell>
        </row>
        <row r="54">
          <cell r="A54" t="str">
            <v>Bragança</v>
          </cell>
          <cell r="B54" t="str">
            <v>0402</v>
          </cell>
          <cell r="C54" t="str">
            <v>11E0402</v>
          </cell>
          <cell r="D54" t="str">
            <v>Continente</v>
          </cell>
          <cell r="E54" t="str">
            <v>1</v>
          </cell>
          <cell r="F54" t="str">
            <v>Norte</v>
          </cell>
          <cell r="G54" t="str">
            <v>11</v>
          </cell>
          <cell r="H54" t="str">
            <v>Norte</v>
          </cell>
          <cell r="I54" t="str">
            <v>11</v>
          </cell>
          <cell r="J54" t="str">
            <v>Alto Trás-os-Montes</v>
          </cell>
          <cell r="K54" t="str">
            <v>118</v>
          </cell>
          <cell r="L54" t="str">
            <v>Terras de Trás-os-Montes</v>
          </cell>
          <cell r="M54" t="str">
            <v>11E</v>
          </cell>
          <cell r="N54">
            <v>890</v>
          </cell>
          <cell r="O54">
            <v>2.62</v>
          </cell>
          <cell r="P54">
            <v>5</v>
          </cell>
          <cell r="Q54">
            <v>34</v>
          </cell>
          <cell r="R54" t="str">
            <v>010.01.04.05/2021/0402</v>
          </cell>
        </row>
        <row r="55">
          <cell r="A55" t="str">
            <v>Cabeceiras de Basto</v>
          </cell>
          <cell r="B55" t="str">
            <v>0304</v>
          </cell>
          <cell r="C55" t="str">
            <v>1190304</v>
          </cell>
          <cell r="D55" t="str">
            <v>Continente</v>
          </cell>
          <cell r="E55" t="str">
            <v>1</v>
          </cell>
          <cell r="F55" t="str">
            <v>Norte</v>
          </cell>
          <cell r="G55" t="str">
            <v>11</v>
          </cell>
          <cell r="H55" t="str">
            <v>Norte</v>
          </cell>
          <cell r="I55" t="str">
            <v>11</v>
          </cell>
          <cell r="J55" t="str">
            <v>Tâmega</v>
          </cell>
          <cell r="K55" t="str">
            <v>115</v>
          </cell>
          <cell r="L55" t="str">
            <v>Ave</v>
          </cell>
          <cell r="M55" t="str">
            <v>119</v>
          </cell>
          <cell r="N55">
            <v>1000</v>
          </cell>
          <cell r="O55">
            <v>2.86</v>
          </cell>
          <cell r="P55">
            <v>0</v>
          </cell>
          <cell r="Q55">
            <v>0</v>
          </cell>
          <cell r="R55" t="str">
            <v>010.01.04.05/2021/0304</v>
          </cell>
        </row>
        <row r="56">
          <cell r="A56" t="str">
            <v>Cadaval</v>
          </cell>
          <cell r="B56" t="str">
            <v>1104</v>
          </cell>
          <cell r="C56" t="str">
            <v>16B1104</v>
          </cell>
          <cell r="D56" t="str">
            <v>Continente</v>
          </cell>
          <cell r="E56" t="str">
            <v>1</v>
          </cell>
          <cell r="F56" t="str">
            <v>Centro</v>
          </cell>
          <cell r="G56" t="str">
            <v>16</v>
          </cell>
          <cell r="H56" t="str">
            <v>Centro</v>
          </cell>
          <cell r="I56" t="str">
            <v>16</v>
          </cell>
          <cell r="J56" t="str">
            <v>Oeste</v>
          </cell>
          <cell r="K56" t="str">
            <v>16B</v>
          </cell>
          <cell r="L56" t="str">
            <v>Oeste</v>
          </cell>
          <cell r="M56" t="str">
            <v>16B</v>
          </cell>
          <cell r="N56">
            <v>1227</v>
          </cell>
          <cell r="O56">
            <v>3.38</v>
          </cell>
          <cell r="P56">
            <v>0</v>
          </cell>
          <cell r="Q56">
            <v>0</v>
          </cell>
          <cell r="R56" t="str">
            <v>010.01.04.05/2021/1104</v>
          </cell>
        </row>
        <row r="57">
          <cell r="A57" t="str">
            <v>Caldas da Rainha</v>
          </cell>
          <cell r="B57" t="str">
            <v>1006</v>
          </cell>
          <cell r="C57" t="str">
            <v>16B1006</v>
          </cell>
          <cell r="D57" t="str">
            <v>Continente</v>
          </cell>
          <cell r="E57" t="str">
            <v>1</v>
          </cell>
          <cell r="F57" t="str">
            <v>Centro</v>
          </cell>
          <cell r="G57" t="str">
            <v>16</v>
          </cell>
          <cell r="H57" t="str">
            <v>Centro</v>
          </cell>
          <cell r="I57" t="str">
            <v>16</v>
          </cell>
          <cell r="J57" t="str">
            <v>Oeste</v>
          </cell>
          <cell r="K57" t="str">
            <v>16B</v>
          </cell>
          <cell r="L57" t="str">
            <v>Oeste</v>
          </cell>
          <cell r="M57" t="str">
            <v>16B</v>
          </cell>
          <cell r="N57">
            <v>1227</v>
          </cell>
          <cell r="O57">
            <v>4.53</v>
          </cell>
          <cell r="P57">
            <v>1</v>
          </cell>
          <cell r="Q57">
            <v>3</v>
          </cell>
          <cell r="R57" t="str">
            <v>010.01.04.05/2021/1006</v>
          </cell>
        </row>
        <row r="58">
          <cell r="A58" t="str">
            <v>Calheta [R.A.A.]</v>
          </cell>
          <cell r="B58" t="str">
            <v>4501</v>
          </cell>
          <cell r="C58" t="str">
            <v>2004501</v>
          </cell>
          <cell r="D58" t="str">
            <v>Região Autónoma dos Açores</v>
          </cell>
          <cell r="E58" t="str">
            <v>2</v>
          </cell>
          <cell r="F58" t="str">
            <v>Região Autónoma dos Açores</v>
          </cell>
          <cell r="G58" t="str">
            <v>20</v>
          </cell>
          <cell r="H58" t="str">
            <v>Região Autónoma dos Açores</v>
          </cell>
          <cell r="I58" t="str">
            <v>20</v>
          </cell>
          <cell r="J58" t="str">
            <v>Região Autónoma dos Açores</v>
          </cell>
          <cell r="K58" t="str">
            <v>200</v>
          </cell>
          <cell r="L58" t="str">
            <v>Região Autónoma dos Açores</v>
          </cell>
          <cell r="M58" t="str">
            <v>200</v>
          </cell>
          <cell r="N58">
            <v>906</v>
          </cell>
          <cell r="O58">
            <v>4.01</v>
          </cell>
          <cell r="P58">
            <v>2</v>
          </cell>
          <cell r="Q58">
            <v>4</v>
          </cell>
          <cell r="R58" t="str">
            <v>010.01.04.05/2021/4501</v>
          </cell>
        </row>
        <row r="59">
          <cell r="A59" t="str">
            <v>Calheta [R.A.M.]</v>
          </cell>
          <cell r="B59" t="str">
            <v>3101</v>
          </cell>
          <cell r="C59" t="str">
            <v>3003101</v>
          </cell>
          <cell r="D59" t="str">
            <v>Região Autónoma da Madeira</v>
          </cell>
          <cell r="E59" t="str">
            <v>3</v>
          </cell>
          <cell r="F59" t="str">
            <v>Região Autónoma da Madeira</v>
          </cell>
          <cell r="G59" t="str">
            <v>30</v>
          </cell>
          <cell r="H59" t="str">
            <v>Região Autónoma da Madeira</v>
          </cell>
          <cell r="I59" t="str">
            <v>30</v>
          </cell>
          <cell r="J59" t="str">
            <v>Região Autónoma da Madeira</v>
          </cell>
          <cell r="K59" t="str">
            <v>300</v>
          </cell>
          <cell r="L59" t="str">
            <v>Região Autónoma da Madeira</v>
          </cell>
          <cell r="M59" t="str">
            <v>300</v>
          </cell>
          <cell r="N59">
            <v>1535</v>
          </cell>
          <cell r="O59">
            <v>2.49</v>
          </cell>
          <cell r="P59">
            <v>0</v>
          </cell>
          <cell r="Q59">
            <v>0</v>
          </cell>
          <cell r="R59" t="str">
            <v>010.01.04.05/2021/3101</v>
          </cell>
        </row>
        <row r="60">
          <cell r="A60" t="str">
            <v>Câmara de Lobos</v>
          </cell>
          <cell r="B60" t="str">
            <v>3102</v>
          </cell>
          <cell r="C60" t="str">
            <v>3003102</v>
          </cell>
          <cell r="D60" t="str">
            <v>Região Autónoma da Madeira</v>
          </cell>
          <cell r="E60" t="str">
            <v>3</v>
          </cell>
          <cell r="F60" t="str">
            <v>Região Autónoma da Madeira</v>
          </cell>
          <cell r="G60" t="str">
            <v>30</v>
          </cell>
          <cell r="H60" t="str">
            <v>Região Autónoma da Madeira</v>
          </cell>
          <cell r="I60" t="str">
            <v>30</v>
          </cell>
          <cell r="J60" t="str">
            <v>Região Autónoma da Madeira</v>
          </cell>
          <cell r="K60" t="str">
            <v>300</v>
          </cell>
          <cell r="L60" t="str">
            <v>Região Autónoma da Madeira</v>
          </cell>
          <cell r="M60" t="str">
            <v>300</v>
          </cell>
          <cell r="N60">
            <v>1535</v>
          </cell>
          <cell r="O60">
            <v>4.32</v>
          </cell>
          <cell r="P60">
            <v>0</v>
          </cell>
          <cell r="Q60">
            <v>0</v>
          </cell>
          <cell r="R60" t="str">
            <v>010.01.04.05/2021/3102</v>
          </cell>
        </row>
        <row r="61">
          <cell r="A61" t="str">
            <v>Caminha</v>
          </cell>
          <cell r="B61" t="str">
            <v>1602</v>
          </cell>
          <cell r="C61" t="str">
            <v>1111602</v>
          </cell>
          <cell r="D61" t="str">
            <v>Continente</v>
          </cell>
          <cell r="E61" t="str">
            <v>1</v>
          </cell>
          <cell r="F61" t="str">
            <v>Norte</v>
          </cell>
          <cell r="G61" t="str">
            <v>11</v>
          </cell>
          <cell r="H61" t="str">
            <v>Norte</v>
          </cell>
          <cell r="I61" t="str">
            <v>11</v>
          </cell>
          <cell r="J61" t="str">
            <v>Minho-Lima</v>
          </cell>
          <cell r="K61" t="str">
            <v>111</v>
          </cell>
          <cell r="L61" t="str">
            <v>Alto Minho</v>
          </cell>
          <cell r="M61" t="str">
            <v>111</v>
          </cell>
          <cell r="N61">
            <v>1048</v>
          </cell>
          <cell r="O61">
            <v>4</v>
          </cell>
          <cell r="P61">
            <v>0</v>
          </cell>
          <cell r="Q61">
            <v>0</v>
          </cell>
          <cell r="R61" t="str">
            <v>010.01.04.05/2021/1602</v>
          </cell>
        </row>
        <row r="62">
          <cell r="A62" t="str">
            <v>Campo Maior</v>
          </cell>
          <cell r="B62" t="str">
            <v>1204</v>
          </cell>
          <cell r="C62" t="str">
            <v>1861204</v>
          </cell>
          <cell r="D62" t="str">
            <v>Continente</v>
          </cell>
          <cell r="E62" t="str">
            <v>1</v>
          </cell>
          <cell r="F62" t="str">
            <v>Alentejo</v>
          </cell>
          <cell r="G62" t="str">
            <v>18</v>
          </cell>
          <cell r="H62" t="str">
            <v>Alentejo</v>
          </cell>
          <cell r="I62" t="str">
            <v>18</v>
          </cell>
          <cell r="J62" t="str">
            <v>Alto Alentejo</v>
          </cell>
          <cell r="K62" t="str">
            <v>182</v>
          </cell>
          <cell r="L62" t="str">
            <v>Alto Alentejo</v>
          </cell>
          <cell r="M62" t="str">
            <v>186</v>
          </cell>
          <cell r="N62">
            <v>640</v>
          </cell>
          <cell r="O62">
            <v>2.59</v>
          </cell>
          <cell r="P62">
            <v>4</v>
          </cell>
          <cell r="Q62">
            <v>26</v>
          </cell>
          <cell r="R62" t="str">
            <v>010.01.04.05/2021/1204</v>
          </cell>
        </row>
        <row r="63">
          <cell r="A63" t="str">
            <v>Cantanhede</v>
          </cell>
          <cell r="B63" t="str">
            <v>0602</v>
          </cell>
          <cell r="C63" t="str">
            <v>16E0602</v>
          </cell>
          <cell r="D63" t="str">
            <v>Continente</v>
          </cell>
          <cell r="E63" t="str">
            <v>1</v>
          </cell>
          <cell r="F63" t="str">
            <v>Centro</v>
          </cell>
          <cell r="G63" t="str">
            <v>16</v>
          </cell>
          <cell r="H63" t="str">
            <v>Centro</v>
          </cell>
          <cell r="I63" t="str">
            <v>16</v>
          </cell>
          <cell r="J63" t="str">
            <v>Baixo Mondego</v>
          </cell>
          <cell r="K63" t="str">
            <v>162</v>
          </cell>
          <cell r="L63" t="str">
            <v>Região de Coimbra</v>
          </cell>
          <cell r="M63" t="str">
            <v>16E</v>
          </cell>
          <cell r="N63">
            <v>1055</v>
          </cell>
          <cell r="O63">
            <v>3.45</v>
          </cell>
          <cell r="P63">
            <v>16</v>
          </cell>
          <cell r="Q63">
            <v>32</v>
          </cell>
          <cell r="R63" t="str">
            <v>010.01.04.05/2021/0602</v>
          </cell>
        </row>
        <row r="64">
          <cell r="A64" t="str">
            <v>Carrazeda de Ansiães</v>
          </cell>
          <cell r="B64" t="str">
            <v>0403</v>
          </cell>
          <cell r="C64" t="str">
            <v>11D0403</v>
          </cell>
          <cell r="D64" t="str">
            <v>Continente</v>
          </cell>
          <cell r="E64" t="str">
            <v>1</v>
          </cell>
          <cell r="F64" t="str">
            <v>Norte</v>
          </cell>
          <cell r="G64" t="str">
            <v>11</v>
          </cell>
          <cell r="H64" t="str">
            <v>Norte</v>
          </cell>
          <cell r="I64" t="str">
            <v>11</v>
          </cell>
          <cell r="J64" t="str">
            <v>Douro</v>
          </cell>
          <cell r="K64" t="str">
            <v>117</v>
          </cell>
          <cell r="L64" t="str">
            <v>Douro</v>
          </cell>
          <cell r="M64" t="str">
            <v>11D</v>
          </cell>
          <cell r="N64">
            <v>791</v>
          </cell>
          <cell r="O64">
            <v>3.22</v>
          </cell>
          <cell r="P64">
            <v>1</v>
          </cell>
          <cell r="Q64">
            <v>20</v>
          </cell>
          <cell r="R64" t="str">
            <v>010.01.04.05/2021/0403</v>
          </cell>
        </row>
        <row r="65">
          <cell r="A65" t="str">
            <v>Carregal do Sal</v>
          </cell>
          <cell r="B65" t="str">
            <v>1802</v>
          </cell>
          <cell r="C65" t="str">
            <v>16G1802</v>
          </cell>
          <cell r="D65" t="str">
            <v>Continente</v>
          </cell>
          <cell r="E65" t="str">
            <v>1</v>
          </cell>
          <cell r="F65" t="str">
            <v>Centro</v>
          </cell>
          <cell r="G65" t="str">
            <v>16</v>
          </cell>
          <cell r="H65" t="str">
            <v>Centro</v>
          </cell>
          <cell r="I65" t="str">
            <v>16</v>
          </cell>
          <cell r="J65" t="str">
            <v>Dão-Lafões</v>
          </cell>
          <cell r="K65" t="str">
            <v>165</v>
          </cell>
          <cell r="L65" t="str">
            <v>Viseu Dão Lafões</v>
          </cell>
          <cell r="M65" t="str">
            <v>16G</v>
          </cell>
          <cell r="N65">
            <v>1072</v>
          </cell>
          <cell r="O65">
            <v>2.59</v>
          </cell>
          <cell r="P65">
            <v>12</v>
          </cell>
          <cell r="Q65">
            <v>12</v>
          </cell>
          <cell r="R65" t="str">
            <v>010.01.04.05/2021/1802</v>
          </cell>
        </row>
        <row r="66">
          <cell r="A66" t="str">
            <v>Cartaxo</v>
          </cell>
          <cell r="B66" t="str">
            <v>1406</v>
          </cell>
          <cell r="C66" t="str">
            <v>1851406</v>
          </cell>
          <cell r="D66" t="str">
            <v>Continente</v>
          </cell>
          <cell r="E66" t="str">
            <v>1</v>
          </cell>
          <cell r="F66" t="str">
            <v>Alentejo</v>
          </cell>
          <cell r="G66" t="str">
            <v>18</v>
          </cell>
          <cell r="H66" t="str">
            <v>Alentejo</v>
          </cell>
          <cell r="I66" t="str">
            <v>18</v>
          </cell>
          <cell r="J66" t="str">
            <v>Lezíria do Tejo</v>
          </cell>
          <cell r="K66" t="str">
            <v>185</v>
          </cell>
          <cell r="L66" t="str">
            <v>Lezíria do Tejo</v>
          </cell>
          <cell r="M66" t="str">
            <v>185</v>
          </cell>
          <cell r="N66">
            <v>900</v>
          </cell>
          <cell r="O66">
            <v>3.77</v>
          </cell>
          <cell r="P66">
            <v>19</v>
          </cell>
          <cell r="Q66">
            <v>23</v>
          </cell>
          <cell r="R66" t="str">
            <v>010.01.04.05/2021/1406</v>
          </cell>
        </row>
        <row r="67">
          <cell r="A67" t="str">
            <v>Cascais</v>
          </cell>
          <cell r="B67" t="str">
            <v>1105</v>
          </cell>
          <cell r="C67" t="str">
            <v>1701105</v>
          </cell>
          <cell r="D67" t="str">
            <v>Continente</v>
          </cell>
          <cell r="E67" t="str">
            <v>1</v>
          </cell>
          <cell r="F67" t="str">
            <v>Lisboa</v>
          </cell>
          <cell r="G67" t="str">
            <v>17</v>
          </cell>
          <cell r="H67" t="str">
            <v>Área Metropolitana de Lisboa</v>
          </cell>
          <cell r="I67" t="str">
            <v>17</v>
          </cell>
          <cell r="J67" t="str">
            <v>Grande Lisboa</v>
          </cell>
          <cell r="K67" t="str">
            <v>171</v>
          </cell>
          <cell r="L67" t="str">
            <v>Área Metropolitana de Lisboa</v>
          </cell>
          <cell r="M67" t="str">
            <v>170</v>
          </cell>
          <cell r="N67">
            <v>3313</v>
          </cell>
          <cell r="O67">
            <v>10.42</v>
          </cell>
          <cell r="P67">
            <v>10</v>
          </cell>
          <cell r="Q67">
            <v>764</v>
          </cell>
          <cell r="R67" t="str">
            <v>010.01.04.05/2021/1105</v>
          </cell>
        </row>
        <row r="68">
          <cell r="A68" t="str">
            <v>Castanheira de Pêra</v>
          </cell>
          <cell r="B68" t="str">
            <v>1007</v>
          </cell>
          <cell r="C68" t="str">
            <v>16F1007</v>
          </cell>
          <cell r="D68" t="str">
            <v>Continente</v>
          </cell>
          <cell r="E68" t="str">
            <v>1</v>
          </cell>
          <cell r="F68" t="str">
            <v>Centro</v>
          </cell>
          <cell r="G68" t="str">
            <v>16</v>
          </cell>
          <cell r="H68" t="str">
            <v>Centro</v>
          </cell>
          <cell r="I68" t="str">
            <v>16</v>
          </cell>
          <cell r="J68" t="str">
            <v>Pinhal Interior Norte</v>
          </cell>
          <cell r="K68" t="str">
            <v>164</v>
          </cell>
          <cell r="L68" t="str">
            <v>Região de Leiria</v>
          </cell>
          <cell r="M68" t="str">
            <v>16F</v>
          </cell>
          <cell r="N68">
            <v>1029</v>
          </cell>
          <cell r="O68">
            <v>4.16</v>
          </cell>
          <cell r="P68">
            <v>0</v>
          </cell>
          <cell r="Q68">
            <v>0</v>
          </cell>
          <cell r="R68" t="str">
            <v>010.01.04.05/2021/1007</v>
          </cell>
        </row>
        <row r="69">
          <cell r="A69" t="str">
            <v>Castelo Branco</v>
          </cell>
          <cell r="B69" t="str">
            <v>0502</v>
          </cell>
          <cell r="C69" t="str">
            <v>16H0502</v>
          </cell>
          <cell r="D69" t="str">
            <v>Continente</v>
          </cell>
          <cell r="E69" t="str">
            <v>1</v>
          </cell>
          <cell r="F69" t="str">
            <v>Centro</v>
          </cell>
          <cell r="G69" t="str">
            <v>16</v>
          </cell>
          <cell r="H69" t="str">
            <v>Centro</v>
          </cell>
          <cell r="I69" t="str">
            <v>16</v>
          </cell>
          <cell r="J69" t="str">
            <v>Beira Interior Sul</v>
          </cell>
          <cell r="K69" t="str">
            <v>169</v>
          </cell>
          <cell r="L69" t="str">
            <v>Beira Baixa</v>
          </cell>
          <cell r="M69" t="str">
            <v>16H</v>
          </cell>
          <cell r="N69">
            <v>880</v>
          </cell>
          <cell r="O69">
            <v>3.18</v>
          </cell>
          <cell r="P69">
            <v>1</v>
          </cell>
          <cell r="Q69">
            <v>7</v>
          </cell>
          <cell r="R69" t="str">
            <v>010.01.04.05/2021/0502</v>
          </cell>
        </row>
        <row r="70">
          <cell r="A70" t="str">
            <v>Castelo de Paiva</v>
          </cell>
          <cell r="B70" t="str">
            <v>0106</v>
          </cell>
          <cell r="C70" t="str">
            <v>11C0106</v>
          </cell>
          <cell r="D70" t="str">
            <v>Continente</v>
          </cell>
          <cell r="E70" t="str">
            <v>1</v>
          </cell>
          <cell r="F70" t="str">
            <v>Norte</v>
          </cell>
          <cell r="G70" t="str">
            <v>11</v>
          </cell>
          <cell r="H70" t="str">
            <v>Norte</v>
          </cell>
          <cell r="I70" t="str">
            <v>11</v>
          </cell>
          <cell r="J70" t="str">
            <v>Tâmega</v>
          </cell>
          <cell r="K70" t="str">
            <v>115</v>
          </cell>
          <cell r="L70" t="str">
            <v>Tâmega e Sousa</v>
          </cell>
          <cell r="M70" t="str">
            <v>11C</v>
          </cell>
          <cell r="N70">
            <v>875</v>
          </cell>
          <cell r="O70">
            <v>2.86</v>
          </cell>
          <cell r="P70">
            <v>0</v>
          </cell>
          <cell r="Q70">
            <v>0</v>
          </cell>
          <cell r="R70" t="str">
            <v>010.01.04.05/2021/0106</v>
          </cell>
        </row>
        <row r="71">
          <cell r="A71" t="str">
            <v>Castelo de Vide</v>
          </cell>
          <cell r="B71" t="str">
            <v>1205</v>
          </cell>
          <cell r="C71" t="str">
            <v>1861205</v>
          </cell>
          <cell r="D71" t="str">
            <v>Continente</v>
          </cell>
          <cell r="E71" t="str">
            <v>1</v>
          </cell>
          <cell r="F71" t="str">
            <v>Alentejo</v>
          </cell>
          <cell r="G71" t="str">
            <v>18</v>
          </cell>
          <cell r="H71" t="str">
            <v>Alentejo</v>
          </cell>
          <cell r="I71" t="str">
            <v>18</v>
          </cell>
          <cell r="J71" t="str">
            <v>Alto Alentejo</v>
          </cell>
          <cell r="K71" t="str">
            <v>182</v>
          </cell>
          <cell r="L71" t="str">
            <v>Alto Alentejo</v>
          </cell>
          <cell r="M71" t="str">
            <v>186</v>
          </cell>
          <cell r="N71">
            <v>640</v>
          </cell>
          <cell r="O71">
            <v>3.05</v>
          </cell>
          <cell r="P71">
            <v>0</v>
          </cell>
          <cell r="Q71">
            <v>0</v>
          </cell>
          <cell r="R71" t="str">
            <v>010.01.04.05/2021/1205</v>
          </cell>
        </row>
        <row r="72">
          <cell r="A72" t="str">
            <v>Castro Daire</v>
          </cell>
          <cell r="B72" t="str">
            <v>1803</v>
          </cell>
          <cell r="C72" t="str">
            <v>16G1803</v>
          </cell>
          <cell r="D72" t="str">
            <v>Continente</v>
          </cell>
          <cell r="E72" t="str">
            <v>1</v>
          </cell>
          <cell r="F72" t="str">
            <v>Centro</v>
          </cell>
          <cell r="G72" t="str">
            <v>16</v>
          </cell>
          <cell r="H72" t="str">
            <v>Centro</v>
          </cell>
          <cell r="I72" t="str">
            <v>16</v>
          </cell>
          <cell r="J72" t="str">
            <v>Dão-Lafões</v>
          </cell>
          <cell r="K72" t="str">
            <v>165</v>
          </cell>
          <cell r="L72" t="str">
            <v>Viseu Dão Lafões</v>
          </cell>
          <cell r="M72" t="str">
            <v>16G</v>
          </cell>
          <cell r="N72">
            <v>1072</v>
          </cell>
          <cell r="O72">
            <v>2.38</v>
          </cell>
          <cell r="P72">
            <v>0</v>
          </cell>
          <cell r="Q72">
            <v>0</v>
          </cell>
          <cell r="R72" t="str">
            <v>010.01.04.05/2021/1803</v>
          </cell>
        </row>
        <row r="73">
          <cell r="A73" t="str">
            <v>Castro Marim</v>
          </cell>
          <cell r="B73" t="str">
            <v>0804</v>
          </cell>
          <cell r="C73" t="str">
            <v>1500804</v>
          </cell>
          <cell r="D73" t="str">
            <v>Continente</v>
          </cell>
          <cell r="E73" t="str">
            <v>1</v>
          </cell>
          <cell r="F73" t="str">
            <v>Algarve</v>
          </cell>
          <cell r="G73" t="str">
            <v>15</v>
          </cell>
          <cell r="H73" t="str">
            <v>Algarve</v>
          </cell>
          <cell r="I73" t="str">
            <v>15</v>
          </cell>
          <cell r="J73" t="str">
            <v>Algarve</v>
          </cell>
          <cell r="K73">
            <v>150</v>
          </cell>
          <cell r="L73" t="str">
            <v>Algarve</v>
          </cell>
          <cell r="M73">
            <v>150</v>
          </cell>
          <cell r="N73">
            <v>1161</v>
          </cell>
          <cell r="O73">
            <v>6.17</v>
          </cell>
          <cell r="P73">
            <v>0</v>
          </cell>
          <cell r="Q73">
            <v>0</v>
          </cell>
          <cell r="R73" t="str">
            <v>010.01.04.05/2021/0804</v>
          </cell>
        </row>
        <row r="74">
          <cell r="A74" t="str">
            <v>Castro Verde</v>
          </cell>
          <cell r="B74" t="str">
            <v>0206</v>
          </cell>
          <cell r="C74" t="str">
            <v>1840206</v>
          </cell>
          <cell r="D74" t="str">
            <v>Continente</v>
          </cell>
          <cell r="E74" t="str">
            <v>1</v>
          </cell>
          <cell r="F74" t="str">
            <v>Alentejo</v>
          </cell>
          <cell r="G74" t="str">
            <v>18</v>
          </cell>
          <cell r="H74" t="str">
            <v>Alentejo</v>
          </cell>
          <cell r="I74" t="str">
            <v>18</v>
          </cell>
          <cell r="J74" t="str">
            <v>Baixo Alentejo</v>
          </cell>
          <cell r="K74" t="str">
            <v>184</v>
          </cell>
          <cell r="L74" t="str">
            <v>Baixo Alentejo</v>
          </cell>
          <cell r="M74" t="str">
            <v>184</v>
          </cell>
          <cell r="N74">
            <v>631</v>
          </cell>
          <cell r="O74">
            <v>3.94</v>
          </cell>
          <cell r="P74">
            <v>0</v>
          </cell>
          <cell r="Q74">
            <v>0</v>
          </cell>
          <cell r="R74" t="str">
            <v>010.01.04.05/2021/0206</v>
          </cell>
        </row>
        <row r="75">
          <cell r="A75" t="str">
            <v>Celorico da Beira</v>
          </cell>
          <cell r="B75" t="str">
            <v>0903</v>
          </cell>
          <cell r="C75" t="str">
            <v>16J0903</v>
          </cell>
          <cell r="D75" t="str">
            <v>Continente</v>
          </cell>
          <cell r="E75" t="str">
            <v>1</v>
          </cell>
          <cell r="F75" t="str">
            <v>Centro</v>
          </cell>
          <cell r="G75" t="str">
            <v>16</v>
          </cell>
          <cell r="H75" t="str">
            <v>Centro</v>
          </cell>
          <cell r="I75" t="str">
            <v>16</v>
          </cell>
          <cell r="J75" t="str">
            <v>Beira Interior Norte</v>
          </cell>
          <cell r="K75" t="str">
            <v>168</v>
          </cell>
          <cell r="L75" t="str">
            <v>Beiras e Serra da Estrela</v>
          </cell>
          <cell r="M75" t="str">
            <v>16J</v>
          </cell>
          <cell r="N75">
            <v>709</v>
          </cell>
          <cell r="O75">
            <v>2.97</v>
          </cell>
          <cell r="P75">
            <v>3</v>
          </cell>
          <cell r="Q75">
            <v>26</v>
          </cell>
          <cell r="R75" t="str">
            <v>010.01.04.05/2021/0903</v>
          </cell>
        </row>
        <row r="76">
          <cell r="A76" t="str">
            <v>Celorico de Basto</v>
          </cell>
          <cell r="B76" t="str">
            <v>0305</v>
          </cell>
          <cell r="C76" t="str">
            <v>11C0305</v>
          </cell>
          <cell r="D76" t="str">
            <v>Continente</v>
          </cell>
          <cell r="E76" t="str">
            <v>1</v>
          </cell>
          <cell r="F76" t="str">
            <v>Norte</v>
          </cell>
          <cell r="G76" t="str">
            <v>11</v>
          </cell>
          <cell r="H76" t="str">
            <v>Norte</v>
          </cell>
          <cell r="I76" t="str">
            <v>11</v>
          </cell>
          <cell r="J76" t="str">
            <v>Tâmega</v>
          </cell>
          <cell r="K76" t="str">
            <v>115</v>
          </cell>
          <cell r="L76" t="str">
            <v>Tâmega e Sousa</v>
          </cell>
          <cell r="M76" t="str">
            <v>11C</v>
          </cell>
          <cell r="N76">
            <v>875</v>
          </cell>
          <cell r="O76">
            <v>2.56</v>
          </cell>
          <cell r="P76">
            <v>0</v>
          </cell>
          <cell r="Q76">
            <v>0</v>
          </cell>
          <cell r="R76" t="str">
            <v>010.01.04.05/2021/0305</v>
          </cell>
        </row>
        <row r="77">
          <cell r="A77" t="str">
            <v>Chamusca</v>
          </cell>
          <cell r="B77" t="str">
            <v>1407</v>
          </cell>
          <cell r="C77" t="str">
            <v>1851407</v>
          </cell>
          <cell r="D77" t="str">
            <v>Continente</v>
          </cell>
          <cell r="E77" t="str">
            <v>1</v>
          </cell>
          <cell r="F77" t="str">
            <v>Alentejo</v>
          </cell>
          <cell r="G77" t="str">
            <v>18</v>
          </cell>
          <cell r="H77" t="str">
            <v>Alentejo</v>
          </cell>
          <cell r="I77" t="str">
            <v>18</v>
          </cell>
          <cell r="J77" t="str">
            <v>Lezíria do Tejo</v>
          </cell>
          <cell r="K77" t="str">
            <v>185</v>
          </cell>
          <cell r="L77" t="str">
            <v>Lezíria do Tejo</v>
          </cell>
          <cell r="M77" t="str">
            <v>185</v>
          </cell>
          <cell r="N77">
            <v>900</v>
          </cell>
          <cell r="O77">
            <v>4</v>
          </cell>
          <cell r="P77">
            <v>4</v>
          </cell>
          <cell r="Q77">
            <v>8</v>
          </cell>
          <cell r="R77" t="str">
            <v>010.01.04.05/2021/1407</v>
          </cell>
        </row>
        <row r="78">
          <cell r="A78" t="str">
            <v>Chaves</v>
          </cell>
          <cell r="B78" t="str">
            <v>1703</v>
          </cell>
          <cell r="C78" t="str">
            <v>11B1703</v>
          </cell>
          <cell r="D78" t="str">
            <v>Continente</v>
          </cell>
          <cell r="E78" t="str">
            <v>1</v>
          </cell>
          <cell r="F78" t="str">
            <v>Norte</v>
          </cell>
          <cell r="G78" t="str">
            <v>11</v>
          </cell>
          <cell r="H78" t="str">
            <v>Norte</v>
          </cell>
          <cell r="I78" t="str">
            <v>11</v>
          </cell>
          <cell r="J78" t="str">
            <v>Alto Trás-os-Montes</v>
          </cell>
          <cell r="K78" t="str">
            <v>118</v>
          </cell>
          <cell r="L78" t="str">
            <v>Alto Tâmega</v>
          </cell>
          <cell r="M78" t="str">
            <v>11B</v>
          </cell>
          <cell r="N78">
            <v>790</v>
          </cell>
          <cell r="O78">
            <v>3.8</v>
          </cell>
          <cell r="P78">
            <v>8</v>
          </cell>
          <cell r="Q78">
            <v>15</v>
          </cell>
          <cell r="R78" t="str">
            <v>010.01.04.05/2021/1703</v>
          </cell>
        </row>
        <row r="79">
          <cell r="A79" t="str">
            <v>Cinfães</v>
          </cell>
          <cell r="B79" t="str">
            <v>1804</v>
          </cell>
          <cell r="C79" t="str">
            <v>11C1804</v>
          </cell>
          <cell r="D79" t="str">
            <v>Continente</v>
          </cell>
          <cell r="E79" t="str">
            <v>1</v>
          </cell>
          <cell r="F79" t="str">
            <v>Norte</v>
          </cell>
          <cell r="G79" t="str">
            <v>11</v>
          </cell>
          <cell r="H79" t="str">
            <v>Norte</v>
          </cell>
          <cell r="I79" t="str">
            <v>11</v>
          </cell>
          <cell r="J79" t="str">
            <v>Tâmega</v>
          </cell>
          <cell r="K79" t="str">
            <v>115</v>
          </cell>
          <cell r="L79" t="str">
            <v>Tâmega e Sousa</v>
          </cell>
          <cell r="M79" t="str">
            <v>11C</v>
          </cell>
          <cell r="N79">
            <v>875</v>
          </cell>
          <cell r="O79">
            <v>2.39</v>
          </cell>
          <cell r="P79">
            <v>1</v>
          </cell>
          <cell r="Q79">
            <v>20</v>
          </cell>
          <cell r="R79" t="str">
            <v>010.01.04.05/2021/1804</v>
          </cell>
        </row>
        <row r="80">
          <cell r="A80" t="str">
            <v>Coimbra</v>
          </cell>
          <cell r="B80" t="str">
            <v>0603</v>
          </cell>
          <cell r="C80" t="str">
            <v>16E0603</v>
          </cell>
          <cell r="D80" t="str">
            <v>Continente</v>
          </cell>
          <cell r="E80" t="str">
            <v>1</v>
          </cell>
          <cell r="F80" t="str">
            <v>Centro</v>
          </cell>
          <cell r="G80" t="str">
            <v>16</v>
          </cell>
          <cell r="H80" t="str">
            <v>Centro</v>
          </cell>
          <cell r="I80" t="str">
            <v>16</v>
          </cell>
          <cell r="J80" t="str">
            <v>Baixo Mondego</v>
          </cell>
          <cell r="K80" t="str">
            <v>162</v>
          </cell>
          <cell r="L80" t="str">
            <v>Região de Coimbra</v>
          </cell>
          <cell r="M80" t="str">
            <v>16E</v>
          </cell>
          <cell r="N80">
            <v>1055</v>
          </cell>
          <cell r="O80">
            <v>5.7</v>
          </cell>
          <cell r="P80">
            <v>6</v>
          </cell>
          <cell r="Q80">
            <v>14</v>
          </cell>
          <cell r="R80" t="str">
            <v>010.01.04.05/2021/0603</v>
          </cell>
        </row>
        <row r="81">
          <cell r="A81" t="str">
            <v>Condeixa-a-Nova</v>
          </cell>
          <cell r="B81" t="str">
            <v>0604</v>
          </cell>
          <cell r="C81" t="str">
            <v>16E0604</v>
          </cell>
          <cell r="D81" t="str">
            <v>Continente</v>
          </cell>
          <cell r="E81" t="str">
            <v>1</v>
          </cell>
          <cell r="F81" t="str">
            <v>Centro</v>
          </cell>
          <cell r="G81" t="str">
            <v>16</v>
          </cell>
          <cell r="H81" t="str">
            <v>Centro</v>
          </cell>
          <cell r="I81" t="str">
            <v>16</v>
          </cell>
          <cell r="J81" t="str">
            <v>Baixo Mondego</v>
          </cell>
          <cell r="K81" t="str">
            <v>162</v>
          </cell>
          <cell r="L81" t="str">
            <v>Região de Coimbra</v>
          </cell>
          <cell r="M81" t="str">
            <v>16E</v>
          </cell>
          <cell r="N81">
            <v>1055</v>
          </cell>
          <cell r="O81">
            <v>3.98</v>
          </cell>
          <cell r="P81">
            <v>0</v>
          </cell>
          <cell r="Q81">
            <v>0</v>
          </cell>
          <cell r="R81" t="str">
            <v>010.01.04.05/2021/0604</v>
          </cell>
        </row>
        <row r="82">
          <cell r="A82" t="str">
            <v>Constância</v>
          </cell>
          <cell r="B82" t="str">
            <v>1408</v>
          </cell>
          <cell r="C82" t="str">
            <v>16I1408</v>
          </cell>
          <cell r="D82" t="str">
            <v>Continente</v>
          </cell>
          <cell r="E82" t="str">
            <v>1</v>
          </cell>
          <cell r="F82" t="str">
            <v>Centro</v>
          </cell>
          <cell r="G82" t="str">
            <v>16</v>
          </cell>
          <cell r="H82" t="str">
            <v>Centro</v>
          </cell>
          <cell r="I82" t="str">
            <v>16</v>
          </cell>
          <cell r="J82" t="str">
            <v>Médio Tejo</v>
          </cell>
          <cell r="K82" t="str">
            <v>16C</v>
          </cell>
          <cell r="L82" t="str">
            <v>Médio Tejo</v>
          </cell>
          <cell r="M82" t="str">
            <v>16I</v>
          </cell>
          <cell r="N82">
            <v>687</v>
          </cell>
          <cell r="O82">
            <v>3.6</v>
          </cell>
          <cell r="P82">
            <v>1</v>
          </cell>
          <cell r="Q82">
            <v>6</v>
          </cell>
          <cell r="R82" t="str">
            <v>010.01.04.05/2021/1408</v>
          </cell>
        </row>
        <row r="83">
          <cell r="A83" t="str">
            <v>Coruche</v>
          </cell>
          <cell r="B83" t="str">
            <v>1409</v>
          </cell>
          <cell r="C83" t="str">
            <v>1851409</v>
          </cell>
          <cell r="D83" t="str">
            <v>Continente</v>
          </cell>
          <cell r="E83" t="str">
            <v>1</v>
          </cell>
          <cell r="F83" t="str">
            <v>Alentejo</v>
          </cell>
          <cell r="G83" t="str">
            <v>18</v>
          </cell>
          <cell r="H83" t="str">
            <v>Alentejo</v>
          </cell>
          <cell r="I83" t="str">
            <v>18</v>
          </cell>
          <cell r="J83" t="str">
            <v>Lezíria do Tejo</v>
          </cell>
          <cell r="K83" t="str">
            <v>185</v>
          </cell>
          <cell r="L83" t="str">
            <v>Lezíria do Tejo</v>
          </cell>
          <cell r="M83" t="str">
            <v>185</v>
          </cell>
          <cell r="N83">
            <v>900</v>
          </cell>
          <cell r="O83">
            <v>3.77</v>
          </cell>
          <cell r="P83">
            <v>8</v>
          </cell>
          <cell r="Q83">
            <v>105</v>
          </cell>
          <cell r="R83" t="str">
            <v>010.01.04.05/2021/1409</v>
          </cell>
        </row>
        <row r="84">
          <cell r="A84" t="str">
            <v>Corvo</v>
          </cell>
          <cell r="B84" t="str">
            <v>4901</v>
          </cell>
          <cell r="C84" t="str">
            <v>2004901</v>
          </cell>
          <cell r="D84" t="str">
            <v>Região Autónoma dos Açores</v>
          </cell>
          <cell r="E84" t="str">
            <v>2</v>
          </cell>
          <cell r="F84" t="str">
            <v>Região Autónoma dos Açores</v>
          </cell>
          <cell r="G84" t="str">
            <v>20</v>
          </cell>
          <cell r="H84" t="str">
            <v>Região Autónoma dos Açores</v>
          </cell>
          <cell r="I84" t="str">
            <v>20</v>
          </cell>
          <cell r="J84" t="str">
            <v>Região Autónoma dos Açores</v>
          </cell>
          <cell r="K84" t="str">
            <v>200</v>
          </cell>
          <cell r="L84" t="str">
            <v>Região Autónoma dos Açores</v>
          </cell>
          <cell r="M84" t="str">
            <v>200</v>
          </cell>
          <cell r="N84">
            <v>906</v>
          </cell>
          <cell r="O84">
            <v>4.01</v>
          </cell>
          <cell r="P84">
            <v>0</v>
          </cell>
          <cell r="Q84">
            <v>0</v>
          </cell>
          <cell r="R84" t="str">
            <v>010.01.04.05/2021/4901</v>
          </cell>
        </row>
        <row r="85">
          <cell r="A85" t="str">
            <v>Covilhã</v>
          </cell>
          <cell r="B85" t="str">
            <v>0503</v>
          </cell>
          <cell r="C85" t="str">
            <v>16J0503</v>
          </cell>
          <cell r="D85" t="str">
            <v>Continente</v>
          </cell>
          <cell r="E85" t="str">
            <v>1</v>
          </cell>
          <cell r="F85" t="str">
            <v>Centro</v>
          </cell>
          <cell r="G85" t="str">
            <v>16</v>
          </cell>
          <cell r="H85" t="str">
            <v>Centro</v>
          </cell>
          <cell r="I85" t="str">
            <v>16</v>
          </cell>
          <cell r="J85" t="str">
            <v>Cova da Beira</v>
          </cell>
          <cell r="K85" t="str">
            <v>16A</v>
          </cell>
          <cell r="L85" t="str">
            <v>Beiras e Serra da Estrela</v>
          </cell>
          <cell r="M85" t="str">
            <v>16J</v>
          </cell>
          <cell r="N85">
            <v>709</v>
          </cell>
          <cell r="O85">
            <v>3.44</v>
          </cell>
          <cell r="P85">
            <v>0</v>
          </cell>
          <cell r="Q85">
            <v>0</v>
          </cell>
          <cell r="R85" t="str">
            <v>010.01.04.05/2021/0503</v>
          </cell>
        </row>
        <row r="86">
          <cell r="A86" t="str">
            <v>Crato</v>
          </cell>
          <cell r="B86" t="str">
            <v>1206</v>
          </cell>
          <cell r="C86" t="str">
            <v>1861206</v>
          </cell>
          <cell r="D86" t="str">
            <v>Continente</v>
          </cell>
          <cell r="E86" t="str">
            <v>1</v>
          </cell>
          <cell r="F86" t="str">
            <v>Alentejo</v>
          </cell>
          <cell r="G86" t="str">
            <v>18</v>
          </cell>
          <cell r="H86" t="str">
            <v>Alentejo</v>
          </cell>
          <cell r="I86" t="str">
            <v>18</v>
          </cell>
          <cell r="J86" t="str">
            <v>Alto Alentejo</v>
          </cell>
          <cell r="K86" t="str">
            <v>182</v>
          </cell>
          <cell r="L86" t="str">
            <v>Alto Alentejo</v>
          </cell>
          <cell r="M86" t="str">
            <v>186</v>
          </cell>
          <cell r="N86">
            <v>640</v>
          </cell>
          <cell r="O86">
            <v>3.05</v>
          </cell>
          <cell r="P86">
            <v>3</v>
          </cell>
          <cell r="Q86">
            <v>18</v>
          </cell>
          <cell r="R86" t="str">
            <v>010.01.04.05/2021/1206</v>
          </cell>
        </row>
        <row r="87">
          <cell r="A87" t="str">
            <v>Cuba</v>
          </cell>
          <cell r="B87" t="str">
            <v>0207</v>
          </cell>
          <cell r="C87" t="str">
            <v>1840207</v>
          </cell>
          <cell r="D87" t="str">
            <v>Continente</v>
          </cell>
          <cell r="E87" t="str">
            <v>1</v>
          </cell>
          <cell r="F87" t="str">
            <v>Alentejo</v>
          </cell>
          <cell r="G87" t="str">
            <v>18</v>
          </cell>
          <cell r="H87" t="str">
            <v>Alentejo</v>
          </cell>
          <cell r="I87" t="str">
            <v>18</v>
          </cell>
          <cell r="J87" t="str">
            <v>Baixo Alentejo</v>
          </cell>
          <cell r="K87" t="str">
            <v>184</v>
          </cell>
          <cell r="L87" t="str">
            <v>Baixo Alentejo</v>
          </cell>
          <cell r="M87" t="str">
            <v>184</v>
          </cell>
          <cell r="N87">
            <v>631</v>
          </cell>
          <cell r="O87">
            <v>3.94</v>
          </cell>
          <cell r="P87">
            <v>1</v>
          </cell>
          <cell r="Q87">
            <v>4</v>
          </cell>
          <cell r="R87" t="str">
            <v>010.01.04.05/2021/0207</v>
          </cell>
        </row>
        <row r="88">
          <cell r="A88" t="str">
            <v>Elvas</v>
          </cell>
          <cell r="B88" t="str">
            <v>1207</v>
          </cell>
          <cell r="C88" t="str">
            <v>1861207</v>
          </cell>
          <cell r="D88" t="str">
            <v>Continente</v>
          </cell>
          <cell r="E88" t="str">
            <v>1</v>
          </cell>
          <cell r="F88" t="str">
            <v>Alentejo</v>
          </cell>
          <cell r="G88" t="str">
            <v>18</v>
          </cell>
          <cell r="H88" t="str">
            <v>Alentejo</v>
          </cell>
          <cell r="I88" t="str">
            <v>18</v>
          </cell>
          <cell r="J88" t="str">
            <v>Alto Alentejo</v>
          </cell>
          <cell r="K88" t="str">
            <v>182</v>
          </cell>
          <cell r="L88" t="str">
            <v>Alto Alentejo</v>
          </cell>
          <cell r="M88" t="str">
            <v>186</v>
          </cell>
          <cell r="N88">
            <v>640</v>
          </cell>
          <cell r="O88">
            <v>3.3</v>
          </cell>
          <cell r="P88">
            <v>6</v>
          </cell>
          <cell r="Q88">
            <v>34</v>
          </cell>
          <cell r="R88" t="str">
            <v>010.01.04.05/2021/1207</v>
          </cell>
        </row>
        <row r="89">
          <cell r="A89" t="str">
            <v>Entroncamento</v>
          </cell>
          <cell r="B89" t="str">
            <v>1410</v>
          </cell>
          <cell r="C89" t="str">
            <v>16I1410</v>
          </cell>
          <cell r="D89" t="str">
            <v>Continente</v>
          </cell>
          <cell r="E89" t="str">
            <v>1</v>
          </cell>
          <cell r="F89" t="str">
            <v>Centro</v>
          </cell>
          <cell r="G89" t="str">
            <v>16</v>
          </cell>
          <cell r="H89" t="str">
            <v>Centro</v>
          </cell>
          <cell r="I89" t="str">
            <v>16</v>
          </cell>
          <cell r="J89" t="str">
            <v>Médio Tejo</v>
          </cell>
          <cell r="K89" t="str">
            <v>16C</v>
          </cell>
          <cell r="L89" t="str">
            <v>Médio Tejo</v>
          </cell>
          <cell r="M89" t="str">
            <v>16I</v>
          </cell>
          <cell r="N89">
            <v>687</v>
          </cell>
          <cell r="O89">
            <v>3.89</v>
          </cell>
          <cell r="P89">
            <v>0</v>
          </cell>
          <cell r="Q89">
            <v>0</v>
          </cell>
          <cell r="R89" t="str">
            <v>010.01.04.05/2021/1410</v>
          </cell>
        </row>
        <row r="90">
          <cell r="A90" t="str">
            <v>Espinho</v>
          </cell>
          <cell r="B90" t="str">
            <v>0107</v>
          </cell>
          <cell r="C90" t="str">
            <v>11A0107</v>
          </cell>
          <cell r="D90" t="str">
            <v>Continente</v>
          </cell>
          <cell r="E90" t="str">
            <v>1</v>
          </cell>
          <cell r="F90" t="str">
            <v>Norte</v>
          </cell>
          <cell r="G90" t="str">
            <v>11</v>
          </cell>
          <cell r="H90" t="str">
            <v>Norte</v>
          </cell>
          <cell r="I90" t="str">
            <v>11</v>
          </cell>
          <cell r="J90" t="str">
            <v>Grande Porto</v>
          </cell>
          <cell r="K90" t="str">
            <v>114</v>
          </cell>
          <cell r="L90" t="str">
            <v>Área Metropolitana do Porto</v>
          </cell>
          <cell r="M90" t="str">
            <v>11A</v>
          </cell>
          <cell r="N90">
            <v>2031</v>
          </cell>
          <cell r="O90">
            <v>5.81</v>
          </cell>
          <cell r="P90">
            <v>41</v>
          </cell>
          <cell r="Q90">
            <v>84</v>
          </cell>
          <cell r="R90" t="str">
            <v>010.01.04.05/2021/0107</v>
          </cell>
        </row>
        <row r="91">
          <cell r="A91" t="str">
            <v>Esposende</v>
          </cell>
          <cell r="B91" t="str">
            <v>0306</v>
          </cell>
          <cell r="C91" t="str">
            <v>1120306</v>
          </cell>
          <cell r="D91" t="str">
            <v>Continente</v>
          </cell>
          <cell r="E91" t="str">
            <v>1</v>
          </cell>
          <cell r="F91" t="str">
            <v>Norte</v>
          </cell>
          <cell r="G91" t="str">
            <v>11</v>
          </cell>
          <cell r="H91" t="str">
            <v>Norte</v>
          </cell>
          <cell r="I91" t="str">
            <v>11</v>
          </cell>
          <cell r="J91" t="str">
            <v>Cávado</v>
          </cell>
          <cell r="K91" t="str">
            <v>112</v>
          </cell>
          <cell r="L91" t="str">
            <v>Cávado</v>
          </cell>
          <cell r="M91" t="str">
            <v>112</v>
          </cell>
          <cell r="N91">
            <v>1181</v>
          </cell>
          <cell r="O91">
            <v>4.59</v>
          </cell>
          <cell r="P91">
            <v>5</v>
          </cell>
          <cell r="Q91">
            <v>8</v>
          </cell>
          <cell r="R91" t="str">
            <v>010.01.04.05/2021/0306</v>
          </cell>
        </row>
        <row r="92">
          <cell r="A92" t="str">
            <v>Estarreja</v>
          </cell>
          <cell r="B92" t="str">
            <v>0108</v>
          </cell>
          <cell r="C92" t="str">
            <v>16D0108</v>
          </cell>
          <cell r="D92" t="str">
            <v>Continente</v>
          </cell>
          <cell r="E92" t="str">
            <v>1</v>
          </cell>
          <cell r="F92" t="str">
            <v>Centro</v>
          </cell>
          <cell r="G92" t="str">
            <v>16</v>
          </cell>
          <cell r="H92" t="str">
            <v>Centro</v>
          </cell>
          <cell r="I92" t="str">
            <v>16</v>
          </cell>
          <cell r="J92" t="str">
            <v>Baixo Vouga</v>
          </cell>
          <cell r="K92" t="str">
            <v>161</v>
          </cell>
          <cell r="L92" t="str">
            <v>Região de Aveiro</v>
          </cell>
          <cell r="M92" t="str">
            <v>16D</v>
          </cell>
          <cell r="N92">
            <v>1226</v>
          </cell>
          <cell r="O92">
            <v>3.67</v>
          </cell>
          <cell r="P92">
            <v>2</v>
          </cell>
          <cell r="Q92">
            <v>127</v>
          </cell>
          <cell r="R92" t="str">
            <v>010.01.04.05/2021/0108</v>
          </cell>
        </row>
        <row r="93">
          <cell r="A93" t="str">
            <v>Estremoz</v>
          </cell>
          <cell r="B93" t="str">
            <v>0704</v>
          </cell>
          <cell r="C93" t="str">
            <v>1870704</v>
          </cell>
          <cell r="D93" t="str">
            <v>Continente</v>
          </cell>
          <cell r="E93" t="str">
            <v>1</v>
          </cell>
          <cell r="F93" t="str">
            <v>Alentejo</v>
          </cell>
          <cell r="G93" t="str">
            <v>18</v>
          </cell>
          <cell r="H93" t="str">
            <v>Alentejo</v>
          </cell>
          <cell r="I93" t="str">
            <v>18</v>
          </cell>
          <cell r="J93" t="str">
            <v>Alentejo Central</v>
          </cell>
          <cell r="K93" t="str">
            <v>183</v>
          </cell>
          <cell r="L93" t="str">
            <v>Alentejo Central</v>
          </cell>
          <cell r="M93" t="str">
            <v>187</v>
          </cell>
          <cell r="N93">
            <v>855</v>
          </cell>
          <cell r="O93">
            <v>3.28</v>
          </cell>
          <cell r="P93">
            <v>0</v>
          </cell>
          <cell r="Q93">
            <v>0</v>
          </cell>
          <cell r="R93" t="str">
            <v>010.01.04.05/2021/0704</v>
          </cell>
        </row>
        <row r="94">
          <cell r="A94" t="str">
            <v>Évora</v>
          </cell>
          <cell r="B94" t="str">
            <v>0705</v>
          </cell>
          <cell r="C94" t="str">
            <v>1870705</v>
          </cell>
          <cell r="D94" t="str">
            <v>Continente</v>
          </cell>
          <cell r="E94" t="str">
            <v>1</v>
          </cell>
          <cell r="F94" t="str">
            <v>Alentejo</v>
          </cell>
          <cell r="G94" t="str">
            <v>18</v>
          </cell>
          <cell r="H94" t="str">
            <v>Alentejo</v>
          </cell>
          <cell r="I94" t="str">
            <v>18</v>
          </cell>
          <cell r="J94" t="str">
            <v>Alentejo Central</v>
          </cell>
          <cell r="K94" t="str">
            <v>183</v>
          </cell>
          <cell r="L94" t="str">
            <v>Alentejo Central</v>
          </cell>
          <cell r="M94" t="str">
            <v>187</v>
          </cell>
          <cell r="N94">
            <v>855</v>
          </cell>
          <cell r="O94">
            <v>5.22</v>
          </cell>
          <cell r="P94">
            <v>17</v>
          </cell>
          <cell r="Q94">
            <v>153</v>
          </cell>
          <cell r="R94" t="str">
            <v>010.01.04.05/2021/0705</v>
          </cell>
        </row>
        <row r="95">
          <cell r="A95" t="str">
            <v>Fafe</v>
          </cell>
          <cell r="B95" t="str">
            <v>0307</v>
          </cell>
          <cell r="C95" t="str">
            <v>1190307</v>
          </cell>
          <cell r="D95" t="str">
            <v>Continente</v>
          </cell>
          <cell r="E95" t="str">
            <v>1</v>
          </cell>
          <cell r="F95" t="str">
            <v>Norte</v>
          </cell>
          <cell r="G95" t="str">
            <v>11</v>
          </cell>
          <cell r="H95" t="str">
            <v>Norte</v>
          </cell>
          <cell r="I95" t="str">
            <v>11</v>
          </cell>
          <cell r="J95" t="str">
            <v>Ave</v>
          </cell>
          <cell r="K95" t="str">
            <v>113</v>
          </cell>
          <cell r="L95" t="str">
            <v>Ave</v>
          </cell>
          <cell r="M95" t="str">
            <v>119</v>
          </cell>
          <cell r="N95">
            <v>1000</v>
          </cell>
          <cell r="O95">
            <v>2.91</v>
          </cell>
          <cell r="P95">
            <v>0</v>
          </cell>
          <cell r="Q95">
            <v>0</v>
          </cell>
          <cell r="R95" t="str">
            <v>010.01.04.05/2021/0307</v>
          </cell>
        </row>
        <row r="96">
          <cell r="A96" t="str">
            <v>Faro</v>
          </cell>
          <cell r="B96" t="str">
            <v>0805</v>
          </cell>
          <cell r="C96" t="str">
            <v>1500805</v>
          </cell>
          <cell r="D96" t="str">
            <v>Continente</v>
          </cell>
          <cell r="E96" t="str">
            <v>1</v>
          </cell>
          <cell r="F96" t="str">
            <v>Algarve</v>
          </cell>
          <cell r="G96" t="str">
            <v>15</v>
          </cell>
          <cell r="H96" t="str">
            <v>Algarve</v>
          </cell>
          <cell r="I96" t="str">
            <v>15</v>
          </cell>
          <cell r="J96" t="str">
            <v>Algarve</v>
          </cell>
          <cell r="K96">
            <v>150</v>
          </cell>
          <cell r="L96" t="str">
            <v>Algarve</v>
          </cell>
          <cell r="M96">
            <v>150</v>
          </cell>
          <cell r="N96">
            <v>2151</v>
          </cell>
          <cell r="O96">
            <v>6.31</v>
          </cell>
          <cell r="P96">
            <v>15</v>
          </cell>
          <cell r="Q96">
            <v>209</v>
          </cell>
          <cell r="R96" t="str">
            <v>010.01.04.05/2021/0805</v>
          </cell>
        </row>
        <row r="97">
          <cell r="A97" t="str">
            <v>Felgueiras</v>
          </cell>
          <cell r="B97" t="str">
            <v>1303</v>
          </cell>
          <cell r="C97" t="str">
            <v>11C1303</v>
          </cell>
          <cell r="D97" t="str">
            <v>Continente</v>
          </cell>
          <cell r="E97" t="str">
            <v>1</v>
          </cell>
          <cell r="F97" t="str">
            <v>Norte</v>
          </cell>
          <cell r="G97" t="str">
            <v>11</v>
          </cell>
          <cell r="H97" t="str">
            <v>Norte</v>
          </cell>
          <cell r="I97" t="str">
            <v>11</v>
          </cell>
          <cell r="J97" t="str">
            <v>Tâmega</v>
          </cell>
          <cell r="K97" t="str">
            <v>115</v>
          </cell>
          <cell r="L97" t="str">
            <v>Tâmega e Sousa</v>
          </cell>
          <cell r="M97" t="str">
            <v>11C</v>
          </cell>
          <cell r="N97">
            <v>875</v>
          </cell>
          <cell r="O97">
            <v>2.71</v>
          </cell>
          <cell r="P97">
            <v>1</v>
          </cell>
          <cell r="Q97">
            <v>50</v>
          </cell>
          <cell r="R97" t="str">
            <v>010.01.04.05/2021/1303</v>
          </cell>
        </row>
        <row r="98">
          <cell r="A98" t="str">
            <v>Ferreira do Alentejo</v>
          </cell>
          <cell r="B98" t="str">
            <v>0208</v>
          </cell>
          <cell r="C98" t="str">
            <v>1840208</v>
          </cell>
          <cell r="D98" t="str">
            <v>Continente</v>
          </cell>
          <cell r="E98" t="str">
            <v>1</v>
          </cell>
          <cell r="F98" t="str">
            <v>Alentejo</v>
          </cell>
          <cell r="G98" t="str">
            <v>18</v>
          </cell>
          <cell r="H98" t="str">
            <v>Alentejo</v>
          </cell>
          <cell r="I98" t="str">
            <v>18</v>
          </cell>
          <cell r="J98" t="str">
            <v>Baixo Alentejo</v>
          </cell>
          <cell r="K98" t="str">
            <v>184</v>
          </cell>
          <cell r="L98" t="str">
            <v>Baixo Alentejo</v>
          </cell>
          <cell r="M98" t="str">
            <v>184</v>
          </cell>
          <cell r="N98">
            <v>631</v>
          </cell>
          <cell r="O98">
            <v>3.94</v>
          </cell>
          <cell r="P98">
            <v>1</v>
          </cell>
          <cell r="Q98">
            <v>1</v>
          </cell>
          <cell r="R98" t="str">
            <v>010.01.04.05/2021/0208</v>
          </cell>
        </row>
        <row r="99">
          <cell r="A99" t="str">
            <v>Ferreira do Zêzere</v>
          </cell>
          <cell r="B99" t="str">
            <v>1411</v>
          </cell>
          <cell r="C99" t="str">
            <v>16I1411</v>
          </cell>
          <cell r="D99" t="str">
            <v>Continente</v>
          </cell>
          <cell r="E99" t="str">
            <v>1</v>
          </cell>
          <cell r="F99" t="str">
            <v>Centro</v>
          </cell>
          <cell r="G99" t="str">
            <v>16</v>
          </cell>
          <cell r="H99" t="str">
            <v>Centro</v>
          </cell>
          <cell r="I99" t="str">
            <v>16</v>
          </cell>
          <cell r="J99" t="str">
            <v>Médio Tejo</v>
          </cell>
          <cell r="K99" t="str">
            <v>16C</v>
          </cell>
          <cell r="L99" t="str">
            <v>Médio Tejo</v>
          </cell>
          <cell r="M99" t="str">
            <v>16I</v>
          </cell>
          <cell r="N99">
            <v>687</v>
          </cell>
          <cell r="O99">
            <v>3.27</v>
          </cell>
          <cell r="P99">
            <v>4</v>
          </cell>
          <cell r="Q99">
            <v>4</v>
          </cell>
          <cell r="R99" t="str">
            <v>010.01.04.05/2021/1411</v>
          </cell>
        </row>
        <row r="100">
          <cell r="A100" t="str">
            <v>Figueira da Foz</v>
          </cell>
          <cell r="B100" t="str">
            <v>0605</v>
          </cell>
          <cell r="C100" t="str">
            <v>16E0605</v>
          </cell>
          <cell r="D100" t="str">
            <v>Continente</v>
          </cell>
          <cell r="E100" t="str">
            <v>1</v>
          </cell>
          <cell r="F100" t="str">
            <v>Centro</v>
          </cell>
          <cell r="G100" t="str">
            <v>16</v>
          </cell>
          <cell r="H100" t="str">
            <v>Centro</v>
          </cell>
          <cell r="I100" t="str">
            <v>16</v>
          </cell>
          <cell r="J100" t="str">
            <v>Baixo Mondego</v>
          </cell>
          <cell r="K100" t="str">
            <v>162</v>
          </cell>
          <cell r="L100" t="str">
            <v>Região de Coimbra</v>
          </cell>
          <cell r="M100" t="str">
            <v>16E</v>
          </cell>
          <cell r="N100">
            <v>1055</v>
          </cell>
          <cell r="O100">
            <v>4.72</v>
          </cell>
          <cell r="P100">
            <v>1</v>
          </cell>
          <cell r="Q100">
            <v>4</v>
          </cell>
          <cell r="R100" t="str">
            <v>010.01.04.05/2021/0605</v>
          </cell>
        </row>
        <row r="101">
          <cell r="A101" t="str">
            <v>Figueira de Castelo Rodrigo</v>
          </cell>
          <cell r="B101" t="str">
            <v>0904</v>
          </cell>
          <cell r="C101" t="str">
            <v>16J0904</v>
          </cell>
          <cell r="D101" t="str">
            <v>Continente</v>
          </cell>
          <cell r="E101" t="str">
            <v>1</v>
          </cell>
          <cell r="F101" t="str">
            <v>Centro</v>
          </cell>
          <cell r="G101" t="str">
            <v>16</v>
          </cell>
          <cell r="H101" t="str">
            <v>Centro</v>
          </cell>
          <cell r="I101" t="str">
            <v>16</v>
          </cell>
          <cell r="J101" t="str">
            <v>Beira Interior Norte</v>
          </cell>
          <cell r="K101" t="str">
            <v>168</v>
          </cell>
          <cell r="L101" t="str">
            <v>Beiras e Serra da Estrela</v>
          </cell>
          <cell r="M101" t="str">
            <v>16J</v>
          </cell>
          <cell r="N101">
            <v>709</v>
          </cell>
          <cell r="O101">
            <v>2.97</v>
          </cell>
          <cell r="P101">
            <v>0</v>
          </cell>
          <cell r="Q101">
            <v>0</v>
          </cell>
          <cell r="R101" t="str">
            <v>010.01.04.05/2021/0904</v>
          </cell>
        </row>
        <row r="102">
          <cell r="A102" t="str">
            <v>Figueiró dos Vinhos</v>
          </cell>
          <cell r="B102" t="str">
            <v>1008</v>
          </cell>
          <cell r="C102" t="str">
            <v>16F1008</v>
          </cell>
          <cell r="D102" t="str">
            <v>Continente</v>
          </cell>
          <cell r="E102" t="str">
            <v>1</v>
          </cell>
          <cell r="F102" t="str">
            <v>Centro</v>
          </cell>
          <cell r="G102" t="str">
            <v>16</v>
          </cell>
          <cell r="H102" t="str">
            <v>Centro</v>
          </cell>
          <cell r="I102" t="str">
            <v>16</v>
          </cell>
          <cell r="J102" t="str">
            <v>Pinhal Interior Norte</v>
          </cell>
          <cell r="K102" t="str">
            <v>164</v>
          </cell>
          <cell r="L102" t="str">
            <v>Região de Leiria</v>
          </cell>
          <cell r="M102" t="str">
            <v>16F</v>
          </cell>
          <cell r="N102">
            <v>1029</v>
          </cell>
          <cell r="O102">
            <v>4.16</v>
          </cell>
          <cell r="P102">
            <v>0</v>
          </cell>
          <cell r="Q102">
            <v>0</v>
          </cell>
          <cell r="R102" t="str">
            <v>010.01.04.05/2021/1008</v>
          </cell>
        </row>
        <row r="103">
          <cell r="A103" t="str">
            <v>Fornos de Algodres</v>
          </cell>
          <cell r="B103" t="str">
            <v>0905</v>
          </cell>
          <cell r="C103" t="str">
            <v>16J0905</v>
          </cell>
          <cell r="D103" t="str">
            <v>Continente</v>
          </cell>
          <cell r="E103" t="str">
            <v>1</v>
          </cell>
          <cell r="F103" t="str">
            <v>Centro</v>
          </cell>
          <cell r="G103" t="str">
            <v>16</v>
          </cell>
          <cell r="H103" t="str">
            <v>Centro</v>
          </cell>
          <cell r="I103" t="str">
            <v>16</v>
          </cell>
          <cell r="J103" t="str">
            <v>Serra da Estrela</v>
          </cell>
          <cell r="K103" t="str">
            <v>167</v>
          </cell>
          <cell r="L103" t="str">
            <v>Beiras e Serra da Estrela</v>
          </cell>
          <cell r="M103" t="str">
            <v>16J</v>
          </cell>
          <cell r="N103">
            <v>709</v>
          </cell>
          <cell r="O103">
            <v>2.97</v>
          </cell>
          <cell r="P103">
            <v>0</v>
          </cell>
          <cell r="Q103">
            <v>0</v>
          </cell>
          <cell r="R103" t="str">
            <v>010.01.04.05/2021/0905</v>
          </cell>
        </row>
        <row r="104">
          <cell r="A104" t="str">
            <v>Freixo de Espada à Cinta</v>
          </cell>
          <cell r="B104" t="str">
            <v>0404</v>
          </cell>
          <cell r="C104" t="str">
            <v>11D0404</v>
          </cell>
          <cell r="D104" t="str">
            <v>Continente</v>
          </cell>
          <cell r="E104" t="str">
            <v>1</v>
          </cell>
          <cell r="F104" t="str">
            <v>Norte</v>
          </cell>
          <cell r="G104" t="str">
            <v>11</v>
          </cell>
          <cell r="H104" t="str">
            <v>Norte</v>
          </cell>
          <cell r="I104" t="str">
            <v>11</v>
          </cell>
          <cell r="J104" t="str">
            <v>Douro</v>
          </cell>
          <cell r="K104" t="str">
            <v>117</v>
          </cell>
          <cell r="L104" t="str">
            <v>Douro</v>
          </cell>
          <cell r="M104" t="str">
            <v>11D</v>
          </cell>
          <cell r="N104">
            <v>791</v>
          </cell>
          <cell r="O104">
            <v>3.22</v>
          </cell>
          <cell r="P104">
            <v>1</v>
          </cell>
          <cell r="Q104">
            <v>15</v>
          </cell>
          <cell r="R104" t="str">
            <v>010.01.04.05/2021/0404</v>
          </cell>
        </row>
        <row r="105">
          <cell r="A105" t="str">
            <v>Fronteira</v>
          </cell>
          <cell r="B105" t="str">
            <v>1208</v>
          </cell>
          <cell r="C105" t="str">
            <v>1861208</v>
          </cell>
          <cell r="D105" t="str">
            <v>Continente</v>
          </cell>
          <cell r="E105" t="str">
            <v>1</v>
          </cell>
          <cell r="F105" t="str">
            <v>Alentejo</v>
          </cell>
          <cell r="G105" t="str">
            <v>18</v>
          </cell>
          <cell r="H105" t="str">
            <v>Alentejo</v>
          </cell>
          <cell r="I105" t="str">
            <v>18</v>
          </cell>
          <cell r="J105" t="str">
            <v>Alto Alentejo</v>
          </cell>
          <cell r="K105" t="str">
            <v>182</v>
          </cell>
          <cell r="L105" t="str">
            <v>Alto Alentejo</v>
          </cell>
          <cell r="M105" t="str">
            <v>186</v>
          </cell>
          <cell r="N105">
            <v>640</v>
          </cell>
          <cell r="O105">
            <v>3.05</v>
          </cell>
          <cell r="P105">
            <v>0</v>
          </cell>
          <cell r="Q105">
            <v>0</v>
          </cell>
          <cell r="R105" t="str">
            <v>010.01.04.05/2021/1208</v>
          </cell>
        </row>
        <row r="106">
          <cell r="A106" t="str">
            <v>Funchal</v>
          </cell>
          <cell r="B106" t="str">
            <v>3103</v>
          </cell>
          <cell r="C106" t="str">
            <v>3003103</v>
          </cell>
          <cell r="D106" t="str">
            <v>Região Autónoma da Madeira</v>
          </cell>
          <cell r="E106" t="str">
            <v>3</v>
          </cell>
          <cell r="F106" t="str">
            <v>Região Autónoma da Madeira</v>
          </cell>
          <cell r="G106" t="str">
            <v>30</v>
          </cell>
          <cell r="H106" t="str">
            <v>Região Autónoma da Madeira</v>
          </cell>
          <cell r="I106" t="str">
            <v>30</v>
          </cell>
          <cell r="J106" t="str">
            <v>Região Autónoma da Madeira</v>
          </cell>
          <cell r="K106" t="str">
            <v>300</v>
          </cell>
          <cell r="L106" t="str">
            <v>Região Autónoma da Madeira</v>
          </cell>
          <cell r="M106" t="str">
            <v>300</v>
          </cell>
          <cell r="N106">
            <v>1535</v>
          </cell>
          <cell r="O106">
            <v>6.72</v>
          </cell>
          <cell r="P106">
            <v>12</v>
          </cell>
          <cell r="Q106">
            <v>610</v>
          </cell>
          <cell r="R106" t="str">
            <v>010.01.04.05/2021/3103</v>
          </cell>
        </row>
        <row r="107">
          <cell r="A107" t="str">
            <v>Fundão</v>
          </cell>
          <cell r="B107" t="str">
            <v>0504</v>
          </cell>
          <cell r="C107" t="str">
            <v>16J0504</v>
          </cell>
          <cell r="D107" t="str">
            <v>Continente</v>
          </cell>
          <cell r="E107" t="str">
            <v>1</v>
          </cell>
          <cell r="F107" t="str">
            <v>Centro</v>
          </cell>
          <cell r="G107" t="str">
            <v>16</v>
          </cell>
          <cell r="H107" t="str">
            <v>Centro</v>
          </cell>
          <cell r="I107" t="str">
            <v>16</v>
          </cell>
          <cell r="J107" t="str">
            <v>Cova da Beira</v>
          </cell>
          <cell r="K107" t="str">
            <v>16A</v>
          </cell>
          <cell r="L107" t="str">
            <v>Beiras e Serra da Estrela</v>
          </cell>
          <cell r="M107" t="str">
            <v>16J</v>
          </cell>
          <cell r="N107">
            <v>709</v>
          </cell>
          <cell r="O107">
            <v>2.96</v>
          </cell>
          <cell r="P107">
            <v>16</v>
          </cell>
          <cell r="Q107">
            <v>25</v>
          </cell>
          <cell r="R107" t="str">
            <v>010.01.04.05/2021/0504</v>
          </cell>
        </row>
        <row r="108">
          <cell r="A108" t="str">
            <v>Gavião</v>
          </cell>
          <cell r="B108" t="str">
            <v>1209</v>
          </cell>
          <cell r="C108" t="str">
            <v>1861209</v>
          </cell>
          <cell r="D108" t="str">
            <v>Continente</v>
          </cell>
          <cell r="E108" t="str">
            <v>1</v>
          </cell>
          <cell r="F108" t="str">
            <v>Alentejo</v>
          </cell>
          <cell r="G108" t="str">
            <v>18</v>
          </cell>
          <cell r="H108" t="str">
            <v>Alentejo</v>
          </cell>
          <cell r="I108" t="str">
            <v>18</v>
          </cell>
          <cell r="J108" t="str">
            <v>Alto Alentejo</v>
          </cell>
          <cell r="K108" t="str">
            <v>182</v>
          </cell>
          <cell r="L108" t="str">
            <v>Alto Alentejo</v>
          </cell>
          <cell r="M108" t="str">
            <v>186</v>
          </cell>
          <cell r="N108">
            <v>640</v>
          </cell>
          <cell r="O108">
            <v>3.05</v>
          </cell>
          <cell r="P108">
            <v>2</v>
          </cell>
          <cell r="Q108">
            <v>7</v>
          </cell>
          <cell r="R108" t="str">
            <v>010.01.04.05/2021/1209</v>
          </cell>
        </row>
        <row r="109">
          <cell r="A109" t="str">
            <v>Góis</v>
          </cell>
          <cell r="B109" t="str">
            <v>0606</v>
          </cell>
          <cell r="C109" t="str">
            <v>16E0606</v>
          </cell>
          <cell r="D109" t="str">
            <v>Continente</v>
          </cell>
          <cell r="E109" t="str">
            <v>1</v>
          </cell>
          <cell r="F109" t="str">
            <v>Centro</v>
          </cell>
          <cell r="G109" t="str">
            <v>16</v>
          </cell>
          <cell r="H109" t="str">
            <v>Centro</v>
          </cell>
          <cell r="I109" t="str">
            <v>16</v>
          </cell>
          <cell r="J109" t="str">
            <v>Pinhal Interior Norte</v>
          </cell>
          <cell r="K109" t="str">
            <v>164</v>
          </cell>
          <cell r="L109" t="str">
            <v>Região de Coimbra</v>
          </cell>
          <cell r="M109" t="str">
            <v>16E</v>
          </cell>
          <cell r="N109">
            <v>1055</v>
          </cell>
          <cell r="O109">
            <v>4.45</v>
          </cell>
          <cell r="P109">
            <v>0</v>
          </cell>
          <cell r="Q109">
            <v>0</v>
          </cell>
          <cell r="R109" t="str">
            <v>010.01.04.05/2021/0606</v>
          </cell>
        </row>
        <row r="110">
          <cell r="A110" t="str">
            <v>Golegã</v>
          </cell>
          <cell r="B110" t="str">
            <v>1412</v>
          </cell>
          <cell r="C110" t="str">
            <v>1851412</v>
          </cell>
          <cell r="D110" t="str">
            <v>Continente</v>
          </cell>
          <cell r="E110" t="str">
            <v>1</v>
          </cell>
          <cell r="F110" t="str">
            <v>Alentejo</v>
          </cell>
          <cell r="G110" t="str">
            <v>18</v>
          </cell>
          <cell r="H110" t="str">
            <v>Alentejo</v>
          </cell>
          <cell r="I110" t="str">
            <v>18</v>
          </cell>
          <cell r="J110" t="str">
            <v>Lezíria do Tejo</v>
          </cell>
          <cell r="K110" t="str">
            <v>185</v>
          </cell>
          <cell r="L110" t="str">
            <v>Lezíria do Tejo</v>
          </cell>
          <cell r="M110" t="str">
            <v>185</v>
          </cell>
          <cell r="N110">
            <v>900</v>
          </cell>
          <cell r="O110">
            <v>3.2</v>
          </cell>
          <cell r="P110">
            <v>1</v>
          </cell>
          <cell r="Q110">
            <v>3</v>
          </cell>
          <cell r="R110" t="str">
            <v>010.01.04.05/2021/1412</v>
          </cell>
        </row>
        <row r="111">
          <cell r="A111" t="str">
            <v>Gondomar</v>
          </cell>
          <cell r="B111" t="str">
            <v>1304</v>
          </cell>
          <cell r="C111" t="str">
            <v>11A1304</v>
          </cell>
          <cell r="D111" t="str">
            <v>Continente</v>
          </cell>
          <cell r="E111" t="str">
            <v>1</v>
          </cell>
          <cell r="F111" t="str">
            <v>Norte</v>
          </cell>
          <cell r="G111" t="str">
            <v>11</v>
          </cell>
          <cell r="H111" t="str">
            <v>Norte</v>
          </cell>
          <cell r="I111" t="str">
            <v>11</v>
          </cell>
          <cell r="J111" t="str">
            <v>Grande Porto</v>
          </cell>
          <cell r="K111" t="str">
            <v>114</v>
          </cell>
          <cell r="L111" t="str">
            <v>Área Metropolitana do Porto</v>
          </cell>
          <cell r="M111" t="str">
            <v>11A</v>
          </cell>
          <cell r="N111">
            <v>1322</v>
          </cell>
          <cell r="O111">
            <v>5.45</v>
          </cell>
          <cell r="P111">
            <v>173</v>
          </cell>
          <cell r="Q111">
            <v>502</v>
          </cell>
          <cell r="R111" t="str">
            <v>010.01.04.05/2021/1304</v>
          </cell>
        </row>
        <row r="112">
          <cell r="A112" t="str">
            <v>Gouveia</v>
          </cell>
          <cell r="B112" t="str">
            <v>0906</v>
          </cell>
          <cell r="C112" t="str">
            <v>16J0906</v>
          </cell>
          <cell r="D112" t="str">
            <v>Continente</v>
          </cell>
          <cell r="E112" t="str">
            <v>1</v>
          </cell>
          <cell r="F112" t="str">
            <v>Centro</v>
          </cell>
          <cell r="G112" t="str">
            <v>16</v>
          </cell>
          <cell r="H112" t="str">
            <v>Centro</v>
          </cell>
          <cell r="I112" t="str">
            <v>16</v>
          </cell>
          <cell r="J112" t="str">
            <v>Serra da Estrela</v>
          </cell>
          <cell r="K112" t="str">
            <v>167</v>
          </cell>
          <cell r="L112" t="str">
            <v>Beiras e Serra da Estrela</v>
          </cell>
          <cell r="M112" t="str">
            <v>16J</v>
          </cell>
          <cell r="N112">
            <v>709</v>
          </cell>
          <cell r="O112">
            <v>2.72</v>
          </cell>
          <cell r="P112">
            <v>4</v>
          </cell>
          <cell r="Q112">
            <v>28</v>
          </cell>
          <cell r="R112" t="str">
            <v>010.01.04.05/2021/0906</v>
          </cell>
        </row>
        <row r="113">
          <cell r="A113" t="str">
            <v>Grândola</v>
          </cell>
          <cell r="B113" t="str">
            <v>1505</v>
          </cell>
          <cell r="C113" t="str">
            <v>1811505</v>
          </cell>
          <cell r="D113" t="str">
            <v>Continente</v>
          </cell>
          <cell r="E113" t="str">
            <v>1</v>
          </cell>
          <cell r="F113" t="str">
            <v>Alentejo</v>
          </cell>
          <cell r="G113" t="str">
            <v>18</v>
          </cell>
          <cell r="H113" t="str">
            <v>Alentejo</v>
          </cell>
          <cell r="I113" t="str">
            <v>18</v>
          </cell>
          <cell r="J113" t="str">
            <v>Alentejo Litoral</v>
          </cell>
          <cell r="K113" t="str">
            <v>181</v>
          </cell>
          <cell r="L113" t="str">
            <v>Alentejo Litoral</v>
          </cell>
          <cell r="M113" t="str">
            <v>181</v>
          </cell>
          <cell r="N113">
            <v>1264</v>
          </cell>
          <cell r="O113">
            <v>4.97</v>
          </cell>
          <cell r="P113">
            <v>0</v>
          </cell>
          <cell r="Q113">
            <v>0</v>
          </cell>
          <cell r="R113" t="str">
            <v>010.01.04.05/2021/1505</v>
          </cell>
        </row>
        <row r="114">
          <cell r="A114" t="str">
            <v>Guarda</v>
          </cell>
          <cell r="B114" t="str">
            <v>0907</v>
          </cell>
          <cell r="C114" t="str">
            <v>16J0907</v>
          </cell>
          <cell r="D114" t="str">
            <v>Continente</v>
          </cell>
          <cell r="E114" t="str">
            <v>1</v>
          </cell>
          <cell r="F114" t="str">
            <v>Centro</v>
          </cell>
          <cell r="G114" t="str">
            <v>16</v>
          </cell>
          <cell r="H114" t="str">
            <v>Centro</v>
          </cell>
          <cell r="I114" t="str">
            <v>16</v>
          </cell>
          <cell r="J114" t="str">
            <v>Beira Interior Norte</v>
          </cell>
          <cell r="K114" t="str">
            <v>168</v>
          </cell>
          <cell r="L114" t="str">
            <v>Beiras e Serra da Estrela</v>
          </cell>
          <cell r="M114" t="str">
            <v>16J</v>
          </cell>
          <cell r="N114">
            <v>709</v>
          </cell>
          <cell r="O114">
            <v>3.2</v>
          </cell>
          <cell r="P114">
            <v>5</v>
          </cell>
          <cell r="Q114">
            <v>35</v>
          </cell>
          <cell r="R114" t="str">
            <v>010.01.04.05/2021/0907</v>
          </cell>
        </row>
        <row r="115">
          <cell r="A115" t="str">
            <v>Guimarães</v>
          </cell>
          <cell r="B115" t="str">
            <v>0308</v>
          </cell>
          <cell r="C115" t="str">
            <v>1190308</v>
          </cell>
          <cell r="D115" t="str">
            <v>Continente</v>
          </cell>
          <cell r="E115" t="str">
            <v>1</v>
          </cell>
          <cell r="F115" t="str">
            <v>Norte</v>
          </cell>
          <cell r="G115" t="str">
            <v>11</v>
          </cell>
          <cell r="H115" t="str">
            <v>Norte</v>
          </cell>
          <cell r="I115" t="str">
            <v>11</v>
          </cell>
          <cell r="J115" t="str">
            <v>Ave</v>
          </cell>
          <cell r="K115" t="str">
            <v>113</v>
          </cell>
          <cell r="L115" t="str">
            <v>Ave</v>
          </cell>
          <cell r="M115" t="str">
            <v>119</v>
          </cell>
          <cell r="N115">
            <v>1000</v>
          </cell>
          <cell r="O115">
            <v>3.75</v>
          </cell>
          <cell r="P115">
            <v>2</v>
          </cell>
          <cell r="Q115">
            <v>610</v>
          </cell>
          <cell r="R115" t="str">
            <v>010.01.04.05/2021/0308</v>
          </cell>
        </row>
        <row r="116">
          <cell r="A116" t="str">
            <v>Horta</v>
          </cell>
          <cell r="B116" t="str">
            <v>4701</v>
          </cell>
          <cell r="C116" t="str">
            <v>2004701</v>
          </cell>
          <cell r="D116" t="str">
            <v>Região Autónoma dos Açores</v>
          </cell>
          <cell r="E116" t="str">
            <v>2</v>
          </cell>
          <cell r="F116" t="str">
            <v>Região Autónoma dos Açores</v>
          </cell>
          <cell r="G116" t="str">
            <v>20</v>
          </cell>
          <cell r="H116" t="str">
            <v>Região Autónoma dos Açores</v>
          </cell>
          <cell r="I116" t="str">
            <v>20</v>
          </cell>
          <cell r="J116" t="str">
            <v>Região Autónoma dos Açores</v>
          </cell>
          <cell r="K116" t="str">
            <v>200</v>
          </cell>
          <cell r="L116" t="str">
            <v>Região Autónoma dos Açores</v>
          </cell>
          <cell r="M116" t="str">
            <v>200</v>
          </cell>
          <cell r="N116">
            <v>906</v>
          </cell>
          <cell r="O116">
            <v>3.2</v>
          </cell>
          <cell r="P116">
            <v>0</v>
          </cell>
          <cell r="Q116">
            <v>0</v>
          </cell>
          <cell r="R116" t="str">
            <v>010.01.04.05/2021/4701</v>
          </cell>
        </row>
        <row r="117">
          <cell r="A117" t="str">
            <v>Idanha-a-Nova</v>
          </cell>
          <cell r="B117" t="str">
            <v>0505</v>
          </cell>
          <cell r="C117" t="str">
            <v>16H0505</v>
          </cell>
          <cell r="D117" t="str">
            <v>Continente</v>
          </cell>
          <cell r="E117" t="str">
            <v>1</v>
          </cell>
          <cell r="F117" t="str">
            <v>Centro</v>
          </cell>
          <cell r="G117" t="str">
            <v>16</v>
          </cell>
          <cell r="H117" t="str">
            <v>Centro</v>
          </cell>
          <cell r="I117" t="str">
            <v>16</v>
          </cell>
          <cell r="J117" t="str">
            <v>Beira Interior Sul</v>
          </cell>
          <cell r="K117" t="str">
            <v>169</v>
          </cell>
          <cell r="L117" t="str">
            <v>Beira Baixa</v>
          </cell>
          <cell r="M117" t="str">
            <v>16H</v>
          </cell>
          <cell r="N117">
            <v>880</v>
          </cell>
          <cell r="O117">
            <v>3.09</v>
          </cell>
          <cell r="P117">
            <v>6</v>
          </cell>
          <cell r="Q117">
            <v>6</v>
          </cell>
          <cell r="R117" t="str">
            <v>010.01.04.05/2021/0505</v>
          </cell>
        </row>
        <row r="118">
          <cell r="A118" t="str">
            <v>Ílhavo</v>
          </cell>
          <cell r="B118" t="str">
            <v>0110</v>
          </cell>
          <cell r="C118" t="str">
            <v>16D0110</v>
          </cell>
          <cell r="D118" t="str">
            <v>Continente</v>
          </cell>
          <cell r="E118" t="str">
            <v>1</v>
          </cell>
          <cell r="F118" t="str">
            <v>Centro</v>
          </cell>
          <cell r="G118" t="str">
            <v>16</v>
          </cell>
          <cell r="H118" t="str">
            <v>Centro</v>
          </cell>
          <cell r="I118" t="str">
            <v>16</v>
          </cell>
          <cell r="J118" t="str">
            <v>Baixo Vouga</v>
          </cell>
          <cell r="K118" t="str">
            <v>161</v>
          </cell>
          <cell r="L118" t="str">
            <v>Região de Aveiro</v>
          </cell>
          <cell r="M118" t="str">
            <v>16D</v>
          </cell>
          <cell r="N118">
            <v>1226</v>
          </cell>
          <cell r="O118">
            <v>5.11</v>
          </cell>
          <cell r="P118">
            <v>12</v>
          </cell>
          <cell r="Q118">
            <v>106</v>
          </cell>
          <cell r="R118" t="str">
            <v>010.01.04.05/2021/0110</v>
          </cell>
        </row>
        <row r="119">
          <cell r="A119" t="str">
            <v>Lagoa</v>
          </cell>
          <cell r="B119" t="str">
            <v>0806</v>
          </cell>
          <cell r="C119" t="str">
            <v>1500806</v>
          </cell>
          <cell r="D119" t="str">
            <v>Continente</v>
          </cell>
          <cell r="E119" t="str">
            <v>1</v>
          </cell>
          <cell r="F119" t="str">
            <v>Algarve</v>
          </cell>
          <cell r="G119" t="str">
            <v>15</v>
          </cell>
          <cell r="H119" t="str">
            <v>Algarve</v>
          </cell>
          <cell r="I119" t="str">
            <v>15</v>
          </cell>
          <cell r="J119" t="str">
            <v>Algarve</v>
          </cell>
          <cell r="K119">
            <v>150</v>
          </cell>
          <cell r="L119" t="str">
            <v>Algarve</v>
          </cell>
          <cell r="M119">
            <v>150</v>
          </cell>
          <cell r="N119">
            <v>1919</v>
          </cell>
          <cell r="O119">
            <v>5.57</v>
          </cell>
          <cell r="P119">
            <v>6</v>
          </cell>
          <cell r="Q119">
            <v>42</v>
          </cell>
          <cell r="R119" t="str">
            <v>010.01.04.05/2021/0806</v>
          </cell>
        </row>
        <row r="120">
          <cell r="A120" t="str">
            <v>Lagoa [R.A.A.]</v>
          </cell>
          <cell r="B120" t="str">
            <v>4201</v>
          </cell>
          <cell r="C120" t="str">
            <v>2004201</v>
          </cell>
          <cell r="D120" t="str">
            <v>Região Autónoma dos Açores</v>
          </cell>
          <cell r="E120" t="str">
            <v>2</v>
          </cell>
          <cell r="F120" t="str">
            <v>Região Autónoma dos Açores</v>
          </cell>
          <cell r="G120" t="str">
            <v>20</v>
          </cell>
          <cell r="H120" t="str">
            <v>Região Autónoma dos Açores</v>
          </cell>
          <cell r="I120" t="str">
            <v>20</v>
          </cell>
          <cell r="J120" t="str">
            <v>Região Autónoma dos Açores</v>
          </cell>
          <cell r="K120" t="str">
            <v>200</v>
          </cell>
          <cell r="L120" t="str">
            <v>Região Autónoma dos Açores</v>
          </cell>
          <cell r="M120" t="str">
            <v>200</v>
          </cell>
          <cell r="N120">
            <v>906</v>
          </cell>
          <cell r="O120">
            <v>3.81</v>
          </cell>
          <cell r="P120">
            <v>0</v>
          </cell>
          <cell r="Q120">
            <v>0</v>
          </cell>
          <cell r="R120" t="str">
            <v>010.01.04.05/2021/4201</v>
          </cell>
        </row>
        <row r="121">
          <cell r="A121" t="str">
            <v>Lagos</v>
          </cell>
          <cell r="B121" t="str">
            <v>0807</v>
          </cell>
          <cell r="C121" t="str">
            <v>1500807</v>
          </cell>
          <cell r="D121" t="str">
            <v>Continente</v>
          </cell>
          <cell r="E121" t="str">
            <v>1</v>
          </cell>
          <cell r="F121" t="str">
            <v>Algarve</v>
          </cell>
          <cell r="G121" t="str">
            <v>15</v>
          </cell>
          <cell r="H121" t="str">
            <v>Algarve</v>
          </cell>
          <cell r="I121" t="str">
            <v>15</v>
          </cell>
          <cell r="J121" t="str">
            <v>Algarve</v>
          </cell>
          <cell r="K121">
            <v>150</v>
          </cell>
          <cell r="L121" t="str">
            <v>Algarve</v>
          </cell>
          <cell r="M121">
            <v>150</v>
          </cell>
          <cell r="N121">
            <v>2384</v>
          </cell>
          <cell r="O121">
            <v>7.5</v>
          </cell>
          <cell r="P121">
            <v>2</v>
          </cell>
          <cell r="Q121">
            <v>21</v>
          </cell>
          <cell r="R121" t="str">
            <v>010.01.04.05/2021/0807</v>
          </cell>
        </row>
        <row r="122">
          <cell r="A122" t="str">
            <v>Lajes das Flores</v>
          </cell>
          <cell r="B122" t="str">
            <v>4801</v>
          </cell>
          <cell r="C122" t="str">
            <v>2004801</v>
          </cell>
          <cell r="D122" t="str">
            <v>Região Autónoma dos Açores</v>
          </cell>
          <cell r="E122" t="str">
            <v>2</v>
          </cell>
          <cell r="F122" t="str">
            <v>Região Autónoma dos Açores</v>
          </cell>
          <cell r="G122" t="str">
            <v>20</v>
          </cell>
          <cell r="H122" t="str">
            <v>Região Autónoma dos Açores</v>
          </cell>
          <cell r="I122" t="str">
            <v>20</v>
          </cell>
          <cell r="J122" t="str">
            <v>Região Autónoma dos Açores</v>
          </cell>
          <cell r="K122" t="str">
            <v>200</v>
          </cell>
          <cell r="L122" t="str">
            <v>Região Autónoma dos Açores</v>
          </cell>
          <cell r="M122" t="str">
            <v>200</v>
          </cell>
          <cell r="N122">
            <v>906</v>
          </cell>
          <cell r="O122">
            <v>4.01</v>
          </cell>
          <cell r="P122">
            <v>0</v>
          </cell>
          <cell r="Q122">
            <v>0</v>
          </cell>
          <cell r="R122" t="str">
            <v>010.01.04.05/2021/4801</v>
          </cell>
        </row>
        <row r="123">
          <cell r="A123" t="str">
            <v>Lajes do Pico</v>
          </cell>
          <cell r="B123" t="str">
            <v>4601</v>
          </cell>
          <cell r="C123" t="str">
            <v>2004601</v>
          </cell>
          <cell r="D123" t="str">
            <v>Região Autónoma dos Açores</v>
          </cell>
          <cell r="E123" t="str">
            <v>2</v>
          </cell>
          <cell r="F123" t="str">
            <v>Região Autónoma dos Açores</v>
          </cell>
          <cell r="G123" t="str">
            <v>20</v>
          </cell>
          <cell r="H123" t="str">
            <v>Região Autónoma dos Açores</v>
          </cell>
          <cell r="I123" t="str">
            <v>20</v>
          </cell>
          <cell r="J123" t="str">
            <v>Região Autónoma dos Açores</v>
          </cell>
          <cell r="K123" t="str">
            <v>200</v>
          </cell>
          <cell r="L123" t="str">
            <v>Região Autónoma dos Açores</v>
          </cell>
          <cell r="M123" t="str">
            <v>200</v>
          </cell>
          <cell r="N123">
            <v>906</v>
          </cell>
          <cell r="O123">
            <v>4.01</v>
          </cell>
          <cell r="P123">
            <v>0</v>
          </cell>
          <cell r="Q123">
            <v>0</v>
          </cell>
          <cell r="R123" t="str">
            <v>010.01.04.05/2021/4601</v>
          </cell>
        </row>
        <row r="124">
          <cell r="A124" t="str">
            <v>Lamego</v>
          </cell>
          <cell r="B124" t="str">
            <v>1805</v>
          </cell>
          <cell r="C124" t="str">
            <v>11D1805</v>
          </cell>
          <cell r="D124" t="str">
            <v>Continente</v>
          </cell>
          <cell r="E124" t="str">
            <v>1</v>
          </cell>
          <cell r="F124" t="str">
            <v>Norte</v>
          </cell>
          <cell r="G124" t="str">
            <v>11</v>
          </cell>
          <cell r="H124" t="str">
            <v>Norte</v>
          </cell>
          <cell r="I124" t="str">
            <v>11</v>
          </cell>
          <cell r="J124" t="str">
            <v>Douro</v>
          </cell>
          <cell r="K124" t="str">
            <v>117</v>
          </cell>
          <cell r="L124" t="str">
            <v>Douro</v>
          </cell>
          <cell r="M124" t="str">
            <v>11D</v>
          </cell>
          <cell r="N124">
            <v>791</v>
          </cell>
          <cell r="O124">
            <v>2.41</v>
          </cell>
          <cell r="P124">
            <v>3</v>
          </cell>
          <cell r="Q124">
            <v>27</v>
          </cell>
          <cell r="R124" t="str">
            <v>010.01.04.05/2021/1805</v>
          </cell>
        </row>
        <row r="125">
          <cell r="A125" t="str">
            <v>Leiria</v>
          </cell>
          <cell r="B125" t="str">
            <v>1009</v>
          </cell>
          <cell r="C125" t="str">
            <v>16F1009</v>
          </cell>
          <cell r="D125" t="str">
            <v>Continente</v>
          </cell>
          <cell r="E125" t="str">
            <v>1</v>
          </cell>
          <cell r="F125" t="str">
            <v>Centro</v>
          </cell>
          <cell r="G125" t="str">
            <v>16</v>
          </cell>
          <cell r="H125" t="str">
            <v>Centro</v>
          </cell>
          <cell r="I125" t="str">
            <v>16</v>
          </cell>
          <cell r="J125" t="str">
            <v>Pinhal Litoral</v>
          </cell>
          <cell r="K125" t="str">
            <v>163</v>
          </cell>
          <cell r="L125" t="str">
            <v>Região de Leiria</v>
          </cell>
          <cell r="M125" t="str">
            <v>16F</v>
          </cell>
          <cell r="N125">
            <v>1029</v>
          </cell>
          <cell r="O125">
            <v>4.75</v>
          </cell>
          <cell r="P125">
            <v>0</v>
          </cell>
          <cell r="Q125">
            <v>0</v>
          </cell>
          <cell r="R125" t="str">
            <v>010.01.04.05/2021/1009</v>
          </cell>
        </row>
        <row r="126">
          <cell r="A126" t="str">
            <v>Lisboa</v>
          </cell>
          <cell r="B126" t="str">
            <v>1106</v>
          </cell>
          <cell r="C126" t="str">
            <v>1701106</v>
          </cell>
          <cell r="D126" t="str">
            <v>Continente</v>
          </cell>
          <cell r="E126" t="str">
            <v>1</v>
          </cell>
          <cell r="F126" t="str">
            <v>Lisboa</v>
          </cell>
          <cell r="G126" t="str">
            <v>17</v>
          </cell>
          <cell r="H126" t="str">
            <v>Área Metropolitana de Lisboa</v>
          </cell>
          <cell r="I126" t="str">
            <v>17</v>
          </cell>
          <cell r="J126" t="str">
            <v>Grande Lisboa</v>
          </cell>
          <cell r="K126" t="str">
            <v>171</v>
          </cell>
          <cell r="L126" t="str">
            <v>Área Metropolitana de Lisboa</v>
          </cell>
          <cell r="M126" t="str">
            <v>170</v>
          </cell>
          <cell r="N126">
            <v>4282</v>
          </cell>
          <cell r="O126">
            <v>11.46</v>
          </cell>
          <cell r="P126">
            <v>17</v>
          </cell>
          <cell r="Q126">
            <v>2867</v>
          </cell>
          <cell r="R126" t="str">
            <v>010.01.04.05/2021/1106</v>
          </cell>
        </row>
        <row r="127">
          <cell r="A127" t="str">
            <v>Loulé</v>
          </cell>
          <cell r="B127" t="str">
            <v>0808</v>
          </cell>
          <cell r="C127" t="str">
            <v>1500808</v>
          </cell>
          <cell r="D127" t="str">
            <v>Continente</v>
          </cell>
          <cell r="E127" t="str">
            <v>1</v>
          </cell>
          <cell r="F127" t="str">
            <v>Algarve</v>
          </cell>
          <cell r="G127" t="str">
            <v>15</v>
          </cell>
          <cell r="H127" t="str">
            <v>Algarve</v>
          </cell>
          <cell r="I127" t="str">
            <v>15</v>
          </cell>
          <cell r="J127" t="str">
            <v>Algarve</v>
          </cell>
          <cell r="K127">
            <v>150</v>
          </cell>
          <cell r="L127" t="str">
            <v>Algarve</v>
          </cell>
          <cell r="M127">
            <v>150</v>
          </cell>
          <cell r="N127">
            <v>2475</v>
          </cell>
          <cell r="O127">
            <v>7.44</v>
          </cell>
          <cell r="P127">
            <v>20</v>
          </cell>
          <cell r="Q127">
            <v>101</v>
          </cell>
          <cell r="R127" t="str">
            <v>010.01.04.05/2021/0808</v>
          </cell>
        </row>
        <row r="128">
          <cell r="A128" t="str">
            <v>Loures</v>
          </cell>
          <cell r="B128" t="str">
            <v>1107</v>
          </cell>
          <cell r="C128" t="str">
            <v>1701107</v>
          </cell>
          <cell r="D128" t="str">
            <v>Continente</v>
          </cell>
          <cell r="E128" t="str">
            <v>1</v>
          </cell>
          <cell r="F128" t="str">
            <v>Lisboa</v>
          </cell>
          <cell r="G128" t="str">
            <v>17</v>
          </cell>
          <cell r="H128" t="str">
            <v>Área Metropolitana de Lisboa</v>
          </cell>
          <cell r="I128" t="str">
            <v>17</v>
          </cell>
          <cell r="J128" t="str">
            <v>Grande Lisboa</v>
          </cell>
          <cell r="K128" t="str">
            <v>171</v>
          </cell>
          <cell r="L128" t="str">
            <v>Área Metropolitana de Lisboa</v>
          </cell>
          <cell r="M128" t="str">
            <v>170</v>
          </cell>
          <cell r="N128">
            <v>2111</v>
          </cell>
          <cell r="O128">
            <v>7.58</v>
          </cell>
          <cell r="P128">
            <v>122</v>
          </cell>
          <cell r="Q128">
            <v>2673</v>
          </cell>
          <cell r="R128" t="str">
            <v>010.01.04.05/2021/1107</v>
          </cell>
        </row>
        <row r="129">
          <cell r="A129" t="str">
            <v>Lourinhã</v>
          </cell>
          <cell r="B129" t="str">
            <v>1108</v>
          </cell>
          <cell r="C129" t="str">
            <v>16B1108</v>
          </cell>
          <cell r="D129" t="str">
            <v>Continente</v>
          </cell>
          <cell r="E129" t="str">
            <v>1</v>
          </cell>
          <cell r="F129" t="str">
            <v>Centro</v>
          </cell>
          <cell r="G129" t="str">
            <v>16</v>
          </cell>
          <cell r="H129" t="str">
            <v>Centro</v>
          </cell>
          <cell r="I129" t="str">
            <v>16</v>
          </cell>
          <cell r="J129" t="str">
            <v>Oeste</v>
          </cell>
          <cell r="K129" t="str">
            <v>16B</v>
          </cell>
          <cell r="L129" t="str">
            <v>Oeste</v>
          </cell>
          <cell r="M129" t="str">
            <v>16B</v>
          </cell>
          <cell r="N129">
            <v>1227</v>
          </cell>
          <cell r="O129">
            <v>4.17</v>
          </cell>
          <cell r="P129">
            <v>5</v>
          </cell>
          <cell r="Q129">
            <v>10</v>
          </cell>
          <cell r="R129" t="str">
            <v>010.01.04.05/2021/1108</v>
          </cell>
        </row>
        <row r="130">
          <cell r="A130" t="str">
            <v>Lousã</v>
          </cell>
          <cell r="B130" t="str">
            <v>0607</v>
          </cell>
          <cell r="C130" t="str">
            <v>16E0607</v>
          </cell>
          <cell r="D130" t="str">
            <v>Continente</v>
          </cell>
          <cell r="E130" t="str">
            <v>1</v>
          </cell>
          <cell r="F130" t="str">
            <v>Centro</v>
          </cell>
          <cell r="G130" t="str">
            <v>16</v>
          </cell>
          <cell r="H130" t="str">
            <v>Centro</v>
          </cell>
          <cell r="I130" t="str">
            <v>16</v>
          </cell>
          <cell r="J130" t="str">
            <v>Pinhal Interior Norte</v>
          </cell>
          <cell r="K130" t="str">
            <v>164</v>
          </cell>
          <cell r="L130" t="str">
            <v>Região de Coimbra</v>
          </cell>
          <cell r="M130" t="str">
            <v>16E</v>
          </cell>
          <cell r="N130">
            <v>1055</v>
          </cell>
          <cell r="O130">
            <v>3.17</v>
          </cell>
          <cell r="P130">
            <v>0</v>
          </cell>
          <cell r="Q130">
            <v>0</v>
          </cell>
          <cell r="R130" t="str">
            <v>010.01.04.05/2021/0607</v>
          </cell>
        </row>
        <row r="131">
          <cell r="A131" t="str">
            <v>Lousada</v>
          </cell>
          <cell r="B131" t="str">
            <v>1305</v>
          </cell>
          <cell r="C131" t="str">
            <v>11C1305</v>
          </cell>
          <cell r="D131" t="str">
            <v>Continente</v>
          </cell>
          <cell r="E131" t="str">
            <v>1</v>
          </cell>
          <cell r="F131" t="str">
            <v>Norte</v>
          </cell>
          <cell r="G131" t="str">
            <v>11</v>
          </cell>
          <cell r="H131" t="str">
            <v>Norte</v>
          </cell>
          <cell r="I131" t="str">
            <v>11</v>
          </cell>
          <cell r="J131" t="str">
            <v>Tâmega</v>
          </cell>
          <cell r="K131" t="str">
            <v>115</v>
          </cell>
          <cell r="L131" t="str">
            <v>Tâmega e Sousa</v>
          </cell>
          <cell r="M131" t="str">
            <v>11C</v>
          </cell>
          <cell r="N131">
            <v>875</v>
          </cell>
          <cell r="O131">
            <v>2.69</v>
          </cell>
          <cell r="P131">
            <v>0</v>
          </cell>
          <cell r="Q131">
            <v>0</v>
          </cell>
          <cell r="R131" t="str">
            <v>010.01.04.05/2021/1305</v>
          </cell>
        </row>
        <row r="132">
          <cell r="A132" t="str">
            <v>Mação</v>
          </cell>
          <cell r="B132" t="str">
            <v>1413</v>
          </cell>
          <cell r="C132" t="str">
            <v>16I1413</v>
          </cell>
          <cell r="D132" t="str">
            <v>Continente</v>
          </cell>
          <cell r="E132" t="str">
            <v>1</v>
          </cell>
          <cell r="F132" t="str">
            <v>Centro</v>
          </cell>
          <cell r="G132" t="str">
            <v>16</v>
          </cell>
          <cell r="H132" t="str">
            <v>Centro</v>
          </cell>
          <cell r="I132" t="str">
            <v>16</v>
          </cell>
          <cell r="J132" t="str">
            <v>Pinhal Interior Sul</v>
          </cell>
          <cell r="K132" t="str">
            <v>166</v>
          </cell>
          <cell r="L132" t="str">
            <v>Médio Tejo</v>
          </cell>
          <cell r="M132" t="str">
            <v>16I</v>
          </cell>
          <cell r="N132">
            <v>687</v>
          </cell>
          <cell r="O132">
            <v>3.6</v>
          </cell>
          <cell r="P132">
            <v>0</v>
          </cell>
          <cell r="Q132">
            <v>0</v>
          </cell>
          <cell r="R132" t="str">
            <v>010.01.04.05/2021/1413</v>
          </cell>
        </row>
        <row r="133">
          <cell r="A133" t="str">
            <v>Macedo de Cavaleiros</v>
          </cell>
          <cell r="B133" t="str">
            <v>0405</v>
          </cell>
          <cell r="C133" t="str">
            <v>11E0405</v>
          </cell>
          <cell r="D133" t="str">
            <v>Continente</v>
          </cell>
          <cell r="E133" t="str">
            <v>1</v>
          </cell>
          <cell r="F133" t="str">
            <v>Norte</v>
          </cell>
          <cell r="G133" t="str">
            <v>11</v>
          </cell>
          <cell r="H133" t="str">
            <v>Norte</v>
          </cell>
          <cell r="I133" t="str">
            <v>11</v>
          </cell>
          <cell r="J133" t="str">
            <v>Alto Trás-os-Montes</v>
          </cell>
          <cell r="K133" t="str">
            <v>118</v>
          </cell>
          <cell r="L133" t="str">
            <v>Terras de Trás-os-Montes</v>
          </cell>
          <cell r="M133" t="str">
            <v>11E</v>
          </cell>
          <cell r="N133">
            <v>890</v>
          </cell>
          <cell r="O133">
            <v>2.16</v>
          </cell>
          <cell r="P133">
            <v>1</v>
          </cell>
          <cell r="Q133">
            <v>25</v>
          </cell>
          <cell r="R133" t="str">
            <v>010.01.04.05/2021/0405</v>
          </cell>
        </row>
        <row r="134">
          <cell r="A134" t="str">
            <v>Machico</v>
          </cell>
          <cell r="B134" t="str">
            <v>3104</v>
          </cell>
          <cell r="C134" t="str">
            <v>3003104</v>
          </cell>
          <cell r="D134" t="str">
            <v>Região Autónoma da Madeira</v>
          </cell>
          <cell r="E134" t="str">
            <v>3</v>
          </cell>
          <cell r="F134" t="str">
            <v>Região Autónoma da Madeira</v>
          </cell>
          <cell r="G134" t="str">
            <v>30</v>
          </cell>
          <cell r="H134" t="str">
            <v>Região Autónoma da Madeira</v>
          </cell>
          <cell r="I134" t="str">
            <v>30</v>
          </cell>
          <cell r="J134" t="str">
            <v>Região Autónoma da Madeira</v>
          </cell>
          <cell r="K134" t="str">
            <v>300</v>
          </cell>
          <cell r="L134" t="str">
            <v>Região Autónoma da Madeira</v>
          </cell>
          <cell r="M134" t="str">
            <v>300</v>
          </cell>
          <cell r="N134">
            <v>1535</v>
          </cell>
          <cell r="O134">
            <v>3.95</v>
          </cell>
          <cell r="P134">
            <v>2</v>
          </cell>
          <cell r="Q134">
            <v>2</v>
          </cell>
          <cell r="R134" t="str">
            <v>010.01.04.05/2021/3104</v>
          </cell>
        </row>
        <row r="135">
          <cell r="A135" t="str">
            <v>Madalena</v>
          </cell>
          <cell r="B135" t="str">
            <v>4602</v>
          </cell>
          <cell r="C135" t="str">
            <v>2004602</v>
          </cell>
          <cell r="D135" t="str">
            <v>Região Autónoma dos Açores</v>
          </cell>
          <cell r="E135" t="str">
            <v>2</v>
          </cell>
          <cell r="F135" t="str">
            <v>Região Autónoma dos Açores</v>
          </cell>
          <cell r="G135" t="str">
            <v>20</v>
          </cell>
          <cell r="H135" t="str">
            <v>Região Autónoma dos Açores</v>
          </cell>
          <cell r="I135" t="str">
            <v>20</v>
          </cell>
          <cell r="J135" t="str">
            <v>Região Autónoma dos Açores</v>
          </cell>
          <cell r="K135" t="str">
            <v>200</v>
          </cell>
          <cell r="L135" t="str">
            <v>Região Autónoma dos Açores</v>
          </cell>
          <cell r="M135" t="str">
            <v>200</v>
          </cell>
          <cell r="N135">
            <v>906</v>
          </cell>
          <cell r="O135">
            <v>4.01</v>
          </cell>
          <cell r="P135">
            <v>0</v>
          </cell>
          <cell r="Q135">
            <v>0</v>
          </cell>
          <cell r="R135" t="str">
            <v>010.01.04.05/2021/4602</v>
          </cell>
        </row>
        <row r="136">
          <cell r="A136" t="str">
            <v>Mafra</v>
          </cell>
          <cell r="B136" t="str">
            <v>1109</v>
          </cell>
          <cell r="C136" t="str">
            <v>1701109</v>
          </cell>
          <cell r="D136" t="str">
            <v>Continente</v>
          </cell>
          <cell r="E136" t="str">
            <v>1</v>
          </cell>
          <cell r="F136" t="str">
            <v>Lisboa</v>
          </cell>
          <cell r="G136" t="str">
            <v>17</v>
          </cell>
          <cell r="H136" t="str">
            <v>Área Metropolitana de Lisboa</v>
          </cell>
          <cell r="I136" t="str">
            <v>17</v>
          </cell>
          <cell r="J136" t="str">
            <v>Grande Lisboa</v>
          </cell>
          <cell r="K136" t="str">
            <v>171</v>
          </cell>
          <cell r="L136" t="str">
            <v>Área Metropolitana de Lisboa</v>
          </cell>
          <cell r="M136" t="str">
            <v>170</v>
          </cell>
          <cell r="N136">
            <v>1720</v>
          </cell>
          <cell r="O136">
            <v>6.5</v>
          </cell>
          <cell r="P136">
            <v>8</v>
          </cell>
          <cell r="Q136">
            <v>18</v>
          </cell>
          <cell r="R136" t="str">
            <v>010.01.04.05/2021/1109</v>
          </cell>
        </row>
        <row r="137">
          <cell r="A137" t="str">
            <v>Maia</v>
          </cell>
          <cell r="B137" t="str">
            <v>1306</v>
          </cell>
          <cell r="C137" t="str">
            <v>11A1306</v>
          </cell>
          <cell r="D137" t="str">
            <v>Continente</v>
          </cell>
          <cell r="E137" t="str">
            <v>1</v>
          </cell>
          <cell r="F137" t="str">
            <v>Norte</v>
          </cell>
          <cell r="G137" t="str">
            <v>11</v>
          </cell>
          <cell r="H137" t="str">
            <v>Norte</v>
          </cell>
          <cell r="I137" t="str">
            <v>11</v>
          </cell>
          <cell r="J137" t="str">
            <v>Grande Porto</v>
          </cell>
          <cell r="K137" t="str">
            <v>114</v>
          </cell>
          <cell r="L137" t="str">
            <v>Área Metropolitana do Porto</v>
          </cell>
          <cell r="M137" t="str">
            <v>11A</v>
          </cell>
          <cell r="N137">
            <v>1616</v>
          </cell>
          <cell r="O137">
            <v>6.09</v>
          </cell>
          <cell r="P137">
            <v>400</v>
          </cell>
          <cell r="Q137">
            <v>794</v>
          </cell>
          <cell r="R137" t="str">
            <v>010.01.04.05/2021/1306</v>
          </cell>
        </row>
        <row r="138">
          <cell r="A138" t="str">
            <v>Mangualde</v>
          </cell>
          <cell r="B138" t="str">
            <v>1806</v>
          </cell>
          <cell r="C138" t="str">
            <v>16G1806</v>
          </cell>
          <cell r="D138" t="str">
            <v>Continente</v>
          </cell>
          <cell r="E138" t="str">
            <v>1</v>
          </cell>
          <cell r="F138" t="str">
            <v>Centro</v>
          </cell>
          <cell r="G138" t="str">
            <v>16</v>
          </cell>
          <cell r="H138" t="str">
            <v>Centro</v>
          </cell>
          <cell r="I138" t="str">
            <v>16</v>
          </cell>
          <cell r="J138" t="str">
            <v>Dão-Lafões</v>
          </cell>
          <cell r="K138" t="str">
            <v>165</v>
          </cell>
          <cell r="L138" t="str">
            <v>Viseu Dão Lafões</v>
          </cell>
          <cell r="M138" t="str">
            <v>16G</v>
          </cell>
          <cell r="N138">
            <v>1072</v>
          </cell>
          <cell r="O138">
            <v>2.75</v>
          </cell>
          <cell r="P138">
            <v>14</v>
          </cell>
          <cell r="Q138">
            <v>78</v>
          </cell>
          <cell r="R138" t="str">
            <v>010.01.04.05/2021/1806</v>
          </cell>
        </row>
        <row r="139">
          <cell r="A139" t="str">
            <v>Manteigas</v>
          </cell>
          <cell r="B139" t="str">
            <v>0908</v>
          </cell>
          <cell r="C139" t="str">
            <v>16J0908</v>
          </cell>
          <cell r="D139" t="str">
            <v>Continente</v>
          </cell>
          <cell r="E139" t="str">
            <v>1</v>
          </cell>
          <cell r="F139" t="str">
            <v>Centro</v>
          </cell>
          <cell r="G139" t="str">
            <v>16</v>
          </cell>
          <cell r="H139" t="str">
            <v>Centro</v>
          </cell>
          <cell r="I139" t="str">
            <v>16</v>
          </cell>
          <cell r="J139" t="str">
            <v>Beira Interior Norte</v>
          </cell>
          <cell r="K139" t="str">
            <v>168</v>
          </cell>
          <cell r="L139" t="str">
            <v>Beiras e Serra da Estrela</v>
          </cell>
          <cell r="M139" t="str">
            <v>16J</v>
          </cell>
          <cell r="N139">
            <v>709</v>
          </cell>
          <cell r="O139">
            <v>2.97</v>
          </cell>
          <cell r="P139">
            <v>0</v>
          </cell>
          <cell r="Q139">
            <v>0</v>
          </cell>
          <cell r="R139" t="str">
            <v>010.01.04.05/2021/0908</v>
          </cell>
        </row>
        <row r="140">
          <cell r="A140" t="str">
            <v>Marco de Canaveses</v>
          </cell>
          <cell r="B140" t="str">
            <v>1307</v>
          </cell>
          <cell r="C140" t="str">
            <v>11C1307</v>
          </cell>
          <cell r="D140" t="str">
            <v>Continente</v>
          </cell>
          <cell r="E140" t="str">
            <v>1</v>
          </cell>
          <cell r="F140" t="str">
            <v>Norte</v>
          </cell>
          <cell r="G140" t="str">
            <v>11</v>
          </cell>
          <cell r="H140" t="str">
            <v>Norte</v>
          </cell>
          <cell r="I140" t="str">
            <v>11</v>
          </cell>
          <cell r="J140" t="str">
            <v>Tâmega</v>
          </cell>
          <cell r="K140" t="str">
            <v>115</v>
          </cell>
          <cell r="L140" t="str">
            <v>Tâmega e Sousa</v>
          </cell>
          <cell r="M140" t="str">
            <v>11C</v>
          </cell>
          <cell r="N140">
            <v>875</v>
          </cell>
          <cell r="O140">
            <v>2.75</v>
          </cell>
          <cell r="P140">
            <v>0</v>
          </cell>
          <cell r="Q140">
            <v>0</v>
          </cell>
          <cell r="R140" t="str">
            <v>010.01.04.05/2021/1307</v>
          </cell>
        </row>
        <row r="141">
          <cell r="A141" t="str">
            <v>Marinha Grande</v>
          </cell>
          <cell r="B141" t="str">
            <v>1010</v>
          </cell>
          <cell r="C141" t="str">
            <v>16F1010</v>
          </cell>
          <cell r="D141" t="str">
            <v>Continente</v>
          </cell>
          <cell r="E141" t="str">
            <v>1</v>
          </cell>
          <cell r="F141" t="str">
            <v>Centro</v>
          </cell>
          <cell r="G141" t="str">
            <v>16</v>
          </cell>
          <cell r="H141" t="str">
            <v>Centro</v>
          </cell>
          <cell r="I141" t="str">
            <v>16</v>
          </cell>
          <cell r="J141" t="str">
            <v>Pinhal Litoral</v>
          </cell>
          <cell r="K141" t="str">
            <v>163</v>
          </cell>
          <cell r="L141" t="str">
            <v>Região de Leiria</v>
          </cell>
          <cell r="M141" t="str">
            <v>16F</v>
          </cell>
          <cell r="N141">
            <v>1029</v>
          </cell>
          <cell r="O141">
            <v>3.93</v>
          </cell>
          <cell r="P141">
            <v>5</v>
          </cell>
          <cell r="Q141">
            <v>31</v>
          </cell>
          <cell r="R141" t="str">
            <v>010.01.04.05/2021/1010</v>
          </cell>
        </row>
        <row r="142">
          <cell r="A142" t="str">
            <v>Marvão</v>
          </cell>
          <cell r="B142" t="str">
            <v>1210</v>
          </cell>
          <cell r="C142" t="str">
            <v>1861210</v>
          </cell>
          <cell r="D142" t="str">
            <v>Continente</v>
          </cell>
          <cell r="E142" t="str">
            <v>1</v>
          </cell>
          <cell r="F142" t="str">
            <v>Alentejo</v>
          </cell>
          <cell r="G142" t="str">
            <v>18</v>
          </cell>
          <cell r="H142" t="str">
            <v>Alentejo</v>
          </cell>
          <cell r="I142" t="str">
            <v>18</v>
          </cell>
          <cell r="J142" t="str">
            <v>Alto Alentejo</v>
          </cell>
          <cell r="K142" t="str">
            <v>182</v>
          </cell>
          <cell r="L142" t="str">
            <v>Alto Alentejo</v>
          </cell>
          <cell r="M142" t="str">
            <v>186</v>
          </cell>
          <cell r="N142">
            <v>640</v>
          </cell>
          <cell r="O142">
            <v>3.05</v>
          </cell>
          <cell r="P142">
            <v>1</v>
          </cell>
          <cell r="Q142">
            <v>5</v>
          </cell>
          <cell r="R142" t="str">
            <v>010.01.04.05/2021/1210</v>
          </cell>
        </row>
        <row r="143">
          <cell r="A143" t="str">
            <v>Matosinhos</v>
          </cell>
          <cell r="B143" t="str">
            <v>1308</v>
          </cell>
          <cell r="C143" t="str">
            <v>11A1308</v>
          </cell>
          <cell r="D143" t="str">
            <v>Continente</v>
          </cell>
          <cell r="E143" t="str">
            <v>1</v>
          </cell>
          <cell r="F143" t="str">
            <v>Norte</v>
          </cell>
          <cell r="G143" t="str">
            <v>11</v>
          </cell>
          <cell r="H143" t="str">
            <v>Norte</v>
          </cell>
          <cell r="I143" t="str">
            <v>11</v>
          </cell>
          <cell r="J143" t="str">
            <v>Grande Porto</v>
          </cell>
          <cell r="K143" t="str">
            <v>114</v>
          </cell>
          <cell r="L143" t="str">
            <v>Área Metropolitana do Porto</v>
          </cell>
          <cell r="M143" t="str">
            <v>11A</v>
          </cell>
          <cell r="N143">
            <v>2178</v>
          </cell>
          <cell r="O143">
            <v>7.72</v>
          </cell>
          <cell r="P143">
            <v>190</v>
          </cell>
          <cell r="Q143">
            <v>190</v>
          </cell>
          <cell r="R143" t="str">
            <v>010.01.04.05/2021/1308</v>
          </cell>
        </row>
        <row r="144">
          <cell r="A144" t="str">
            <v>Mealhada</v>
          </cell>
          <cell r="B144" t="str">
            <v>0111</v>
          </cell>
          <cell r="C144" t="str">
            <v>16E0111</v>
          </cell>
          <cell r="D144" t="str">
            <v>Continente</v>
          </cell>
          <cell r="E144" t="str">
            <v>1</v>
          </cell>
          <cell r="F144" t="str">
            <v>Centro</v>
          </cell>
          <cell r="G144" t="str">
            <v>16</v>
          </cell>
          <cell r="H144" t="str">
            <v>Centro</v>
          </cell>
          <cell r="I144" t="str">
            <v>16</v>
          </cell>
          <cell r="J144" t="str">
            <v>Baixo Vouga</v>
          </cell>
          <cell r="K144" t="str">
            <v>161</v>
          </cell>
          <cell r="L144" t="str">
            <v>Região de Coimbra</v>
          </cell>
          <cell r="M144" t="str">
            <v>16E</v>
          </cell>
          <cell r="N144">
            <v>1055</v>
          </cell>
          <cell r="O144">
            <v>3.31</v>
          </cell>
          <cell r="P144">
            <v>4</v>
          </cell>
          <cell r="Q144">
            <v>7</v>
          </cell>
          <cell r="R144" t="str">
            <v>010.01.04.05/2021/0111</v>
          </cell>
        </row>
        <row r="145">
          <cell r="A145" t="str">
            <v>Mêda</v>
          </cell>
          <cell r="B145" t="str">
            <v>0909</v>
          </cell>
          <cell r="C145" t="str">
            <v>16J0909</v>
          </cell>
          <cell r="D145" t="str">
            <v>Continente</v>
          </cell>
          <cell r="E145" t="str">
            <v>1</v>
          </cell>
          <cell r="F145" t="str">
            <v>Centro</v>
          </cell>
          <cell r="G145" t="str">
            <v>16</v>
          </cell>
          <cell r="H145" t="str">
            <v>Centro</v>
          </cell>
          <cell r="I145" t="str">
            <v>16</v>
          </cell>
          <cell r="J145" t="str">
            <v>Beira Interior Norte</v>
          </cell>
          <cell r="K145" t="str">
            <v>168</v>
          </cell>
          <cell r="L145" t="str">
            <v>Beiras e Serra da Estrela</v>
          </cell>
          <cell r="M145" t="str">
            <v>16J</v>
          </cell>
          <cell r="N145">
            <v>709</v>
          </cell>
          <cell r="O145">
            <v>2.97</v>
          </cell>
          <cell r="P145">
            <v>4</v>
          </cell>
          <cell r="Q145">
            <v>5</v>
          </cell>
          <cell r="R145" t="str">
            <v>010.01.04.05/2021/0909</v>
          </cell>
        </row>
        <row r="146">
          <cell r="A146" t="str">
            <v>Melgaço</v>
          </cell>
          <cell r="B146" t="str">
            <v>1603</v>
          </cell>
          <cell r="C146" t="str">
            <v>1111603</v>
          </cell>
          <cell r="D146" t="str">
            <v>Continente</v>
          </cell>
          <cell r="E146" t="str">
            <v>1</v>
          </cell>
          <cell r="F146" t="str">
            <v>Norte</v>
          </cell>
          <cell r="G146" t="str">
            <v>11</v>
          </cell>
          <cell r="H146" t="str">
            <v>Norte</v>
          </cell>
          <cell r="I146" t="str">
            <v>11</v>
          </cell>
          <cell r="J146" t="str">
            <v>Minho-Lima</v>
          </cell>
          <cell r="K146" t="str">
            <v>111</v>
          </cell>
          <cell r="L146" t="str">
            <v>Alto Minho</v>
          </cell>
          <cell r="M146" t="str">
            <v>111</v>
          </cell>
          <cell r="N146">
            <v>1048</v>
          </cell>
          <cell r="O146">
            <v>4</v>
          </cell>
          <cell r="P146">
            <v>0</v>
          </cell>
          <cell r="Q146">
            <v>0</v>
          </cell>
          <cell r="R146" t="str">
            <v>010.01.04.05/2021/1603</v>
          </cell>
        </row>
        <row r="147">
          <cell r="A147" t="str">
            <v>Mértola</v>
          </cell>
          <cell r="B147" t="str">
            <v>0209</v>
          </cell>
          <cell r="C147" t="str">
            <v>1840209</v>
          </cell>
          <cell r="D147" t="str">
            <v>Continente</v>
          </cell>
          <cell r="E147" t="str">
            <v>1</v>
          </cell>
          <cell r="F147" t="str">
            <v>Alentejo</v>
          </cell>
          <cell r="G147" t="str">
            <v>18</v>
          </cell>
          <cell r="H147" t="str">
            <v>Alentejo</v>
          </cell>
          <cell r="I147" t="str">
            <v>18</v>
          </cell>
          <cell r="J147" t="str">
            <v>Baixo Alentejo</v>
          </cell>
          <cell r="K147" t="str">
            <v>184</v>
          </cell>
          <cell r="L147" t="str">
            <v>Baixo Alentejo</v>
          </cell>
          <cell r="M147" t="str">
            <v>184</v>
          </cell>
          <cell r="N147">
            <v>631</v>
          </cell>
          <cell r="O147">
            <v>3.94</v>
          </cell>
          <cell r="P147">
            <v>3</v>
          </cell>
          <cell r="Q147">
            <v>3</v>
          </cell>
          <cell r="R147" t="str">
            <v>010.01.04.05/2021/0209</v>
          </cell>
        </row>
        <row r="148">
          <cell r="A148" t="str">
            <v>Mesão Frio</v>
          </cell>
          <cell r="B148" t="str">
            <v>1704</v>
          </cell>
          <cell r="C148" t="str">
            <v>11D1704</v>
          </cell>
          <cell r="D148" t="str">
            <v>Continente</v>
          </cell>
          <cell r="E148" t="str">
            <v>1</v>
          </cell>
          <cell r="F148" t="str">
            <v>Norte</v>
          </cell>
          <cell r="G148" t="str">
            <v>11</v>
          </cell>
          <cell r="H148" t="str">
            <v>Norte</v>
          </cell>
          <cell r="I148" t="str">
            <v>11</v>
          </cell>
          <cell r="J148" t="str">
            <v>Douro</v>
          </cell>
          <cell r="K148" t="str">
            <v>117</v>
          </cell>
          <cell r="L148" t="str">
            <v>Douro</v>
          </cell>
          <cell r="M148" t="str">
            <v>11D</v>
          </cell>
          <cell r="N148">
            <v>791</v>
          </cell>
          <cell r="O148">
            <v>3.22</v>
          </cell>
          <cell r="P148">
            <v>1</v>
          </cell>
          <cell r="Q148">
            <v>47</v>
          </cell>
          <cell r="R148" t="str">
            <v>010.01.04.05/2021/1704</v>
          </cell>
        </row>
        <row r="149">
          <cell r="A149" t="str">
            <v>Mira</v>
          </cell>
          <cell r="B149" t="str">
            <v>0608</v>
          </cell>
          <cell r="C149" t="str">
            <v>16E0608</v>
          </cell>
          <cell r="D149" t="str">
            <v>Continente</v>
          </cell>
          <cell r="E149" t="str">
            <v>1</v>
          </cell>
          <cell r="F149" t="str">
            <v>Centro</v>
          </cell>
          <cell r="G149" t="str">
            <v>16</v>
          </cell>
          <cell r="H149" t="str">
            <v>Centro</v>
          </cell>
          <cell r="I149" t="str">
            <v>16</v>
          </cell>
          <cell r="J149" t="str">
            <v>Baixo Mondego</v>
          </cell>
          <cell r="K149" t="str">
            <v>162</v>
          </cell>
          <cell r="L149" t="str">
            <v>Região de Coimbra</v>
          </cell>
          <cell r="M149" t="str">
            <v>16E</v>
          </cell>
          <cell r="N149">
            <v>1055</v>
          </cell>
          <cell r="O149">
            <v>2.99</v>
          </cell>
          <cell r="P149">
            <v>5</v>
          </cell>
          <cell r="Q149">
            <v>329</v>
          </cell>
          <cell r="R149" t="str">
            <v>010.01.04.05/2021/0608</v>
          </cell>
        </row>
        <row r="150">
          <cell r="A150" t="str">
            <v>Miranda do Corvo</v>
          </cell>
          <cell r="B150" t="str">
            <v>0609</v>
          </cell>
          <cell r="C150" t="str">
            <v>16E0609</v>
          </cell>
          <cell r="D150" t="str">
            <v>Continente</v>
          </cell>
          <cell r="E150" t="str">
            <v>1</v>
          </cell>
          <cell r="F150" t="str">
            <v>Centro</v>
          </cell>
          <cell r="G150" t="str">
            <v>16</v>
          </cell>
          <cell r="H150" t="str">
            <v>Centro</v>
          </cell>
          <cell r="I150" t="str">
            <v>16</v>
          </cell>
          <cell r="J150" t="str">
            <v>Pinhal Interior Norte</v>
          </cell>
          <cell r="K150" t="str">
            <v>164</v>
          </cell>
          <cell r="L150" t="str">
            <v>Região de Coimbra</v>
          </cell>
          <cell r="M150" t="str">
            <v>16E</v>
          </cell>
          <cell r="N150">
            <v>1055</v>
          </cell>
          <cell r="O150">
            <v>3</v>
          </cell>
          <cell r="P150">
            <v>6</v>
          </cell>
          <cell r="Q150">
            <v>6</v>
          </cell>
          <cell r="R150" t="str">
            <v>010.01.04.05/2021/0609</v>
          </cell>
        </row>
        <row r="151">
          <cell r="A151" t="str">
            <v>Miranda do Douro</v>
          </cell>
          <cell r="B151" t="str">
            <v>0406</v>
          </cell>
          <cell r="C151" t="str">
            <v>11E0406</v>
          </cell>
          <cell r="D151" t="str">
            <v>Continente</v>
          </cell>
          <cell r="E151" t="str">
            <v>1</v>
          </cell>
          <cell r="F151" t="str">
            <v>Norte</v>
          </cell>
          <cell r="G151" t="str">
            <v>11</v>
          </cell>
          <cell r="H151" t="str">
            <v>Norte</v>
          </cell>
          <cell r="I151" t="str">
            <v>11</v>
          </cell>
          <cell r="J151" t="str">
            <v>Alto Trás-os-Montes</v>
          </cell>
          <cell r="K151" t="str">
            <v>118</v>
          </cell>
          <cell r="L151" t="str">
            <v>Terras de Trás-os-Montes</v>
          </cell>
          <cell r="M151" t="str">
            <v>11E</v>
          </cell>
          <cell r="N151">
            <v>890</v>
          </cell>
          <cell r="O151">
            <v>2.43</v>
          </cell>
          <cell r="P151">
            <v>2</v>
          </cell>
          <cell r="Q151">
            <v>65</v>
          </cell>
          <cell r="R151" t="str">
            <v>010.01.04.05/2021/0406</v>
          </cell>
        </row>
        <row r="152">
          <cell r="A152" t="str">
            <v>Mirandela</v>
          </cell>
          <cell r="B152" t="str">
            <v>0407</v>
          </cell>
          <cell r="C152" t="str">
            <v>11E0407</v>
          </cell>
          <cell r="D152" t="str">
            <v>Continente</v>
          </cell>
          <cell r="E152" t="str">
            <v>1</v>
          </cell>
          <cell r="F152" t="str">
            <v>Norte</v>
          </cell>
          <cell r="G152" t="str">
            <v>11</v>
          </cell>
          <cell r="H152" t="str">
            <v>Norte</v>
          </cell>
          <cell r="I152" t="str">
            <v>11</v>
          </cell>
          <cell r="J152" t="str">
            <v>Alto Trás-os-Montes</v>
          </cell>
          <cell r="K152" t="str">
            <v>118</v>
          </cell>
          <cell r="L152" t="str">
            <v>Terras de Trás-os-Montes</v>
          </cell>
          <cell r="M152" t="str">
            <v>11E</v>
          </cell>
          <cell r="N152">
            <v>890</v>
          </cell>
          <cell r="O152">
            <v>2.58</v>
          </cell>
          <cell r="P152">
            <v>1</v>
          </cell>
          <cell r="Q152">
            <v>16</v>
          </cell>
          <cell r="R152" t="str">
            <v>010.01.04.05/2021/0407</v>
          </cell>
        </row>
        <row r="153">
          <cell r="A153" t="str">
            <v>Mogadouro</v>
          </cell>
          <cell r="B153" t="str">
            <v>0408</v>
          </cell>
          <cell r="C153" t="str">
            <v>11E0408</v>
          </cell>
          <cell r="D153" t="str">
            <v>Continente</v>
          </cell>
          <cell r="E153" t="str">
            <v>1</v>
          </cell>
          <cell r="F153" t="str">
            <v>Norte</v>
          </cell>
          <cell r="G153" t="str">
            <v>11</v>
          </cell>
          <cell r="H153" t="str">
            <v>Norte</v>
          </cell>
          <cell r="I153" t="str">
            <v>11</v>
          </cell>
          <cell r="J153" t="str">
            <v>Alto Trás-os-Montes</v>
          </cell>
          <cell r="K153" t="str">
            <v>118</v>
          </cell>
          <cell r="L153" t="str">
            <v>Terras de Trás-os-Montes</v>
          </cell>
          <cell r="M153" t="str">
            <v>11E</v>
          </cell>
          <cell r="N153">
            <v>890</v>
          </cell>
          <cell r="O153">
            <v>2.43</v>
          </cell>
          <cell r="P153">
            <v>0</v>
          </cell>
          <cell r="Q153">
            <v>0</v>
          </cell>
          <cell r="R153" t="str">
            <v>010.01.04.05/2021/0408</v>
          </cell>
        </row>
        <row r="154">
          <cell r="A154" t="str">
            <v>Moimenta da Beira</v>
          </cell>
          <cell r="B154" t="str">
            <v>1807</v>
          </cell>
          <cell r="C154" t="str">
            <v>11D1807</v>
          </cell>
          <cell r="D154" t="str">
            <v>Continente</v>
          </cell>
          <cell r="E154" t="str">
            <v>1</v>
          </cell>
          <cell r="F154" t="str">
            <v>Norte</v>
          </cell>
          <cell r="G154" t="str">
            <v>11</v>
          </cell>
          <cell r="H154" t="str">
            <v>Norte</v>
          </cell>
          <cell r="I154" t="str">
            <v>11</v>
          </cell>
          <cell r="J154" t="str">
            <v>Douro</v>
          </cell>
          <cell r="K154" t="str">
            <v>117</v>
          </cell>
          <cell r="L154" t="str">
            <v>Douro</v>
          </cell>
          <cell r="M154" t="str">
            <v>11D</v>
          </cell>
          <cell r="N154">
            <v>791</v>
          </cell>
          <cell r="O154">
            <v>2.55</v>
          </cell>
          <cell r="P154">
            <v>5</v>
          </cell>
          <cell r="Q154">
            <v>27</v>
          </cell>
          <cell r="R154" t="str">
            <v>010.01.04.05/2021/1807</v>
          </cell>
        </row>
        <row r="155">
          <cell r="A155" t="str">
            <v>Moita</v>
          </cell>
          <cell r="B155" t="str">
            <v>1506</v>
          </cell>
          <cell r="C155" t="str">
            <v>1701506</v>
          </cell>
          <cell r="D155" t="str">
            <v>Continente</v>
          </cell>
          <cell r="E155" t="str">
            <v>1</v>
          </cell>
          <cell r="F155" t="str">
            <v>Lisboa</v>
          </cell>
          <cell r="G155" t="str">
            <v>17</v>
          </cell>
          <cell r="H155" t="str">
            <v>Área Metropolitana de Lisboa</v>
          </cell>
          <cell r="I155" t="str">
            <v>17</v>
          </cell>
          <cell r="J155" t="str">
            <v>Península de Setúbal</v>
          </cell>
          <cell r="K155" t="str">
            <v>172</v>
          </cell>
          <cell r="L155" t="str">
            <v>Área Metropolitana de Lisboa</v>
          </cell>
          <cell r="M155" t="str">
            <v>170</v>
          </cell>
          <cell r="N155">
            <v>1344</v>
          </cell>
          <cell r="O155">
            <v>5.47</v>
          </cell>
          <cell r="P155">
            <v>5</v>
          </cell>
          <cell r="Q155">
            <v>92</v>
          </cell>
          <cell r="R155" t="str">
            <v>010.01.04.05/2021/1506</v>
          </cell>
        </row>
        <row r="156">
          <cell r="A156" t="str">
            <v>Monção</v>
          </cell>
          <cell r="B156" t="str">
            <v>1604</v>
          </cell>
          <cell r="C156" t="str">
            <v>1111604</v>
          </cell>
          <cell r="D156" t="str">
            <v>Continente</v>
          </cell>
          <cell r="E156" t="str">
            <v>1</v>
          </cell>
          <cell r="F156" t="str">
            <v>Norte</v>
          </cell>
          <cell r="G156" t="str">
            <v>11</v>
          </cell>
          <cell r="H156" t="str">
            <v>Norte</v>
          </cell>
          <cell r="I156" t="str">
            <v>11</v>
          </cell>
          <cell r="J156" t="str">
            <v>Minho-Lima</v>
          </cell>
          <cell r="K156" t="str">
            <v>111</v>
          </cell>
          <cell r="L156" t="str">
            <v>Alto Minho</v>
          </cell>
          <cell r="M156" t="str">
            <v>111</v>
          </cell>
          <cell r="N156">
            <v>1048</v>
          </cell>
          <cell r="O156">
            <v>3.37</v>
          </cell>
          <cell r="P156">
            <v>2</v>
          </cell>
          <cell r="Q156">
            <v>72</v>
          </cell>
          <cell r="R156" t="str">
            <v>010.01.04.05/2021/1604</v>
          </cell>
        </row>
        <row r="157">
          <cell r="A157" t="str">
            <v>Monchique</v>
          </cell>
          <cell r="B157" t="str">
            <v>0809</v>
          </cell>
          <cell r="C157">
            <v>1500809</v>
          </cell>
          <cell r="D157" t="str">
            <v>Continente</v>
          </cell>
          <cell r="E157" t="str">
            <v>1</v>
          </cell>
          <cell r="F157" t="str">
            <v>Algarve</v>
          </cell>
          <cell r="G157" t="str">
            <v>15</v>
          </cell>
          <cell r="H157" t="str">
            <v>Algarve</v>
          </cell>
          <cell r="I157" t="str">
            <v>15</v>
          </cell>
          <cell r="J157" t="str">
            <v>Algarve</v>
          </cell>
          <cell r="K157">
            <v>150</v>
          </cell>
          <cell r="L157" t="str">
            <v>Algarve</v>
          </cell>
          <cell r="M157">
            <v>150</v>
          </cell>
          <cell r="N157">
            <v>1979</v>
          </cell>
          <cell r="O157" t="e">
            <v>#VALUE!</v>
          </cell>
          <cell r="P157">
            <v>5</v>
          </cell>
          <cell r="Q157">
            <v>24</v>
          </cell>
          <cell r="R157" t="str">
            <v>010.01.04.05/2021/0809</v>
          </cell>
        </row>
        <row r="158">
          <cell r="A158" t="str">
            <v>Mondim de Basto</v>
          </cell>
          <cell r="B158" t="str">
            <v>1705</v>
          </cell>
          <cell r="C158" t="str">
            <v>1191705</v>
          </cell>
          <cell r="D158" t="str">
            <v>Continente</v>
          </cell>
          <cell r="E158" t="str">
            <v>1</v>
          </cell>
          <cell r="F158" t="str">
            <v>Norte</v>
          </cell>
          <cell r="G158" t="str">
            <v>11</v>
          </cell>
          <cell r="H158" t="str">
            <v>Norte</v>
          </cell>
          <cell r="I158" t="str">
            <v>11</v>
          </cell>
          <cell r="J158" t="str">
            <v>Tâmega</v>
          </cell>
          <cell r="K158" t="str">
            <v>115</v>
          </cell>
          <cell r="L158" t="str">
            <v>Ave</v>
          </cell>
          <cell r="M158" t="str">
            <v>119</v>
          </cell>
          <cell r="N158">
            <v>1000</v>
          </cell>
          <cell r="O158">
            <v>3.57</v>
          </cell>
          <cell r="P158">
            <v>0</v>
          </cell>
          <cell r="Q158">
            <v>0</v>
          </cell>
          <cell r="R158" t="str">
            <v>010.01.04.05/2021/1705</v>
          </cell>
        </row>
        <row r="159">
          <cell r="A159" t="str">
            <v>Monforte</v>
          </cell>
          <cell r="B159" t="str">
            <v>1211</v>
          </cell>
          <cell r="C159" t="str">
            <v>1861211</v>
          </cell>
          <cell r="D159" t="str">
            <v>Continente</v>
          </cell>
          <cell r="E159" t="str">
            <v>1</v>
          </cell>
          <cell r="F159" t="str">
            <v>Alentejo</v>
          </cell>
          <cell r="G159" t="str">
            <v>18</v>
          </cell>
          <cell r="H159" t="str">
            <v>Alentejo</v>
          </cell>
          <cell r="I159" t="str">
            <v>18</v>
          </cell>
          <cell r="J159" t="str">
            <v>Alto Alentejo</v>
          </cell>
          <cell r="K159" t="str">
            <v>182</v>
          </cell>
          <cell r="L159" t="str">
            <v>Alto Alentejo</v>
          </cell>
          <cell r="M159" t="str">
            <v>186</v>
          </cell>
          <cell r="N159">
            <v>640</v>
          </cell>
          <cell r="O159">
            <v>3.05</v>
          </cell>
          <cell r="P159">
            <v>5</v>
          </cell>
          <cell r="Q159">
            <v>53</v>
          </cell>
          <cell r="R159" t="str">
            <v>010.01.04.05/2021/1211</v>
          </cell>
        </row>
        <row r="160">
          <cell r="A160" t="str">
            <v>Montalegre</v>
          </cell>
          <cell r="B160" t="str">
            <v>1706</v>
          </cell>
          <cell r="C160" t="str">
            <v>11B1706</v>
          </cell>
          <cell r="D160" t="str">
            <v>Continente</v>
          </cell>
          <cell r="E160" t="str">
            <v>1</v>
          </cell>
          <cell r="F160" t="str">
            <v>Norte</v>
          </cell>
          <cell r="G160" t="str">
            <v>11</v>
          </cell>
          <cell r="H160" t="str">
            <v>Norte</v>
          </cell>
          <cell r="I160" t="str">
            <v>11</v>
          </cell>
          <cell r="J160" t="str">
            <v>Alto Trás-os-Montes</v>
          </cell>
          <cell r="K160" t="str">
            <v>118</v>
          </cell>
          <cell r="L160" t="str">
            <v>Alto Tâmega</v>
          </cell>
          <cell r="M160" t="str">
            <v>11B</v>
          </cell>
          <cell r="N160">
            <v>790</v>
          </cell>
          <cell r="O160">
            <v>3.54</v>
          </cell>
          <cell r="P160">
            <v>0</v>
          </cell>
          <cell r="Q160">
            <v>0</v>
          </cell>
          <cell r="R160" t="str">
            <v>010.01.04.05/2021/1706</v>
          </cell>
        </row>
        <row r="161">
          <cell r="A161" t="str">
            <v>Montemor-o-Novo</v>
          </cell>
          <cell r="B161" t="str">
            <v>0706</v>
          </cell>
          <cell r="C161" t="str">
            <v>1870706</v>
          </cell>
          <cell r="D161" t="str">
            <v>Continente</v>
          </cell>
          <cell r="E161" t="str">
            <v>1</v>
          </cell>
          <cell r="F161" t="str">
            <v>Alentejo</v>
          </cell>
          <cell r="G161" t="str">
            <v>18</v>
          </cell>
          <cell r="H161" t="str">
            <v>Alentejo</v>
          </cell>
          <cell r="I161" t="str">
            <v>18</v>
          </cell>
          <cell r="J161" t="str">
            <v>Alentejo Central</v>
          </cell>
          <cell r="K161" t="str">
            <v>183</v>
          </cell>
          <cell r="L161" t="str">
            <v>Alentejo Central</v>
          </cell>
          <cell r="M161" t="str">
            <v>187</v>
          </cell>
          <cell r="N161">
            <v>855</v>
          </cell>
          <cell r="O161">
            <v>3.7</v>
          </cell>
          <cell r="P161">
            <v>0</v>
          </cell>
          <cell r="Q161">
            <v>0</v>
          </cell>
          <cell r="R161" t="str">
            <v>010.01.04.05/2021/0706</v>
          </cell>
        </row>
        <row r="162">
          <cell r="A162" t="str">
            <v>Montemor-o-Velho</v>
          </cell>
          <cell r="B162" t="str">
            <v>0610</v>
          </cell>
          <cell r="C162" t="str">
            <v>16E0610</v>
          </cell>
          <cell r="D162" t="str">
            <v>Continente</v>
          </cell>
          <cell r="E162" t="str">
            <v>1</v>
          </cell>
          <cell r="F162" t="str">
            <v>Centro</v>
          </cell>
          <cell r="G162" t="str">
            <v>16</v>
          </cell>
          <cell r="H162" t="str">
            <v>Centro</v>
          </cell>
          <cell r="I162" t="str">
            <v>16</v>
          </cell>
          <cell r="J162" t="str">
            <v>Baixo Mondego</v>
          </cell>
          <cell r="K162" t="str">
            <v>162</v>
          </cell>
          <cell r="L162" t="str">
            <v>Região de Coimbra</v>
          </cell>
          <cell r="M162" t="str">
            <v>16E</v>
          </cell>
          <cell r="N162">
            <v>1055</v>
          </cell>
          <cell r="O162">
            <v>3.6</v>
          </cell>
          <cell r="P162">
            <v>1</v>
          </cell>
          <cell r="Q162">
            <v>1</v>
          </cell>
          <cell r="R162" t="str">
            <v>010.01.04.05/2021/0610</v>
          </cell>
        </row>
        <row r="163">
          <cell r="A163" t="str">
            <v>Montijo</v>
          </cell>
          <cell r="B163" t="str">
            <v>1507</v>
          </cell>
          <cell r="C163" t="str">
            <v>1701507</v>
          </cell>
          <cell r="D163" t="str">
            <v>Continente</v>
          </cell>
          <cell r="E163" t="str">
            <v>1</v>
          </cell>
          <cell r="F163" t="str">
            <v>Lisboa</v>
          </cell>
          <cell r="G163" t="str">
            <v>17</v>
          </cell>
          <cell r="H163" t="str">
            <v>Área Metropolitana de Lisboa</v>
          </cell>
          <cell r="I163" t="str">
            <v>17</v>
          </cell>
          <cell r="J163" t="str">
            <v>Península de Setúbal</v>
          </cell>
          <cell r="K163" t="str">
            <v>172</v>
          </cell>
          <cell r="L163" t="str">
            <v>Área Metropolitana de Lisboa</v>
          </cell>
          <cell r="M163" t="str">
            <v>170</v>
          </cell>
          <cell r="N163">
            <v>1546</v>
          </cell>
          <cell r="O163">
            <v>6.32</v>
          </cell>
          <cell r="P163">
            <v>0</v>
          </cell>
          <cell r="Q163">
            <v>0</v>
          </cell>
          <cell r="R163" t="str">
            <v>010.01.04.05/2021/1507</v>
          </cell>
        </row>
        <row r="164">
          <cell r="A164" t="str">
            <v>Mora</v>
          </cell>
          <cell r="B164" t="str">
            <v>0707</v>
          </cell>
          <cell r="C164" t="str">
            <v>1870707</v>
          </cell>
          <cell r="D164" t="str">
            <v>Continente</v>
          </cell>
          <cell r="E164" t="str">
            <v>1</v>
          </cell>
          <cell r="F164" t="str">
            <v>Alentejo</v>
          </cell>
          <cell r="G164" t="str">
            <v>18</v>
          </cell>
          <cell r="H164" t="str">
            <v>Alentejo</v>
          </cell>
          <cell r="I164" t="str">
            <v>18</v>
          </cell>
          <cell r="J164" t="str">
            <v>Alto Alentejo</v>
          </cell>
          <cell r="K164" t="str">
            <v>182</v>
          </cell>
          <cell r="L164" t="str">
            <v>Alentejo Central</v>
          </cell>
          <cell r="M164" t="str">
            <v>187</v>
          </cell>
          <cell r="N164">
            <v>855</v>
          </cell>
          <cell r="O164">
            <v>3.79</v>
          </cell>
          <cell r="P164">
            <v>0</v>
          </cell>
          <cell r="Q164">
            <v>0</v>
          </cell>
          <cell r="R164" t="str">
            <v>010.01.04.05/2021/0707</v>
          </cell>
        </row>
        <row r="165">
          <cell r="A165" t="str">
            <v>Mortágua</v>
          </cell>
          <cell r="B165" t="str">
            <v>1808</v>
          </cell>
          <cell r="C165" t="str">
            <v>16E1808</v>
          </cell>
          <cell r="D165" t="str">
            <v>Continente</v>
          </cell>
          <cell r="E165" t="str">
            <v>1</v>
          </cell>
          <cell r="F165" t="str">
            <v>Centro</v>
          </cell>
          <cell r="G165" t="str">
            <v>16</v>
          </cell>
          <cell r="H165" t="str">
            <v>Centro</v>
          </cell>
          <cell r="I165" t="str">
            <v>16</v>
          </cell>
          <cell r="J165" t="str">
            <v>Dão-Lafões</v>
          </cell>
          <cell r="K165" t="str">
            <v>165</v>
          </cell>
          <cell r="L165" t="str">
            <v>Região de Coimbra</v>
          </cell>
          <cell r="M165" t="str">
            <v>16E</v>
          </cell>
          <cell r="N165">
            <v>1055</v>
          </cell>
          <cell r="O165">
            <v>2.58</v>
          </cell>
          <cell r="P165">
            <v>0</v>
          </cell>
          <cell r="Q165">
            <v>0</v>
          </cell>
          <cell r="R165" t="str">
            <v>010.01.04.05/2021/1808</v>
          </cell>
        </row>
        <row r="166">
          <cell r="A166" t="str">
            <v>Moura</v>
          </cell>
          <cell r="B166" t="str">
            <v>0210</v>
          </cell>
          <cell r="C166" t="str">
            <v>1840210</v>
          </cell>
          <cell r="D166" t="str">
            <v>Continente</v>
          </cell>
          <cell r="E166" t="str">
            <v>1</v>
          </cell>
          <cell r="F166" t="str">
            <v>Alentejo</v>
          </cell>
          <cell r="G166" t="str">
            <v>18</v>
          </cell>
          <cell r="H166" t="str">
            <v>Alentejo</v>
          </cell>
          <cell r="I166" t="str">
            <v>18</v>
          </cell>
          <cell r="J166" t="str">
            <v>Baixo Alentejo</v>
          </cell>
          <cell r="K166" t="str">
            <v>184</v>
          </cell>
          <cell r="L166" t="str">
            <v>Baixo Alentejo</v>
          </cell>
          <cell r="M166" t="str">
            <v>184</v>
          </cell>
          <cell r="N166">
            <v>631</v>
          </cell>
          <cell r="O166">
            <v>3.28</v>
          </cell>
          <cell r="P166">
            <v>4</v>
          </cell>
          <cell r="Q166">
            <v>102</v>
          </cell>
          <cell r="R166" t="str">
            <v>010.01.04.05/2021/0210</v>
          </cell>
        </row>
        <row r="167">
          <cell r="A167" t="str">
            <v>Mourão</v>
          </cell>
          <cell r="B167" t="str">
            <v>0708</v>
          </cell>
          <cell r="C167" t="str">
            <v>1870708</v>
          </cell>
          <cell r="D167" t="str">
            <v>Continente</v>
          </cell>
          <cell r="E167" t="str">
            <v>1</v>
          </cell>
          <cell r="F167" t="str">
            <v>Alentejo</v>
          </cell>
          <cell r="G167" t="str">
            <v>18</v>
          </cell>
          <cell r="H167" t="str">
            <v>Alentejo</v>
          </cell>
          <cell r="I167" t="str">
            <v>18</v>
          </cell>
          <cell r="J167" t="str">
            <v>Alentejo Central</v>
          </cell>
          <cell r="K167" t="str">
            <v>183</v>
          </cell>
          <cell r="L167" t="str">
            <v>Alentejo Central</v>
          </cell>
          <cell r="M167" t="str">
            <v>187</v>
          </cell>
          <cell r="N167">
            <v>855</v>
          </cell>
          <cell r="O167">
            <v>3.79</v>
          </cell>
          <cell r="P167">
            <v>4</v>
          </cell>
          <cell r="Q167">
            <v>48</v>
          </cell>
          <cell r="R167" t="str">
            <v>010.01.04.05/2021/0708</v>
          </cell>
        </row>
        <row r="168">
          <cell r="A168" t="str">
            <v>Murça</v>
          </cell>
          <cell r="B168" t="str">
            <v>1707</v>
          </cell>
          <cell r="C168" t="str">
            <v>11D1707</v>
          </cell>
          <cell r="D168" t="str">
            <v>Continente</v>
          </cell>
          <cell r="E168" t="str">
            <v>1</v>
          </cell>
          <cell r="F168" t="str">
            <v>Norte</v>
          </cell>
          <cell r="G168" t="str">
            <v>11</v>
          </cell>
          <cell r="H168" t="str">
            <v>Norte</v>
          </cell>
          <cell r="I168" t="str">
            <v>11</v>
          </cell>
          <cell r="J168" t="str">
            <v>Alto Trás-os-Montes</v>
          </cell>
          <cell r="K168" t="str">
            <v>118</v>
          </cell>
          <cell r="L168" t="str">
            <v>Douro</v>
          </cell>
          <cell r="M168" t="str">
            <v>11D</v>
          </cell>
          <cell r="N168">
            <v>791</v>
          </cell>
          <cell r="O168">
            <v>3.22</v>
          </cell>
          <cell r="P168">
            <v>5</v>
          </cell>
          <cell r="Q168">
            <v>5</v>
          </cell>
          <cell r="R168" t="str">
            <v>010.01.04.05/2021/1707</v>
          </cell>
        </row>
        <row r="169">
          <cell r="A169" t="str">
            <v>Murtosa</v>
          </cell>
          <cell r="B169" t="str">
            <v>0112</v>
          </cell>
          <cell r="C169" t="str">
            <v>16D0112</v>
          </cell>
          <cell r="D169" t="str">
            <v>Continente</v>
          </cell>
          <cell r="E169" t="str">
            <v>1</v>
          </cell>
          <cell r="F169" t="str">
            <v>Centro</v>
          </cell>
          <cell r="G169" t="str">
            <v>16</v>
          </cell>
          <cell r="H169" t="str">
            <v>Centro</v>
          </cell>
          <cell r="I169" t="str">
            <v>16</v>
          </cell>
          <cell r="J169" t="str">
            <v>Baixo Vouga</v>
          </cell>
          <cell r="K169" t="str">
            <v>161</v>
          </cell>
          <cell r="L169" t="str">
            <v>Região de Aveiro</v>
          </cell>
          <cell r="M169" t="str">
            <v>16D</v>
          </cell>
          <cell r="N169">
            <v>1226</v>
          </cell>
          <cell r="O169">
            <v>3.74</v>
          </cell>
          <cell r="P169">
            <v>6</v>
          </cell>
          <cell r="Q169">
            <v>152</v>
          </cell>
          <cell r="R169" t="str">
            <v>010.01.04.05/2021/0112</v>
          </cell>
        </row>
        <row r="170">
          <cell r="A170" t="str">
            <v>Nazaré</v>
          </cell>
          <cell r="B170" t="str">
            <v>1011</v>
          </cell>
          <cell r="C170" t="str">
            <v>16B1011</v>
          </cell>
          <cell r="D170" t="str">
            <v>Continente</v>
          </cell>
          <cell r="E170" t="str">
            <v>1</v>
          </cell>
          <cell r="F170" t="str">
            <v>Centro</v>
          </cell>
          <cell r="G170" t="str">
            <v>16</v>
          </cell>
          <cell r="H170" t="str">
            <v>Centro</v>
          </cell>
          <cell r="I170" t="str">
            <v>16</v>
          </cell>
          <cell r="J170" t="str">
            <v>Oeste</v>
          </cell>
          <cell r="K170" t="str">
            <v>16B</v>
          </cell>
          <cell r="L170" t="str">
            <v>Oeste</v>
          </cell>
          <cell r="M170" t="str">
            <v>16B</v>
          </cell>
          <cell r="N170">
            <v>1227</v>
          </cell>
          <cell r="O170">
            <v>4.24</v>
          </cell>
          <cell r="P170">
            <v>6</v>
          </cell>
          <cell r="Q170">
            <v>28</v>
          </cell>
          <cell r="R170" t="str">
            <v>010.01.04.05/2021/1011</v>
          </cell>
        </row>
        <row r="171">
          <cell r="A171" t="str">
            <v>Nelas</v>
          </cell>
          <cell r="B171" t="str">
            <v>1809</v>
          </cell>
          <cell r="C171" t="str">
            <v>16G1809</v>
          </cell>
          <cell r="D171" t="str">
            <v>Continente</v>
          </cell>
          <cell r="E171" t="str">
            <v>1</v>
          </cell>
          <cell r="F171" t="str">
            <v>Centro</v>
          </cell>
          <cell r="G171" t="str">
            <v>16</v>
          </cell>
          <cell r="H171" t="str">
            <v>Centro</v>
          </cell>
          <cell r="I171" t="str">
            <v>16</v>
          </cell>
          <cell r="J171" t="str">
            <v>Dão-Lafões</v>
          </cell>
          <cell r="K171" t="str">
            <v>165</v>
          </cell>
          <cell r="L171" t="str">
            <v>Viseu Dão Lafões</v>
          </cell>
          <cell r="M171" t="str">
            <v>16G</v>
          </cell>
          <cell r="N171">
            <v>1072</v>
          </cell>
          <cell r="O171">
            <v>2.85</v>
          </cell>
          <cell r="P171">
            <v>5</v>
          </cell>
          <cell r="Q171">
            <v>48</v>
          </cell>
          <cell r="R171" t="str">
            <v>010.01.04.05/2021/1809</v>
          </cell>
        </row>
        <row r="172">
          <cell r="A172" t="str">
            <v>Nisa</v>
          </cell>
          <cell r="B172" t="str">
            <v>1212</v>
          </cell>
          <cell r="C172" t="str">
            <v>1861212</v>
          </cell>
          <cell r="D172" t="str">
            <v>Continente</v>
          </cell>
          <cell r="E172" t="str">
            <v>1</v>
          </cell>
          <cell r="F172" t="str">
            <v>Alentejo</v>
          </cell>
          <cell r="G172" t="str">
            <v>18</v>
          </cell>
          <cell r="H172" t="str">
            <v>Alentejo</v>
          </cell>
          <cell r="I172" t="str">
            <v>18</v>
          </cell>
          <cell r="J172" t="str">
            <v>Alto Alentejo</v>
          </cell>
          <cell r="K172" t="str">
            <v>182</v>
          </cell>
          <cell r="L172" t="str">
            <v>Alto Alentejo</v>
          </cell>
          <cell r="M172" t="str">
            <v>186</v>
          </cell>
          <cell r="N172">
            <v>640</v>
          </cell>
          <cell r="O172">
            <v>3.05</v>
          </cell>
          <cell r="P172">
            <v>7</v>
          </cell>
          <cell r="Q172">
            <v>9</v>
          </cell>
          <cell r="R172" t="str">
            <v>010.01.04.05/2021/1212</v>
          </cell>
        </row>
        <row r="173">
          <cell r="A173" t="str">
            <v>Nordeste</v>
          </cell>
          <cell r="B173" t="str">
            <v>4202</v>
          </cell>
          <cell r="C173" t="str">
            <v>2004202</v>
          </cell>
          <cell r="D173" t="str">
            <v>Região Autónoma dos Açores</v>
          </cell>
          <cell r="E173" t="str">
            <v>2</v>
          </cell>
          <cell r="F173" t="str">
            <v>Região Autónoma dos Açores</v>
          </cell>
          <cell r="G173" t="str">
            <v>20</v>
          </cell>
          <cell r="H173" t="str">
            <v>Região Autónoma dos Açores</v>
          </cell>
          <cell r="I173" t="str">
            <v>20</v>
          </cell>
          <cell r="J173" t="str">
            <v>Região Autónoma dos Açores</v>
          </cell>
          <cell r="K173" t="str">
            <v>200</v>
          </cell>
          <cell r="L173" t="str">
            <v>Região Autónoma dos Açores</v>
          </cell>
          <cell r="M173" t="str">
            <v>200</v>
          </cell>
          <cell r="N173">
            <v>906</v>
          </cell>
          <cell r="O173">
            <v>4.01</v>
          </cell>
          <cell r="P173">
            <v>0</v>
          </cell>
          <cell r="Q173">
            <v>0</v>
          </cell>
          <cell r="R173" t="str">
            <v>010.01.04.05/2021/4202</v>
          </cell>
        </row>
        <row r="174">
          <cell r="A174" t="str">
            <v>Óbidos</v>
          </cell>
          <cell r="B174" t="str">
            <v>1012</v>
          </cell>
          <cell r="C174" t="str">
            <v>16B1012</v>
          </cell>
          <cell r="D174" t="str">
            <v>Continente</v>
          </cell>
          <cell r="E174" t="str">
            <v>1</v>
          </cell>
          <cell r="F174" t="str">
            <v>Centro</v>
          </cell>
          <cell r="G174" t="str">
            <v>16</v>
          </cell>
          <cell r="H174" t="str">
            <v>Centro</v>
          </cell>
          <cell r="I174" t="str">
            <v>16</v>
          </cell>
          <cell r="J174" t="str">
            <v>Oeste</v>
          </cell>
          <cell r="K174" t="str">
            <v>16B</v>
          </cell>
          <cell r="L174" t="str">
            <v>Oeste</v>
          </cell>
          <cell r="M174" t="str">
            <v>16B</v>
          </cell>
          <cell r="N174">
            <v>1227</v>
          </cell>
          <cell r="O174">
            <v>4.45</v>
          </cell>
          <cell r="P174">
            <v>1</v>
          </cell>
          <cell r="Q174">
            <v>6</v>
          </cell>
          <cell r="R174" t="str">
            <v>010.01.04.05/2021/1012</v>
          </cell>
        </row>
        <row r="175">
          <cell r="A175" t="str">
            <v>Odemira</v>
          </cell>
          <cell r="B175" t="str">
            <v>0211</v>
          </cell>
          <cell r="C175" t="str">
            <v>1810211</v>
          </cell>
          <cell r="D175" t="str">
            <v>Continente</v>
          </cell>
          <cell r="E175" t="str">
            <v>1</v>
          </cell>
          <cell r="F175" t="str">
            <v>Alentejo</v>
          </cell>
          <cell r="G175" t="str">
            <v>18</v>
          </cell>
          <cell r="H175" t="str">
            <v>Alentejo</v>
          </cell>
          <cell r="I175" t="str">
            <v>18</v>
          </cell>
          <cell r="J175" t="str">
            <v>Alentejo Litoral</v>
          </cell>
          <cell r="K175" t="str">
            <v>181</v>
          </cell>
          <cell r="L175" t="str">
            <v>Alentejo Litoral</v>
          </cell>
          <cell r="M175" t="str">
            <v>181</v>
          </cell>
          <cell r="N175">
            <v>1264</v>
          </cell>
          <cell r="O175">
            <v>4.21</v>
          </cell>
          <cell r="P175">
            <v>0</v>
          </cell>
          <cell r="Q175">
            <v>0</v>
          </cell>
          <cell r="R175" t="str">
            <v>010.01.04.05/2021/0211</v>
          </cell>
        </row>
        <row r="176">
          <cell r="A176" t="str">
            <v>Odivelas</v>
          </cell>
          <cell r="B176" t="str">
            <v>1116</v>
          </cell>
          <cell r="C176" t="str">
            <v>1701116</v>
          </cell>
          <cell r="D176" t="str">
            <v>Continente</v>
          </cell>
          <cell r="E176" t="str">
            <v>1</v>
          </cell>
          <cell r="F176" t="str">
            <v>Lisboa</v>
          </cell>
          <cell r="G176" t="str">
            <v>17</v>
          </cell>
          <cell r="H176" t="str">
            <v>Área Metropolitana de Lisboa</v>
          </cell>
          <cell r="I176" t="str">
            <v>17</v>
          </cell>
          <cell r="J176" t="str">
            <v>Grande Lisboa</v>
          </cell>
          <cell r="K176" t="str">
            <v>171</v>
          </cell>
          <cell r="L176" t="str">
            <v>Área Metropolitana de Lisboa</v>
          </cell>
          <cell r="M176" t="str">
            <v>170</v>
          </cell>
          <cell r="N176">
            <v>2541</v>
          </cell>
          <cell r="O176">
            <v>8.26</v>
          </cell>
          <cell r="P176">
            <v>15</v>
          </cell>
          <cell r="Q176">
            <v>156</v>
          </cell>
          <cell r="R176" t="str">
            <v>010.01.04.05/2021/1116</v>
          </cell>
        </row>
        <row r="177">
          <cell r="A177" t="str">
            <v>Oeiras</v>
          </cell>
          <cell r="B177" t="str">
            <v>1110</v>
          </cell>
          <cell r="C177" t="str">
            <v>1701110</v>
          </cell>
          <cell r="D177" t="str">
            <v>Continente</v>
          </cell>
          <cell r="E177" t="str">
            <v>1</v>
          </cell>
          <cell r="F177" t="str">
            <v>Lisboa</v>
          </cell>
          <cell r="G177" t="str">
            <v>17</v>
          </cell>
          <cell r="H177" t="str">
            <v>Área Metropolitana de Lisboa</v>
          </cell>
          <cell r="I177" t="str">
            <v>17</v>
          </cell>
          <cell r="J177" t="str">
            <v>Grande Lisboa</v>
          </cell>
          <cell r="K177" t="str">
            <v>171</v>
          </cell>
          <cell r="L177" t="str">
            <v>Área Metropolitana de Lisboa</v>
          </cell>
          <cell r="M177" t="str">
            <v>170</v>
          </cell>
          <cell r="N177">
            <v>2682</v>
          </cell>
          <cell r="O177">
            <v>10.01</v>
          </cell>
          <cell r="P177">
            <v>33</v>
          </cell>
          <cell r="Q177">
            <v>221</v>
          </cell>
          <cell r="R177" t="str">
            <v>010.01.04.05/2021/1110</v>
          </cell>
        </row>
        <row r="178">
          <cell r="A178" t="str">
            <v>Oleiros</v>
          </cell>
          <cell r="B178" t="str">
            <v>0506</v>
          </cell>
          <cell r="C178" t="str">
            <v>16H0506</v>
          </cell>
          <cell r="D178" t="str">
            <v>Continente</v>
          </cell>
          <cell r="E178" t="str">
            <v>1</v>
          </cell>
          <cell r="F178" t="str">
            <v>Centro</v>
          </cell>
          <cell r="G178" t="str">
            <v>16</v>
          </cell>
          <cell r="H178" t="str">
            <v>Centro</v>
          </cell>
          <cell r="I178" t="str">
            <v>16</v>
          </cell>
          <cell r="J178" t="str">
            <v>Pinhal Interior Sul</v>
          </cell>
          <cell r="K178" t="str">
            <v>166</v>
          </cell>
          <cell r="L178" t="str">
            <v>Beira Baixa</v>
          </cell>
          <cell r="M178" t="str">
            <v>16H</v>
          </cell>
          <cell r="N178">
            <v>880</v>
          </cell>
          <cell r="O178">
            <v>3.09</v>
          </cell>
          <cell r="P178">
            <v>0</v>
          </cell>
          <cell r="Q178">
            <v>0</v>
          </cell>
          <cell r="R178" t="str">
            <v>010.01.04.05/2021/0506</v>
          </cell>
        </row>
        <row r="179">
          <cell r="A179" t="str">
            <v>Olhão</v>
          </cell>
          <cell r="B179" t="str">
            <v>0810</v>
          </cell>
          <cell r="C179" t="str">
            <v>1500810</v>
          </cell>
          <cell r="D179" t="str">
            <v>Continente</v>
          </cell>
          <cell r="E179" t="str">
            <v>1</v>
          </cell>
          <cell r="F179" t="str">
            <v>Algarve</v>
          </cell>
          <cell r="G179" t="str">
            <v>15</v>
          </cell>
          <cell r="H179" t="str">
            <v>Algarve</v>
          </cell>
          <cell r="I179" t="str">
            <v>15</v>
          </cell>
          <cell r="J179" t="str">
            <v>Algarve</v>
          </cell>
          <cell r="K179">
            <v>150</v>
          </cell>
          <cell r="L179" t="str">
            <v>Algarve</v>
          </cell>
          <cell r="M179">
            <v>150</v>
          </cell>
          <cell r="N179">
            <v>1512</v>
          </cell>
          <cell r="O179">
            <v>5.47</v>
          </cell>
          <cell r="P179">
            <v>22</v>
          </cell>
          <cell r="Q179">
            <v>193</v>
          </cell>
          <cell r="R179" t="str">
            <v>010.01.04.05/2021/0810</v>
          </cell>
        </row>
        <row r="180">
          <cell r="A180" t="str">
            <v>Oliveira de Azeméis</v>
          </cell>
          <cell r="B180" t="str">
            <v>0113</v>
          </cell>
          <cell r="C180" t="str">
            <v>11A0113</v>
          </cell>
          <cell r="D180" t="str">
            <v>Continente</v>
          </cell>
          <cell r="E180" t="str">
            <v>1</v>
          </cell>
          <cell r="F180" t="str">
            <v>Norte</v>
          </cell>
          <cell r="G180" t="str">
            <v>11</v>
          </cell>
          <cell r="H180" t="str">
            <v>Norte</v>
          </cell>
          <cell r="I180" t="str">
            <v>11</v>
          </cell>
          <cell r="J180" t="str">
            <v>Entre Douro e Vouga</v>
          </cell>
          <cell r="K180" t="str">
            <v>116</v>
          </cell>
          <cell r="L180" t="str">
            <v>Área Metropolitana do Porto</v>
          </cell>
          <cell r="M180" t="str">
            <v>11A</v>
          </cell>
          <cell r="N180">
            <v>990</v>
          </cell>
          <cell r="O180">
            <v>3.32</v>
          </cell>
          <cell r="P180">
            <v>18</v>
          </cell>
          <cell r="Q180">
            <v>53</v>
          </cell>
          <cell r="R180" t="str">
            <v>010.01.04.05/2021/0113</v>
          </cell>
        </row>
        <row r="181">
          <cell r="A181" t="str">
            <v>Oliveira de Frades</v>
          </cell>
          <cell r="B181" t="str">
            <v>1810</v>
          </cell>
          <cell r="C181" t="str">
            <v>16G1810</v>
          </cell>
          <cell r="D181" t="str">
            <v>Continente</v>
          </cell>
          <cell r="E181" t="str">
            <v>1</v>
          </cell>
          <cell r="F181" t="str">
            <v>Centro</v>
          </cell>
          <cell r="G181" t="str">
            <v>16</v>
          </cell>
          <cell r="H181" t="str">
            <v>Centro</v>
          </cell>
          <cell r="I181" t="str">
            <v>16</v>
          </cell>
          <cell r="J181" t="str">
            <v>Dão-Lafões</v>
          </cell>
          <cell r="K181" t="str">
            <v>165</v>
          </cell>
          <cell r="L181" t="str">
            <v>Viseu Dão Lafões</v>
          </cell>
          <cell r="M181" t="str">
            <v>16G</v>
          </cell>
          <cell r="N181">
            <v>1072</v>
          </cell>
          <cell r="O181">
            <v>2.79</v>
          </cell>
          <cell r="P181">
            <v>0</v>
          </cell>
          <cell r="Q181">
            <v>0</v>
          </cell>
          <cell r="R181" t="str">
            <v>010.01.04.05/2021/1810</v>
          </cell>
        </row>
        <row r="182">
          <cell r="A182" t="str">
            <v>Oliveira do Bairro</v>
          </cell>
          <cell r="B182" t="str">
            <v>0114</v>
          </cell>
          <cell r="C182" t="str">
            <v>16D0114</v>
          </cell>
          <cell r="D182" t="str">
            <v>Continente</v>
          </cell>
          <cell r="E182" t="str">
            <v>1</v>
          </cell>
          <cell r="F182" t="str">
            <v>Centro</v>
          </cell>
          <cell r="G182" t="str">
            <v>16</v>
          </cell>
          <cell r="H182" t="str">
            <v>Centro</v>
          </cell>
          <cell r="I182" t="str">
            <v>16</v>
          </cell>
          <cell r="J182" t="str">
            <v>Baixo Vouga</v>
          </cell>
          <cell r="K182" t="str">
            <v>161</v>
          </cell>
          <cell r="L182" t="str">
            <v>Região de Aveiro</v>
          </cell>
          <cell r="M182" t="str">
            <v>16D</v>
          </cell>
          <cell r="N182">
            <v>1226</v>
          </cell>
          <cell r="O182">
            <v>3.63</v>
          </cell>
          <cell r="P182">
            <v>7</v>
          </cell>
          <cell r="Q182">
            <v>49</v>
          </cell>
          <cell r="R182" t="str">
            <v>010.01.04.05/2021/0114</v>
          </cell>
        </row>
        <row r="183">
          <cell r="A183" t="str">
            <v>Oliveira do Hospital</v>
          </cell>
          <cell r="B183" t="str">
            <v>0611</v>
          </cell>
          <cell r="C183" t="str">
            <v>16E0611</v>
          </cell>
          <cell r="D183" t="str">
            <v>Continente</v>
          </cell>
          <cell r="E183" t="str">
            <v>1</v>
          </cell>
          <cell r="F183" t="str">
            <v>Centro</v>
          </cell>
          <cell r="G183" t="str">
            <v>16</v>
          </cell>
          <cell r="H183" t="str">
            <v>Centro</v>
          </cell>
          <cell r="I183" t="str">
            <v>16</v>
          </cell>
          <cell r="J183" t="str">
            <v>Pinhal Interior Norte</v>
          </cell>
          <cell r="K183" t="str">
            <v>164</v>
          </cell>
          <cell r="L183" t="str">
            <v>Região de Coimbra</v>
          </cell>
          <cell r="M183" t="str">
            <v>16E</v>
          </cell>
          <cell r="N183">
            <v>1055</v>
          </cell>
          <cell r="O183">
            <v>2.88</v>
          </cell>
          <cell r="P183">
            <v>1</v>
          </cell>
          <cell r="Q183">
            <v>4</v>
          </cell>
          <cell r="R183" t="str">
            <v>010.01.04.05/2021/0611</v>
          </cell>
        </row>
        <row r="184">
          <cell r="A184" t="str">
            <v>Ourém</v>
          </cell>
          <cell r="B184" t="str">
            <v>1421</v>
          </cell>
          <cell r="C184" t="str">
            <v>16I1421</v>
          </cell>
          <cell r="D184" t="str">
            <v>Continente</v>
          </cell>
          <cell r="E184" t="str">
            <v>1</v>
          </cell>
          <cell r="F184" t="str">
            <v>Centro</v>
          </cell>
          <cell r="G184" t="str">
            <v>16</v>
          </cell>
          <cell r="H184" t="str">
            <v>Centro</v>
          </cell>
          <cell r="I184" t="str">
            <v>16</v>
          </cell>
          <cell r="J184" t="str">
            <v>Médio Tejo</v>
          </cell>
          <cell r="K184" t="str">
            <v>16C</v>
          </cell>
          <cell r="L184" t="str">
            <v>Médio Tejo</v>
          </cell>
          <cell r="M184" t="str">
            <v>16I</v>
          </cell>
          <cell r="N184">
            <v>687</v>
          </cell>
          <cell r="O184">
            <v>4</v>
          </cell>
          <cell r="P184">
            <v>0</v>
          </cell>
          <cell r="Q184">
            <v>0</v>
          </cell>
          <cell r="R184" t="str">
            <v>010.01.04.05/2021/1421</v>
          </cell>
        </row>
        <row r="185">
          <cell r="A185" t="str">
            <v>Ourique</v>
          </cell>
          <cell r="B185" t="str">
            <v>0212</v>
          </cell>
          <cell r="C185" t="str">
            <v>1840212</v>
          </cell>
          <cell r="D185" t="str">
            <v>Continente</v>
          </cell>
          <cell r="E185" t="str">
            <v>1</v>
          </cell>
          <cell r="F185" t="str">
            <v>Alentejo</v>
          </cell>
          <cell r="G185" t="str">
            <v>18</v>
          </cell>
          <cell r="H185" t="str">
            <v>Alentejo</v>
          </cell>
          <cell r="I185" t="str">
            <v>18</v>
          </cell>
          <cell r="J185" t="str">
            <v>Baixo Alentejo</v>
          </cell>
          <cell r="K185" t="str">
            <v>184</v>
          </cell>
          <cell r="L185" t="str">
            <v>Baixo Alentejo</v>
          </cell>
          <cell r="M185" t="str">
            <v>184</v>
          </cell>
          <cell r="N185">
            <v>631</v>
          </cell>
          <cell r="O185">
            <v>3.94</v>
          </cell>
          <cell r="P185">
            <v>0</v>
          </cell>
          <cell r="Q185">
            <v>0</v>
          </cell>
          <cell r="R185" t="str">
            <v>010.01.04.05/2021/0212</v>
          </cell>
        </row>
        <row r="186">
          <cell r="A186" t="str">
            <v>Ovar</v>
          </cell>
          <cell r="B186" t="str">
            <v>0115</v>
          </cell>
          <cell r="C186" t="str">
            <v>16D0115</v>
          </cell>
          <cell r="D186" t="str">
            <v>Continente</v>
          </cell>
          <cell r="E186" t="str">
            <v>1</v>
          </cell>
          <cell r="F186" t="str">
            <v>Centro</v>
          </cell>
          <cell r="G186" t="str">
            <v>16</v>
          </cell>
          <cell r="H186" t="str">
            <v>Centro</v>
          </cell>
          <cell r="I186" t="str">
            <v>16</v>
          </cell>
          <cell r="J186" t="str">
            <v>Baixo Vouga</v>
          </cell>
          <cell r="K186" t="str">
            <v>161</v>
          </cell>
          <cell r="L186" t="str">
            <v>Região de Aveiro</v>
          </cell>
          <cell r="M186" t="str">
            <v>16D</v>
          </cell>
          <cell r="N186">
            <v>1226</v>
          </cell>
          <cell r="O186">
            <v>4.63</v>
          </cell>
          <cell r="P186">
            <v>19</v>
          </cell>
          <cell r="Q186">
            <v>152</v>
          </cell>
          <cell r="R186" t="str">
            <v>010.01.04.05/2021/0115</v>
          </cell>
        </row>
        <row r="187">
          <cell r="A187" t="str">
            <v>Paços de Ferreira</v>
          </cell>
          <cell r="B187" t="str">
            <v>1309</v>
          </cell>
          <cell r="C187" t="str">
            <v>11C1309</v>
          </cell>
          <cell r="D187" t="str">
            <v>Continente</v>
          </cell>
          <cell r="E187" t="str">
            <v>1</v>
          </cell>
          <cell r="F187" t="str">
            <v>Norte</v>
          </cell>
          <cell r="G187" t="str">
            <v>11</v>
          </cell>
          <cell r="H187" t="str">
            <v>Norte</v>
          </cell>
          <cell r="I187" t="str">
            <v>11</v>
          </cell>
          <cell r="J187" t="str">
            <v>Tâmega</v>
          </cell>
          <cell r="K187" t="str">
            <v>115</v>
          </cell>
          <cell r="L187" t="str">
            <v>Tâmega e Sousa</v>
          </cell>
          <cell r="M187" t="str">
            <v>11C</v>
          </cell>
          <cell r="N187">
            <v>875</v>
          </cell>
          <cell r="O187">
            <v>3.17</v>
          </cell>
          <cell r="P187">
            <v>11</v>
          </cell>
          <cell r="Q187">
            <v>42</v>
          </cell>
          <cell r="R187" t="str">
            <v>010.01.04.05/2021/1309</v>
          </cell>
        </row>
        <row r="188">
          <cell r="A188" t="str">
            <v>Palmela</v>
          </cell>
          <cell r="B188" t="str">
            <v>1508</v>
          </cell>
          <cell r="C188" t="str">
            <v>1701508</v>
          </cell>
          <cell r="D188" t="str">
            <v>Continente</v>
          </cell>
          <cell r="E188" t="str">
            <v>1</v>
          </cell>
          <cell r="F188" t="str">
            <v>Lisboa</v>
          </cell>
          <cell r="G188" t="str">
            <v>17</v>
          </cell>
          <cell r="H188" t="str">
            <v>Área Metropolitana de Lisboa</v>
          </cell>
          <cell r="I188" t="str">
            <v>17</v>
          </cell>
          <cell r="J188" t="str">
            <v>Península de Setúbal</v>
          </cell>
          <cell r="K188" t="str">
            <v>172</v>
          </cell>
          <cell r="L188" t="str">
            <v>Área Metropolitana de Lisboa</v>
          </cell>
          <cell r="M188" t="str">
            <v>170</v>
          </cell>
          <cell r="N188">
            <v>1382</v>
          </cell>
          <cell r="O188">
            <v>5.7</v>
          </cell>
          <cell r="P188">
            <v>0</v>
          </cell>
          <cell r="Q188">
            <v>0</v>
          </cell>
          <cell r="R188" t="str">
            <v>010.01.04.05/2021/1508</v>
          </cell>
        </row>
        <row r="189">
          <cell r="A189" t="str">
            <v>Pampilhosa da Serra</v>
          </cell>
          <cell r="B189" t="str">
            <v>0612</v>
          </cell>
          <cell r="C189" t="str">
            <v>16E0612</v>
          </cell>
          <cell r="D189" t="str">
            <v>Continente</v>
          </cell>
          <cell r="E189" t="str">
            <v>1</v>
          </cell>
          <cell r="F189" t="str">
            <v>Centro</v>
          </cell>
          <cell r="G189" t="str">
            <v>16</v>
          </cell>
          <cell r="H189" t="str">
            <v>Centro</v>
          </cell>
          <cell r="I189" t="str">
            <v>16</v>
          </cell>
          <cell r="J189" t="str">
            <v>Pinhal Interior Norte</v>
          </cell>
          <cell r="K189" t="str">
            <v>164</v>
          </cell>
          <cell r="L189" t="str">
            <v>Região de Coimbra</v>
          </cell>
          <cell r="M189" t="str">
            <v>16E</v>
          </cell>
          <cell r="N189">
            <v>1055</v>
          </cell>
          <cell r="O189">
            <v>4.45</v>
          </cell>
          <cell r="P189">
            <v>0</v>
          </cell>
          <cell r="Q189">
            <v>0</v>
          </cell>
          <cell r="R189" t="str">
            <v>010.01.04.05/2021/0612</v>
          </cell>
        </row>
        <row r="190">
          <cell r="A190" t="str">
            <v>Paredes</v>
          </cell>
          <cell r="B190" t="str">
            <v>1310</v>
          </cell>
          <cell r="C190" t="str">
            <v>11A1310</v>
          </cell>
          <cell r="D190" t="str">
            <v>Continente</v>
          </cell>
          <cell r="E190" t="str">
            <v>1</v>
          </cell>
          <cell r="F190" t="str">
            <v>Norte</v>
          </cell>
          <cell r="G190" t="str">
            <v>11</v>
          </cell>
          <cell r="H190" t="str">
            <v>Norte</v>
          </cell>
          <cell r="I190" t="str">
            <v>11</v>
          </cell>
          <cell r="J190" t="str">
            <v>Tâmega</v>
          </cell>
          <cell r="K190" t="str">
            <v>115</v>
          </cell>
          <cell r="L190" t="str">
            <v>Área Metropolitana do Porto</v>
          </cell>
          <cell r="M190" t="str">
            <v>11A</v>
          </cell>
          <cell r="N190">
            <v>970</v>
          </cell>
          <cell r="O190">
            <v>3.62</v>
          </cell>
          <cell r="P190">
            <v>6</v>
          </cell>
          <cell r="Q190">
            <v>55</v>
          </cell>
          <cell r="R190" t="str">
            <v>010.01.04.05/2021/1310</v>
          </cell>
        </row>
        <row r="191">
          <cell r="A191" t="str">
            <v>Paredes de Coura</v>
          </cell>
          <cell r="B191" t="str">
            <v>1605</v>
          </cell>
          <cell r="C191" t="str">
            <v>1111605</v>
          </cell>
          <cell r="D191" t="str">
            <v>Continente</v>
          </cell>
          <cell r="E191" t="str">
            <v>1</v>
          </cell>
          <cell r="F191" t="str">
            <v>Norte</v>
          </cell>
          <cell r="G191" t="str">
            <v>11</v>
          </cell>
          <cell r="H191" t="str">
            <v>Norte</v>
          </cell>
          <cell r="I191" t="str">
            <v>11</v>
          </cell>
          <cell r="J191" t="str">
            <v>Minho-Lima</v>
          </cell>
          <cell r="K191" t="str">
            <v>111</v>
          </cell>
          <cell r="L191" t="str">
            <v>Alto Minho</v>
          </cell>
          <cell r="M191" t="str">
            <v>111</v>
          </cell>
          <cell r="N191">
            <v>1048</v>
          </cell>
          <cell r="O191">
            <v>2.86</v>
          </cell>
          <cell r="P191">
            <v>0</v>
          </cell>
          <cell r="Q191">
            <v>0</v>
          </cell>
          <cell r="R191" t="str">
            <v>010.01.04.05/2021/1605</v>
          </cell>
        </row>
        <row r="192">
          <cell r="A192" t="str">
            <v>Pedrógão Grande</v>
          </cell>
          <cell r="B192" t="str">
            <v>1013</v>
          </cell>
          <cell r="C192" t="str">
            <v>16F1013</v>
          </cell>
          <cell r="D192" t="str">
            <v>Continente</v>
          </cell>
          <cell r="E192" t="str">
            <v>1</v>
          </cell>
          <cell r="F192" t="str">
            <v>Centro</v>
          </cell>
          <cell r="G192" t="str">
            <v>16</v>
          </cell>
          <cell r="H192" t="str">
            <v>Centro</v>
          </cell>
          <cell r="I192" t="str">
            <v>16</v>
          </cell>
          <cell r="J192" t="str">
            <v>Pinhal Interior Norte</v>
          </cell>
          <cell r="K192" t="str">
            <v>164</v>
          </cell>
          <cell r="L192" t="str">
            <v>Região de Leiria</v>
          </cell>
          <cell r="M192" t="str">
            <v>16F</v>
          </cell>
          <cell r="N192">
            <v>1029</v>
          </cell>
          <cell r="O192">
            <v>4.16</v>
          </cell>
          <cell r="P192">
            <v>1</v>
          </cell>
          <cell r="Q192">
            <v>1</v>
          </cell>
          <cell r="R192" t="str">
            <v>010.01.04.05/2021/1013</v>
          </cell>
        </row>
        <row r="193">
          <cell r="A193" t="str">
            <v>Penacova</v>
          </cell>
          <cell r="B193" t="str">
            <v>0613</v>
          </cell>
          <cell r="C193" t="str">
            <v>16E0613</v>
          </cell>
          <cell r="D193" t="str">
            <v>Continente</v>
          </cell>
          <cell r="E193" t="str">
            <v>1</v>
          </cell>
          <cell r="F193" t="str">
            <v>Centro</v>
          </cell>
          <cell r="G193" t="str">
            <v>16</v>
          </cell>
          <cell r="H193" t="str">
            <v>Centro</v>
          </cell>
          <cell r="I193" t="str">
            <v>16</v>
          </cell>
          <cell r="J193" t="str">
            <v>Baixo Mondego</v>
          </cell>
          <cell r="K193" t="str">
            <v>162</v>
          </cell>
          <cell r="L193" t="str">
            <v>Região de Coimbra</v>
          </cell>
          <cell r="M193" t="str">
            <v>16E</v>
          </cell>
          <cell r="N193">
            <v>1055</v>
          </cell>
          <cell r="O193">
            <v>4.45</v>
          </cell>
          <cell r="P193">
            <v>0</v>
          </cell>
          <cell r="Q193">
            <v>0</v>
          </cell>
          <cell r="R193" t="str">
            <v>010.01.04.05/2021/0613</v>
          </cell>
        </row>
        <row r="194">
          <cell r="A194" t="str">
            <v>Penafiel</v>
          </cell>
          <cell r="B194" t="str">
            <v>1311</v>
          </cell>
          <cell r="C194" t="str">
            <v>11C1311</v>
          </cell>
          <cell r="D194" t="str">
            <v>Continente</v>
          </cell>
          <cell r="E194" t="str">
            <v>1</v>
          </cell>
          <cell r="F194" t="str">
            <v>Norte</v>
          </cell>
          <cell r="G194" t="str">
            <v>11</v>
          </cell>
          <cell r="H194" t="str">
            <v>Norte</v>
          </cell>
          <cell r="I194" t="str">
            <v>11</v>
          </cell>
          <cell r="J194" t="str">
            <v>Tâmega</v>
          </cell>
          <cell r="K194" t="str">
            <v>115</v>
          </cell>
          <cell r="L194" t="str">
            <v>Tâmega e Sousa</v>
          </cell>
          <cell r="M194" t="str">
            <v>11C</v>
          </cell>
          <cell r="N194">
            <v>875</v>
          </cell>
          <cell r="O194">
            <v>3.19</v>
          </cell>
          <cell r="P194">
            <v>27</v>
          </cell>
          <cell r="Q194">
            <v>27</v>
          </cell>
          <cell r="R194" t="str">
            <v>010.01.04.05/2021/1311</v>
          </cell>
        </row>
        <row r="195">
          <cell r="A195" t="str">
            <v>Penalva do Castelo</v>
          </cell>
          <cell r="B195" t="str">
            <v>1811</v>
          </cell>
          <cell r="C195" t="str">
            <v>16G1811</v>
          </cell>
          <cell r="D195" t="str">
            <v>Continente</v>
          </cell>
          <cell r="E195" t="str">
            <v>1</v>
          </cell>
          <cell r="F195" t="str">
            <v>Centro</v>
          </cell>
          <cell r="G195" t="str">
            <v>16</v>
          </cell>
          <cell r="H195" t="str">
            <v>Centro</v>
          </cell>
          <cell r="I195" t="str">
            <v>16</v>
          </cell>
          <cell r="J195" t="str">
            <v>Dão-Lafões</v>
          </cell>
          <cell r="K195" t="str">
            <v>165</v>
          </cell>
          <cell r="L195" t="str">
            <v>Viseu Dão Lafões</v>
          </cell>
          <cell r="M195" t="str">
            <v>16G</v>
          </cell>
          <cell r="N195">
            <v>1072</v>
          </cell>
          <cell r="O195">
            <v>3.54</v>
          </cell>
          <cell r="P195">
            <v>2</v>
          </cell>
          <cell r="Q195">
            <v>2</v>
          </cell>
          <cell r="R195" t="str">
            <v>010.01.04.05/2021/1811</v>
          </cell>
        </row>
        <row r="196">
          <cell r="A196" t="str">
            <v>Penamacor</v>
          </cell>
          <cell r="B196" t="str">
            <v>0507</v>
          </cell>
          <cell r="C196" t="str">
            <v>16H0507</v>
          </cell>
          <cell r="D196" t="str">
            <v>Continente</v>
          </cell>
          <cell r="E196" t="str">
            <v>1</v>
          </cell>
          <cell r="F196" t="str">
            <v>Centro</v>
          </cell>
          <cell r="G196" t="str">
            <v>16</v>
          </cell>
          <cell r="H196" t="str">
            <v>Centro</v>
          </cell>
          <cell r="I196" t="str">
            <v>16</v>
          </cell>
          <cell r="J196" t="str">
            <v>Beira Interior Sul</v>
          </cell>
          <cell r="K196" t="str">
            <v>169</v>
          </cell>
          <cell r="L196" t="str">
            <v>Beira Baixa</v>
          </cell>
          <cell r="M196" t="str">
            <v>16H</v>
          </cell>
          <cell r="N196">
            <v>880</v>
          </cell>
          <cell r="O196">
            <v>3.09</v>
          </cell>
          <cell r="P196">
            <v>0</v>
          </cell>
          <cell r="Q196">
            <v>0</v>
          </cell>
          <cell r="R196" t="str">
            <v>010.01.04.05/2021/0507</v>
          </cell>
        </row>
        <row r="197">
          <cell r="A197" t="str">
            <v>Penedono</v>
          </cell>
          <cell r="B197" t="str">
            <v>1812</v>
          </cell>
          <cell r="C197" t="str">
            <v>11D1812</v>
          </cell>
          <cell r="D197" t="str">
            <v>Continente</v>
          </cell>
          <cell r="E197" t="str">
            <v>1</v>
          </cell>
          <cell r="F197" t="str">
            <v>Norte</v>
          </cell>
          <cell r="G197" t="str">
            <v>11</v>
          </cell>
          <cell r="H197" t="str">
            <v>Norte</v>
          </cell>
          <cell r="I197" t="str">
            <v>11</v>
          </cell>
          <cell r="J197" t="str">
            <v>Douro</v>
          </cell>
          <cell r="K197" t="str">
            <v>117</v>
          </cell>
          <cell r="L197" t="str">
            <v>Douro</v>
          </cell>
          <cell r="M197" t="str">
            <v>11D</v>
          </cell>
          <cell r="N197">
            <v>791</v>
          </cell>
          <cell r="O197">
            <v>3.22</v>
          </cell>
          <cell r="P197">
            <v>0</v>
          </cell>
          <cell r="Q197">
            <v>0</v>
          </cell>
          <cell r="R197" t="str">
            <v>010.01.04.05/2021/1812</v>
          </cell>
        </row>
        <row r="198">
          <cell r="A198" t="str">
            <v>Penela</v>
          </cell>
          <cell r="B198" t="str">
            <v>0614</v>
          </cell>
          <cell r="C198" t="str">
            <v>16E0614</v>
          </cell>
          <cell r="D198" t="str">
            <v>Continente</v>
          </cell>
          <cell r="E198" t="str">
            <v>1</v>
          </cell>
          <cell r="F198" t="str">
            <v>Centro</v>
          </cell>
          <cell r="G198" t="str">
            <v>16</v>
          </cell>
          <cell r="H198" t="str">
            <v>Centro</v>
          </cell>
          <cell r="I198" t="str">
            <v>16</v>
          </cell>
          <cell r="J198" t="str">
            <v>Pinhal Interior Norte</v>
          </cell>
          <cell r="K198" t="str">
            <v>164</v>
          </cell>
          <cell r="L198" t="str">
            <v>Região de Coimbra</v>
          </cell>
          <cell r="M198" t="str">
            <v>16E</v>
          </cell>
          <cell r="N198">
            <v>1055</v>
          </cell>
          <cell r="O198">
            <v>4.45</v>
          </cell>
          <cell r="P198">
            <v>0</v>
          </cell>
          <cell r="Q198">
            <v>0</v>
          </cell>
          <cell r="R198" t="str">
            <v>010.01.04.05/2021/0614</v>
          </cell>
        </row>
        <row r="199">
          <cell r="A199" t="str">
            <v>Peniche</v>
          </cell>
          <cell r="B199" t="str">
            <v>1014</v>
          </cell>
          <cell r="C199" t="str">
            <v>16B1014</v>
          </cell>
          <cell r="D199" t="str">
            <v>Continente</v>
          </cell>
          <cell r="E199" t="str">
            <v>1</v>
          </cell>
          <cell r="F199" t="str">
            <v>Centro</v>
          </cell>
          <cell r="G199" t="str">
            <v>16</v>
          </cell>
          <cell r="H199" t="str">
            <v>Centro</v>
          </cell>
          <cell r="I199" t="str">
            <v>16</v>
          </cell>
          <cell r="J199" t="str">
            <v>Oeste</v>
          </cell>
          <cell r="K199" t="str">
            <v>16B</v>
          </cell>
          <cell r="L199" t="str">
            <v>Oeste</v>
          </cell>
          <cell r="M199" t="str">
            <v>16B</v>
          </cell>
          <cell r="N199">
            <v>1227</v>
          </cell>
          <cell r="O199">
            <v>4.42</v>
          </cell>
          <cell r="P199">
            <v>3</v>
          </cell>
          <cell r="Q199">
            <v>36</v>
          </cell>
          <cell r="R199" t="str">
            <v>010.01.04.05/2021/1014</v>
          </cell>
        </row>
        <row r="200">
          <cell r="A200" t="str">
            <v>Peso da Régua</v>
          </cell>
          <cell r="B200" t="str">
            <v>1708</v>
          </cell>
          <cell r="C200" t="str">
            <v>11D1708</v>
          </cell>
          <cell r="D200" t="str">
            <v>Continente</v>
          </cell>
          <cell r="E200" t="str">
            <v>1</v>
          </cell>
          <cell r="F200" t="str">
            <v>Norte</v>
          </cell>
          <cell r="G200" t="str">
            <v>11</v>
          </cell>
          <cell r="H200" t="str">
            <v>Norte</v>
          </cell>
          <cell r="I200" t="str">
            <v>11</v>
          </cell>
          <cell r="J200" t="str">
            <v>Douro</v>
          </cell>
          <cell r="K200" t="str">
            <v>117</v>
          </cell>
          <cell r="L200" t="str">
            <v>Douro</v>
          </cell>
          <cell r="M200" t="str">
            <v>11D</v>
          </cell>
          <cell r="N200">
            <v>791</v>
          </cell>
          <cell r="O200">
            <v>3.5</v>
          </cell>
          <cell r="P200">
            <v>0</v>
          </cell>
          <cell r="Q200">
            <v>0</v>
          </cell>
          <cell r="R200" t="str">
            <v>010.01.04.05/2021/1708</v>
          </cell>
        </row>
        <row r="201">
          <cell r="A201" t="str">
            <v>Pinhel</v>
          </cell>
          <cell r="B201" t="str">
            <v>0910</v>
          </cell>
          <cell r="C201" t="str">
            <v>16J0910</v>
          </cell>
          <cell r="D201" t="str">
            <v>Continente</v>
          </cell>
          <cell r="E201" t="str">
            <v>1</v>
          </cell>
          <cell r="F201" t="str">
            <v>Centro</v>
          </cell>
          <cell r="G201" t="str">
            <v>16</v>
          </cell>
          <cell r="H201" t="str">
            <v>Centro</v>
          </cell>
          <cell r="I201" t="str">
            <v>16</v>
          </cell>
          <cell r="J201" t="str">
            <v>Beira Interior Norte</v>
          </cell>
          <cell r="K201" t="str">
            <v>168</v>
          </cell>
          <cell r="L201" t="str">
            <v>Beiras e Serra da Estrela</v>
          </cell>
          <cell r="M201" t="str">
            <v>16J</v>
          </cell>
          <cell r="N201">
            <v>709</v>
          </cell>
          <cell r="O201">
            <v>2.97</v>
          </cell>
          <cell r="P201">
            <v>0</v>
          </cell>
          <cell r="Q201">
            <v>0</v>
          </cell>
          <cell r="R201" t="str">
            <v>010.01.04.05/2021/0910</v>
          </cell>
        </row>
        <row r="202">
          <cell r="A202" t="str">
            <v>Pombal</v>
          </cell>
          <cell r="B202" t="str">
            <v>1015</v>
          </cell>
          <cell r="C202" t="str">
            <v>16F1015</v>
          </cell>
          <cell r="D202" t="str">
            <v>Continente</v>
          </cell>
          <cell r="E202" t="str">
            <v>1</v>
          </cell>
          <cell r="F202" t="str">
            <v>Centro</v>
          </cell>
          <cell r="G202" t="str">
            <v>16</v>
          </cell>
          <cell r="H202" t="str">
            <v>Centro</v>
          </cell>
          <cell r="I202" t="str">
            <v>16</v>
          </cell>
          <cell r="J202" t="str">
            <v>Pinhal Litoral</v>
          </cell>
          <cell r="K202" t="str">
            <v>163</v>
          </cell>
          <cell r="L202" t="str">
            <v>Região de Leiria</v>
          </cell>
          <cell r="M202" t="str">
            <v>16F</v>
          </cell>
          <cell r="N202">
            <v>1029</v>
          </cell>
          <cell r="O202">
            <v>3.47</v>
          </cell>
          <cell r="P202">
            <v>14</v>
          </cell>
          <cell r="Q202">
            <v>15</v>
          </cell>
          <cell r="R202" t="str">
            <v>010.01.04.05/2021/1015</v>
          </cell>
        </row>
        <row r="203">
          <cell r="A203" t="str">
            <v>Ponta Delgada</v>
          </cell>
          <cell r="B203" t="str">
            <v>4203</v>
          </cell>
          <cell r="C203" t="str">
            <v>2004203</v>
          </cell>
          <cell r="D203" t="str">
            <v>Região Autónoma dos Açores</v>
          </cell>
          <cell r="E203" t="str">
            <v>2</v>
          </cell>
          <cell r="F203" t="str">
            <v>Região Autónoma dos Açores</v>
          </cell>
          <cell r="G203" t="str">
            <v>20</v>
          </cell>
          <cell r="H203" t="str">
            <v>Região Autónoma dos Açores</v>
          </cell>
          <cell r="I203" t="str">
            <v>20</v>
          </cell>
          <cell r="J203" t="str">
            <v>Região Autónoma dos Açores</v>
          </cell>
          <cell r="K203" t="str">
            <v>200</v>
          </cell>
          <cell r="L203" t="str">
            <v>Região Autónoma dos Açores</v>
          </cell>
          <cell r="M203" t="str">
            <v>200</v>
          </cell>
          <cell r="N203">
            <v>906</v>
          </cell>
          <cell r="O203">
            <v>4.88</v>
          </cell>
          <cell r="P203">
            <v>0</v>
          </cell>
          <cell r="Q203">
            <v>0</v>
          </cell>
          <cell r="R203" t="str">
            <v>010.01.04.05/2021/4203</v>
          </cell>
        </row>
        <row r="204">
          <cell r="A204" t="str">
            <v>Ponta do Sol</v>
          </cell>
          <cell r="B204" t="str">
            <v>3105</v>
          </cell>
          <cell r="C204" t="str">
            <v>3003105</v>
          </cell>
          <cell r="D204" t="str">
            <v>Região Autónoma da Madeira</v>
          </cell>
          <cell r="E204" t="str">
            <v>3</v>
          </cell>
          <cell r="F204" t="str">
            <v>Região Autónoma da Madeira</v>
          </cell>
          <cell r="G204" t="str">
            <v>30</v>
          </cell>
          <cell r="H204" t="str">
            <v>Região Autónoma da Madeira</v>
          </cell>
          <cell r="I204" t="str">
            <v>30</v>
          </cell>
          <cell r="J204" t="str">
            <v>Região Autónoma da Madeira</v>
          </cell>
          <cell r="K204" t="str">
            <v>300</v>
          </cell>
          <cell r="L204" t="str">
            <v>Região Autónoma da Madeira</v>
          </cell>
          <cell r="M204" t="str">
            <v>300</v>
          </cell>
          <cell r="N204">
            <v>1535</v>
          </cell>
          <cell r="O204">
            <v>5.99</v>
          </cell>
          <cell r="P204">
            <v>2</v>
          </cell>
          <cell r="Q204">
            <v>4</v>
          </cell>
          <cell r="R204" t="str">
            <v>010.01.04.05/2021/3105</v>
          </cell>
        </row>
        <row r="205">
          <cell r="A205" t="str">
            <v>Ponte da Barca</v>
          </cell>
          <cell r="B205" t="str">
            <v>1606</v>
          </cell>
          <cell r="C205" t="str">
            <v>1111606</v>
          </cell>
          <cell r="D205" t="str">
            <v>Continente</v>
          </cell>
          <cell r="E205" t="str">
            <v>1</v>
          </cell>
          <cell r="F205" t="str">
            <v>Norte</v>
          </cell>
          <cell r="G205" t="str">
            <v>11</v>
          </cell>
          <cell r="H205" t="str">
            <v>Norte</v>
          </cell>
          <cell r="I205" t="str">
            <v>11</v>
          </cell>
          <cell r="J205" t="str">
            <v>Minho-Lima</v>
          </cell>
          <cell r="K205" t="str">
            <v>111</v>
          </cell>
          <cell r="L205" t="str">
            <v>Alto Minho</v>
          </cell>
          <cell r="M205" t="str">
            <v>111</v>
          </cell>
          <cell r="N205">
            <v>1048</v>
          </cell>
          <cell r="O205">
            <v>2.88</v>
          </cell>
          <cell r="P205">
            <v>4</v>
          </cell>
          <cell r="Q205">
            <v>13</v>
          </cell>
          <cell r="R205" t="str">
            <v>010.01.04.05/2021/1606</v>
          </cell>
        </row>
        <row r="206">
          <cell r="A206" t="str">
            <v>Ponte de Lima</v>
          </cell>
          <cell r="B206" t="str">
            <v>1607</v>
          </cell>
          <cell r="C206" t="str">
            <v>1111607</v>
          </cell>
          <cell r="D206" t="str">
            <v>Continente</v>
          </cell>
          <cell r="E206" t="str">
            <v>1</v>
          </cell>
          <cell r="F206" t="str">
            <v>Norte</v>
          </cell>
          <cell r="G206" t="str">
            <v>11</v>
          </cell>
          <cell r="H206" t="str">
            <v>Norte</v>
          </cell>
          <cell r="I206" t="str">
            <v>11</v>
          </cell>
          <cell r="J206" t="str">
            <v>Minho-Lima</v>
          </cell>
          <cell r="K206" t="str">
            <v>111</v>
          </cell>
          <cell r="L206" t="str">
            <v>Alto Minho</v>
          </cell>
          <cell r="M206" t="str">
            <v>111</v>
          </cell>
          <cell r="N206">
            <v>1048</v>
          </cell>
          <cell r="O206">
            <v>3.51</v>
          </cell>
          <cell r="P206">
            <v>0</v>
          </cell>
          <cell r="Q206">
            <v>0</v>
          </cell>
          <cell r="R206" t="str">
            <v>010.01.04.05/2021/1607</v>
          </cell>
        </row>
        <row r="207">
          <cell r="A207" t="str">
            <v>Ponte de Sor</v>
          </cell>
          <cell r="B207" t="str">
            <v>1213</v>
          </cell>
          <cell r="C207" t="str">
            <v>1861213</v>
          </cell>
          <cell r="D207" t="str">
            <v>Continente</v>
          </cell>
          <cell r="E207" t="str">
            <v>1</v>
          </cell>
          <cell r="F207" t="str">
            <v>Alentejo</v>
          </cell>
          <cell r="G207" t="str">
            <v>18</v>
          </cell>
          <cell r="H207" t="str">
            <v>Alentejo</v>
          </cell>
          <cell r="I207" t="str">
            <v>18</v>
          </cell>
          <cell r="J207" t="str">
            <v>Alto Alentejo</v>
          </cell>
          <cell r="K207" t="str">
            <v>182</v>
          </cell>
          <cell r="L207" t="str">
            <v>Alto Alentejo</v>
          </cell>
          <cell r="M207" t="str">
            <v>186</v>
          </cell>
          <cell r="N207">
            <v>640</v>
          </cell>
          <cell r="O207">
            <v>3.29</v>
          </cell>
          <cell r="P207">
            <v>2</v>
          </cell>
          <cell r="Q207">
            <v>3</v>
          </cell>
          <cell r="R207" t="str">
            <v>010.01.04.05/2021/1213</v>
          </cell>
        </row>
        <row r="208">
          <cell r="A208" t="str">
            <v>Portalegre</v>
          </cell>
          <cell r="B208" t="str">
            <v>1214</v>
          </cell>
          <cell r="C208" t="str">
            <v>1861214</v>
          </cell>
          <cell r="D208" t="str">
            <v>Continente</v>
          </cell>
          <cell r="E208" t="str">
            <v>1</v>
          </cell>
          <cell r="F208" t="str">
            <v>Alentejo</v>
          </cell>
          <cell r="G208" t="str">
            <v>18</v>
          </cell>
          <cell r="H208" t="str">
            <v>Alentejo</v>
          </cell>
          <cell r="I208" t="str">
            <v>18</v>
          </cell>
          <cell r="J208" t="str">
            <v>Alto Alentejo</v>
          </cell>
          <cell r="K208" t="str">
            <v>182</v>
          </cell>
          <cell r="L208" t="str">
            <v>Alto Alentejo</v>
          </cell>
          <cell r="M208" t="str">
            <v>186</v>
          </cell>
          <cell r="N208">
            <v>640</v>
          </cell>
          <cell r="O208">
            <v>3.41</v>
          </cell>
          <cell r="P208">
            <v>1</v>
          </cell>
          <cell r="Q208">
            <v>3</v>
          </cell>
          <cell r="R208" t="str">
            <v>010.01.04.05/2021/1214</v>
          </cell>
        </row>
        <row r="209">
          <cell r="A209" t="str">
            <v>Portel</v>
          </cell>
          <cell r="B209" t="str">
            <v>0709</v>
          </cell>
          <cell r="C209" t="str">
            <v>1870709</v>
          </cell>
          <cell r="D209" t="str">
            <v>Continente</v>
          </cell>
          <cell r="E209" t="str">
            <v>1</v>
          </cell>
          <cell r="F209" t="str">
            <v>Alentejo</v>
          </cell>
          <cell r="G209" t="str">
            <v>18</v>
          </cell>
          <cell r="H209" t="str">
            <v>Alentejo</v>
          </cell>
          <cell r="I209" t="str">
            <v>18</v>
          </cell>
          <cell r="J209" t="str">
            <v>Alentejo Central</v>
          </cell>
          <cell r="K209" t="str">
            <v>183</v>
          </cell>
          <cell r="L209" t="str">
            <v>Alentejo Central</v>
          </cell>
          <cell r="M209" t="str">
            <v>187</v>
          </cell>
          <cell r="N209">
            <v>855</v>
          </cell>
          <cell r="O209">
            <v>3.79</v>
          </cell>
          <cell r="P209">
            <v>0</v>
          </cell>
          <cell r="Q209">
            <v>0</v>
          </cell>
          <cell r="R209" t="str">
            <v>010.01.04.05/2021/0709</v>
          </cell>
        </row>
        <row r="210">
          <cell r="A210" t="str">
            <v>Portimão</v>
          </cell>
          <cell r="B210" t="str">
            <v>0811</v>
          </cell>
          <cell r="C210" t="str">
            <v>1500811</v>
          </cell>
          <cell r="D210" t="str">
            <v>Continente</v>
          </cell>
          <cell r="E210" t="str">
            <v>1</v>
          </cell>
          <cell r="F210" t="str">
            <v>Algarve</v>
          </cell>
          <cell r="G210" t="str">
            <v>15</v>
          </cell>
          <cell r="H210" t="str">
            <v>Algarve</v>
          </cell>
          <cell r="I210" t="str">
            <v>15</v>
          </cell>
          <cell r="J210" t="str">
            <v>Algarve</v>
          </cell>
          <cell r="K210">
            <v>150</v>
          </cell>
          <cell r="L210" t="str">
            <v>Algarve</v>
          </cell>
          <cell r="M210">
            <v>150</v>
          </cell>
          <cell r="N210">
            <v>2042</v>
          </cell>
          <cell r="O210">
            <v>7.14</v>
          </cell>
          <cell r="P210">
            <v>10</v>
          </cell>
          <cell r="Q210">
            <v>79</v>
          </cell>
          <cell r="R210" t="str">
            <v>010.01.04.05/2021/0811</v>
          </cell>
        </row>
        <row r="211">
          <cell r="A211" t="str">
            <v>Porto</v>
          </cell>
          <cell r="B211" t="str">
            <v>1312</v>
          </cell>
          <cell r="C211" t="str">
            <v>11A1312</v>
          </cell>
          <cell r="D211" t="str">
            <v>Continente</v>
          </cell>
          <cell r="E211" t="str">
            <v>1</v>
          </cell>
          <cell r="F211" t="str">
            <v>Norte</v>
          </cell>
          <cell r="G211" t="str">
            <v>11</v>
          </cell>
          <cell r="H211" t="str">
            <v>Norte</v>
          </cell>
          <cell r="I211" t="str">
            <v>11</v>
          </cell>
          <cell r="J211" t="str">
            <v>Grande Porto</v>
          </cell>
          <cell r="K211" t="str">
            <v>114</v>
          </cell>
          <cell r="L211" t="str">
            <v>Área Metropolitana do Porto</v>
          </cell>
          <cell r="M211" t="str">
            <v>11A</v>
          </cell>
          <cell r="N211">
            <v>2709</v>
          </cell>
          <cell r="O211">
            <v>8.7</v>
          </cell>
          <cell r="P211">
            <v>90</v>
          </cell>
          <cell r="Q211">
            <v>2094</v>
          </cell>
          <cell r="R211" t="str">
            <v>010.01.04.05/2021/1312</v>
          </cell>
        </row>
        <row r="212">
          <cell r="A212" t="str">
            <v>Porto de Mós</v>
          </cell>
          <cell r="B212" t="str">
            <v>1016</v>
          </cell>
          <cell r="C212" t="str">
            <v>16F1016</v>
          </cell>
          <cell r="D212" t="str">
            <v>Continente</v>
          </cell>
          <cell r="E212" t="str">
            <v>1</v>
          </cell>
          <cell r="F212" t="str">
            <v>Centro</v>
          </cell>
          <cell r="G212" t="str">
            <v>16</v>
          </cell>
          <cell r="H212" t="str">
            <v>Centro</v>
          </cell>
          <cell r="I212" t="str">
            <v>16</v>
          </cell>
          <cell r="J212" t="str">
            <v>Pinhal Litoral</v>
          </cell>
          <cell r="K212" t="str">
            <v>163</v>
          </cell>
          <cell r="L212" t="str">
            <v>Região de Leiria</v>
          </cell>
          <cell r="M212" t="str">
            <v>16F</v>
          </cell>
          <cell r="N212">
            <v>1029</v>
          </cell>
          <cell r="O212">
            <v>3</v>
          </cell>
          <cell r="P212">
            <v>0</v>
          </cell>
          <cell r="Q212">
            <v>0</v>
          </cell>
          <cell r="R212" t="str">
            <v>010.01.04.05/2021/1016</v>
          </cell>
        </row>
        <row r="213">
          <cell r="A213" t="str">
            <v>Porto Moniz</v>
          </cell>
          <cell r="B213" t="str">
            <v>3106</v>
          </cell>
          <cell r="C213" t="str">
            <v>3003106</v>
          </cell>
          <cell r="D213" t="str">
            <v>Região Autónoma da Madeira</v>
          </cell>
          <cell r="E213" t="str">
            <v>3</v>
          </cell>
          <cell r="F213" t="str">
            <v>Região Autónoma da Madeira</v>
          </cell>
          <cell r="G213" t="str">
            <v>30</v>
          </cell>
          <cell r="H213" t="str">
            <v>Região Autónoma da Madeira</v>
          </cell>
          <cell r="I213" t="str">
            <v>30</v>
          </cell>
          <cell r="J213" t="str">
            <v>Região Autónoma da Madeira</v>
          </cell>
          <cell r="K213" t="str">
            <v>300</v>
          </cell>
          <cell r="L213" t="str">
            <v>Região Autónoma da Madeira</v>
          </cell>
          <cell r="M213" t="str">
            <v>300</v>
          </cell>
          <cell r="N213">
            <v>1535</v>
          </cell>
          <cell r="O213">
            <v>5.99</v>
          </cell>
          <cell r="P213">
            <v>1</v>
          </cell>
          <cell r="Q213">
            <v>18</v>
          </cell>
          <cell r="R213" t="str">
            <v>010.01.04.05/2021/3106</v>
          </cell>
        </row>
        <row r="214">
          <cell r="A214" t="str">
            <v>Porto Santo</v>
          </cell>
          <cell r="B214" t="str">
            <v>3201</v>
          </cell>
          <cell r="C214" t="str">
            <v>3003201</v>
          </cell>
          <cell r="D214" t="str">
            <v>Região Autónoma da Madeira</v>
          </cell>
          <cell r="E214" t="str">
            <v>3</v>
          </cell>
          <cell r="F214" t="str">
            <v>Região Autónoma da Madeira</v>
          </cell>
          <cell r="G214" t="str">
            <v>30</v>
          </cell>
          <cell r="H214" t="str">
            <v>Região Autónoma da Madeira</v>
          </cell>
          <cell r="I214" t="str">
            <v>30</v>
          </cell>
          <cell r="J214" t="str">
            <v>Região Autónoma da Madeira</v>
          </cell>
          <cell r="K214" t="str">
            <v>300</v>
          </cell>
          <cell r="L214" t="str">
            <v>Região Autónoma da Madeira</v>
          </cell>
          <cell r="M214" t="str">
            <v>300</v>
          </cell>
          <cell r="N214">
            <v>1535</v>
          </cell>
          <cell r="O214">
            <v>5.99</v>
          </cell>
          <cell r="P214">
            <v>0</v>
          </cell>
          <cell r="Q214">
            <v>0</v>
          </cell>
          <cell r="R214" t="str">
            <v>010.01.04.05/2021/3201</v>
          </cell>
        </row>
        <row r="215">
          <cell r="A215" t="str">
            <v>Póvoa de Lanhoso</v>
          </cell>
          <cell r="B215" t="str">
            <v>0309</v>
          </cell>
          <cell r="C215" t="str">
            <v>1190309</v>
          </cell>
          <cell r="D215" t="str">
            <v>Continente</v>
          </cell>
          <cell r="E215" t="str">
            <v>1</v>
          </cell>
          <cell r="F215" t="str">
            <v>Norte</v>
          </cell>
          <cell r="G215" t="str">
            <v>11</v>
          </cell>
          <cell r="H215" t="str">
            <v>Norte</v>
          </cell>
          <cell r="I215" t="str">
            <v>11</v>
          </cell>
          <cell r="J215" t="str">
            <v>Ave</v>
          </cell>
          <cell r="K215" t="str">
            <v>113</v>
          </cell>
          <cell r="L215" t="str">
            <v>Ave</v>
          </cell>
          <cell r="M215" t="str">
            <v>119</v>
          </cell>
          <cell r="N215">
            <v>1000</v>
          </cell>
          <cell r="O215">
            <v>2.75</v>
          </cell>
          <cell r="P215">
            <v>0</v>
          </cell>
          <cell r="Q215">
            <v>0</v>
          </cell>
          <cell r="R215" t="str">
            <v>010.01.04.05/2021/0309</v>
          </cell>
        </row>
        <row r="216">
          <cell r="A216" t="str">
            <v>Póvoa de Varzim</v>
          </cell>
          <cell r="B216" t="str">
            <v>1313</v>
          </cell>
          <cell r="C216" t="str">
            <v>11A1313</v>
          </cell>
          <cell r="D216" t="str">
            <v>Continente</v>
          </cell>
          <cell r="E216" t="str">
            <v>1</v>
          </cell>
          <cell r="F216" t="str">
            <v>Norte</v>
          </cell>
          <cell r="G216" t="str">
            <v>11</v>
          </cell>
          <cell r="H216" t="str">
            <v>Norte</v>
          </cell>
          <cell r="I216" t="str">
            <v>11</v>
          </cell>
          <cell r="J216" t="str">
            <v>Grande Porto</v>
          </cell>
          <cell r="K216" t="str">
            <v>114</v>
          </cell>
          <cell r="L216" t="str">
            <v>Área Metropolitana do Porto</v>
          </cell>
          <cell r="M216" t="str">
            <v>11A</v>
          </cell>
          <cell r="N216">
            <v>1456</v>
          </cell>
          <cell r="O216">
            <v>5.41</v>
          </cell>
          <cell r="P216">
            <v>3</v>
          </cell>
          <cell r="Q216">
            <v>11</v>
          </cell>
          <cell r="R216" t="str">
            <v>010.01.04.05/2021/1313</v>
          </cell>
        </row>
        <row r="217">
          <cell r="A217" t="str">
            <v>Povoação</v>
          </cell>
          <cell r="B217" t="str">
            <v>4204</v>
          </cell>
          <cell r="C217" t="str">
            <v>2004204</v>
          </cell>
          <cell r="D217" t="str">
            <v>Região Autónoma dos Açores</v>
          </cell>
          <cell r="E217" t="str">
            <v>2</v>
          </cell>
          <cell r="F217" t="str">
            <v>Região Autónoma dos Açores</v>
          </cell>
          <cell r="G217" t="str">
            <v>20</v>
          </cell>
          <cell r="H217" t="str">
            <v>Região Autónoma dos Açores</v>
          </cell>
          <cell r="I217" t="str">
            <v>20</v>
          </cell>
          <cell r="J217" t="str">
            <v>Região Autónoma dos Açores</v>
          </cell>
          <cell r="K217" t="str">
            <v>200</v>
          </cell>
          <cell r="L217" t="str">
            <v>Região Autónoma dos Açores</v>
          </cell>
          <cell r="M217" t="str">
            <v>200</v>
          </cell>
          <cell r="N217">
            <v>906</v>
          </cell>
          <cell r="O217">
            <v>4.01</v>
          </cell>
          <cell r="P217">
            <v>0</v>
          </cell>
          <cell r="Q217">
            <v>0</v>
          </cell>
          <cell r="R217" t="str">
            <v>010.01.04.05/2021/4204</v>
          </cell>
        </row>
        <row r="218">
          <cell r="A218" t="str">
            <v>Proença-a-Nova</v>
          </cell>
          <cell r="B218" t="str">
            <v>0508</v>
          </cell>
          <cell r="C218" t="str">
            <v>16H0508</v>
          </cell>
          <cell r="D218" t="str">
            <v>Continente</v>
          </cell>
          <cell r="E218" t="str">
            <v>1</v>
          </cell>
          <cell r="F218" t="str">
            <v>Centro</v>
          </cell>
          <cell r="G218" t="str">
            <v>16</v>
          </cell>
          <cell r="H218" t="str">
            <v>Centro</v>
          </cell>
          <cell r="I218" t="str">
            <v>16</v>
          </cell>
          <cell r="J218" t="str">
            <v>Pinhal Interior Sul</v>
          </cell>
          <cell r="K218" t="str">
            <v>166</v>
          </cell>
          <cell r="L218" t="str">
            <v>Beira Baixa</v>
          </cell>
          <cell r="M218" t="str">
            <v>16H</v>
          </cell>
          <cell r="N218">
            <v>880</v>
          </cell>
          <cell r="O218">
            <v>3.09</v>
          </cell>
          <cell r="P218">
            <v>0</v>
          </cell>
          <cell r="Q218">
            <v>0</v>
          </cell>
          <cell r="R218" t="str">
            <v>010.01.04.05/2021/0508</v>
          </cell>
        </row>
        <row r="219">
          <cell r="A219" t="str">
            <v>Redondo</v>
          </cell>
          <cell r="B219" t="str">
            <v>0710</v>
          </cell>
          <cell r="C219" t="str">
            <v>1870710</v>
          </cell>
          <cell r="D219" t="str">
            <v>Continente</v>
          </cell>
          <cell r="E219" t="str">
            <v>1</v>
          </cell>
          <cell r="F219" t="str">
            <v>Alentejo</v>
          </cell>
          <cell r="G219" t="str">
            <v>18</v>
          </cell>
          <cell r="H219" t="str">
            <v>Alentejo</v>
          </cell>
          <cell r="I219" t="str">
            <v>18</v>
          </cell>
          <cell r="J219" t="str">
            <v>Alentejo Central</v>
          </cell>
          <cell r="K219" t="str">
            <v>183</v>
          </cell>
          <cell r="L219" t="str">
            <v>Alentejo Central</v>
          </cell>
          <cell r="M219" t="str">
            <v>187</v>
          </cell>
          <cell r="N219">
            <v>855</v>
          </cell>
          <cell r="O219">
            <v>3.79</v>
          </cell>
          <cell r="P219">
            <v>2</v>
          </cell>
          <cell r="Q219">
            <v>14</v>
          </cell>
          <cell r="R219" t="str">
            <v>010.01.04.05/2021/0710</v>
          </cell>
        </row>
        <row r="220">
          <cell r="A220" t="str">
            <v>Reguengos de Monsaraz</v>
          </cell>
          <cell r="B220" t="str">
            <v>0711</v>
          </cell>
          <cell r="C220" t="str">
            <v>1870711</v>
          </cell>
          <cell r="D220" t="str">
            <v>Continente</v>
          </cell>
          <cell r="E220" t="str">
            <v>1</v>
          </cell>
          <cell r="F220" t="str">
            <v>Alentejo</v>
          </cell>
          <cell r="G220" t="str">
            <v>18</v>
          </cell>
          <cell r="H220" t="str">
            <v>Alentejo</v>
          </cell>
          <cell r="I220" t="str">
            <v>18</v>
          </cell>
          <cell r="J220" t="str">
            <v>Alentejo Central</v>
          </cell>
          <cell r="K220" t="str">
            <v>183</v>
          </cell>
          <cell r="L220" t="str">
            <v>Alentejo Central</v>
          </cell>
          <cell r="M220" t="str">
            <v>187</v>
          </cell>
          <cell r="N220">
            <v>855</v>
          </cell>
          <cell r="O220">
            <v>3.75</v>
          </cell>
          <cell r="P220">
            <v>5</v>
          </cell>
          <cell r="Q220">
            <v>40</v>
          </cell>
          <cell r="R220" t="str">
            <v>010.01.04.05/2021/0711</v>
          </cell>
        </row>
        <row r="221">
          <cell r="A221" t="str">
            <v>Resende</v>
          </cell>
          <cell r="B221" t="str">
            <v>1813</v>
          </cell>
          <cell r="C221" t="str">
            <v>11C1813</v>
          </cell>
          <cell r="D221" t="str">
            <v>Continente</v>
          </cell>
          <cell r="E221" t="str">
            <v>1</v>
          </cell>
          <cell r="F221" t="str">
            <v>Norte</v>
          </cell>
          <cell r="G221" t="str">
            <v>11</v>
          </cell>
          <cell r="H221" t="str">
            <v>Norte</v>
          </cell>
          <cell r="I221" t="str">
            <v>11</v>
          </cell>
          <cell r="J221" t="str">
            <v>Tâmega</v>
          </cell>
          <cell r="K221" t="str">
            <v>115</v>
          </cell>
          <cell r="L221" t="str">
            <v>Tâmega e Sousa</v>
          </cell>
          <cell r="M221" t="str">
            <v>11C</v>
          </cell>
          <cell r="N221">
            <v>875</v>
          </cell>
          <cell r="O221">
            <v>2.86</v>
          </cell>
          <cell r="P221">
            <v>2</v>
          </cell>
          <cell r="Q221">
            <v>2</v>
          </cell>
          <cell r="R221" t="str">
            <v>010.01.04.05/2021/1813</v>
          </cell>
        </row>
        <row r="222">
          <cell r="A222" t="str">
            <v>Ribeira Brava</v>
          </cell>
          <cell r="B222" t="str">
            <v>3107</v>
          </cell>
          <cell r="C222" t="str">
            <v>3003107</v>
          </cell>
          <cell r="D222" t="str">
            <v>Região Autónoma da Madeira</v>
          </cell>
          <cell r="E222" t="str">
            <v>3</v>
          </cell>
          <cell r="F222" t="str">
            <v>Região Autónoma da Madeira</v>
          </cell>
          <cell r="G222" t="str">
            <v>30</v>
          </cell>
          <cell r="H222" t="str">
            <v>Região Autónoma da Madeira</v>
          </cell>
          <cell r="I222" t="str">
            <v>30</v>
          </cell>
          <cell r="J222" t="str">
            <v>Região Autónoma da Madeira</v>
          </cell>
          <cell r="K222" t="str">
            <v>300</v>
          </cell>
          <cell r="L222" t="str">
            <v>Região Autónoma da Madeira</v>
          </cell>
          <cell r="M222" t="str">
            <v>300</v>
          </cell>
          <cell r="N222">
            <v>1535</v>
          </cell>
          <cell r="O222">
            <v>4.28</v>
          </cell>
          <cell r="P222">
            <v>0</v>
          </cell>
          <cell r="Q222">
            <v>0</v>
          </cell>
          <cell r="R222" t="str">
            <v>010.01.04.05/2021/3107</v>
          </cell>
        </row>
        <row r="223">
          <cell r="A223" t="str">
            <v>Ribeira de Pena</v>
          </cell>
          <cell r="B223" t="str">
            <v>1709</v>
          </cell>
          <cell r="C223" t="str">
            <v>11B1709</v>
          </cell>
          <cell r="D223" t="str">
            <v>Continente</v>
          </cell>
          <cell r="E223" t="str">
            <v>1</v>
          </cell>
          <cell r="F223" t="str">
            <v>Norte</v>
          </cell>
          <cell r="G223" t="str">
            <v>11</v>
          </cell>
          <cell r="H223" t="str">
            <v>Norte</v>
          </cell>
          <cell r="I223" t="str">
            <v>11</v>
          </cell>
          <cell r="J223" t="str">
            <v>Tâmega</v>
          </cell>
          <cell r="K223" t="str">
            <v>115</v>
          </cell>
          <cell r="L223" t="str">
            <v>Alto Tâmega</v>
          </cell>
          <cell r="M223" t="str">
            <v>11B</v>
          </cell>
          <cell r="N223">
            <v>790</v>
          </cell>
          <cell r="O223">
            <v>3.54</v>
          </cell>
          <cell r="P223">
            <v>6</v>
          </cell>
          <cell r="Q223">
            <v>6</v>
          </cell>
          <cell r="R223" t="str">
            <v>010.01.04.05/2021/1709</v>
          </cell>
        </row>
        <row r="224">
          <cell r="A224" t="str">
            <v>Ribeira Grande</v>
          </cell>
          <cell r="B224" t="str">
            <v>4205</v>
          </cell>
          <cell r="C224" t="str">
            <v>2004205</v>
          </cell>
          <cell r="D224" t="str">
            <v>Região Autónoma dos Açores</v>
          </cell>
          <cell r="E224" t="str">
            <v>2</v>
          </cell>
          <cell r="F224" t="str">
            <v>Região Autónoma dos Açores</v>
          </cell>
          <cell r="G224" t="str">
            <v>20</v>
          </cell>
          <cell r="H224" t="str">
            <v>Região Autónoma dos Açores</v>
          </cell>
          <cell r="I224" t="str">
            <v>20</v>
          </cell>
          <cell r="J224" t="str">
            <v>Região Autónoma dos Açores</v>
          </cell>
          <cell r="K224" t="str">
            <v>200</v>
          </cell>
          <cell r="L224" t="str">
            <v>Região Autónoma dos Açores</v>
          </cell>
          <cell r="M224" t="str">
            <v>200</v>
          </cell>
          <cell r="N224">
            <v>906</v>
          </cell>
          <cell r="O224">
            <v>3.13</v>
          </cell>
          <cell r="P224">
            <v>6</v>
          </cell>
          <cell r="Q224">
            <v>7</v>
          </cell>
          <cell r="R224" t="str">
            <v>010.01.04.05/2021/4205</v>
          </cell>
        </row>
        <row r="225">
          <cell r="A225" t="str">
            <v>Rio Maior</v>
          </cell>
          <cell r="B225" t="str">
            <v>1414</v>
          </cell>
          <cell r="C225" t="str">
            <v>1851414</v>
          </cell>
          <cell r="D225" t="str">
            <v>Continente</v>
          </cell>
          <cell r="E225" t="str">
            <v>1</v>
          </cell>
          <cell r="F225" t="str">
            <v>Alentejo</v>
          </cell>
          <cell r="G225" t="str">
            <v>18</v>
          </cell>
          <cell r="H225" t="str">
            <v>Alentejo</v>
          </cell>
          <cell r="I225" t="str">
            <v>18</v>
          </cell>
          <cell r="J225" t="str">
            <v>Lezíria do Tejo</v>
          </cell>
          <cell r="K225" t="str">
            <v>185</v>
          </cell>
          <cell r="L225" t="str">
            <v>Lezíria do Tejo</v>
          </cell>
          <cell r="M225" t="str">
            <v>185</v>
          </cell>
          <cell r="N225">
            <v>900</v>
          </cell>
          <cell r="O225">
            <v>3.11</v>
          </cell>
          <cell r="P225">
            <v>15</v>
          </cell>
          <cell r="Q225">
            <v>17</v>
          </cell>
          <cell r="R225" t="str">
            <v>010.01.04.05/2021/1414</v>
          </cell>
        </row>
        <row r="226">
          <cell r="A226" t="str">
            <v>Sabrosa</v>
          </cell>
          <cell r="B226" t="str">
            <v>1710</v>
          </cell>
          <cell r="C226" t="str">
            <v>11D1710</v>
          </cell>
          <cell r="D226" t="str">
            <v>Continente</v>
          </cell>
          <cell r="E226" t="str">
            <v>1</v>
          </cell>
          <cell r="F226" t="str">
            <v>Norte</v>
          </cell>
          <cell r="G226" t="str">
            <v>11</v>
          </cell>
          <cell r="H226" t="str">
            <v>Norte</v>
          </cell>
          <cell r="I226" t="str">
            <v>11</v>
          </cell>
          <cell r="J226" t="str">
            <v>Douro</v>
          </cell>
          <cell r="K226" t="str">
            <v>117</v>
          </cell>
          <cell r="L226" t="str">
            <v>Douro</v>
          </cell>
          <cell r="M226" t="str">
            <v>11D</v>
          </cell>
          <cell r="N226">
            <v>791</v>
          </cell>
          <cell r="O226">
            <v>3.22</v>
          </cell>
          <cell r="P226">
            <v>1</v>
          </cell>
          <cell r="Q226">
            <v>2</v>
          </cell>
          <cell r="R226" t="str">
            <v>010.01.04.05/2021/1710</v>
          </cell>
        </row>
        <row r="227">
          <cell r="A227" t="str">
            <v>Sabugal</v>
          </cell>
          <cell r="B227" t="str">
            <v>0911</v>
          </cell>
          <cell r="C227" t="str">
            <v>16J0911</v>
          </cell>
          <cell r="D227" t="str">
            <v>Continente</v>
          </cell>
          <cell r="E227" t="str">
            <v>1</v>
          </cell>
          <cell r="F227" t="str">
            <v>Centro</v>
          </cell>
          <cell r="G227" t="str">
            <v>16</v>
          </cell>
          <cell r="H227" t="str">
            <v>Centro</v>
          </cell>
          <cell r="I227" t="str">
            <v>16</v>
          </cell>
          <cell r="J227" t="str">
            <v>Beira Interior Norte</v>
          </cell>
          <cell r="K227" t="str">
            <v>168</v>
          </cell>
          <cell r="L227" t="str">
            <v>Beiras e Serra da Estrela</v>
          </cell>
          <cell r="M227" t="str">
            <v>16J</v>
          </cell>
          <cell r="N227">
            <v>709</v>
          </cell>
          <cell r="O227">
            <v>2.97</v>
          </cell>
          <cell r="P227">
            <v>3</v>
          </cell>
          <cell r="Q227">
            <v>99</v>
          </cell>
          <cell r="R227" t="str">
            <v>010.01.04.05/2021/0911</v>
          </cell>
        </row>
        <row r="228">
          <cell r="A228" t="str">
            <v>Salvaterra de Magos</v>
          </cell>
          <cell r="B228" t="str">
            <v>1415</v>
          </cell>
          <cell r="C228" t="str">
            <v>1851415</v>
          </cell>
          <cell r="D228" t="str">
            <v>Continente</v>
          </cell>
          <cell r="E228" t="str">
            <v>1</v>
          </cell>
          <cell r="F228" t="str">
            <v>Alentejo</v>
          </cell>
          <cell r="G228" t="str">
            <v>18</v>
          </cell>
          <cell r="H228" t="str">
            <v>Alentejo</v>
          </cell>
          <cell r="I228" t="str">
            <v>18</v>
          </cell>
          <cell r="J228" t="str">
            <v>Lezíria do Tejo</v>
          </cell>
          <cell r="K228" t="str">
            <v>185</v>
          </cell>
          <cell r="L228" t="str">
            <v>Lezíria do Tejo</v>
          </cell>
          <cell r="M228" t="str">
            <v>185</v>
          </cell>
          <cell r="N228">
            <v>900</v>
          </cell>
          <cell r="O228">
            <v>3.91</v>
          </cell>
          <cell r="P228">
            <v>6</v>
          </cell>
          <cell r="Q228">
            <v>22</v>
          </cell>
          <cell r="R228" t="str">
            <v>010.01.04.05/2021/1415</v>
          </cell>
        </row>
        <row r="229">
          <cell r="A229" t="str">
            <v>Santa Comba Dão</v>
          </cell>
          <cell r="B229" t="str">
            <v>1814</v>
          </cell>
          <cell r="C229" t="str">
            <v>16G1814</v>
          </cell>
          <cell r="D229" t="str">
            <v>Continente</v>
          </cell>
          <cell r="E229" t="str">
            <v>1</v>
          </cell>
          <cell r="F229" t="str">
            <v>Centro</v>
          </cell>
          <cell r="G229" t="str">
            <v>16</v>
          </cell>
          <cell r="H229" t="str">
            <v>Centro</v>
          </cell>
          <cell r="I229" t="str">
            <v>16</v>
          </cell>
          <cell r="J229" t="str">
            <v>Dão-Lafões</v>
          </cell>
          <cell r="K229" t="str">
            <v>165</v>
          </cell>
          <cell r="L229" t="str">
            <v>Viseu Dão Lafões</v>
          </cell>
          <cell r="M229" t="str">
            <v>16G</v>
          </cell>
          <cell r="N229">
            <v>1072</v>
          </cell>
          <cell r="O229">
            <v>2.8</v>
          </cell>
          <cell r="P229">
            <v>1</v>
          </cell>
          <cell r="Q229">
            <v>8</v>
          </cell>
          <cell r="R229" t="str">
            <v>010.01.04.05/2021/1814</v>
          </cell>
        </row>
        <row r="230">
          <cell r="A230" t="str">
            <v>Santa Cruz</v>
          </cell>
          <cell r="B230" t="str">
            <v>3108</v>
          </cell>
          <cell r="C230" t="str">
            <v>3003108</v>
          </cell>
          <cell r="D230" t="str">
            <v>Região Autónoma da Madeira</v>
          </cell>
          <cell r="E230" t="str">
            <v>3</v>
          </cell>
          <cell r="F230" t="str">
            <v>Região Autónoma da Madeira</v>
          </cell>
          <cell r="G230" t="str">
            <v>30</v>
          </cell>
          <cell r="H230" t="str">
            <v>Região Autónoma da Madeira</v>
          </cell>
          <cell r="I230" t="str">
            <v>30</v>
          </cell>
          <cell r="J230" t="str">
            <v>Região Autónoma da Madeira</v>
          </cell>
          <cell r="K230" t="str">
            <v>300</v>
          </cell>
          <cell r="L230" t="str">
            <v>Região Autónoma da Madeira</v>
          </cell>
          <cell r="M230" t="str">
            <v>300</v>
          </cell>
          <cell r="N230">
            <v>1535</v>
          </cell>
          <cell r="O230">
            <v>5.7</v>
          </cell>
          <cell r="P230">
            <v>0</v>
          </cell>
          <cell r="Q230">
            <v>0</v>
          </cell>
          <cell r="R230" t="str">
            <v>010.01.04.05/2021/3108</v>
          </cell>
        </row>
        <row r="231">
          <cell r="A231" t="str">
            <v>Santa Cruz da Graciosa</v>
          </cell>
          <cell r="B231" t="str">
            <v>4401</v>
          </cell>
          <cell r="C231" t="str">
            <v>2004401</v>
          </cell>
          <cell r="D231" t="str">
            <v>Região Autónoma dos Açores</v>
          </cell>
          <cell r="E231" t="str">
            <v>2</v>
          </cell>
          <cell r="F231" t="str">
            <v>Região Autónoma dos Açores</v>
          </cell>
          <cell r="G231" t="str">
            <v>20</v>
          </cell>
          <cell r="H231" t="str">
            <v>Região Autónoma dos Açores</v>
          </cell>
          <cell r="I231" t="str">
            <v>20</v>
          </cell>
          <cell r="J231" t="str">
            <v>Região Autónoma dos Açores</v>
          </cell>
          <cell r="K231" t="str">
            <v>200</v>
          </cell>
          <cell r="L231" t="str">
            <v>Região Autónoma dos Açores</v>
          </cell>
          <cell r="M231" t="str">
            <v>200</v>
          </cell>
          <cell r="N231">
            <v>906</v>
          </cell>
          <cell r="O231">
            <v>4.01</v>
          </cell>
          <cell r="P231">
            <v>5</v>
          </cell>
          <cell r="Q231">
            <v>5</v>
          </cell>
          <cell r="R231" t="str">
            <v>010.01.04.05/2021/4401</v>
          </cell>
        </row>
        <row r="232">
          <cell r="A232" t="str">
            <v>Santa Cruz das Flores</v>
          </cell>
          <cell r="B232" t="str">
            <v>4802</v>
          </cell>
          <cell r="C232" t="str">
            <v>2004802</v>
          </cell>
          <cell r="D232" t="str">
            <v>Região Autónoma dos Açores</v>
          </cell>
          <cell r="E232" t="str">
            <v>2</v>
          </cell>
          <cell r="F232" t="str">
            <v>Região Autónoma dos Açores</v>
          </cell>
          <cell r="G232" t="str">
            <v>20</v>
          </cell>
          <cell r="H232" t="str">
            <v>Região Autónoma dos Açores</v>
          </cell>
          <cell r="I232" t="str">
            <v>20</v>
          </cell>
          <cell r="J232" t="str">
            <v>Região Autónoma dos Açores</v>
          </cell>
          <cell r="K232" t="str">
            <v>200</v>
          </cell>
          <cell r="L232" t="str">
            <v>Região Autónoma dos Açores</v>
          </cell>
          <cell r="M232" t="str">
            <v>200</v>
          </cell>
          <cell r="N232">
            <v>906</v>
          </cell>
          <cell r="O232">
            <v>4.01</v>
          </cell>
          <cell r="P232">
            <v>0</v>
          </cell>
          <cell r="Q232">
            <v>0</v>
          </cell>
          <cell r="R232" t="str">
            <v>010.01.04.05/2021/4802</v>
          </cell>
        </row>
        <row r="233">
          <cell r="A233" t="str">
            <v>Santa Maria da Feira</v>
          </cell>
          <cell r="B233" t="str">
            <v>0109</v>
          </cell>
          <cell r="C233" t="str">
            <v>11A0109</v>
          </cell>
          <cell r="D233" t="str">
            <v>Continente</v>
          </cell>
          <cell r="E233" t="str">
            <v>1</v>
          </cell>
          <cell r="F233" t="str">
            <v>Norte</v>
          </cell>
          <cell r="G233" t="str">
            <v>11</v>
          </cell>
          <cell r="H233" t="str">
            <v>Norte</v>
          </cell>
          <cell r="I233" t="str">
            <v>11</v>
          </cell>
          <cell r="J233" t="str">
            <v>Entre Douro e Vouga</v>
          </cell>
          <cell r="K233" t="str">
            <v>116</v>
          </cell>
          <cell r="L233" t="str">
            <v>Área Metropolitana do Porto</v>
          </cell>
          <cell r="M233" t="str">
            <v>11A</v>
          </cell>
          <cell r="N233">
            <v>1024</v>
          </cell>
          <cell r="O233">
            <v>3.96</v>
          </cell>
          <cell r="P233">
            <v>15</v>
          </cell>
          <cell r="Q233">
            <v>121</v>
          </cell>
          <cell r="R233" t="str">
            <v>010.01.04.05/2021/0109</v>
          </cell>
        </row>
        <row r="234">
          <cell r="A234" t="str">
            <v>Santa Marta de Penaguião</v>
          </cell>
          <cell r="B234" t="str">
            <v>1711</v>
          </cell>
          <cell r="C234" t="str">
            <v>11D1711</v>
          </cell>
          <cell r="D234" t="str">
            <v>Continente</v>
          </cell>
          <cell r="E234" t="str">
            <v>1</v>
          </cell>
          <cell r="F234" t="str">
            <v>Norte</v>
          </cell>
          <cell r="G234" t="str">
            <v>11</v>
          </cell>
          <cell r="H234" t="str">
            <v>Norte</v>
          </cell>
          <cell r="I234" t="str">
            <v>11</v>
          </cell>
          <cell r="J234" t="str">
            <v>Douro</v>
          </cell>
          <cell r="K234" t="str">
            <v>117</v>
          </cell>
          <cell r="L234" t="str">
            <v>Douro</v>
          </cell>
          <cell r="M234" t="str">
            <v>11D</v>
          </cell>
          <cell r="N234">
            <v>791</v>
          </cell>
          <cell r="O234">
            <v>3.22</v>
          </cell>
          <cell r="P234">
            <v>1</v>
          </cell>
          <cell r="Q234">
            <v>6</v>
          </cell>
          <cell r="R234" t="str">
            <v>010.01.04.05/2021/1711</v>
          </cell>
        </row>
        <row r="235">
          <cell r="A235" t="str">
            <v>Santana</v>
          </cell>
          <cell r="B235" t="str">
            <v>3109</v>
          </cell>
          <cell r="C235" t="str">
            <v>3003109</v>
          </cell>
          <cell r="D235" t="str">
            <v>Região Autónoma da Madeira</v>
          </cell>
          <cell r="E235" t="str">
            <v>3</v>
          </cell>
          <cell r="F235" t="str">
            <v>Região Autónoma da Madeira</v>
          </cell>
          <cell r="G235" t="str">
            <v>30</v>
          </cell>
          <cell r="H235" t="str">
            <v>Região Autónoma da Madeira</v>
          </cell>
          <cell r="I235" t="str">
            <v>30</v>
          </cell>
          <cell r="J235" t="str">
            <v>Região Autónoma da Madeira</v>
          </cell>
          <cell r="K235" t="str">
            <v>300</v>
          </cell>
          <cell r="L235" t="str">
            <v>Região Autónoma da Madeira</v>
          </cell>
          <cell r="M235" t="str">
            <v>300</v>
          </cell>
          <cell r="N235">
            <v>1535</v>
          </cell>
          <cell r="O235">
            <v>5.99</v>
          </cell>
          <cell r="P235">
            <v>0</v>
          </cell>
          <cell r="Q235">
            <v>0</v>
          </cell>
          <cell r="R235" t="str">
            <v>010.01.04.05/2021/3109</v>
          </cell>
        </row>
        <row r="236">
          <cell r="A236" t="str">
            <v>Santarém</v>
          </cell>
          <cell r="B236" t="str">
            <v>1416</v>
          </cell>
          <cell r="C236" t="str">
            <v>1851416</v>
          </cell>
          <cell r="D236" t="str">
            <v>Continente</v>
          </cell>
          <cell r="E236" t="str">
            <v>1</v>
          </cell>
          <cell r="F236" t="str">
            <v>Alentejo</v>
          </cell>
          <cell r="G236" t="str">
            <v>18</v>
          </cell>
          <cell r="H236" t="str">
            <v>Alentejo</v>
          </cell>
          <cell r="I236" t="str">
            <v>18</v>
          </cell>
          <cell r="J236" t="str">
            <v>Lezíria do Tejo</v>
          </cell>
          <cell r="K236" t="str">
            <v>185</v>
          </cell>
          <cell r="L236" t="str">
            <v>Lezíria do Tejo</v>
          </cell>
          <cell r="M236" t="str">
            <v>185</v>
          </cell>
          <cell r="N236">
            <v>900</v>
          </cell>
          <cell r="O236">
            <v>4.12</v>
          </cell>
          <cell r="P236">
            <v>5</v>
          </cell>
          <cell r="Q236">
            <v>32</v>
          </cell>
          <cell r="R236" t="str">
            <v>010.01.04.05/2021/1416</v>
          </cell>
        </row>
        <row r="237">
          <cell r="A237" t="str">
            <v>Santiago do Cacém</v>
          </cell>
          <cell r="B237" t="str">
            <v>1509</v>
          </cell>
          <cell r="C237" t="str">
            <v>1811509</v>
          </cell>
          <cell r="D237" t="str">
            <v>Continente</v>
          </cell>
          <cell r="E237" t="str">
            <v>1</v>
          </cell>
          <cell r="F237" t="str">
            <v>Alentejo</v>
          </cell>
          <cell r="G237" t="str">
            <v>18</v>
          </cell>
          <cell r="H237" t="str">
            <v>Alentejo</v>
          </cell>
          <cell r="I237" t="str">
            <v>18</v>
          </cell>
          <cell r="J237" t="str">
            <v>Alentejo Litoral</v>
          </cell>
          <cell r="K237" t="str">
            <v>181</v>
          </cell>
          <cell r="L237" t="str">
            <v>Alentejo Litoral</v>
          </cell>
          <cell r="M237" t="str">
            <v>181</v>
          </cell>
          <cell r="N237">
            <v>1264</v>
          </cell>
          <cell r="O237">
            <v>4.6</v>
          </cell>
          <cell r="P237">
            <v>2</v>
          </cell>
          <cell r="Q237">
            <v>2</v>
          </cell>
          <cell r="R237" t="str">
            <v>010.01.04.05/2021/1509</v>
          </cell>
        </row>
        <row r="238">
          <cell r="A238" t="str">
            <v>Santo Tirso</v>
          </cell>
          <cell r="B238" t="str">
            <v>1314</v>
          </cell>
          <cell r="C238" t="str">
            <v>11A1314</v>
          </cell>
          <cell r="D238" t="str">
            <v>Continente</v>
          </cell>
          <cell r="E238" t="str">
            <v>1</v>
          </cell>
          <cell r="F238" t="str">
            <v>Norte</v>
          </cell>
          <cell r="G238" t="str">
            <v>11</v>
          </cell>
          <cell r="H238" t="str">
            <v>Norte</v>
          </cell>
          <cell r="I238" t="str">
            <v>11</v>
          </cell>
          <cell r="J238" t="str">
            <v>Ave</v>
          </cell>
          <cell r="K238" t="str">
            <v>113</v>
          </cell>
          <cell r="L238" t="str">
            <v>Área Metropolitana do Porto</v>
          </cell>
          <cell r="M238" t="str">
            <v>11A</v>
          </cell>
          <cell r="N238">
            <v>917</v>
          </cell>
          <cell r="O238">
            <v>3.53</v>
          </cell>
          <cell r="P238">
            <v>1</v>
          </cell>
          <cell r="Q238">
            <v>5</v>
          </cell>
          <cell r="R238" t="str">
            <v>010.01.04.05/2021/1314</v>
          </cell>
        </row>
        <row r="239">
          <cell r="A239" t="str">
            <v>São Brás de Alportel</v>
          </cell>
          <cell r="B239" t="str">
            <v>0812</v>
          </cell>
          <cell r="C239" t="str">
            <v>1500812</v>
          </cell>
          <cell r="D239" t="str">
            <v>Continente</v>
          </cell>
          <cell r="E239" t="str">
            <v>1</v>
          </cell>
          <cell r="F239" t="str">
            <v>Algarve</v>
          </cell>
          <cell r="G239" t="str">
            <v>15</v>
          </cell>
          <cell r="H239" t="str">
            <v>Algarve</v>
          </cell>
          <cell r="I239" t="str">
            <v>15</v>
          </cell>
          <cell r="J239" t="str">
            <v>Algarve</v>
          </cell>
          <cell r="K239">
            <v>150</v>
          </cell>
          <cell r="L239" t="str">
            <v>Algarve</v>
          </cell>
          <cell r="M239">
            <v>150</v>
          </cell>
          <cell r="N239">
            <v>1465</v>
          </cell>
          <cell r="O239">
            <v>5.46</v>
          </cell>
          <cell r="P239">
            <v>0</v>
          </cell>
          <cell r="Q239">
            <v>0</v>
          </cell>
          <cell r="R239" t="str">
            <v>010.01.04.05/2021/0812</v>
          </cell>
        </row>
        <row r="240">
          <cell r="A240" t="str">
            <v>São João da Madeira</v>
          </cell>
          <cell r="B240" t="str">
            <v>0116</v>
          </cell>
          <cell r="C240" t="str">
            <v>11A0116</v>
          </cell>
          <cell r="D240" t="str">
            <v>Continente</v>
          </cell>
          <cell r="E240" t="str">
            <v>1</v>
          </cell>
          <cell r="F240" t="str">
            <v>Norte</v>
          </cell>
          <cell r="G240" t="str">
            <v>11</v>
          </cell>
          <cell r="H240" t="str">
            <v>Norte</v>
          </cell>
          <cell r="I240" t="str">
            <v>11</v>
          </cell>
          <cell r="J240" t="str">
            <v>Entre Douro e Vouga</v>
          </cell>
          <cell r="K240" t="str">
            <v>116</v>
          </cell>
          <cell r="L240" t="str">
            <v>Área Metropolitana do Porto</v>
          </cell>
          <cell r="M240" t="str">
            <v>11A</v>
          </cell>
          <cell r="N240">
            <v>1223</v>
          </cell>
          <cell r="O240">
            <v>4.29</v>
          </cell>
          <cell r="P240">
            <v>0</v>
          </cell>
          <cell r="Q240">
            <v>0</v>
          </cell>
          <cell r="R240" t="str">
            <v>010.01.04.05/2021/0116</v>
          </cell>
        </row>
        <row r="241">
          <cell r="A241" t="str">
            <v>São João da Pesqueira</v>
          </cell>
          <cell r="B241" t="str">
            <v>1815</v>
          </cell>
          <cell r="C241" t="str">
            <v>11D1815</v>
          </cell>
          <cell r="D241" t="str">
            <v>Continente</v>
          </cell>
          <cell r="E241" t="str">
            <v>1</v>
          </cell>
          <cell r="F241" t="str">
            <v>Norte</v>
          </cell>
          <cell r="G241" t="str">
            <v>11</v>
          </cell>
          <cell r="H241" t="str">
            <v>Norte</v>
          </cell>
          <cell r="I241" t="str">
            <v>11</v>
          </cell>
          <cell r="J241" t="str">
            <v>Douro</v>
          </cell>
          <cell r="K241" t="str">
            <v>117</v>
          </cell>
          <cell r="L241" t="str">
            <v>Douro</v>
          </cell>
          <cell r="M241" t="str">
            <v>11D</v>
          </cell>
          <cell r="N241">
            <v>791</v>
          </cell>
          <cell r="O241">
            <v>3.22</v>
          </cell>
          <cell r="P241">
            <v>3</v>
          </cell>
          <cell r="Q241">
            <v>7</v>
          </cell>
          <cell r="R241" t="str">
            <v>010.01.04.05/2021/1815</v>
          </cell>
        </row>
        <row r="242">
          <cell r="A242" t="str">
            <v>São Pedro do Sul</v>
          </cell>
          <cell r="B242" t="str">
            <v>1816</v>
          </cell>
          <cell r="C242" t="str">
            <v>16G1816</v>
          </cell>
          <cell r="D242" t="str">
            <v>Continente</v>
          </cell>
          <cell r="E242" t="str">
            <v>1</v>
          </cell>
          <cell r="F242" t="str">
            <v>Centro</v>
          </cell>
          <cell r="G242" t="str">
            <v>16</v>
          </cell>
          <cell r="H242" t="str">
            <v>Centro</v>
          </cell>
          <cell r="I242" t="str">
            <v>16</v>
          </cell>
          <cell r="J242" t="str">
            <v>Dão-Lafões</v>
          </cell>
          <cell r="K242" t="str">
            <v>165</v>
          </cell>
          <cell r="L242" t="str">
            <v>Viseu Dão Lafões</v>
          </cell>
          <cell r="M242" t="str">
            <v>16G</v>
          </cell>
          <cell r="N242">
            <v>1072</v>
          </cell>
          <cell r="O242">
            <v>3.31</v>
          </cell>
          <cell r="P242">
            <v>0</v>
          </cell>
          <cell r="Q242">
            <v>0</v>
          </cell>
          <cell r="R242" t="str">
            <v>010.01.04.05/2021/1816</v>
          </cell>
        </row>
        <row r="243">
          <cell r="A243" t="str">
            <v>São Roque do Pico</v>
          </cell>
          <cell r="B243" t="str">
            <v>4603</v>
          </cell>
          <cell r="C243" t="str">
            <v>2004603</v>
          </cell>
          <cell r="D243" t="str">
            <v>Região Autónoma dos Açores</v>
          </cell>
          <cell r="E243" t="str">
            <v>2</v>
          </cell>
          <cell r="F243" t="str">
            <v>Região Autónoma dos Açores</v>
          </cell>
          <cell r="G243" t="str">
            <v>20</v>
          </cell>
          <cell r="H243" t="str">
            <v>Região Autónoma dos Açores</v>
          </cell>
          <cell r="I243" t="str">
            <v>20</v>
          </cell>
          <cell r="J243" t="str">
            <v>Região Autónoma dos Açores</v>
          </cell>
          <cell r="K243" t="str">
            <v>200</v>
          </cell>
          <cell r="L243" t="str">
            <v>Região Autónoma dos Açores</v>
          </cell>
          <cell r="M243" t="str">
            <v>200</v>
          </cell>
          <cell r="N243">
            <v>906</v>
          </cell>
          <cell r="O243">
            <v>4.01</v>
          </cell>
          <cell r="P243">
            <v>0</v>
          </cell>
          <cell r="Q243">
            <v>0</v>
          </cell>
          <cell r="R243" t="str">
            <v>010.01.04.05/2021/4603</v>
          </cell>
        </row>
        <row r="244">
          <cell r="A244" t="str">
            <v>São Vicente</v>
          </cell>
          <cell r="B244" t="str">
            <v>3110</v>
          </cell>
          <cell r="C244" t="str">
            <v>3003110</v>
          </cell>
          <cell r="D244" t="str">
            <v>Região Autónoma da Madeira</v>
          </cell>
          <cell r="E244" t="str">
            <v>3</v>
          </cell>
          <cell r="F244" t="str">
            <v>Região Autónoma da Madeira</v>
          </cell>
          <cell r="G244" t="str">
            <v>30</v>
          </cell>
          <cell r="H244" t="str">
            <v>Região Autónoma da Madeira</v>
          </cell>
          <cell r="I244" t="str">
            <v>30</v>
          </cell>
          <cell r="J244" t="str">
            <v>Região Autónoma da Madeira</v>
          </cell>
          <cell r="K244" t="str">
            <v>300</v>
          </cell>
          <cell r="L244" t="str">
            <v>Região Autónoma da Madeira</v>
          </cell>
          <cell r="M244" t="str">
            <v>300</v>
          </cell>
          <cell r="N244">
            <v>1535</v>
          </cell>
          <cell r="O244">
            <v>5.99</v>
          </cell>
          <cell r="P244">
            <v>0</v>
          </cell>
          <cell r="Q244">
            <v>0</v>
          </cell>
          <cell r="R244" t="str">
            <v>010.01.04.05/2021/3110</v>
          </cell>
        </row>
        <row r="245">
          <cell r="A245" t="str">
            <v>Sardoal</v>
          </cell>
          <cell r="B245" t="str">
            <v>1417</v>
          </cell>
          <cell r="C245" t="str">
            <v>16I1417</v>
          </cell>
          <cell r="D245" t="str">
            <v>Continente</v>
          </cell>
          <cell r="E245" t="str">
            <v>1</v>
          </cell>
          <cell r="F245" t="str">
            <v>Centro</v>
          </cell>
          <cell r="G245" t="str">
            <v>16</v>
          </cell>
          <cell r="H245" t="str">
            <v>Centro</v>
          </cell>
          <cell r="I245" t="str">
            <v>16</v>
          </cell>
          <cell r="J245" t="str">
            <v>Médio Tejo</v>
          </cell>
          <cell r="K245" t="str">
            <v>16C</v>
          </cell>
          <cell r="L245" t="str">
            <v>Médio Tejo</v>
          </cell>
          <cell r="M245" t="str">
            <v>16I</v>
          </cell>
          <cell r="N245">
            <v>687</v>
          </cell>
          <cell r="O245">
            <v>3.6</v>
          </cell>
          <cell r="P245">
            <v>0</v>
          </cell>
          <cell r="Q245">
            <v>0</v>
          </cell>
          <cell r="R245" t="str">
            <v>010.01.04.05/2021/1417</v>
          </cell>
        </row>
        <row r="246">
          <cell r="A246" t="str">
            <v>Sátão</v>
          </cell>
          <cell r="B246" t="str">
            <v>1817</v>
          </cell>
          <cell r="C246" t="str">
            <v>16G1817</v>
          </cell>
          <cell r="D246" t="str">
            <v>Continente</v>
          </cell>
          <cell r="E246" t="str">
            <v>1</v>
          </cell>
          <cell r="F246" t="str">
            <v>Centro</v>
          </cell>
          <cell r="G246" t="str">
            <v>16</v>
          </cell>
          <cell r="H246" t="str">
            <v>Centro</v>
          </cell>
          <cell r="I246" t="str">
            <v>16</v>
          </cell>
          <cell r="J246" t="str">
            <v>Dão-Lafões</v>
          </cell>
          <cell r="K246" t="str">
            <v>165</v>
          </cell>
          <cell r="L246" t="str">
            <v>Viseu Dão Lafões</v>
          </cell>
          <cell r="M246" t="str">
            <v>16G</v>
          </cell>
          <cell r="N246">
            <v>1072</v>
          </cell>
          <cell r="O246">
            <v>2.28</v>
          </cell>
          <cell r="P246">
            <v>1</v>
          </cell>
          <cell r="Q246">
            <v>20</v>
          </cell>
          <cell r="R246" t="str">
            <v>010.01.04.05/2021/1817</v>
          </cell>
        </row>
        <row r="247">
          <cell r="A247" t="str">
            <v>Seia</v>
          </cell>
          <cell r="B247" t="str">
            <v>0912</v>
          </cell>
          <cell r="C247" t="str">
            <v>16J0912</v>
          </cell>
          <cell r="D247" t="str">
            <v>Continente</v>
          </cell>
          <cell r="E247" t="str">
            <v>1</v>
          </cell>
          <cell r="F247" t="str">
            <v>Centro</v>
          </cell>
          <cell r="G247" t="str">
            <v>16</v>
          </cell>
          <cell r="H247" t="str">
            <v>Centro</v>
          </cell>
          <cell r="I247" t="str">
            <v>16</v>
          </cell>
          <cell r="J247" t="str">
            <v>Serra da Estrela</v>
          </cell>
          <cell r="K247" t="str">
            <v>167</v>
          </cell>
          <cell r="L247" t="str">
            <v>Beiras e Serra da Estrela</v>
          </cell>
          <cell r="M247" t="str">
            <v>16J</v>
          </cell>
          <cell r="N247">
            <v>709</v>
          </cell>
          <cell r="O247">
            <v>2.7</v>
          </cell>
          <cell r="P247">
            <v>12</v>
          </cell>
          <cell r="Q247">
            <v>47</v>
          </cell>
          <cell r="R247" t="str">
            <v>010.01.04.05/2021/0912</v>
          </cell>
        </row>
        <row r="248">
          <cell r="A248" t="str">
            <v>Seixal</v>
          </cell>
          <cell r="B248" t="str">
            <v>1510</v>
          </cell>
          <cell r="C248" t="str">
            <v>1701510</v>
          </cell>
          <cell r="D248" t="str">
            <v>Continente</v>
          </cell>
          <cell r="E248" t="str">
            <v>1</v>
          </cell>
          <cell r="F248" t="str">
            <v>Lisboa</v>
          </cell>
          <cell r="G248" t="str">
            <v>17</v>
          </cell>
          <cell r="H248" t="str">
            <v>Área Metropolitana de Lisboa</v>
          </cell>
          <cell r="I248" t="str">
            <v>17</v>
          </cell>
          <cell r="J248" t="str">
            <v>Península de Setúbal</v>
          </cell>
          <cell r="K248" t="str">
            <v>172</v>
          </cell>
          <cell r="L248" t="str">
            <v>Área Metropolitana de Lisboa</v>
          </cell>
          <cell r="M248" t="str">
            <v>170</v>
          </cell>
          <cell r="N248">
            <v>1626</v>
          </cell>
          <cell r="O248">
            <v>6.57</v>
          </cell>
          <cell r="P248">
            <v>3</v>
          </cell>
          <cell r="Q248">
            <v>526</v>
          </cell>
          <cell r="R248" t="str">
            <v>010.01.04.05/2021/1510</v>
          </cell>
        </row>
        <row r="249">
          <cell r="A249" t="str">
            <v>Sernancelhe</v>
          </cell>
          <cell r="B249" t="str">
            <v>1818</v>
          </cell>
          <cell r="C249" t="str">
            <v>11D1818</v>
          </cell>
          <cell r="D249" t="str">
            <v>Continente</v>
          </cell>
          <cell r="E249" t="str">
            <v>1</v>
          </cell>
          <cell r="F249" t="str">
            <v>Norte</v>
          </cell>
          <cell r="G249" t="str">
            <v>11</v>
          </cell>
          <cell r="H249" t="str">
            <v>Norte</v>
          </cell>
          <cell r="I249" t="str">
            <v>11</v>
          </cell>
          <cell r="J249" t="str">
            <v>Douro</v>
          </cell>
          <cell r="K249" t="str">
            <v>117</v>
          </cell>
          <cell r="L249" t="str">
            <v>Douro</v>
          </cell>
          <cell r="M249" t="str">
            <v>11D</v>
          </cell>
          <cell r="N249">
            <v>791</v>
          </cell>
          <cell r="O249">
            <v>3.22</v>
          </cell>
          <cell r="P249">
            <v>0</v>
          </cell>
          <cell r="Q249">
            <v>0</v>
          </cell>
          <cell r="R249" t="str">
            <v>010.01.04.05/2021/1818</v>
          </cell>
        </row>
        <row r="250">
          <cell r="A250" t="str">
            <v>Serpa</v>
          </cell>
          <cell r="B250" t="str">
            <v>0213</v>
          </cell>
          <cell r="C250" t="str">
            <v>1840213</v>
          </cell>
          <cell r="D250" t="str">
            <v>Continente</v>
          </cell>
          <cell r="E250" t="str">
            <v>1</v>
          </cell>
          <cell r="F250" t="str">
            <v>Alentejo</v>
          </cell>
          <cell r="G250" t="str">
            <v>18</v>
          </cell>
          <cell r="H250" t="str">
            <v>Alentejo</v>
          </cell>
          <cell r="I250" t="str">
            <v>18</v>
          </cell>
          <cell r="J250" t="str">
            <v>Baixo Alentejo</v>
          </cell>
          <cell r="K250" t="str">
            <v>184</v>
          </cell>
          <cell r="L250" t="str">
            <v>Baixo Alentejo</v>
          </cell>
          <cell r="M250" t="str">
            <v>184</v>
          </cell>
          <cell r="N250">
            <v>631</v>
          </cell>
          <cell r="O250">
            <v>3.94</v>
          </cell>
          <cell r="P250">
            <v>9</v>
          </cell>
          <cell r="Q250">
            <v>111</v>
          </cell>
          <cell r="R250" t="str">
            <v>010.01.04.05/2021/0213</v>
          </cell>
        </row>
        <row r="251">
          <cell r="A251" t="str">
            <v>Sertã</v>
          </cell>
          <cell r="B251" t="str">
            <v>0509</v>
          </cell>
          <cell r="C251" t="str">
            <v>16I0509</v>
          </cell>
          <cell r="D251" t="str">
            <v>Continente</v>
          </cell>
          <cell r="E251" t="str">
            <v>1</v>
          </cell>
          <cell r="F251" t="str">
            <v>Centro</v>
          </cell>
          <cell r="G251" t="str">
            <v>16</v>
          </cell>
          <cell r="H251" t="str">
            <v>Centro</v>
          </cell>
          <cell r="I251" t="str">
            <v>16</v>
          </cell>
          <cell r="J251" t="str">
            <v>Pinhal Interior Sul</v>
          </cell>
          <cell r="K251" t="str">
            <v>166</v>
          </cell>
          <cell r="L251" t="str">
            <v>Médio Tejo</v>
          </cell>
          <cell r="M251" t="str">
            <v>16I</v>
          </cell>
          <cell r="N251">
            <v>687</v>
          </cell>
          <cell r="O251">
            <v>2.83</v>
          </cell>
          <cell r="P251">
            <v>0</v>
          </cell>
          <cell r="Q251">
            <v>0</v>
          </cell>
          <cell r="R251" t="str">
            <v>010.01.04.05/2021/0509</v>
          </cell>
        </row>
        <row r="252">
          <cell r="A252" t="str">
            <v>Sesimbra</v>
          </cell>
          <cell r="B252" t="str">
            <v>1511</v>
          </cell>
          <cell r="C252" t="str">
            <v>1701511</v>
          </cell>
          <cell r="D252" t="str">
            <v>Continente</v>
          </cell>
          <cell r="E252" t="str">
            <v>1</v>
          </cell>
          <cell r="F252" t="str">
            <v>Lisboa</v>
          </cell>
          <cell r="G252" t="str">
            <v>17</v>
          </cell>
          <cell r="H252" t="str">
            <v>Área Metropolitana de Lisboa</v>
          </cell>
          <cell r="I252" t="str">
            <v>17</v>
          </cell>
          <cell r="J252" t="str">
            <v>Península de Setúbal</v>
          </cell>
          <cell r="K252" t="str">
            <v>172</v>
          </cell>
          <cell r="L252" t="str">
            <v>Área Metropolitana de Lisboa</v>
          </cell>
          <cell r="M252" t="str">
            <v>170</v>
          </cell>
          <cell r="N252">
            <v>1591</v>
          </cell>
          <cell r="O252">
            <v>5.83</v>
          </cell>
          <cell r="P252">
            <v>1</v>
          </cell>
          <cell r="Q252">
            <v>20</v>
          </cell>
          <cell r="R252" t="str">
            <v>010.01.04.05/2021/1511</v>
          </cell>
        </row>
        <row r="253">
          <cell r="A253" t="str">
            <v>Setúbal</v>
          </cell>
          <cell r="B253" t="str">
            <v>1512</v>
          </cell>
          <cell r="C253" t="str">
            <v>1701512</v>
          </cell>
          <cell r="D253" t="str">
            <v>Continente</v>
          </cell>
          <cell r="E253" t="str">
            <v>1</v>
          </cell>
          <cell r="F253" t="str">
            <v>Lisboa</v>
          </cell>
          <cell r="G253" t="str">
            <v>17</v>
          </cell>
          <cell r="H253" t="str">
            <v>Área Metropolitana de Lisboa</v>
          </cell>
          <cell r="I253" t="str">
            <v>17</v>
          </cell>
          <cell r="J253" t="str">
            <v>Península de Setúbal</v>
          </cell>
          <cell r="K253" t="str">
            <v>172</v>
          </cell>
          <cell r="L253" t="str">
            <v>Área Metropolitana de Lisboa</v>
          </cell>
          <cell r="M253" t="str">
            <v>170</v>
          </cell>
          <cell r="N253">
            <v>1602</v>
          </cell>
          <cell r="O253">
            <v>6.48</v>
          </cell>
          <cell r="P253">
            <v>8</v>
          </cell>
          <cell r="Q253">
            <v>203</v>
          </cell>
          <cell r="R253" t="str">
            <v>010.01.04.05/2021/1512</v>
          </cell>
        </row>
        <row r="254">
          <cell r="A254" t="str">
            <v>Sever do Vouga</v>
          </cell>
          <cell r="B254" t="str">
            <v>0117</v>
          </cell>
          <cell r="C254" t="str">
            <v>16D0117</v>
          </cell>
          <cell r="D254" t="str">
            <v>Continente</v>
          </cell>
          <cell r="E254" t="str">
            <v>1</v>
          </cell>
          <cell r="F254" t="str">
            <v>Centro</v>
          </cell>
          <cell r="G254" t="str">
            <v>16</v>
          </cell>
          <cell r="H254" t="str">
            <v>Centro</v>
          </cell>
          <cell r="I254" t="str">
            <v>16</v>
          </cell>
          <cell r="J254" t="str">
            <v>Baixo Vouga</v>
          </cell>
          <cell r="K254" t="str">
            <v>161</v>
          </cell>
          <cell r="L254" t="str">
            <v>Região de Aveiro</v>
          </cell>
          <cell r="M254" t="str">
            <v>16D</v>
          </cell>
          <cell r="N254">
            <v>1226</v>
          </cell>
          <cell r="O254">
            <v>2.99</v>
          </cell>
          <cell r="P254">
            <v>1</v>
          </cell>
          <cell r="Q254">
            <v>1</v>
          </cell>
          <cell r="R254" t="str">
            <v>010.01.04.05/2021/0117</v>
          </cell>
        </row>
        <row r="255">
          <cell r="A255" t="str">
            <v>Silves</v>
          </cell>
          <cell r="B255" t="str">
            <v>0813</v>
          </cell>
          <cell r="C255" t="str">
            <v>1500813</v>
          </cell>
          <cell r="D255" t="str">
            <v>Continente</v>
          </cell>
          <cell r="E255" t="str">
            <v>1</v>
          </cell>
          <cell r="F255" t="str">
            <v>Algarve</v>
          </cell>
          <cell r="G255" t="str">
            <v>15</v>
          </cell>
          <cell r="H255" t="str">
            <v>Algarve</v>
          </cell>
          <cell r="I255" t="str">
            <v>15</v>
          </cell>
          <cell r="J255" t="str">
            <v>Algarve</v>
          </cell>
          <cell r="K255">
            <v>150</v>
          </cell>
          <cell r="L255" t="str">
            <v>Algarve</v>
          </cell>
          <cell r="M255">
            <v>150</v>
          </cell>
          <cell r="N255">
            <v>1546</v>
          </cell>
          <cell r="O255">
            <v>5.48</v>
          </cell>
          <cell r="P255">
            <v>4</v>
          </cell>
          <cell r="Q255">
            <v>15</v>
          </cell>
          <cell r="R255" t="str">
            <v>010.01.04.05/2021/0813</v>
          </cell>
        </row>
        <row r="256">
          <cell r="A256" t="str">
            <v>Sines</v>
          </cell>
          <cell r="B256" t="str">
            <v>1513</v>
          </cell>
          <cell r="C256" t="str">
            <v>1811513</v>
          </cell>
          <cell r="D256" t="str">
            <v>Continente</v>
          </cell>
          <cell r="E256" t="str">
            <v>1</v>
          </cell>
          <cell r="F256" t="str">
            <v>Alentejo</v>
          </cell>
          <cell r="G256" t="str">
            <v>18</v>
          </cell>
          <cell r="H256" t="str">
            <v>Alentejo</v>
          </cell>
          <cell r="I256" t="str">
            <v>18</v>
          </cell>
          <cell r="J256" t="str">
            <v>Alentejo Litoral</v>
          </cell>
          <cell r="K256" t="str">
            <v>181</v>
          </cell>
          <cell r="L256" t="str">
            <v>Alentejo Litoral</v>
          </cell>
          <cell r="M256" t="str">
            <v>181</v>
          </cell>
          <cell r="N256">
            <v>1264</v>
          </cell>
          <cell r="O256">
            <v>5.38</v>
          </cell>
          <cell r="P256">
            <v>25</v>
          </cell>
          <cell r="Q256">
            <v>147</v>
          </cell>
          <cell r="R256" t="str">
            <v>010.01.04.05/2021/1513</v>
          </cell>
        </row>
        <row r="257">
          <cell r="A257" t="str">
            <v>Sintra</v>
          </cell>
          <cell r="B257" t="str">
            <v>1111</v>
          </cell>
          <cell r="C257" t="str">
            <v>1701111</v>
          </cell>
          <cell r="D257" t="str">
            <v>Continente</v>
          </cell>
          <cell r="E257" t="str">
            <v>1</v>
          </cell>
          <cell r="F257" t="str">
            <v>Lisboa</v>
          </cell>
          <cell r="G257" t="str">
            <v>17</v>
          </cell>
          <cell r="H257" t="str">
            <v>Área Metropolitana de Lisboa</v>
          </cell>
          <cell r="I257" t="str">
            <v>17</v>
          </cell>
          <cell r="J257" t="str">
            <v>Grande Lisboa</v>
          </cell>
          <cell r="K257" t="str">
            <v>171</v>
          </cell>
          <cell r="L257" t="str">
            <v>Área Metropolitana de Lisboa</v>
          </cell>
          <cell r="M257" t="str">
            <v>170</v>
          </cell>
          <cell r="N257">
            <v>1696</v>
          </cell>
          <cell r="O257">
            <v>7.14</v>
          </cell>
          <cell r="P257">
            <v>158</v>
          </cell>
          <cell r="Q257">
            <v>238</v>
          </cell>
          <cell r="R257" t="str">
            <v>010.01.04.05/2021/1111</v>
          </cell>
        </row>
        <row r="258">
          <cell r="A258" t="str">
            <v>Sobral de Monte Agraço</v>
          </cell>
          <cell r="B258" t="str">
            <v>1112</v>
          </cell>
          <cell r="C258" t="str">
            <v>16B1112</v>
          </cell>
          <cell r="D258" t="str">
            <v>Continente</v>
          </cell>
          <cell r="E258" t="str">
            <v>1</v>
          </cell>
          <cell r="F258" t="str">
            <v>Centro</v>
          </cell>
          <cell r="G258" t="str">
            <v>16</v>
          </cell>
          <cell r="H258" t="str">
            <v>Centro</v>
          </cell>
          <cell r="I258" t="str">
            <v>16</v>
          </cell>
          <cell r="J258" t="str">
            <v>Oeste</v>
          </cell>
          <cell r="K258" t="str">
            <v>16B</v>
          </cell>
          <cell r="L258" t="str">
            <v>Oeste</v>
          </cell>
          <cell r="M258" t="str">
            <v>16B</v>
          </cell>
          <cell r="N258">
            <v>1227</v>
          </cell>
          <cell r="O258">
            <v>4.41</v>
          </cell>
          <cell r="P258">
            <v>1</v>
          </cell>
          <cell r="Q258">
            <v>1</v>
          </cell>
          <cell r="R258" t="str">
            <v>010.01.04.05/2021/1112</v>
          </cell>
        </row>
        <row r="259">
          <cell r="A259" t="str">
            <v>Soure</v>
          </cell>
          <cell r="B259" t="str">
            <v>0615</v>
          </cell>
          <cell r="C259" t="str">
            <v>16E0615</v>
          </cell>
          <cell r="D259" t="str">
            <v>Continente</v>
          </cell>
          <cell r="E259" t="str">
            <v>1</v>
          </cell>
          <cell r="F259" t="str">
            <v>Centro</v>
          </cell>
          <cell r="G259" t="str">
            <v>16</v>
          </cell>
          <cell r="H259" t="str">
            <v>Centro</v>
          </cell>
          <cell r="I259" t="str">
            <v>16</v>
          </cell>
          <cell r="J259" t="str">
            <v>Baixo Mondego</v>
          </cell>
          <cell r="K259" t="str">
            <v>162</v>
          </cell>
          <cell r="L259" t="str">
            <v>Região de Coimbra</v>
          </cell>
          <cell r="M259" t="str">
            <v>16E</v>
          </cell>
          <cell r="N259">
            <v>1055</v>
          </cell>
          <cell r="O259">
            <v>3.13</v>
          </cell>
          <cell r="P259">
            <v>0</v>
          </cell>
          <cell r="Q259">
            <v>0</v>
          </cell>
          <cell r="R259" t="str">
            <v>010.01.04.05/2021/0615</v>
          </cell>
        </row>
        <row r="260">
          <cell r="A260" t="str">
            <v>Sousel</v>
          </cell>
          <cell r="B260" t="str">
            <v>1215</v>
          </cell>
          <cell r="C260" t="str">
            <v>1861215</v>
          </cell>
          <cell r="D260" t="str">
            <v>Continente</v>
          </cell>
          <cell r="E260" t="str">
            <v>1</v>
          </cell>
          <cell r="F260" t="str">
            <v>Alentejo</v>
          </cell>
          <cell r="G260" t="str">
            <v>18</v>
          </cell>
          <cell r="H260" t="str">
            <v>Alentejo</v>
          </cell>
          <cell r="I260" t="str">
            <v>18</v>
          </cell>
          <cell r="J260" t="str">
            <v>Alentejo Central</v>
          </cell>
          <cell r="K260" t="str">
            <v>183</v>
          </cell>
          <cell r="L260" t="str">
            <v>Alto Alentejo</v>
          </cell>
          <cell r="M260" t="str">
            <v>186</v>
          </cell>
          <cell r="N260">
            <v>640</v>
          </cell>
          <cell r="O260">
            <v>3.05</v>
          </cell>
          <cell r="P260">
            <v>1</v>
          </cell>
          <cell r="Q260">
            <v>3</v>
          </cell>
          <cell r="R260" t="str">
            <v>010.01.04.05/2021/1215</v>
          </cell>
        </row>
        <row r="261">
          <cell r="A261" t="str">
            <v>Tábua</v>
          </cell>
          <cell r="B261" t="str">
            <v>0616</v>
          </cell>
          <cell r="C261" t="str">
            <v>16E0616</v>
          </cell>
          <cell r="D261" t="str">
            <v>Continente</v>
          </cell>
          <cell r="E261" t="str">
            <v>1</v>
          </cell>
          <cell r="F261" t="str">
            <v>Centro</v>
          </cell>
          <cell r="G261" t="str">
            <v>16</v>
          </cell>
          <cell r="H261" t="str">
            <v>Centro</v>
          </cell>
          <cell r="I261" t="str">
            <v>16</v>
          </cell>
          <cell r="J261" t="str">
            <v>Pinhal Interior Norte</v>
          </cell>
          <cell r="K261" t="str">
            <v>164</v>
          </cell>
          <cell r="L261" t="str">
            <v>Região de Coimbra</v>
          </cell>
          <cell r="M261" t="str">
            <v>16E</v>
          </cell>
          <cell r="N261">
            <v>1055</v>
          </cell>
          <cell r="O261">
            <v>3.05</v>
          </cell>
          <cell r="P261">
            <v>17</v>
          </cell>
          <cell r="Q261">
            <v>20</v>
          </cell>
          <cell r="R261" t="str">
            <v>010.01.04.05/2021/0616</v>
          </cell>
        </row>
        <row r="262">
          <cell r="A262" t="str">
            <v>Tabuaço</v>
          </cell>
          <cell r="B262" t="str">
            <v>1819</v>
          </cell>
          <cell r="C262" t="str">
            <v>11D1819</v>
          </cell>
          <cell r="D262" t="str">
            <v>Continente</v>
          </cell>
          <cell r="E262" t="str">
            <v>1</v>
          </cell>
          <cell r="F262" t="str">
            <v>Norte</v>
          </cell>
          <cell r="G262" t="str">
            <v>11</v>
          </cell>
          <cell r="H262" t="str">
            <v>Norte</v>
          </cell>
          <cell r="I262" t="str">
            <v>11</v>
          </cell>
          <cell r="J262" t="str">
            <v>Douro</v>
          </cell>
          <cell r="K262" t="str">
            <v>117</v>
          </cell>
          <cell r="L262" t="str">
            <v>Douro</v>
          </cell>
          <cell r="M262" t="str">
            <v>11D</v>
          </cell>
          <cell r="N262">
            <v>791</v>
          </cell>
          <cell r="O262">
            <v>3.22</v>
          </cell>
          <cell r="P262">
            <v>13</v>
          </cell>
          <cell r="Q262">
            <v>15</v>
          </cell>
          <cell r="R262" t="str">
            <v>010.01.04.05/2021/1819</v>
          </cell>
        </row>
        <row r="263">
          <cell r="A263" t="str">
            <v>Tarouca</v>
          </cell>
          <cell r="B263" t="str">
            <v>1820</v>
          </cell>
          <cell r="C263" t="str">
            <v>11D1820</v>
          </cell>
          <cell r="D263" t="str">
            <v>Continente</v>
          </cell>
          <cell r="E263" t="str">
            <v>1</v>
          </cell>
          <cell r="F263" t="str">
            <v>Norte</v>
          </cell>
          <cell r="G263" t="str">
            <v>11</v>
          </cell>
          <cell r="H263" t="str">
            <v>Norte</v>
          </cell>
          <cell r="I263" t="str">
            <v>11</v>
          </cell>
          <cell r="J263" t="str">
            <v>Douro</v>
          </cell>
          <cell r="K263" t="str">
            <v>117</v>
          </cell>
          <cell r="L263" t="str">
            <v>Douro</v>
          </cell>
          <cell r="M263" t="str">
            <v>11D</v>
          </cell>
          <cell r="N263">
            <v>791</v>
          </cell>
          <cell r="O263">
            <v>3.22</v>
          </cell>
          <cell r="P263">
            <v>0</v>
          </cell>
          <cell r="Q263">
            <v>0</v>
          </cell>
          <cell r="R263" t="str">
            <v>010.01.04.05/2021/1820</v>
          </cell>
        </row>
        <row r="264">
          <cell r="A264" t="str">
            <v>Tavira</v>
          </cell>
          <cell r="B264" t="str">
            <v>0814</v>
          </cell>
          <cell r="C264" t="str">
            <v>1500814</v>
          </cell>
          <cell r="D264" t="str">
            <v>Continente</v>
          </cell>
          <cell r="E264" t="str">
            <v>1</v>
          </cell>
          <cell r="F264" t="str">
            <v>Algarve</v>
          </cell>
          <cell r="G264" t="str">
            <v>15</v>
          </cell>
          <cell r="H264" t="str">
            <v>Algarve</v>
          </cell>
          <cell r="I264" t="str">
            <v>15</v>
          </cell>
          <cell r="J264" t="str">
            <v>Algarve</v>
          </cell>
          <cell r="K264">
            <v>150</v>
          </cell>
          <cell r="L264" t="str">
            <v>Algarve</v>
          </cell>
          <cell r="M264">
            <v>150</v>
          </cell>
          <cell r="N264">
            <v>2169</v>
          </cell>
          <cell r="O264">
            <v>6.89</v>
          </cell>
          <cell r="P264">
            <v>7</v>
          </cell>
          <cell r="Q264">
            <v>7</v>
          </cell>
          <cell r="R264" t="str">
            <v>010.01.04.05/2021/0814</v>
          </cell>
        </row>
        <row r="265">
          <cell r="A265" t="str">
            <v>Terras de Bouro</v>
          </cell>
          <cell r="B265" t="str">
            <v>0310</v>
          </cell>
          <cell r="C265" t="str">
            <v>1120310</v>
          </cell>
          <cell r="D265" t="str">
            <v>Continente</v>
          </cell>
          <cell r="E265" t="str">
            <v>1</v>
          </cell>
          <cell r="F265" t="str">
            <v>Norte</v>
          </cell>
          <cell r="G265" t="str">
            <v>11</v>
          </cell>
          <cell r="H265" t="str">
            <v>Norte</v>
          </cell>
          <cell r="I265" t="str">
            <v>11</v>
          </cell>
          <cell r="J265" t="str">
            <v>Cávado</v>
          </cell>
          <cell r="K265" t="str">
            <v>112</v>
          </cell>
          <cell r="L265" t="str">
            <v>Cávado</v>
          </cell>
          <cell r="M265" t="str">
            <v>112</v>
          </cell>
          <cell r="N265">
            <v>1181</v>
          </cell>
          <cell r="O265">
            <v>4.82</v>
          </cell>
          <cell r="P265">
            <v>0</v>
          </cell>
          <cell r="Q265">
            <v>0</v>
          </cell>
          <cell r="R265" t="str">
            <v>010.01.04.05/2021/0310</v>
          </cell>
        </row>
        <row r="266">
          <cell r="A266" t="str">
            <v>Tomar</v>
          </cell>
          <cell r="B266" t="str">
            <v>1418</v>
          </cell>
          <cell r="C266" t="str">
            <v>16I1418</v>
          </cell>
          <cell r="D266" t="str">
            <v>Continente</v>
          </cell>
          <cell r="E266" t="str">
            <v>1</v>
          </cell>
          <cell r="F266" t="str">
            <v>Centro</v>
          </cell>
          <cell r="G266" t="str">
            <v>16</v>
          </cell>
          <cell r="H266" t="str">
            <v>Centro</v>
          </cell>
          <cell r="I266" t="str">
            <v>16</v>
          </cell>
          <cell r="J266" t="str">
            <v>Médio Tejo</v>
          </cell>
          <cell r="K266" t="str">
            <v>16C</v>
          </cell>
          <cell r="L266" t="str">
            <v>Médio Tejo</v>
          </cell>
          <cell r="M266" t="str">
            <v>16I</v>
          </cell>
          <cell r="N266">
            <v>687</v>
          </cell>
          <cell r="O266">
            <v>4.11</v>
          </cell>
          <cell r="P266">
            <v>3</v>
          </cell>
          <cell r="Q266">
            <v>68</v>
          </cell>
          <cell r="R266" t="str">
            <v>010.01.04.05/2021/1418</v>
          </cell>
        </row>
        <row r="267">
          <cell r="A267" t="str">
            <v>Tondela</v>
          </cell>
          <cell r="B267" t="str">
            <v>1821</v>
          </cell>
          <cell r="C267" t="str">
            <v>16G1821</v>
          </cell>
          <cell r="D267" t="str">
            <v>Continente</v>
          </cell>
          <cell r="E267" t="str">
            <v>1</v>
          </cell>
          <cell r="F267" t="str">
            <v>Centro</v>
          </cell>
          <cell r="G267" t="str">
            <v>16</v>
          </cell>
          <cell r="H267" t="str">
            <v>Centro</v>
          </cell>
          <cell r="I267" t="str">
            <v>16</v>
          </cell>
          <cell r="J267" t="str">
            <v>Dão-Lafões</v>
          </cell>
          <cell r="K267" t="str">
            <v>165</v>
          </cell>
          <cell r="L267" t="str">
            <v>Viseu Dão Lafões</v>
          </cell>
          <cell r="M267" t="str">
            <v>16G</v>
          </cell>
          <cell r="N267">
            <v>1072</v>
          </cell>
          <cell r="O267">
            <v>3.42</v>
          </cell>
          <cell r="P267">
            <v>0</v>
          </cell>
          <cell r="Q267">
            <v>0</v>
          </cell>
          <cell r="R267" t="str">
            <v>010.01.04.05/2021/1821</v>
          </cell>
        </row>
        <row r="268">
          <cell r="A268" t="str">
            <v>Torre de Moncorvo</v>
          </cell>
          <cell r="B268" t="str">
            <v>0409</v>
          </cell>
          <cell r="C268" t="str">
            <v>11D0409</v>
          </cell>
          <cell r="D268" t="str">
            <v>Continente</v>
          </cell>
          <cell r="E268" t="str">
            <v>1</v>
          </cell>
          <cell r="F268" t="str">
            <v>Norte</v>
          </cell>
          <cell r="G268" t="str">
            <v>11</v>
          </cell>
          <cell r="H268" t="str">
            <v>Norte</v>
          </cell>
          <cell r="I268" t="str">
            <v>11</v>
          </cell>
          <cell r="J268" t="str">
            <v>Douro</v>
          </cell>
          <cell r="K268" t="str">
            <v>117</v>
          </cell>
          <cell r="L268" t="str">
            <v>Douro</v>
          </cell>
          <cell r="M268" t="str">
            <v>11D</v>
          </cell>
          <cell r="N268">
            <v>791</v>
          </cell>
          <cell r="O268">
            <v>3.22</v>
          </cell>
          <cell r="P268">
            <v>1</v>
          </cell>
          <cell r="Q268">
            <v>15</v>
          </cell>
          <cell r="R268" t="str">
            <v>010.01.04.05/2021/0409</v>
          </cell>
        </row>
        <row r="269">
          <cell r="A269" t="str">
            <v>Torres Novas</v>
          </cell>
          <cell r="B269" t="str">
            <v>1419</v>
          </cell>
          <cell r="C269" t="str">
            <v>16I1419</v>
          </cell>
          <cell r="D269" t="str">
            <v>Continente</v>
          </cell>
          <cell r="E269" t="str">
            <v>1</v>
          </cell>
          <cell r="F269" t="str">
            <v>Centro</v>
          </cell>
          <cell r="G269" t="str">
            <v>16</v>
          </cell>
          <cell r="H269" t="str">
            <v>Centro</v>
          </cell>
          <cell r="I269" t="str">
            <v>16</v>
          </cell>
          <cell r="J269" t="str">
            <v>Médio Tejo</v>
          </cell>
          <cell r="K269" t="str">
            <v>16C</v>
          </cell>
          <cell r="L269" t="str">
            <v>Médio Tejo</v>
          </cell>
          <cell r="M269" t="str">
            <v>16I</v>
          </cell>
          <cell r="N269">
            <v>687</v>
          </cell>
          <cell r="O269">
            <v>3.51</v>
          </cell>
          <cell r="P269">
            <v>0</v>
          </cell>
          <cell r="Q269">
            <v>0</v>
          </cell>
          <cell r="R269" t="str">
            <v>010.01.04.05/2021/1419</v>
          </cell>
        </row>
        <row r="270">
          <cell r="A270" t="str">
            <v>Torres Vedras</v>
          </cell>
          <cell r="B270" t="str">
            <v>1113</v>
          </cell>
          <cell r="C270" t="str">
            <v>16B1113</v>
          </cell>
          <cell r="D270" t="str">
            <v>Continente</v>
          </cell>
          <cell r="E270" t="str">
            <v>1</v>
          </cell>
          <cell r="F270" t="str">
            <v>Centro</v>
          </cell>
          <cell r="G270" t="str">
            <v>16</v>
          </cell>
          <cell r="H270" t="str">
            <v>Centro</v>
          </cell>
          <cell r="I270" t="str">
            <v>16</v>
          </cell>
          <cell r="J270" t="str">
            <v>Oeste</v>
          </cell>
          <cell r="K270" t="str">
            <v>16B</v>
          </cell>
          <cell r="L270" t="str">
            <v>Oeste</v>
          </cell>
          <cell r="M270" t="str">
            <v>16B</v>
          </cell>
          <cell r="N270">
            <v>1227</v>
          </cell>
          <cell r="O270">
            <v>5.45</v>
          </cell>
          <cell r="P270">
            <v>9</v>
          </cell>
          <cell r="Q270">
            <v>10</v>
          </cell>
          <cell r="R270" t="str">
            <v>010.01.04.05/2021/1113</v>
          </cell>
        </row>
        <row r="271">
          <cell r="A271" t="str">
            <v>Trancoso</v>
          </cell>
          <cell r="B271" t="str">
            <v>0913</v>
          </cell>
          <cell r="C271" t="str">
            <v>16J0913</v>
          </cell>
          <cell r="D271" t="str">
            <v>Continente</v>
          </cell>
          <cell r="E271" t="str">
            <v>1</v>
          </cell>
          <cell r="F271" t="str">
            <v>Centro</v>
          </cell>
          <cell r="G271" t="str">
            <v>16</v>
          </cell>
          <cell r="H271" t="str">
            <v>Centro</v>
          </cell>
          <cell r="I271" t="str">
            <v>16</v>
          </cell>
          <cell r="J271" t="str">
            <v>Beira Interior Norte</v>
          </cell>
          <cell r="K271" t="str">
            <v>168</v>
          </cell>
          <cell r="L271" t="str">
            <v>Beiras e Serra da Estrela</v>
          </cell>
          <cell r="M271" t="str">
            <v>16J</v>
          </cell>
          <cell r="N271">
            <v>709</v>
          </cell>
          <cell r="O271">
            <v>2.97</v>
          </cell>
          <cell r="P271">
            <v>0</v>
          </cell>
          <cell r="Q271">
            <v>0</v>
          </cell>
          <cell r="R271" t="str">
            <v>010.01.04.05/2021/0913</v>
          </cell>
        </row>
        <row r="272">
          <cell r="A272" t="str">
            <v>Trofa</v>
          </cell>
          <cell r="B272" t="str">
            <v>1318</v>
          </cell>
          <cell r="C272" t="str">
            <v>11A1318</v>
          </cell>
          <cell r="D272" t="str">
            <v>Continente</v>
          </cell>
          <cell r="E272" t="str">
            <v>1</v>
          </cell>
          <cell r="F272" t="str">
            <v>Norte</v>
          </cell>
          <cell r="G272" t="str">
            <v>11</v>
          </cell>
          <cell r="H272" t="str">
            <v>Norte</v>
          </cell>
          <cell r="I272" t="str">
            <v>11</v>
          </cell>
          <cell r="J272" t="str">
            <v>Ave</v>
          </cell>
          <cell r="K272" t="str">
            <v>113</v>
          </cell>
          <cell r="L272" t="str">
            <v>Área Metropolitana do Porto</v>
          </cell>
          <cell r="M272" t="str">
            <v>11A</v>
          </cell>
          <cell r="N272">
            <v>948</v>
          </cell>
          <cell r="O272">
            <v>4.54</v>
          </cell>
          <cell r="P272">
            <v>49</v>
          </cell>
          <cell r="Q272">
            <v>121</v>
          </cell>
          <cell r="R272" t="str">
            <v>010.01.04.05/2021/1318</v>
          </cell>
        </row>
        <row r="273">
          <cell r="A273" t="str">
            <v>Vagos</v>
          </cell>
          <cell r="B273" t="str">
            <v>0118</v>
          </cell>
          <cell r="C273" t="str">
            <v>16D0118</v>
          </cell>
          <cell r="D273" t="str">
            <v>Continente</v>
          </cell>
          <cell r="E273" t="str">
            <v>1</v>
          </cell>
          <cell r="F273" t="str">
            <v>Centro</v>
          </cell>
          <cell r="G273" t="str">
            <v>16</v>
          </cell>
          <cell r="H273" t="str">
            <v>Centro</v>
          </cell>
          <cell r="I273" t="str">
            <v>16</v>
          </cell>
          <cell r="J273" t="str">
            <v>Baixo Vouga</v>
          </cell>
          <cell r="K273" t="str">
            <v>161</v>
          </cell>
          <cell r="L273" t="str">
            <v>Região de Aveiro</v>
          </cell>
          <cell r="M273" t="str">
            <v>16D</v>
          </cell>
          <cell r="N273">
            <v>1226</v>
          </cell>
          <cell r="O273">
            <v>3.48</v>
          </cell>
          <cell r="P273">
            <v>4</v>
          </cell>
          <cell r="Q273">
            <v>15</v>
          </cell>
          <cell r="R273" t="str">
            <v>010.01.04.05/2021/0118</v>
          </cell>
        </row>
        <row r="274">
          <cell r="A274" t="str">
            <v>Vale de Cambra</v>
          </cell>
          <cell r="B274" t="str">
            <v>0119</v>
          </cell>
          <cell r="C274" t="str">
            <v>11A0119</v>
          </cell>
          <cell r="D274" t="str">
            <v>Continente</v>
          </cell>
          <cell r="E274" t="str">
            <v>1</v>
          </cell>
          <cell r="F274" t="str">
            <v>Norte</v>
          </cell>
          <cell r="G274" t="str">
            <v>11</v>
          </cell>
          <cell r="H274" t="str">
            <v>Norte</v>
          </cell>
          <cell r="I274" t="str">
            <v>11</v>
          </cell>
          <cell r="J274" t="str">
            <v>Entre Douro e Vouga</v>
          </cell>
          <cell r="K274" t="str">
            <v>116</v>
          </cell>
          <cell r="L274" t="str">
            <v>Área Metropolitana do Porto</v>
          </cell>
          <cell r="M274" t="str">
            <v>11A</v>
          </cell>
          <cell r="N274">
            <v>814</v>
          </cell>
          <cell r="O274">
            <v>3.33</v>
          </cell>
          <cell r="P274">
            <v>3</v>
          </cell>
          <cell r="Q274">
            <v>5</v>
          </cell>
          <cell r="R274" t="str">
            <v>010.01.04.05/2021/0119</v>
          </cell>
        </row>
        <row r="275">
          <cell r="A275" t="str">
            <v>Valença</v>
          </cell>
          <cell r="B275" t="str">
            <v>1608</v>
          </cell>
          <cell r="C275" t="str">
            <v>1111608</v>
          </cell>
          <cell r="D275" t="str">
            <v>Continente</v>
          </cell>
          <cell r="E275" t="str">
            <v>1</v>
          </cell>
          <cell r="F275" t="str">
            <v>Norte</v>
          </cell>
          <cell r="G275" t="str">
            <v>11</v>
          </cell>
          <cell r="H275" t="str">
            <v>Norte</v>
          </cell>
          <cell r="I275" t="str">
            <v>11</v>
          </cell>
          <cell r="J275" t="str">
            <v>Minho-Lima</v>
          </cell>
          <cell r="K275" t="str">
            <v>111</v>
          </cell>
          <cell r="L275" t="str">
            <v>Alto Minho</v>
          </cell>
          <cell r="M275" t="str">
            <v>111</v>
          </cell>
          <cell r="N275">
            <v>1048</v>
          </cell>
          <cell r="O275">
            <v>3.48</v>
          </cell>
          <cell r="P275">
            <v>4</v>
          </cell>
          <cell r="Q275">
            <v>12</v>
          </cell>
          <cell r="R275" t="str">
            <v>010.01.04.05/2021/1608</v>
          </cell>
        </row>
        <row r="276">
          <cell r="A276" t="str">
            <v>Valongo</v>
          </cell>
          <cell r="B276" t="str">
            <v>1315</v>
          </cell>
          <cell r="C276" t="str">
            <v>11A1315</v>
          </cell>
          <cell r="D276" t="str">
            <v>Continente</v>
          </cell>
          <cell r="E276" t="str">
            <v>1</v>
          </cell>
          <cell r="F276" t="str">
            <v>Norte</v>
          </cell>
          <cell r="G276" t="str">
            <v>11</v>
          </cell>
          <cell r="H276" t="str">
            <v>Norte</v>
          </cell>
          <cell r="I276" t="str">
            <v>11</v>
          </cell>
          <cell r="J276" t="str">
            <v>Grande Porto</v>
          </cell>
          <cell r="K276" t="str">
            <v>114</v>
          </cell>
          <cell r="L276" t="str">
            <v>Área Metropolitana do Porto</v>
          </cell>
          <cell r="M276" t="str">
            <v>11A</v>
          </cell>
          <cell r="N276">
            <v>1314</v>
          </cell>
          <cell r="O276">
            <v>5.42</v>
          </cell>
          <cell r="P276">
            <v>137</v>
          </cell>
          <cell r="Q276">
            <v>363</v>
          </cell>
          <cell r="R276" t="str">
            <v>010.01.04.05/2021/1315</v>
          </cell>
        </row>
        <row r="277">
          <cell r="A277" t="str">
            <v>Valpaços</v>
          </cell>
          <cell r="B277" t="str">
            <v>1712</v>
          </cell>
          <cell r="C277" t="str">
            <v>11B1712</v>
          </cell>
          <cell r="D277" t="str">
            <v>Continente</v>
          </cell>
          <cell r="E277" t="str">
            <v>1</v>
          </cell>
          <cell r="F277" t="str">
            <v>Norte</v>
          </cell>
          <cell r="G277" t="str">
            <v>11</v>
          </cell>
          <cell r="H277" t="str">
            <v>Norte</v>
          </cell>
          <cell r="I277" t="str">
            <v>11</v>
          </cell>
          <cell r="J277" t="str">
            <v>Alto Trás-os-Montes</v>
          </cell>
          <cell r="K277" t="str">
            <v>118</v>
          </cell>
          <cell r="L277" t="str">
            <v>Alto Tâmega</v>
          </cell>
          <cell r="M277" t="str">
            <v>11B</v>
          </cell>
          <cell r="N277">
            <v>790</v>
          </cell>
          <cell r="O277">
            <v>2.27</v>
          </cell>
          <cell r="P277">
            <v>0</v>
          </cell>
          <cell r="Q277">
            <v>0</v>
          </cell>
          <cell r="R277" t="str">
            <v>010.01.04.05/2021/1712</v>
          </cell>
        </row>
        <row r="278">
          <cell r="A278" t="str">
            <v>Velas</v>
          </cell>
          <cell r="B278" t="str">
            <v>4502</v>
          </cell>
          <cell r="C278" t="str">
            <v>2004502</v>
          </cell>
          <cell r="D278" t="str">
            <v>Região Autónoma dos Açores</v>
          </cell>
          <cell r="E278" t="str">
            <v>2</v>
          </cell>
          <cell r="F278" t="str">
            <v>Região Autónoma dos Açores</v>
          </cell>
          <cell r="G278" t="str">
            <v>20</v>
          </cell>
          <cell r="H278" t="str">
            <v>Região Autónoma dos Açores</v>
          </cell>
          <cell r="I278" t="str">
            <v>20</v>
          </cell>
          <cell r="J278" t="str">
            <v>Região Autónoma dos Açores</v>
          </cell>
          <cell r="K278" t="str">
            <v>200</v>
          </cell>
          <cell r="L278" t="str">
            <v>Região Autónoma dos Açores</v>
          </cell>
          <cell r="M278" t="str">
            <v>200</v>
          </cell>
          <cell r="N278">
            <v>906</v>
          </cell>
          <cell r="O278">
            <v>3.36</v>
          </cell>
          <cell r="P278">
            <v>0</v>
          </cell>
          <cell r="Q278">
            <v>0</v>
          </cell>
          <cell r="R278" t="str">
            <v>010.01.04.05/2021/4502</v>
          </cell>
        </row>
        <row r="279">
          <cell r="A279" t="str">
            <v>Vendas Novas</v>
          </cell>
          <cell r="B279" t="str">
            <v>0712</v>
          </cell>
          <cell r="C279" t="str">
            <v>1870712</v>
          </cell>
          <cell r="D279" t="str">
            <v>Continente</v>
          </cell>
          <cell r="E279" t="str">
            <v>1</v>
          </cell>
          <cell r="F279" t="str">
            <v>Alentejo</v>
          </cell>
          <cell r="G279" t="str">
            <v>18</v>
          </cell>
          <cell r="H279" t="str">
            <v>Alentejo</v>
          </cell>
          <cell r="I279" t="str">
            <v>18</v>
          </cell>
          <cell r="J279" t="str">
            <v>Alentejo Central</v>
          </cell>
          <cell r="K279" t="str">
            <v>183</v>
          </cell>
          <cell r="L279" t="str">
            <v>Alentejo Central</v>
          </cell>
          <cell r="M279" t="str">
            <v>187</v>
          </cell>
          <cell r="N279">
            <v>855</v>
          </cell>
          <cell r="O279">
            <v>3.74</v>
          </cell>
          <cell r="P279">
            <v>1</v>
          </cell>
          <cell r="Q279">
            <v>12</v>
          </cell>
          <cell r="R279" t="str">
            <v>010.01.04.05/2021/0712</v>
          </cell>
        </row>
        <row r="280">
          <cell r="A280" t="str">
            <v>Viana do Alentejo</v>
          </cell>
          <cell r="B280" t="str">
            <v>0713</v>
          </cell>
          <cell r="C280" t="str">
            <v>1870713</v>
          </cell>
          <cell r="D280" t="str">
            <v>Continente</v>
          </cell>
          <cell r="E280" t="str">
            <v>1</v>
          </cell>
          <cell r="F280" t="str">
            <v>Alentejo</v>
          </cell>
          <cell r="G280" t="str">
            <v>18</v>
          </cell>
          <cell r="H280" t="str">
            <v>Alentejo</v>
          </cell>
          <cell r="I280" t="str">
            <v>18</v>
          </cell>
          <cell r="J280" t="str">
            <v>Alentejo Central</v>
          </cell>
          <cell r="K280" t="str">
            <v>183</v>
          </cell>
          <cell r="L280" t="str">
            <v>Alentejo Central</v>
          </cell>
          <cell r="M280" t="str">
            <v>187</v>
          </cell>
          <cell r="N280">
            <v>855</v>
          </cell>
          <cell r="O280">
            <v>3.79</v>
          </cell>
          <cell r="P280">
            <v>0</v>
          </cell>
          <cell r="Q280">
            <v>0</v>
          </cell>
          <cell r="R280" t="str">
            <v>010.01.04.05/2021/0713</v>
          </cell>
        </row>
        <row r="281">
          <cell r="A281" t="str">
            <v>Viana do Castelo</v>
          </cell>
          <cell r="B281" t="str">
            <v>1609</v>
          </cell>
          <cell r="C281" t="str">
            <v>1111609</v>
          </cell>
          <cell r="D281" t="str">
            <v>Continente</v>
          </cell>
          <cell r="E281" t="str">
            <v>1</v>
          </cell>
          <cell r="F281" t="str">
            <v>Norte</v>
          </cell>
          <cell r="G281" t="str">
            <v>11</v>
          </cell>
          <cell r="H281" t="str">
            <v>Norte</v>
          </cell>
          <cell r="I281" t="str">
            <v>11</v>
          </cell>
          <cell r="J281" t="str">
            <v>Minho-Lima</v>
          </cell>
          <cell r="K281" t="str">
            <v>111</v>
          </cell>
          <cell r="L281" t="str">
            <v>Alto Minho</v>
          </cell>
          <cell r="M281" t="str">
            <v>111</v>
          </cell>
          <cell r="N281">
            <v>1048</v>
          </cell>
          <cell r="O281">
            <v>4.73</v>
          </cell>
          <cell r="P281">
            <v>7</v>
          </cell>
          <cell r="Q281">
            <v>129</v>
          </cell>
          <cell r="R281" t="str">
            <v>010.01.04.05/2021/1609</v>
          </cell>
        </row>
        <row r="282">
          <cell r="A282" t="str">
            <v>Vidigueira</v>
          </cell>
          <cell r="B282" t="str">
            <v>0214</v>
          </cell>
          <cell r="C282" t="str">
            <v>1840214</v>
          </cell>
          <cell r="D282" t="str">
            <v>Continente</v>
          </cell>
          <cell r="E282" t="str">
            <v>1</v>
          </cell>
          <cell r="F282" t="str">
            <v>Alentejo</v>
          </cell>
          <cell r="G282" t="str">
            <v>18</v>
          </cell>
          <cell r="H282" t="str">
            <v>Alentejo</v>
          </cell>
          <cell r="I282" t="str">
            <v>18</v>
          </cell>
          <cell r="J282" t="str">
            <v>Baixo Alentejo</v>
          </cell>
          <cell r="K282" t="str">
            <v>184</v>
          </cell>
          <cell r="L282" t="str">
            <v>Baixo Alentejo</v>
          </cell>
          <cell r="M282" t="str">
            <v>184</v>
          </cell>
          <cell r="N282">
            <v>631</v>
          </cell>
          <cell r="O282">
            <v>3.76</v>
          </cell>
          <cell r="P282">
            <v>5</v>
          </cell>
          <cell r="Q282">
            <v>29</v>
          </cell>
          <cell r="R282" t="str">
            <v>010.01.04.05/2021/0214</v>
          </cell>
        </row>
        <row r="283">
          <cell r="A283" t="str">
            <v>Vieira do Minho</v>
          </cell>
          <cell r="B283" t="str">
            <v>0311</v>
          </cell>
          <cell r="C283" t="str">
            <v>1190311</v>
          </cell>
          <cell r="D283" t="str">
            <v>Continente</v>
          </cell>
          <cell r="E283" t="str">
            <v>1</v>
          </cell>
          <cell r="F283" t="str">
            <v>Norte</v>
          </cell>
          <cell r="G283" t="str">
            <v>11</v>
          </cell>
          <cell r="H283" t="str">
            <v>Norte</v>
          </cell>
          <cell r="I283" t="str">
            <v>11</v>
          </cell>
          <cell r="J283" t="str">
            <v>Ave</v>
          </cell>
          <cell r="K283" t="str">
            <v>113</v>
          </cell>
          <cell r="L283" t="str">
            <v>Ave</v>
          </cell>
          <cell r="M283" t="str">
            <v>119</v>
          </cell>
          <cell r="N283">
            <v>1000</v>
          </cell>
          <cell r="O283">
            <v>3.57</v>
          </cell>
          <cell r="P283">
            <v>9</v>
          </cell>
          <cell r="Q283">
            <v>9</v>
          </cell>
          <cell r="R283" t="str">
            <v>010.01.04.05/2021/0311</v>
          </cell>
        </row>
        <row r="284">
          <cell r="A284" t="str">
            <v>Vila da Praia da Vitória</v>
          </cell>
          <cell r="B284" t="str">
            <v>4302</v>
          </cell>
          <cell r="C284" t="str">
            <v>2004302</v>
          </cell>
          <cell r="D284" t="str">
            <v>Região Autónoma dos Açores</v>
          </cell>
          <cell r="E284" t="str">
            <v>2</v>
          </cell>
          <cell r="F284" t="str">
            <v>Região Autónoma dos Açores</v>
          </cell>
          <cell r="G284" t="str">
            <v>20</v>
          </cell>
          <cell r="H284" t="str">
            <v>Região Autónoma dos Açores</v>
          </cell>
          <cell r="I284" t="str">
            <v>20</v>
          </cell>
          <cell r="J284" t="str">
            <v>Região Autónoma dos Açores</v>
          </cell>
          <cell r="K284" t="str">
            <v>200</v>
          </cell>
          <cell r="L284" t="str">
            <v>Região Autónoma dos Açores</v>
          </cell>
          <cell r="M284" t="str">
            <v>200</v>
          </cell>
          <cell r="N284">
            <v>906</v>
          </cell>
          <cell r="O284">
            <v>4.64</v>
          </cell>
          <cell r="P284">
            <v>5</v>
          </cell>
          <cell r="Q284">
            <v>115</v>
          </cell>
          <cell r="R284" t="str">
            <v>010.01.04.05/2021/4302</v>
          </cell>
        </row>
        <row r="285">
          <cell r="A285" t="str">
            <v>Vila de Rei</v>
          </cell>
          <cell r="B285" t="str">
            <v>0510</v>
          </cell>
          <cell r="C285" t="str">
            <v>16I0510</v>
          </cell>
          <cell r="D285" t="str">
            <v>Continente</v>
          </cell>
          <cell r="E285" t="str">
            <v>1</v>
          </cell>
          <cell r="F285" t="str">
            <v>Centro</v>
          </cell>
          <cell r="G285" t="str">
            <v>16</v>
          </cell>
          <cell r="H285" t="str">
            <v>Centro</v>
          </cell>
          <cell r="I285" t="str">
            <v>16</v>
          </cell>
          <cell r="J285" t="str">
            <v>Pinhal Interior Sul</v>
          </cell>
          <cell r="K285" t="str">
            <v>166</v>
          </cell>
          <cell r="L285" t="str">
            <v>Médio Tejo</v>
          </cell>
          <cell r="M285" t="str">
            <v>16I</v>
          </cell>
          <cell r="N285">
            <v>687</v>
          </cell>
          <cell r="O285">
            <v>3.6</v>
          </cell>
          <cell r="P285">
            <v>0</v>
          </cell>
          <cell r="Q285">
            <v>0</v>
          </cell>
          <cell r="R285" t="str">
            <v>010.01.04.05/2021/0510</v>
          </cell>
        </row>
        <row r="286">
          <cell r="A286" t="str">
            <v>Vila do Bispo</v>
          </cell>
          <cell r="B286" t="str">
            <v>0815</v>
          </cell>
          <cell r="C286" t="str">
            <v>1500815</v>
          </cell>
          <cell r="D286" t="str">
            <v>Continente</v>
          </cell>
          <cell r="E286" t="str">
            <v>1</v>
          </cell>
          <cell r="F286" t="str">
            <v>Algarve</v>
          </cell>
          <cell r="G286" t="str">
            <v>15</v>
          </cell>
          <cell r="H286" t="str">
            <v>Algarve</v>
          </cell>
          <cell r="I286" t="str">
            <v>15</v>
          </cell>
          <cell r="J286" t="str">
            <v>Algarve</v>
          </cell>
          <cell r="K286">
            <v>150</v>
          </cell>
          <cell r="L286" t="str">
            <v>Algarve</v>
          </cell>
          <cell r="M286">
            <v>150</v>
          </cell>
          <cell r="N286">
            <v>2025</v>
          </cell>
          <cell r="O286">
            <v>4.85</v>
          </cell>
          <cell r="P286">
            <v>0</v>
          </cell>
          <cell r="Q286">
            <v>0</v>
          </cell>
          <cell r="R286" t="str">
            <v>010.01.04.05/2021/0815</v>
          </cell>
        </row>
        <row r="287">
          <cell r="A287" t="str">
            <v>Vila do Conde</v>
          </cell>
          <cell r="B287" t="str">
            <v>1316</v>
          </cell>
          <cell r="C287" t="str">
            <v>11A1316</v>
          </cell>
          <cell r="D287" t="str">
            <v>Continente</v>
          </cell>
          <cell r="E287" t="str">
            <v>1</v>
          </cell>
          <cell r="F287" t="str">
            <v>Norte</v>
          </cell>
          <cell r="G287" t="str">
            <v>11</v>
          </cell>
          <cell r="H287" t="str">
            <v>Norte</v>
          </cell>
          <cell r="I287" t="str">
            <v>11</v>
          </cell>
          <cell r="J287" t="str">
            <v>Grande Porto</v>
          </cell>
          <cell r="K287" t="str">
            <v>114</v>
          </cell>
          <cell r="L287" t="str">
            <v>Área Metropolitana do Porto</v>
          </cell>
          <cell r="M287" t="str">
            <v>11A</v>
          </cell>
          <cell r="N287">
            <v>1301</v>
          </cell>
          <cell r="O287">
            <v>5</v>
          </cell>
          <cell r="P287">
            <v>0</v>
          </cell>
          <cell r="Q287">
            <v>0</v>
          </cell>
          <cell r="R287" t="str">
            <v>010.01.04.05/2021/1316</v>
          </cell>
        </row>
        <row r="288">
          <cell r="A288" t="str">
            <v>Vila do Porto</v>
          </cell>
          <cell r="B288" t="str">
            <v>4101</v>
          </cell>
          <cell r="C288" t="str">
            <v>2004101</v>
          </cell>
          <cell r="D288" t="str">
            <v>Região Autónoma dos Açores</v>
          </cell>
          <cell r="E288" t="str">
            <v>2</v>
          </cell>
          <cell r="F288" t="str">
            <v>Região Autónoma dos Açores</v>
          </cell>
          <cell r="G288" t="str">
            <v>20</v>
          </cell>
          <cell r="H288" t="str">
            <v>Região Autónoma dos Açores</v>
          </cell>
          <cell r="I288" t="str">
            <v>20</v>
          </cell>
          <cell r="J288" t="str">
            <v>Região Autónoma dos Açores</v>
          </cell>
          <cell r="K288" t="str">
            <v>200</v>
          </cell>
          <cell r="L288" t="str">
            <v>Região Autónoma dos Açores</v>
          </cell>
          <cell r="M288" t="str">
            <v>200</v>
          </cell>
          <cell r="N288">
            <v>906</v>
          </cell>
          <cell r="O288">
            <v>4.01</v>
          </cell>
          <cell r="P288">
            <v>0</v>
          </cell>
          <cell r="Q288">
            <v>0</v>
          </cell>
          <cell r="R288" t="str">
            <v>010.01.04.05/2021/4101</v>
          </cell>
        </row>
        <row r="289">
          <cell r="A289" t="str">
            <v>Vila Flor</v>
          </cell>
          <cell r="B289" t="str">
            <v>0410</v>
          </cell>
          <cell r="C289" t="str">
            <v>11E0410</v>
          </cell>
          <cell r="D289" t="str">
            <v>Continente</v>
          </cell>
          <cell r="E289" t="str">
            <v>1</v>
          </cell>
          <cell r="F289" t="str">
            <v>Norte</v>
          </cell>
          <cell r="G289" t="str">
            <v>11</v>
          </cell>
          <cell r="H289" t="str">
            <v>Norte</v>
          </cell>
          <cell r="I289" t="str">
            <v>11</v>
          </cell>
          <cell r="J289" t="str">
            <v>Douro</v>
          </cell>
          <cell r="K289" t="str">
            <v>117</v>
          </cell>
          <cell r="L289" t="str">
            <v>Terras de Trás-os-Montes</v>
          </cell>
          <cell r="M289" t="str">
            <v>11E</v>
          </cell>
          <cell r="N289">
            <v>890</v>
          </cell>
          <cell r="O289">
            <v>1.86</v>
          </cell>
          <cell r="P289">
            <v>3</v>
          </cell>
          <cell r="Q289">
            <v>4</v>
          </cell>
          <cell r="R289" t="str">
            <v>010.01.04.05/2021/0410</v>
          </cell>
        </row>
        <row r="290">
          <cell r="A290" t="str">
            <v>Vila Franca de Xira</v>
          </cell>
          <cell r="B290" t="str">
            <v>1114</v>
          </cell>
          <cell r="C290" t="str">
            <v>1701114</v>
          </cell>
          <cell r="D290" t="str">
            <v>Continente</v>
          </cell>
          <cell r="E290" t="str">
            <v>1</v>
          </cell>
          <cell r="F290" t="str">
            <v>Lisboa</v>
          </cell>
          <cell r="G290" t="str">
            <v>17</v>
          </cell>
          <cell r="H290" t="str">
            <v>Área Metropolitana de Lisboa</v>
          </cell>
          <cell r="I290" t="str">
            <v>17</v>
          </cell>
          <cell r="J290" t="str">
            <v>Grande Lisboa</v>
          </cell>
          <cell r="K290" t="str">
            <v>171</v>
          </cell>
          <cell r="L290" t="str">
            <v>Área Metropolitana de Lisboa</v>
          </cell>
          <cell r="M290" t="str">
            <v>170</v>
          </cell>
          <cell r="N290">
            <v>1838</v>
          </cell>
          <cell r="O290">
            <v>6.82</v>
          </cell>
          <cell r="P290">
            <v>3</v>
          </cell>
          <cell r="Q290">
            <v>44</v>
          </cell>
          <cell r="R290" t="str">
            <v>010.01.04.05/2021/1114</v>
          </cell>
        </row>
        <row r="291">
          <cell r="A291" t="str">
            <v>Vila Franca do Campo</v>
          </cell>
          <cell r="B291" t="str">
            <v>4206</v>
          </cell>
          <cell r="C291" t="str">
            <v>2004206</v>
          </cell>
          <cell r="D291" t="str">
            <v>Região Autónoma dos Açores</v>
          </cell>
          <cell r="E291" t="str">
            <v>2</v>
          </cell>
          <cell r="F291" t="str">
            <v>Região Autónoma dos Açores</v>
          </cell>
          <cell r="G291" t="str">
            <v>20</v>
          </cell>
          <cell r="H291" t="str">
            <v>Região Autónoma dos Açores</v>
          </cell>
          <cell r="I291" t="str">
            <v>20</v>
          </cell>
          <cell r="J291" t="str">
            <v>Região Autónoma dos Açores</v>
          </cell>
          <cell r="K291" t="str">
            <v>200</v>
          </cell>
          <cell r="L291" t="str">
            <v>Região Autónoma dos Açores</v>
          </cell>
          <cell r="M291" t="str">
            <v>200</v>
          </cell>
          <cell r="N291">
            <v>906</v>
          </cell>
          <cell r="O291">
            <v>4.01</v>
          </cell>
          <cell r="P291">
            <v>0</v>
          </cell>
          <cell r="Q291">
            <v>0</v>
          </cell>
          <cell r="R291" t="str">
            <v>010.01.04.05/2021/4206</v>
          </cell>
        </row>
        <row r="292">
          <cell r="A292" t="str">
            <v>Vila Nova da Barquinha</v>
          </cell>
          <cell r="B292" t="str">
            <v>1420</v>
          </cell>
          <cell r="C292" t="str">
            <v>16I1420</v>
          </cell>
          <cell r="D292" t="str">
            <v>Continente</v>
          </cell>
          <cell r="E292" t="str">
            <v>1</v>
          </cell>
          <cell r="F292" t="str">
            <v>Centro</v>
          </cell>
          <cell r="G292" t="str">
            <v>16</v>
          </cell>
          <cell r="H292" t="str">
            <v>Centro</v>
          </cell>
          <cell r="I292" t="str">
            <v>16</v>
          </cell>
          <cell r="J292" t="str">
            <v>Médio Tejo</v>
          </cell>
          <cell r="K292" t="str">
            <v>16C</v>
          </cell>
          <cell r="L292" t="str">
            <v>Médio Tejo</v>
          </cell>
          <cell r="M292" t="str">
            <v>16I</v>
          </cell>
          <cell r="N292">
            <v>687</v>
          </cell>
          <cell r="O292">
            <v>3.27</v>
          </cell>
          <cell r="P292">
            <v>1</v>
          </cell>
          <cell r="Q292">
            <v>10</v>
          </cell>
          <cell r="R292" t="str">
            <v>010.01.04.05/2021/1420</v>
          </cell>
        </row>
        <row r="293">
          <cell r="A293" t="str">
            <v>Vila Nova de Cerveira</v>
          </cell>
          <cell r="B293" t="str">
            <v>1610</v>
          </cell>
          <cell r="C293" t="str">
            <v>1111610</v>
          </cell>
          <cell r="D293" t="str">
            <v>Continente</v>
          </cell>
          <cell r="E293" t="str">
            <v>1</v>
          </cell>
          <cell r="F293" t="str">
            <v>Norte</v>
          </cell>
          <cell r="G293" t="str">
            <v>11</v>
          </cell>
          <cell r="H293" t="str">
            <v>Norte</v>
          </cell>
          <cell r="I293" t="str">
            <v>11</v>
          </cell>
          <cell r="J293" t="str">
            <v>Minho-Lima</v>
          </cell>
          <cell r="K293" t="str">
            <v>111</v>
          </cell>
          <cell r="L293" t="str">
            <v>Alto Minho</v>
          </cell>
          <cell r="M293" t="str">
            <v>111</v>
          </cell>
          <cell r="N293">
            <v>1048</v>
          </cell>
          <cell r="O293">
            <v>3.13</v>
          </cell>
          <cell r="P293">
            <v>0</v>
          </cell>
          <cell r="Q293">
            <v>0</v>
          </cell>
          <cell r="R293" t="str">
            <v>010.01.04.05/2021/1610</v>
          </cell>
        </row>
        <row r="294">
          <cell r="A294" t="str">
            <v>Vila Nova de Famalicão</v>
          </cell>
          <cell r="B294" t="str">
            <v>0312</v>
          </cell>
          <cell r="C294" t="str">
            <v>1190312</v>
          </cell>
          <cell r="D294" t="str">
            <v>Continente</v>
          </cell>
          <cell r="E294" t="str">
            <v>1</v>
          </cell>
          <cell r="F294" t="str">
            <v>Norte</v>
          </cell>
          <cell r="G294" t="str">
            <v>11</v>
          </cell>
          <cell r="H294" t="str">
            <v>Norte</v>
          </cell>
          <cell r="I294" t="str">
            <v>11</v>
          </cell>
          <cell r="J294" t="str">
            <v>Ave</v>
          </cell>
          <cell r="K294" t="str">
            <v>113</v>
          </cell>
          <cell r="L294" t="str">
            <v>Ave</v>
          </cell>
          <cell r="M294" t="str">
            <v>119</v>
          </cell>
          <cell r="N294">
            <v>1000</v>
          </cell>
          <cell r="O294">
            <v>4</v>
          </cell>
          <cell r="P294">
            <v>1</v>
          </cell>
          <cell r="Q294">
            <v>17</v>
          </cell>
          <cell r="R294" t="str">
            <v>010.01.04.05/2021/0312</v>
          </cell>
        </row>
        <row r="295">
          <cell r="A295" t="str">
            <v>Vila Nova de Foz Côa</v>
          </cell>
          <cell r="B295" t="str">
            <v>0914</v>
          </cell>
          <cell r="C295" t="str">
            <v>11D0914</v>
          </cell>
          <cell r="D295" t="str">
            <v>Continente</v>
          </cell>
          <cell r="E295" t="str">
            <v>1</v>
          </cell>
          <cell r="F295" t="str">
            <v>Norte</v>
          </cell>
          <cell r="G295" t="str">
            <v>11</v>
          </cell>
          <cell r="H295" t="str">
            <v>Norte</v>
          </cell>
          <cell r="I295" t="str">
            <v>11</v>
          </cell>
          <cell r="J295" t="str">
            <v>Douro</v>
          </cell>
          <cell r="K295" t="str">
            <v>117</v>
          </cell>
          <cell r="L295" t="str">
            <v>Douro</v>
          </cell>
          <cell r="M295" t="str">
            <v>11D</v>
          </cell>
          <cell r="N295">
            <v>791</v>
          </cell>
          <cell r="O295">
            <v>3.22</v>
          </cell>
          <cell r="P295">
            <v>0</v>
          </cell>
          <cell r="Q295">
            <v>0</v>
          </cell>
          <cell r="R295" t="str">
            <v>010.01.04.05/2021/0914</v>
          </cell>
        </row>
        <row r="296">
          <cell r="A296" t="str">
            <v>Vila Nova de Gaia</v>
          </cell>
          <cell r="B296" t="str">
            <v>1317</v>
          </cell>
          <cell r="C296" t="str">
            <v>11A1317</v>
          </cell>
          <cell r="D296" t="str">
            <v>Continente</v>
          </cell>
          <cell r="E296" t="str">
            <v>1</v>
          </cell>
          <cell r="F296" t="str">
            <v>Norte</v>
          </cell>
          <cell r="G296" t="str">
            <v>11</v>
          </cell>
          <cell r="H296" t="str">
            <v>Norte</v>
          </cell>
          <cell r="I296" t="str">
            <v>11</v>
          </cell>
          <cell r="J296" t="str">
            <v>Grande Porto</v>
          </cell>
          <cell r="K296" t="str">
            <v>114</v>
          </cell>
          <cell r="L296" t="str">
            <v>Área Metropolitana do Porto</v>
          </cell>
          <cell r="M296" t="str">
            <v>11A</v>
          </cell>
          <cell r="N296">
            <v>1847</v>
          </cell>
          <cell r="O296">
            <v>6.5</v>
          </cell>
          <cell r="P296">
            <v>339</v>
          </cell>
          <cell r="Q296">
            <v>824</v>
          </cell>
          <cell r="R296" t="str">
            <v>010.01.04.05/2021/1317</v>
          </cell>
        </row>
        <row r="297">
          <cell r="A297" t="str">
            <v>Vila Nova de Paiva</v>
          </cell>
          <cell r="B297" t="str">
            <v>1822</v>
          </cell>
          <cell r="C297" t="str">
            <v>16G1822</v>
          </cell>
          <cell r="D297" t="str">
            <v>Continente</v>
          </cell>
          <cell r="E297" t="str">
            <v>1</v>
          </cell>
          <cell r="F297" t="str">
            <v>Centro</v>
          </cell>
          <cell r="G297" t="str">
            <v>16</v>
          </cell>
          <cell r="H297" t="str">
            <v>Centro</v>
          </cell>
          <cell r="I297" t="str">
            <v>16</v>
          </cell>
          <cell r="J297" t="str">
            <v>Dão-Lafões</v>
          </cell>
          <cell r="K297" t="str">
            <v>165</v>
          </cell>
          <cell r="L297" t="str">
            <v>Viseu Dão Lafões</v>
          </cell>
          <cell r="M297" t="str">
            <v>16G</v>
          </cell>
          <cell r="N297">
            <v>1072</v>
          </cell>
          <cell r="O297">
            <v>3.54</v>
          </cell>
          <cell r="P297">
            <v>0</v>
          </cell>
          <cell r="Q297">
            <v>0</v>
          </cell>
          <cell r="R297" t="str">
            <v>010.01.04.05/2021/1822</v>
          </cell>
        </row>
        <row r="298">
          <cell r="A298" t="str">
            <v>Vila Nova de Poiares</v>
          </cell>
          <cell r="B298" t="str">
            <v>0617</v>
          </cell>
          <cell r="C298" t="str">
            <v>16E0617</v>
          </cell>
          <cell r="D298" t="str">
            <v>Continente</v>
          </cell>
          <cell r="E298" t="str">
            <v>1</v>
          </cell>
          <cell r="F298" t="str">
            <v>Centro</v>
          </cell>
          <cell r="G298" t="str">
            <v>16</v>
          </cell>
          <cell r="H298" t="str">
            <v>Centro</v>
          </cell>
          <cell r="I298" t="str">
            <v>16</v>
          </cell>
          <cell r="J298" t="str">
            <v>Pinhal Interior Norte</v>
          </cell>
          <cell r="K298" t="str">
            <v>164</v>
          </cell>
          <cell r="L298" t="str">
            <v>Região de Coimbra</v>
          </cell>
          <cell r="M298" t="str">
            <v>16E</v>
          </cell>
          <cell r="N298">
            <v>1055</v>
          </cell>
          <cell r="O298">
            <v>2.64</v>
          </cell>
          <cell r="P298">
            <v>0</v>
          </cell>
          <cell r="Q298">
            <v>0</v>
          </cell>
          <cell r="R298" t="str">
            <v>010.01.04.05/2021/0617</v>
          </cell>
        </row>
        <row r="299">
          <cell r="A299" t="str">
            <v>Vila Pouca de Aguiar</v>
          </cell>
          <cell r="B299" t="str">
            <v>1713</v>
          </cell>
          <cell r="C299" t="str">
            <v>11B1713</v>
          </cell>
          <cell r="D299" t="str">
            <v>Continente</v>
          </cell>
          <cell r="E299" t="str">
            <v>1</v>
          </cell>
          <cell r="F299" t="str">
            <v>Norte</v>
          </cell>
          <cell r="G299" t="str">
            <v>11</v>
          </cell>
          <cell r="H299" t="str">
            <v>Norte</v>
          </cell>
          <cell r="I299" t="str">
            <v>11</v>
          </cell>
          <cell r="J299" t="str">
            <v>Alto Trás-os-Montes</v>
          </cell>
          <cell r="K299" t="str">
            <v>118</v>
          </cell>
          <cell r="L299" t="str">
            <v>Alto Tâmega</v>
          </cell>
          <cell r="M299" t="str">
            <v>11B</v>
          </cell>
          <cell r="N299">
            <v>790</v>
          </cell>
          <cell r="O299">
            <v>3.38</v>
          </cell>
          <cell r="P299">
            <v>0</v>
          </cell>
          <cell r="Q299">
            <v>0</v>
          </cell>
          <cell r="R299" t="str">
            <v>010.01.04.05/2021/1713</v>
          </cell>
        </row>
        <row r="300">
          <cell r="A300" t="str">
            <v>Vila Real</v>
          </cell>
          <cell r="B300" t="str">
            <v>1714</v>
          </cell>
          <cell r="C300" t="str">
            <v>11D1714</v>
          </cell>
          <cell r="D300" t="str">
            <v>Continente</v>
          </cell>
          <cell r="E300" t="str">
            <v>1</v>
          </cell>
          <cell r="F300" t="str">
            <v>Norte</v>
          </cell>
          <cell r="G300" t="str">
            <v>11</v>
          </cell>
          <cell r="H300" t="str">
            <v>Norte</v>
          </cell>
          <cell r="I300" t="str">
            <v>11</v>
          </cell>
          <cell r="J300" t="str">
            <v>Douro</v>
          </cell>
          <cell r="K300" t="str">
            <v>117</v>
          </cell>
          <cell r="L300" t="str">
            <v>Douro</v>
          </cell>
          <cell r="M300" t="str">
            <v>11D</v>
          </cell>
          <cell r="N300">
            <v>791</v>
          </cell>
          <cell r="O300">
            <v>3.9</v>
          </cell>
          <cell r="P300">
            <v>6</v>
          </cell>
          <cell r="Q300">
            <v>17</v>
          </cell>
          <cell r="R300" t="str">
            <v>010.01.04.05/2021/1714</v>
          </cell>
        </row>
        <row r="301">
          <cell r="A301" t="str">
            <v>Vila Real de Santo António</v>
          </cell>
          <cell r="B301" t="str">
            <v>0816</v>
          </cell>
          <cell r="C301" t="str">
            <v>1500816</v>
          </cell>
          <cell r="D301" t="str">
            <v>Continente</v>
          </cell>
          <cell r="E301" t="str">
            <v>1</v>
          </cell>
          <cell r="F301" t="str">
            <v>Algarve</v>
          </cell>
          <cell r="G301" t="str">
            <v>15</v>
          </cell>
          <cell r="H301" t="str">
            <v>Algarve</v>
          </cell>
          <cell r="I301" t="str">
            <v>15</v>
          </cell>
          <cell r="J301" t="str">
            <v>Algarve</v>
          </cell>
          <cell r="K301">
            <v>150</v>
          </cell>
          <cell r="L301" t="str">
            <v>Algarve</v>
          </cell>
          <cell r="M301">
            <v>150</v>
          </cell>
          <cell r="N301">
            <v>1856</v>
          </cell>
          <cell r="O301">
            <v>6.1</v>
          </cell>
          <cell r="P301">
            <v>19</v>
          </cell>
          <cell r="Q301">
            <v>34</v>
          </cell>
          <cell r="R301" t="str">
            <v>010.01.04.05/2021/0816</v>
          </cell>
        </row>
        <row r="302">
          <cell r="A302" t="str">
            <v>Vila Velha de Ródão</v>
          </cell>
          <cell r="B302" t="str">
            <v>0511</v>
          </cell>
          <cell r="C302" t="str">
            <v>16H0511</v>
          </cell>
          <cell r="D302" t="str">
            <v>Continente</v>
          </cell>
          <cell r="E302" t="str">
            <v>1</v>
          </cell>
          <cell r="F302" t="str">
            <v>Centro</v>
          </cell>
          <cell r="G302" t="str">
            <v>16</v>
          </cell>
          <cell r="H302" t="str">
            <v>Centro</v>
          </cell>
          <cell r="I302" t="str">
            <v>16</v>
          </cell>
          <cell r="J302" t="str">
            <v>Beira Interior Sul</v>
          </cell>
          <cell r="K302" t="str">
            <v>169</v>
          </cell>
          <cell r="L302" t="str">
            <v>Beira Baixa</v>
          </cell>
          <cell r="M302" t="str">
            <v>16H</v>
          </cell>
          <cell r="N302">
            <v>880</v>
          </cell>
          <cell r="O302">
            <v>3.09</v>
          </cell>
          <cell r="P302">
            <v>0</v>
          </cell>
          <cell r="Q302">
            <v>0</v>
          </cell>
          <cell r="R302" t="str">
            <v>010.01.04.05/2021/0511</v>
          </cell>
        </row>
        <row r="303">
          <cell r="A303" t="str">
            <v>Vila Verde</v>
          </cell>
          <cell r="B303" t="str">
            <v>0313</v>
          </cell>
          <cell r="C303" t="str">
            <v>1120313</v>
          </cell>
          <cell r="D303" t="str">
            <v>Continente</v>
          </cell>
          <cell r="E303" t="str">
            <v>1</v>
          </cell>
          <cell r="F303" t="str">
            <v>Norte</v>
          </cell>
          <cell r="G303" t="str">
            <v>11</v>
          </cell>
          <cell r="H303" t="str">
            <v>Norte</v>
          </cell>
          <cell r="I303" t="str">
            <v>11</v>
          </cell>
          <cell r="J303" t="str">
            <v>Cávado</v>
          </cell>
          <cell r="K303" t="str">
            <v>112</v>
          </cell>
          <cell r="L303" t="str">
            <v>Cávado</v>
          </cell>
          <cell r="M303" t="str">
            <v>112</v>
          </cell>
          <cell r="N303">
            <v>1181</v>
          </cell>
          <cell r="O303">
            <v>3.39</v>
          </cell>
          <cell r="P303">
            <v>4</v>
          </cell>
          <cell r="Q303">
            <v>48</v>
          </cell>
          <cell r="R303" t="str">
            <v>010.01.04.05/2021/0313</v>
          </cell>
        </row>
        <row r="304">
          <cell r="A304" t="str">
            <v>Vila Viçosa</v>
          </cell>
          <cell r="B304" t="str">
            <v>0714</v>
          </cell>
          <cell r="C304" t="str">
            <v>1870714</v>
          </cell>
          <cell r="D304" t="str">
            <v>Continente</v>
          </cell>
          <cell r="E304" t="str">
            <v>1</v>
          </cell>
          <cell r="F304" t="str">
            <v>Alentejo</v>
          </cell>
          <cell r="G304" t="str">
            <v>18</v>
          </cell>
          <cell r="H304" t="str">
            <v>Alentejo</v>
          </cell>
          <cell r="I304" t="str">
            <v>18</v>
          </cell>
          <cell r="J304" t="str">
            <v>Alentejo Central</v>
          </cell>
          <cell r="K304" t="str">
            <v>183</v>
          </cell>
          <cell r="L304" t="str">
            <v>Alentejo Central</v>
          </cell>
          <cell r="M304" t="str">
            <v>187</v>
          </cell>
          <cell r="N304">
            <v>855</v>
          </cell>
          <cell r="O304">
            <v>2.82</v>
          </cell>
          <cell r="P304">
            <v>0</v>
          </cell>
          <cell r="Q304">
            <v>0</v>
          </cell>
          <cell r="R304" t="str">
            <v>010.01.04.05/2021/0714</v>
          </cell>
        </row>
        <row r="305">
          <cell r="A305" t="str">
            <v>Vimioso</v>
          </cell>
          <cell r="B305" t="str">
            <v>0411</v>
          </cell>
          <cell r="C305" t="str">
            <v>11E0411</v>
          </cell>
          <cell r="D305" t="str">
            <v>Continente</v>
          </cell>
          <cell r="E305" t="str">
            <v>1</v>
          </cell>
          <cell r="F305" t="str">
            <v>Norte</v>
          </cell>
          <cell r="G305" t="str">
            <v>11</v>
          </cell>
          <cell r="H305" t="str">
            <v>Norte</v>
          </cell>
          <cell r="I305" t="str">
            <v>11</v>
          </cell>
          <cell r="J305" t="str">
            <v>Alto Trás-os-Montes</v>
          </cell>
          <cell r="K305" t="str">
            <v>118</v>
          </cell>
          <cell r="L305" t="str">
            <v>Terras de Trás-os-Montes</v>
          </cell>
          <cell r="M305" t="str">
            <v>11E</v>
          </cell>
          <cell r="N305">
            <v>890</v>
          </cell>
          <cell r="O305">
            <v>2.43</v>
          </cell>
          <cell r="P305">
            <v>5</v>
          </cell>
          <cell r="Q305">
            <v>13</v>
          </cell>
          <cell r="R305" t="str">
            <v>010.01.04.05/2021/0411</v>
          </cell>
        </row>
        <row r="306">
          <cell r="A306" t="str">
            <v>Vinhais</v>
          </cell>
          <cell r="B306" t="str">
            <v>0412</v>
          </cell>
          <cell r="C306" t="str">
            <v>11E0412</v>
          </cell>
          <cell r="D306" t="str">
            <v>Continente</v>
          </cell>
          <cell r="E306" t="str">
            <v>1</v>
          </cell>
          <cell r="F306" t="str">
            <v>Norte</v>
          </cell>
          <cell r="G306" t="str">
            <v>11</v>
          </cell>
          <cell r="H306" t="str">
            <v>Norte</v>
          </cell>
          <cell r="I306" t="str">
            <v>11</v>
          </cell>
          <cell r="J306" t="str">
            <v>Alto Trás-os-Montes</v>
          </cell>
          <cell r="K306" t="str">
            <v>118</v>
          </cell>
          <cell r="L306" t="str">
            <v>Terras de Trás-os-Montes</v>
          </cell>
          <cell r="M306" t="str">
            <v>11E</v>
          </cell>
          <cell r="N306">
            <v>890</v>
          </cell>
          <cell r="O306">
            <v>2.43</v>
          </cell>
          <cell r="P306">
            <v>45</v>
          </cell>
          <cell r="Q306">
            <v>45</v>
          </cell>
          <cell r="R306" t="str">
            <v>010.01.04.05/2021/0412</v>
          </cell>
        </row>
        <row r="307">
          <cell r="A307" t="str">
            <v>Viseu</v>
          </cell>
          <cell r="B307" t="str">
            <v>1823</v>
          </cell>
          <cell r="C307" t="str">
            <v>16G1823</v>
          </cell>
          <cell r="D307" t="str">
            <v>Continente</v>
          </cell>
          <cell r="E307" t="str">
            <v>1</v>
          </cell>
          <cell r="F307" t="str">
            <v>Centro</v>
          </cell>
          <cell r="G307" t="str">
            <v>16</v>
          </cell>
          <cell r="H307" t="str">
            <v>Centro</v>
          </cell>
          <cell r="I307" t="str">
            <v>16</v>
          </cell>
          <cell r="J307" t="str">
            <v>Dão-Lafões</v>
          </cell>
          <cell r="K307" t="str">
            <v>165</v>
          </cell>
          <cell r="L307" t="str">
            <v>Viseu Dão Lafões</v>
          </cell>
          <cell r="M307" t="str">
            <v>16G</v>
          </cell>
          <cell r="N307">
            <v>1072</v>
          </cell>
          <cell r="O307">
            <v>4.07</v>
          </cell>
          <cell r="P307">
            <v>4</v>
          </cell>
          <cell r="Q307">
            <v>72</v>
          </cell>
          <cell r="R307" t="str">
            <v>010.01.04.05/2021/1823</v>
          </cell>
        </row>
        <row r="308">
          <cell r="A308" t="str">
            <v>Vizela</v>
          </cell>
          <cell r="B308" t="str">
            <v>0314</v>
          </cell>
          <cell r="C308" t="str">
            <v>1190314</v>
          </cell>
          <cell r="D308" t="str">
            <v>Continente</v>
          </cell>
          <cell r="E308" t="str">
            <v>1</v>
          </cell>
          <cell r="F308" t="str">
            <v>Norte</v>
          </cell>
          <cell r="G308" t="str">
            <v>11</v>
          </cell>
          <cell r="H308" t="str">
            <v>Norte</v>
          </cell>
          <cell r="I308" t="str">
            <v>11</v>
          </cell>
          <cell r="J308" t="str">
            <v>Ave</v>
          </cell>
          <cell r="K308" t="str">
            <v>113</v>
          </cell>
          <cell r="L308" t="str">
            <v>Ave</v>
          </cell>
          <cell r="M308" t="str">
            <v>119</v>
          </cell>
          <cell r="N308">
            <v>1000</v>
          </cell>
          <cell r="O308">
            <v>3.12</v>
          </cell>
          <cell r="P308">
            <v>54</v>
          </cell>
          <cell r="Q308">
            <v>62</v>
          </cell>
          <cell r="R308" t="str">
            <v>010.01.04.05/2021/0314</v>
          </cell>
        </row>
        <row r="309">
          <cell r="A309" t="str">
            <v>Vouzela</v>
          </cell>
          <cell r="B309" t="str">
            <v>1824</v>
          </cell>
          <cell r="C309" t="str">
            <v>16G1824</v>
          </cell>
          <cell r="D309" t="str">
            <v>Continente</v>
          </cell>
          <cell r="E309" t="str">
            <v>1</v>
          </cell>
          <cell r="F309" t="str">
            <v>Centro</v>
          </cell>
          <cell r="G309" t="str">
            <v>16</v>
          </cell>
          <cell r="H309" t="str">
            <v>Centro</v>
          </cell>
          <cell r="I309" t="str">
            <v>16</v>
          </cell>
          <cell r="J309" t="str">
            <v>Dão-Lafões</v>
          </cell>
          <cell r="K309" t="str">
            <v>165</v>
          </cell>
          <cell r="L309" t="str">
            <v>Viseu Dão Lafões</v>
          </cell>
          <cell r="M309" t="str">
            <v>16G</v>
          </cell>
          <cell r="N309">
            <v>1072</v>
          </cell>
          <cell r="O309">
            <v>3.54</v>
          </cell>
          <cell r="P309">
            <v>0</v>
          </cell>
          <cell r="Q309">
            <v>0</v>
          </cell>
          <cell r="R309" t="str">
            <v>010.01.04.05/2021/1824</v>
          </cell>
        </row>
      </sheetData>
      <sheetData sheetId="11"/>
      <sheetData sheetId="12"/>
      <sheetData sheetId="13"/>
      <sheetData sheetId="14"/>
      <sheetData sheetId="15"/>
      <sheetData sheetId="16"/>
      <sheetData sheetId="17">
        <row r="2">
          <cell r="E2" t="str">
            <v>Ana Valente</v>
          </cell>
          <cell r="F2">
            <v>225439838</v>
          </cell>
        </row>
        <row r="3">
          <cell r="E3" t="str">
            <v>Joaquim Monteiro</v>
          </cell>
          <cell r="F3" t="str">
            <v>217 237 109</v>
          </cell>
        </row>
        <row r="4">
          <cell r="E4" t="str">
            <v>Margarida Cavaleiro</v>
          </cell>
          <cell r="F4" t="str">
            <v>217 231 653</v>
          </cell>
        </row>
        <row r="5">
          <cell r="E5" t="str">
            <v>Margarida Colaço</v>
          </cell>
          <cell r="F5" t="str">
            <v>217 231 713</v>
          </cell>
        </row>
        <row r="6">
          <cell r="E6" t="str">
            <v>Maria Tibério</v>
          </cell>
          <cell r="F6" t="str">
            <v>217 231 741</v>
          </cell>
        </row>
        <row r="7">
          <cell r="E7" t="str">
            <v>Paulo Patrício</v>
          </cell>
          <cell r="F7" t="str">
            <v>225 439 839</v>
          </cell>
        </row>
        <row r="8">
          <cell r="E8" t="str">
            <v>Marta Duque</v>
          </cell>
          <cell r="F8">
            <v>217231652</v>
          </cell>
        </row>
      </sheetData>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ormulário"/>
      <sheetName val="Requisitos legais"/>
      <sheetName val="Anexo I"/>
      <sheetName val="Anexo II"/>
      <sheetName val="Anexo III"/>
      <sheetName val="Anexo IV"/>
      <sheetName val="Anexo IV C"/>
      <sheetName val="Anexo 3a"/>
      <sheetName val="Anexo 4a"/>
      <sheetName val="Anexo 5a"/>
      <sheetName val="|"/>
      <sheetName val="HCC"/>
      <sheetName val="NQ"/>
      <sheetName val="CO"/>
      <sheetName val="SH"/>
      <sheetName val="Tabelas"/>
      <sheetName val="Municipios"/>
      <sheetName val="VRefAquis"/>
      <sheetName val="VRefArren"/>
      <sheetName val="Habitac"/>
      <sheetName val="1D_EntBenef_Reabilitacao_v03"/>
    </sheetNames>
    <sheetDataSet>
      <sheetData sheetId="0">
        <row r="15">
          <cell r="D15" t="str">
            <v>Município de ___</v>
          </cell>
        </row>
        <row r="23">
          <cell r="D23" t="str">
            <v>Reabilitação de 150 fogos - </v>
          </cell>
        </row>
      </sheetData>
      <sheetData sheetId="1"/>
      <sheetData sheetId="2">
        <row r="6">
          <cell r="A6" t="str">
            <v>F1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Abrantes</v>
          </cell>
          <cell r="B2" t="str">
            <v>1401</v>
          </cell>
        </row>
        <row r="3">
          <cell r="A3" t="str">
            <v>Águeda</v>
          </cell>
          <cell r="B3" t="str">
            <v>0101</v>
          </cell>
        </row>
        <row r="4">
          <cell r="A4" t="str">
            <v>Aguiar da Beira</v>
          </cell>
          <cell r="B4" t="str">
            <v>0901</v>
          </cell>
        </row>
        <row r="5">
          <cell r="A5" t="str">
            <v>Alandroal</v>
          </cell>
          <cell r="B5" t="str">
            <v>0701</v>
          </cell>
        </row>
        <row r="6">
          <cell r="A6" t="str">
            <v>Albergaria-a-Velha</v>
          </cell>
          <cell r="B6" t="str">
            <v>0102</v>
          </cell>
        </row>
        <row r="7">
          <cell r="A7" t="str">
            <v>Albufeira</v>
          </cell>
          <cell r="B7" t="str">
            <v>0801</v>
          </cell>
        </row>
        <row r="8">
          <cell r="A8" t="str">
            <v>Alcácer do Sal</v>
          </cell>
          <cell r="B8" t="str">
            <v>1501</v>
          </cell>
        </row>
        <row r="9">
          <cell r="A9" t="str">
            <v>Alcanena</v>
          </cell>
          <cell r="B9" t="str">
            <v>1402</v>
          </cell>
        </row>
        <row r="10">
          <cell r="A10" t="str">
            <v>Alcobaça</v>
          </cell>
          <cell r="B10" t="str">
            <v>1001</v>
          </cell>
        </row>
        <row r="11">
          <cell r="A11" t="str">
            <v>Alcochete</v>
          </cell>
          <cell r="B11" t="str">
            <v>1502</v>
          </cell>
        </row>
        <row r="12">
          <cell r="A12" t="str">
            <v>Alcoutim</v>
          </cell>
          <cell r="B12" t="str">
            <v>0802</v>
          </cell>
        </row>
        <row r="13">
          <cell r="A13" t="str">
            <v>Alenquer</v>
          </cell>
          <cell r="B13" t="str">
            <v>1101</v>
          </cell>
        </row>
        <row r="14">
          <cell r="A14" t="str">
            <v>Alfândega da Fé</v>
          </cell>
          <cell r="B14" t="str">
            <v>0401</v>
          </cell>
        </row>
        <row r="15">
          <cell r="A15" t="str">
            <v>Alijó</v>
          </cell>
          <cell r="B15" t="str">
            <v>1701</v>
          </cell>
        </row>
        <row r="16">
          <cell r="A16" t="str">
            <v>Aljezur</v>
          </cell>
          <cell r="B16" t="str">
            <v>0803</v>
          </cell>
        </row>
        <row r="17">
          <cell r="A17" t="str">
            <v>Aljustrel</v>
          </cell>
          <cell r="B17" t="str">
            <v>0201</v>
          </cell>
        </row>
        <row r="18">
          <cell r="A18" t="str">
            <v>Almada</v>
          </cell>
          <cell r="B18" t="str">
            <v>1503</v>
          </cell>
        </row>
        <row r="19">
          <cell r="A19" t="str">
            <v>Almeida</v>
          </cell>
          <cell r="B19" t="str">
            <v>0902</v>
          </cell>
        </row>
        <row r="20">
          <cell r="A20" t="str">
            <v>Almeirim</v>
          </cell>
          <cell r="B20" t="str">
            <v>1403</v>
          </cell>
        </row>
        <row r="21">
          <cell r="A21" t="str">
            <v>Almodôvar</v>
          </cell>
          <cell r="B21" t="str">
            <v>0202</v>
          </cell>
        </row>
        <row r="22">
          <cell r="A22" t="str">
            <v>Alpiarça</v>
          </cell>
          <cell r="B22" t="str">
            <v>1404</v>
          </cell>
        </row>
        <row r="23">
          <cell r="A23" t="str">
            <v>Alter do Chão</v>
          </cell>
          <cell r="B23" t="str">
            <v>1201</v>
          </cell>
        </row>
        <row r="24">
          <cell r="A24" t="str">
            <v>Alvaiázere</v>
          </cell>
          <cell r="B24" t="str">
            <v>1002</v>
          </cell>
        </row>
        <row r="25">
          <cell r="A25" t="str">
            <v>Alvito</v>
          </cell>
          <cell r="B25" t="str">
            <v>0203</v>
          </cell>
        </row>
        <row r="26">
          <cell r="A26" t="str">
            <v>Amadora</v>
          </cell>
          <cell r="B26" t="str">
            <v>1115</v>
          </cell>
        </row>
        <row r="27">
          <cell r="A27" t="str">
            <v>Amarante</v>
          </cell>
          <cell r="B27" t="str">
            <v>1301</v>
          </cell>
        </row>
        <row r="28">
          <cell r="A28" t="str">
            <v>Amares</v>
          </cell>
          <cell r="B28" t="str">
            <v>0301</v>
          </cell>
        </row>
        <row r="29">
          <cell r="A29" t="str">
            <v>Anadia</v>
          </cell>
          <cell r="B29" t="str">
            <v>0103</v>
          </cell>
        </row>
        <row r="30">
          <cell r="A30" t="str">
            <v>Angra do Heroísmo</v>
          </cell>
          <cell r="B30" t="str">
            <v>4301</v>
          </cell>
        </row>
        <row r="31">
          <cell r="A31" t="str">
            <v>Ansião</v>
          </cell>
          <cell r="B31" t="str">
            <v>1003</v>
          </cell>
        </row>
        <row r="32">
          <cell r="A32" t="str">
            <v>Arcos de Valdevez</v>
          </cell>
          <cell r="B32" t="str">
            <v>1601</v>
          </cell>
        </row>
        <row r="33">
          <cell r="A33" t="str">
            <v>Arganil</v>
          </cell>
          <cell r="B33" t="str">
            <v>0601</v>
          </cell>
        </row>
        <row r="34">
          <cell r="A34" t="str">
            <v>Armamar</v>
          </cell>
          <cell r="B34" t="str">
            <v>1801</v>
          </cell>
        </row>
        <row r="35">
          <cell r="A35" t="str">
            <v>Arouca</v>
          </cell>
          <cell r="B35" t="str">
            <v>0104</v>
          </cell>
        </row>
        <row r="36">
          <cell r="A36" t="str">
            <v>Arraiolos</v>
          </cell>
          <cell r="B36" t="str">
            <v>0702</v>
          </cell>
        </row>
        <row r="37">
          <cell r="A37" t="str">
            <v>Arronches</v>
          </cell>
          <cell r="B37" t="str">
            <v>1202</v>
          </cell>
        </row>
        <row r="38">
          <cell r="A38" t="str">
            <v>Arruda dos Vinhos</v>
          </cell>
          <cell r="B38" t="str">
            <v>1102</v>
          </cell>
        </row>
        <row r="39">
          <cell r="A39" t="str">
            <v>Aveiro</v>
          </cell>
          <cell r="B39" t="str">
            <v>0105</v>
          </cell>
        </row>
        <row r="40">
          <cell r="A40" t="str">
            <v>Avis</v>
          </cell>
          <cell r="B40" t="str">
            <v>1203</v>
          </cell>
        </row>
        <row r="41">
          <cell r="A41" t="str">
            <v>Azambuja</v>
          </cell>
          <cell r="B41" t="str">
            <v>1103</v>
          </cell>
        </row>
        <row r="42">
          <cell r="A42" t="str">
            <v>Baião</v>
          </cell>
          <cell r="B42" t="str">
            <v>1302</v>
          </cell>
        </row>
        <row r="43">
          <cell r="A43" t="str">
            <v>Barcelos</v>
          </cell>
          <cell r="B43" t="str">
            <v>0302</v>
          </cell>
        </row>
        <row r="44">
          <cell r="A44" t="str">
            <v>Barrancos</v>
          </cell>
          <cell r="B44" t="str">
            <v>0204</v>
          </cell>
        </row>
        <row r="45">
          <cell r="A45" t="str">
            <v>Barreiro</v>
          </cell>
          <cell r="B45" t="str">
            <v>1504</v>
          </cell>
        </row>
        <row r="46">
          <cell r="A46" t="str">
            <v>Batalha</v>
          </cell>
          <cell r="B46" t="str">
            <v>1004</v>
          </cell>
        </row>
        <row r="47">
          <cell r="A47" t="str">
            <v>Beja</v>
          </cell>
          <cell r="B47" t="str">
            <v>0205</v>
          </cell>
        </row>
        <row r="48">
          <cell r="A48" t="str">
            <v>Belmonte</v>
          </cell>
          <cell r="B48" t="str">
            <v>0501</v>
          </cell>
        </row>
        <row r="49">
          <cell r="A49" t="str">
            <v>Benavente</v>
          </cell>
          <cell r="B49" t="str">
            <v>1405</v>
          </cell>
        </row>
        <row r="50">
          <cell r="A50" t="str">
            <v>Bombarral</v>
          </cell>
          <cell r="B50" t="str">
            <v>1005</v>
          </cell>
        </row>
        <row r="51">
          <cell r="A51" t="str">
            <v>Borba</v>
          </cell>
          <cell r="B51" t="str">
            <v>0703</v>
          </cell>
        </row>
        <row r="52">
          <cell r="A52" t="str">
            <v>Boticas</v>
          </cell>
          <cell r="B52" t="str">
            <v>1702</v>
          </cell>
        </row>
        <row r="53">
          <cell r="A53" t="str">
            <v>Braga</v>
          </cell>
          <cell r="B53" t="str">
            <v>0303</v>
          </cell>
        </row>
        <row r="54">
          <cell r="A54" t="str">
            <v>Bragança</v>
          </cell>
          <cell r="B54" t="str">
            <v>0402</v>
          </cell>
        </row>
        <row r="55">
          <cell r="A55" t="str">
            <v>Cabeceiras de Basto</v>
          </cell>
          <cell r="B55" t="str">
            <v>0304</v>
          </cell>
        </row>
        <row r="56">
          <cell r="A56" t="str">
            <v>Cadaval</v>
          </cell>
          <cell r="B56" t="str">
            <v>1104</v>
          </cell>
        </row>
        <row r="57">
          <cell r="A57" t="str">
            <v>Caldas da Rainha</v>
          </cell>
          <cell r="B57" t="str">
            <v>1006</v>
          </cell>
        </row>
        <row r="58">
          <cell r="A58" t="str">
            <v>Calheta [R.A.A.]</v>
          </cell>
          <cell r="B58" t="str">
            <v>4501</v>
          </cell>
        </row>
        <row r="59">
          <cell r="A59" t="str">
            <v>Calheta [R.A.M.]</v>
          </cell>
          <cell r="B59" t="str">
            <v>3101</v>
          </cell>
        </row>
        <row r="60">
          <cell r="A60" t="str">
            <v>Câmara de Lobos</v>
          </cell>
          <cell r="B60" t="str">
            <v>3102</v>
          </cell>
        </row>
        <row r="61">
          <cell r="A61" t="str">
            <v>Caminha</v>
          </cell>
          <cell r="B61" t="str">
            <v>1602</v>
          </cell>
        </row>
        <row r="62">
          <cell r="A62" t="str">
            <v>Campo Maior</v>
          </cell>
          <cell r="B62" t="str">
            <v>1204</v>
          </cell>
        </row>
        <row r="63">
          <cell r="A63" t="str">
            <v>Cantanhede</v>
          </cell>
          <cell r="B63" t="str">
            <v>0602</v>
          </cell>
        </row>
        <row r="64">
          <cell r="A64" t="str">
            <v>Carrazeda de Ansiães</v>
          </cell>
          <cell r="B64" t="str">
            <v>0403</v>
          </cell>
        </row>
        <row r="65">
          <cell r="A65" t="str">
            <v>Carregal do Sal</v>
          </cell>
          <cell r="B65" t="str">
            <v>1802</v>
          </cell>
        </row>
        <row r="66">
          <cell r="A66" t="str">
            <v>Cartaxo</v>
          </cell>
          <cell r="B66" t="str">
            <v>1406</v>
          </cell>
        </row>
        <row r="67">
          <cell r="A67" t="str">
            <v>Cascais</v>
          </cell>
          <cell r="B67" t="str">
            <v>1105</v>
          </cell>
        </row>
        <row r="68">
          <cell r="A68" t="str">
            <v>Castanheira de Pêra</v>
          </cell>
          <cell r="B68" t="str">
            <v>1007</v>
          </cell>
        </row>
        <row r="69">
          <cell r="A69" t="str">
            <v>Castelo Branco</v>
          </cell>
          <cell r="B69" t="str">
            <v>0502</v>
          </cell>
        </row>
        <row r="70">
          <cell r="A70" t="str">
            <v>Castelo de Paiva</v>
          </cell>
          <cell r="B70" t="str">
            <v>0106</v>
          </cell>
        </row>
        <row r="71">
          <cell r="A71" t="str">
            <v>Castelo de Vide</v>
          </cell>
          <cell r="B71" t="str">
            <v>1205</v>
          </cell>
        </row>
        <row r="72">
          <cell r="A72" t="str">
            <v>Castro Daire</v>
          </cell>
          <cell r="B72" t="str">
            <v>1803</v>
          </cell>
        </row>
        <row r="73">
          <cell r="A73" t="str">
            <v>Castro Marim</v>
          </cell>
          <cell r="B73" t="str">
            <v>0804</v>
          </cell>
        </row>
        <row r="74">
          <cell r="A74" t="str">
            <v>Castro Verde</v>
          </cell>
          <cell r="B74" t="str">
            <v>0206</v>
          </cell>
        </row>
        <row r="75">
          <cell r="A75" t="str">
            <v>Celorico da Beira</v>
          </cell>
          <cell r="B75" t="str">
            <v>0903</v>
          </cell>
        </row>
        <row r="76">
          <cell r="A76" t="str">
            <v>Celorico de Basto</v>
          </cell>
          <cell r="B76" t="str">
            <v>0305</v>
          </cell>
        </row>
        <row r="77">
          <cell r="A77" t="str">
            <v>Chamusca</v>
          </cell>
          <cell r="B77" t="str">
            <v>1407</v>
          </cell>
        </row>
        <row r="78">
          <cell r="A78" t="str">
            <v>Chaves</v>
          </cell>
          <cell r="B78" t="str">
            <v>1703</v>
          </cell>
        </row>
        <row r="79">
          <cell r="A79" t="str">
            <v>Cinfães</v>
          </cell>
          <cell r="B79" t="str">
            <v>1804</v>
          </cell>
        </row>
        <row r="80">
          <cell r="A80" t="str">
            <v>Coimbra</v>
          </cell>
          <cell r="B80" t="str">
            <v>0603</v>
          </cell>
        </row>
        <row r="81">
          <cell r="A81" t="str">
            <v>Condeixa-a-Nova</v>
          </cell>
          <cell r="B81" t="str">
            <v>0604</v>
          </cell>
        </row>
        <row r="82">
          <cell r="A82" t="str">
            <v>Constância</v>
          </cell>
          <cell r="B82" t="str">
            <v>1408</v>
          </cell>
        </row>
        <row r="83">
          <cell r="A83" t="str">
            <v>Coruche</v>
          </cell>
          <cell r="B83" t="str">
            <v>1409</v>
          </cell>
        </row>
        <row r="84">
          <cell r="A84" t="str">
            <v>Corvo</v>
          </cell>
          <cell r="B84" t="str">
            <v>4901</v>
          </cell>
        </row>
        <row r="85">
          <cell r="A85" t="str">
            <v>Covilhã</v>
          </cell>
          <cell r="B85" t="str">
            <v>0503</v>
          </cell>
        </row>
        <row r="86">
          <cell r="A86" t="str">
            <v>Crato</v>
          </cell>
          <cell r="B86" t="str">
            <v>1206</v>
          </cell>
        </row>
        <row r="87">
          <cell r="A87" t="str">
            <v>Cuba</v>
          </cell>
          <cell r="B87" t="str">
            <v>0207</v>
          </cell>
        </row>
        <row r="88">
          <cell r="A88" t="str">
            <v>Elvas</v>
          </cell>
          <cell r="B88" t="str">
            <v>1207</v>
          </cell>
        </row>
        <row r="89">
          <cell r="A89" t="str">
            <v>Entroncamento</v>
          </cell>
          <cell r="B89" t="str">
            <v>1410</v>
          </cell>
        </row>
        <row r="90">
          <cell r="A90" t="str">
            <v>Espinho</v>
          </cell>
          <cell r="B90" t="str">
            <v>0107</v>
          </cell>
        </row>
        <row r="91">
          <cell r="A91" t="str">
            <v>Esposende</v>
          </cell>
          <cell r="B91" t="str">
            <v>0306</v>
          </cell>
        </row>
        <row r="92">
          <cell r="A92" t="str">
            <v>Estarreja</v>
          </cell>
          <cell r="B92" t="str">
            <v>0108</v>
          </cell>
        </row>
        <row r="93">
          <cell r="A93" t="str">
            <v>Estremoz</v>
          </cell>
          <cell r="B93" t="str">
            <v>0704</v>
          </cell>
        </row>
        <row r="94">
          <cell r="A94" t="str">
            <v>Évora</v>
          </cell>
          <cell r="B94" t="str">
            <v>0705</v>
          </cell>
        </row>
        <row r="95">
          <cell r="A95" t="str">
            <v>Fafe</v>
          </cell>
          <cell r="B95" t="str">
            <v>0307</v>
          </cell>
        </row>
        <row r="96">
          <cell r="A96" t="str">
            <v>Faro</v>
          </cell>
          <cell r="B96" t="str">
            <v>0805</v>
          </cell>
        </row>
        <row r="97">
          <cell r="A97" t="str">
            <v>Felgueiras</v>
          </cell>
          <cell r="B97" t="str">
            <v>1303</v>
          </cell>
        </row>
        <row r="98">
          <cell r="A98" t="str">
            <v>Ferreira do Alentejo</v>
          </cell>
          <cell r="B98" t="str">
            <v>0208</v>
          </cell>
        </row>
        <row r="99">
          <cell r="A99" t="str">
            <v>Ferreira do Zêzere</v>
          </cell>
          <cell r="B99" t="str">
            <v>1411</v>
          </cell>
        </row>
        <row r="100">
          <cell r="A100" t="str">
            <v>Figueira da Foz</v>
          </cell>
          <cell r="B100" t="str">
            <v>0605</v>
          </cell>
        </row>
        <row r="101">
          <cell r="A101" t="str">
            <v>Figueira de Castelo Rodrigo</v>
          </cell>
          <cell r="B101" t="str">
            <v>0904</v>
          </cell>
        </row>
        <row r="102">
          <cell r="A102" t="str">
            <v>Figueiró dos Vinhos</v>
          </cell>
          <cell r="B102" t="str">
            <v>1008</v>
          </cell>
        </row>
        <row r="103">
          <cell r="A103" t="str">
            <v>Fornos de Algodres</v>
          </cell>
          <cell r="B103" t="str">
            <v>0905</v>
          </cell>
        </row>
        <row r="104">
          <cell r="A104" t="str">
            <v>Freixo de Espada à Cinta</v>
          </cell>
          <cell r="B104" t="str">
            <v>0404</v>
          </cell>
        </row>
        <row r="105">
          <cell r="A105" t="str">
            <v>Fronteira</v>
          </cell>
          <cell r="B105" t="str">
            <v>1208</v>
          </cell>
        </row>
        <row r="106">
          <cell r="A106" t="str">
            <v>Funchal</v>
          </cell>
          <cell r="B106" t="str">
            <v>3103</v>
          </cell>
        </row>
        <row r="107">
          <cell r="A107" t="str">
            <v>Fundão</v>
          </cell>
          <cell r="B107" t="str">
            <v>0504</v>
          </cell>
        </row>
        <row r="108">
          <cell r="A108" t="str">
            <v>Gavião</v>
          </cell>
          <cell r="B108" t="str">
            <v>1209</v>
          </cell>
        </row>
        <row r="109">
          <cell r="A109" t="str">
            <v>Góis</v>
          </cell>
          <cell r="B109" t="str">
            <v>0606</v>
          </cell>
        </row>
        <row r="110">
          <cell r="A110" t="str">
            <v>Golegã</v>
          </cell>
          <cell r="B110" t="str">
            <v>1412</v>
          </cell>
        </row>
        <row r="111">
          <cell r="A111" t="str">
            <v>Gondomar</v>
          </cell>
          <cell r="B111" t="str">
            <v>1304</v>
          </cell>
        </row>
        <row r="112">
          <cell r="A112" t="str">
            <v>Gouveia</v>
          </cell>
          <cell r="B112" t="str">
            <v>0906</v>
          </cell>
        </row>
        <row r="113">
          <cell r="A113" t="str">
            <v>Grândola</v>
          </cell>
          <cell r="B113" t="str">
            <v>1505</v>
          </cell>
        </row>
        <row r="114">
          <cell r="A114" t="str">
            <v>Guarda</v>
          </cell>
          <cell r="B114" t="str">
            <v>0907</v>
          </cell>
        </row>
        <row r="115">
          <cell r="A115" t="str">
            <v>Guimarães</v>
          </cell>
          <cell r="B115" t="str">
            <v>0308</v>
          </cell>
        </row>
        <row r="116">
          <cell r="A116" t="str">
            <v>Horta</v>
          </cell>
          <cell r="B116" t="str">
            <v>4701</v>
          </cell>
        </row>
        <row r="117">
          <cell r="A117" t="str">
            <v>Idanha-a-Nova</v>
          </cell>
          <cell r="B117" t="str">
            <v>0505</v>
          </cell>
        </row>
        <row r="118">
          <cell r="A118" t="str">
            <v>Ílhavo</v>
          </cell>
          <cell r="B118" t="str">
            <v>0110</v>
          </cell>
        </row>
        <row r="119">
          <cell r="A119" t="str">
            <v>Lagoa</v>
          </cell>
          <cell r="B119" t="str">
            <v>0806</v>
          </cell>
        </row>
        <row r="120">
          <cell r="A120" t="str">
            <v>Lagoa [R.A.A.]</v>
          </cell>
          <cell r="B120" t="str">
            <v>4201</v>
          </cell>
        </row>
        <row r="121">
          <cell r="A121" t="str">
            <v>Lagos</v>
          </cell>
          <cell r="B121" t="str">
            <v>0807</v>
          </cell>
        </row>
        <row r="122">
          <cell r="A122" t="str">
            <v>Lajes das Flores</v>
          </cell>
          <cell r="B122" t="str">
            <v>4801</v>
          </cell>
        </row>
        <row r="123">
          <cell r="A123" t="str">
            <v>Lajes do Pico</v>
          </cell>
          <cell r="B123" t="str">
            <v>4601</v>
          </cell>
        </row>
        <row r="124">
          <cell r="A124" t="str">
            <v>Lamego</v>
          </cell>
          <cell r="B124" t="str">
            <v>1805</v>
          </cell>
        </row>
        <row r="125">
          <cell r="A125" t="str">
            <v>Leiria</v>
          </cell>
          <cell r="B125" t="str">
            <v>1009</v>
          </cell>
        </row>
        <row r="126">
          <cell r="A126" t="str">
            <v>Lisboa</v>
          </cell>
          <cell r="B126" t="str">
            <v>1106</v>
          </cell>
        </row>
        <row r="127">
          <cell r="A127" t="str">
            <v>Loulé</v>
          </cell>
          <cell r="B127" t="str">
            <v>0808</v>
          </cell>
        </row>
        <row r="128">
          <cell r="A128" t="str">
            <v>Loures</v>
          </cell>
          <cell r="B128" t="str">
            <v>1107</v>
          </cell>
        </row>
        <row r="129">
          <cell r="A129" t="str">
            <v>Lourinhã</v>
          </cell>
          <cell r="B129" t="str">
            <v>1108</v>
          </cell>
        </row>
        <row r="130">
          <cell r="A130" t="str">
            <v>Lousã</v>
          </cell>
          <cell r="B130" t="str">
            <v>0607</v>
          </cell>
        </row>
        <row r="131">
          <cell r="A131" t="str">
            <v>Lousada</v>
          </cell>
          <cell r="B131" t="str">
            <v>1305</v>
          </cell>
        </row>
        <row r="132">
          <cell r="A132" t="str">
            <v>Mação</v>
          </cell>
          <cell r="B132" t="str">
            <v>1413</v>
          </cell>
        </row>
        <row r="133">
          <cell r="A133" t="str">
            <v>Macedo de Cavaleiros</v>
          </cell>
          <cell r="B133" t="str">
            <v>0405</v>
          </cell>
        </row>
        <row r="134">
          <cell r="A134" t="str">
            <v>Machico</v>
          </cell>
          <cell r="B134" t="str">
            <v>3104</v>
          </cell>
        </row>
        <row r="135">
          <cell r="A135" t="str">
            <v>Madalena</v>
          </cell>
          <cell r="B135" t="str">
            <v>4602</v>
          </cell>
        </row>
        <row r="136">
          <cell r="A136" t="str">
            <v>Mafra</v>
          </cell>
          <cell r="B136" t="str">
            <v>1109</v>
          </cell>
        </row>
        <row r="137">
          <cell r="A137" t="str">
            <v>Maia</v>
          </cell>
          <cell r="B137" t="str">
            <v>1306</v>
          </cell>
        </row>
        <row r="138">
          <cell r="A138" t="str">
            <v>Mangualde</v>
          </cell>
          <cell r="B138" t="str">
            <v>1806</v>
          </cell>
        </row>
        <row r="139">
          <cell r="A139" t="str">
            <v>Manteigas</v>
          </cell>
          <cell r="B139" t="str">
            <v>0908</v>
          </cell>
        </row>
        <row r="140">
          <cell r="A140" t="str">
            <v>Marco de Canaveses</v>
          </cell>
          <cell r="B140" t="str">
            <v>1307</v>
          </cell>
        </row>
        <row r="141">
          <cell r="A141" t="str">
            <v>Marinha Grande</v>
          </cell>
          <cell r="B141" t="str">
            <v>1010</v>
          </cell>
        </row>
        <row r="142">
          <cell r="A142" t="str">
            <v>Marvão</v>
          </cell>
          <cell r="B142" t="str">
            <v>1210</v>
          </cell>
        </row>
        <row r="143">
          <cell r="A143" t="str">
            <v>Matosinhos</v>
          </cell>
          <cell r="B143" t="str">
            <v>1308</v>
          </cell>
        </row>
        <row r="144">
          <cell r="A144" t="str">
            <v>Mealhada</v>
          </cell>
          <cell r="B144" t="str">
            <v>0111</v>
          </cell>
        </row>
        <row r="145">
          <cell r="A145" t="str">
            <v>Mêda</v>
          </cell>
          <cell r="B145" t="str">
            <v>0909</v>
          </cell>
        </row>
        <row r="146">
          <cell r="A146" t="str">
            <v>Melgaço</v>
          </cell>
          <cell r="B146" t="str">
            <v>1603</v>
          </cell>
        </row>
        <row r="147">
          <cell r="A147" t="str">
            <v>Mértola</v>
          </cell>
          <cell r="B147" t="str">
            <v>0209</v>
          </cell>
        </row>
        <row r="148">
          <cell r="A148" t="str">
            <v>Mesão Frio</v>
          </cell>
          <cell r="B148" t="str">
            <v>1704</v>
          </cell>
        </row>
        <row r="149">
          <cell r="A149" t="str">
            <v>Mira</v>
          </cell>
          <cell r="B149" t="str">
            <v>0608</v>
          </cell>
        </row>
        <row r="150">
          <cell r="A150" t="str">
            <v>Miranda do Corvo</v>
          </cell>
          <cell r="B150" t="str">
            <v>0609</v>
          </cell>
        </row>
        <row r="151">
          <cell r="A151" t="str">
            <v>Miranda do Douro</v>
          </cell>
          <cell r="B151" t="str">
            <v>0406</v>
          </cell>
        </row>
        <row r="152">
          <cell r="A152" t="str">
            <v>Mirandela</v>
          </cell>
          <cell r="B152" t="str">
            <v>0407</v>
          </cell>
        </row>
        <row r="153">
          <cell r="A153" t="str">
            <v>Mogadouro</v>
          </cell>
          <cell r="B153" t="str">
            <v>0408</v>
          </cell>
        </row>
        <row r="154">
          <cell r="A154" t="str">
            <v>Moimenta da Beira</v>
          </cell>
          <cell r="B154" t="str">
            <v>1807</v>
          </cell>
        </row>
        <row r="155">
          <cell r="A155" t="str">
            <v>Moita</v>
          </cell>
          <cell r="B155" t="str">
            <v>1506</v>
          </cell>
        </row>
        <row r="156">
          <cell r="A156" t="str">
            <v>Monção</v>
          </cell>
          <cell r="B156" t="str">
            <v>1604</v>
          </cell>
        </row>
        <row r="157">
          <cell r="A157" t="str">
            <v>Monchique</v>
          </cell>
          <cell r="B157" t="str">
            <v>0809</v>
          </cell>
        </row>
        <row r="158">
          <cell r="A158" t="str">
            <v>Mondim de Basto</v>
          </cell>
          <cell r="B158" t="str">
            <v>1705</v>
          </cell>
        </row>
        <row r="159">
          <cell r="A159" t="str">
            <v>Monforte</v>
          </cell>
          <cell r="B159" t="str">
            <v>1211</v>
          </cell>
        </row>
        <row r="160">
          <cell r="A160" t="str">
            <v>Montalegre</v>
          </cell>
          <cell r="B160" t="str">
            <v>1706</v>
          </cell>
        </row>
        <row r="161">
          <cell r="A161" t="str">
            <v>Montemor-o-Novo</v>
          </cell>
          <cell r="B161" t="str">
            <v>0706</v>
          </cell>
        </row>
        <row r="162">
          <cell r="A162" t="str">
            <v>Montemor-o-Velho</v>
          </cell>
          <cell r="B162" t="str">
            <v>0610</v>
          </cell>
        </row>
        <row r="163">
          <cell r="A163" t="str">
            <v>Montijo</v>
          </cell>
          <cell r="B163" t="str">
            <v>1507</v>
          </cell>
        </row>
        <row r="164">
          <cell r="A164" t="str">
            <v>Mora</v>
          </cell>
          <cell r="B164" t="str">
            <v>0707</v>
          </cell>
        </row>
        <row r="165">
          <cell r="A165" t="str">
            <v>Mortágua</v>
          </cell>
          <cell r="B165" t="str">
            <v>1808</v>
          </cell>
        </row>
        <row r="166">
          <cell r="A166" t="str">
            <v>Moura</v>
          </cell>
          <cell r="B166" t="str">
            <v>0210</v>
          </cell>
        </row>
        <row r="167">
          <cell r="A167" t="str">
            <v>Mourão</v>
          </cell>
          <cell r="B167" t="str">
            <v>0708</v>
          </cell>
        </row>
        <row r="168">
          <cell r="A168" t="str">
            <v>Murça</v>
          </cell>
          <cell r="B168" t="str">
            <v>1707</v>
          </cell>
        </row>
        <row r="169">
          <cell r="A169" t="str">
            <v>Murtosa</v>
          </cell>
          <cell r="B169" t="str">
            <v>0112</v>
          </cell>
        </row>
        <row r="170">
          <cell r="A170" t="str">
            <v>Nazaré</v>
          </cell>
          <cell r="B170" t="str">
            <v>1011</v>
          </cell>
        </row>
        <row r="171">
          <cell r="A171" t="str">
            <v>Nelas</v>
          </cell>
          <cell r="B171" t="str">
            <v>1809</v>
          </cell>
        </row>
        <row r="172">
          <cell r="A172" t="str">
            <v>Nisa</v>
          </cell>
          <cell r="B172" t="str">
            <v>1212</v>
          </cell>
        </row>
        <row r="173">
          <cell r="A173" t="str">
            <v>Nordeste</v>
          </cell>
          <cell r="B173" t="str">
            <v>4202</v>
          </cell>
        </row>
        <row r="174">
          <cell r="A174" t="str">
            <v>Óbidos</v>
          </cell>
          <cell r="B174" t="str">
            <v>1012</v>
          </cell>
        </row>
        <row r="175">
          <cell r="A175" t="str">
            <v>Odemira</v>
          </cell>
          <cell r="B175" t="str">
            <v>0211</v>
          </cell>
        </row>
        <row r="176">
          <cell r="A176" t="str">
            <v>Odivelas</v>
          </cell>
          <cell r="B176" t="str">
            <v>1116</v>
          </cell>
        </row>
        <row r="177">
          <cell r="A177" t="str">
            <v>Oeiras</v>
          </cell>
          <cell r="B177" t="str">
            <v>1110</v>
          </cell>
        </row>
        <row r="178">
          <cell r="A178" t="str">
            <v>Oleiros</v>
          </cell>
          <cell r="B178" t="str">
            <v>0506</v>
          </cell>
        </row>
        <row r="179">
          <cell r="A179" t="str">
            <v>Olhão</v>
          </cell>
          <cell r="B179" t="str">
            <v>0810</v>
          </cell>
        </row>
        <row r="180">
          <cell r="A180" t="str">
            <v>Oliveira de Azeméis</v>
          </cell>
          <cell r="B180" t="str">
            <v>0113</v>
          </cell>
        </row>
        <row r="181">
          <cell r="A181" t="str">
            <v>Oliveira de Frades</v>
          </cell>
          <cell r="B181" t="str">
            <v>1810</v>
          </cell>
        </row>
        <row r="182">
          <cell r="A182" t="str">
            <v>Oliveira do Bairro</v>
          </cell>
          <cell r="B182" t="str">
            <v>0114</v>
          </cell>
        </row>
        <row r="183">
          <cell r="A183" t="str">
            <v>Oliveira do Hospital</v>
          </cell>
          <cell r="B183" t="str">
            <v>0611</v>
          </cell>
        </row>
        <row r="184">
          <cell r="A184" t="str">
            <v>Ourém</v>
          </cell>
          <cell r="B184" t="str">
            <v>1421</v>
          </cell>
        </row>
        <row r="185">
          <cell r="A185" t="str">
            <v>Ourique</v>
          </cell>
          <cell r="B185" t="str">
            <v>0212</v>
          </cell>
        </row>
        <row r="186">
          <cell r="A186" t="str">
            <v>Ovar</v>
          </cell>
          <cell r="B186" t="str">
            <v>0115</v>
          </cell>
        </row>
        <row r="187">
          <cell r="A187" t="str">
            <v>Paços de Ferreira</v>
          </cell>
          <cell r="B187" t="str">
            <v>1309</v>
          </cell>
        </row>
        <row r="188">
          <cell r="A188" t="str">
            <v>Palmela</v>
          </cell>
          <cell r="B188" t="str">
            <v>1508</v>
          </cell>
        </row>
        <row r="189">
          <cell r="A189" t="str">
            <v>Pampilhosa da Serra</v>
          </cell>
          <cell r="B189" t="str">
            <v>0612</v>
          </cell>
        </row>
        <row r="190">
          <cell r="A190" t="str">
            <v>Paredes</v>
          </cell>
          <cell r="B190" t="str">
            <v>1310</v>
          </cell>
        </row>
        <row r="191">
          <cell r="A191" t="str">
            <v>Paredes de Coura</v>
          </cell>
          <cell r="B191" t="str">
            <v>1605</v>
          </cell>
        </row>
        <row r="192">
          <cell r="A192" t="str">
            <v>Pedrógão Grande</v>
          </cell>
          <cell r="B192" t="str">
            <v>1013</v>
          </cell>
        </row>
        <row r="193">
          <cell r="A193" t="str">
            <v>Penacova</v>
          </cell>
          <cell r="B193" t="str">
            <v>0613</v>
          </cell>
        </row>
        <row r="194">
          <cell r="A194" t="str">
            <v>Penafiel</v>
          </cell>
          <cell r="B194" t="str">
            <v>1311</v>
          </cell>
        </row>
        <row r="195">
          <cell r="A195" t="str">
            <v>Penalva do Castelo</v>
          </cell>
          <cell r="B195" t="str">
            <v>1811</v>
          </cell>
        </row>
        <row r="196">
          <cell r="A196" t="str">
            <v>Penamacor</v>
          </cell>
          <cell r="B196" t="str">
            <v>0507</v>
          </cell>
        </row>
        <row r="197">
          <cell r="A197" t="str">
            <v>Penedono</v>
          </cell>
          <cell r="B197" t="str">
            <v>1812</v>
          </cell>
        </row>
        <row r="198">
          <cell r="A198" t="str">
            <v>Penela</v>
          </cell>
          <cell r="B198" t="str">
            <v>0614</v>
          </cell>
        </row>
        <row r="199">
          <cell r="A199" t="str">
            <v>Peniche</v>
          </cell>
          <cell r="B199" t="str">
            <v>1014</v>
          </cell>
        </row>
        <row r="200">
          <cell r="A200" t="str">
            <v>Peso da Régua</v>
          </cell>
          <cell r="B200" t="str">
            <v>1708</v>
          </cell>
        </row>
        <row r="201">
          <cell r="A201" t="str">
            <v>Pinhel</v>
          </cell>
          <cell r="B201" t="str">
            <v>0910</v>
          </cell>
        </row>
        <row r="202">
          <cell r="A202" t="str">
            <v>Pombal</v>
          </cell>
          <cell r="B202" t="str">
            <v>1015</v>
          </cell>
        </row>
        <row r="203">
          <cell r="A203" t="str">
            <v>Ponta Delgada</v>
          </cell>
          <cell r="B203" t="str">
            <v>4203</v>
          </cell>
        </row>
        <row r="204">
          <cell r="A204" t="str">
            <v>Ponta do Sol</v>
          </cell>
          <cell r="B204" t="str">
            <v>3105</v>
          </cell>
        </row>
        <row r="205">
          <cell r="A205" t="str">
            <v>Ponte da Barca</v>
          </cell>
          <cell r="B205" t="str">
            <v>1606</v>
          </cell>
        </row>
        <row r="206">
          <cell r="A206" t="str">
            <v>Ponte de Lima</v>
          </cell>
          <cell r="B206" t="str">
            <v>1607</v>
          </cell>
        </row>
        <row r="207">
          <cell r="A207" t="str">
            <v>Ponte de Sor</v>
          </cell>
          <cell r="B207" t="str">
            <v>1213</v>
          </cell>
        </row>
        <row r="208">
          <cell r="A208" t="str">
            <v>Portalegre</v>
          </cell>
          <cell r="B208" t="str">
            <v>1214</v>
          </cell>
        </row>
        <row r="209">
          <cell r="A209" t="str">
            <v>Portel</v>
          </cell>
          <cell r="B209" t="str">
            <v>0709</v>
          </cell>
        </row>
        <row r="210">
          <cell r="A210" t="str">
            <v>Portimão</v>
          </cell>
          <cell r="B210" t="str">
            <v>0811</v>
          </cell>
        </row>
        <row r="211">
          <cell r="A211" t="str">
            <v>Porto</v>
          </cell>
          <cell r="B211" t="str">
            <v>1312</v>
          </cell>
        </row>
        <row r="212">
          <cell r="A212" t="str">
            <v>Porto de Mós</v>
          </cell>
          <cell r="B212" t="str">
            <v>1016</v>
          </cell>
        </row>
        <row r="213">
          <cell r="A213" t="str">
            <v>Porto Moniz</v>
          </cell>
          <cell r="B213" t="str">
            <v>3106</v>
          </cell>
        </row>
        <row r="214">
          <cell r="A214" t="str">
            <v>Porto Santo</v>
          </cell>
          <cell r="B214" t="str">
            <v>3201</v>
          </cell>
        </row>
        <row r="215">
          <cell r="A215" t="str">
            <v>Póvoa de Lanhoso</v>
          </cell>
          <cell r="B215" t="str">
            <v>0309</v>
          </cell>
        </row>
        <row r="216">
          <cell r="A216" t="str">
            <v>Póvoa de Varzim</v>
          </cell>
          <cell r="B216" t="str">
            <v>1313</v>
          </cell>
        </row>
        <row r="217">
          <cell r="A217" t="str">
            <v>Povoação</v>
          </cell>
          <cell r="B217" t="str">
            <v>4204</v>
          </cell>
        </row>
        <row r="218">
          <cell r="A218" t="str">
            <v>Proença-a-Nova</v>
          </cell>
          <cell r="B218" t="str">
            <v>0508</v>
          </cell>
        </row>
        <row r="219">
          <cell r="A219" t="str">
            <v>Redondo</v>
          </cell>
          <cell r="B219" t="str">
            <v>0710</v>
          </cell>
        </row>
        <row r="220">
          <cell r="A220" t="str">
            <v>Reguengos de Monsaraz</v>
          </cell>
          <cell r="B220" t="str">
            <v>0711</v>
          </cell>
        </row>
        <row r="221">
          <cell r="A221" t="str">
            <v>Resende</v>
          </cell>
          <cell r="B221" t="str">
            <v>1813</v>
          </cell>
        </row>
        <row r="222">
          <cell r="A222" t="str">
            <v>Ribeira Brava</v>
          </cell>
          <cell r="B222" t="str">
            <v>3107</v>
          </cell>
        </row>
        <row r="223">
          <cell r="A223" t="str">
            <v>Ribeira de Pena</v>
          </cell>
          <cell r="B223" t="str">
            <v>1709</v>
          </cell>
        </row>
        <row r="224">
          <cell r="A224" t="str">
            <v>Ribeira Grande</v>
          </cell>
          <cell r="B224" t="str">
            <v>4205</v>
          </cell>
        </row>
        <row r="225">
          <cell r="A225" t="str">
            <v>Rio Maior</v>
          </cell>
          <cell r="B225" t="str">
            <v>1414</v>
          </cell>
        </row>
        <row r="226">
          <cell r="A226" t="str">
            <v>Sabrosa</v>
          </cell>
          <cell r="B226" t="str">
            <v>1710</v>
          </cell>
        </row>
        <row r="227">
          <cell r="A227" t="str">
            <v>Sabugal</v>
          </cell>
          <cell r="B227" t="str">
            <v>0911</v>
          </cell>
        </row>
        <row r="228">
          <cell r="A228" t="str">
            <v>Salvaterra de Magos</v>
          </cell>
          <cell r="B228" t="str">
            <v>1415</v>
          </cell>
        </row>
        <row r="229">
          <cell r="A229" t="str">
            <v>Santa Comba Dão</v>
          </cell>
          <cell r="B229" t="str">
            <v>1814</v>
          </cell>
        </row>
        <row r="230">
          <cell r="A230" t="str">
            <v>Santa Cruz</v>
          </cell>
          <cell r="B230" t="str">
            <v>3108</v>
          </cell>
        </row>
        <row r="231">
          <cell r="A231" t="str">
            <v>Santa Cruz da Graciosa</v>
          </cell>
          <cell r="B231" t="str">
            <v>4401</v>
          </cell>
        </row>
        <row r="232">
          <cell r="A232" t="str">
            <v>Santa Cruz das Flores</v>
          </cell>
          <cell r="B232" t="str">
            <v>4802</v>
          </cell>
        </row>
        <row r="233">
          <cell r="A233" t="str">
            <v>Santa Maria da Feira</v>
          </cell>
          <cell r="B233" t="str">
            <v>0109</v>
          </cell>
        </row>
        <row r="234">
          <cell r="A234" t="str">
            <v>Santa Marta de Penaguião</v>
          </cell>
          <cell r="B234" t="str">
            <v>1711</v>
          </cell>
        </row>
        <row r="235">
          <cell r="A235" t="str">
            <v>Santana</v>
          </cell>
          <cell r="B235" t="str">
            <v>3109</v>
          </cell>
        </row>
        <row r="236">
          <cell r="A236" t="str">
            <v>Santarém</v>
          </cell>
          <cell r="B236" t="str">
            <v>1416</v>
          </cell>
        </row>
        <row r="237">
          <cell r="A237" t="str">
            <v>Santiago do Cacém</v>
          </cell>
          <cell r="B237" t="str">
            <v>1509</v>
          </cell>
        </row>
        <row r="238">
          <cell r="A238" t="str">
            <v>Santo Tirso</v>
          </cell>
          <cell r="B238" t="str">
            <v>1314</v>
          </cell>
        </row>
        <row r="239">
          <cell r="A239" t="str">
            <v>São Brás de Alportel</v>
          </cell>
          <cell r="B239" t="str">
            <v>0812</v>
          </cell>
        </row>
        <row r="240">
          <cell r="A240" t="str">
            <v>São João da Madeira</v>
          </cell>
          <cell r="B240" t="str">
            <v>0116</v>
          </cell>
        </row>
        <row r="241">
          <cell r="A241" t="str">
            <v>São João da Pesqueira</v>
          </cell>
          <cell r="B241" t="str">
            <v>1815</v>
          </cell>
        </row>
        <row r="242">
          <cell r="A242" t="str">
            <v>São Pedro do Sul</v>
          </cell>
          <cell r="B242" t="str">
            <v>1816</v>
          </cell>
        </row>
        <row r="243">
          <cell r="A243" t="str">
            <v>São Roque do Pico</v>
          </cell>
          <cell r="B243" t="str">
            <v>4603</v>
          </cell>
        </row>
        <row r="244">
          <cell r="A244" t="str">
            <v>São Vicente</v>
          </cell>
          <cell r="B244" t="str">
            <v>3110</v>
          </cell>
        </row>
        <row r="245">
          <cell r="A245" t="str">
            <v>Sardoal</v>
          </cell>
          <cell r="B245" t="str">
            <v>1417</v>
          </cell>
        </row>
        <row r="246">
          <cell r="A246" t="str">
            <v>Sátão</v>
          </cell>
          <cell r="B246" t="str">
            <v>1817</v>
          </cell>
        </row>
        <row r="247">
          <cell r="A247" t="str">
            <v>Seia</v>
          </cell>
          <cell r="B247" t="str">
            <v>0912</v>
          </cell>
        </row>
        <row r="248">
          <cell r="A248" t="str">
            <v>Seixal</v>
          </cell>
          <cell r="B248" t="str">
            <v>1510</v>
          </cell>
        </row>
        <row r="249">
          <cell r="A249" t="str">
            <v>Sernancelhe</v>
          </cell>
          <cell r="B249" t="str">
            <v>1818</v>
          </cell>
        </row>
        <row r="250">
          <cell r="A250" t="str">
            <v>Serpa</v>
          </cell>
          <cell r="B250" t="str">
            <v>0213</v>
          </cell>
        </row>
        <row r="251">
          <cell r="A251" t="str">
            <v>Sertã</v>
          </cell>
          <cell r="B251" t="str">
            <v>0509</v>
          </cell>
        </row>
        <row r="252">
          <cell r="A252" t="str">
            <v>Sesimbra</v>
          </cell>
          <cell r="B252" t="str">
            <v>1511</v>
          </cell>
        </row>
        <row r="253">
          <cell r="A253" t="str">
            <v>Setúbal</v>
          </cell>
          <cell r="B253" t="str">
            <v>1512</v>
          </cell>
        </row>
        <row r="254">
          <cell r="A254" t="str">
            <v>Sever do Vouga</v>
          </cell>
          <cell r="B254" t="str">
            <v>0117</v>
          </cell>
        </row>
        <row r="255">
          <cell r="A255" t="str">
            <v>Silves</v>
          </cell>
          <cell r="B255" t="str">
            <v>0813</v>
          </cell>
        </row>
        <row r="256">
          <cell r="A256" t="str">
            <v>Sines</v>
          </cell>
          <cell r="B256" t="str">
            <v>1513</v>
          </cell>
        </row>
        <row r="257">
          <cell r="A257" t="str">
            <v>Sintra</v>
          </cell>
          <cell r="B257" t="str">
            <v>1111</v>
          </cell>
        </row>
        <row r="258">
          <cell r="A258" t="str">
            <v>Sobral de Monte Agraço</v>
          </cell>
          <cell r="B258" t="str">
            <v>1112</v>
          </cell>
        </row>
        <row r="259">
          <cell r="A259" t="str">
            <v>Soure</v>
          </cell>
          <cell r="B259" t="str">
            <v>0615</v>
          </cell>
        </row>
        <row r="260">
          <cell r="A260" t="str">
            <v>Sousel</v>
          </cell>
          <cell r="B260" t="str">
            <v>1215</v>
          </cell>
        </row>
        <row r="261">
          <cell r="A261" t="str">
            <v>Tábua</v>
          </cell>
          <cell r="B261" t="str">
            <v>0616</v>
          </cell>
        </row>
        <row r="262">
          <cell r="A262" t="str">
            <v>Tabuaço</v>
          </cell>
          <cell r="B262" t="str">
            <v>1819</v>
          </cell>
        </row>
        <row r="263">
          <cell r="A263" t="str">
            <v>Tarouca</v>
          </cell>
          <cell r="B263" t="str">
            <v>1820</v>
          </cell>
        </row>
        <row r="264">
          <cell r="A264" t="str">
            <v>Tavira</v>
          </cell>
          <cell r="B264" t="str">
            <v>0814</v>
          </cell>
        </row>
        <row r="265">
          <cell r="A265" t="str">
            <v>Terras de Bouro</v>
          </cell>
          <cell r="B265" t="str">
            <v>0310</v>
          </cell>
        </row>
        <row r="266">
          <cell r="A266" t="str">
            <v>Tomar</v>
          </cell>
          <cell r="B266" t="str">
            <v>1418</v>
          </cell>
        </row>
        <row r="267">
          <cell r="A267" t="str">
            <v>Tondela</v>
          </cell>
          <cell r="B267" t="str">
            <v>1821</v>
          </cell>
        </row>
        <row r="268">
          <cell r="A268" t="str">
            <v>Torre de Moncorvo</v>
          </cell>
          <cell r="B268" t="str">
            <v>0409</v>
          </cell>
        </row>
        <row r="269">
          <cell r="A269" t="str">
            <v>Torres Novas</v>
          </cell>
          <cell r="B269" t="str">
            <v>1419</v>
          </cell>
        </row>
        <row r="270">
          <cell r="A270" t="str">
            <v>Torres Vedras</v>
          </cell>
          <cell r="B270" t="str">
            <v>1113</v>
          </cell>
        </row>
        <row r="271">
          <cell r="A271" t="str">
            <v>Trancoso</v>
          </cell>
          <cell r="B271" t="str">
            <v>0913</v>
          </cell>
        </row>
        <row r="272">
          <cell r="A272" t="str">
            <v>Trofa</v>
          </cell>
          <cell r="B272" t="str">
            <v>1318</v>
          </cell>
        </row>
        <row r="273">
          <cell r="A273" t="str">
            <v>Vagos</v>
          </cell>
          <cell r="B273" t="str">
            <v>0118</v>
          </cell>
        </row>
        <row r="274">
          <cell r="A274" t="str">
            <v>Vale de Cambra</v>
          </cell>
          <cell r="B274" t="str">
            <v>0119</v>
          </cell>
        </row>
        <row r="275">
          <cell r="A275" t="str">
            <v>Valença</v>
          </cell>
          <cell r="B275" t="str">
            <v>1608</v>
          </cell>
        </row>
        <row r="276">
          <cell r="A276" t="str">
            <v>Valongo</v>
          </cell>
          <cell r="B276" t="str">
            <v>1315</v>
          </cell>
        </row>
        <row r="277">
          <cell r="A277" t="str">
            <v>Valpaços</v>
          </cell>
          <cell r="B277" t="str">
            <v>1712</v>
          </cell>
        </row>
        <row r="278">
          <cell r="A278" t="str">
            <v>Velas</v>
          </cell>
          <cell r="B278" t="str">
            <v>4502</v>
          </cell>
        </row>
        <row r="279">
          <cell r="A279" t="str">
            <v>Vendas Novas</v>
          </cell>
          <cell r="B279" t="str">
            <v>0712</v>
          </cell>
        </row>
        <row r="280">
          <cell r="A280" t="str">
            <v>Viana do Alentejo</v>
          </cell>
          <cell r="B280" t="str">
            <v>0713</v>
          </cell>
        </row>
        <row r="281">
          <cell r="A281" t="str">
            <v>Viana do Castelo</v>
          </cell>
          <cell r="B281" t="str">
            <v>1609</v>
          </cell>
        </row>
        <row r="282">
          <cell r="A282" t="str">
            <v>Vidigueira</v>
          </cell>
          <cell r="B282" t="str">
            <v>0214</v>
          </cell>
        </row>
        <row r="283">
          <cell r="A283" t="str">
            <v>Vieira do Minho</v>
          </cell>
          <cell r="B283" t="str">
            <v>0311</v>
          </cell>
        </row>
        <row r="284">
          <cell r="A284" t="str">
            <v>Vila da Praia da Vitória</v>
          </cell>
          <cell r="B284" t="str">
            <v>4302</v>
          </cell>
        </row>
        <row r="285">
          <cell r="A285" t="str">
            <v>Vila de Rei</v>
          </cell>
          <cell r="B285" t="str">
            <v>0510</v>
          </cell>
        </row>
        <row r="286">
          <cell r="A286" t="str">
            <v>Vila do Bispo</v>
          </cell>
          <cell r="B286" t="str">
            <v>0815</v>
          </cell>
        </row>
        <row r="287">
          <cell r="A287" t="str">
            <v>Vila do Conde</v>
          </cell>
          <cell r="B287" t="str">
            <v>1316</v>
          </cell>
        </row>
        <row r="288">
          <cell r="A288" t="str">
            <v>Vila do Porto</v>
          </cell>
          <cell r="B288" t="str">
            <v>4101</v>
          </cell>
        </row>
        <row r="289">
          <cell r="A289" t="str">
            <v>Vila Flor</v>
          </cell>
          <cell r="B289" t="str">
            <v>0410</v>
          </cell>
        </row>
        <row r="290">
          <cell r="A290" t="str">
            <v>Vila Franca de Xira</v>
          </cell>
          <cell r="B290" t="str">
            <v>1114</v>
          </cell>
        </row>
        <row r="291">
          <cell r="A291" t="str">
            <v>Vila Franca do Campo</v>
          </cell>
          <cell r="B291" t="str">
            <v>4206</v>
          </cell>
        </row>
        <row r="292">
          <cell r="A292" t="str">
            <v>Vila Nova da Barquinha</v>
          </cell>
          <cell r="B292" t="str">
            <v>1420</v>
          </cell>
        </row>
        <row r="293">
          <cell r="A293" t="str">
            <v>Vila Nova de Cerveira</v>
          </cell>
          <cell r="B293" t="str">
            <v>1610</v>
          </cell>
        </row>
        <row r="294">
          <cell r="A294" t="str">
            <v>Vila Nova de Famalicão</v>
          </cell>
          <cell r="B294" t="str">
            <v>0312</v>
          </cell>
        </row>
        <row r="295">
          <cell r="A295" t="str">
            <v>Vila Nova de Foz Côa</v>
          </cell>
          <cell r="B295" t="str">
            <v>0914</v>
          </cell>
        </row>
        <row r="296">
          <cell r="A296" t="str">
            <v>Vila Nova de Gaia</v>
          </cell>
          <cell r="B296" t="str">
            <v>1317</v>
          </cell>
        </row>
        <row r="297">
          <cell r="A297" t="str">
            <v>Vila Nova de Paiva</v>
          </cell>
          <cell r="B297" t="str">
            <v>1822</v>
          </cell>
        </row>
        <row r="298">
          <cell r="A298" t="str">
            <v>Vila Nova de Poiares</v>
          </cell>
          <cell r="B298" t="str">
            <v>0617</v>
          </cell>
        </row>
        <row r="299">
          <cell r="A299" t="str">
            <v>Vila Pouca de Aguiar</v>
          </cell>
          <cell r="B299" t="str">
            <v>1713</v>
          </cell>
        </row>
        <row r="300">
          <cell r="A300" t="str">
            <v>Vila Real</v>
          </cell>
          <cell r="B300" t="str">
            <v>1714</v>
          </cell>
        </row>
        <row r="301">
          <cell r="A301" t="str">
            <v>Vila Real de Santo António</v>
          </cell>
          <cell r="B301" t="str">
            <v>0816</v>
          </cell>
        </row>
        <row r="302">
          <cell r="A302" t="str">
            <v>Vila Velha de Ródão</v>
          </cell>
          <cell r="B302" t="str">
            <v>0511</v>
          </cell>
        </row>
        <row r="303">
          <cell r="A303" t="str">
            <v>Vila Verde</v>
          </cell>
          <cell r="B303" t="str">
            <v>0313</v>
          </cell>
        </row>
        <row r="304">
          <cell r="A304" t="str">
            <v>Vila Viçosa</v>
          </cell>
          <cell r="B304" t="str">
            <v>0714</v>
          </cell>
        </row>
        <row r="305">
          <cell r="A305" t="str">
            <v>Vimioso</v>
          </cell>
          <cell r="B305" t="str">
            <v>0411</v>
          </cell>
        </row>
        <row r="306">
          <cell r="A306" t="str">
            <v>Vinhais</v>
          </cell>
          <cell r="B306" t="str">
            <v>0412</v>
          </cell>
        </row>
        <row r="307">
          <cell r="A307" t="str">
            <v>Viseu</v>
          </cell>
          <cell r="B307" t="str">
            <v>1823</v>
          </cell>
        </row>
        <row r="308">
          <cell r="A308" t="str">
            <v>Vizela</v>
          </cell>
          <cell r="B308" t="str">
            <v>0314</v>
          </cell>
        </row>
        <row r="309">
          <cell r="A309" t="str">
            <v>Vouzela</v>
          </cell>
          <cell r="B309" t="str">
            <v>1824</v>
          </cell>
        </row>
      </sheetData>
      <sheetData sheetId="17"/>
      <sheetData sheetId="18"/>
      <sheetData sheetId="19"/>
      <sheetData sheetId="2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1_Enquadramento"/>
      <sheetName val="Completo"/>
      <sheetName val="ReqLegais"/>
      <sheetName val="EB_AqTerrenos e Const"/>
      <sheetName val="EB_Aquis e Reab"/>
      <sheetName val="EB_Arrend"/>
      <sheetName val="EB_Reab"/>
      <sheetName val="11_Elementos"/>
      <sheetName val="12_Fogos"/>
      <sheetName val="13_Estrutura"/>
      <sheetName val="14_Resumo"/>
      <sheetName val="|"/>
      <sheetName val="Pessoas"/>
      <sheetName val="AG"/>
      <sheetName val="Fogos"/>
      <sheetName val="CF"/>
      <sheetName val="HCC"/>
      <sheetName val="NQ"/>
      <sheetName val="CO"/>
      <sheetName val="arrend"/>
      <sheetName val="Aux"/>
      <sheetName val="AC"/>
      <sheetName val="Tabelas"/>
      <sheetName val="Municipios"/>
      <sheetName val="VRefAquis"/>
      <sheetName val="VRefArren"/>
      <sheetName val="1D_RequisitosLegais_2021 11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arecer"/>
      <sheetName val="INE"/>
      <sheetName val="PatIHRU"/>
      <sheetName val="ELH"/>
      <sheetName val="AC1"/>
      <sheetName val="AC2"/>
      <sheetName val="AC3_AnexoI"/>
      <sheetName val="INE_semgraf"/>
      <sheetName val="|"/>
      <sheetName val="Ajuda"/>
      <sheetName val="Esclarecimentos"/>
      <sheetName val="AC"/>
      <sheetName val="arrend"/>
      <sheetName val="Alojamentos"/>
      <sheetName val="Edifícios dados"/>
      <sheetName val="dados BD"/>
      <sheetName val="SH"/>
      <sheetName val="HCC"/>
      <sheetName val="ELH_Alt"/>
      <sheetName val="AC_Alt"/>
      <sheetName val="Tabelas"/>
      <sheetName val="Municipios"/>
      <sheetName val="População aloj"/>
      <sheetName val="Hab Social"/>
      <sheetName val="Pop etária"/>
      <sheetName val="VRefAquis"/>
      <sheetName val="VRefArren"/>
      <sheetName val="Quadro S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ormulário"/>
      <sheetName val="Anexo I"/>
      <sheetName val="Anexo II"/>
      <sheetName val="Anexo III"/>
      <sheetName val="Separador 1"/>
      <sheetName val="Anexo IV"/>
      <sheetName val="Anexo V"/>
      <sheetName val="Anexo V C"/>
      <sheetName val="Separador 2"/>
      <sheetName val="Anexo 3a"/>
      <sheetName val="Anexo 4a"/>
      <sheetName val="Anexo 5a"/>
      <sheetName val="NQ"/>
      <sheetName val="CO"/>
      <sheetName val="SH"/>
      <sheetName val="Tabelas"/>
      <sheetName val="Municipios"/>
      <sheetName val="VRefAquis"/>
      <sheetName val="VRefArren"/>
      <sheetName val="Habitac"/>
      <sheetName val="BD_Formulário"/>
      <sheetName val="BD_Anexo I"/>
      <sheetName val="HCC"/>
      <sheetName val="1D_EntBenef_Reabilitacao V0"/>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3">
          <cell r="F153">
            <v>0</v>
          </cell>
        </row>
      </sheetData>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arecer"/>
      <sheetName val="INE"/>
      <sheetName val="PatIHRU"/>
      <sheetName val="ELH"/>
      <sheetName val="AC1"/>
      <sheetName val="AC2"/>
      <sheetName val="AC3_AnexoI"/>
      <sheetName val="INE_semgraf"/>
      <sheetName val="|"/>
      <sheetName val="Ajuda"/>
      <sheetName val="Esclarecimentos"/>
      <sheetName val="AC"/>
      <sheetName val="arrend"/>
      <sheetName val="Alojamentos"/>
      <sheetName val="Edifícios dados"/>
      <sheetName val="dados BD"/>
      <sheetName val="SH"/>
      <sheetName val="HCC"/>
      <sheetName val="Tabelas"/>
      <sheetName val="Municipios1"/>
      <sheetName val="População aloj"/>
      <sheetName val="Hab Social"/>
      <sheetName val="Pop etária"/>
      <sheetName val="VRefAquis"/>
      <sheetName val="VRefArren"/>
      <sheetName val="Quadro SH"/>
      <sheetName val="Modelo Analise ELH e 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Enquadramento"/>
      <sheetName val="Financiamento"/>
      <sheetName val="Plano Tx de Esforço"/>
      <sheetName val="Plano Prestação Mensal Proposta"/>
      <sheetName val="Critérios"/>
      <sheetName val="Lista"/>
    </sheetNames>
    <sheetDataSet>
      <sheetData sheetId="0"/>
      <sheetData sheetId="1"/>
      <sheetData sheetId="2">
        <row r="6">
          <cell r="A6">
            <v>1</v>
          </cell>
          <cell r="B6">
            <v>0.02</v>
          </cell>
          <cell r="C6">
            <v>0.01</v>
          </cell>
          <cell r="D6">
            <v>0.01</v>
          </cell>
          <cell r="E6">
            <v>45000</v>
          </cell>
          <cell r="F6">
            <v>294.335554799803</v>
          </cell>
          <cell r="G6">
            <v>74.32</v>
          </cell>
          <cell r="H6">
            <v>37.33</v>
          </cell>
          <cell r="I6">
            <v>36.99</v>
          </cell>
          <cell r="J6">
            <v>331.665554799803</v>
          </cell>
        </row>
        <row r="7">
          <cell r="A7">
            <v>2</v>
          </cell>
          <cell r="B7">
            <v>0.02</v>
          </cell>
          <cell r="C7">
            <v>0.01</v>
          </cell>
          <cell r="D7">
            <v>0.01</v>
          </cell>
          <cell r="E7">
            <v>44705.6644452002</v>
          </cell>
          <cell r="F7">
            <v>294.575560622537</v>
          </cell>
          <cell r="G7">
            <v>73.84</v>
          </cell>
          <cell r="H7">
            <v>37.09</v>
          </cell>
          <cell r="I7">
            <v>36.75</v>
          </cell>
          <cell r="J7">
            <v>331.665560622537</v>
          </cell>
        </row>
        <row r="8">
          <cell r="A8">
            <v>3</v>
          </cell>
          <cell r="B8">
            <v>0.02</v>
          </cell>
          <cell r="C8">
            <v>0.01</v>
          </cell>
          <cell r="D8">
            <v>0.01</v>
          </cell>
          <cell r="E8">
            <v>44411.0888845777</v>
          </cell>
          <cell r="F8">
            <v>294.825597570235</v>
          </cell>
          <cell r="G8">
            <v>73.35</v>
          </cell>
          <cell r="H8">
            <v>36.84</v>
          </cell>
          <cell r="I8">
            <v>36.51</v>
          </cell>
          <cell r="J8">
            <v>331.665597570235</v>
          </cell>
        </row>
        <row r="9">
          <cell r="A9">
            <v>4</v>
          </cell>
          <cell r="B9">
            <v>0.02</v>
          </cell>
          <cell r="C9">
            <v>0.01</v>
          </cell>
          <cell r="D9">
            <v>0.01</v>
          </cell>
          <cell r="E9">
            <v>44116.2632870074</v>
          </cell>
          <cell r="F9">
            <v>295.065592375836</v>
          </cell>
          <cell r="G9">
            <v>72.86</v>
          </cell>
          <cell r="H9">
            <v>36.6</v>
          </cell>
          <cell r="I9">
            <v>36.26</v>
          </cell>
          <cell r="J9">
            <v>331.665592375836</v>
          </cell>
        </row>
        <row r="10">
          <cell r="A10">
            <v>5</v>
          </cell>
          <cell r="B10">
            <v>0.02</v>
          </cell>
          <cell r="C10">
            <v>0.01</v>
          </cell>
          <cell r="D10">
            <v>0.01</v>
          </cell>
          <cell r="E10">
            <v>43821.1976946316</v>
          </cell>
          <cell r="F10">
            <v>295.315621727978</v>
          </cell>
          <cell r="G10">
            <v>72.37</v>
          </cell>
          <cell r="H10">
            <v>36.35</v>
          </cell>
          <cell r="I10">
            <v>36.02</v>
          </cell>
          <cell r="J10">
            <v>331.665621727978</v>
          </cell>
        </row>
        <row r="11">
          <cell r="A11">
            <v>6</v>
          </cell>
          <cell r="B11">
            <v>0.02</v>
          </cell>
          <cell r="C11">
            <v>0.01</v>
          </cell>
          <cell r="D11">
            <v>0.01</v>
          </cell>
          <cell r="E11">
            <v>43525.8820729036</v>
          </cell>
          <cell r="F11">
            <v>295.555611412803</v>
          </cell>
          <cell r="G11">
            <v>71.89</v>
          </cell>
          <cell r="H11">
            <v>36.11</v>
          </cell>
          <cell r="I11">
            <v>35.78</v>
          </cell>
          <cell r="J11">
            <v>331.665611412803</v>
          </cell>
        </row>
        <row r="12">
          <cell r="A12">
            <v>7</v>
          </cell>
          <cell r="B12">
            <v>0.02</v>
          </cell>
          <cell r="C12">
            <v>0.01</v>
          </cell>
          <cell r="D12">
            <v>0.01</v>
          </cell>
          <cell r="E12">
            <v>43230.3264614908</v>
          </cell>
          <cell r="F12">
            <v>295.805639199929</v>
          </cell>
          <cell r="G12">
            <v>71.4</v>
          </cell>
          <cell r="H12">
            <v>35.86</v>
          </cell>
          <cell r="I12">
            <v>35.54</v>
          </cell>
          <cell r="J12">
            <v>331.665639199929</v>
          </cell>
        </row>
        <row r="13">
          <cell r="A13">
            <v>8</v>
          </cell>
          <cell r="B13">
            <v>0.02</v>
          </cell>
          <cell r="C13">
            <v>0.01</v>
          </cell>
          <cell r="D13">
            <v>0.01</v>
          </cell>
          <cell r="E13">
            <v>42934.5208222909</v>
          </cell>
          <cell r="F13">
            <v>296.045629903026</v>
          </cell>
          <cell r="G13">
            <v>70.91</v>
          </cell>
          <cell r="H13">
            <v>35.62</v>
          </cell>
          <cell r="I13">
            <v>35.29</v>
          </cell>
          <cell r="J13">
            <v>331.665629903026</v>
          </cell>
        </row>
        <row r="14">
          <cell r="A14">
            <v>9</v>
          </cell>
          <cell r="B14">
            <v>0.02</v>
          </cell>
          <cell r="C14">
            <v>0.01</v>
          </cell>
          <cell r="D14">
            <v>0.01</v>
          </cell>
          <cell r="E14">
            <v>42638.4751923879</v>
          </cell>
          <cell r="F14">
            <v>296.295662406153</v>
          </cell>
          <cell r="G14">
            <v>70.42</v>
          </cell>
          <cell r="H14">
            <v>35.37</v>
          </cell>
          <cell r="I14">
            <v>35.05</v>
          </cell>
          <cell r="J14">
            <v>331.665662406153</v>
          </cell>
        </row>
        <row r="15">
          <cell r="A15">
            <v>10</v>
          </cell>
          <cell r="B15">
            <v>0.02</v>
          </cell>
          <cell r="C15">
            <v>0.01</v>
          </cell>
          <cell r="D15">
            <v>0.01</v>
          </cell>
          <cell r="E15">
            <v>42342.1795299817</v>
          </cell>
          <cell r="F15">
            <v>296.545660523811</v>
          </cell>
          <cell r="G15">
            <v>69.93</v>
          </cell>
          <cell r="H15">
            <v>35.12</v>
          </cell>
          <cell r="I15">
            <v>34.81</v>
          </cell>
          <cell r="J15">
            <v>331.665660523811</v>
          </cell>
        </row>
        <row r="16">
          <cell r="A16">
            <v>11</v>
          </cell>
          <cell r="B16">
            <v>0.02</v>
          </cell>
          <cell r="C16">
            <v>0.01</v>
          </cell>
          <cell r="D16">
            <v>0.01</v>
          </cell>
          <cell r="E16">
            <v>42045.6338694579</v>
          </cell>
          <cell r="F16">
            <v>296.785625407268</v>
          </cell>
          <cell r="G16">
            <v>69.44</v>
          </cell>
          <cell r="H16">
            <v>34.88</v>
          </cell>
          <cell r="I16">
            <v>34.56</v>
          </cell>
          <cell r="J16">
            <v>331.665625407268</v>
          </cell>
        </row>
        <row r="17">
          <cell r="A17">
            <v>12</v>
          </cell>
          <cell r="B17">
            <v>0.02</v>
          </cell>
          <cell r="C17">
            <v>0.01</v>
          </cell>
          <cell r="D17">
            <v>0.01</v>
          </cell>
          <cell r="E17">
            <v>41748.8482440506</v>
          </cell>
          <cell r="F17">
            <v>297.035637674576</v>
          </cell>
          <cell r="G17">
            <v>68.95</v>
          </cell>
          <cell r="H17">
            <v>34.63</v>
          </cell>
          <cell r="I17">
            <v>34.32</v>
          </cell>
          <cell r="J17">
            <v>331.665637674576</v>
          </cell>
        </row>
        <row r="18">
          <cell r="A18">
            <v>13</v>
          </cell>
          <cell r="B18">
            <v>0.02</v>
          </cell>
          <cell r="C18">
            <v>0.01</v>
          </cell>
          <cell r="D18">
            <v>0.01</v>
          </cell>
          <cell r="E18">
            <v>41451.812606376</v>
          </cell>
          <cell r="F18">
            <v>297.275619585</v>
          </cell>
          <cell r="G18">
            <v>68.46</v>
          </cell>
          <cell r="H18">
            <v>34.39</v>
          </cell>
          <cell r="I18">
            <v>34.07</v>
          </cell>
          <cell r="J18">
            <v>331.665619585</v>
          </cell>
        </row>
        <row r="19">
          <cell r="A19">
            <v>14</v>
          </cell>
          <cell r="B19">
            <v>0.02</v>
          </cell>
          <cell r="C19">
            <v>0.01</v>
          </cell>
          <cell r="D19">
            <v>0.01</v>
          </cell>
          <cell r="E19">
            <v>41154.536986791</v>
          </cell>
          <cell r="F19">
            <v>297.525652961749</v>
          </cell>
          <cell r="G19">
            <v>67.97</v>
          </cell>
          <cell r="H19">
            <v>34.14</v>
          </cell>
          <cell r="I19">
            <v>33.83</v>
          </cell>
          <cell r="J19">
            <v>331.665652961749</v>
          </cell>
        </row>
        <row r="20">
          <cell r="A20">
            <v>15</v>
          </cell>
          <cell r="B20">
            <v>0.02</v>
          </cell>
          <cell r="C20">
            <v>0.01</v>
          </cell>
          <cell r="D20">
            <v>0.01</v>
          </cell>
          <cell r="E20">
            <v>40857.0113338293</v>
          </cell>
          <cell r="F20">
            <v>297.775658993141</v>
          </cell>
          <cell r="G20">
            <v>67.48</v>
          </cell>
          <cell r="H20">
            <v>33.89</v>
          </cell>
          <cell r="I20">
            <v>33.59</v>
          </cell>
          <cell r="J20">
            <v>331.665658993141</v>
          </cell>
        </row>
        <row r="21">
          <cell r="A21">
            <v>16</v>
          </cell>
          <cell r="B21">
            <v>0.02</v>
          </cell>
          <cell r="C21">
            <v>0.01</v>
          </cell>
          <cell r="D21">
            <v>0.01</v>
          </cell>
          <cell r="E21">
            <v>40559.2356748362</v>
          </cell>
          <cell r="F21">
            <v>298.015638973932</v>
          </cell>
          <cell r="G21">
            <v>66.99</v>
          </cell>
          <cell r="H21">
            <v>33.65</v>
          </cell>
          <cell r="I21">
            <v>33.34</v>
          </cell>
          <cell r="J21">
            <v>331.665638973932</v>
          </cell>
        </row>
        <row r="22">
          <cell r="A22">
            <v>17</v>
          </cell>
          <cell r="B22">
            <v>0.02</v>
          </cell>
          <cell r="C22">
            <v>0.01</v>
          </cell>
          <cell r="D22">
            <v>0.01</v>
          </cell>
          <cell r="E22">
            <v>40261.2200358622</v>
          </cell>
          <cell r="F22">
            <v>298.265676605387</v>
          </cell>
          <cell r="G22">
            <v>66.49</v>
          </cell>
          <cell r="H22">
            <v>33.4</v>
          </cell>
          <cell r="I22">
            <v>33.09</v>
          </cell>
          <cell r="J22">
            <v>331.665676605387</v>
          </cell>
        </row>
        <row r="23">
          <cell r="A23">
            <v>18</v>
          </cell>
          <cell r="B23">
            <v>0.02</v>
          </cell>
          <cell r="C23">
            <v>0.01</v>
          </cell>
          <cell r="D23">
            <v>0.01</v>
          </cell>
          <cell r="E23">
            <v>39962.9543592568</v>
          </cell>
          <cell r="F23">
            <v>298.515691406826</v>
          </cell>
          <cell r="G23">
            <v>66</v>
          </cell>
          <cell r="H23">
            <v>33.15</v>
          </cell>
          <cell r="I23">
            <v>32.85</v>
          </cell>
          <cell r="J23">
            <v>331.665691406826</v>
          </cell>
        </row>
        <row r="24">
          <cell r="A24">
            <v>19</v>
          </cell>
          <cell r="B24">
            <v>0.02</v>
          </cell>
          <cell r="C24">
            <v>0.01</v>
          </cell>
          <cell r="D24">
            <v>0.01</v>
          </cell>
          <cell r="E24">
            <v>39664.43866785</v>
          </cell>
          <cell r="F24">
            <v>298.765684769213</v>
          </cell>
          <cell r="G24">
            <v>65.51</v>
          </cell>
          <cell r="H24">
            <v>32.9</v>
          </cell>
          <cell r="I24">
            <v>32.61</v>
          </cell>
          <cell r="J24">
            <v>331.665684769213</v>
          </cell>
        </row>
        <row r="25">
          <cell r="A25">
            <v>20</v>
          </cell>
          <cell r="B25">
            <v>0.02</v>
          </cell>
          <cell r="C25">
            <v>0.01</v>
          </cell>
          <cell r="D25">
            <v>0.01</v>
          </cell>
          <cell r="E25">
            <v>39365.6729830808</v>
          </cell>
          <cell r="F25">
            <v>299.005658114593</v>
          </cell>
          <cell r="G25">
            <v>65.02</v>
          </cell>
          <cell r="H25">
            <v>32.66</v>
          </cell>
          <cell r="I25">
            <v>32.36</v>
          </cell>
          <cell r="J25">
            <v>331.665658114593</v>
          </cell>
        </row>
        <row r="26">
          <cell r="A26">
            <v>21</v>
          </cell>
          <cell r="B26">
            <v>0.02</v>
          </cell>
          <cell r="C26">
            <v>0.01</v>
          </cell>
          <cell r="D26">
            <v>0.01</v>
          </cell>
          <cell r="E26">
            <v>39066.6673249662</v>
          </cell>
          <cell r="F26">
            <v>299.255697794462</v>
          </cell>
          <cell r="G26">
            <v>64.52</v>
          </cell>
          <cell r="H26">
            <v>32.41</v>
          </cell>
          <cell r="I26">
            <v>32.11</v>
          </cell>
          <cell r="J26">
            <v>331.665697794462</v>
          </cell>
        </row>
        <row r="27">
          <cell r="A27">
            <v>22</v>
          </cell>
          <cell r="B27">
            <v>0.02</v>
          </cell>
          <cell r="C27">
            <v>0.01</v>
          </cell>
          <cell r="D27">
            <v>0.01</v>
          </cell>
          <cell r="E27">
            <v>38767.4116271717</v>
          </cell>
          <cell r="F27">
            <v>299.505720983126</v>
          </cell>
          <cell r="G27">
            <v>64.03</v>
          </cell>
          <cell r="H27">
            <v>32.16</v>
          </cell>
          <cell r="I27">
            <v>31.87</v>
          </cell>
          <cell r="J27">
            <v>331.665720983126</v>
          </cell>
        </row>
        <row r="28">
          <cell r="A28">
            <v>23</v>
          </cell>
          <cell r="B28">
            <v>0.02</v>
          </cell>
          <cell r="C28">
            <v>0.01</v>
          </cell>
          <cell r="D28">
            <v>0.01</v>
          </cell>
          <cell r="E28">
            <v>38467.9059061886</v>
          </cell>
          <cell r="F28">
            <v>299.755729212373</v>
          </cell>
          <cell r="G28">
            <v>63.53</v>
          </cell>
          <cell r="H28">
            <v>31.91</v>
          </cell>
          <cell r="I28">
            <v>31.62</v>
          </cell>
          <cell r="J28">
            <v>331.665729212374</v>
          </cell>
        </row>
        <row r="29">
          <cell r="A29">
            <v>24</v>
          </cell>
          <cell r="B29">
            <v>0.02</v>
          </cell>
          <cell r="C29">
            <v>0.01</v>
          </cell>
          <cell r="D29">
            <v>0.01</v>
          </cell>
          <cell r="E29">
            <v>38168.1501769762</v>
          </cell>
          <cell r="F29">
            <v>300.00572404964</v>
          </cell>
          <cell r="G29">
            <v>63.04</v>
          </cell>
          <cell r="H29">
            <v>31.66</v>
          </cell>
          <cell r="I29">
            <v>31.38</v>
          </cell>
          <cell r="J29">
            <v>331.66572404964</v>
          </cell>
        </row>
        <row r="30">
          <cell r="A30">
            <v>25</v>
          </cell>
          <cell r="B30">
            <v>0.02</v>
          </cell>
          <cell r="C30">
            <v>0.01</v>
          </cell>
          <cell r="D30">
            <v>0.01</v>
          </cell>
          <cell r="E30">
            <v>37868.1444529266</v>
          </cell>
          <cell r="F30">
            <v>300.255707099213</v>
          </cell>
          <cell r="G30">
            <v>62.54</v>
          </cell>
          <cell r="H30">
            <v>31.41</v>
          </cell>
          <cell r="I30">
            <v>31.13</v>
          </cell>
          <cell r="J30">
            <v>331.665707099213</v>
          </cell>
        </row>
        <row r="31">
          <cell r="A31">
            <v>26</v>
          </cell>
          <cell r="B31">
            <v>0.02</v>
          </cell>
          <cell r="C31">
            <v>0.01</v>
          </cell>
          <cell r="D31">
            <v>0.01</v>
          </cell>
          <cell r="E31">
            <v>37567.8887458274</v>
          </cell>
          <cell r="F31">
            <v>300.50568000348</v>
          </cell>
          <cell r="G31">
            <v>62.05</v>
          </cell>
          <cell r="H31">
            <v>31.16</v>
          </cell>
          <cell r="I31">
            <v>30.89</v>
          </cell>
          <cell r="J31">
            <v>331.66568000348</v>
          </cell>
        </row>
        <row r="32">
          <cell r="A32">
            <v>27</v>
          </cell>
          <cell r="B32">
            <v>0.02</v>
          </cell>
          <cell r="C32">
            <v>0.01</v>
          </cell>
          <cell r="D32">
            <v>0.01</v>
          </cell>
          <cell r="E32">
            <v>37267.3830658239</v>
          </cell>
          <cell r="F32">
            <v>300.755644444235</v>
          </cell>
          <cell r="G32">
            <v>61.55</v>
          </cell>
          <cell r="H32">
            <v>30.91</v>
          </cell>
          <cell r="I32">
            <v>30.64</v>
          </cell>
          <cell r="J32">
            <v>331.665644444235</v>
          </cell>
        </row>
        <row r="33">
          <cell r="A33">
            <v>28</v>
          </cell>
          <cell r="B33">
            <v>0.02</v>
          </cell>
          <cell r="C33">
            <v>0.01</v>
          </cell>
          <cell r="D33">
            <v>0.01</v>
          </cell>
          <cell r="E33">
            <v>36966.6274213797</v>
          </cell>
          <cell r="F33">
            <v>300.99560214404</v>
          </cell>
          <cell r="G33">
            <v>61.05</v>
          </cell>
          <cell r="H33">
            <v>30.67</v>
          </cell>
          <cell r="I33">
            <v>30.38</v>
          </cell>
          <cell r="J33">
            <v>331.66560214404</v>
          </cell>
        </row>
        <row r="34">
          <cell r="A34">
            <v>29</v>
          </cell>
          <cell r="B34">
            <v>0.02</v>
          </cell>
          <cell r="C34">
            <v>0.01</v>
          </cell>
          <cell r="D34">
            <v>0.01</v>
          </cell>
          <cell r="E34">
            <v>36665.6318192356</v>
          </cell>
          <cell r="F34">
            <v>301.245645324464</v>
          </cell>
          <cell r="G34">
            <v>60.56</v>
          </cell>
          <cell r="H34">
            <v>30.42</v>
          </cell>
          <cell r="I34">
            <v>30.14</v>
          </cell>
          <cell r="J34">
            <v>331.665645324464</v>
          </cell>
        </row>
        <row r="35">
          <cell r="A35">
            <v>30</v>
          </cell>
          <cell r="B35">
            <v>0.02</v>
          </cell>
          <cell r="C35">
            <v>0.01</v>
          </cell>
          <cell r="D35">
            <v>0.01</v>
          </cell>
          <cell r="E35">
            <v>36364.3861739112</v>
          </cell>
          <cell r="F35">
            <v>301.495686010807</v>
          </cell>
          <cell r="G35">
            <v>60.06</v>
          </cell>
          <cell r="H35">
            <v>30.17</v>
          </cell>
          <cell r="I35">
            <v>29.89</v>
          </cell>
          <cell r="J35">
            <v>331.665686010807</v>
          </cell>
        </row>
        <row r="36">
          <cell r="A36">
            <v>31</v>
          </cell>
          <cell r="B36">
            <v>0.02</v>
          </cell>
          <cell r="C36">
            <v>0.01</v>
          </cell>
          <cell r="D36">
            <v>0.01</v>
          </cell>
          <cell r="E36">
            <v>36062.8904879004</v>
          </cell>
          <cell r="F36">
            <v>301.745726069283</v>
          </cell>
          <cell r="G36">
            <v>59.56</v>
          </cell>
          <cell r="H36">
            <v>29.92</v>
          </cell>
          <cell r="I36">
            <v>29.64</v>
          </cell>
          <cell r="J36">
            <v>331.665726069283</v>
          </cell>
        </row>
        <row r="37">
          <cell r="A37">
            <v>32</v>
          </cell>
          <cell r="B37">
            <v>0.02</v>
          </cell>
          <cell r="C37">
            <v>0.01</v>
          </cell>
          <cell r="D37">
            <v>0.01</v>
          </cell>
          <cell r="E37">
            <v>35761.1447618311</v>
          </cell>
          <cell r="F37">
            <v>301.995767413277</v>
          </cell>
          <cell r="G37">
            <v>59.06</v>
          </cell>
          <cell r="H37">
            <v>29.67</v>
          </cell>
          <cell r="I37">
            <v>29.39</v>
          </cell>
          <cell r="J37">
            <v>331.665767413277</v>
          </cell>
        </row>
        <row r="38">
          <cell r="A38">
            <v>33</v>
          </cell>
          <cell r="B38">
            <v>0.02</v>
          </cell>
          <cell r="C38">
            <v>0.01</v>
          </cell>
          <cell r="D38">
            <v>0.01</v>
          </cell>
          <cell r="E38">
            <v>35459.1489944178</v>
          </cell>
          <cell r="F38">
            <v>302.255812005042</v>
          </cell>
          <cell r="G38">
            <v>58.56</v>
          </cell>
          <cell r="H38">
            <v>29.41</v>
          </cell>
          <cell r="I38">
            <v>29.15</v>
          </cell>
          <cell r="J38">
            <v>331.665812005042</v>
          </cell>
        </row>
        <row r="39">
          <cell r="A39">
            <v>34</v>
          </cell>
          <cell r="B39">
            <v>0.02</v>
          </cell>
          <cell r="C39">
            <v>0.01</v>
          </cell>
          <cell r="D39">
            <v>0.01</v>
          </cell>
          <cell r="E39">
            <v>35156.8931824128</v>
          </cell>
          <cell r="F39">
            <v>302.505767518721</v>
          </cell>
          <cell r="G39">
            <v>58.06</v>
          </cell>
          <cell r="H39">
            <v>29.16</v>
          </cell>
          <cell r="I39">
            <v>28.9</v>
          </cell>
          <cell r="J39">
            <v>331.665767518721</v>
          </cell>
        </row>
        <row r="40">
          <cell r="A40">
            <v>35</v>
          </cell>
          <cell r="B40">
            <v>0.02</v>
          </cell>
          <cell r="C40">
            <v>0.01</v>
          </cell>
          <cell r="D40">
            <v>0.01</v>
          </cell>
          <cell r="E40">
            <v>34854.387414894</v>
          </cell>
          <cell r="F40">
            <v>302.755729618651</v>
          </cell>
          <cell r="G40">
            <v>57.56</v>
          </cell>
          <cell r="H40">
            <v>28.91</v>
          </cell>
          <cell r="I40">
            <v>28.65</v>
          </cell>
          <cell r="J40">
            <v>331.665729618651</v>
          </cell>
        </row>
        <row r="41">
          <cell r="A41">
            <v>36</v>
          </cell>
          <cell r="B41">
            <v>0.02</v>
          </cell>
          <cell r="C41">
            <v>0.01</v>
          </cell>
          <cell r="D41">
            <v>0.01</v>
          </cell>
          <cell r="E41">
            <v>34551.6316852754</v>
          </cell>
          <cell r="F41">
            <v>303.005700410286</v>
          </cell>
          <cell r="G41">
            <v>57.06</v>
          </cell>
          <cell r="H41">
            <v>28.66</v>
          </cell>
          <cell r="I41">
            <v>28.4</v>
          </cell>
          <cell r="J41">
            <v>331.665700410286</v>
          </cell>
        </row>
        <row r="42">
          <cell r="A42">
            <v>37</v>
          </cell>
          <cell r="B42">
            <v>0.02</v>
          </cell>
          <cell r="C42">
            <v>0.01</v>
          </cell>
          <cell r="D42">
            <v>0.01</v>
          </cell>
          <cell r="E42">
            <v>34248.6259848651</v>
          </cell>
          <cell r="F42">
            <v>303.255682055163</v>
          </cell>
          <cell r="G42">
            <v>56.56</v>
          </cell>
          <cell r="H42">
            <v>28.41</v>
          </cell>
          <cell r="I42">
            <v>28.15</v>
          </cell>
          <cell r="J42">
            <v>331.665682055163</v>
          </cell>
        </row>
        <row r="43">
          <cell r="A43">
            <v>38</v>
          </cell>
          <cell r="B43">
            <v>0.02</v>
          </cell>
          <cell r="C43">
            <v>0.01</v>
          </cell>
          <cell r="D43">
            <v>0.01</v>
          </cell>
          <cell r="E43">
            <v>33945.3703028099</v>
          </cell>
          <cell r="F43">
            <v>303.505676773012</v>
          </cell>
          <cell r="G43">
            <v>56.06</v>
          </cell>
          <cell r="H43">
            <v>28.16</v>
          </cell>
          <cell r="I43">
            <v>27.9</v>
          </cell>
          <cell r="J43">
            <v>331.665676773012</v>
          </cell>
        </row>
        <row r="44">
          <cell r="A44">
            <v>39</v>
          </cell>
          <cell r="B44">
            <v>0.02</v>
          </cell>
          <cell r="C44">
            <v>0.01</v>
          </cell>
          <cell r="D44">
            <v>0.01</v>
          </cell>
          <cell r="E44">
            <v>33641.8646260369</v>
          </cell>
          <cell r="F44">
            <v>303.755686843972</v>
          </cell>
          <cell r="G44">
            <v>55.56</v>
          </cell>
          <cell r="H44">
            <v>27.91</v>
          </cell>
          <cell r="I44">
            <v>27.65</v>
          </cell>
          <cell r="J44">
            <v>331.665686843972</v>
          </cell>
        </row>
        <row r="45">
          <cell r="A45">
            <v>40</v>
          </cell>
          <cell r="B45">
            <v>0.02</v>
          </cell>
          <cell r="C45">
            <v>0.01</v>
          </cell>
          <cell r="D45">
            <v>0.01</v>
          </cell>
          <cell r="E45">
            <v>33338.108939193</v>
          </cell>
          <cell r="F45">
            <v>304.005714610912</v>
          </cell>
          <cell r="G45">
            <v>55.06</v>
          </cell>
          <cell r="H45">
            <v>27.66</v>
          </cell>
          <cell r="I45">
            <v>27.4</v>
          </cell>
          <cell r="J45">
            <v>331.665714610912</v>
          </cell>
        </row>
        <row r="46">
          <cell r="A46">
            <v>41</v>
          </cell>
          <cell r="B46">
            <v>0.02</v>
          </cell>
          <cell r="C46">
            <v>0.01</v>
          </cell>
          <cell r="D46">
            <v>0.01</v>
          </cell>
          <cell r="E46">
            <v>33034.103224582</v>
          </cell>
          <cell r="F46">
            <v>304.265762481864</v>
          </cell>
          <cell r="G46">
            <v>54.56</v>
          </cell>
          <cell r="H46">
            <v>27.4</v>
          </cell>
          <cell r="I46">
            <v>27.16</v>
          </cell>
          <cell r="J46">
            <v>331.665762481864</v>
          </cell>
        </row>
        <row r="47">
          <cell r="A47">
            <v>42</v>
          </cell>
          <cell r="B47">
            <v>0.02</v>
          </cell>
          <cell r="C47">
            <v>0.01</v>
          </cell>
          <cell r="D47">
            <v>0.01</v>
          </cell>
          <cell r="E47">
            <v>32729.8374621002</v>
          </cell>
          <cell r="F47">
            <v>304.515731598209</v>
          </cell>
          <cell r="G47">
            <v>54.06</v>
          </cell>
          <cell r="H47">
            <v>27.15</v>
          </cell>
          <cell r="I47">
            <v>26.91</v>
          </cell>
          <cell r="J47">
            <v>331.665731598209</v>
          </cell>
        </row>
        <row r="48">
          <cell r="A48">
            <v>43</v>
          </cell>
          <cell r="B48">
            <v>0.02</v>
          </cell>
          <cell r="C48">
            <v>0.01</v>
          </cell>
          <cell r="D48">
            <v>0.01</v>
          </cell>
          <cell r="E48">
            <v>32425.321730502</v>
          </cell>
          <cell r="F48">
            <v>304.765724973643</v>
          </cell>
          <cell r="G48">
            <v>53.55</v>
          </cell>
          <cell r="H48">
            <v>26.9</v>
          </cell>
          <cell r="I48">
            <v>26.65</v>
          </cell>
          <cell r="J48">
            <v>331.665724973643</v>
          </cell>
        </row>
        <row r="49">
          <cell r="A49">
            <v>44</v>
          </cell>
          <cell r="B49">
            <v>0.02</v>
          </cell>
          <cell r="C49">
            <v>0.01</v>
          </cell>
          <cell r="D49">
            <v>0.01</v>
          </cell>
          <cell r="E49">
            <v>32120.5560055283</v>
          </cell>
          <cell r="F49">
            <v>305.01574520939</v>
          </cell>
          <cell r="G49">
            <v>53.05</v>
          </cell>
          <cell r="H49">
            <v>26.65</v>
          </cell>
          <cell r="I49">
            <v>26.4</v>
          </cell>
          <cell r="J49">
            <v>331.66574520939</v>
          </cell>
        </row>
        <row r="50">
          <cell r="A50">
            <v>45</v>
          </cell>
          <cell r="B50">
            <v>0.02</v>
          </cell>
          <cell r="C50">
            <v>0.01</v>
          </cell>
          <cell r="D50">
            <v>0.01</v>
          </cell>
          <cell r="E50">
            <v>31815.5402603189</v>
          </cell>
          <cell r="F50">
            <v>305.275794982281</v>
          </cell>
          <cell r="G50">
            <v>52.55</v>
          </cell>
          <cell r="H50">
            <v>26.39</v>
          </cell>
          <cell r="I50">
            <v>26.16</v>
          </cell>
          <cell r="J50">
            <v>331.665794982281</v>
          </cell>
        </row>
        <row r="51">
          <cell r="A51">
            <v>46</v>
          </cell>
          <cell r="B51">
            <v>0.02</v>
          </cell>
          <cell r="C51">
            <v>0.01</v>
          </cell>
          <cell r="D51">
            <v>0.01</v>
          </cell>
          <cell r="E51">
            <v>31510.2644653367</v>
          </cell>
          <cell r="F51">
            <v>305.525771791403</v>
          </cell>
          <cell r="G51">
            <v>52.04</v>
          </cell>
          <cell r="H51">
            <v>26.14</v>
          </cell>
          <cell r="I51">
            <v>25.9</v>
          </cell>
          <cell r="J51">
            <v>331.665771791403</v>
          </cell>
        </row>
        <row r="52">
          <cell r="A52">
            <v>47</v>
          </cell>
          <cell r="B52">
            <v>0.02</v>
          </cell>
          <cell r="C52">
            <v>0.01</v>
          </cell>
          <cell r="D52">
            <v>0.01</v>
          </cell>
          <cell r="E52">
            <v>31204.7386935453</v>
          </cell>
          <cell r="F52">
            <v>305.775782788204</v>
          </cell>
          <cell r="G52">
            <v>51.54</v>
          </cell>
          <cell r="H52">
            <v>25.89</v>
          </cell>
          <cell r="I52">
            <v>25.65</v>
          </cell>
          <cell r="J52">
            <v>331.665782788204</v>
          </cell>
        </row>
        <row r="53">
          <cell r="A53">
            <v>48</v>
          </cell>
          <cell r="B53">
            <v>0.02</v>
          </cell>
          <cell r="C53">
            <v>0.01</v>
          </cell>
          <cell r="D53">
            <v>0.01</v>
          </cell>
          <cell r="E53">
            <v>30898.962910757</v>
          </cell>
          <cell r="F53">
            <v>306.035830874983</v>
          </cell>
          <cell r="G53">
            <v>51.03</v>
          </cell>
          <cell r="H53">
            <v>25.63</v>
          </cell>
          <cell r="I53">
            <v>25.4</v>
          </cell>
          <cell r="J53">
            <v>331.665830874983</v>
          </cell>
        </row>
        <row r="54">
          <cell r="A54">
            <v>49</v>
          </cell>
          <cell r="B54">
            <v>0.02</v>
          </cell>
          <cell r="C54">
            <v>0.01</v>
          </cell>
          <cell r="D54">
            <v>0.01</v>
          </cell>
          <cell r="E54">
            <v>30592.9270798821</v>
          </cell>
          <cell r="F54">
            <v>306.285810629711</v>
          </cell>
          <cell r="G54">
            <v>50.53</v>
          </cell>
          <cell r="H54">
            <v>25.38</v>
          </cell>
          <cell r="I54">
            <v>25.15</v>
          </cell>
          <cell r="J54">
            <v>331.665810629711</v>
          </cell>
        </row>
        <row r="55">
          <cell r="A55">
            <v>50</v>
          </cell>
          <cell r="B55">
            <v>0.02</v>
          </cell>
          <cell r="C55">
            <v>0.01</v>
          </cell>
          <cell r="D55">
            <v>0.01</v>
          </cell>
          <cell r="E55">
            <v>30286.6412692524</v>
          </cell>
          <cell r="F55">
            <v>306.545832541991</v>
          </cell>
          <cell r="G55">
            <v>50.02</v>
          </cell>
          <cell r="H55">
            <v>25.12</v>
          </cell>
          <cell r="I55">
            <v>24.9</v>
          </cell>
          <cell r="J55">
            <v>331.665832541991</v>
          </cell>
        </row>
        <row r="56">
          <cell r="A56">
            <v>51</v>
          </cell>
          <cell r="B56">
            <v>0.02</v>
          </cell>
          <cell r="C56">
            <v>0.01</v>
          </cell>
          <cell r="D56">
            <v>0.01</v>
          </cell>
          <cell r="E56">
            <v>29980.0954367104</v>
          </cell>
          <cell r="F56">
            <v>306.795789139176</v>
          </cell>
          <cell r="G56">
            <v>49.51</v>
          </cell>
          <cell r="H56">
            <v>24.87</v>
          </cell>
          <cell r="I56">
            <v>24.64</v>
          </cell>
          <cell r="J56">
            <v>331.665789139176</v>
          </cell>
        </row>
        <row r="57">
          <cell r="A57">
            <v>52</v>
          </cell>
          <cell r="B57">
            <v>0.02</v>
          </cell>
          <cell r="C57">
            <v>0.01</v>
          </cell>
          <cell r="D57">
            <v>0.01</v>
          </cell>
          <cell r="E57">
            <v>29673.2996475712</v>
          </cell>
          <cell r="F57">
            <v>307.04579325423</v>
          </cell>
          <cell r="G57">
            <v>49.01</v>
          </cell>
          <cell r="H57">
            <v>24.62</v>
          </cell>
          <cell r="I57">
            <v>24.39</v>
          </cell>
          <cell r="J57">
            <v>331.66579325423</v>
          </cell>
        </row>
        <row r="58">
          <cell r="A58">
            <v>53</v>
          </cell>
          <cell r="B58">
            <v>0.02</v>
          </cell>
          <cell r="C58">
            <v>0.01</v>
          </cell>
          <cell r="D58">
            <v>0.01</v>
          </cell>
          <cell r="E58">
            <v>29366.253854317</v>
          </cell>
          <cell r="F58">
            <v>307.305848222281</v>
          </cell>
          <cell r="G58">
            <v>48.5</v>
          </cell>
          <cell r="H58">
            <v>24.36</v>
          </cell>
          <cell r="I58">
            <v>24.14</v>
          </cell>
          <cell r="J58">
            <v>331.665848222281</v>
          </cell>
        </row>
        <row r="59">
          <cell r="A59">
            <v>54</v>
          </cell>
          <cell r="B59">
            <v>0.02</v>
          </cell>
          <cell r="C59">
            <v>0.01</v>
          </cell>
          <cell r="D59">
            <v>0.01</v>
          </cell>
          <cell r="E59">
            <v>29058.9480060947</v>
          </cell>
          <cell r="F59">
            <v>307.555843350432</v>
          </cell>
          <cell r="G59">
            <v>47.99</v>
          </cell>
          <cell r="H59">
            <v>24.11</v>
          </cell>
          <cell r="I59">
            <v>23.88</v>
          </cell>
          <cell r="J59">
            <v>331.665843350432</v>
          </cell>
        </row>
        <row r="60">
          <cell r="A60">
            <v>55</v>
          </cell>
          <cell r="B60">
            <v>0.02</v>
          </cell>
          <cell r="C60">
            <v>0.01</v>
          </cell>
          <cell r="D60">
            <v>0.01</v>
          </cell>
          <cell r="E60">
            <v>28751.3921627443</v>
          </cell>
          <cell r="F60">
            <v>307.815895203925</v>
          </cell>
          <cell r="G60">
            <v>47.49</v>
          </cell>
          <cell r="H60">
            <v>23.85</v>
          </cell>
          <cell r="I60">
            <v>23.64</v>
          </cell>
          <cell r="J60">
            <v>331.665895203925</v>
          </cell>
        </row>
        <row r="61">
          <cell r="A61">
            <v>56</v>
          </cell>
          <cell r="B61">
            <v>0.02</v>
          </cell>
          <cell r="C61">
            <v>0.01</v>
          </cell>
          <cell r="D61">
            <v>0.01</v>
          </cell>
          <cell r="E61">
            <v>28443.5762675403</v>
          </cell>
          <cell r="F61">
            <v>308.065890823787</v>
          </cell>
          <cell r="G61">
            <v>46.98</v>
          </cell>
          <cell r="H61">
            <v>23.6</v>
          </cell>
          <cell r="I61">
            <v>23.38</v>
          </cell>
          <cell r="J61">
            <v>331.665890823787</v>
          </cell>
        </row>
        <row r="62">
          <cell r="A62">
            <v>57</v>
          </cell>
          <cell r="B62">
            <v>0.02</v>
          </cell>
          <cell r="C62">
            <v>0.01</v>
          </cell>
          <cell r="D62">
            <v>0.01</v>
          </cell>
          <cell r="E62">
            <v>28135.5103767165</v>
          </cell>
          <cell r="F62">
            <v>308.325949403616</v>
          </cell>
          <cell r="G62">
            <v>46.47</v>
          </cell>
          <cell r="H62">
            <v>23.34</v>
          </cell>
          <cell r="I62">
            <v>23.13</v>
          </cell>
          <cell r="J62">
            <v>331.665949403616</v>
          </cell>
        </row>
        <row r="63">
          <cell r="A63">
            <v>58</v>
          </cell>
          <cell r="B63">
            <v>0.02</v>
          </cell>
          <cell r="C63">
            <v>0.01</v>
          </cell>
          <cell r="D63">
            <v>0.01</v>
          </cell>
          <cell r="E63">
            <v>27827.1844273129</v>
          </cell>
          <cell r="F63">
            <v>308.585955622546</v>
          </cell>
          <cell r="G63">
            <v>45.96</v>
          </cell>
          <cell r="H63">
            <v>23.08</v>
          </cell>
          <cell r="I63">
            <v>22.88</v>
          </cell>
          <cell r="J63">
            <v>331.665955622546</v>
          </cell>
        </row>
        <row r="64">
          <cell r="A64">
            <v>59</v>
          </cell>
          <cell r="B64">
            <v>0.02</v>
          </cell>
          <cell r="C64">
            <v>0.01</v>
          </cell>
          <cell r="D64">
            <v>0.01</v>
          </cell>
          <cell r="E64">
            <v>27518.5984716904</v>
          </cell>
          <cell r="F64">
            <v>308.835910906866</v>
          </cell>
          <cell r="G64">
            <v>45.45</v>
          </cell>
          <cell r="H64">
            <v>22.83</v>
          </cell>
          <cell r="I64">
            <v>22.62</v>
          </cell>
          <cell r="J64">
            <v>331.665910906866</v>
          </cell>
        </row>
        <row r="65">
          <cell r="A65">
            <v>60</v>
          </cell>
          <cell r="B65">
            <v>0.02</v>
          </cell>
          <cell r="C65">
            <v>0.01</v>
          </cell>
          <cell r="D65">
            <v>0.01</v>
          </cell>
          <cell r="E65">
            <v>27209.7625607835</v>
          </cell>
          <cell r="F65">
            <v>309.095938621684</v>
          </cell>
          <cell r="G65">
            <v>44.94</v>
          </cell>
          <cell r="H65">
            <v>22.57</v>
          </cell>
          <cell r="I65">
            <v>22.37</v>
          </cell>
          <cell r="J65">
            <v>331.665938621684</v>
          </cell>
        </row>
        <row r="66">
          <cell r="A66">
            <v>61</v>
          </cell>
          <cell r="B66">
            <v>0.02</v>
          </cell>
          <cell r="C66">
            <v>0.01</v>
          </cell>
          <cell r="D66">
            <v>0.01</v>
          </cell>
          <cell r="E66">
            <v>26900.6666221618</v>
          </cell>
          <cell r="F66">
            <v>309.345919694676</v>
          </cell>
          <cell r="G66">
            <v>44.43</v>
          </cell>
          <cell r="H66">
            <v>22.32</v>
          </cell>
          <cell r="I66">
            <v>22.11</v>
          </cell>
          <cell r="J66">
            <v>331.665919694676</v>
          </cell>
        </row>
        <row r="67">
          <cell r="A67">
            <v>62</v>
          </cell>
          <cell r="B67">
            <v>0.02</v>
          </cell>
          <cell r="C67">
            <v>0.01</v>
          </cell>
          <cell r="D67">
            <v>0.01</v>
          </cell>
          <cell r="E67">
            <v>26591.3207024672</v>
          </cell>
          <cell r="F67">
            <v>309.605980458448</v>
          </cell>
          <cell r="G67">
            <v>43.92</v>
          </cell>
          <cell r="H67">
            <v>22.06</v>
          </cell>
          <cell r="I67">
            <v>21.86</v>
          </cell>
          <cell r="J67">
            <v>331.665980458448</v>
          </cell>
        </row>
        <row r="68">
          <cell r="A68">
            <v>63</v>
          </cell>
          <cell r="B68">
            <v>0.02</v>
          </cell>
          <cell r="C68">
            <v>0.01</v>
          </cell>
          <cell r="D68">
            <v>0.01</v>
          </cell>
          <cell r="E68">
            <v>26281.7147220087</v>
          </cell>
          <cell r="F68">
            <v>309.865999210823</v>
          </cell>
          <cell r="G68">
            <v>43.41</v>
          </cell>
          <cell r="H68">
            <v>21.8</v>
          </cell>
          <cell r="I68">
            <v>21.61</v>
          </cell>
          <cell r="J68">
            <v>331.665999210823</v>
          </cell>
        </row>
        <row r="69">
          <cell r="A69">
            <v>64</v>
          </cell>
          <cell r="B69">
            <v>0.02</v>
          </cell>
          <cell r="C69">
            <v>0.01</v>
          </cell>
          <cell r="D69">
            <v>0.01</v>
          </cell>
          <cell r="E69">
            <v>25971.8487227979</v>
          </cell>
          <cell r="F69">
            <v>310.125977704865</v>
          </cell>
          <cell r="G69">
            <v>42.89</v>
          </cell>
          <cell r="H69">
            <v>21.54</v>
          </cell>
          <cell r="I69">
            <v>21.35</v>
          </cell>
          <cell r="J69">
            <v>331.665977704865</v>
          </cell>
        </row>
        <row r="70">
          <cell r="A70">
            <v>65</v>
          </cell>
          <cell r="B70">
            <v>0.02</v>
          </cell>
          <cell r="C70">
            <v>0.01</v>
          </cell>
          <cell r="D70">
            <v>0.01</v>
          </cell>
          <cell r="E70">
            <v>25661.722745093</v>
          </cell>
          <cell r="F70">
            <v>310.375917755485</v>
          </cell>
          <cell r="G70">
            <v>42.38</v>
          </cell>
          <cell r="H70">
            <v>21.29</v>
          </cell>
          <cell r="I70">
            <v>21.09</v>
          </cell>
          <cell r="J70">
            <v>331.665917755485</v>
          </cell>
        </row>
        <row r="71">
          <cell r="A71">
            <v>66</v>
          </cell>
          <cell r="B71">
            <v>0.02</v>
          </cell>
          <cell r="C71">
            <v>0.01</v>
          </cell>
          <cell r="D71">
            <v>0.01</v>
          </cell>
          <cell r="E71">
            <v>25351.3468273375</v>
          </cell>
          <cell r="F71">
            <v>310.635952070336</v>
          </cell>
          <cell r="G71">
            <v>41.87</v>
          </cell>
          <cell r="H71">
            <v>21.03</v>
          </cell>
          <cell r="I71">
            <v>20.84</v>
          </cell>
          <cell r="J71">
            <v>331.665952070336</v>
          </cell>
        </row>
        <row r="72">
          <cell r="A72">
            <v>67</v>
          </cell>
          <cell r="B72">
            <v>0.02</v>
          </cell>
          <cell r="C72">
            <v>0.01</v>
          </cell>
          <cell r="D72">
            <v>0.01</v>
          </cell>
          <cell r="E72">
            <v>25040.7108752672</v>
          </cell>
          <cell r="F72">
            <v>310.895953283011</v>
          </cell>
          <cell r="G72">
            <v>41.36</v>
          </cell>
          <cell r="H72">
            <v>20.77</v>
          </cell>
          <cell r="I72">
            <v>20.59</v>
          </cell>
          <cell r="J72">
            <v>331.665953283011</v>
          </cell>
        </row>
        <row r="73">
          <cell r="A73">
            <v>68</v>
          </cell>
          <cell r="B73">
            <v>0.02</v>
          </cell>
          <cell r="C73">
            <v>0.01</v>
          </cell>
          <cell r="D73">
            <v>0.01</v>
          </cell>
          <cell r="E73">
            <v>24729.8149219842</v>
          </cell>
          <cell r="F73">
            <v>311.155923454563</v>
          </cell>
          <cell r="G73">
            <v>40.84</v>
          </cell>
          <cell r="H73">
            <v>20.51</v>
          </cell>
          <cell r="I73">
            <v>20.33</v>
          </cell>
          <cell r="J73">
            <v>331.665923454563</v>
          </cell>
        </row>
        <row r="74">
          <cell r="A74">
            <v>69</v>
          </cell>
          <cell r="B74">
            <v>0.02</v>
          </cell>
          <cell r="C74">
            <v>0.01</v>
          </cell>
          <cell r="D74">
            <v>0.01</v>
          </cell>
          <cell r="E74">
            <v>24418.6589985296</v>
          </cell>
          <cell r="F74">
            <v>311.405864723411</v>
          </cell>
          <cell r="G74">
            <v>40.33</v>
          </cell>
          <cell r="H74">
            <v>20.26</v>
          </cell>
          <cell r="I74">
            <v>20.07</v>
          </cell>
          <cell r="J74">
            <v>331.665864723411</v>
          </cell>
        </row>
        <row r="75">
          <cell r="A75">
            <v>70</v>
          </cell>
          <cell r="B75">
            <v>0.02</v>
          </cell>
          <cell r="C75">
            <v>0.01</v>
          </cell>
          <cell r="D75">
            <v>0.01</v>
          </cell>
          <cell r="E75">
            <v>24107.2531338062</v>
          </cell>
          <cell r="F75">
            <v>311.665916888799</v>
          </cell>
          <cell r="G75">
            <v>39.82</v>
          </cell>
          <cell r="H75">
            <v>20</v>
          </cell>
          <cell r="I75">
            <v>19.82</v>
          </cell>
          <cell r="J75">
            <v>331.665916888799</v>
          </cell>
        </row>
        <row r="76">
          <cell r="A76">
            <v>71</v>
          </cell>
          <cell r="B76">
            <v>0.02</v>
          </cell>
          <cell r="C76">
            <v>0.01</v>
          </cell>
          <cell r="D76">
            <v>0.01</v>
          </cell>
          <cell r="E76">
            <v>23795.5872169174</v>
          </cell>
          <cell r="F76">
            <v>311.925946363666</v>
          </cell>
          <cell r="G76">
            <v>39.3</v>
          </cell>
          <cell r="H76">
            <v>19.74</v>
          </cell>
          <cell r="I76">
            <v>19.56</v>
          </cell>
          <cell r="J76">
            <v>331.665946363666</v>
          </cell>
        </row>
        <row r="77">
          <cell r="A77">
            <v>72</v>
          </cell>
          <cell r="B77">
            <v>0.02</v>
          </cell>
          <cell r="C77">
            <v>0.01</v>
          </cell>
          <cell r="D77">
            <v>0.01</v>
          </cell>
          <cell r="E77">
            <v>23483.6612705537</v>
          </cell>
          <cell r="F77">
            <v>312.185955592518</v>
          </cell>
          <cell r="G77">
            <v>38.79</v>
          </cell>
          <cell r="H77">
            <v>19.48</v>
          </cell>
          <cell r="I77">
            <v>19.31</v>
          </cell>
          <cell r="J77">
            <v>331.665955592518</v>
          </cell>
        </row>
        <row r="78">
          <cell r="A78">
            <v>73</v>
          </cell>
          <cell r="B78">
            <v>0.02</v>
          </cell>
          <cell r="C78">
            <v>0.01</v>
          </cell>
          <cell r="D78">
            <v>0.01</v>
          </cell>
          <cell r="E78">
            <v>23171.4753149612</v>
          </cell>
          <cell r="F78">
            <v>312.445947117635</v>
          </cell>
          <cell r="G78">
            <v>38.27</v>
          </cell>
          <cell r="H78">
            <v>19.22</v>
          </cell>
          <cell r="I78">
            <v>19.05</v>
          </cell>
          <cell r="J78">
            <v>331.665947117635</v>
          </cell>
        </row>
        <row r="79">
          <cell r="A79">
            <v>74</v>
          </cell>
          <cell r="B79">
            <v>0.02</v>
          </cell>
          <cell r="C79">
            <v>0.01</v>
          </cell>
          <cell r="D79">
            <v>0.01</v>
          </cell>
          <cell r="E79">
            <v>22859.0293678436</v>
          </cell>
          <cell r="F79">
            <v>312.705923584614</v>
          </cell>
          <cell r="G79">
            <v>37.75</v>
          </cell>
          <cell r="H79">
            <v>18.96</v>
          </cell>
          <cell r="I79">
            <v>18.79</v>
          </cell>
          <cell r="J79">
            <v>331.665923584614</v>
          </cell>
        </row>
        <row r="80">
          <cell r="A80">
            <v>75</v>
          </cell>
          <cell r="B80">
            <v>0.02</v>
          </cell>
          <cell r="C80">
            <v>0.01</v>
          </cell>
          <cell r="D80">
            <v>0.01</v>
          </cell>
          <cell r="E80">
            <v>22546.323444259</v>
          </cell>
          <cell r="F80">
            <v>312.965887748301</v>
          </cell>
          <cell r="G80">
            <v>37.24</v>
          </cell>
          <cell r="H80">
            <v>18.7</v>
          </cell>
          <cell r="I80">
            <v>18.54</v>
          </cell>
          <cell r="J80">
            <v>331.665887748301</v>
          </cell>
        </row>
        <row r="81">
          <cell r="A81">
            <v>76</v>
          </cell>
          <cell r="B81">
            <v>0.02</v>
          </cell>
          <cell r="C81">
            <v>0.01</v>
          </cell>
          <cell r="D81">
            <v>0.01</v>
          </cell>
          <cell r="E81">
            <v>22233.3575565107</v>
          </cell>
          <cell r="F81">
            <v>313.225842479164</v>
          </cell>
          <cell r="G81">
            <v>36.72</v>
          </cell>
          <cell r="H81">
            <v>18.44</v>
          </cell>
          <cell r="I81">
            <v>18.28</v>
          </cell>
          <cell r="J81">
            <v>331.665842479164</v>
          </cell>
        </row>
        <row r="82">
          <cell r="A82">
            <v>77</v>
          </cell>
          <cell r="B82">
            <v>0.02</v>
          </cell>
          <cell r="C82">
            <v>0.01</v>
          </cell>
          <cell r="D82">
            <v>0.01</v>
          </cell>
          <cell r="E82">
            <v>21920.1317140315</v>
          </cell>
          <cell r="F82">
            <v>313.48579077013</v>
          </cell>
          <cell r="G82">
            <v>36.2</v>
          </cell>
          <cell r="H82">
            <v>18.18</v>
          </cell>
          <cell r="I82">
            <v>18.02</v>
          </cell>
          <cell r="J82">
            <v>331.66579077013</v>
          </cell>
        </row>
        <row r="83">
          <cell r="A83">
            <v>78</v>
          </cell>
          <cell r="B83">
            <v>0.02</v>
          </cell>
          <cell r="C83">
            <v>0.01</v>
          </cell>
          <cell r="D83">
            <v>0.01</v>
          </cell>
          <cell r="E83">
            <v>21606.6459232614</v>
          </cell>
          <cell r="F83">
            <v>313.745735743933</v>
          </cell>
          <cell r="G83">
            <v>35.69</v>
          </cell>
          <cell r="H83">
            <v>17.92</v>
          </cell>
          <cell r="I83">
            <v>17.77</v>
          </cell>
          <cell r="J83">
            <v>331.665735743933</v>
          </cell>
        </row>
        <row r="84">
          <cell r="A84">
            <v>79</v>
          </cell>
          <cell r="B84">
            <v>0.02</v>
          </cell>
          <cell r="C84">
            <v>0.01</v>
          </cell>
          <cell r="D84">
            <v>0.01</v>
          </cell>
          <cell r="E84">
            <v>21292.9001875174</v>
          </cell>
          <cell r="F84">
            <v>314.005680661027</v>
          </cell>
          <cell r="G84">
            <v>35.17</v>
          </cell>
          <cell r="H84">
            <v>17.66</v>
          </cell>
          <cell r="I84">
            <v>17.51</v>
          </cell>
          <cell r="J84">
            <v>331.665680661027</v>
          </cell>
        </row>
        <row r="85">
          <cell r="A85">
            <v>80</v>
          </cell>
          <cell r="B85">
            <v>0.02</v>
          </cell>
          <cell r="C85">
            <v>0.01</v>
          </cell>
          <cell r="D85">
            <v>0.01</v>
          </cell>
          <cell r="E85">
            <v>20978.8945068564</v>
          </cell>
          <cell r="F85">
            <v>314.265628928098</v>
          </cell>
          <cell r="G85">
            <v>34.65</v>
          </cell>
          <cell r="H85">
            <v>17.4</v>
          </cell>
          <cell r="I85">
            <v>17.25</v>
          </cell>
          <cell r="J85">
            <v>331.665628928098</v>
          </cell>
        </row>
        <row r="86">
          <cell r="A86">
            <v>81</v>
          </cell>
          <cell r="B86">
            <v>0.02</v>
          </cell>
          <cell r="C86">
            <v>0.01</v>
          </cell>
          <cell r="D86">
            <v>0.01</v>
          </cell>
          <cell r="E86">
            <v>20664.6288779283</v>
          </cell>
          <cell r="F86">
            <v>314.525584107255</v>
          </cell>
          <cell r="G86">
            <v>34.13</v>
          </cell>
          <cell r="H86">
            <v>17.14</v>
          </cell>
          <cell r="I86">
            <v>16.99</v>
          </cell>
          <cell r="J86">
            <v>331.665584107255</v>
          </cell>
        </row>
        <row r="87">
          <cell r="A87">
            <v>82</v>
          </cell>
          <cell r="B87">
            <v>0.02</v>
          </cell>
          <cell r="C87">
            <v>0.01</v>
          </cell>
          <cell r="D87">
            <v>0.01</v>
          </cell>
          <cell r="E87">
            <v>20350.1032938211</v>
          </cell>
          <cell r="F87">
            <v>314.785549925943</v>
          </cell>
          <cell r="G87">
            <v>33.61</v>
          </cell>
          <cell r="H87">
            <v>16.88</v>
          </cell>
          <cell r="I87">
            <v>16.73</v>
          </cell>
          <cell r="J87">
            <v>331.665549925943</v>
          </cell>
        </row>
        <row r="88">
          <cell r="A88">
            <v>83</v>
          </cell>
          <cell r="B88">
            <v>0.02</v>
          </cell>
          <cell r="C88">
            <v>0.01</v>
          </cell>
          <cell r="D88">
            <v>0.01</v>
          </cell>
          <cell r="E88">
            <v>20035.3177438951</v>
          </cell>
          <cell r="F88">
            <v>315.045530287664</v>
          </cell>
          <cell r="G88">
            <v>33.09</v>
          </cell>
          <cell r="H88">
            <v>16.62</v>
          </cell>
          <cell r="I88">
            <v>16.47</v>
          </cell>
          <cell r="J88">
            <v>331.665530287664</v>
          </cell>
        </row>
        <row r="89">
          <cell r="A89">
            <v>84</v>
          </cell>
          <cell r="B89">
            <v>0.02</v>
          </cell>
          <cell r="C89">
            <v>0.01</v>
          </cell>
          <cell r="D89">
            <v>0.01</v>
          </cell>
          <cell r="E89">
            <v>19720.2722136075</v>
          </cell>
          <cell r="F89">
            <v>315.305529283572</v>
          </cell>
          <cell r="G89">
            <v>32.57</v>
          </cell>
          <cell r="H89">
            <v>16.36</v>
          </cell>
          <cell r="I89">
            <v>16.21</v>
          </cell>
          <cell r="J89">
            <v>331.665529283572</v>
          </cell>
        </row>
        <row r="90">
          <cell r="A90">
            <v>85</v>
          </cell>
          <cell r="B90">
            <v>0.02</v>
          </cell>
          <cell r="C90">
            <v>0.01</v>
          </cell>
          <cell r="D90">
            <v>0.01</v>
          </cell>
          <cell r="E90">
            <v>19404.9666843239</v>
          </cell>
          <cell r="F90">
            <v>315.565551205046</v>
          </cell>
          <cell r="G90">
            <v>32.05</v>
          </cell>
          <cell r="H90">
            <v>16.1</v>
          </cell>
          <cell r="I90">
            <v>15.95</v>
          </cell>
          <cell r="J90">
            <v>331.665551205046</v>
          </cell>
        </row>
        <row r="91">
          <cell r="A91">
            <v>86</v>
          </cell>
          <cell r="B91">
            <v>0.02</v>
          </cell>
          <cell r="C91">
            <v>0.01</v>
          </cell>
          <cell r="D91">
            <v>0.01</v>
          </cell>
          <cell r="E91">
            <v>19089.4011331188</v>
          </cell>
          <cell r="F91">
            <v>315.825600557319</v>
          </cell>
          <cell r="G91">
            <v>31.53</v>
          </cell>
          <cell r="H91">
            <v>15.84</v>
          </cell>
          <cell r="I91">
            <v>15.69</v>
          </cell>
          <cell r="J91">
            <v>331.665600557319</v>
          </cell>
        </row>
        <row r="92">
          <cell r="A92">
            <v>87</v>
          </cell>
          <cell r="B92">
            <v>0.02</v>
          </cell>
          <cell r="C92">
            <v>0.01</v>
          </cell>
          <cell r="D92">
            <v>0.01</v>
          </cell>
          <cell r="E92">
            <v>18773.5755325615</v>
          </cell>
          <cell r="F92">
            <v>316.095682074298</v>
          </cell>
          <cell r="G92">
            <v>31.01</v>
          </cell>
          <cell r="H92">
            <v>15.57</v>
          </cell>
          <cell r="I92">
            <v>15.44</v>
          </cell>
          <cell r="J92">
            <v>331.665682074298</v>
          </cell>
        </row>
        <row r="93">
          <cell r="A93">
            <v>88</v>
          </cell>
          <cell r="B93">
            <v>0.02</v>
          </cell>
          <cell r="C93">
            <v>0.01</v>
          </cell>
          <cell r="D93">
            <v>0.01</v>
          </cell>
          <cell r="E93">
            <v>18457.4798504872</v>
          </cell>
          <cell r="F93">
            <v>316.355621042963</v>
          </cell>
          <cell r="G93">
            <v>30.48</v>
          </cell>
          <cell r="H93">
            <v>15.31</v>
          </cell>
          <cell r="I93">
            <v>15.17</v>
          </cell>
          <cell r="J93">
            <v>331.665621042963</v>
          </cell>
        </row>
        <row r="94">
          <cell r="A94">
            <v>89</v>
          </cell>
          <cell r="B94">
            <v>0.02</v>
          </cell>
          <cell r="C94">
            <v>0.01</v>
          </cell>
          <cell r="D94">
            <v>0.01</v>
          </cell>
          <cell r="E94">
            <v>18141.1242294443</v>
          </cell>
          <cell r="F94">
            <v>316.615599414171</v>
          </cell>
          <cell r="G94">
            <v>29.96</v>
          </cell>
          <cell r="H94">
            <v>15.05</v>
          </cell>
          <cell r="I94">
            <v>14.91</v>
          </cell>
          <cell r="J94">
            <v>331.665599414171</v>
          </cell>
        </row>
        <row r="95">
          <cell r="A95">
            <v>90</v>
          </cell>
          <cell r="B95">
            <v>0.02</v>
          </cell>
          <cell r="C95">
            <v>0.01</v>
          </cell>
          <cell r="D95">
            <v>0.01</v>
          </cell>
          <cell r="E95">
            <v>17824.5086300301</v>
          </cell>
          <cell r="F95">
            <v>316.875622599113</v>
          </cell>
          <cell r="G95">
            <v>29.44</v>
          </cell>
          <cell r="H95">
            <v>14.79</v>
          </cell>
          <cell r="I95">
            <v>14.65</v>
          </cell>
          <cell r="J95">
            <v>331.665622599113</v>
          </cell>
        </row>
        <row r="96">
          <cell r="A96">
            <v>91</v>
          </cell>
          <cell r="B96">
            <v>0.02</v>
          </cell>
          <cell r="C96">
            <v>0.01</v>
          </cell>
          <cell r="D96">
            <v>0.01</v>
          </cell>
          <cell r="E96">
            <v>17507.633007431</v>
          </cell>
          <cell r="F96">
            <v>317.145696305192</v>
          </cell>
          <cell r="G96">
            <v>28.92</v>
          </cell>
          <cell r="H96">
            <v>14.52</v>
          </cell>
          <cell r="I96">
            <v>14.4</v>
          </cell>
          <cell r="J96">
            <v>331.665696305192</v>
          </cell>
        </row>
        <row r="97">
          <cell r="A97">
            <v>92</v>
          </cell>
          <cell r="B97">
            <v>0.02</v>
          </cell>
          <cell r="C97">
            <v>0.01</v>
          </cell>
          <cell r="D97">
            <v>0.01</v>
          </cell>
          <cell r="E97">
            <v>17190.4873111258</v>
          </cell>
          <cell r="F97">
            <v>317.405633622904</v>
          </cell>
          <cell r="G97">
            <v>28.39</v>
          </cell>
          <cell r="H97">
            <v>14.26</v>
          </cell>
          <cell r="I97">
            <v>14.13</v>
          </cell>
          <cell r="J97">
            <v>331.665633622904</v>
          </cell>
        </row>
        <row r="98">
          <cell r="A98">
            <v>93</v>
          </cell>
          <cell r="B98">
            <v>0.02</v>
          </cell>
          <cell r="C98">
            <v>0.01</v>
          </cell>
          <cell r="D98">
            <v>0.01</v>
          </cell>
          <cell r="E98">
            <v>16873.0816775029</v>
          </cell>
          <cell r="F98">
            <v>317.665630390811</v>
          </cell>
          <cell r="G98">
            <v>27.87</v>
          </cell>
          <cell r="H98">
            <v>14</v>
          </cell>
          <cell r="I98">
            <v>13.87</v>
          </cell>
          <cell r="J98">
            <v>331.665630390811</v>
          </cell>
        </row>
        <row r="99">
          <cell r="A99">
            <v>94</v>
          </cell>
          <cell r="B99">
            <v>0.02</v>
          </cell>
          <cell r="C99">
            <v>0.01</v>
          </cell>
          <cell r="D99">
            <v>0.01</v>
          </cell>
          <cell r="E99">
            <v>16555.4160471121</v>
          </cell>
          <cell r="F99">
            <v>317.93569320922</v>
          </cell>
          <cell r="G99">
            <v>27.34</v>
          </cell>
          <cell r="H99">
            <v>13.73</v>
          </cell>
          <cell r="I99">
            <v>13.61</v>
          </cell>
          <cell r="J99">
            <v>331.66569320922</v>
          </cell>
        </row>
        <row r="100">
          <cell r="A100">
            <v>95</v>
          </cell>
          <cell r="B100">
            <v>0.02</v>
          </cell>
          <cell r="C100">
            <v>0.01</v>
          </cell>
          <cell r="D100">
            <v>0.01</v>
          </cell>
          <cell r="E100">
            <v>16237.4803539028</v>
          </cell>
          <cell r="F100">
            <v>318.19562481075</v>
          </cell>
          <cell r="G100">
            <v>26.82</v>
          </cell>
          <cell r="H100">
            <v>13.47</v>
          </cell>
          <cell r="I100">
            <v>13.35</v>
          </cell>
          <cell r="J100">
            <v>331.66562481075</v>
          </cell>
        </row>
        <row r="101">
          <cell r="A101">
            <v>96</v>
          </cell>
          <cell r="B101">
            <v>0.02</v>
          </cell>
          <cell r="C101">
            <v>0.01</v>
          </cell>
          <cell r="D101">
            <v>0.01</v>
          </cell>
          <cell r="E101">
            <v>15919.2847290921</v>
          </cell>
          <cell r="F101">
            <v>318.455632960372</v>
          </cell>
          <cell r="G101">
            <v>26.29</v>
          </cell>
          <cell r="H101">
            <v>13.21</v>
          </cell>
          <cell r="I101">
            <v>13.08</v>
          </cell>
          <cell r="J101">
            <v>331.665632960372</v>
          </cell>
        </row>
        <row r="102">
          <cell r="A102">
            <v>97</v>
          </cell>
          <cell r="B102">
            <v>0.02</v>
          </cell>
          <cell r="C102">
            <v>0.01</v>
          </cell>
          <cell r="D102">
            <v>0.01</v>
          </cell>
          <cell r="E102">
            <v>15600.8290961317</v>
          </cell>
          <cell r="F102">
            <v>318.725725366123</v>
          </cell>
          <cell r="G102">
            <v>25.77</v>
          </cell>
          <cell r="H102">
            <v>12.94</v>
          </cell>
          <cell r="I102">
            <v>12.83</v>
          </cell>
          <cell r="J102">
            <v>331.665725366123</v>
          </cell>
        </row>
        <row r="103">
          <cell r="A103">
            <v>98</v>
          </cell>
          <cell r="B103">
            <v>0.02</v>
          </cell>
          <cell r="C103">
            <v>0.01</v>
          </cell>
          <cell r="D103">
            <v>0.01</v>
          </cell>
          <cell r="E103">
            <v>15282.1033707656</v>
          </cell>
          <cell r="F103">
            <v>318.985693194841</v>
          </cell>
          <cell r="G103">
            <v>25.24</v>
          </cell>
          <cell r="H103">
            <v>12.68</v>
          </cell>
          <cell r="I103">
            <v>12.56</v>
          </cell>
          <cell r="J103">
            <v>331.665693194841</v>
          </cell>
        </row>
        <row r="104">
          <cell r="A104">
            <v>99</v>
          </cell>
          <cell r="B104">
            <v>0.02</v>
          </cell>
          <cell r="C104">
            <v>0.01</v>
          </cell>
          <cell r="D104">
            <v>0.01</v>
          </cell>
          <cell r="E104">
            <v>14963.1176775708</v>
          </cell>
          <cell r="F104">
            <v>319.255757758363</v>
          </cell>
          <cell r="G104">
            <v>24.71</v>
          </cell>
          <cell r="H104">
            <v>12.41</v>
          </cell>
          <cell r="I104">
            <v>12.3</v>
          </cell>
          <cell r="J104">
            <v>331.665757758363</v>
          </cell>
        </row>
        <row r="105">
          <cell r="A105">
            <v>100</v>
          </cell>
          <cell r="B105">
            <v>0.02</v>
          </cell>
          <cell r="C105">
            <v>0.01</v>
          </cell>
          <cell r="D105">
            <v>0.01</v>
          </cell>
          <cell r="E105">
            <v>14643.8619198124</v>
          </cell>
          <cell r="F105">
            <v>319.515701670387</v>
          </cell>
          <cell r="G105">
            <v>24.19</v>
          </cell>
          <cell r="H105">
            <v>12.15</v>
          </cell>
          <cell r="I105">
            <v>12.04</v>
          </cell>
          <cell r="J105">
            <v>331.665701670387</v>
          </cell>
        </row>
        <row r="106">
          <cell r="A106">
            <v>101</v>
          </cell>
          <cell r="B106">
            <v>0.02</v>
          </cell>
          <cell r="C106">
            <v>0.01</v>
          </cell>
          <cell r="D106">
            <v>0.01</v>
          </cell>
          <cell r="E106">
            <v>14324.346218142</v>
          </cell>
          <cell r="F106">
            <v>319.785756276669</v>
          </cell>
          <cell r="G106">
            <v>23.66</v>
          </cell>
          <cell r="H106">
            <v>11.88</v>
          </cell>
          <cell r="I106">
            <v>11.78</v>
          </cell>
          <cell r="J106">
            <v>331.665756276669</v>
          </cell>
        </row>
        <row r="107">
          <cell r="A107">
            <v>102</v>
          </cell>
          <cell r="B107">
            <v>0.02</v>
          </cell>
          <cell r="C107">
            <v>0.01</v>
          </cell>
          <cell r="D107">
            <v>0.01</v>
          </cell>
          <cell r="E107">
            <v>14004.5604618653</v>
          </cell>
          <cell r="F107">
            <v>320.045694911237</v>
          </cell>
          <cell r="G107">
            <v>23.13</v>
          </cell>
          <cell r="H107">
            <v>11.62</v>
          </cell>
          <cell r="I107">
            <v>11.51</v>
          </cell>
          <cell r="J107">
            <v>331.665694911237</v>
          </cell>
        </row>
        <row r="108">
          <cell r="A108">
            <v>103</v>
          </cell>
          <cell r="B108">
            <v>0.02</v>
          </cell>
          <cell r="C108">
            <v>0.01</v>
          </cell>
          <cell r="D108">
            <v>0.01</v>
          </cell>
          <cell r="E108">
            <v>13684.5147669541</v>
          </cell>
          <cell r="F108">
            <v>320.315759945775</v>
          </cell>
          <cell r="G108">
            <v>22.6</v>
          </cell>
          <cell r="H108">
            <v>11.35</v>
          </cell>
          <cell r="I108">
            <v>11.25</v>
          </cell>
          <cell r="J108">
            <v>331.665759945775</v>
          </cell>
        </row>
        <row r="109">
          <cell r="A109">
            <v>104</v>
          </cell>
          <cell r="B109">
            <v>0.02</v>
          </cell>
          <cell r="C109">
            <v>0.01</v>
          </cell>
          <cell r="D109">
            <v>0.01</v>
          </cell>
          <cell r="E109">
            <v>13364.1990070083</v>
          </cell>
          <cell r="F109">
            <v>320.575714614777</v>
          </cell>
          <cell r="G109">
            <v>22.07</v>
          </cell>
          <cell r="H109">
            <v>11.09</v>
          </cell>
          <cell r="I109">
            <v>10.98</v>
          </cell>
          <cell r="J109">
            <v>331.665714614777</v>
          </cell>
        </row>
        <row r="110">
          <cell r="A110">
            <v>105</v>
          </cell>
          <cell r="B110">
            <v>0.02</v>
          </cell>
          <cell r="C110">
            <v>0.01</v>
          </cell>
          <cell r="D110">
            <v>0.01</v>
          </cell>
          <cell r="E110">
            <v>13043.6232923936</v>
          </cell>
          <cell r="F110">
            <v>320.845813465333</v>
          </cell>
          <cell r="G110">
            <v>21.54</v>
          </cell>
          <cell r="H110">
            <v>10.82</v>
          </cell>
          <cell r="I110">
            <v>10.72</v>
          </cell>
          <cell r="J110">
            <v>331.665813465333</v>
          </cell>
        </row>
        <row r="111">
          <cell r="A111">
            <v>106</v>
          </cell>
          <cell r="B111">
            <v>0.02</v>
          </cell>
          <cell r="C111">
            <v>0.01</v>
          </cell>
          <cell r="D111">
            <v>0.01</v>
          </cell>
          <cell r="E111">
            <v>12722.7774789282</v>
          </cell>
          <cell r="F111">
            <v>321.115808703365</v>
          </cell>
          <cell r="G111">
            <v>21.01</v>
          </cell>
          <cell r="H111">
            <v>10.55</v>
          </cell>
          <cell r="I111">
            <v>10.46</v>
          </cell>
          <cell r="J111">
            <v>331.665808703365</v>
          </cell>
        </row>
        <row r="112">
          <cell r="A112">
            <v>107</v>
          </cell>
          <cell r="B112">
            <v>0.02</v>
          </cell>
          <cell r="C112">
            <v>0.01</v>
          </cell>
          <cell r="D112">
            <v>0.01</v>
          </cell>
          <cell r="E112">
            <v>12401.6616702249</v>
          </cell>
          <cell r="F112">
            <v>321.375700957501</v>
          </cell>
          <cell r="G112">
            <v>20.48</v>
          </cell>
          <cell r="H112">
            <v>10.29</v>
          </cell>
          <cell r="I112">
            <v>10.19</v>
          </cell>
          <cell r="J112">
            <v>331.665700957501</v>
          </cell>
        </row>
        <row r="113">
          <cell r="A113">
            <v>108</v>
          </cell>
          <cell r="B113">
            <v>0.02</v>
          </cell>
          <cell r="C113">
            <v>0.01</v>
          </cell>
          <cell r="D113">
            <v>0.01</v>
          </cell>
          <cell r="E113">
            <v>12080.2859692674</v>
          </cell>
          <cell r="F113">
            <v>321.645765448584</v>
          </cell>
          <cell r="G113">
            <v>19.95</v>
          </cell>
          <cell r="H113">
            <v>10.02</v>
          </cell>
          <cell r="I113">
            <v>9.93</v>
          </cell>
          <cell r="J113">
            <v>331.665765448584</v>
          </cell>
        </row>
        <row r="114">
          <cell r="A114">
            <v>109</v>
          </cell>
          <cell r="B114">
            <v>0.02</v>
          </cell>
          <cell r="C114">
            <v>0.01</v>
          </cell>
          <cell r="D114">
            <v>0.01</v>
          </cell>
          <cell r="E114">
            <v>11758.6402038188</v>
          </cell>
          <cell r="F114">
            <v>321.915735616548</v>
          </cell>
          <cell r="G114">
            <v>19.42</v>
          </cell>
          <cell r="H114">
            <v>9.75</v>
          </cell>
          <cell r="I114">
            <v>9.67</v>
          </cell>
          <cell r="J114">
            <v>331.665735616548</v>
          </cell>
        </row>
        <row r="115">
          <cell r="A115">
            <v>110</v>
          </cell>
          <cell r="B115">
            <v>0.02</v>
          </cell>
          <cell r="C115">
            <v>0.01</v>
          </cell>
          <cell r="D115">
            <v>0.01</v>
          </cell>
          <cell r="E115">
            <v>11436.7244682022</v>
          </cell>
          <cell r="F115">
            <v>322.175612649887</v>
          </cell>
          <cell r="G115">
            <v>18.89</v>
          </cell>
          <cell r="H115">
            <v>9.49</v>
          </cell>
          <cell r="I115">
            <v>9.4</v>
          </cell>
          <cell r="J115">
            <v>331.665612649887</v>
          </cell>
        </row>
        <row r="116">
          <cell r="A116">
            <v>111</v>
          </cell>
          <cell r="B116">
            <v>0.02</v>
          </cell>
          <cell r="C116">
            <v>0.01</v>
          </cell>
          <cell r="D116">
            <v>0.01</v>
          </cell>
          <cell r="E116">
            <v>11114.5488555523</v>
          </cell>
          <cell r="F116">
            <v>322.445696238119</v>
          </cell>
          <cell r="G116">
            <v>18.36</v>
          </cell>
          <cell r="H116">
            <v>9.22</v>
          </cell>
          <cell r="I116">
            <v>9.14</v>
          </cell>
          <cell r="J116">
            <v>331.665696238119</v>
          </cell>
        </row>
        <row r="117">
          <cell r="A117">
            <v>112</v>
          </cell>
          <cell r="B117">
            <v>0.02</v>
          </cell>
          <cell r="C117">
            <v>0.01</v>
          </cell>
          <cell r="D117">
            <v>0.01</v>
          </cell>
          <cell r="E117">
            <v>10792.1031593142</v>
          </cell>
          <cell r="F117">
            <v>322.71569802368</v>
          </cell>
          <cell r="G117">
            <v>17.82</v>
          </cell>
          <cell r="H117">
            <v>8.95</v>
          </cell>
          <cell r="I117">
            <v>8.87</v>
          </cell>
          <cell r="J117">
            <v>331.66569802368</v>
          </cell>
        </row>
        <row r="118">
          <cell r="A118">
            <v>113</v>
          </cell>
          <cell r="B118">
            <v>0.02</v>
          </cell>
          <cell r="C118">
            <v>0.01</v>
          </cell>
          <cell r="D118">
            <v>0.01</v>
          </cell>
          <cell r="E118">
            <v>10469.3874612905</v>
          </cell>
          <cell r="F118">
            <v>322.985620063297</v>
          </cell>
          <cell r="G118">
            <v>17.29</v>
          </cell>
          <cell r="H118">
            <v>8.68</v>
          </cell>
          <cell r="I118">
            <v>8.61</v>
          </cell>
          <cell r="J118">
            <v>331.665620063297</v>
          </cell>
        </row>
        <row r="119">
          <cell r="A119">
            <v>114</v>
          </cell>
          <cell r="B119">
            <v>0.02</v>
          </cell>
          <cell r="C119">
            <v>0.01</v>
          </cell>
          <cell r="D119">
            <v>0.01</v>
          </cell>
          <cell r="E119">
            <v>10146.4018412272</v>
          </cell>
          <cell r="F119">
            <v>323.245464601415</v>
          </cell>
          <cell r="G119">
            <v>16.76</v>
          </cell>
          <cell r="H119">
            <v>8.42</v>
          </cell>
          <cell r="I119">
            <v>8.34</v>
          </cell>
          <cell r="J119">
            <v>331.665464601415</v>
          </cell>
        </row>
        <row r="120">
          <cell r="A120">
            <v>115</v>
          </cell>
          <cell r="B120">
            <v>0.02</v>
          </cell>
          <cell r="C120">
            <v>0</v>
          </cell>
          <cell r="D120">
            <v>0.02</v>
          </cell>
          <cell r="E120">
            <v>9823.15637662582</v>
          </cell>
          <cell r="F120">
            <v>319.667666987034</v>
          </cell>
          <cell r="G120">
            <v>16.22</v>
          </cell>
          <cell r="H120">
            <v>16.22</v>
          </cell>
          <cell r="I120">
            <v>0</v>
          </cell>
          <cell r="J120">
            <v>335.887666987034</v>
          </cell>
        </row>
        <row r="121">
          <cell r="A121">
            <v>116</v>
          </cell>
          <cell r="B121">
            <v>0.02</v>
          </cell>
          <cell r="C121">
            <v>0</v>
          </cell>
          <cell r="D121">
            <v>0.02</v>
          </cell>
          <cell r="E121">
            <v>9503.48870963879</v>
          </cell>
          <cell r="F121">
            <v>320.187534752566</v>
          </cell>
          <cell r="G121">
            <v>15.7</v>
          </cell>
          <cell r="H121">
            <v>15.7</v>
          </cell>
          <cell r="I121">
            <v>0</v>
          </cell>
          <cell r="J121">
            <v>335.887534752566</v>
          </cell>
        </row>
        <row r="122">
          <cell r="A122">
            <v>117</v>
          </cell>
          <cell r="B122">
            <v>0.02</v>
          </cell>
          <cell r="C122">
            <v>0</v>
          </cell>
          <cell r="D122">
            <v>0.02</v>
          </cell>
          <cell r="E122">
            <v>9183.30117488622</v>
          </cell>
          <cell r="F122">
            <v>320.717688947287</v>
          </cell>
          <cell r="G122">
            <v>15.17</v>
          </cell>
          <cell r="H122">
            <v>15.17</v>
          </cell>
          <cell r="I122">
            <v>0</v>
          </cell>
          <cell r="J122">
            <v>335.887688947287</v>
          </cell>
        </row>
        <row r="123">
          <cell r="A123">
            <v>118</v>
          </cell>
          <cell r="B123">
            <v>0.02</v>
          </cell>
          <cell r="C123">
            <v>0</v>
          </cell>
          <cell r="D123">
            <v>0.02</v>
          </cell>
          <cell r="E123">
            <v>8862.58348593894</v>
          </cell>
          <cell r="F123">
            <v>321.247803839339</v>
          </cell>
          <cell r="G123">
            <v>14.64</v>
          </cell>
          <cell r="H123">
            <v>14.64</v>
          </cell>
          <cell r="I123">
            <v>0</v>
          </cell>
          <cell r="J123">
            <v>335.887803839339</v>
          </cell>
        </row>
        <row r="124">
          <cell r="A124">
            <v>119</v>
          </cell>
          <cell r="B124">
            <v>0.02</v>
          </cell>
          <cell r="C124">
            <v>0</v>
          </cell>
          <cell r="D124">
            <v>0.02</v>
          </cell>
          <cell r="E124">
            <v>8541.3356820996</v>
          </cell>
          <cell r="F124">
            <v>321.77791091451</v>
          </cell>
          <cell r="G124">
            <v>14.11</v>
          </cell>
          <cell r="H124">
            <v>14.11</v>
          </cell>
          <cell r="I124">
            <v>0</v>
          </cell>
          <cell r="J124">
            <v>335.88791091451</v>
          </cell>
        </row>
        <row r="125">
          <cell r="A125">
            <v>120</v>
          </cell>
          <cell r="B125">
            <v>0.02</v>
          </cell>
          <cell r="C125">
            <v>0</v>
          </cell>
          <cell r="D125">
            <v>0.02</v>
          </cell>
          <cell r="E125">
            <v>8219.55777118509</v>
          </cell>
          <cell r="F125">
            <v>322.308045346182</v>
          </cell>
          <cell r="G125">
            <v>13.58</v>
          </cell>
          <cell r="H125">
            <v>13.58</v>
          </cell>
          <cell r="I125">
            <v>0</v>
          </cell>
          <cell r="J125">
            <v>335.888045346182</v>
          </cell>
        </row>
        <row r="126">
          <cell r="A126">
            <v>121</v>
          </cell>
          <cell r="B126">
            <v>0.02</v>
          </cell>
          <cell r="C126">
            <v>0</v>
          </cell>
          <cell r="D126">
            <v>0.02</v>
          </cell>
          <cell r="E126">
            <v>7897.24972583891</v>
          </cell>
          <cell r="F126">
            <v>322.848246612249</v>
          </cell>
          <cell r="G126">
            <v>13.04</v>
          </cell>
          <cell r="H126">
            <v>13.04</v>
          </cell>
          <cell r="I126">
            <v>0</v>
          </cell>
          <cell r="J126">
            <v>335.88824661225</v>
          </cell>
        </row>
        <row r="127">
          <cell r="A127">
            <v>122</v>
          </cell>
          <cell r="B127">
            <v>0.02</v>
          </cell>
          <cell r="C127">
            <v>0</v>
          </cell>
          <cell r="D127">
            <v>0.02</v>
          </cell>
          <cell r="E127">
            <v>7574.40147922666</v>
          </cell>
          <cell r="F127">
            <v>323.378115794719</v>
          </cell>
          <cell r="G127">
            <v>12.51</v>
          </cell>
          <cell r="H127">
            <v>12.51</v>
          </cell>
          <cell r="I127">
            <v>0</v>
          </cell>
          <cell r="J127">
            <v>335.888115794719</v>
          </cell>
        </row>
        <row r="128">
          <cell r="A128">
            <v>123</v>
          </cell>
          <cell r="B128">
            <v>0.02</v>
          </cell>
          <cell r="C128">
            <v>0</v>
          </cell>
          <cell r="D128">
            <v>0.02</v>
          </cell>
          <cell r="E128">
            <v>7251.02336343194</v>
          </cell>
          <cell r="F128">
            <v>323.908127845317</v>
          </cell>
          <cell r="G128">
            <v>11.98</v>
          </cell>
          <cell r="H128">
            <v>11.98</v>
          </cell>
          <cell r="I128">
            <v>0</v>
          </cell>
          <cell r="J128">
            <v>335.888127845317</v>
          </cell>
        </row>
        <row r="129">
          <cell r="A129">
            <v>124</v>
          </cell>
          <cell r="B129">
            <v>0.02</v>
          </cell>
          <cell r="C129">
            <v>0</v>
          </cell>
          <cell r="D129">
            <v>0.02</v>
          </cell>
          <cell r="E129">
            <v>6927.11523558662</v>
          </cell>
          <cell r="F129">
            <v>324.44833854874</v>
          </cell>
          <cell r="G129">
            <v>11.44</v>
          </cell>
          <cell r="H129">
            <v>11.44</v>
          </cell>
          <cell r="I129">
            <v>0</v>
          </cell>
          <cell r="J129">
            <v>335.88833854874</v>
          </cell>
        </row>
        <row r="130">
          <cell r="A130">
            <v>125</v>
          </cell>
          <cell r="B130">
            <v>0.02</v>
          </cell>
          <cell r="C130">
            <v>0</v>
          </cell>
          <cell r="D130">
            <v>0.02</v>
          </cell>
          <cell r="E130">
            <v>6602.66689703788</v>
          </cell>
          <cell r="F130">
            <v>324.988303243876</v>
          </cell>
          <cell r="G130">
            <v>10.9</v>
          </cell>
          <cell r="H130">
            <v>10.9</v>
          </cell>
          <cell r="I130">
            <v>0</v>
          </cell>
          <cell r="J130">
            <v>335.888303243876</v>
          </cell>
        </row>
        <row r="131">
          <cell r="A131">
            <v>126</v>
          </cell>
          <cell r="B131">
            <v>0.02</v>
          </cell>
          <cell r="C131">
            <v>0</v>
          </cell>
          <cell r="D131">
            <v>0.02</v>
          </cell>
          <cell r="E131">
            <v>6277.678593794</v>
          </cell>
          <cell r="F131">
            <v>325.518044215351</v>
          </cell>
          <cell r="G131">
            <v>10.37</v>
          </cell>
          <cell r="H131">
            <v>10.37</v>
          </cell>
          <cell r="I131">
            <v>0</v>
          </cell>
          <cell r="J131">
            <v>335.888044215351</v>
          </cell>
        </row>
        <row r="132">
          <cell r="A132">
            <v>127</v>
          </cell>
          <cell r="B132">
            <v>0.02</v>
          </cell>
          <cell r="C132">
            <v>0</v>
          </cell>
          <cell r="D132">
            <v>0.02</v>
          </cell>
          <cell r="E132">
            <v>5952.16054957865</v>
          </cell>
          <cell r="F132">
            <v>326.058151627533</v>
          </cell>
          <cell r="G132">
            <v>9.83</v>
          </cell>
          <cell r="H132">
            <v>9.83</v>
          </cell>
          <cell r="I132">
            <v>0</v>
          </cell>
          <cell r="J132">
            <v>335.888151627533</v>
          </cell>
        </row>
        <row r="133">
          <cell r="A133">
            <v>128</v>
          </cell>
          <cell r="B133">
            <v>0.02</v>
          </cell>
          <cell r="C133">
            <v>0</v>
          </cell>
          <cell r="D133">
            <v>0.02</v>
          </cell>
          <cell r="E133">
            <v>5626.10239795112</v>
          </cell>
          <cell r="F133">
            <v>326.59812314564</v>
          </cell>
          <cell r="G133">
            <v>9.29</v>
          </cell>
          <cell r="H133">
            <v>9.29</v>
          </cell>
          <cell r="I133">
            <v>0</v>
          </cell>
          <cell r="J133">
            <v>335.88812314564</v>
          </cell>
        </row>
        <row r="134">
          <cell r="A134">
            <v>129</v>
          </cell>
          <cell r="B134">
            <v>0.02</v>
          </cell>
          <cell r="C134">
            <v>0</v>
          </cell>
          <cell r="D134">
            <v>0.02</v>
          </cell>
          <cell r="E134">
            <v>5299.50427480548</v>
          </cell>
          <cell r="F134">
            <v>327.137998568773</v>
          </cell>
          <cell r="G134">
            <v>8.75</v>
          </cell>
          <cell r="H134">
            <v>8.75</v>
          </cell>
          <cell r="I134">
            <v>0</v>
          </cell>
          <cell r="J134">
            <v>335.887998568773</v>
          </cell>
        </row>
        <row r="135">
          <cell r="A135">
            <v>130</v>
          </cell>
          <cell r="B135">
            <v>0.02</v>
          </cell>
          <cell r="C135">
            <v>0</v>
          </cell>
          <cell r="D135">
            <v>0.02</v>
          </cell>
          <cell r="E135">
            <v>4972.36627623671</v>
          </cell>
          <cell r="F135">
            <v>327.677825491899</v>
          </cell>
          <cell r="G135">
            <v>8.21</v>
          </cell>
          <cell r="H135">
            <v>8.21</v>
          </cell>
          <cell r="I135">
            <v>0</v>
          </cell>
          <cell r="J135">
            <v>335.887825491899</v>
          </cell>
        </row>
        <row r="136">
          <cell r="A136">
            <v>131</v>
          </cell>
          <cell r="B136">
            <v>0.02</v>
          </cell>
          <cell r="C136">
            <v>0</v>
          </cell>
          <cell r="D136">
            <v>0.02</v>
          </cell>
          <cell r="E136">
            <v>4644.68845074481</v>
          </cell>
          <cell r="F136">
            <v>328.217661538211</v>
          </cell>
          <cell r="G136">
            <v>7.67</v>
          </cell>
          <cell r="H136">
            <v>7.67</v>
          </cell>
          <cell r="I136">
            <v>0</v>
          </cell>
          <cell r="J136">
            <v>335.887661538211</v>
          </cell>
        </row>
        <row r="137">
          <cell r="A137">
            <v>132</v>
          </cell>
          <cell r="B137">
            <v>0.02</v>
          </cell>
          <cell r="C137">
            <v>0</v>
          </cell>
          <cell r="D137">
            <v>0.02</v>
          </cell>
          <cell r="E137">
            <v>4316.4707892066</v>
          </cell>
          <cell r="F137">
            <v>328.757577451088</v>
          </cell>
          <cell r="G137">
            <v>7.13</v>
          </cell>
          <cell r="H137">
            <v>7.13</v>
          </cell>
          <cell r="I137">
            <v>0</v>
          </cell>
          <cell r="J137">
            <v>335.887577451088</v>
          </cell>
        </row>
        <row r="138">
          <cell r="A138">
            <v>133</v>
          </cell>
          <cell r="B138">
            <v>0.02</v>
          </cell>
          <cell r="C138">
            <v>0</v>
          </cell>
          <cell r="D138">
            <v>0.02</v>
          </cell>
          <cell r="E138">
            <v>3987.71321175551</v>
          </cell>
          <cell r="F138">
            <v>329.297661475728</v>
          </cell>
          <cell r="G138">
            <v>6.59</v>
          </cell>
          <cell r="H138">
            <v>6.59</v>
          </cell>
          <cell r="I138">
            <v>0</v>
          </cell>
          <cell r="J138">
            <v>335.887661475728</v>
          </cell>
        </row>
        <row r="139">
          <cell r="A139">
            <v>134</v>
          </cell>
          <cell r="B139">
            <v>0.02</v>
          </cell>
          <cell r="C139">
            <v>0</v>
          </cell>
          <cell r="D139">
            <v>0.02</v>
          </cell>
          <cell r="E139">
            <v>3658.41555027978</v>
          </cell>
          <cell r="F139">
            <v>329.848025734391</v>
          </cell>
          <cell r="G139">
            <v>6.04</v>
          </cell>
          <cell r="H139">
            <v>6.04</v>
          </cell>
          <cell r="I139">
            <v>0</v>
          </cell>
          <cell r="J139">
            <v>335.888025734391</v>
          </cell>
        </row>
        <row r="140">
          <cell r="A140">
            <v>135</v>
          </cell>
          <cell r="B140">
            <v>0.02</v>
          </cell>
          <cell r="C140">
            <v>0</v>
          </cell>
          <cell r="D140">
            <v>0.02</v>
          </cell>
          <cell r="E140">
            <v>3328.56752454539</v>
          </cell>
          <cell r="F140">
            <v>330.387806685947</v>
          </cell>
          <cell r="G140">
            <v>5.5</v>
          </cell>
          <cell r="H140">
            <v>5.5</v>
          </cell>
          <cell r="I140">
            <v>0</v>
          </cell>
          <cell r="J140">
            <v>335.887806685947</v>
          </cell>
        </row>
        <row r="141">
          <cell r="A141">
            <v>136</v>
          </cell>
          <cell r="B141">
            <v>0.02</v>
          </cell>
          <cell r="C141">
            <v>0</v>
          </cell>
          <cell r="D141">
            <v>0.02</v>
          </cell>
          <cell r="E141">
            <v>2998.17971785944</v>
          </cell>
          <cell r="F141">
            <v>330.938097978505</v>
          </cell>
          <cell r="G141">
            <v>4.95</v>
          </cell>
          <cell r="H141">
            <v>4.95</v>
          </cell>
          <cell r="I141">
            <v>0</v>
          </cell>
          <cell r="J141">
            <v>335.888097978505</v>
          </cell>
        </row>
        <row r="142">
          <cell r="A142">
            <v>137</v>
          </cell>
          <cell r="B142">
            <v>0.02</v>
          </cell>
          <cell r="C142">
            <v>0</v>
          </cell>
          <cell r="D142">
            <v>0.02</v>
          </cell>
          <cell r="E142">
            <v>2667.24161988094</v>
          </cell>
          <cell r="F142">
            <v>331.47787916595</v>
          </cell>
          <cell r="G142">
            <v>4.41</v>
          </cell>
          <cell r="H142">
            <v>4.41</v>
          </cell>
          <cell r="I142">
            <v>0</v>
          </cell>
          <cell r="J142">
            <v>335.88787916595</v>
          </cell>
        </row>
        <row r="143">
          <cell r="A143">
            <v>138</v>
          </cell>
          <cell r="B143">
            <v>0.02</v>
          </cell>
          <cell r="C143">
            <v>0</v>
          </cell>
          <cell r="D143">
            <v>0.02</v>
          </cell>
          <cell r="E143">
            <v>2335.76374071499</v>
          </cell>
          <cell r="F143">
            <v>332.028574251381</v>
          </cell>
          <cell r="G143">
            <v>3.86</v>
          </cell>
          <cell r="H143">
            <v>3.86</v>
          </cell>
          <cell r="I143">
            <v>0</v>
          </cell>
          <cell r="J143">
            <v>335.888574251381</v>
          </cell>
        </row>
        <row r="144">
          <cell r="A144">
            <v>139</v>
          </cell>
          <cell r="B144">
            <v>0.02</v>
          </cell>
          <cell r="C144">
            <v>0</v>
          </cell>
          <cell r="D144">
            <v>0.02</v>
          </cell>
          <cell r="E144">
            <v>2003.73516646361</v>
          </cell>
          <cell r="F144">
            <v>332.578959180067</v>
          </cell>
          <cell r="G144">
            <v>3.31</v>
          </cell>
          <cell r="H144">
            <v>3.31</v>
          </cell>
          <cell r="I144">
            <v>0</v>
          </cell>
          <cell r="J144">
            <v>335.888959180067</v>
          </cell>
        </row>
        <row r="145">
          <cell r="A145">
            <v>140</v>
          </cell>
          <cell r="B145">
            <v>0.02</v>
          </cell>
          <cell r="C145">
            <v>0</v>
          </cell>
          <cell r="D145">
            <v>0.02</v>
          </cell>
          <cell r="E145">
            <v>1671.15620728354</v>
          </cell>
          <cell r="F145">
            <v>333.129093536224</v>
          </cell>
          <cell r="G145">
            <v>2.76</v>
          </cell>
          <cell r="H145">
            <v>2.76</v>
          </cell>
          <cell r="I145">
            <v>0</v>
          </cell>
          <cell r="J145">
            <v>335.889093536224</v>
          </cell>
        </row>
        <row r="146">
          <cell r="A146">
            <v>141</v>
          </cell>
          <cell r="B146">
            <v>0.02</v>
          </cell>
          <cell r="C146">
            <v>0</v>
          </cell>
          <cell r="D146">
            <v>0.02</v>
          </cell>
          <cell r="E146">
            <v>1338.02711374732</v>
          </cell>
          <cell r="F146">
            <v>333.679080898079</v>
          </cell>
          <cell r="G146">
            <v>2.21</v>
          </cell>
          <cell r="H146">
            <v>2.21</v>
          </cell>
          <cell r="I146">
            <v>0</v>
          </cell>
          <cell r="J146">
            <v>335.889080898079</v>
          </cell>
        </row>
        <row r="147">
          <cell r="A147">
            <v>142</v>
          </cell>
          <cell r="B147">
            <v>0.02</v>
          </cell>
          <cell r="C147">
            <v>0</v>
          </cell>
          <cell r="D147">
            <v>0.02</v>
          </cell>
          <cell r="E147">
            <v>1004.34803284924</v>
          </cell>
          <cell r="F147">
            <v>334.229127530849</v>
          </cell>
          <cell r="G147">
            <v>1.66</v>
          </cell>
          <cell r="H147">
            <v>1.66</v>
          </cell>
          <cell r="I147">
            <v>0</v>
          </cell>
          <cell r="J147">
            <v>335.889127530849</v>
          </cell>
        </row>
        <row r="148">
          <cell r="A148">
            <v>143</v>
          </cell>
          <cell r="B148">
            <v>0.02</v>
          </cell>
          <cell r="C148">
            <v>0</v>
          </cell>
          <cell r="D148">
            <v>0.02</v>
          </cell>
          <cell r="E148">
            <v>670.118905318389</v>
          </cell>
          <cell r="F148">
            <v>334.779747848392</v>
          </cell>
          <cell r="G148">
            <v>1.11</v>
          </cell>
          <cell r="H148">
            <v>1.11</v>
          </cell>
          <cell r="I148">
            <v>0</v>
          </cell>
          <cell r="J148">
            <v>335.889747848392</v>
          </cell>
        </row>
        <row r="149">
          <cell r="A149">
            <v>144</v>
          </cell>
          <cell r="B149">
            <v>0.02</v>
          </cell>
          <cell r="C149">
            <v>0</v>
          </cell>
          <cell r="D149">
            <v>0.02</v>
          </cell>
          <cell r="E149">
            <v>335.339157469997</v>
          </cell>
          <cell r="F149">
            <v>335.342997352276</v>
          </cell>
          <cell r="G149">
            <v>0.55</v>
          </cell>
          <cell r="H149">
            <v>0.55</v>
          </cell>
          <cell r="I149">
            <v>0</v>
          </cell>
          <cell r="J149">
            <v>335.892997352276</v>
          </cell>
        </row>
      </sheetData>
      <sheetData sheetId="3">
        <row r="6">
          <cell r="A6">
            <v>1</v>
          </cell>
          <cell r="B6">
            <v>0.02</v>
          </cell>
          <cell r="C6">
            <v>0.01</v>
          </cell>
          <cell r="D6">
            <v>0.01</v>
          </cell>
          <cell r="E6">
            <v>45000</v>
          </cell>
          <cell r="F6">
            <v>294.335554799803</v>
          </cell>
          <cell r="G6">
            <v>74.32</v>
          </cell>
          <cell r="H6">
            <v>37.33</v>
          </cell>
          <cell r="I6">
            <v>36.99</v>
          </cell>
          <cell r="J6">
            <v>331.665554799803</v>
          </cell>
        </row>
        <row r="7">
          <cell r="A7">
            <v>2</v>
          </cell>
          <cell r="B7">
            <v>0.02</v>
          </cell>
          <cell r="C7">
            <v>0.01</v>
          </cell>
          <cell r="D7">
            <v>0.01</v>
          </cell>
          <cell r="E7">
            <v>44705.6644452002</v>
          </cell>
          <cell r="F7">
            <v>294.575560622537</v>
          </cell>
          <cell r="G7">
            <v>73.84</v>
          </cell>
          <cell r="H7">
            <v>37.09</v>
          </cell>
          <cell r="I7">
            <v>36.75</v>
          </cell>
          <cell r="J7">
            <v>331.665560622537</v>
          </cell>
        </row>
        <row r="8">
          <cell r="A8">
            <v>3</v>
          </cell>
          <cell r="B8">
            <v>0.02</v>
          </cell>
          <cell r="C8">
            <v>0.01</v>
          </cell>
          <cell r="D8">
            <v>0.01</v>
          </cell>
          <cell r="E8">
            <v>44411.0888845777</v>
          </cell>
          <cell r="F8">
            <v>294.825597570235</v>
          </cell>
          <cell r="G8">
            <v>73.35</v>
          </cell>
          <cell r="H8">
            <v>36.84</v>
          </cell>
          <cell r="I8">
            <v>36.51</v>
          </cell>
          <cell r="J8">
            <v>331.665597570235</v>
          </cell>
        </row>
        <row r="9">
          <cell r="A9">
            <v>4</v>
          </cell>
          <cell r="B9">
            <v>0.02</v>
          </cell>
          <cell r="C9">
            <v>0.01</v>
          </cell>
          <cell r="D9">
            <v>0.01</v>
          </cell>
          <cell r="E9">
            <v>44116.2632870074</v>
          </cell>
          <cell r="F9">
            <v>295.065592375836</v>
          </cell>
          <cell r="G9">
            <v>72.86</v>
          </cell>
          <cell r="H9">
            <v>36.6</v>
          </cell>
          <cell r="I9">
            <v>36.26</v>
          </cell>
          <cell r="J9">
            <v>331.665592375836</v>
          </cell>
        </row>
        <row r="10">
          <cell r="A10">
            <v>5</v>
          </cell>
          <cell r="B10">
            <v>0.02</v>
          </cell>
          <cell r="C10">
            <v>0.01</v>
          </cell>
          <cell r="D10">
            <v>0.01</v>
          </cell>
          <cell r="E10">
            <v>43821.1976946316</v>
          </cell>
          <cell r="F10">
            <v>295.315621727978</v>
          </cell>
          <cell r="G10">
            <v>72.37</v>
          </cell>
          <cell r="H10">
            <v>36.35</v>
          </cell>
          <cell r="I10">
            <v>36.02</v>
          </cell>
          <cell r="J10">
            <v>331.665621727978</v>
          </cell>
        </row>
        <row r="11">
          <cell r="A11">
            <v>6</v>
          </cell>
          <cell r="B11">
            <v>0.02</v>
          </cell>
          <cell r="C11">
            <v>0.01</v>
          </cell>
          <cell r="D11">
            <v>0.01</v>
          </cell>
          <cell r="E11">
            <v>43525.8820729036</v>
          </cell>
          <cell r="F11">
            <v>295.555611412803</v>
          </cell>
          <cell r="G11">
            <v>71.89</v>
          </cell>
          <cell r="H11">
            <v>36.11</v>
          </cell>
          <cell r="I11">
            <v>35.78</v>
          </cell>
          <cell r="J11">
            <v>331.665611412803</v>
          </cell>
        </row>
        <row r="12">
          <cell r="A12">
            <v>7</v>
          </cell>
          <cell r="B12">
            <v>0.02</v>
          </cell>
          <cell r="C12">
            <v>0.01</v>
          </cell>
          <cell r="D12">
            <v>0.01</v>
          </cell>
          <cell r="E12">
            <v>43230.3264614908</v>
          </cell>
          <cell r="F12">
            <v>295.805639199929</v>
          </cell>
          <cell r="G12">
            <v>71.4</v>
          </cell>
          <cell r="H12">
            <v>35.86</v>
          </cell>
          <cell r="I12">
            <v>35.54</v>
          </cell>
          <cell r="J12">
            <v>331.665639199929</v>
          </cell>
        </row>
        <row r="13">
          <cell r="A13">
            <v>8</v>
          </cell>
          <cell r="B13">
            <v>0.02</v>
          </cell>
          <cell r="C13">
            <v>0.01</v>
          </cell>
          <cell r="D13">
            <v>0.01</v>
          </cell>
          <cell r="E13">
            <v>42934.5208222909</v>
          </cell>
          <cell r="F13">
            <v>296.045629903026</v>
          </cell>
          <cell r="G13">
            <v>70.91</v>
          </cell>
          <cell r="H13">
            <v>35.62</v>
          </cell>
          <cell r="I13">
            <v>35.29</v>
          </cell>
          <cell r="J13">
            <v>331.665629903026</v>
          </cell>
        </row>
        <row r="14">
          <cell r="A14">
            <v>9</v>
          </cell>
          <cell r="B14">
            <v>0.02</v>
          </cell>
          <cell r="C14">
            <v>0.01</v>
          </cell>
          <cell r="D14">
            <v>0.01</v>
          </cell>
          <cell r="E14">
            <v>42638.4751923879</v>
          </cell>
          <cell r="F14">
            <v>296.295662406153</v>
          </cell>
          <cell r="G14">
            <v>70.42</v>
          </cell>
          <cell r="H14">
            <v>35.37</v>
          </cell>
          <cell r="I14">
            <v>35.05</v>
          </cell>
          <cell r="J14">
            <v>331.665662406153</v>
          </cell>
        </row>
        <row r="15">
          <cell r="A15">
            <v>10</v>
          </cell>
          <cell r="B15">
            <v>0.02</v>
          </cell>
          <cell r="C15">
            <v>0.01</v>
          </cell>
          <cell r="D15">
            <v>0.01</v>
          </cell>
          <cell r="E15">
            <v>42342.1795299817</v>
          </cell>
          <cell r="F15">
            <v>296.545660523811</v>
          </cell>
          <cell r="G15">
            <v>69.93</v>
          </cell>
          <cell r="H15">
            <v>35.12</v>
          </cell>
          <cell r="I15">
            <v>34.81</v>
          </cell>
          <cell r="J15">
            <v>331.665660523811</v>
          </cell>
        </row>
        <row r="16">
          <cell r="A16">
            <v>11</v>
          </cell>
          <cell r="B16">
            <v>0.02</v>
          </cell>
          <cell r="C16">
            <v>0.01</v>
          </cell>
          <cell r="D16">
            <v>0.01</v>
          </cell>
          <cell r="E16">
            <v>42045.6338694579</v>
          </cell>
          <cell r="F16">
            <v>296.785625407268</v>
          </cell>
          <cell r="G16">
            <v>69.44</v>
          </cell>
          <cell r="H16">
            <v>34.88</v>
          </cell>
          <cell r="I16">
            <v>34.56</v>
          </cell>
          <cell r="J16">
            <v>331.665625407268</v>
          </cell>
        </row>
        <row r="17">
          <cell r="A17">
            <v>12</v>
          </cell>
          <cell r="B17">
            <v>0.02</v>
          </cell>
          <cell r="C17">
            <v>0.01</v>
          </cell>
          <cell r="D17">
            <v>0.01</v>
          </cell>
          <cell r="E17">
            <v>41748.8482440506</v>
          </cell>
          <cell r="F17">
            <v>297.035637674576</v>
          </cell>
          <cell r="G17">
            <v>68.95</v>
          </cell>
          <cell r="H17">
            <v>34.63</v>
          </cell>
          <cell r="I17">
            <v>34.32</v>
          </cell>
          <cell r="J17">
            <v>331.665637674576</v>
          </cell>
        </row>
        <row r="18">
          <cell r="A18">
            <v>13</v>
          </cell>
          <cell r="B18">
            <v>0.02</v>
          </cell>
          <cell r="C18">
            <v>0.01</v>
          </cell>
          <cell r="D18">
            <v>0.01</v>
          </cell>
          <cell r="E18">
            <v>41451.812606376</v>
          </cell>
          <cell r="F18">
            <v>297.275619585</v>
          </cell>
          <cell r="G18">
            <v>68.46</v>
          </cell>
          <cell r="H18">
            <v>34.39</v>
          </cell>
          <cell r="I18">
            <v>34.07</v>
          </cell>
          <cell r="J18">
            <v>331.665619585</v>
          </cell>
        </row>
        <row r="19">
          <cell r="A19">
            <v>14</v>
          </cell>
          <cell r="B19">
            <v>0.02</v>
          </cell>
          <cell r="C19">
            <v>0.01</v>
          </cell>
          <cell r="D19">
            <v>0.01</v>
          </cell>
          <cell r="E19">
            <v>41154.536986791</v>
          </cell>
          <cell r="F19">
            <v>297.525652961749</v>
          </cell>
          <cell r="G19">
            <v>67.97</v>
          </cell>
          <cell r="H19">
            <v>34.14</v>
          </cell>
          <cell r="I19">
            <v>33.83</v>
          </cell>
          <cell r="J19">
            <v>331.665652961749</v>
          </cell>
        </row>
        <row r="20">
          <cell r="A20">
            <v>15</v>
          </cell>
          <cell r="B20">
            <v>0.02</v>
          </cell>
          <cell r="C20">
            <v>0.01</v>
          </cell>
          <cell r="D20">
            <v>0.01</v>
          </cell>
          <cell r="E20">
            <v>40857.0113338293</v>
          </cell>
          <cell r="F20">
            <v>297.775658993141</v>
          </cell>
          <cell r="G20">
            <v>67.48</v>
          </cell>
          <cell r="H20">
            <v>33.89</v>
          </cell>
          <cell r="I20">
            <v>33.59</v>
          </cell>
          <cell r="J20">
            <v>331.665658993141</v>
          </cell>
        </row>
        <row r="21">
          <cell r="A21">
            <v>16</v>
          </cell>
          <cell r="B21">
            <v>0.02</v>
          </cell>
          <cell r="C21">
            <v>0.01</v>
          </cell>
          <cell r="D21">
            <v>0.01</v>
          </cell>
          <cell r="E21">
            <v>40559.2356748362</v>
          </cell>
          <cell r="F21">
            <v>298.015638973932</v>
          </cell>
          <cell r="G21">
            <v>66.99</v>
          </cell>
          <cell r="H21">
            <v>33.65</v>
          </cell>
          <cell r="I21">
            <v>33.34</v>
          </cell>
          <cell r="J21">
            <v>331.665638973932</v>
          </cell>
        </row>
        <row r="22">
          <cell r="A22">
            <v>17</v>
          </cell>
          <cell r="B22">
            <v>0.02</v>
          </cell>
          <cell r="C22">
            <v>0.01</v>
          </cell>
          <cell r="D22">
            <v>0.01</v>
          </cell>
          <cell r="E22">
            <v>40261.2200358622</v>
          </cell>
          <cell r="F22">
            <v>298.265676605387</v>
          </cell>
          <cell r="G22">
            <v>66.49</v>
          </cell>
          <cell r="H22">
            <v>33.4</v>
          </cell>
          <cell r="I22">
            <v>33.09</v>
          </cell>
          <cell r="J22">
            <v>331.665676605387</v>
          </cell>
        </row>
        <row r="23">
          <cell r="A23">
            <v>18</v>
          </cell>
          <cell r="B23">
            <v>0.02</v>
          </cell>
          <cell r="C23">
            <v>0.01</v>
          </cell>
          <cell r="D23">
            <v>0.01</v>
          </cell>
          <cell r="E23">
            <v>39962.9543592568</v>
          </cell>
          <cell r="F23">
            <v>298.515691406826</v>
          </cell>
          <cell r="G23">
            <v>66</v>
          </cell>
          <cell r="H23">
            <v>33.15</v>
          </cell>
          <cell r="I23">
            <v>32.85</v>
          </cell>
          <cell r="J23">
            <v>331.665691406826</v>
          </cell>
        </row>
        <row r="24">
          <cell r="A24">
            <v>19</v>
          </cell>
          <cell r="B24">
            <v>0.02</v>
          </cell>
          <cell r="C24">
            <v>0.01</v>
          </cell>
          <cell r="D24">
            <v>0.01</v>
          </cell>
          <cell r="E24">
            <v>39664.43866785</v>
          </cell>
          <cell r="F24">
            <v>298.765684769213</v>
          </cell>
          <cell r="G24">
            <v>65.51</v>
          </cell>
          <cell r="H24">
            <v>32.9</v>
          </cell>
          <cell r="I24">
            <v>32.61</v>
          </cell>
          <cell r="J24">
            <v>331.665684769213</v>
          </cell>
        </row>
        <row r="25">
          <cell r="A25">
            <v>20</v>
          </cell>
          <cell r="B25">
            <v>0.02</v>
          </cell>
          <cell r="C25">
            <v>0.01</v>
          </cell>
          <cell r="D25">
            <v>0.01</v>
          </cell>
          <cell r="E25">
            <v>39365.6729830808</v>
          </cell>
          <cell r="F25">
            <v>299.005658114593</v>
          </cell>
          <cell r="G25">
            <v>65.02</v>
          </cell>
          <cell r="H25">
            <v>32.66</v>
          </cell>
          <cell r="I25">
            <v>32.36</v>
          </cell>
          <cell r="J25">
            <v>331.665658114593</v>
          </cell>
        </row>
        <row r="26">
          <cell r="A26">
            <v>21</v>
          </cell>
          <cell r="B26">
            <v>0.02</v>
          </cell>
          <cell r="C26">
            <v>0.01</v>
          </cell>
          <cell r="D26">
            <v>0.01</v>
          </cell>
          <cell r="E26">
            <v>39066.6673249662</v>
          </cell>
          <cell r="F26">
            <v>299.255697794462</v>
          </cell>
          <cell r="G26">
            <v>64.52</v>
          </cell>
          <cell r="H26">
            <v>32.41</v>
          </cell>
          <cell r="I26">
            <v>32.11</v>
          </cell>
          <cell r="J26">
            <v>331.665697794462</v>
          </cell>
        </row>
        <row r="27">
          <cell r="A27">
            <v>22</v>
          </cell>
          <cell r="B27">
            <v>0.02</v>
          </cell>
          <cell r="C27">
            <v>0.01</v>
          </cell>
          <cell r="D27">
            <v>0.01</v>
          </cell>
          <cell r="E27">
            <v>38767.4116271717</v>
          </cell>
          <cell r="F27">
            <v>299.505720983126</v>
          </cell>
          <cell r="G27">
            <v>64.03</v>
          </cell>
          <cell r="H27">
            <v>32.16</v>
          </cell>
          <cell r="I27">
            <v>31.87</v>
          </cell>
          <cell r="J27">
            <v>331.665720983126</v>
          </cell>
        </row>
        <row r="28">
          <cell r="A28">
            <v>23</v>
          </cell>
          <cell r="B28">
            <v>0.02</v>
          </cell>
          <cell r="C28">
            <v>0.01</v>
          </cell>
          <cell r="D28">
            <v>0.01</v>
          </cell>
          <cell r="E28">
            <v>38467.9059061886</v>
          </cell>
          <cell r="F28">
            <v>299.755729212373</v>
          </cell>
          <cell r="G28">
            <v>63.53</v>
          </cell>
          <cell r="H28">
            <v>31.91</v>
          </cell>
          <cell r="I28">
            <v>31.62</v>
          </cell>
          <cell r="J28">
            <v>331.665729212374</v>
          </cell>
        </row>
        <row r="29">
          <cell r="A29">
            <v>24</v>
          </cell>
          <cell r="B29">
            <v>0.02</v>
          </cell>
          <cell r="C29">
            <v>0.01</v>
          </cell>
          <cell r="D29">
            <v>0.01</v>
          </cell>
          <cell r="E29">
            <v>38168.1501769762</v>
          </cell>
          <cell r="F29">
            <v>300.00572404964</v>
          </cell>
          <cell r="G29">
            <v>63.04</v>
          </cell>
          <cell r="H29">
            <v>31.66</v>
          </cell>
          <cell r="I29">
            <v>31.38</v>
          </cell>
          <cell r="J29">
            <v>331.66572404964</v>
          </cell>
        </row>
        <row r="30">
          <cell r="A30">
            <v>25</v>
          </cell>
          <cell r="B30">
            <v>0.02</v>
          </cell>
          <cell r="C30">
            <v>0.01</v>
          </cell>
          <cell r="D30">
            <v>0.01</v>
          </cell>
          <cell r="E30">
            <v>37868.1444529266</v>
          </cell>
          <cell r="F30">
            <v>300.255707099213</v>
          </cell>
          <cell r="G30">
            <v>62.54</v>
          </cell>
          <cell r="H30">
            <v>31.41</v>
          </cell>
          <cell r="I30">
            <v>31.13</v>
          </cell>
          <cell r="J30">
            <v>331.665707099213</v>
          </cell>
        </row>
        <row r="31">
          <cell r="A31">
            <v>26</v>
          </cell>
          <cell r="B31">
            <v>0.02</v>
          </cell>
          <cell r="C31">
            <v>0.01</v>
          </cell>
          <cell r="D31">
            <v>0.01</v>
          </cell>
          <cell r="E31">
            <v>37567.8887458274</v>
          </cell>
          <cell r="F31">
            <v>300.50568000348</v>
          </cell>
          <cell r="G31">
            <v>62.05</v>
          </cell>
          <cell r="H31">
            <v>31.16</v>
          </cell>
          <cell r="I31">
            <v>30.89</v>
          </cell>
          <cell r="J31">
            <v>331.66568000348</v>
          </cell>
        </row>
        <row r="32">
          <cell r="A32">
            <v>27</v>
          </cell>
          <cell r="B32">
            <v>0.02</v>
          </cell>
          <cell r="C32">
            <v>0.01</v>
          </cell>
          <cell r="D32">
            <v>0.01</v>
          </cell>
          <cell r="E32">
            <v>37267.3830658239</v>
          </cell>
          <cell r="F32">
            <v>300.755644444235</v>
          </cell>
          <cell r="G32">
            <v>61.55</v>
          </cell>
          <cell r="H32">
            <v>30.91</v>
          </cell>
          <cell r="I32">
            <v>30.64</v>
          </cell>
          <cell r="J32">
            <v>331.665644444235</v>
          </cell>
        </row>
        <row r="33">
          <cell r="A33">
            <v>28</v>
          </cell>
          <cell r="B33">
            <v>0.02</v>
          </cell>
          <cell r="C33">
            <v>0.01</v>
          </cell>
          <cell r="D33">
            <v>0.01</v>
          </cell>
          <cell r="E33">
            <v>36966.6274213797</v>
          </cell>
          <cell r="F33">
            <v>300.99560214404</v>
          </cell>
          <cell r="G33">
            <v>61.05</v>
          </cell>
          <cell r="H33">
            <v>30.67</v>
          </cell>
          <cell r="I33">
            <v>30.38</v>
          </cell>
          <cell r="J33">
            <v>331.66560214404</v>
          </cell>
        </row>
        <row r="34">
          <cell r="A34">
            <v>29</v>
          </cell>
          <cell r="B34">
            <v>0.02</v>
          </cell>
          <cell r="C34">
            <v>0.01</v>
          </cell>
          <cell r="D34">
            <v>0.01</v>
          </cell>
          <cell r="E34">
            <v>36665.6318192356</v>
          </cell>
          <cell r="F34">
            <v>301.245645324464</v>
          </cell>
          <cell r="G34">
            <v>60.56</v>
          </cell>
          <cell r="H34">
            <v>30.42</v>
          </cell>
          <cell r="I34">
            <v>30.14</v>
          </cell>
          <cell r="J34">
            <v>331.665645324464</v>
          </cell>
        </row>
        <row r="35">
          <cell r="A35">
            <v>30</v>
          </cell>
          <cell r="B35">
            <v>0.02</v>
          </cell>
          <cell r="C35">
            <v>0.01</v>
          </cell>
          <cell r="D35">
            <v>0.01</v>
          </cell>
          <cell r="E35">
            <v>36364.3861739112</v>
          </cell>
          <cell r="F35">
            <v>301.495686010807</v>
          </cell>
          <cell r="G35">
            <v>60.06</v>
          </cell>
          <cell r="H35">
            <v>30.17</v>
          </cell>
          <cell r="I35">
            <v>29.89</v>
          </cell>
          <cell r="J35">
            <v>331.665686010807</v>
          </cell>
        </row>
        <row r="36">
          <cell r="A36">
            <v>31</v>
          </cell>
          <cell r="B36">
            <v>0.02</v>
          </cell>
          <cell r="C36">
            <v>0.01</v>
          </cell>
          <cell r="D36">
            <v>0.01</v>
          </cell>
          <cell r="E36">
            <v>36062.8904879004</v>
          </cell>
          <cell r="F36">
            <v>301.745726069283</v>
          </cell>
          <cell r="G36">
            <v>59.56</v>
          </cell>
          <cell r="H36">
            <v>29.92</v>
          </cell>
          <cell r="I36">
            <v>29.64</v>
          </cell>
          <cell r="J36">
            <v>331.665726069283</v>
          </cell>
        </row>
        <row r="37">
          <cell r="A37">
            <v>32</v>
          </cell>
          <cell r="B37">
            <v>0.02</v>
          </cell>
          <cell r="C37">
            <v>0.01</v>
          </cell>
          <cell r="D37">
            <v>0.01</v>
          </cell>
          <cell r="E37">
            <v>35761.1447618311</v>
          </cell>
          <cell r="F37">
            <v>301.995767413277</v>
          </cell>
          <cell r="G37">
            <v>59.06</v>
          </cell>
          <cell r="H37">
            <v>29.67</v>
          </cell>
          <cell r="I37">
            <v>29.39</v>
          </cell>
          <cell r="J37">
            <v>331.665767413277</v>
          </cell>
        </row>
        <row r="38">
          <cell r="A38">
            <v>33</v>
          </cell>
          <cell r="B38">
            <v>0.02</v>
          </cell>
          <cell r="C38">
            <v>0.01</v>
          </cell>
          <cell r="D38">
            <v>0.01</v>
          </cell>
          <cell r="E38">
            <v>35459.1489944178</v>
          </cell>
          <cell r="F38">
            <v>302.255812005042</v>
          </cell>
          <cell r="G38">
            <v>58.56</v>
          </cell>
          <cell r="H38">
            <v>29.41</v>
          </cell>
          <cell r="I38">
            <v>29.15</v>
          </cell>
          <cell r="J38">
            <v>331.665812005042</v>
          </cell>
        </row>
        <row r="39">
          <cell r="A39">
            <v>34</v>
          </cell>
          <cell r="B39">
            <v>0.02</v>
          </cell>
          <cell r="C39">
            <v>0.01</v>
          </cell>
          <cell r="D39">
            <v>0.01</v>
          </cell>
          <cell r="E39">
            <v>35156.8931824128</v>
          </cell>
          <cell r="F39">
            <v>302.505767518721</v>
          </cell>
          <cell r="G39">
            <v>58.06</v>
          </cell>
          <cell r="H39">
            <v>29.16</v>
          </cell>
          <cell r="I39">
            <v>28.9</v>
          </cell>
          <cell r="J39">
            <v>331.665767518721</v>
          </cell>
        </row>
        <row r="40">
          <cell r="A40">
            <v>35</v>
          </cell>
          <cell r="B40">
            <v>0.02</v>
          </cell>
          <cell r="C40">
            <v>0.01</v>
          </cell>
          <cell r="D40">
            <v>0.01</v>
          </cell>
          <cell r="E40">
            <v>34854.387414894</v>
          </cell>
          <cell r="F40">
            <v>302.755729618651</v>
          </cell>
          <cell r="G40">
            <v>57.56</v>
          </cell>
          <cell r="H40">
            <v>28.91</v>
          </cell>
          <cell r="I40">
            <v>28.65</v>
          </cell>
          <cell r="J40">
            <v>331.665729618651</v>
          </cell>
        </row>
        <row r="41">
          <cell r="A41">
            <v>36</v>
          </cell>
          <cell r="B41">
            <v>0.02</v>
          </cell>
          <cell r="C41">
            <v>0.01</v>
          </cell>
          <cell r="D41">
            <v>0.01</v>
          </cell>
          <cell r="E41">
            <v>34551.6316852754</v>
          </cell>
          <cell r="F41">
            <v>303.005700410286</v>
          </cell>
          <cell r="G41">
            <v>57.06</v>
          </cell>
          <cell r="H41">
            <v>28.66</v>
          </cell>
          <cell r="I41">
            <v>28.4</v>
          </cell>
          <cell r="J41">
            <v>331.665700410286</v>
          </cell>
        </row>
        <row r="42">
          <cell r="A42">
            <v>37</v>
          </cell>
          <cell r="B42">
            <v>0.02</v>
          </cell>
          <cell r="C42">
            <v>0.01</v>
          </cell>
          <cell r="D42">
            <v>0.01</v>
          </cell>
          <cell r="E42">
            <v>34248.6259848651</v>
          </cell>
          <cell r="F42">
            <v>303.255682055163</v>
          </cell>
          <cell r="G42">
            <v>56.56</v>
          </cell>
          <cell r="H42">
            <v>28.41</v>
          </cell>
          <cell r="I42">
            <v>28.15</v>
          </cell>
          <cell r="J42">
            <v>331.665682055163</v>
          </cell>
        </row>
        <row r="43">
          <cell r="A43">
            <v>38</v>
          </cell>
          <cell r="B43">
            <v>0.02</v>
          </cell>
          <cell r="C43">
            <v>0.01</v>
          </cell>
          <cell r="D43">
            <v>0.01</v>
          </cell>
          <cell r="E43">
            <v>33945.3703028099</v>
          </cell>
          <cell r="F43">
            <v>303.505676773012</v>
          </cell>
          <cell r="G43">
            <v>56.06</v>
          </cell>
          <cell r="H43">
            <v>28.16</v>
          </cell>
          <cell r="I43">
            <v>27.9</v>
          </cell>
          <cell r="J43">
            <v>331.665676773012</v>
          </cell>
        </row>
        <row r="44">
          <cell r="A44">
            <v>39</v>
          </cell>
          <cell r="B44">
            <v>0.02</v>
          </cell>
          <cell r="C44">
            <v>0.01</v>
          </cell>
          <cell r="D44">
            <v>0.01</v>
          </cell>
          <cell r="E44">
            <v>33641.8646260369</v>
          </cell>
          <cell r="F44">
            <v>303.755686843972</v>
          </cell>
          <cell r="G44">
            <v>55.56</v>
          </cell>
          <cell r="H44">
            <v>27.91</v>
          </cell>
          <cell r="I44">
            <v>27.65</v>
          </cell>
          <cell r="J44">
            <v>331.665686843972</v>
          </cell>
        </row>
        <row r="45">
          <cell r="A45">
            <v>40</v>
          </cell>
          <cell r="B45">
            <v>0.02</v>
          </cell>
          <cell r="C45">
            <v>0.01</v>
          </cell>
          <cell r="D45">
            <v>0.01</v>
          </cell>
          <cell r="E45">
            <v>33338.108939193</v>
          </cell>
          <cell r="F45">
            <v>304.005714610912</v>
          </cell>
          <cell r="G45">
            <v>55.06</v>
          </cell>
          <cell r="H45">
            <v>27.66</v>
          </cell>
          <cell r="I45">
            <v>27.4</v>
          </cell>
          <cell r="J45">
            <v>331.665714610912</v>
          </cell>
        </row>
        <row r="46">
          <cell r="A46">
            <v>41</v>
          </cell>
          <cell r="B46">
            <v>0.02</v>
          </cell>
          <cell r="C46">
            <v>0.01</v>
          </cell>
          <cell r="D46">
            <v>0.01</v>
          </cell>
          <cell r="E46">
            <v>33034.103224582</v>
          </cell>
          <cell r="F46">
            <v>304.265762481864</v>
          </cell>
          <cell r="G46">
            <v>54.56</v>
          </cell>
          <cell r="H46">
            <v>27.4</v>
          </cell>
          <cell r="I46">
            <v>27.16</v>
          </cell>
          <cell r="J46">
            <v>331.665762481864</v>
          </cell>
        </row>
        <row r="47">
          <cell r="A47">
            <v>42</v>
          </cell>
          <cell r="B47">
            <v>0.02</v>
          </cell>
          <cell r="C47">
            <v>0.01</v>
          </cell>
          <cell r="D47">
            <v>0.01</v>
          </cell>
          <cell r="E47">
            <v>32729.8374621002</v>
          </cell>
          <cell r="F47">
            <v>304.515731598209</v>
          </cell>
          <cell r="G47">
            <v>54.06</v>
          </cell>
          <cell r="H47">
            <v>27.15</v>
          </cell>
          <cell r="I47">
            <v>26.91</v>
          </cell>
          <cell r="J47">
            <v>331.665731598209</v>
          </cell>
        </row>
        <row r="48">
          <cell r="A48">
            <v>43</v>
          </cell>
          <cell r="B48">
            <v>0.02</v>
          </cell>
          <cell r="C48">
            <v>0.01</v>
          </cell>
          <cell r="D48">
            <v>0.01</v>
          </cell>
          <cell r="E48">
            <v>32425.321730502</v>
          </cell>
          <cell r="F48">
            <v>304.765724973643</v>
          </cell>
          <cell r="G48">
            <v>53.55</v>
          </cell>
          <cell r="H48">
            <v>26.9</v>
          </cell>
          <cell r="I48">
            <v>26.65</v>
          </cell>
          <cell r="J48">
            <v>331.665724973643</v>
          </cell>
        </row>
        <row r="49">
          <cell r="A49">
            <v>44</v>
          </cell>
          <cell r="B49">
            <v>0.02</v>
          </cell>
          <cell r="C49">
            <v>0.01</v>
          </cell>
          <cell r="D49">
            <v>0.01</v>
          </cell>
          <cell r="E49">
            <v>32120.5560055283</v>
          </cell>
          <cell r="F49">
            <v>305.01574520939</v>
          </cell>
          <cell r="G49">
            <v>53.05</v>
          </cell>
          <cell r="H49">
            <v>26.65</v>
          </cell>
          <cell r="I49">
            <v>26.4</v>
          </cell>
          <cell r="J49">
            <v>331.66574520939</v>
          </cell>
        </row>
        <row r="50">
          <cell r="A50">
            <v>45</v>
          </cell>
          <cell r="B50">
            <v>0.02</v>
          </cell>
          <cell r="C50">
            <v>0.01</v>
          </cell>
          <cell r="D50">
            <v>0.01</v>
          </cell>
          <cell r="E50">
            <v>31815.5402603189</v>
          </cell>
          <cell r="F50">
            <v>305.275794982281</v>
          </cell>
          <cell r="G50">
            <v>52.55</v>
          </cell>
          <cell r="H50">
            <v>26.39</v>
          </cell>
          <cell r="I50">
            <v>26.16</v>
          </cell>
          <cell r="J50">
            <v>331.665794982281</v>
          </cell>
        </row>
        <row r="51">
          <cell r="A51">
            <v>46</v>
          </cell>
          <cell r="B51">
            <v>0.02</v>
          </cell>
          <cell r="C51">
            <v>0.01</v>
          </cell>
          <cell r="D51">
            <v>0.01</v>
          </cell>
          <cell r="E51">
            <v>31510.2644653367</v>
          </cell>
          <cell r="F51">
            <v>305.525771791403</v>
          </cell>
          <cell r="G51">
            <v>52.04</v>
          </cell>
          <cell r="H51">
            <v>26.14</v>
          </cell>
          <cell r="I51">
            <v>25.9</v>
          </cell>
          <cell r="J51">
            <v>331.665771791403</v>
          </cell>
        </row>
        <row r="52">
          <cell r="A52">
            <v>47</v>
          </cell>
          <cell r="B52">
            <v>0.02</v>
          </cell>
          <cell r="C52">
            <v>0.01</v>
          </cell>
          <cell r="D52">
            <v>0.01</v>
          </cell>
          <cell r="E52">
            <v>31204.7386935453</v>
          </cell>
          <cell r="F52">
            <v>305.775782788204</v>
          </cell>
          <cell r="G52">
            <v>51.54</v>
          </cell>
          <cell r="H52">
            <v>25.89</v>
          </cell>
          <cell r="I52">
            <v>25.65</v>
          </cell>
          <cell r="J52">
            <v>331.665782788204</v>
          </cell>
        </row>
        <row r="53">
          <cell r="A53">
            <v>48</v>
          </cell>
          <cell r="B53">
            <v>0.02</v>
          </cell>
          <cell r="C53">
            <v>0.01</v>
          </cell>
          <cell r="D53">
            <v>0.01</v>
          </cell>
          <cell r="E53">
            <v>30898.962910757</v>
          </cell>
          <cell r="F53">
            <v>306.035830874983</v>
          </cell>
          <cell r="G53">
            <v>51.03</v>
          </cell>
          <cell r="H53">
            <v>25.63</v>
          </cell>
          <cell r="I53">
            <v>25.4</v>
          </cell>
          <cell r="J53">
            <v>331.665830874983</v>
          </cell>
        </row>
        <row r="54">
          <cell r="A54">
            <v>49</v>
          </cell>
          <cell r="B54">
            <v>0.02</v>
          </cell>
          <cell r="C54">
            <v>0.01</v>
          </cell>
          <cell r="D54">
            <v>0.01</v>
          </cell>
          <cell r="E54">
            <v>30592.9270798821</v>
          </cell>
          <cell r="F54">
            <v>306.285810629711</v>
          </cell>
          <cell r="G54">
            <v>50.53</v>
          </cell>
          <cell r="H54">
            <v>25.38</v>
          </cell>
          <cell r="I54">
            <v>25.15</v>
          </cell>
          <cell r="J54">
            <v>331.665810629711</v>
          </cell>
        </row>
        <row r="55">
          <cell r="A55">
            <v>50</v>
          </cell>
          <cell r="B55">
            <v>0.02</v>
          </cell>
          <cell r="C55">
            <v>0.01</v>
          </cell>
          <cell r="D55">
            <v>0.01</v>
          </cell>
          <cell r="E55">
            <v>30286.6412692524</v>
          </cell>
          <cell r="F55">
            <v>306.545832541991</v>
          </cell>
          <cell r="G55">
            <v>50.02</v>
          </cell>
          <cell r="H55">
            <v>25.12</v>
          </cell>
          <cell r="I55">
            <v>24.9</v>
          </cell>
          <cell r="J55">
            <v>331.665832541991</v>
          </cell>
        </row>
        <row r="56">
          <cell r="A56">
            <v>51</v>
          </cell>
          <cell r="B56">
            <v>0.02</v>
          </cell>
          <cell r="C56">
            <v>0.01</v>
          </cell>
          <cell r="D56">
            <v>0.01</v>
          </cell>
          <cell r="E56">
            <v>29980.0954367104</v>
          </cell>
          <cell r="F56">
            <v>306.795789139176</v>
          </cell>
          <cell r="G56">
            <v>49.51</v>
          </cell>
          <cell r="H56">
            <v>24.87</v>
          </cell>
          <cell r="I56">
            <v>24.64</v>
          </cell>
          <cell r="J56">
            <v>331.665789139176</v>
          </cell>
        </row>
        <row r="57">
          <cell r="A57">
            <v>52</v>
          </cell>
          <cell r="B57">
            <v>0.02</v>
          </cell>
          <cell r="C57">
            <v>0.01</v>
          </cell>
          <cell r="D57">
            <v>0.01</v>
          </cell>
          <cell r="E57">
            <v>29673.2996475712</v>
          </cell>
          <cell r="F57">
            <v>307.04579325423</v>
          </cell>
          <cell r="G57">
            <v>49.01</v>
          </cell>
          <cell r="H57">
            <v>24.62</v>
          </cell>
          <cell r="I57">
            <v>24.39</v>
          </cell>
          <cell r="J57">
            <v>331.66579325423</v>
          </cell>
        </row>
        <row r="58">
          <cell r="A58">
            <v>53</v>
          </cell>
          <cell r="B58">
            <v>0.02</v>
          </cell>
          <cell r="C58">
            <v>0.01</v>
          </cell>
          <cell r="D58">
            <v>0.01</v>
          </cell>
          <cell r="E58">
            <v>29366.253854317</v>
          </cell>
          <cell r="F58">
            <v>307.305848222281</v>
          </cell>
          <cell r="G58">
            <v>48.5</v>
          </cell>
          <cell r="H58">
            <v>24.36</v>
          </cell>
          <cell r="I58">
            <v>24.14</v>
          </cell>
          <cell r="J58">
            <v>331.665848222281</v>
          </cell>
        </row>
        <row r="59">
          <cell r="A59">
            <v>54</v>
          </cell>
          <cell r="B59">
            <v>0.02</v>
          </cell>
          <cell r="C59">
            <v>0.01</v>
          </cell>
          <cell r="D59">
            <v>0.01</v>
          </cell>
          <cell r="E59">
            <v>29058.9480060947</v>
          </cell>
          <cell r="F59">
            <v>307.555843350432</v>
          </cell>
          <cell r="G59">
            <v>47.99</v>
          </cell>
          <cell r="H59">
            <v>24.11</v>
          </cell>
          <cell r="I59">
            <v>23.88</v>
          </cell>
          <cell r="J59">
            <v>331.665843350432</v>
          </cell>
        </row>
        <row r="60">
          <cell r="A60">
            <v>55</v>
          </cell>
          <cell r="B60">
            <v>0.02</v>
          </cell>
          <cell r="C60">
            <v>0.01</v>
          </cell>
          <cell r="D60">
            <v>0.01</v>
          </cell>
          <cell r="E60">
            <v>28751.3921627443</v>
          </cell>
          <cell r="F60">
            <v>307.815895203925</v>
          </cell>
          <cell r="G60">
            <v>47.49</v>
          </cell>
          <cell r="H60">
            <v>23.85</v>
          </cell>
          <cell r="I60">
            <v>23.64</v>
          </cell>
          <cell r="J60">
            <v>331.665895203925</v>
          </cell>
        </row>
        <row r="61">
          <cell r="A61">
            <v>56</v>
          </cell>
          <cell r="B61">
            <v>0.02</v>
          </cell>
          <cell r="C61">
            <v>0.01</v>
          </cell>
          <cell r="D61">
            <v>0.01</v>
          </cell>
          <cell r="E61">
            <v>28443.5762675403</v>
          </cell>
          <cell r="F61">
            <v>308.065890823787</v>
          </cell>
          <cell r="G61">
            <v>46.98</v>
          </cell>
          <cell r="H61">
            <v>23.6</v>
          </cell>
          <cell r="I61">
            <v>23.38</v>
          </cell>
          <cell r="J61">
            <v>331.665890823787</v>
          </cell>
        </row>
        <row r="62">
          <cell r="A62">
            <v>57</v>
          </cell>
          <cell r="B62">
            <v>0.02</v>
          </cell>
          <cell r="C62">
            <v>0.01</v>
          </cell>
          <cell r="D62">
            <v>0.01</v>
          </cell>
          <cell r="E62">
            <v>28135.5103767165</v>
          </cell>
          <cell r="F62">
            <v>308.325949403616</v>
          </cell>
          <cell r="G62">
            <v>46.47</v>
          </cell>
          <cell r="H62">
            <v>23.34</v>
          </cell>
          <cell r="I62">
            <v>23.13</v>
          </cell>
          <cell r="J62">
            <v>331.665949403616</v>
          </cell>
        </row>
        <row r="63">
          <cell r="A63">
            <v>58</v>
          </cell>
          <cell r="B63">
            <v>0.02</v>
          </cell>
          <cell r="C63">
            <v>0.01</v>
          </cell>
          <cell r="D63">
            <v>0.01</v>
          </cell>
          <cell r="E63">
            <v>27827.1844273129</v>
          </cell>
          <cell r="F63">
            <v>308.585955622546</v>
          </cell>
          <cell r="G63">
            <v>45.96</v>
          </cell>
          <cell r="H63">
            <v>23.08</v>
          </cell>
          <cell r="I63">
            <v>22.88</v>
          </cell>
          <cell r="J63">
            <v>331.665955622546</v>
          </cell>
        </row>
        <row r="64">
          <cell r="A64">
            <v>59</v>
          </cell>
          <cell r="B64">
            <v>0.02</v>
          </cell>
          <cell r="C64">
            <v>0.01</v>
          </cell>
          <cell r="D64">
            <v>0.01</v>
          </cell>
          <cell r="E64">
            <v>27518.5984716904</v>
          </cell>
          <cell r="F64">
            <v>308.835910906866</v>
          </cell>
          <cell r="G64">
            <v>45.45</v>
          </cell>
          <cell r="H64">
            <v>22.83</v>
          </cell>
          <cell r="I64">
            <v>22.62</v>
          </cell>
          <cell r="J64">
            <v>331.665910906866</v>
          </cell>
        </row>
        <row r="65">
          <cell r="A65">
            <v>60</v>
          </cell>
          <cell r="B65">
            <v>0.02</v>
          </cell>
          <cell r="C65">
            <v>0.01</v>
          </cell>
          <cell r="D65">
            <v>0.01</v>
          </cell>
          <cell r="E65">
            <v>27209.7625607835</v>
          </cell>
          <cell r="F65">
            <v>309.095938621684</v>
          </cell>
          <cell r="G65">
            <v>44.94</v>
          </cell>
          <cell r="H65">
            <v>22.57</v>
          </cell>
          <cell r="I65">
            <v>22.37</v>
          </cell>
          <cell r="J65">
            <v>331.665938621684</v>
          </cell>
        </row>
        <row r="66">
          <cell r="A66">
            <v>61</v>
          </cell>
          <cell r="B66">
            <v>0.02</v>
          </cell>
          <cell r="C66">
            <v>0.01</v>
          </cell>
          <cell r="D66">
            <v>0.01</v>
          </cell>
          <cell r="E66">
            <v>26900.6666221618</v>
          </cell>
          <cell r="F66">
            <v>309.345919694676</v>
          </cell>
          <cell r="G66">
            <v>44.43</v>
          </cell>
          <cell r="H66">
            <v>22.32</v>
          </cell>
          <cell r="I66">
            <v>22.11</v>
          </cell>
          <cell r="J66">
            <v>331.665919694676</v>
          </cell>
        </row>
        <row r="67">
          <cell r="A67">
            <v>62</v>
          </cell>
          <cell r="B67">
            <v>0.02</v>
          </cell>
          <cell r="C67">
            <v>0.01</v>
          </cell>
          <cell r="D67">
            <v>0.01</v>
          </cell>
          <cell r="E67">
            <v>26591.3207024672</v>
          </cell>
          <cell r="F67">
            <v>309.605980458448</v>
          </cell>
          <cell r="G67">
            <v>43.92</v>
          </cell>
          <cell r="H67">
            <v>22.06</v>
          </cell>
          <cell r="I67">
            <v>21.86</v>
          </cell>
          <cell r="J67">
            <v>331.665980458448</v>
          </cell>
        </row>
        <row r="68">
          <cell r="A68">
            <v>63</v>
          </cell>
          <cell r="B68">
            <v>0.02</v>
          </cell>
          <cell r="C68">
            <v>0.01</v>
          </cell>
          <cell r="D68">
            <v>0.01</v>
          </cell>
          <cell r="E68">
            <v>26281.7147220087</v>
          </cell>
          <cell r="F68">
            <v>309.865999210823</v>
          </cell>
          <cell r="G68">
            <v>43.41</v>
          </cell>
          <cell r="H68">
            <v>21.8</v>
          </cell>
          <cell r="I68">
            <v>21.61</v>
          </cell>
          <cell r="J68">
            <v>331.665999210823</v>
          </cell>
        </row>
        <row r="69">
          <cell r="A69">
            <v>64</v>
          </cell>
          <cell r="B69">
            <v>0.02</v>
          </cell>
          <cell r="C69">
            <v>0.01</v>
          </cell>
          <cell r="D69">
            <v>0.01</v>
          </cell>
          <cell r="E69">
            <v>25971.8487227979</v>
          </cell>
          <cell r="F69">
            <v>310.125977704865</v>
          </cell>
          <cell r="G69">
            <v>42.89</v>
          </cell>
          <cell r="H69">
            <v>21.54</v>
          </cell>
          <cell r="I69">
            <v>21.35</v>
          </cell>
          <cell r="J69">
            <v>331.665977704865</v>
          </cell>
        </row>
        <row r="70">
          <cell r="A70">
            <v>65</v>
          </cell>
          <cell r="B70">
            <v>0.02</v>
          </cell>
          <cell r="C70">
            <v>0.01</v>
          </cell>
          <cell r="D70">
            <v>0.01</v>
          </cell>
          <cell r="E70">
            <v>25661.722745093</v>
          </cell>
          <cell r="F70">
            <v>310.375917755485</v>
          </cell>
          <cell r="G70">
            <v>42.38</v>
          </cell>
          <cell r="H70">
            <v>21.29</v>
          </cell>
          <cell r="I70">
            <v>21.09</v>
          </cell>
          <cell r="J70">
            <v>331.665917755485</v>
          </cell>
        </row>
        <row r="71">
          <cell r="A71">
            <v>66</v>
          </cell>
          <cell r="B71">
            <v>0.02</v>
          </cell>
          <cell r="C71">
            <v>0.01</v>
          </cell>
          <cell r="D71">
            <v>0.01</v>
          </cell>
          <cell r="E71">
            <v>25351.3468273375</v>
          </cell>
          <cell r="F71">
            <v>310.635952070336</v>
          </cell>
          <cell r="G71">
            <v>41.87</v>
          </cell>
          <cell r="H71">
            <v>21.03</v>
          </cell>
          <cell r="I71">
            <v>20.84</v>
          </cell>
          <cell r="J71">
            <v>331.665952070336</v>
          </cell>
        </row>
        <row r="72">
          <cell r="A72">
            <v>67</v>
          </cell>
          <cell r="B72">
            <v>0.02</v>
          </cell>
          <cell r="C72">
            <v>0.01</v>
          </cell>
          <cell r="D72">
            <v>0.01</v>
          </cell>
          <cell r="E72">
            <v>25040.7108752672</v>
          </cell>
          <cell r="F72">
            <v>310.895953283011</v>
          </cell>
          <cell r="G72">
            <v>41.36</v>
          </cell>
          <cell r="H72">
            <v>20.77</v>
          </cell>
          <cell r="I72">
            <v>20.59</v>
          </cell>
          <cell r="J72">
            <v>331.665953283011</v>
          </cell>
        </row>
        <row r="73">
          <cell r="A73">
            <v>68</v>
          </cell>
          <cell r="B73">
            <v>0.02</v>
          </cell>
          <cell r="C73">
            <v>0.01</v>
          </cell>
          <cell r="D73">
            <v>0.01</v>
          </cell>
          <cell r="E73">
            <v>24729.8149219842</v>
          </cell>
          <cell r="F73">
            <v>311.155923454563</v>
          </cell>
          <cell r="G73">
            <v>40.84</v>
          </cell>
          <cell r="H73">
            <v>20.51</v>
          </cell>
          <cell r="I73">
            <v>20.33</v>
          </cell>
          <cell r="J73">
            <v>331.665923454563</v>
          </cell>
        </row>
        <row r="74">
          <cell r="A74">
            <v>69</v>
          </cell>
          <cell r="B74">
            <v>0.02</v>
          </cell>
          <cell r="C74">
            <v>0.01</v>
          </cell>
          <cell r="D74">
            <v>0.01</v>
          </cell>
          <cell r="E74">
            <v>24418.6589985296</v>
          </cell>
          <cell r="F74">
            <v>311.405864723411</v>
          </cell>
          <cell r="G74">
            <v>40.33</v>
          </cell>
          <cell r="H74">
            <v>20.26</v>
          </cell>
          <cell r="I74">
            <v>20.07</v>
          </cell>
          <cell r="J74">
            <v>331.665864723411</v>
          </cell>
        </row>
        <row r="75">
          <cell r="A75">
            <v>70</v>
          </cell>
          <cell r="B75">
            <v>0.02</v>
          </cell>
          <cell r="C75">
            <v>0.01</v>
          </cell>
          <cell r="D75">
            <v>0.01</v>
          </cell>
          <cell r="E75">
            <v>24107.2531338062</v>
          </cell>
          <cell r="F75">
            <v>311.665916888799</v>
          </cell>
          <cell r="G75">
            <v>39.82</v>
          </cell>
          <cell r="H75">
            <v>20</v>
          </cell>
          <cell r="I75">
            <v>19.82</v>
          </cell>
          <cell r="J75">
            <v>331.665916888799</v>
          </cell>
        </row>
        <row r="76">
          <cell r="A76">
            <v>71</v>
          </cell>
          <cell r="B76">
            <v>0.02</v>
          </cell>
          <cell r="C76">
            <v>0.01</v>
          </cell>
          <cell r="D76">
            <v>0.01</v>
          </cell>
          <cell r="E76">
            <v>23795.5872169174</v>
          </cell>
          <cell r="F76">
            <v>311.925946363666</v>
          </cell>
          <cell r="G76">
            <v>39.3</v>
          </cell>
          <cell r="H76">
            <v>19.74</v>
          </cell>
          <cell r="I76">
            <v>19.56</v>
          </cell>
          <cell r="J76">
            <v>331.665946363666</v>
          </cell>
        </row>
        <row r="77">
          <cell r="A77">
            <v>72</v>
          </cell>
          <cell r="B77">
            <v>0.02</v>
          </cell>
          <cell r="C77">
            <v>0.01</v>
          </cell>
          <cell r="D77">
            <v>0.01</v>
          </cell>
          <cell r="E77">
            <v>23483.6612705537</v>
          </cell>
          <cell r="F77">
            <v>312.185955592518</v>
          </cell>
          <cell r="G77">
            <v>38.79</v>
          </cell>
          <cell r="H77">
            <v>19.48</v>
          </cell>
          <cell r="I77">
            <v>19.31</v>
          </cell>
          <cell r="J77">
            <v>331.665955592518</v>
          </cell>
        </row>
        <row r="78">
          <cell r="A78">
            <v>73</v>
          </cell>
          <cell r="B78">
            <v>0.02</v>
          </cell>
          <cell r="C78">
            <v>0.01</v>
          </cell>
          <cell r="D78">
            <v>0.01</v>
          </cell>
          <cell r="E78">
            <v>23171.4753149612</v>
          </cell>
          <cell r="F78">
            <v>312.445947117635</v>
          </cell>
          <cell r="G78">
            <v>38.27</v>
          </cell>
          <cell r="H78">
            <v>19.22</v>
          </cell>
          <cell r="I78">
            <v>19.05</v>
          </cell>
          <cell r="J78">
            <v>331.665947117635</v>
          </cell>
        </row>
        <row r="79">
          <cell r="A79">
            <v>74</v>
          </cell>
          <cell r="B79">
            <v>0.02</v>
          </cell>
          <cell r="C79">
            <v>0.01</v>
          </cell>
          <cell r="D79">
            <v>0.01</v>
          </cell>
          <cell r="E79">
            <v>22859.0293678436</v>
          </cell>
          <cell r="F79">
            <v>312.705923584614</v>
          </cell>
          <cell r="G79">
            <v>37.75</v>
          </cell>
          <cell r="H79">
            <v>18.96</v>
          </cell>
          <cell r="I79">
            <v>18.79</v>
          </cell>
          <cell r="J79">
            <v>331.665923584614</v>
          </cell>
        </row>
        <row r="80">
          <cell r="A80">
            <v>75</v>
          </cell>
          <cell r="B80">
            <v>0.02</v>
          </cell>
          <cell r="C80">
            <v>0.01</v>
          </cell>
          <cell r="D80">
            <v>0.01</v>
          </cell>
          <cell r="E80">
            <v>22546.323444259</v>
          </cell>
          <cell r="F80">
            <v>312.965887748301</v>
          </cell>
          <cell r="G80">
            <v>37.24</v>
          </cell>
          <cell r="H80">
            <v>18.7</v>
          </cell>
          <cell r="I80">
            <v>18.54</v>
          </cell>
          <cell r="J80">
            <v>331.665887748301</v>
          </cell>
        </row>
        <row r="81">
          <cell r="A81">
            <v>76</v>
          </cell>
          <cell r="B81">
            <v>0.02</v>
          </cell>
          <cell r="C81">
            <v>0.01</v>
          </cell>
          <cell r="D81">
            <v>0.01</v>
          </cell>
          <cell r="E81">
            <v>22233.3575565107</v>
          </cell>
          <cell r="F81">
            <v>313.225842479164</v>
          </cell>
          <cell r="G81">
            <v>36.72</v>
          </cell>
          <cell r="H81">
            <v>18.44</v>
          </cell>
          <cell r="I81">
            <v>18.28</v>
          </cell>
          <cell r="J81">
            <v>331.665842479164</v>
          </cell>
        </row>
        <row r="82">
          <cell r="A82">
            <v>77</v>
          </cell>
          <cell r="B82">
            <v>0.02</v>
          </cell>
          <cell r="C82">
            <v>0.01</v>
          </cell>
          <cell r="D82">
            <v>0.01</v>
          </cell>
          <cell r="E82">
            <v>21920.1317140315</v>
          </cell>
          <cell r="F82">
            <v>313.48579077013</v>
          </cell>
          <cell r="G82">
            <v>36.2</v>
          </cell>
          <cell r="H82">
            <v>18.18</v>
          </cell>
          <cell r="I82">
            <v>18.02</v>
          </cell>
          <cell r="J82">
            <v>331.66579077013</v>
          </cell>
        </row>
        <row r="83">
          <cell r="A83">
            <v>78</v>
          </cell>
          <cell r="B83">
            <v>0.02</v>
          </cell>
          <cell r="C83">
            <v>0.01</v>
          </cell>
          <cell r="D83">
            <v>0.01</v>
          </cell>
          <cell r="E83">
            <v>21606.6459232614</v>
          </cell>
          <cell r="F83">
            <v>313.745735743933</v>
          </cell>
          <cell r="G83">
            <v>35.69</v>
          </cell>
          <cell r="H83">
            <v>17.92</v>
          </cell>
          <cell r="I83">
            <v>17.77</v>
          </cell>
          <cell r="J83">
            <v>331.665735743933</v>
          </cell>
        </row>
        <row r="84">
          <cell r="A84">
            <v>79</v>
          </cell>
          <cell r="B84">
            <v>0.02</v>
          </cell>
          <cell r="C84">
            <v>0.01</v>
          </cell>
          <cell r="D84">
            <v>0.01</v>
          </cell>
          <cell r="E84">
            <v>21292.9001875174</v>
          </cell>
          <cell r="F84">
            <v>314.005680661027</v>
          </cell>
          <cell r="G84">
            <v>35.17</v>
          </cell>
          <cell r="H84">
            <v>17.66</v>
          </cell>
          <cell r="I84">
            <v>17.51</v>
          </cell>
          <cell r="J84">
            <v>331.665680661027</v>
          </cell>
        </row>
        <row r="85">
          <cell r="A85">
            <v>80</v>
          </cell>
          <cell r="B85">
            <v>0.02</v>
          </cell>
          <cell r="C85">
            <v>0.01</v>
          </cell>
          <cell r="D85">
            <v>0.01</v>
          </cell>
          <cell r="E85">
            <v>20978.8945068564</v>
          </cell>
          <cell r="F85">
            <v>314.265628928098</v>
          </cell>
          <cell r="G85">
            <v>34.65</v>
          </cell>
          <cell r="H85">
            <v>17.4</v>
          </cell>
          <cell r="I85">
            <v>17.25</v>
          </cell>
          <cell r="J85">
            <v>331.665628928098</v>
          </cell>
        </row>
        <row r="86">
          <cell r="A86">
            <v>81</v>
          </cell>
          <cell r="B86">
            <v>0.02</v>
          </cell>
          <cell r="C86">
            <v>0.01</v>
          </cell>
          <cell r="D86">
            <v>0.01</v>
          </cell>
          <cell r="E86">
            <v>20664.6288779283</v>
          </cell>
          <cell r="F86">
            <v>314.525584107255</v>
          </cell>
          <cell r="G86">
            <v>34.13</v>
          </cell>
          <cell r="H86">
            <v>17.14</v>
          </cell>
          <cell r="I86">
            <v>16.99</v>
          </cell>
          <cell r="J86">
            <v>331.665584107255</v>
          </cell>
        </row>
        <row r="87">
          <cell r="A87">
            <v>82</v>
          </cell>
          <cell r="B87">
            <v>0.02</v>
          </cell>
          <cell r="C87">
            <v>0.01</v>
          </cell>
          <cell r="D87">
            <v>0.01</v>
          </cell>
          <cell r="E87">
            <v>20350.1032938211</v>
          </cell>
          <cell r="F87">
            <v>314.785549925943</v>
          </cell>
          <cell r="G87">
            <v>33.61</v>
          </cell>
          <cell r="H87">
            <v>16.88</v>
          </cell>
          <cell r="I87">
            <v>16.73</v>
          </cell>
          <cell r="J87">
            <v>331.665549925943</v>
          </cell>
        </row>
        <row r="88">
          <cell r="A88">
            <v>83</v>
          </cell>
          <cell r="B88">
            <v>0.02</v>
          </cell>
          <cell r="C88">
            <v>0.01</v>
          </cell>
          <cell r="D88">
            <v>0.01</v>
          </cell>
          <cell r="E88">
            <v>20035.3177438951</v>
          </cell>
          <cell r="F88">
            <v>315.045530287664</v>
          </cell>
          <cell r="G88">
            <v>33.09</v>
          </cell>
          <cell r="H88">
            <v>16.62</v>
          </cell>
          <cell r="I88">
            <v>16.47</v>
          </cell>
          <cell r="J88">
            <v>331.665530287664</v>
          </cell>
        </row>
        <row r="89">
          <cell r="A89">
            <v>84</v>
          </cell>
          <cell r="B89">
            <v>0.02</v>
          </cell>
          <cell r="C89">
            <v>0.01</v>
          </cell>
          <cell r="D89">
            <v>0.01</v>
          </cell>
          <cell r="E89">
            <v>19720.2722136075</v>
          </cell>
          <cell r="F89">
            <v>315.305529283572</v>
          </cell>
          <cell r="G89">
            <v>32.57</v>
          </cell>
          <cell r="H89">
            <v>16.36</v>
          </cell>
          <cell r="I89">
            <v>16.21</v>
          </cell>
          <cell r="J89">
            <v>331.665529283572</v>
          </cell>
        </row>
        <row r="90">
          <cell r="A90">
            <v>85</v>
          </cell>
          <cell r="B90">
            <v>0.02</v>
          </cell>
          <cell r="C90">
            <v>0.01</v>
          </cell>
          <cell r="D90">
            <v>0.01</v>
          </cell>
          <cell r="E90">
            <v>19404.9666843239</v>
          </cell>
          <cell r="F90">
            <v>315.565551205046</v>
          </cell>
          <cell r="G90">
            <v>32.05</v>
          </cell>
          <cell r="H90">
            <v>16.1</v>
          </cell>
          <cell r="I90">
            <v>15.95</v>
          </cell>
          <cell r="J90">
            <v>331.665551205046</v>
          </cell>
        </row>
        <row r="91">
          <cell r="A91">
            <v>86</v>
          </cell>
          <cell r="B91">
            <v>0.02</v>
          </cell>
          <cell r="C91">
            <v>0.01</v>
          </cell>
          <cell r="D91">
            <v>0.01</v>
          </cell>
          <cell r="E91">
            <v>19089.4011331188</v>
          </cell>
          <cell r="F91">
            <v>315.825600557319</v>
          </cell>
          <cell r="G91">
            <v>31.53</v>
          </cell>
          <cell r="H91">
            <v>15.84</v>
          </cell>
          <cell r="I91">
            <v>15.69</v>
          </cell>
          <cell r="J91">
            <v>331.665600557319</v>
          </cell>
        </row>
        <row r="92">
          <cell r="A92">
            <v>87</v>
          </cell>
          <cell r="B92">
            <v>0.02</v>
          </cell>
          <cell r="C92">
            <v>0.01</v>
          </cell>
          <cell r="D92">
            <v>0.01</v>
          </cell>
          <cell r="E92">
            <v>18773.5755325615</v>
          </cell>
          <cell r="F92">
            <v>316.095682074298</v>
          </cell>
          <cell r="G92">
            <v>31.01</v>
          </cell>
          <cell r="H92">
            <v>15.57</v>
          </cell>
          <cell r="I92">
            <v>15.44</v>
          </cell>
          <cell r="J92">
            <v>331.665682074298</v>
          </cell>
        </row>
        <row r="93">
          <cell r="A93">
            <v>88</v>
          </cell>
          <cell r="B93">
            <v>0.02</v>
          </cell>
          <cell r="C93">
            <v>0.01</v>
          </cell>
          <cell r="D93">
            <v>0.01</v>
          </cell>
          <cell r="E93">
            <v>18457.4798504872</v>
          </cell>
          <cell r="F93">
            <v>316.355621042963</v>
          </cell>
          <cell r="G93">
            <v>30.48</v>
          </cell>
          <cell r="H93">
            <v>15.31</v>
          </cell>
          <cell r="I93">
            <v>15.17</v>
          </cell>
          <cell r="J93">
            <v>331.665621042963</v>
          </cell>
        </row>
        <row r="94">
          <cell r="A94">
            <v>89</v>
          </cell>
          <cell r="B94">
            <v>0.02</v>
          </cell>
          <cell r="C94">
            <v>0.01</v>
          </cell>
          <cell r="D94">
            <v>0.01</v>
          </cell>
          <cell r="E94">
            <v>18141.1242294443</v>
          </cell>
          <cell r="F94">
            <v>316.615599414171</v>
          </cell>
          <cell r="G94">
            <v>29.96</v>
          </cell>
          <cell r="H94">
            <v>15.05</v>
          </cell>
          <cell r="I94">
            <v>14.91</v>
          </cell>
          <cell r="J94">
            <v>331.665599414171</v>
          </cell>
        </row>
        <row r="95">
          <cell r="A95">
            <v>90</v>
          </cell>
          <cell r="B95">
            <v>0.02</v>
          </cell>
          <cell r="C95">
            <v>0.01</v>
          </cell>
          <cell r="D95">
            <v>0.01</v>
          </cell>
          <cell r="E95">
            <v>17824.5086300301</v>
          </cell>
          <cell r="F95">
            <v>316.875622599113</v>
          </cell>
          <cell r="G95">
            <v>29.44</v>
          </cell>
          <cell r="H95">
            <v>14.79</v>
          </cell>
          <cell r="I95">
            <v>14.65</v>
          </cell>
          <cell r="J95">
            <v>331.665622599113</v>
          </cell>
        </row>
        <row r="96">
          <cell r="A96">
            <v>91</v>
          </cell>
          <cell r="B96">
            <v>0.02</v>
          </cell>
          <cell r="C96">
            <v>0.01</v>
          </cell>
          <cell r="D96">
            <v>0.01</v>
          </cell>
          <cell r="E96">
            <v>17507.633007431</v>
          </cell>
          <cell r="F96">
            <v>317.145696305192</v>
          </cell>
          <cell r="G96">
            <v>28.92</v>
          </cell>
          <cell r="H96">
            <v>14.52</v>
          </cell>
          <cell r="I96">
            <v>14.4</v>
          </cell>
          <cell r="J96">
            <v>331.665696305192</v>
          </cell>
        </row>
        <row r="97">
          <cell r="A97">
            <v>92</v>
          </cell>
          <cell r="B97">
            <v>0.02</v>
          </cell>
          <cell r="C97">
            <v>0.01</v>
          </cell>
          <cell r="D97">
            <v>0.01</v>
          </cell>
          <cell r="E97">
            <v>17190.4873111258</v>
          </cell>
          <cell r="F97">
            <v>317.405633622904</v>
          </cell>
          <cell r="G97">
            <v>28.39</v>
          </cell>
          <cell r="H97">
            <v>14.26</v>
          </cell>
          <cell r="I97">
            <v>14.13</v>
          </cell>
          <cell r="J97">
            <v>331.665633622904</v>
          </cell>
        </row>
        <row r="98">
          <cell r="A98">
            <v>93</v>
          </cell>
          <cell r="B98">
            <v>0.02</v>
          </cell>
          <cell r="C98">
            <v>0.01</v>
          </cell>
          <cell r="D98">
            <v>0.01</v>
          </cell>
          <cell r="E98">
            <v>16873.0816775029</v>
          </cell>
          <cell r="F98">
            <v>317.665630390811</v>
          </cell>
          <cell r="G98">
            <v>27.87</v>
          </cell>
          <cell r="H98">
            <v>14</v>
          </cell>
          <cell r="I98">
            <v>13.87</v>
          </cell>
          <cell r="J98">
            <v>331.665630390811</v>
          </cell>
        </row>
        <row r="99">
          <cell r="A99">
            <v>94</v>
          </cell>
          <cell r="B99">
            <v>0.02</v>
          </cell>
          <cell r="C99">
            <v>0.01</v>
          </cell>
          <cell r="D99">
            <v>0.01</v>
          </cell>
          <cell r="E99">
            <v>16555.4160471121</v>
          </cell>
          <cell r="F99">
            <v>317.93569320922</v>
          </cell>
          <cell r="G99">
            <v>27.34</v>
          </cell>
          <cell r="H99">
            <v>13.73</v>
          </cell>
          <cell r="I99">
            <v>13.61</v>
          </cell>
          <cell r="J99">
            <v>331.66569320922</v>
          </cell>
        </row>
        <row r="100">
          <cell r="A100">
            <v>95</v>
          </cell>
          <cell r="B100">
            <v>0.02</v>
          </cell>
          <cell r="C100">
            <v>0.01</v>
          </cell>
          <cell r="D100">
            <v>0.01</v>
          </cell>
          <cell r="E100">
            <v>16237.4803539028</v>
          </cell>
          <cell r="F100">
            <v>318.19562481075</v>
          </cell>
          <cell r="G100">
            <v>26.82</v>
          </cell>
          <cell r="H100">
            <v>13.47</v>
          </cell>
          <cell r="I100">
            <v>13.35</v>
          </cell>
          <cell r="J100">
            <v>331.66562481075</v>
          </cell>
        </row>
        <row r="101">
          <cell r="A101">
            <v>96</v>
          </cell>
          <cell r="B101">
            <v>0.02</v>
          </cell>
          <cell r="C101">
            <v>0.01</v>
          </cell>
          <cell r="D101">
            <v>0.01</v>
          </cell>
          <cell r="E101">
            <v>15919.2847290921</v>
          </cell>
          <cell r="F101">
            <v>318.455632960372</v>
          </cell>
          <cell r="G101">
            <v>26.29</v>
          </cell>
          <cell r="H101">
            <v>13.21</v>
          </cell>
          <cell r="I101">
            <v>13.08</v>
          </cell>
          <cell r="J101">
            <v>331.665632960372</v>
          </cell>
        </row>
        <row r="102">
          <cell r="A102">
            <v>97</v>
          </cell>
          <cell r="B102">
            <v>0.02</v>
          </cell>
          <cell r="C102">
            <v>0.01</v>
          </cell>
          <cell r="D102">
            <v>0.01</v>
          </cell>
          <cell r="E102">
            <v>15600.8290961317</v>
          </cell>
          <cell r="F102">
            <v>318.725725366123</v>
          </cell>
          <cell r="G102">
            <v>25.77</v>
          </cell>
          <cell r="H102">
            <v>12.94</v>
          </cell>
          <cell r="I102">
            <v>12.83</v>
          </cell>
          <cell r="J102">
            <v>331.665725366123</v>
          </cell>
        </row>
        <row r="103">
          <cell r="A103">
            <v>98</v>
          </cell>
          <cell r="B103">
            <v>0.02</v>
          </cell>
          <cell r="C103">
            <v>0.01</v>
          </cell>
          <cell r="D103">
            <v>0.01</v>
          </cell>
          <cell r="E103">
            <v>15282.1033707656</v>
          </cell>
          <cell r="F103">
            <v>318.985693194841</v>
          </cell>
          <cell r="G103">
            <v>25.24</v>
          </cell>
          <cell r="H103">
            <v>12.68</v>
          </cell>
          <cell r="I103">
            <v>12.56</v>
          </cell>
          <cell r="J103">
            <v>331.665693194841</v>
          </cell>
        </row>
        <row r="104">
          <cell r="A104">
            <v>99</v>
          </cell>
          <cell r="B104">
            <v>0.02</v>
          </cell>
          <cell r="C104">
            <v>0.01</v>
          </cell>
          <cell r="D104">
            <v>0.01</v>
          </cell>
          <cell r="E104">
            <v>14963.1176775708</v>
          </cell>
          <cell r="F104">
            <v>319.255757758363</v>
          </cell>
          <cell r="G104">
            <v>24.71</v>
          </cell>
          <cell r="H104">
            <v>12.41</v>
          </cell>
          <cell r="I104">
            <v>12.3</v>
          </cell>
          <cell r="J104">
            <v>331.665757758363</v>
          </cell>
        </row>
        <row r="105">
          <cell r="A105">
            <v>100</v>
          </cell>
          <cell r="B105">
            <v>0.02</v>
          </cell>
          <cell r="C105">
            <v>0.01</v>
          </cell>
          <cell r="D105">
            <v>0.01</v>
          </cell>
          <cell r="E105">
            <v>14643.8619198124</v>
          </cell>
          <cell r="F105">
            <v>319.515701670387</v>
          </cell>
          <cell r="G105">
            <v>24.19</v>
          </cell>
          <cell r="H105">
            <v>12.15</v>
          </cell>
          <cell r="I105">
            <v>12.04</v>
          </cell>
          <cell r="J105">
            <v>331.665701670387</v>
          </cell>
        </row>
        <row r="106">
          <cell r="A106">
            <v>101</v>
          </cell>
          <cell r="B106">
            <v>0.02</v>
          </cell>
          <cell r="C106">
            <v>0.01</v>
          </cell>
          <cell r="D106">
            <v>0.01</v>
          </cell>
          <cell r="E106">
            <v>14324.346218142</v>
          </cell>
          <cell r="F106">
            <v>319.785756276669</v>
          </cell>
          <cell r="G106">
            <v>23.66</v>
          </cell>
          <cell r="H106">
            <v>11.88</v>
          </cell>
          <cell r="I106">
            <v>11.78</v>
          </cell>
          <cell r="J106">
            <v>331.665756276669</v>
          </cell>
        </row>
        <row r="107">
          <cell r="A107">
            <v>102</v>
          </cell>
          <cell r="B107">
            <v>0.02</v>
          </cell>
          <cell r="C107">
            <v>0.01</v>
          </cell>
          <cell r="D107">
            <v>0.01</v>
          </cell>
          <cell r="E107">
            <v>14004.5604618653</v>
          </cell>
          <cell r="F107">
            <v>320.045694911237</v>
          </cell>
          <cell r="G107">
            <v>23.13</v>
          </cell>
          <cell r="H107">
            <v>11.62</v>
          </cell>
          <cell r="I107">
            <v>11.51</v>
          </cell>
          <cell r="J107">
            <v>331.665694911237</v>
          </cell>
        </row>
        <row r="108">
          <cell r="A108">
            <v>103</v>
          </cell>
          <cell r="B108">
            <v>0.02</v>
          </cell>
          <cell r="C108">
            <v>0.01</v>
          </cell>
          <cell r="D108">
            <v>0.01</v>
          </cell>
          <cell r="E108">
            <v>13684.5147669541</v>
          </cell>
          <cell r="F108">
            <v>320.315759945775</v>
          </cell>
          <cell r="G108">
            <v>22.6</v>
          </cell>
          <cell r="H108">
            <v>11.35</v>
          </cell>
          <cell r="I108">
            <v>11.25</v>
          </cell>
          <cell r="J108">
            <v>331.665759945775</v>
          </cell>
        </row>
        <row r="109">
          <cell r="A109">
            <v>104</v>
          </cell>
          <cell r="B109">
            <v>0.02</v>
          </cell>
          <cell r="C109">
            <v>0.01</v>
          </cell>
          <cell r="D109">
            <v>0.01</v>
          </cell>
          <cell r="E109">
            <v>13364.1990070083</v>
          </cell>
          <cell r="F109">
            <v>320.575714614777</v>
          </cell>
          <cell r="G109">
            <v>22.07</v>
          </cell>
          <cell r="H109">
            <v>11.09</v>
          </cell>
          <cell r="I109">
            <v>10.98</v>
          </cell>
          <cell r="J109">
            <v>331.665714614777</v>
          </cell>
        </row>
        <row r="110">
          <cell r="A110">
            <v>105</v>
          </cell>
          <cell r="B110">
            <v>0.02</v>
          </cell>
          <cell r="C110">
            <v>0.01</v>
          </cell>
          <cell r="D110">
            <v>0.01</v>
          </cell>
          <cell r="E110">
            <v>13043.6232923936</v>
          </cell>
          <cell r="F110">
            <v>320.845813465333</v>
          </cell>
          <cell r="G110">
            <v>21.54</v>
          </cell>
          <cell r="H110">
            <v>10.82</v>
          </cell>
          <cell r="I110">
            <v>10.72</v>
          </cell>
          <cell r="J110">
            <v>331.665813465333</v>
          </cell>
        </row>
        <row r="111">
          <cell r="A111">
            <v>106</v>
          </cell>
          <cell r="B111">
            <v>0.02</v>
          </cell>
          <cell r="C111">
            <v>0.01</v>
          </cell>
          <cell r="D111">
            <v>0.01</v>
          </cell>
          <cell r="E111">
            <v>12722.7774789282</v>
          </cell>
          <cell r="F111">
            <v>321.115808703365</v>
          </cell>
          <cell r="G111">
            <v>21.01</v>
          </cell>
          <cell r="H111">
            <v>10.55</v>
          </cell>
          <cell r="I111">
            <v>10.46</v>
          </cell>
          <cell r="J111">
            <v>331.665808703365</v>
          </cell>
        </row>
        <row r="112">
          <cell r="A112">
            <v>107</v>
          </cell>
          <cell r="B112">
            <v>0.02</v>
          </cell>
          <cell r="C112">
            <v>0.01</v>
          </cell>
          <cell r="D112">
            <v>0.01</v>
          </cell>
          <cell r="E112">
            <v>12401.6616702249</v>
          </cell>
          <cell r="F112">
            <v>321.375700957501</v>
          </cell>
          <cell r="G112">
            <v>20.48</v>
          </cell>
          <cell r="H112">
            <v>10.29</v>
          </cell>
          <cell r="I112">
            <v>10.19</v>
          </cell>
          <cell r="J112">
            <v>331.665700957501</v>
          </cell>
        </row>
        <row r="113">
          <cell r="A113">
            <v>108</v>
          </cell>
          <cell r="B113">
            <v>0.02</v>
          </cell>
          <cell r="C113">
            <v>0.01</v>
          </cell>
          <cell r="D113">
            <v>0.01</v>
          </cell>
          <cell r="E113">
            <v>12080.2859692674</v>
          </cell>
          <cell r="F113">
            <v>321.645765448584</v>
          </cell>
          <cell r="G113">
            <v>19.95</v>
          </cell>
          <cell r="H113">
            <v>10.02</v>
          </cell>
          <cell r="I113">
            <v>9.93</v>
          </cell>
          <cell r="J113">
            <v>331.665765448584</v>
          </cell>
        </row>
        <row r="114">
          <cell r="A114">
            <v>109</v>
          </cell>
          <cell r="B114">
            <v>0.02</v>
          </cell>
          <cell r="C114">
            <v>0.01</v>
          </cell>
          <cell r="D114">
            <v>0.01</v>
          </cell>
          <cell r="E114">
            <v>11758.6402038188</v>
          </cell>
          <cell r="F114">
            <v>321.915735616548</v>
          </cell>
          <cell r="G114">
            <v>19.42</v>
          </cell>
          <cell r="H114">
            <v>9.75</v>
          </cell>
          <cell r="I114">
            <v>9.67</v>
          </cell>
          <cell r="J114">
            <v>331.665735616548</v>
          </cell>
        </row>
        <row r="115">
          <cell r="A115">
            <v>110</v>
          </cell>
          <cell r="B115">
            <v>0.02</v>
          </cell>
          <cell r="C115">
            <v>0.01</v>
          </cell>
          <cell r="D115">
            <v>0.01</v>
          </cell>
          <cell r="E115">
            <v>11436.7244682022</v>
          </cell>
          <cell r="F115">
            <v>322.175612649887</v>
          </cell>
          <cell r="G115">
            <v>18.89</v>
          </cell>
          <cell r="H115">
            <v>9.49</v>
          </cell>
          <cell r="I115">
            <v>9.4</v>
          </cell>
          <cell r="J115">
            <v>331.665612649887</v>
          </cell>
        </row>
        <row r="116">
          <cell r="A116">
            <v>111</v>
          </cell>
          <cell r="B116">
            <v>0.02</v>
          </cell>
          <cell r="C116">
            <v>0.01</v>
          </cell>
          <cell r="D116">
            <v>0.01</v>
          </cell>
          <cell r="E116">
            <v>11114.5488555523</v>
          </cell>
          <cell r="F116">
            <v>322.445696238119</v>
          </cell>
          <cell r="G116">
            <v>18.36</v>
          </cell>
          <cell r="H116">
            <v>9.22</v>
          </cell>
          <cell r="I116">
            <v>9.14</v>
          </cell>
          <cell r="J116">
            <v>331.665696238119</v>
          </cell>
        </row>
        <row r="117">
          <cell r="A117">
            <v>112</v>
          </cell>
          <cell r="B117">
            <v>0.02</v>
          </cell>
          <cell r="C117">
            <v>0.01</v>
          </cell>
          <cell r="D117">
            <v>0.01</v>
          </cell>
          <cell r="E117">
            <v>10792.1031593142</v>
          </cell>
          <cell r="F117">
            <v>322.71569802368</v>
          </cell>
          <cell r="G117">
            <v>17.82</v>
          </cell>
          <cell r="H117">
            <v>8.95</v>
          </cell>
          <cell r="I117">
            <v>8.87</v>
          </cell>
          <cell r="J117">
            <v>331.66569802368</v>
          </cell>
        </row>
        <row r="118">
          <cell r="A118">
            <v>113</v>
          </cell>
          <cell r="B118">
            <v>0.02</v>
          </cell>
          <cell r="C118">
            <v>0.01</v>
          </cell>
          <cell r="D118">
            <v>0.01</v>
          </cell>
          <cell r="E118">
            <v>10469.3874612905</v>
          </cell>
          <cell r="F118">
            <v>322.985620063297</v>
          </cell>
          <cell r="G118">
            <v>17.29</v>
          </cell>
          <cell r="H118">
            <v>8.68</v>
          </cell>
          <cell r="I118">
            <v>8.61</v>
          </cell>
          <cell r="J118">
            <v>331.665620063297</v>
          </cell>
        </row>
        <row r="119">
          <cell r="A119">
            <v>114</v>
          </cell>
          <cell r="B119">
            <v>0.02</v>
          </cell>
          <cell r="C119">
            <v>0.01</v>
          </cell>
          <cell r="D119">
            <v>0.01</v>
          </cell>
          <cell r="E119">
            <v>10146.4018412272</v>
          </cell>
          <cell r="F119">
            <v>323.245464601415</v>
          </cell>
          <cell r="G119">
            <v>16.76</v>
          </cell>
          <cell r="H119">
            <v>8.42</v>
          </cell>
          <cell r="I119">
            <v>8.34</v>
          </cell>
          <cell r="J119">
            <v>331.665464601415</v>
          </cell>
        </row>
        <row r="120">
          <cell r="A120">
            <v>115</v>
          </cell>
          <cell r="B120">
            <v>0.02</v>
          </cell>
          <cell r="C120">
            <v>0</v>
          </cell>
          <cell r="D120">
            <v>0.02</v>
          </cell>
          <cell r="E120">
            <v>9823.15637662582</v>
          </cell>
          <cell r="F120">
            <v>319.667666987034</v>
          </cell>
          <cell r="G120">
            <v>16.22</v>
          </cell>
          <cell r="H120">
            <v>16.22</v>
          </cell>
          <cell r="I120">
            <v>0</v>
          </cell>
          <cell r="J120">
            <v>335.887666987034</v>
          </cell>
        </row>
        <row r="121">
          <cell r="A121">
            <v>116</v>
          </cell>
          <cell r="B121">
            <v>0.02</v>
          </cell>
          <cell r="C121">
            <v>0</v>
          </cell>
          <cell r="D121">
            <v>0.02</v>
          </cell>
          <cell r="E121">
            <v>9503.48870963879</v>
          </cell>
          <cell r="F121">
            <v>320.187534752566</v>
          </cell>
          <cell r="G121">
            <v>15.7</v>
          </cell>
          <cell r="H121">
            <v>15.7</v>
          </cell>
          <cell r="I121">
            <v>0</v>
          </cell>
          <cell r="J121">
            <v>335.887534752566</v>
          </cell>
        </row>
        <row r="122">
          <cell r="A122">
            <v>117</v>
          </cell>
          <cell r="B122">
            <v>0.02</v>
          </cell>
          <cell r="C122">
            <v>0</v>
          </cell>
          <cell r="D122">
            <v>0.02</v>
          </cell>
          <cell r="E122">
            <v>9183.30117488622</v>
          </cell>
          <cell r="F122">
            <v>320.717688947287</v>
          </cell>
          <cell r="G122">
            <v>15.17</v>
          </cell>
          <cell r="H122">
            <v>15.17</v>
          </cell>
          <cell r="I122">
            <v>0</v>
          </cell>
          <cell r="J122">
            <v>335.887688947287</v>
          </cell>
        </row>
        <row r="123">
          <cell r="A123">
            <v>118</v>
          </cell>
          <cell r="B123">
            <v>0.02</v>
          </cell>
          <cell r="C123">
            <v>0</v>
          </cell>
          <cell r="D123">
            <v>0.02</v>
          </cell>
          <cell r="E123">
            <v>8862.58348593894</v>
          </cell>
          <cell r="F123">
            <v>321.247803839339</v>
          </cell>
          <cell r="G123">
            <v>14.64</v>
          </cell>
          <cell r="H123">
            <v>14.64</v>
          </cell>
          <cell r="I123">
            <v>0</v>
          </cell>
          <cell r="J123">
            <v>335.887803839339</v>
          </cell>
        </row>
        <row r="124">
          <cell r="A124">
            <v>119</v>
          </cell>
          <cell r="B124">
            <v>0.02</v>
          </cell>
          <cell r="C124">
            <v>0</v>
          </cell>
          <cell r="D124">
            <v>0.02</v>
          </cell>
          <cell r="E124">
            <v>8541.3356820996</v>
          </cell>
          <cell r="F124">
            <v>321.77791091451</v>
          </cell>
          <cell r="G124">
            <v>14.11</v>
          </cell>
          <cell r="H124">
            <v>14.11</v>
          </cell>
          <cell r="I124">
            <v>0</v>
          </cell>
          <cell r="J124">
            <v>335.88791091451</v>
          </cell>
        </row>
        <row r="125">
          <cell r="A125">
            <v>120</v>
          </cell>
          <cell r="B125">
            <v>0.02</v>
          </cell>
          <cell r="C125">
            <v>0</v>
          </cell>
          <cell r="D125">
            <v>0.02</v>
          </cell>
          <cell r="E125">
            <v>8219.55777118509</v>
          </cell>
          <cell r="F125">
            <v>322.308045346182</v>
          </cell>
          <cell r="G125">
            <v>13.58</v>
          </cell>
          <cell r="H125">
            <v>13.58</v>
          </cell>
          <cell r="I125">
            <v>0</v>
          </cell>
          <cell r="J125">
            <v>335.888045346182</v>
          </cell>
        </row>
        <row r="126">
          <cell r="A126">
            <v>121</v>
          </cell>
          <cell r="B126">
            <v>0.02</v>
          </cell>
          <cell r="C126">
            <v>0</v>
          </cell>
          <cell r="D126">
            <v>0.02</v>
          </cell>
          <cell r="E126">
            <v>7897.24972583891</v>
          </cell>
          <cell r="F126">
            <v>322.848246612249</v>
          </cell>
          <cell r="G126">
            <v>13.04</v>
          </cell>
          <cell r="H126">
            <v>13.04</v>
          </cell>
          <cell r="I126">
            <v>0</v>
          </cell>
          <cell r="J126">
            <v>335.88824661225</v>
          </cell>
        </row>
        <row r="127">
          <cell r="A127">
            <v>122</v>
          </cell>
          <cell r="B127">
            <v>0.02</v>
          </cell>
          <cell r="C127">
            <v>0</v>
          </cell>
          <cell r="D127">
            <v>0.02</v>
          </cell>
          <cell r="E127">
            <v>7574.40147922666</v>
          </cell>
          <cell r="F127">
            <v>323.378115794719</v>
          </cell>
          <cell r="G127">
            <v>12.51</v>
          </cell>
          <cell r="H127">
            <v>12.51</v>
          </cell>
          <cell r="I127">
            <v>0</v>
          </cell>
          <cell r="J127">
            <v>335.888115794719</v>
          </cell>
        </row>
        <row r="128">
          <cell r="A128">
            <v>123</v>
          </cell>
          <cell r="B128">
            <v>0.02</v>
          </cell>
          <cell r="C128">
            <v>0</v>
          </cell>
          <cell r="D128">
            <v>0.02</v>
          </cell>
          <cell r="E128">
            <v>7251.02336343194</v>
          </cell>
          <cell r="F128">
            <v>323.908127845317</v>
          </cell>
          <cell r="G128">
            <v>11.98</v>
          </cell>
          <cell r="H128">
            <v>11.98</v>
          </cell>
          <cell r="I128">
            <v>0</v>
          </cell>
          <cell r="J128">
            <v>335.888127845317</v>
          </cell>
        </row>
        <row r="129">
          <cell r="A129">
            <v>124</v>
          </cell>
          <cell r="B129">
            <v>0.02</v>
          </cell>
          <cell r="C129">
            <v>0</v>
          </cell>
          <cell r="D129">
            <v>0.02</v>
          </cell>
          <cell r="E129">
            <v>6927.11523558662</v>
          </cell>
          <cell r="F129">
            <v>324.44833854874</v>
          </cell>
          <cell r="G129">
            <v>11.44</v>
          </cell>
          <cell r="H129">
            <v>11.44</v>
          </cell>
          <cell r="I129">
            <v>0</v>
          </cell>
          <cell r="J129">
            <v>335.88833854874</v>
          </cell>
        </row>
        <row r="130">
          <cell r="A130">
            <v>125</v>
          </cell>
          <cell r="B130">
            <v>0.02</v>
          </cell>
          <cell r="C130">
            <v>0</v>
          </cell>
          <cell r="D130">
            <v>0.02</v>
          </cell>
          <cell r="E130">
            <v>6602.66689703788</v>
          </cell>
          <cell r="F130">
            <v>324.988303243876</v>
          </cell>
          <cell r="G130">
            <v>10.9</v>
          </cell>
          <cell r="H130">
            <v>10.9</v>
          </cell>
          <cell r="I130">
            <v>0</v>
          </cell>
          <cell r="J130">
            <v>335.888303243876</v>
          </cell>
        </row>
        <row r="131">
          <cell r="A131">
            <v>126</v>
          </cell>
          <cell r="B131">
            <v>0.02</v>
          </cell>
          <cell r="C131">
            <v>0</v>
          </cell>
          <cell r="D131">
            <v>0.02</v>
          </cell>
          <cell r="E131">
            <v>6277.678593794</v>
          </cell>
          <cell r="F131">
            <v>325.518044215351</v>
          </cell>
          <cell r="G131">
            <v>10.37</v>
          </cell>
          <cell r="H131">
            <v>10.37</v>
          </cell>
          <cell r="I131">
            <v>0</v>
          </cell>
          <cell r="J131">
            <v>335.888044215351</v>
          </cell>
        </row>
        <row r="132">
          <cell r="A132">
            <v>127</v>
          </cell>
          <cell r="B132">
            <v>0.02</v>
          </cell>
          <cell r="C132">
            <v>0</v>
          </cell>
          <cell r="D132">
            <v>0.02</v>
          </cell>
          <cell r="E132">
            <v>5952.16054957865</v>
          </cell>
          <cell r="F132">
            <v>326.058151627533</v>
          </cell>
          <cell r="G132">
            <v>9.83</v>
          </cell>
          <cell r="H132">
            <v>9.83</v>
          </cell>
          <cell r="I132">
            <v>0</v>
          </cell>
          <cell r="J132">
            <v>335.888151627533</v>
          </cell>
        </row>
        <row r="133">
          <cell r="A133">
            <v>128</v>
          </cell>
          <cell r="B133">
            <v>0.02</v>
          </cell>
          <cell r="C133">
            <v>0</v>
          </cell>
          <cell r="D133">
            <v>0.02</v>
          </cell>
          <cell r="E133">
            <v>5626.10239795112</v>
          </cell>
          <cell r="F133">
            <v>326.59812314564</v>
          </cell>
          <cell r="G133">
            <v>9.29</v>
          </cell>
          <cell r="H133">
            <v>9.29</v>
          </cell>
          <cell r="I133">
            <v>0</v>
          </cell>
          <cell r="J133">
            <v>335.88812314564</v>
          </cell>
        </row>
        <row r="134">
          <cell r="A134">
            <v>129</v>
          </cell>
          <cell r="B134">
            <v>0.02</v>
          </cell>
          <cell r="C134">
            <v>0</v>
          </cell>
          <cell r="D134">
            <v>0.02</v>
          </cell>
          <cell r="E134">
            <v>5299.50427480548</v>
          </cell>
          <cell r="F134">
            <v>327.137998568773</v>
          </cell>
          <cell r="G134">
            <v>8.75</v>
          </cell>
          <cell r="H134">
            <v>8.75</v>
          </cell>
          <cell r="I134">
            <v>0</v>
          </cell>
          <cell r="J134">
            <v>335.887998568773</v>
          </cell>
        </row>
        <row r="135">
          <cell r="A135">
            <v>130</v>
          </cell>
          <cell r="B135">
            <v>0.02</v>
          </cell>
          <cell r="C135">
            <v>0</v>
          </cell>
          <cell r="D135">
            <v>0.02</v>
          </cell>
          <cell r="E135">
            <v>4972.36627623671</v>
          </cell>
          <cell r="F135">
            <v>327.677825491899</v>
          </cell>
          <cell r="G135">
            <v>8.21</v>
          </cell>
          <cell r="H135">
            <v>8.21</v>
          </cell>
          <cell r="I135">
            <v>0</v>
          </cell>
          <cell r="J135">
            <v>335.887825491899</v>
          </cell>
        </row>
        <row r="136">
          <cell r="A136">
            <v>131</v>
          </cell>
          <cell r="B136">
            <v>0.02</v>
          </cell>
          <cell r="C136">
            <v>0</v>
          </cell>
          <cell r="D136">
            <v>0.02</v>
          </cell>
          <cell r="E136">
            <v>4644.68845074481</v>
          </cell>
          <cell r="F136">
            <v>328.217661538211</v>
          </cell>
          <cell r="G136">
            <v>7.67</v>
          </cell>
          <cell r="H136">
            <v>7.67</v>
          </cell>
          <cell r="I136">
            <v>0</v>
          </cell>
          <cell r="J136">
            <v>335.887661538211</v>
          </cell>
        </row>
        <row r="137">
          <cell r="A137">
            <v>132</v>
          </cell>
          <cell r="B137">
            <v>0.02</v>
          </cell>
          <cell r="C137">
            <v>0</v>
          </cell>
          <cell r="D137">
            <v>0.02</v>
          </cell>
          <cell r="E137">
            <v>4316.4707892066</v>
          </cell>
          <cell r="F137">
            <v>328.757577451088</v>
          </cell>
          <cell r="G137">
            <v>7.13</v>
          </cell>
          <cell r="H137">
            <v>7.13</v>
          </cell>
          <cell r="I137">
            <v>0</v>
          </cell>
          <cell r="J137">
            <v>335.887577451088</v>
          </cell>
        </row>
        <row r="138">
          <cell r="A138">
            <v>133</v>
          </cell>
          <cell r="B138">
            <v>0.02</v>
          </cell>
          <cell r="C138">
            <v>0</v>
          </cell>
          <cell r="D138">
            <v>0.02</v>
          </cell>
          <cell r="E138">
            <v>3987.71321175551</v>
          </cell>
          <cell r="F138">
            <v>329.297661475728</v>
          </cell>
          <cell r="G138">
            <v>6.59</v>
          </cell>
          <cell r="H138">
            <v>6.59</v>
          </cell>
          <cell r="I138">
            <v>0</v>
          </cell>
          <cell r="J138">
            <v>335.887661475728</v>
          </cell>
        </row>
        <row r="139">
          <cell r="A139">
            <v>134</v>
          </cell>
          <cell r="B139">
            <v>0.02</v>
          </cell>
          <cell r="C139">
            <v>0</v>
          </cell>
          <cell r="D139">
            <v>0.02</v>
          </cell>
          <cell r="E139">
            <v>3658.41555027978</v>
          </cell>
          <cell r="F139">
            <v>329.848025734391</v>
          </cell>
          <cell r="G139">
            <v>6.04</v>
          </cell>
          <cell r="H139">
            <v>6.04</v>
          </cell>
          <cell r="I139">
            <v>0</v>
          </cell>
          <cell r="J139">
            <v>335.888025734391</v>
          </cell>
        </row>
        <row r="140">
          <cell r="A140">
            <v>135</v>
          </cell>
          <cell r="B140">
            <v>0.02</v>
          </cell>
          <cell r="C140">
            <v>0</v>
          </cell>
          <cell r="D140">
            <v>0.02</v>
          </cell>
          <cell r="E140">
            <v>3328.56752454539</v>
          </cell>
          <cell r="F140">
            <v>330.387806685947</v>
          </cell>
          <cell r="G140">
            <v>5.5</v>
          </cell>
          <cell r="H140">
            <v>5.5</v>
          </cell>
          <cell r="I140">
            <v>0</v>
          </cell>
          <cell r="J140">
            <v>335.887806685947</v>
          </cell>
        </row>
        <row r="141">
          <cell r="A141">
            <v>136</v>
          </cell>
          <cell r="B141">
            <v>0.02</v>
          </cell>
          <cell r="C141">
            <v>0</v>
          </cell>
          <cell r="D141">
            <v>0.02</v>
          </cell>
          <cell r="E141">
            <v>2998.17971785944</v>
          </cell>
          <cell r="F141">
            <v>330.938097978505</v>
          </cell>
          <cell r="G141">
            <v>4.95</v>
          </cell>
          <cell r="H141">
            <v>4.95</v>
          </cell>
          <cell r="I141">
            <v>0</v>
          </cell>
          <cell r="J141">
            <v>335.888097978505</v>
          </cell>
        </row>
        <row r="142">
          <cell r="A142">
            <v>137</v>
          </cell>
          <cell r="B142">
            <v>0.02</v>
          </cell>
          <cell r="C142">
            <v>0</v>
          </cell>
          <cell r="D142">
            <v>0.02</v>
          </cell>
          <cell r="E142">
            <v>2667.24161988094</v>
          </cell>
          <cell r="F142">
            <v>331.47787916595</v>
          </cell>
          <cell r="G142">
            <v>4.41</v>
          </cell>
          <cell r="H142">
            <v>4.41</v>
          </cell>
          <cell r="I142">
            <v>0</v>
          </cell>
          <cell r="J142">
            <v>335.88787916595</v>
          </cell>
        </row>
        <row r="143">
          <cell r="A143">
            <v>138</v>
          </cell>
          <cell r="B143">
            <v>0.02</v>
          </cell>
          <cell r="C143">
            <v>0</v>
          </cell>
          <cell r="D143">
            <v>0.02</v>
          </cell>
          <cell r="E143">
            <v>2335.76374071499</v>
          </cell>
          <cell r="F143">
            <v>332.028574251381</v>
          </cell>
          <cell r="G143">
            <v>3.86</v>
          </cell>
          <cell r="H143">
            <v>3.86</v>
          </cell>
          <cell r="I143">
            <v>0</v>
          </cell>
          <cell r="J143">
            <v>335.888574251381</v>
          </cell>
        </row>
        <row r="144">
          <cell r="A144">
            <v>139</v>
          </cell>
          <cell r="B144">
            <v>0.02</v>
          </cell>
          <cell r="C144">
            <v>0</v>
          </cell>
          <cell r="D144">
            <v>0.02</v>
          </cell>
          <cell r="E144">
            <v>2003.73516646361</v>
          </cell>
          <cell r="F144">
            <v>332.578959180067</v>
          </cell>
          <cell r="G144">
            <v>3.31</v>
          </cell>
          <cell r="H144">
            <v>3.31</v>
          </cell>
          <cell r="I144">
            <v>0</v>
          </cell>
          <cell r="J144">
            <v>335.888959180067</v>
          </cell>
        </row>
        <row r="145">
          <cell r="A145">
            <v>140</v>
          </cell>
          <cell r="B145">
            <v>0.02</v>
          </cell>
          <cell r="C145">
            <v>0</v>
          </cell>
          <cell r="D145">
            <v>0.02</v>
          </cell>
          <cell r="E145">
            <v>1671.15620728354</v>
          </cell>
          <cell r="F145">
            <v>333.129093536224</v>
          </cell>
          <cell r="G145">
            <v>2.76</v>
          </cell>
          <cell r="H145">
            <v>2.76</v>
          </cell>
          <cell r="I145">
            <v>0</v>
          </cell>
          <cell r="J145">
            <v>335.889093536224</v>
          </cell>
        </row>
        <row r="146">
          <cell r="A146">
            <v>141</v>
          </cell>
          <cell r="B146">
            <v>0.02</v>
          </cell>
          <cell r="C146">
            <v>0</v>
          </cell>
          <cell r="D146">
            <v>0.02</v>
          </cell>
          <cell r="E146">
            <v>1338.02711374732</v>
          </cell>
          <cell r="F146">
            <v>333.679080898079</v>
          </cell>
          <cell r="G146">
            <v>2.21</v>
          </cell>
          <cell r="H146">
            <v>2.21</v>
          </cell>
          <cell r="I146">
            <v>0</v>
          </cell>
          <cell r="J146">
            <v>335.889080898079</v>
          </cell>
        </row>
        <row r="147">
          <cell r="A147">
            <v>142</v>
          </cell>
          <cell r="B147">
            <v>0.02</v>
          </cell>
          <cell r="C147">
            <v>0</v>
          </cell>
          <cell r="D147">
            <v>0.02</v>
          </cell>
          <cell r="E147">
            <v>1004.34803284924</v>
          </cell>
          <cell r="F147">
            <v>334.229127530849</v>
          </cell>
          <cell r="G147">
            <v>1.66</v>
          </cell>
          <cell r="H147">
            <v>1.66</v>
          </cell>
          <cell r="I147">
            <v>0</v>
          </cell>
          <cell r="J147">
            <v>335.889127530849</v>
          </cell>
        </row>
        <row r="148">
          <cell r="A148">
            <v>143</v>
          </cell>
          <cell r="B148">
            <v>0.02</v>
          </cell>
          <cell r="C148">
            <v>0</v>
          </cell>
          <cell r="D148">
            <v>0.02</v>
          </cell>
          <cell r="E148">
            <v>670.118905318389</v>
          </cell>
          <cell r="F148">
            <v>334.779747848392</v>
          </cell>
          <cell r="G148">
            <v>1.11</v>
          </cell>
          <cell r="H148">
            <v>1.11</v>
          </cell>
          <cell r="I148">
            <v>0</v>
          </cell>
          <cell r="J148">
            <v>335.889747848392</v>
          </cell>
        </row>
        <row r="149">
          <cell r="A149">
            <v>144</v>
          </cell>
          <cell r="B149">
            <v>0.02</v>
          </cell>
          <cell r="C149">
            <v>0</v>
          </cell>
          <cell r="D149">
            <v>0.02</v>
          </cell>
          <cell r="E149">
            <v>335.339157469997</v>
          </cell>
          <cell r="F149">
            <v>335.342997352276</v>
          </cell>
          <cell r="G149">
            <v>0.55</v>
          </cell>
          <cell r="H149">
            <v>0.55</v>
          </cell>
          <cell r="I149">
            <v>0</v>
          </cell>
          <cell r="J149">
            <v>335.892997352276</v>
          </cell>
        </row>
      </sheetData>
      <sheetData sheetId="4"/>
      <sheetData sheetId="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imulador"/>
      <sheetName val="Plano Tx de Esforço"/>
      <sheetName val="Plano Prestação Mensal Proposta"/>
      <sheetName val="Critérios"/>
      <sheetName val="Lista"/>
    </sheetNames>
    <sheetDataSet>
      <sheetData sheetId="0"/>
      <sheetData sheetId="1">
        <row r="6">
          <cell r="A6">
            <v>1</v>
          </cell>
          <cell r="B6">
            <v>0.015</v>
          </cell>
          <cell r="C6">
            <v>0.0075</v>
          </cell>
          <cell r="D6">
            <v>0.0075</v>
          </cell>
          <cell r="E6">
            <v>20000</v>
          </cell>
          <cell r="F6">
            <v>231.992293197473</v>
          </cell>
          <cell r="G6">
            <v>24.83</v>
          </cell>
          <cell r="H6">
            <v>12.46</v>
          </cell>
          <cell r="I6">
            <v>12.37</v>
          </cell>
          <cell r="J6">
            <v>244.452293197473</v>
          </cell>
        </row>
        <row r="7">
          <cell r="A7">
            <v>2</v>
          </cell>
          <cell r="B7">
            <v>0.015</v>
          </cell>
          <cell r="C7">
            <v>0.0075</v>
          </cell>
          <cell r="D7">
            <v>0.0075</v>
          </cell>
          <cell r="E7">
            <v>19768.0077068025</v>
          </cell>
          <cell r="F7">
            <v>232.142327376978</v>
          </cell>
          <cell r="G7">
            <v>24.54</v>
          </cell>
          <cell r="H7">
            <v>12.31</v>
          </cell>
          <cell r="I7">
            <v>12.23</v>
          </cell>
          <cell r="J7">
            <v>244.452327376978</v>
          </cell>
        </row>
        <row r="8">
          <cell r="A8">
            <v>3</v>
          </cell>
          <cell r="B8">
            <v>0.015</v>
          </cell>
          <cell r="C8">
            <v>0.0075</v>
          </cell>
          <cell r="D8">
            <v>0.0075</v>
          </cell>
          <cell r="E8">
            <v>19535.8653794255</v>
          </cell>
          <cell r="F8">
            <v>232.282293130336</v>
          </cell>
          <cell r="G8">
            <v>24.25</v>
          </cell>
          <cell r="H8">
            <v>12.17</v>
          </cell>
          <cell r="I8">
            <v>12.08</v>
          </cell>
          <cell r="J8">
            <v>244.452293130336</v>
          </cell>
        </row>
        <row r="9">
          <cell r="A9">
            <v>4</v>
          </cell>
          <cell r="B9">
            <v>0.015</v>
          </cell>
          <cell r="C9">
            <v>0.0075</v>
          </cell>
          <cell r="D9">
            <v>0.0075</v>
          </cell>
          <cell r="E9">
            <v>19303.5830862952</v>
          </cell>
          <cell r="F9">
            <v>232.432316630167</v>
          </cell>
          <cell r="G9">
            <v>23.97</v>
          </cell>
          <cell r="H9">
            <v>12.02</v>
          </cell>
          <cell r="I9">
            <v>11.95</v>
          </cell>
          <cell r="J9">
            <v>244.452316630167</v>
          </cell>
        </row>
        <row r="10">
          <cell r="A10">
            <v>5</v>
          </cell>
          <cell r="B10">
            <v>0.015</v>
          </cell>
          <cell r="C10">
            <v>0.0075</v>
          </cell>
          <cell r="D10">
            <v>0.0075</v>
          </cell>
          <cell r="E10">
            <v>19071.150769665</v>
          </cell>
          <cell r="F10">
            <v>232.572272222146</v>
          </cell>
          <cell r="G10">
            <v>23.68</v>
          </cell>
          <cell r="H10">
            <v>11.88</v>
          </cell>
          <cell r="I10">
            <v>11.8</v>
          </cell>
          <cell r="J10">
            <v>244.452272222146</v>
          </cell>
        </row>
        <row r="11">
          <cell r="A11">
            <v>6</v>
          </cell>
          <cell r="B11">
            <v>0.015</v>
          </cell>
          <cell r="C11">
            <v>0.0075</v>
          </cell>
          <cell r="D11">
            <v>0.0075</v>
          </cell>
          <cell r="E11">
            <v>18838.5784974429</v>
          </cell>
          <cell r="F11">
            <v>232.722289203805</v>
          </cell>
          <cell r="G11">
            <v>23.39</v>
          </cell>
          <cell r="H11">
            <v>11.73</v>
          </cell>
          <cell r="I11">
            <v>11.66</v>
          </cell>
          <cell r="J11">
            <v>244.452289203805</v>
          </cell>
        </row>
        <row r="12">
          <cell r="A12">
            <v>7</v>
          </cell>
          <cell r="B12">
            <v>0.015</v>
          </cell>
          <cell r="C12">
            <v>0.0075</v>
          </cell>
          <cell r="D12">
            <v>0.0075</v>
          </cell>
          <cell r="E12">
            <v>18605.8562082391</v>
          </cell>
          <cell r="F12">
            <v>232.86223887125</v>
          </cell>
          <cell r="G12">
            <v>23.1</v>
          </cell>
          <cell r="H12">
            <v>11.59</v>
          </cell>
          <cell r="I12">
            <v>11.51</v>
          </cell>
          <cell r="J12">
            <v>244.45223887125</v>
          </cell>
        </row>
        <row r="13">
          <cell r="A13">
            <v>8</v>
          </cell>
          <cell r="B13">
            <v>0.015</v>
          </cell>
          <cell r="C13">
            <v>0.0075</v>
          </cell>
          <cell r="D13">
            <v>0.0075</v>
          </cell>
          <cell r="E13">
            <v>18372.9939693678</v>
          </cell>
          <cell r="F13">
            <v>233.012253811283</v>
          </cell>
          <cell r="G13">
            <v>22.81</v>
          </cell>
          <cell r="H13">
            <v>11.44</v>
          </cell>
          <cell r="I13">
            <v>11.37</v>
          </cell>
          <cell r="J13">
            <v>244.452253811283</v>
          </cell>
        </row>
        <row r="14">
          <cell r="A14">
            <v>9</v>
          </cell>
          <cell r="B14">
            <v>0.015</v>
          </cell>
          <cell r="C14">
            <v>0.0075</v>
          </cell>
          <cell r="D14">
            <v>0.0075</v>
          </cell>
          <cell r="E14">
            <v>18139.9817155566</v>
          </cell>
          <cell r="F14">
            <v>233.152202116249</v>
          </cell>
          <cell r="G14">
            <v>22.52</v>
          </cell>
          <cell r="H14">
            <v>11.3</v>
          </cell>
          <cell r="I14">
            <v>11.22</v>
          </cell>
          <cell r="J14">
            <v>244.452202116249</v>
          </cell>
        </row>
        <row r="15">
          <cell r="A15">
            <v>10</v>
          </cell>
          <cell r="B15">
            <v>0.015</v>
          </cell>
          <cell r="C15">
            <v>0.0075</v>
          </cell>
          <cell r="D15">
            <v>0.0075</v>
          </cell>
          <cell r="E15">
            <v>17906.8295134403</v>
          </cell>
          <cell r="F15">
            <v>233.302219840006</v>
          </cell>
          <cell r="G15">
            <v>22.23</v>
          </cell>
          <cell r="H15">
            <v>11.15</v>
          </cell>
          <cell r="I15">
            <v>11.08</v>
          </cell>
          <cell r="J15">
            <v>244.452219840006</v>
          </cell>
        </row>
        <row r="16">
          <cell r="A16">
            <v>11</v>
          </cell>
          <cell r="B16">
            <v>0.015</v>
          </cell>
          <cell r="C16">
            <v>0.0075</v>
          </cell>
          <cell r="D16">
            <v>0.0075</v>
          </cell>
          <cell r="E16">
            <v>17673.5272936003</v>
          </cell>
          <cell r="F16">
            <v>233.442171705082</v>
          </cell>
          <cell r="G16">
            <v>21.94</v>
          </cell>
          <cell r="H16">
            <v>11.01</v>
          </cell>
          <cell r="I16">
            <v>10.93</v>
          </cell>
          <cell r="J16">
            <v>244.452171705082</v>
          </cell>
        </row>
        <row r="17">
          <cell r="A17">
            <v>12</v>
          </cell>
          <cell r="B17">
            <v>0.015</v>
          </cell>
          <cell r="C17">
            <v>0.0075</v>
          </cell>
          <cell r="D17">
            <v>0.0075</v>
          </cell>
          <cell r="E17">
            <v>17440.0851218952</v>
          </cell>
          <cell r="F17">
            <v>233.592197425107</v>
          </cell>
          <cell r="G17">
            <v>21.65</v>
          </cell>
          <cell r="H17">
            <v>10.86</v>
          </cell>
          <cell r="I17">
            <v>10.79</v>
          </cell>
          <cell r="J17">
            <v>244.452197425107</v>
          </cell>
        </row>
        <row r="18">
          <cell r="A18">
            <v>13</v>
          </cell>
          <cell r="B18">
            <v>0.015</v>
          </cell>
          <cell r="C18">
            <v>0.0075</v>
          </cell>
          <cell r="D18">
            <v>0.0075</v>
          </cell>
          <cell r="E18">
            <v>17206.4929244701</v>
          </cell>
          <cell r="F18">
            <v>233.732158173648</v>
          </cell>
          <cell r="G18">
            <v>21.36</v>
          </cell>
          <cell r="H18">
            <v>10.72</v>
          </cell>
          <cell r="I18">
            <v>10.64</v>
          </cell>
          <cell r="J18">
            <v>244.452158173648</v>
          </cell>
        </row>
        <row r="19">
          <cell r="A19">
            <v>14</v>
          </cell>
          <cell r="B19">
            <v>0.015</v>
          </cell>
          <cell r="C19">
            <v>0.0075</v>
          </cell>
          <cell r="D19">
            <v>0.0075</v>
          </cell>
          <cell r="E19">
            <v>16972.7607662965</v>
          </cell>
          <cell r="F19">
            <v>233.882197533498</v>
          </cell>
          <cell r="G19">
            <v>21.07</v>
          </cell>
          <cell r="H19">
            <v>10.57</v>
          </cell>
          <cell r="I19">
            <v>10.5</v>
          </cell>
          <cell r="J19">
            <v>244.452197533498</v>
          </cell>
        </row>
        <row r="20">
          <cell r="A20">
            <v>15</v>
          </cell>
          <cell r="B20">
            <v>0.015</v>
          </cell>
          <cell r="C20">
            <v>0.0075</v>
          </cell>
          <cell r="D20">
            <v>0.0075</v>
          </cell>
          <cell r="E20">
            <v>16738.878568763</v>
          </cell>
          <cell r="F20">
            <v>234.022172935625</v>
          </cell>
          <cell r="G20">
            <v>20.78</v>
          </cell>
          <cell r="H20">
            <v>10.43</v>
          </cell>
          <cell r="I20">
            <v>10.35</v>
          </cell>
          <cell r="J20">
            <v>244.452172935625</v>
          </cell>
        </row>
        <row r="21">
          <cell r="A21">
            <v>16</v>
          </cell>
          <cell r="B21">
            <v>0.015</v>
          </cell>
          <cell r="C21">
            <v>0.0075</v>
          </cell>
          <cell r="D21">
            <v>0.0075</v>
          </cell>
          <cell r="E21">
            <v>16504.8563958273</v>
          </cell>
          <cell r="F21">
            <v>234.172232060045</v>
          </cell>
          <cell r="G21">
            <v>20.49</v>
          </cell>
          <cell r="H21">
            <v>10.28</v>
          </cell>
          <cell r="I21">
            <v>10.21</v>
          </cell>
          <cell r="J21">
            <v>244.452232060045</v>
          </cell>
        </row>
        <row r="22">
          <cell r="A22">
            <v>17</v>
          </cell>
          <cell r="B22">
            <v>0.015</v>
          </cell>
          <cell r="C22">
            <v>0.0075</v>
          </cell>
          <cell r="D22">
            <v>0.0075</v>
          </cell>
          <cell r="E22">
            <v>16270.6841637673</v>
          </cell>
          <cell r="F22">
            <v>234.322228385422</v>
          </cell>
          <cell r="G22">
            <v>20.2</v>
          </cell>
          <cell r="H22">
            <v>10.13</v>
          </cell>
          <cell r="I22">
            <v>10.07</v>
          </cell>
          <cell r="J22">
            <v>244.452228385422</v>
          </cell>
        </row>
        <row r="23">
          <cell r="A23">
            <v>18</v>
          </cell>
          <cell r="B23">
            <v>0.015</v>
          </cell>
          <cell r="C23">
            <v>0.0075</v>
          </cell>
          <cell r="D23">
            <v>0.0075</v>
          </cell>
          <cell r="E23">
            <v>16036.3619353819</v>
          </cell>
          <cell r="F23">
            <v>234.46216150186</v>
          </cell>
          <cell r="G23">
            <v>19.91</v>
          </cell>
          <cell r="H23">
            <v>9.99</v>
          </cell>
          <cell r="I23">
            <v>9.92</v>
          </cell>
          <cell r="J23">
            <v>244.45216150186</v>
          </cell>
        </row>
        <row r="24">
          <cell r="A24">
            <v>19</v>
          </cell>
          <cell r="B24">
            <v>0.015</v>
          </cell>
          <cell r="C24">
            <v>0.0075</v>
          </cell>
          <cell r="D24">
            <v>0.0075</v>
          </cell>
          <cell r="E24">
            <v>15801.89977388</v>
          </cell>
          <cell r="F24">
            <v>234.612185676843</v>
          </cell>
          <cell r="G24">
            <v>19.62</v>
          </cell>
          <cell r="H24">
            <v>9.84</v>
          </cell>
          <cell r="I24">
            <v>9.78</v>
          </cell>
          <cell r="J24">
            <v>244.452185676843</v>
          </cell>
        </row>
        <row r="25">
          <cell r="A25">
            <v>20</v>
          </cell>
          <cell r="B25">
            <v>0.015</v>
          </cell>
          <cell r="C25">
            <v>0.0075</v>
          </cell>
          <cell r="D25">
            <v>0.0075</v>
          </cell>
          <cell r="E25">
            <v>15567.2875882032</v>
          </cell>
          <cell r="F25">
            <v>234.75214799365</v>
          </cell>
          <cell r="G25">
            <v>19.33</v>
          </cell>
          <cell r="H25">
            <v>9.7</v>
          </cell>
          <cell r="I25">
            <v>9.63</v>
          </cell>
          <cell r="J25">
            <v>244.45214799365</v>
          </cell>
        </row>
        <row r="26">
          <cell r="A26">
            <v>21</v>
          </cell>
          <cell r="B26">
            <v>0.015</v>
          </cell>
          <cell r="C26">
            <v>0.0075</v>
          </cell>
          <cell r="D26">
            <v>0.0075</v>
          </cell>
          <cell r="E26">
            <v>15332.5354402095</v>
          </cell>
          <cell r="F26">
            <v>234.902207481758</v>
          </cell>
          <cell r="G26">
            <v>19.04</v>
          </cell>
          <cell r="H26">
            <v>9.55</v>
          </cell>
          <cell r="I26">
            <v>9.49</v>
          </cell>
          <cell r="J26">
            <v>244.452207481758</v>
          </cell>
        </row>
        <row r="27">
          <cell r="A27">
            <v>22</v>
          </cell>
          <cell r="B27">
            <v>0.015</v>
          </cell>
          <cell r="C27">
            <v>0.0075</v>
          </cell>
          <cell r="D27">
            <v>0.0075</v>
          </cell>
          <cell r="E27">
            <v>15097.6332327278</v>
          </cell>
          <cell r="F27">
            <v>235.052206661823</v>
          </cell>
          <cell r="G27">
            <v>18.74</v>
          </cell>
          <cell r="H27">
            <v>9.4</v>
          </cell>
          <cell r="I27">
            <v>9.34</v>
          </cell>
          <cell r="J27">
            <v>244.452206661823</v>
          </cell>
        </row>
        <row r="28">
          <cell r="A28">
            <v>23</v>
          </cell>
          <cell r="B28">
            <v>0.015</v>
          </cell>
          <cell r="C28">
            <v>0.0075</v>
          </cell>
          <cell r="D28">
            <v>0.0075</v>
          </cell>
          <cell r="E28">
            <v>14862.5810260659</v>
          </cell>
          <cell r="F28">
            <v>235.192145164197</v>
          </cell>
          <cell r="G28">
            <v>18.45</v>
          </cell>
          <cell r="H28">
            <v>9.26</v>
          </cell>
          <cell r="I28">
            <v>9.19</v>
          </cell>
          <cell r="J28">
            <v>244.452145164197</v>
          </cell>
        </row>
        <row r="29">
          <cell r="A29">
            <v>24</v>
          </cell>
          <cell r="B29">
            <v>0.015</v>
          </cell>
          <cell r="C29">
            <v>0.0075</v>
          </cell>
          <cell r="D29">
            <v>0.0075</v>
          </cell>
          <cell r="E29">
            <v>14627.3888809017</v>
          </cell>
          <cell r="F29">
            <v>235.342189718468</v>
          </cell>
          <cell r="G29">
            <v>18.16</v>
          </cell>
          <cell r="H29">
            <v>9.11</v>
          </cell>
          <cell r="I29">
            <v>9.05</v>
          </cell>
          <cell r="J29">
            <v>244.452189718468</v>
          </cell>
        </row>
        <row r="30">
          <cell r="A30">
            <v>25</v>
          </cell>
          <cell r="B30">
            <v>0.015</v>
          </cell>
          <cell r="C30">
            <v>0.0075</v>
          </cell>
          <cell r="D30">
            <v>0.0075</v>
          </cell>
          <cell r="E30">
            <v>14392.0466911833</v>
          </cell>
          <cell r="F30">
            <v>235.492175420574</v>
          </cell>
          <cell r="G30">
            <v>17.87</v>
          </cell>
          <cell r="H30">
            <v>8.96</v>
          </cell>
          <cell r="I30">
            <v>8.91</v>
          </cell>
          <cell r="J30">
            <v>244.452175420574</v>
          </cell>
        </row>
        <row r="31">
          <cell r="A31">
            <v>26</v>
          </cell>
          <cell r="B31">
            <v>0.015</v>
          </cell>
          <cell r="C31">
            <v>0.0075</v>
          </cell>
          <cell r="D31">
            <v>0.0075</v>
          </cell>
          <cell r="E31">
            <v>14156.5545157627</v>
          </cell>
          <cell r="F31">
            <v>235.632101926812</v>
          </cell>
          <cell r="G31">
            <v>17.58</v>
          </cell>
          <cell r="H31">
            <v>8.82</v>
          </cell>
          <cell r="I31">
            <v>8.76</v>
          </cell>
          <cell r="J31">
            <v>244.452101926812</v>
          </cell>
        </row>
        <row r="32">
          <cell r="A32">
            <v>27</v>
          </cell>
          <cell r="B32">
            <v>0.015</v>
          </cell>
          <cell r="C32">
            <v>0.0075</v>
          </cell>
          <cell r="D32">
            <v>0.0075</v>
          </cell>
          <cell r="E32">
            <v>13920.9224138359</v>
          </cell>
          <cell r="F32">
            <v>235.782144474059</v>
          </cell>
          <cell r="G32">
            <v>17.28</v>
          </cell>
          <cell r="H32">
            <v>8.67</v>
          </cell>
          <cell r="I32">
            <v>8.61</v>
          </cell>
          <cell r="J32">
            <v>244.452144474059</v>
          </cell>
        </row>
        <row r="33">
          <cell r="A33">
            <v>28</v>
          </cell>
          <cell r="B33">
            <v>0.015</v>
          </cell>
          <cell r="C33">
            <v>0.0075</v>
          </cell>
          <cell r="D33">
            <v>0.0075</v>
          </cell>
          <cell r="E33">
            <v>13685.1402693618</v>
          </cell>
          <cell r="F33">
            <v>235.932129990923</v>
          </cell>
          <cell r="G33">
            <v>16.99</v>
          </cell>
          <cell r="H33">
            <v>8.52</v>
          </cell>
          <cell r="I33">
            <v>8.47</v>
          </cell>
          <cell r="J33">
            <v>244.452129990923</v>
          </cell>
        </row>
        <row r="34">
          <cell r="A34">
            <v>29</v>
          </cell>
          <cell r="B34">
            <v>0.015</v>
          </cell>
          <cell r="C34">
            <v>0.0075</v>
          </cell>
          <cell r="D34">
            <v>0.0075</v>
          </cell>
          <cell r="E34">
            <v>13449.2081393709</v>
          </cell>
          <cell r="F34">
            <v>236.072058175643</v>
          </cell>
          <cell r="G34">
            <v>16.7</v>
          </cell>
          <cell r="H34">
            <v>8.38</v>
          </cell>
          <cell r="I34">
            <v>8.32</v>
          </cell>
          <cell r="J34">
            <v>244.452058175643</v>
          </cell>
        </row>
        <row r="35">
          <cell r="A35">
            <v>30</v>
          </cell>
          <cell r="B35">
            <v>0.015</v>
          </cell>
          <cell r="C35">
            <v>0.0075</v>
          </cell>
          <cell r="D35">
            <v>0.0075</v>
          </cell>
          <cell r="E35">
            <v>13213.1360811953</v>
          </cell>
          <cell r="F35">
            <v>236.22211371461</v>
          </cell>
          <cell r="G35">
            <v>16.4</v>
          </cell>
          <cell r="H35">
            <v>8.23</v>
          </cell>
          <cell r="I35">
            <v>8.17</v>
          </cell>
          <cell r="J35">
            <v>244.45211371461</v>
          </cell>
        </row>
        <row r="36">
          <cell r="A36">
            <v>31</v>
          </cell>
          <cell r="B36">
            <v>0.015</v>
          </cell>
          <cell r="C36">
            <v>0.0075</v>
          </cell>
          <cell r="D36">
            <v>0.0075</v>
          </cell>
          <cell r="E36">
            <v>12976.9139674807</v>
          </cell>
          <cell r="F36">
            <v>236.372114510717</v>
          </cell>
          <cell r="G36">
            <v>16.11</v>
          </cell>
          <cell r="H36">
            <v>8.08</v>
          </cell>
          <cell r="I36">
            <v>8.03</v>
          </cell>
          <cell r="J36">
            <v>244.452114510717</v>
          </cell>
        </row>
        <row r="37">
          <cell r="A37">
            <v>32</v>
          </cell>
          <cell r="B37">
            <v>0.015</v>
          </cell>
          <cell r="C37">
            <v>0.0075</v>
          </cell>
          <cell r="D37">
            <v>0.0075</v>
          </cell>
          <cell r="E37">
            <v>12740.5418529699</v>
          </cell>
          <cell r="F37">
            <v>236.512060326657</v>
          </cell>
          <cell r="G37">
            <v>15.82</v>
          </cell>
          <cell r="H37">
            <v>7.94</v>
          </cell>
          <cell r="I37">
            <v>7.88</v>
          </cell>
          <cell r="J37">
            <v>244.452060326657</v>
          </cell>
        </row>
        <row r="38">
          <cell r="A38">
            <v>33</v>
          </cell>
          <cell r="B38">
            <v>0.015</v>
          </cell>
          <cell r="C38">
            <v>0.0075</v>
          </cell>
          <cell r="D38">
            <v>0.0075</v>
          </cell>
          <cell r="E38">
            <v>12504.0297926433</v>
          </cell>
          <cell r="F38">
            <v>236.662146407744</v>
          </cell>
          <cell r="G38">
            <v>15.52</v>
          </cell>
          <cell r="H38">
            <v>7.79</v>
          </cell>
          <cell r="I38">
            <v>7.73</v>
          </cell>
          <cell r="J38">
            <v>244.452146407744</v>
          </cell>
        </row>
        <row r="39">
          <cell r="A39">
            <v>34</v>
          </cell>
          <cell r="B39">
            <v>0.015</v>
          </cell>
          <cell r="C39">
            <v>0.0075</v>
          </cell>
          <cell r="D39">
            <v>0.0075</v>
          </cell>
          <cell r="E39">
            <v>12267.3676462355</v>
          </cell>
          <cell r="F39">
            <v>236.812180632056</v>
          </cell>
          <cell r="G39">
            <v>15.23</v>
          </cell>
          <cell r="H39">
            <v>7.64</v>
          </cell>
          <cell r="I39">
            <v>7.59</v>
          </cell>
          <cell r="J39">
            <v>244.452180632056</v>
          </cell>
        </row>
        <row r="40">
          <cell r="A40">
            <v>35</v>
          </cell>
          <cell r="B40">
            <v>0.015</v>
          </cell>
          <cell r="C40">
            <v>0.0075</v>
          </cell>
          <cell r="D40">
            <v>0.0075</v>
          </cell>
          <cell r="E40">
            <v>12030.5554656035</v>
          </cell>
          <cell r="F40">
            <v>236.96216285864</v>
          </cell>
          <cell r="G40">
            <v>14.94</v>
          </cell>
          <cell r="H40">
            <v>7.49</v>
          </cell>
          <cell r="I40">
            <v>7.45</v>
          </cell>
          <cell r="J40">
            <v>244.45216285864</v>
          </cell>
        </row>
        <row r="41">
          <cell r="A41">
            <v>36</v>
          </cell>
          <cell r="B41">
            <v>0.015</v>
          </cell>
          <cell r="C41">
            <v>0.0075</v>
          </cell>
          <cell r="D41">
            <v>0.0075</v>
          </cell>
          <cell r="E41">
            <v>11793.5933027448</v>
          </cell>
          <cell r="F41">
            <v>237.10209293543</v>
          </cell>
          <cell r="G41">
            <v>14.64</v>
          </cell>
          <cell r="H41">
            <v>7.35</v>
          </cell>
          <cell r="I41">
            <v>7.29</v>
          </cell>
          <cell r="J41">
            <v>244.45209293543</v>
          </cell>
        </row>
        <row r="42">
          <cell r="A42">
            <v>37</v>
          </cell>
          <cell r="B42">
            <v>0.015</v>
          </cell>
          <cell r="C42">
            <v>0.0075</v>
          </cell>
          <cell r="D42">
            <v>0.0075</v>
          </cell>
          <cell r="E42">
            <v>11556.4912098094</v>
          </cell>
          <cell r="F42">
            <v>237.252182226355</v>
          </cell>
          <cell r="G42">
            <v>14.35</v>
          </cell>
          <cell r="H42">
            <v>7.2</v>
          </cell>
          <cell r="I42">
            <v>7.15</v>
          </cell>
          <cell r="J42">
            <v>244.452182226355</v>
          </cell>
        </row>
        <row r="43">
          <cell r="A43">
            <v>38</v>
          </cell>
          <cell r="B43">
            <v>0.015</v>
          </cell>
          <cell r="C43">
            <v>0.0075</v>
          </cell>
          <cell r="D43">
            <v>0.0075</v>
          </cell>
          <cell r="E43">
            <v>11319.2390275831</v>
          </cell>
          <cell r="F43">
            <v>237.402223325388</v>
          </cell>
          <cell r="G43">
            <v>14.05</v>
          </cell>
          <cell r="H43">
            <v>7.05</v>
          </cell>
          <cell r="I43">
            <v>7</v>
          </cell>
          <cell r="J43">
            <v>244.452223325388</v>
          </cell>
        </row>
        <row r="44">
          <cell r="A44">
            <v>39</v>
          </cell>
          <cell r="B44">
            <v>0.015</v>
          </cell>
          <cell r="C44">
            <v>0.0075</v>
          </cell>
          <cell r="D44">
            <v>0.0075</v>
          </cell>
          <cell r="E44">
            <v>11081.8368042577</v>
          </cell>
          <cell r="F44">
            <v>237.552216231093</v>
          </cell>
          <cell r="G44">
            <v>13.76</v>
          </cell>
          <cell r="H44">
            <v>6.9</v>
          </cell>
          <cell r="I44">
            <v>6.86</v>
          </cell>
          <cell r="J44">
            <v>244.452216231093</v>
          </cell>
        </row>
        <row r="45">
          <cell r="A45">
            <v>40</v>
          </cell>
          <cell r="B45">
            <v>0.015</v>
          </cell>
          <cell r="C45">
            <v>0.0075</v>
          </cell>
          <cell r="D45">
            <v>0.0075</v>
          </cell>
          <cell r="E45">
            <v>10844.2845880266</v>
          </cell>
          <cell r="F45">
            <v>237.702160939294</v>
          </cell>
          <cell r="G45">
            <v>13.46</v>
          </cell>
          <cell r="H45">
            <v>6.75</v>
          </cell>
          <cell r="I45">
            <v>6.71</v>
          </cell>
          <cell r="J45">
            <v>244.452160939294</v>
          </cell>
        </row>
        <row r="46">
          <cell r="A46">
            <v>41</v>
          </cell>
          <cell r="B46">
            <v>0.015</v>
          </cell>
          <cell r="C46">
            <v>0.0075</v>
          </cell>
          <cell r="D46">
            <v>0.0075</v>
          </cell>
          <cell r="E46">
            <v>10606.5824270873</v>
          </cell>
          <cell r="F46">
            <v>237.842057442823</v>
          </cell>
          <cell r="G46">
            <v>13.17</v>
          </cell>
          <cell r="H46">
            <v>6.61</v>
          </cell>
          <cell r="I46">
            <v>6.56</v>
          </cell>
          <cell r="J46">
            <v>244.452057442823</v>
          </cell>
        </row>
        <row r="47">
          <cell r="A47">
            <v>42</v>
          </cell>
          <cell r="B47">
            <v>0.015</v>
          </cell>
          <cell r="C47">
            <v>0.0075</v>
          </cell>
          <cell r="D47">
            <v>0.0075</v>
          </cell>
          <cell r="E47">
            <v>10368.7403696445</v>
          </cell>
          <cell r="F47">
            <v>237.992141490013</v>
          </cell>
          <cell r="G47">
            <v>12.87</v>
          </cell>
          <cell r="H47">
            <v>6.46</v>
          </cell>
          <cell r="I47">
            <v>6.41</v>
          </cell>
          <cell r="J47">
            <v>244.452141490013</v>
          </cell>
        </row>
        <row r="48">
          <cell r="A48">
            <v>43</v>
          </cell>
          <cell r="B48">
            <v>0.015</v>
          </cell>
          <cell r="C48">
            <v>0.0075</v>
          </cell>
          <cell r="D48">
            <v>0.0075</v>
          </cell>
          <cell r="E48">
            <v>10130.7482281545</v>
          </cell>
          <cell r="F48">
            <v>238.142182696298</v>
          </cell>
          <cell r="G48">
            <v>12.58</v>
          </cell>
          <cell r="H48">
            <v>6.31</v>
          </cell>
          <cell r="I48">
            <v>6.27</v>
          </cell>
          <cell r="J48">
            <v>244.452182696298</v>
          </cell>
        </row>
        <row r="49">
          <cell r="A49">
            <v>44</v>
          </cell>
          <cell r="B49">
            <v>0.015</v>
          </cell>
          <cell r="C49">
            <v>0.0075</v>
          </cell>
          <cell r="D49">
            <v>0.0075</v>
          </cell>
          <cell r="E49">
            <v>9892.60604545815</v>
          </cell>
          <cell r="F49">
            <v>238.292181310326</v>
          </cell>
          <cell r="G49">
            <v>12.28</v>
          </cell>
          <cell r="H49">
            <v>6.16</v>
          </cell>
          <cell r="I49">
            <v>6.12</v>
          </cell>
          <cell r="J49">
            <v>244.452181310326</v>
          </cell>
        </row>
        <row r="50">
          <cell r="A50">
            <v>45</v>
          </cell>
          <cell r="B50">
            <v>0.015</v>
          </cell>
          <cell r="C50">
            <v>0.0075</v>
          </cell>
          <cell r="D50">
            <v>0.0075</v>
          </cell>
          <cell r="E50">
            <v>9654.31386414783</v>
          </cell>
          <cell r="F50">
            <v>238.442137596511</v>
          </cell>
          <cell r="G50">
            <v>11.99</v>
          </cell>
          <cell r="H50">
            <v>6.01</v>
          </cell>
          <cell r="I50">
            <v>5.98</v>
          </cell>
          <cell r="J50">
            <v>244.452137596511</v>
          </cell>
        </row>
        <row r="51">
          <cell r="A51">
            <v>46</v>
          </cell>
          <cell r="B51">
            <v>0.015</v>
          </cell>
          <cell r="C51">
            <v>0.0075</v>
          </cell>
          <cell r="D51">
            <v>0.0075</v>
          </cell>
          <cell r="E51">
            <v>9415.87172655132</v>
          </cell>
          <cell r="F51">
            <v>238.59205183665</v>
          </cell>
          <cell r="G51">
            <v>11.69</v>
          </cell>
          <cell r="H51">
            <v>5.86</v>
          </cell>
          <cell r="I51">
            <v>5.83</v>
          </cell>
          <cell r="J51">
            <v>244.45205183665</v>
          </cell>
        </row>
        <row r="52">
          <cell r="A52">
            <v>47</v>
          </cell>
          <cell r="B52">
            <v>0.015</v>
          </cell>
          <cell r="C52">
            <v>0.0075</v>
          </cell>
          <cell r="D52">
            <v>0.0075</v>
          </cell>
          <cell r="E52">
            <v>9177.27967471467</v>
          </cell>
          <cell r="F52">
            <v>238.731924331759</v>
          </cell>
          <cell r="G52">
            <v>11.39</v>
          </cell>
          <cell r="H52">
            <v>5.72</v>
          </cell>
          <cell r="I52">
            <v>5.67</v>
          </cell>
          <cell r="J52">
            <v>244.451924331759</v>
          </cell>
        </row>
        <row r="53">
          <cell r="A53">
            <v>48</v>
          </cell>
          <cell r="B53">
            <v>0.015</v>
          </cell>
          <cell r="C53">
            <v>0.0075</v>
          </cell>
          <cell r="D53">
            <v>0.0075</v>
          </cell>
          <cell r="E53">
            <v>8938.54775038291</v>
          </cell>
          <cell r="F53">
            <v>238.882028884862</v>
          </cell>
          <cell r="G53">
            <v>11.1</v>
          </cell>
          <cell r="H53">
            <v>5.57</v>
          </cell>
          <cell r="I53">
            <v>5.53</v>
          </cell>
          <cell r="J53">
            <v>244.452028884862</v>
          </cell>
        </row>
        <row r="54">
          <cell r="A54">
            <v>49</v>
          </cell>
          <cell r="B54">
            <v>0.015</v>
          </cell>
          <cell r="C54">
            <v>0.0075</v>
          </cell>
          <cell r="D54">
            <v>0.0075</v>
          </cell>
          <cell r="E54">
            <v>8699.66572149805</v>
          </cell>
          <cell r="F54">
            <v>239.032099695768</v>
          </cell>
          <cell r="G54">
            <v>10.8</v>
          </cell>
          <cell r="H54">
            <v>5.42</v>
          </cell>
          <cell r="I54">
            <v>5.38</v>
          </cell>
          <cell r="J54">
            <v>244.452099695768</v>
          </cell>
        </row>
        <row r="55">
          <cell r="A55">
            <v>50</v>
          </cell>
          <cell r="B55">
            <v>0.015</v>
          </cell>
          <cell r="C55">
            <v>0.0075</v>
          </cell>
          <cell r="D55">
            <v>0.0075</v>
          </cell>
          <cell r="E55">
            <v>8460.63362180228</v>
          </cell>
          <cell r="F55">
            <v>239.182137561039</v>
          </cell>
          <cell r="G55">
            <v>10.5</v>
          </cell>
          <cell r="H55">
            <v>5.27</v>
          </cell>
          <cell r="I55">
            <v>5.23</v>
          </cell>
          <cell r="J55">
            <v>244.452137561039</v>
          </cell>
        </row>
        <row r="56">
          <cell r="A56">
            <v>51</v>
          </cell>
          <cell r="B56">
            <v>0.015</v>
          </cell>
          <cell r="C56">
            <v>0.0075</v>
          </cell>
          <cell r="D56">
            <v>0.0075</v>
          </cell>
          <cell r="E56">
            <v>8221.45148424124</v>
          </cell>
          <cell r="F56">
            <v>239.332143344304</v>
          </cell>
          <cell r="G56">
            <v>10.21</v>
          </cell>
          <cell r="H56">
            <v>5.12</v>
          </cell>
          <cell r="I56">
            <v>5.09</v>
          </cell>
          <cell r="J56">
            <v>244.452143344304</v>
          </cell>
        </row>
        <row r="57">
          <cell r="A57">
            <v>52</v>
          </cell>
          <cell r="B57">
            <v>0.015</v>
          </cell>
          <cell r="C57">
            <v>0.0075</v>
          </cell>
          <cell r="D57">
            <v>0.0075</v>
          </cell>
          <cell r="E57">
            <v>7982.11934089694</v>
          </cell>
          <cell r="F57">
            <v>239.482117984404</v>
          </cell>
          <cell r="G57">
            <v>9.91</v>
          </cell>
          <cell r="H57">
            <v>4.97</v>
          </cell>
          <cell r="I57">
            <v>4.94</v>
          </cell>
          <cell r="J57">
            <v>244.452117984404</v>
          </cell>
        </row>
        <row r="58">
          <cell r="A58">
            <v>53</v>
          </cell>
          <cell r="B58">
            <v>0.015</v>
          </cell>
          <cell r="C58">
            <v>0.0075</v>
          </cell>
          <cell r="D58">
            <v>0.0075</v>
          </cell>
          <cell r="E58">
            <v>7742.63722291253</v>
          </cell>
          <cell r="F58">
            <v>239.63206250481</v>
          </cell>
          <cell r="G58">
            <v>9.61</v>
          </cell>
          <cell r="H58">
            <v>4.82</v>
          </cell>
          <cell r="I58">
            <v>4.79</v>
          </cell>
          <cell r="J58">
            <v>244.45206250481</v>
          </cell>
        </row>
        <row r="59">
          <cell r="A59">
            <v>54</v>
          </cell>
          <cell r="B59">
            <v>0.015</v>
          </cell>
          <cell r="C59">
            <v>0.0075</v>
          </cell>
          <cell r="D59">
            <v>0.0075</v>
          </cell>
          <cell r="E59">
            <v>7503.00516040772</v>
          </cell>
          <cell r="F59">
            <v>239.781978024567</v>
          </cell>
          <cell r="G59">
            <v>9.31</v>
          </cell>
          <cell r="H59">
            <v>4.67</v>
          </cell>
          <cell r="I59">
            <v>4.64</v>
          </cell>
          <cell r="J59">
            <v>244.451978024567</v>
          </cell>
        </row>
        <row r="60">
          <cell r="A60">
            <v>55</v>
          </cell>
          <cell r="B60">
            <v>0.015</v>
          </cell>
          <cell r="C60">
            <v>0.0075</v>
          </cell>
          <cell r="D60">
            <v>0.0075</v>
          </cell>
          <cell r="E60">
            <v>7263.22318238316</v>
          </cell>
          <cell r="F60">
            <v>239.931865771059</v>
          </cell>
          <cell r="G60">
            <v>9.02</v>
          </cell>
          <cell r="H60">
            <v>4.52</v>
          </cell>
          <cell r="I60">
            <v>4.5</v>
          </cell>
          <cell r="J60">
            <v>244.451865771059</v>
          </cell>
        </row>
        <row r="61">
          <cell r="A61">
            <v>56</v>
          </cell>
          <cell r="B61">
            <v>0.015</v>
          </cell>
          <cell r="C61">
            <v>0.0075</v>
          </cell>
          <cell r="D61">
            <v>0.0075</v>
          </cell>
          <cell r="E61">
            <v>7023.2913166121</v>
          </cell>
          <cell r="F61">
            <v>240.081727094979</v>
          </cell>
          <cell r="G61">
            <v>8.72</v>
          </cell>
          <cell r="H61">
            <v>4.37</v>
          </cell>
          <cell r="I61">
            <v>4.35</v>
          </cell>
          <cell r="J61">
            <v>244.451727094979</v>
          </cell>
        </row>
        <row r="62">
          <cell r="A62">
            <v>57</v>
          </cell>
          <cell r="B62">
            <v>0.015</v>
          </cell>
          <cell r="C62">
            <v>0.0075</v>
          </cell>
          <cell r="D62">
            <v>0.0075</v>
          </cell>
          <cell r="E62">
            <v>6783.20958951712</v>
          </cell>
          <cell r="F62">
            <v>240.221563487976</v>
          </cell>
          <cell r="G62">
            <v>8.42</v>
          </cell>
          <cell r="H62">
            <v>4.23</v>
          </cell>
          <cell r="I62">
            <v>4.19</v>
          </cell>
          <cell r="J62">
            <v>244.451563487976</v>
          </cell>
        </row>
        <row r="63">
          <cell r="A63">
            <v>58</v>
          </cell>
          <cell r="B63">
            <v>0.015</v>
          </cell>
          <cell r="C63">
            <v>0.0075</v>
          </cell>
          <cell r="D63">
            <v>0.0075</v>
          </cell>
          <cell r="E63">
            <v>6542.98802602914</v>
          </cell>
          <cell r="F63">
            <v>240.371750212305</v>
          </cell>
          <cell r="G63">
            <v>8.12</v>
          </cell>
          <cell r="H63">
            <v>4.08</v>
          </cell>
          <cell r="I63">
            <v>4.04</v>
          </cell>
          <cell r="J63">
            <v>244.451750212305</v>
          </cell>
        </row>
        <row r="64">
          <cell r="A64">
            <v>59</v>
          </cell>
          <cell r="B64">
            <v>0.015</v>
          </cell>
          <cell r="C64">
            <v>0.0075</v>
          </cell>
          <cell r="D64">
            <v>0.0075</v>
          </cell>
          <cell r="E64">
            <v>6302.61627581684</v>
          </cell>
          <cell r="F64">
            <v>240.521929507103</v>
          </cell>
          <cell r="G64">
            <v>7.82</v>
          </cell>
          <cell r="H64">
            <v>3.93</v>
          </cell>
          <cell r="I64">
            <v>3.89</v>
          </cell>
          <cell r="J64">
            <v>244.451929507103</v>
          </cell>
        </row>
        <row r="65">
          <cell r="A65">
            <v>60</v>
          </cell>
          <cell r="B65">
            <v>0.015</v>
          </cell>
          <cell r="C65">
            <v>0.0075</v>
          </cell>
          <cell r="D65">
            <v>0.0075</v>
          </cell>
          <cell r="E65">
            <v>6062.09434630974</v>
          </cell>
          <cell r="F65">
            <v>240.672104559613</v>
          </cell>
          <cell r="G65">
            <v>7.53</v>
          </cell>
          <cell r="H65">
            <v>3.78</v>
          </cell>
          <cell r="I65">
            <v>3.75</v>
          </cell>
          <cell r="J65">
            <v>244.452104559613</v>
          </cell>
        </row>
        <row r="66">
          <cell r="A66">
            <v>61</v>
          </cell>
          <cell r="B66">
            <v>0.015</v>
          </cell>
          <cell r="C66">
            <v>0.0075</v>
          </cell>
          <cell r="D66">
            <v>0.0075</v>
          </cell>
          <cell r="E66">
            <v>5821.42224175012</v>
          </cell>
          <cell r="F66">
            <v>240.822278951626</v>
          </cell>
          <cell r="G66">
            <v>7.23</v>
          </cell>
          <cell r="H66">
            <v>3.63</v>
          </cell>
          <cell r="I66">
            <v>3.6</v>
          </cell>
          <cell r="J66">
            <v>244.452278951626</v>
          </cell>
        </row>
        <row r="67">
          <cell r="A67">
            <v>62</v>
          </cell>
          <cell r="B67">
            <v>0.015</v>
          </cell>
          <cell r="C67">
            <v>0.0075</v>
          </cell>
          <cell r="D67">
            <v>0.0075</v>
          </cell>
          <cell r="E67">
            <v>5580.5999627985</v>
          </cell>
          <cell r="F67">
            <v>240.972456728189</v>
          </cell>
          <cell r="G67">
            <v>6.93</v>
          </cell>
          <cell r="H67">
            <v>3.48</v>
          </cell>
          <cell r="I67">
            <v>3.45</v>
          </cell>
          <cell r="J67">
            <v>244.452456728189</v>
          </cell>
        </row>
        <row r="68">
          <cell r="A68">
            <v>63</v>
          </cell>
          <cell r="B68">
            <v>0.015</v>
          </cell>
          <cell r="C68">
            <v>0.0075</v>
          </cell>
          <cell r="D68">
            <v>0.0075</v>
          </cell>
          <cell r="E68">
            <v>5339.62750607031</v>
          </cell>
          <cell r="F68">
            <v>241.122642481931</v>
          </cell>
          <cell r="G68">
            <v>6.63</v>
          </cell>
          <cell r="H68">
            <v>3.33</v>
          </cell>
          <cell r="I68">
            <v>3.3</v>
          </cell>
          <cell r="J68">
            <v>244.452642481931</v>
          </cell>
        </row>
        <row r="69">
          <cell r="A69">
            <v>64</v>
          </cell>
          <cell r="B69">
            <v>0.015</v>
          </cell>
          <cell r="C69">
            <v>0.0075</v>
          </cell>
          <cell r="D69">
            <v>0.0075</v>
          </cell>
          <cell r="E69">
            <v>5098.50486358838</v>
          </cell>
          <cell r="F69">
            <v>241.272841457495</v>
          </cell>
          <cell r="G69">
            <v>6.33</v>
          </cell>
          <cell r="H69">
            <v>3.18</v>
          </cell>
          <cell r="I69">
            <v>3.15</v>
          </cell>
          <cell r="J69">
            <v>244.452841457495</v>
          </cell>
        </row>
        <row r="70">
          <cell r="A70">
            <v>65</v>
          </cell>
          <cell r="B70">
            <v>0.015</v>
          </cell>
          <cell r="C70">
            <v>0.0075</v>
          </cell>
          <cell r="D70">
            <v>0.0075</v>
          </cell>
          <cell r="E70">
            <v>4857.23202213088</v>
          </cell>
          <cell r="F70">
            <v>241.42305968208</v>
          </cell>
          <cell r="G70">
            <v>6.03</v>
          </cell>
          <cell r="H70">
            <v>3.03</v>
          </cell>
          <cell r="I70">
            <v>3</v>
          </cell>
          <cell r="J70">
            <v>244.45305968208</v>
          </cell>
        </row>
        <row r="71">
          <cell r="A71">
            <v>66</v>
          </cell>
          <cell r="B71">
            <v>0.015</v>
          </cell>
          <cell r="C71">
            <v>0.0075</v>
          </cell>
          <cell r="D71">
            <v>0.0075</v>
          </cell>
          <cell r="E71">
            <v>4615.8089624488</v>
          </cell>
          <cell r="F71">
            <v>241.573304130366</v>
          </cell>
          <cell r="G71">
            <v>5.73</v>
          </cell>
          <cell r="H71">
            <v>2.88</v>
          </cell>
          <cell r="I71">
            <v>2.85</v>
          </cell>
          <cell r="J71">
            <v>244.453304130366</v>
          </cell>
        </row>
        <row r="72">
          <cell r="A72">
            <v>67</v>
          </cell>
          <cell r="B72">
            <v>0.015</v>
          </cell>
          <cell r="C72">
            <v>0.0075</v>
          </cell>
          <cell r="D72">
            <v>0.0075</v>
          </cell>
          <cell r="E72">
            <v>4374.23565831844</v>
          </cell>
          <cell r="F72">
            <v>241.733582935278</v>
          </cell>
          <cell r="G72">
            <v>5.43</v>
          </cell>
          <cell r="H72">
            <v>2.72</v>
          </cell>
          <cell r="I72">
            <v>2.71</v>
          </cell>
          <cell r="J72">
            <v>244.453582935278</v>
          </cell>
        </row>
        <row r="73">
          <cell r="A73">
            <v>68</v>
          </cell>
          <cell r="B73">
            <v>0.015</v>
          </cell>
          <cell r="C73">
            <v>0.0075</v>
          </cell>
          <cell r="D73">
            <v>0.0075</v>
          </cell>
          <cell r="E73">
            <v>4132.50207538316</v>
          </cell>
          <cell r="F73">
            <v>241.8833141225</v>
          </cell>
          <cell r="G73">
            <v>5.13</v>
          </cell>
          <cell r="H73">
            <v>2.57</v>
          </cell>
          <cell r="I73">
            <v>2.56</v>
          </cell>
          <cell r="J73">
            <v>244.4533141225</v>
          </cell>
        </row>
        <row r="74">
          <cell r="A74">
            <v>69</v>
          </cell>
          <cell r="B74">
            <v>0.015</v>
          </cell>
          <cell r="C74">
            <v>0.0075</v>
          </cell>
          <cell r="D74">
            <v>0.0075</v>
          </cell>
          <cell r="E74">
            <v>3890.61876126066</v>
          </cell>
          <cell r="F74">
            <v>242.033064198889</v>
          </cell>
          <cell r="G74">
            <v>4.83</v>
          </cell>
          <cell r="H74">
            <v>2.42</v>
          </cell>
          <cell r="I74">
            <v>2.41</v>
          </cell>
          <cell r="J74">
            <v>244.453064198889</v>
          </cell>
        </row>
        <row r="75">
          <cell r="A75">
            <v>70</v>
          </cell>
          <cell r="B75">
            <v>0.015</v>
          </cell>
          <cell r="C75">
            <v>0.0075</v>
          </cell>
          <cell r="D75">
            <v>0.0075</v>
          </cell>
          <cell r="E75">
            <v>3648.58569706177</v>
          </cell>
          <cell r="F75">
            <v>242.182841907859</v>
          </cell>
          <cell r="G75">
            <v>4.53</v>
          </cell>
          <cell r="H75">
            <v>2.27</v>
          </cell>
          <cell r="I75">
            <v>2.26</v>
          </cell>
          <cell r="J75">
            <v>244.452841907859</v>
          </cell>
        </row>
        <row r="76">
          <cell r="A76">
            <v>71</v>
          </cell>
          <cell r="B76">
            <v>0.015</v>
          </cell>
          <cell r="C76">
            <v>0.0075</v>
          </cell>
          <cell r="D76">
            <v>0.0075</v>
          </cell>
          <cell r="E76">
            <v>3406.40285515391</v>
          </cell>
          <cell r="F76">
            <v>242.332657861022</v>
          </cell>
          <cell r="G76">
            <v>4.23</v>
          </cell>
          <cell r="H76">
            <v>2.12</v>
          </cell>
          <cell r="I76">
            <v>2.11</v>
          </cell>
          <cell r="J76">
            <v>244.452657861022</v>
          </cell>
        </row>
        <row r="77">
          <cell r="A77">
            <v>72</v>
          </cell>
          <cell r="B77">
            <v>0.015</v>
          </cell>
          <cell r="C77">
            <v>0.0075</v>
          </cell>
          <cell r="D77">
            <v>0.0075</v>
          </cell>
          <cell r="E77">
            <v>3164.07019729289</v>
          </cell>
          <cell r="F77">
            <v>242.482525113442</v>
          </cell>
          <cell r="G77">
            <v>3.93</v>
          </cell>
          <cell r="H77">
            <v>1.97</v>
          </cell>
          <cell r="I77">
            <v>1.96</v>
          </cell>
          <cell r="J77">
            <v>244.452525113442</v>
          </cell>
        </row>
        <row r="78">
          <cell r="A78">
            <v>73</v>
          </cell>
          <cell r="B78">
            <v>0.015</v>
          </cell>
          <cell r="C78">
            <v>0.0075</v>
          </cell>
          <cell r="D78">
            <v>0.0075</v>
          </cell>
          <cell r="E78">
            <v>2921.58767217945</v>
          </cell>
          <cell r="F78">
            <v>242.632459978671</v>
          </cell>
          <cell r="G78">
            <v>3.63</v>
          </cell>
          <cell r="H78">
            <v>1.82</v>
          </cell>
          <cell r="I78">
            <v>1.81</v>
          </cell>
          <cell r="J78">
            <v>244.452459978671</v>
          </cell>
        </row>
        <row r="79">
          <cell r="A79">
            <v>74</v>
          </cell>
          <cell r="B79">
            <v>0.015</v>
          </cell>
          <cell r="C79">
            <v>0.0075</v>
          </cell>
          <cell r="D79">
            <v>0.0075</v>
          </cell>
          <cell r="E79">
            <v>2678.95521220078</v>
          </cell>
          <cell r="F79">
            <v>242.782483214396</v>
          </cell>
          <cell r="G79">
            <v>3.33</v>
          </cell>
          <cell r="H79">
            <v>1.67</v>
          </cell>
          <cell r="I79">
            <v>1.66</v>
          </cell>
          <cell r="J79">
            <v>244.452483214396</v>
          </cell>
        </row>
        <row r="80">
          <cell r="A80">
            <v>75</v>
          </cell>
          <cell r="B80">
            <v>0.015</v>
          </cell>
          <cell r="C80">
            <v>0.0075</v>
          </cell>
          <cell r="D80">
            <v>0.0075</v>
          </cell>
          <cell r="E80">
            <v>2436.17272898638</v>
          </cell>
          <cell r="F80">
            <v>242.932621801117</v>
          </cell>
          <cell r="G80">
            <v>3.02</v>
          </cell>
          <cell r="H80">
            <v>1.52</v>
          </cell>
          <cell r="I80">
            <v>1.5</v>
          </cell>
          <cell r="J80">
            <v>244.452621801117</v>
          </cell>
        </row>
        <row r="81">
          <cell r="A81">
            <v>76</v>
          </cell>
          <cell r="B81">
            <v>0.015</v>
          </cell>
          <cell r="C81">
            <v>0.0075</v>
          </cell>
          <cell r="D81">
            <v>0.0075</v>
          </cell>
          <cell r="E81">
            <v>2193.24010718526</v>
          </cell>
          <cell r="F81">
            <v>243.082911709274</v>
          </cell>
          <cell r="G81">
            <v>2.72</v>
          </cell>
          <cell r="H81">
            <v>1.37</v>
          </cell>
          <cell r="I81">
            <v>1.35</v>
          </cell>
          <cell r="J81">
            <v>244.452911709274</v>
          </cell>
        </row>
        <row r="82">
          <cell r="A82">
            <v>77</v>
          </cell>
          <cell r="B82">
            <v>0.015</v>
          </cell>
          <cell r="C82">
            <v>0.0075</v>
          </cell>
          <cell r="D82">
            <v>0.0075</v>
          </cell>
          <cell r="E82">
            <v>1950.15719547599</v>
          </cell>
          <cell r="F82">
            <v>243.243402396327</v>
          </cell>
          <cell r="G82">
            <v>2.42</v>
          </cell>
          <cell r="H82">
            <v>1.21</v>
          </cell>
          <cell r="I82">
            <v>1.21</v>
          </cell>
          <cell r="J82">
            <v>244.453402396327</v>
          </cell>
        </row>
        <row r="83">
          <cell r="A83">
            <v>78</v>
          </cell>
          <cell r="B83">
            <v>0.015</v>
          </cell>
          <cell r="C83">
            <v>0.0075</v>
          </cell>
          <cell r="D83">
            <v>0.0075</v>
          </cell>
          <cell r="E83">
            <v>1706.91379307966</v>
          </cell>
          <cell r="F83">
            <v>243.392732383962</v>
          </cell>
          <cell r="G83">
            <v>2.12</v>
          </cell>
          <cell r="H83">
            <v>1.06</v>
          </cell>
          <cell r="I83">
            <v>1.06</v>
          </cell>
          <cell r="J83">
            <v>244.452732383962</v>
          </cell>
        </row>
        <row r="84">
          <cell r="A84">
            <v>79</v>
          </cell>
          <cell r="B84">
            <v>0.015</v>
          </cell>
          <cell r="C84">
            <v>0.0075</v>
          </cell>
          <cell r="D84">
            <v>0.0075</v>
          </cell>
          <cell r="E84">
            <v>1463.5210606957</v>
          </cell>
          <cell r="F84">
            <v>243.542202664492</v>
          </cell>
          <cell r="G84">
            <v>1.82</v>
          </cell>
          <cell r="H84">
            <v>0.91</v>
          </cell>
          <cell r="I84">
            <v>0.91</v>
          </cell>
          <cell r="J84">
            <v>244.452202664492</v>
          </cell>
        </row>
        <row r="85">
          <cell r="A85">
            <v>80</v>
          </cell>
          <cell r="B85">
            <v>0.015</v>
          </cell>
          <cell r="C85">
            <v>0.0075</v>
          </cell>
          <cell r="D85">
            <v>0.0075</v>
          </cell>
          <cell r="E85">
            <v>1219.97885803121</v>
          </cell>
          <cell r="F85">
            <v>243.691887804233</v>
          </cell>
          <cell r="G85">
            <v>1.51</v>
          </cell>
          <cell r="H85">
            <v>0.76</v>
          </cell>
          <cell r="I85">
            <v>0.75</v>
          </cell>
          <cell r="J85">
            <v>244.451887804233</v>
          </cell>
        </row>
        <row r="86">
          <cell r="A86">
            <v>81</v>
          </cell>
          <cell r="B86">
            <v>0.015</v>
          </cell>
          <cell r="C86">
            <v>0.0075</v>
          </cell>
          <cell r="D86">
            <v>0.0075</v>
          </cell>
          <cell r="E86">
            <v>976.286970226974</v>
          </cell>
          <cell r="F86">
            <v>243.841918294439</v>
          </cell>
          <cell r="G86">
            <v>1.21</v>
          </cell>
          <cell r="H86">
            <v>0.61</v>
          </cell>
          <cell r="I86">
            <v>0.6</v>
          </cell>
          <cell r="J86">
            <v>244.451918294439</v>
          </cell>
        </row>
        <row r="87">
          <cell r="A87">
            <v>82</v>
          </cell>
          <cell r="B87">
            <v>0.015</v>
          </cell>
          <cell r="C87">
            <v>0.0075</v>
          </cell>
          <cell r="D87">
            <v>0.0075</v>
          </cell>
          <cell r="E87">
            <v>732.445051932535</v>
          </cell>
          <cell r="F87">
            <v>243.992555133378</v>
          </cell>
          <cell r="G87">
            <v>0.91</v>
          </cell>
          <cell r="H87">
            <v>0.46</v>
          </cell>
          <cell r="I87">
            <v>0.45</v>
          </cell>
          <cell r="J87">
            <v>244.452555133378</v>
          </cell>
        </row>
        <row r="88">
          <cell r="A88">
            <v>83</v>
          </cell>
          <cell r="B88">
            <v>0.015</v>
          </cell>
          <cell r="C88">
            <v>0.0075</v>
          </cell>
          <cell r="D88">
            <v>0.0075</v>
          </cell>
          <cell r="E88">
            <v>488.452496799157</v>
          </cell>
          <cell r="F88">
            <v>244.154450880955</v>
          </cell>
          <cell r="G88">
            <v>0.61</v>
          </cell>
          <cell r="H88">
            <v>0.3</v>
          </cell>
          <cell r="I88">
            <v>0.31</v>
          </cell>
          <cell r="J88">
            <v>244.454450880955</v>
          </cell>
        </row>
        <row r="89">
          <cell r="A89">
            <v>84</v>
          </cell>
          <cell r="B89">
            <v>0.015</v>
          </cell>
          <cell r="C89">
            <v>0.0075</v>
          </cell>
          <cell r="D89">
            <v>0.0075</v>
          </cell>
          <cell r="E89">
            <v>244.298045918203</v>
          </cell>
          <cell r="F89">
            <v>244.300209839095</v>
          </cell>
          <cell r="G89">
            <v>0.3</v>
          </cell>
          <cell r="H89">
            <v>0.15</v>
          </cell>
          <cell r="I89">
            <v>0.15</v>
          </cell>
          <cell r="J89">
            <v>244.450209839095</v>
          </cell>
        </row>
      </sheetData>
      <sheetData sheetId="2"/>
      <sheetData sheetId="3"/>
      <sheetData sheetId="4"/>
    </sheetDataSet>
  </externalBook>
</externalLink>
</file>

<file path=xl/tables/table1.xml><?xml version="1.0" encoding="utf-8"?>
<table xmlns="http://schemas.openxmlformats.org/spreadsheetml/2006/main" id="1" name="SHEstado" displayName="SHEstado" ref="E1:H8" headerRowCount="1" totalsRowCount="0" totalsRowShown="0">
  <autoFilter ref="E1:H8"/>
  <tableColumns count="4">
    <tableColumn id="1" name="SH26abc"/>
    <tableColumn id="2" name="VRef"/>
    <tableColumn id="3" name="% Máx Comp Vinv"/>
    <tableColumn id="4" name="% Máx Comp Vref"/>
  </tableColumns>
</table>
</file>

<file path=xl/tables/table10.xml><?xml version="1.0" encoding="utf-8"?>
<table xmlns="http://schemas.openxmlformats.org/spreadsheetml/2006/main" id="10" name="Table153324" displayName="Table153324" ref="T1:U5" headerRowCount="1" totalsRowCount="1" totalsRowShown="1">
  <autoFilter ref="T1:U5"/>
  <tableColumns count="2">
    <tableColumn id="1" name="NUTI"/>
    <tableColumn id="2" name="CodNUTI" totalsRowFunction="count"/>
  </tableColumns>
</table>
</file>

<file path=xl/tables/table11.xml><?xml version="1.0" encoding="utf-8"?>
<table xmlns="http://schemas.openxmlformats.org/spreadsheetml/2006/main" id="11" name="Table162436" displayName="Table162436" ref="AB1:AC9" headerRowCount="1" totalsRowCount="1" totalsRowShown="1">
  <autoFilter ref="AB1:AC9"/>
  <tableColumns count="2">
    <tableColumn id="1" name="NUTII 2013"/>
    <tableColumn id="2" name="CodNUTII 2013" totalsRowFunction="count"/>
  </tableColumns>
</table>
</file>

<file path=xl/tables/table12.xml><?xml version="1.0" encoding="utf-8"?>
<table xmlns="http://schemas.openxmlformats.org/spreadsheetml/2006/main" id="12" name="Table16243627" displayName="Table16243627" ref="AC1:AD9" headerRowCount="1" totalsRowCount="1" totalsRowShown="1">
  <autoFilter ref="AC1:AD9"/>
  <tableColumns count="2">
    <tableColumn id="1" name="NUTII 2013"/>
    <tableColumn id="2" name="CodNUTII 2013" totalsRowFunction="count"/>
  </tableColumns>
</table>
</file>

<file path=xl/tables/table13.xml><?xml version="1.0" encoding="utf-8"?>
<table xmlns="http://schemas.openxmlformats.org/spreadsheetml/2006/main" id="13" name="Table1634" displayName="Table1634" ref="V1:W9" headerRowCount="1" totalsRowCount="1" totalsRowShown="1">
  <autoFilter ref="V1:W9"/>
  <tableColumns count="2">
    <tableColumn id="1" name="NUTII 2011"/>
    <tableColumn id="2" name="CodNUTII 2011" totalsRowFunction="count"/>
  </tableColumns>
</table>
</file>

<file path=xl/tables/table14.xml><?xml version="1.0" encoding="utf-8"?>
<table xmlns="http://schemas.openxmlformats.org/spreadsheetml/2006/main" id="14" name="Table163425" displayName="Table163425" ref="W1:X9" headerRowCount="1" totalsRowCount="1" totalsRowShown="1">
  <autoFilter ref="W1:X9"/>
  <tableColumns count="2">
    <tableColumn id="1" name="NUTII 2011"/>
    <tableColumn id="2" name="CodNUTII 2011" totalsRowFunction="count"/>
  </tableColumns>
</table>
</file>

<file path=xl/tables/table15.xml><?xml version="1.0" encoding="utf-8"?>
<table xmlns="http://schemas.openxmlformats.org/spreadsheetml/2006/main" id="15" name="Table172537" displayName="Table172537" ref="AE1:AF27" headerRowCount="1" totalsRowCount="1" totalsRowShown="1">
  <autoFilter ref="AE1:AF27"/>
  <tableColumns count="2">
    <tableColumn id="1" name="NUTIII 2013"/>
    <tableColumn id="2" name="CodINE_NUTIII 2013" totalsRowFunction="count"/>
  </tableColumns>
</table>
</file>

<file path=xl/tables/table16.xml><?xml version="1.0" encoding="utf-8"?>
<table xmlns="http://schemas.openxmlformats.org/spreadsheetml/2006/main" id="16" name="Table17253728" displayName="Table17253728" ref="AF1:AG27" headerRowCount="1" totalsRowCount="1" totalsRowShown="1">
  <autoFilter ref="AF1:AG27"/>
  <tableColumns count="2">
    <tableColumn id="1" name="NUTIII 2013"/>
    <tableColumn id="2" name="CodINE_NUTIII 2013" totalsRowFunction="count"/>
  </tableColumns>
</table>
</file>

<file path=xl/tables/table17.xml><?xml version="1.0" encoding="utf-8"?>
<table xmlns="http://schemas.openxmlformats.org/spreadsheetml/2006/main" id="17" name="Table1735" displayName="Table1735" ref="Y1:Z32" headerRowCount="1" totalsRowCount="1" totalsRowShown="1">
  <autoFilter ref="Y1:Z32"/>
  <tableColumns count="2">
    <tableColumn id="1" name="NUTIII 2011"/>
    <tableColumn id="2" name="CodINE_NUTIII 2011" totalsRowFunction="count"/>
  </tableColumns>
</table>
</file>

<file path=xl/tables/table18.xml><?xml version="1.0" encoding="utf-8"?>
<table xmlns="http://schemas.openxmlformats.org/spreadsheetml/2006/main" id="18" name="Table173526" displayName="Table173526" ref="Z1:AA32" headerRowCount="1" totalsRowCount="1" totalsRowShown="1">
  <autoFilter ref="Z1:AA32"/>
  <tableColumns count="2">
    <tableColumn id="1" name="NUTIII 2011"/>
    <tableColumn id="2" name="CodINE_NUTIII 2011" totalsRowFunction="count"/>
  </tableColumns>
</table>
</file>

<file path=xl/tables/table19.xml><?xml version="1.0" encoding="utf-8"?>
<table xmlns="http://schemas.openxmlformats.org/spreadsheetml/2006/main" id="19" name="Table1817" displayName="Table1817" ref="A5:H6" headerRowCount="1" totalsRowCount="0" totalsRowShown="0">
  <autoFilter ref="A5:H6"/>
  <tableColumns count="8">
    <tableColumn id="1" name="Identificação prédio ou fração (conforme propriedade horizontal ou designação que permita a identificação)"/>
    <tableColumn id="2" name="Código do fogo para efeitos de ligação ao ficheiro de agregados (númeração automática)"/>
    <tableColumn id="3" name="Morada (designação e n.º de polícia)"/>
    <tableColumn id="4" name="Código Postal"/>
    <tableColumn id="5" name="Código da freguesia"/>
    <tableColumn id="6" name="Artigo Matricial conforme caderneta predial"/>
    <tableColumn id="7" name="Descrição Conservatória do Registo Predial"/>
    <tableColumn id="8" name="Tipologia"/>
  </tableColumns>
</table>
</file>

<file path=xl/tables/table2.xml><?xml version="1.0" encoding="utf-8"?>
<table xmlns="http://schemas.openxmlformats.org/spreadsheetml/2006/main" id="2" name="Table1" displayName="Table1" ref="A1:A3" headerRowCount="1" totalsRowCount="0" totalsRowShown="0">
  <autoFilter ref="A1:A3"/>
  <tableColumns count="1">
    <tableColumn id="1" name="Tipo de núcleo"/>
  </tableColumns>
</table>
</file>

<file path=xl/tables/table20.xml><?xml version="1.0" encoding="utf-8"?>
<table xmlns="http://schemas.openxmlformats.org/spreadsheetml/2006/main" id="20" name="Table183" displayName="Table183" ref="A7:P8" headerRowCount="1" totalsRowCount="0" totalsRowShown="0">
  <autoFilter ref="A7:P8"/>
  <tableColumns count="16">
    <tableColumn id="1" name="Identificação prédio ou fração (conforme propriedade horizontal ou desginação que permita a identificação)"/>
    <tableColumn id="2" name="Área bruta privativa (m²)"/>
    <tableColumn id="3" name="Área bruta de construção (m²)"/>
    <tableColumn id="4" name="Coeficiente localização do IMI (consultar link acima)"/>
    <tableColumn id="5" name="Empreitadas&#10;(apenas elegível para contratos de empreiatada celebrados a partir de 2020-02-01)&#10;"/>
    <tableColumn id="6" name="Preço de aquisição"/>
    <tableColumn id="7" name="Trabalhos e fornecimentos com acessibilidades e de sustentabilidade ambiental"/>
    <tableColumn id="8" name="Fiscalização"/>
    <tableColumn id="9" name="Publicitação"/>
    <tableColumn id="10" name="Registos"/>
    <tableColumn id="11" name="Projetos"/>
    <tableColumn id="12" name="Segurança de Obra"/>
    <tableColumn id="13" name="Atos Notariais"/>
    <tableColumn id="14" name="Despesas com arrendamento temporário"/>
    <tableColumn id="15" name="Certificações Energéticas"/>
    <tableColumn id="16" name="Total"/>
  </tableColumns>
</table>
</file>

<file path=xl/tables/table21.xml><?xml version="1.0" encoding="utf-8"?>
<table xmlns="http://schemas.openxmlformats.org/spreadsheetml/2006/main" id="21" name="Table1832621" displayName="Table1832621" ref="A5:F15" headerRowCount="1" totalsRowCount="0" totalsRowShown="0">
  <autoFilter ref="A5:F15"/>
  <tableColumns count="6">
    <tableColumn id="1" name="Identificação prédio ou fração (conforme propriedade horizontal ou desginação que permita a identificação)"/>
    <tableColumn id="2" name="Identificação prédio ou fração conforme anexo 1"/>
    <tableColumn id="3" name="NIF prestador/empreiteiro"/>
    <tableColumn id="4" name="Nome Legal do prestador"/>
    <tableColumn id="5" name="Despesa total do contrato"/>
    <tableColumn id="6" name="Despesa elegível PRR (conforme condições do aviso e sem IVA)"/>
  </tableColumns>
</table>
</file>

<file path=xl/tables/table22.xml><?xml version="1.0" encoding="utf-8"?>
<table xmlns="http://schemas.openxmlformats.org/spreadsheetml/2006/main" id="22" name="Table18329" displayName="Table18329" ref="A11:H12" headerRowCount="1" totalsRowCount="0" totalsRowShown="0">
  <autoFilter ref="A11:H12"/>
  <tableColumns count="8">
    <tableColumn id="1" name="Identificação prédio ou fração (conforme propriedade horizontal ou designação que permita a identificação)"/>
    <tableColumn id="2" name="Data da consignação da empreitada"/>
    <tableColumn id="3" name="1º Componente"/>
    <tableColumn id="4" name="2º Componente"/>
    <tableColumn id="5" name="antes da obra&#10;&#10;%"/>
    <tableColumn id="6" name="após a obra&#10;&#10;%"/>
    <tableColumn id="7" name="antes da obra&#10; &#10;%"/>
    <tableColumn id="8" name="após a obra&#10; &#10;%"/>
  </tableColumns>
</table>
</file>

<file path=xl/tables/table23.xml><?xml version="1.0" encoding="utf-8"?>
<table xmlns="http://schemas.openxmlformats.org/spreadsheetml/2006/main" id="23" name="Table2" displayName="Table2" ref="A3:Q15" headerRowCount="1" totalsRowCount="0" totalsRowShown="0">
  <autoFilter ref="A3:Q15"/>
  <tableColumns count="17">
    <tableColumn id="1" name="Código"/>
    <tableColumn id="2" name="Nome completo"/>
    <tableColumn id="3" name="Estado Civil"/>
    <tableColumn id="4" name="Parentesco"/>
    <tableColumn id="5" name="Tipo de documento de identificação"/>
    <tableColumn id="6" name="Número do documento de indentificação"/>
    <tableColumn id="7" name="NIF"/>
    <tableColumn id="8" name="Data de nascimento&#10;(AAAA-MM-DD)"/>
    <tableColumn id="9" name="Sexo"/>
    <tableColumn id="10" name="Incapacidade igual ou superior a 60%?"/>
    <tableColumn id="11" name="Rendimento anual do membro do agregado superior à pensão social (€)"/>
    <tableColumn id="12" name="Informação completa?"/>
    <tableColumn id="13" name="ID"/>
    <tableColumn id="14" name="Verif. NIF"/>
    <tableColumn id="15" name="Verif. Rend."/>
    <tableColumn id="16" name="Dependente"/>
    <tableColumn id="17" name="Idade"/>
  </tableColumns>
</table>
</file>

<file path=xl/tables/table24.xml><?xml version="1.0" encoding="utf-8"?>
<table xmlns="http://schemas.openxmlformats.org/spreadsheetml/2006/main" id="24" name="Table20" displayName="Table20" ref="S1:S8" headerRowCount="1" totalsRowCount="0" totalsRowShown="0">
  <autoFilter ref="S1:S8"/>
  <tableColumns count="1">
    <tableColumn id="1" name="Objetivo"/>
  </tableColumns>
</table>
</file>

<file path=xl/tables/table25.xml><?xml version="1.0" encoding="utf-8"?>
<table xmlns="http://schemas.openxmlformats.org/spreadsheetml/2006/main" id="25" name="Table2041" displayName="Table2041" ref="D26:D30" headerRowCount="1" totalsRowCount="0" totalsRowShown="0">
  <autoFilter ref="D26:D30"/>
  <tableColumns count="1">
    <tableColumn id="1" name="Fase"/>
  </tableColumns>
</table>
</file>

<file path=xl/tables/table26.xml><?xml version="1.0" encoding="utf-8"?>
<table xmlns="http://schemas.openxmlformats.org/spreadsheetml/2006/main" id="26" name="Table21" displayName="Table21" ref="C27:C30" headerRowCount="1" totalsRowCount="0" totalsRowShown="0">
  <autoFilter ref="C27:C30"/>
  <tableColumns count="1">
    <tableColumn id="1" name="Verificação pelo município"/>
  </tableColumns>
</table>
</file>

<file path=xl/tables/table27.xml><?xml version="1.0" encoding="utf-8"?>
<table xmlns="http://schemas.openxmlformats.org/spreadsheetml/2006/main" id="27" name="Table221" displayName="Table221" ref="B2:F14" headerRowCount="1" totalsRowCount="0" totalsRowShown="0">
  <autoFilter ref="B2:F14"/>
  <tableColumns count="5">
    <tableColumn id="1" name="Solução Habitacional"/>
    <tableColumn id="2" name="Column2"/>
    <tableColumn id="3" name="Column3"/>
    <tableColumn id="4" name="Column4"/>
    <tableColumn id="5" name="Column5"/>
  </tableColumns>
</table>
</file>

<file path=xl/tables/table28.xml><?xml version="1.0" encoding="utf-8"?>
<table xmlns="http://schemas.openxmlformats.org/spreadsheetml/2006/main" id="28" name="Table2212942" displayName="Table2212942" ref="A8:M27" headerRowCount="1" totalsRowCount="0" totalsRowShown="0">
  <autoFilter ref="A8:M27"/>
  <tableColumns count="13">
    <tableColumn id="1" name="TIPO DE ENTIDADE"/>
    <tableColumn id="2" name="COD Pedido"/>
    <tableColumn id="3" name="COD SH"/>
    <tableColumn id="4" name="SOLUÇÃO HABITACIONAL"/>
    <tableColumn id="5" name="FASE"/>
    <tableColumn id="6" name="Objetivo"/>
    <tableColumn id="7" name="REQUISITOS LEGAIS"/>
    <tableColumn id="8" name="ENQUADRAMENTO LEGAL"/>
    <tableColumn id="9" name="VERIFICAÇÃO"/>
    <tableColumn id="10" name="OBSERVAÇÕES"/>
    <tableColumn id="11" name="VER"/>
    <tableColumn id="12" name="Modelos"/>
    <tableColumn id="13" name="Column1"/>
  </tableColumns>
</table>
</file>

<file path=xl/tables/table29.xml><?xml version="1.0" encoding="utf-8"?>
<table xmlns="http://schemas.openxmlformats.org/spreadsheetml/2006/main" id="29" name="Table22129422940" displayName="Table22129422940" ref="A6:G23" headerRowCount="1" totalsRowCount="0" totalsRowShown="0">
  <autoFilter ref="A6:G23"/>
  <tableColumns count="7">
    <tableColumn id="1" name="N.º"/>
    <tableColumn id="2" name="REQUISITOS LEGAIS"/>
    <tableColumn id="3" name="ENQUADRAMENTO LEGAL"/>
    <tableColumn id="4" name="Verificação pelo município dos requisitos nos termos do número 3.3.2"/>
    <tableColumn id="5" name="Fase em que é obrigatória a apresentação dos elementos."/>
    <tableColumn id="6" name="Fundamentação"/>
    <tableColumn id="7" name="OBSERVAÇÕES"/>
  </tableColumns>
</table>
</file>

<file path=xl/tables/table3.xml><?xml version="1.0" encoding="utf-8"?>
<table xmlns="http://schemas.openxmlformats.org/spreadsheetml/2006/main" id="3" name="Table10" displayName="Table10" ref="H1:H9" headerRowCount="1" totalsRowCount="0" totalsRowShown="0">
  <autoFilter ref="H1:H9"/>
  <tableColumns count="1">
    <tableColumn id="1" name="Artigo 5.º Classificação da situação indigna, art. 5ª do D.L. 37/2018"/>
  </tableColumns>
</table>
</file>

<file path=xl/tables/table30.xml><?xml version="1.0" encoding="utf-8"?>
<table xmlns="http://schemas.openxmlformats.org/spreadsheetml/2006/main" id="30" name="Table222" displayName="Table222" ref="B3:L15" headerRowCount="1" totalsRowCount="0" totalsRowShown="0">
  <autoFilter ref="B3:L15"/>
  <tableColumns count="11">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s>
</table>
</file>

<file path=xl/tables/table31.xml><?xml version="1.0" encoding="utf-8"?>
<table xmlns="http://schemas.openxmlformats.org/spreadsheetml/2006/main" id="31" name="Table3" displayName="Table3" ref="A1:C8" headerRowCount="1" totalsRowCount="0" totalsRowShown="0">
  <autoFilter ref="A1:C8"/>
  <tableColumns count="3">
    <tableColumn id="1" name="Tipo de Beneficiário"/>
    <tableColumn id="2" name="Descrição completa"/>
    <tableColumn id="3" name="COD"/>
  </tableColumns>
</table>
</file>

<file path=xl/tables/table32.xml><?xml version="1.0" encoding="utf-8"?>
<table xmlns="http://schemas.openxmlformats.org/spreadsheetml/2006/main" id="32" name="Table5" displayName="Table5" ref="N1:O5" headerRowCount="1" totalsRowCount="0" totalsRowShown="0">
  <autoFilter ref="N1:O5"/>
  <tableColumns count="2">
    <tableColumn id="1" name="SH25_BD"/>
    <tableColumn id="2" name="VRef"/>
  </tableColumns>
</table>
</file>

<file path=xl/tables/table33.xml><?xml version="1.0" encoding="utf-8"?>
<table xmlns="http://schemas.openxmlformats.org/spreadsheetml/2006/main" id="33" name="Table520" displayName="Table520" ref="W1:W9" headerRowCount="1" totalsRowCount="0" totalsRowShown="0">
  <autoFilter ref="W1:W9"/>
  <tableColumns count="1">
    <tableColumn id="1" name="lista de elementos"/>
  </tableColumns>
</table>
</file>

<file path=xl/tables/table34.xml><?xml version="1.0" encoding="utf-8"?>
<table xmlns="http://schemas.openxmlformats.org/spreadsheetml/2006/main" id="34" name="Table53" displayName="Table53" ref="Q1:Q4" headerRowCount="1" totalsRowCount="0" totalsRowShown="0">
  <autoFilter ref="Q1:Q4"/>
  <tableColumns count="1">
    <tableColumn id="1" name="FASES"/>
  </tableColumns>
</table>
</file>

<file path=xl/tables/table35.xml><?xml version="1.0" encoding="utf-8"?>
<table xmlns="http://schemas.openxmlformats.org/spreadsheetml/2006/main" id="35" name="Table54" displayName="Table54" ref="U1:U4" headerRowCount="1" totalsRowCount="0" totalsRowShown="0">
  <autoFilter ref="U1:U4"/>
  <tableColumns count="1">
    <tableColumn id="1" name="Verificação"/>
  </tableColumns>
</table>
</file>

<file path=xl/tables/table36.xml><?xml version="1.0" encoding="utf-8"?>
<table xmlns="http://schemas.openxmlformats.org/spreadsheetml/2006/main" id="36" name="Table6" displayName="Table6" ref="J1:J6" headerRowCount="1" totalsRowCount="0" totalsRowShown="0">
  <autoFilter ref="J1:J6"/>
  <tableColumns count="1">
    <tableColumn id="1" name="SH26d"/>
  </tableColumns>
</table>
</file>

<file path=xl/tables/table37.xml><?xml version="1.0" encoding="utf-8"?>
<table xmlns="http://schemas.openxmlformats.org/spreadsheetml/2006/main" id="37" name="Table7" displayName="Table7" ref="L1:L2" headerRowCount="1" totalsRowCount="0" totalsRowShown="0">
  <autoFilter ref="L1:L2"/>
  <tableColumns count="1">
    <tableColumn id="1" name="SH26e"/>
  </tableColumns>
</table>
</file>

<file path=xl/tables/table38.xml><?xml version="1.0" encoding="utf-8"?>
<table xmlns="http://schemas.openxmlformats.org/spreadsheetml/2006/main" id="38" name="Table8" displayName="Table8" ref="C1:C4" headerRowCount="1" totalsRowCount="0" totalsRowShown="0">
  <autoFilter ref="C1:C4"/>
  <tableColumns count="1">
    <tableColumn id="1" name="Situação atual da família"/>
  </tableColumns>
</table>
</file>

<file path=xl/tables/table39.xml><?xml version="1.0" encoding="utf-8"?>
<table xmlns="http://schemas.openxmlformats.org/spreadsheetml/2006/main" id="39" name="Table813" displayName="Table813" ref="L1:M4" headerRowCount="1" totalsRowCount="0" totalsRowShown="0">
  <autoFilter ref="L1:M4"/>
  <tableColumns count="2">
    <tableColumn id="1" name="Art.º 83"/>
    <tableColumn id="2" name="Art.º 84"/>
  </tableColumns>
</table>
</file>

<file path=xl/tables/table4.xml><?xml version="1.0" encoding="utf-8"?>
<table xmlns="http://schemas.openxmlformats.org/spreadsheetml/2006/main" id="4" name="Table11" displayName="Table11" ref="C6:C9" headerRowCount="1" totalsRowCount="0" totalsRowShown="0">
  <autoFilter ref="C6:C9"/>
  <tableColumns count="1">
    <tableColumn id="1" name="Situações Específicas - Art.º10 / Art.º11 / Art.º12"/>
  </tableColumns>
</table>
</file>

<file path=xl/tables/table40.xml><?xml version="1.0" encoding="utf-8"?>
<table xmlns="http://schemas.openxmlformats.org/spreadsheetml/2006/main" id="40" name="Table9" displayName="Table9" ref="E1:F8" headerRowCount="1" totalsRowCount="0" totalsRowShown="0">
  <autoFilter ref="E1:F8"/>
  <tableColumns count="2">
    <tableColumn id="1" name="Técnico"/>
    <tableColumn id="2" name="Contacto"/>
  </tableColumns>
</table>
</file>

<file path=xl/tables/table5.xml><?xml version="1.0" encoding="utf-8"?>
<table xmlns="http://schemas.openxmlformats.org/spreadsheetml/2006/main" id="5" name="Table13" displayName="Table13" ref="J1:J6" headerRowCount="1" totalsRowCount="0" totalsRowShown="0">
  <autoFilter ref="J1:J6"/>
  <tableColumns count="1">
    <tableColumn id="1" name="Prior."/>
  </tableColumns>
</table>
</file>

<file path=xl/tables/table6.xml><?xml version="1.0" encoding="utf-8"?>
<table xmlns="http://schemas.openxmlformats.org/spreadsheetml/2006/main" id="6" name="Table14" displayName="Table14" ref="E9:E11" headerRowCount="1" totalsRowCount="0" totalsRowShown="0">
  <autoFilter ref="E9:E11"/>
  <tableColumns count="1">
    <tableColumn id="1" name="Enquadramento da solução"/>
  </tableColumns>
</table>
</file>

<file path=xl/tables/table7.xml><?xml version="1.0" encoding="utf-8"?>
<table xmlns="http://schemas.openxmlformats.org/spreadsheetml/2006/main" id="7" name="Table1432" displayName="Table1432" ref="A1:Q310" headerRowCount="1" totalsRowCount="1" totalsRowShown="1">
  <autoFilter ref="A1:Q310"/>
  <tableColumns count="17">
    <tableColumn id="1" name="Município" totalsRowFunction="count"/>
    <tableColumn id="2" name="CodINE Mun2011"/>
    <tableColumn id="3" name="CodINE Mun2013"/>
    <tableColumn id="4" name="NUTS I"/>
    <tableColumn id="5" name="CodINE NUTI"/>
    <tableColumn id="6" name="NUTS II 2011"/>
    <tableColumn id="7" name="CodINE NUTII 2011"/>
    <tableColumn id="8" name="NUTS II 2013"/>
    <tableColumn id="9" name="CodINE NUTII 2013"/>
    <tableColumn id="10" name="NUTS III 2011"/>
    <tableColumn id="11" name="CodINE NUTIII 2011"/>
    <tableColumn id="12" name="NUTS III 2013"/>
    <tableColumn id="13" name="CodINE NUTIII 2013"/>
    <tableColumn id="14" name="VRefAq"/>
    <tableColumn id="15" name="VRefAr"/>
    <tableColumn id="16" name="Lev. 2018 NÚCLEOS" totalsRowFunction="sum"/>
    <tableColumn id="17" name="Lev. 2019 FAMÍLIAS" totalsRowFunction="sum"/>
  </tableColumns>
</table>
</file>

<file path=xl/tables/table8.xml><?xml version="1.0" encoding="utf-8"?>
<table xmlns="http://schemas.openxmlformats.org/spreadsheetml/2006/main" id="8" name="Table143223" displayName="Table143223" ref="A1:R310" headerRowCount="1" totalsRowCount="1" totalsRowShown="1">
  <autoFilter ref="A1:R310"/>
  <tableColumns count="18">
    <tableColumn id="1" name="Município" totalsRowFunction="count"/>
    <tableColumn id="2" name="CodINE Mun2011"/>
    <tableColumn id="3" name="CodINE Mun2013"/>
    <tableColumn id="4" name="NUTS I"/>
    <tableColumn id="5" name="CodINE NUTI"/>
    <tableColumn id="6" name="NUTS II 2011"/>
    <tableColumn id="7" name="CodINE NUTII 2011"/>
    <tableColumn id="8" name="NUTS II 2013"/>
    <tableColumn id="9" name="CodINE NUTII 2013"/>
    <tableColumn id="10" name="NUTS III 2011"/>
    <tableColumn id="11" name="CodINE NUTIII 2011"/>
    <tableColumn id="12" name="NUTS III 2013"/>
    <tableColumn id="13" name="CodINE NUTIII 2013"/>
    <tableColumn id="14" name="VRefAq"/>
    <tableColumn id="15" name="VRefAr"/>
    <tableColumn id="16" name="Lev. 2018 NÚCLEOS" totalsRowFunction="sum"/>
    <tableColumn id="17" name="Lev. 2019 FAMÍLIAS" totalsRowFunction="sum"/>
    <tableColumn id="18" name="Processo Edoclink"/>
  </tableColumns>
</table>
</file>

<file path=xl/tables/table9.xml><?xml version="1.0" encoding="utf-8"?>
<table xmlns="http://schemas.openxmlformats.org/spreadsheetml/2006/main" id="9" name="Table1533" displayName="Table1533" ref="S1:T5" headerRowCount="1" totalsRowCount="1" totalsRowShown="1">
  <autoFilter ref="S1:T5"/>
  <tableColumns count="2">
    <tableColumn id="1" name="NUTI"/>
    <tableColumn id="2" name="CodNUTI" totalsRowFunction="count"/>
  </tableColumns>
</table>
</file>

<file path=xl/theme/theme1.xml><?xml version="1.0" encoding="utf-8"?>
<a:theme xmlns:a="http://schemas.openxmlformats.org/drawingml/2006/main" xmlns:r="http://schemas.openxmlformats.org/officeDocument/2006/relationships" name="Tema do Office">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pitchFamily="0" charset="1"/>
        <a:ea typeface=""/>
        <a:cs typeface=""/>
      </a:majorFont>
      <a:minorFont>
        <a:latin typeface="Calibri" panose="020F0502020204030204" pitchFamily="0" charset="1"/>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table" Target="../tables/table30.xml"/>
</Relationships>
</file>

<file path=xl/worksheets/_rels/sheet12.xml.rels><?xml version="1.0" encoding="UTF-8"?>
<Relationships xmlns="http://schemas.openxmlformats.org/package/2006/relationships"><Relationship Id="rId1" Type="http://schemas.openxmlformats.org/officeDocument/2006/relationships/drawing" Target="../drawings/drawing8.xml"/><Relationship Id="rId2" Type="http://schemas.openxmlformats.org/officeDocument/2006/relationships/table" Target="../tables/table21.xml"/>
</Relationships>
</file>

<file path=xl/worksheets/_rels/sheet13.xml.rels><?xml version="1.0" encoding="UTF-8"?>
<Relationships xmlns="http://schemas.openxmlformats.org/package/2006/relationships"><Relationship Id="rId1" Type="http://schemas.openxmlformats.org/officeDocument/2006/relationships/drawing" Target="../drawings/drawing9.xml"/><Relationship Id="rId2" Type="http://schemas.openxmlformats.org/officeDocument/2006/relationships/table" Target="../tables/table22.xml"/>
</Relationships>
</file>

<file path=xl/worksheets/_rels/sheet15.xml.rels><?xml version="1.0" encoding="UTF-8"?>
<Relationships xmlns="http://schemas.openxmlformats.org/package/2006/relationships"><Relationship Id="rId1" Type="http://schemas.openxmlformats.org/officeDocument/2006/relationships/comments" Target="../comments15.xml"/><Relationship Id="rId2" Type="http://schemas.openxmlformats.org/officeDocument/2006/relationships/hyperlink" Target="https://zonamentopf.portaldasfinancas.gov.pt/simulador/default.jsp" TargetMode="External"/><Relationship Id="rId3" Type="http://schemas.openxmlformats.org/officeDocument/2006/relationships/drawing" Target="../drawings/drawing10.xml"/><Relationship Id="rId4" Type="http://schemas.openxmlformats.org/officeDocument/2006/relationships/vmlDrawing" Target="../drawings/vmlDrawing3.vml"/>
</Relationships>
</file>

<file path=xl/worksheets/_rels/sheet16.xml.rels><?xml version="1.0" encoding="UTF-8"?>
<Relationships xmlns="http://schemas.openxmlformats.org/package/2006/relationships"><Relationship Id="rId1" Type="http://schemas.openxmlformats.org/officeDocument/2006/relationships/table" Target="../tables/table27.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hyperlink" Target="https://zonamentopf.portaldasfinancas.gov.pt/simulador/default.jsp" TargetMode="External"/><Relationship Id="rId3" Type="http://schemas.openxmlformats.org/officeDocument/2006/relationships/drawing" Target="../drawings/drawing1.xml"/><Relationship Id="rId4" Type="http://schemas.openxmlformats.org/officeDocument/2006/relationships/vmlDrawing" Target="../drawings/vmlDrawing1.vml"/>
</Relationships>
</file>

<file path=xl/worksheets/_rels/sheet20.xml.rels><?xml version="1.0" encoding="UTF-8"?>
<Relationships xmlns="http://schemas.openxmlformats.org/package/2006/relationships"><Relationship Id="rId1" Type="http://schemas.openxmlformats.org/officeDocument/2006/relationships/comments" Target="../comments20.xml"/><Relationship Id="rId2" Type="http://schemas.openxmlformats.org/officeDocument/2006/relationships/vmlDrawing" Target="../drawings/vmlDrawing4.vml"/>
</Relationships>
</file>

<file path=xl/worksheets/_rels/sheet21.xml.rels><?xml version="1.0" encoding="UTF-8"?>
<Relationships xmlns="http://schemas.openxmlformats.org/package/2006/relationships"><Relationship Id="rId1" Type="http://schemas.openxmlformats.org/officeDocument/2006/relationships/hyperlink" Target="https://www.portaldahabitacao.pt/documents/20126/35996/Anexo+2+Atualiza&#231;&#227;o+CS+%281%29.pdf/03f2542a-bb95-e046-e3da-2b37b0015e08?t=1616519144698" TargetMode="External"/><Relationship Id="rId2" Type="http://schemas.openxmlformats.org/officeDocument/2006/relationships/hyperlink" Target="https://zonamentopf.portaldasfinancas.gov.pt/simulador/default.jsp" TargetMode="External"/><Relationship Id="rId3" Type="http://schemas.openxmlformats.org/officeDocument/2006/relationships/hyperlink" Target="https://www.ine.pt/xportal/xmain?xpid=INE&amp;xpgid=ine_indicadores&amp;contecto=pi&amp;indOcorrCod=0009201&amp;selTab=tab0" TargetMode="External"/><Relationship Id="rId4" Type="http://schemas.openxmlformats.org/officeDocument/2006/relationships/hyperlink" Target="https://dre.pt/web/guest/pesquisa/-/search/447325/details/normal?l=1" TargetMode="External"/><Relationship Id="rId5" Type="http://schemas.openxmlformats.org/officeDocument/2006/relationships/hyperlink" Target="https://dre.pt/web/guest/pesquisa/-/search/447325/details/normal?l=1" TargetMode="External"/><Relationship Id="rId6" Type="http://schemas.openxmlformats.org/officeDocument/2006/relationships/drawing" Target="../drawings/drawing11.xml"/>
</Relationships>
</file>

<file path=xl/worksheets/_rels/sheet22.xml.rels><?xml version="1.0" encoding="UTF-8"?>
<Relationships xmlns="http://schemas.openxmlformats.org/package/2006/relationships"><Relationship Id="rId1" Type="http://schemas.openxmlformats.org/officeDocument/2006/relationships/table" Target="../tables/table1.xml"/><Relationship Id="rId2" Type="http://schemas.openxmlformats.org/officeDocument/2006/relationships/table" Target="../tables/table24.xml"/><Relationship Id="rId3" Type="http://schemas.openxmlformats.org/officeDocument/2006/relationships/table" Target="../tables/table31.xml"/><Relationship Id="rId4" Type="http://schemas.openxmlformats.org/officeDocument/2006/relationships/table" Target="../tables/table32.xml"/><Relationship Id="rId5" Type="http://schemas.openxmlformats.org/officeDocument/2006/relationships/table" Target="../tables/table33.xml"/><Relationship Id="rId6" Type="http://schemas.openxmlformats.org/officeDocument/2006/relationships/table" Target="../tables/table34.xml"/><Relationship Id="rId7" Type="http://schemas.openxmlformats.org/officeDocument/2006/relationships/table" Target="../tables/table35.xml"/><Relationship Id="rId8" Type="http://schemas.openxmlformats.org/officeDocument/2006/relationships/table" Target="../tables/table36.xml"/><Relationship Id="rId9" Type="http://schemas.openxmlformats.org/officeDocument/2006/relationships/table" Target="../tables/table37.xml"/>
</Relationships>
</file>

<file path=xl/worksheets/_rels/sheet23.xml.rels><?xml version="1.0" encoding="UTF-8"?>
<Relationships xmlns="http://schemas.openxmlformats.org/package/2006/relationships"><Relationship Id="rId1" Type="http://schemas.openxmlformats.org/officeDocument/2006/relationships/table" Target="../tables/table7.xml"/><Relationship Id="rId2" Type="http://schemas.openxmlformats.org/officeDocument/2006/relationships/table" Target="../tables/table9.xml"/><Relationship Id="rId3" Type="http://schemas.openxmlformats.org/officeDocument/2006/relationships/table" Target="../tables/table11.xml"/><Relationship Id="rId4" Type="http://schemas.openxmlformats.org/officeDocument/2006/relationships/table" Target="../tables/table13.xml"/><Relationship Id="rId5" Type="http://schemas.openxmlformats.org/officeDocument/2006/relationships/table" Target="../tables/table15.xml"/><Relationship Id="rId6" Type="http://schemas.openxmlformats.org/officeDocument/2006/relationships/table" Target="../tables/table17.xml"/>
</Relationships>
</file>

<file path=xl/worksheets/_rels/sheet27.xml.rels><?xml version="1.0" encoding="UTF-8"?>
<Relationships xmlns="http://schemas.openxmlformats.org/package/2006/relationships"><Relationship Id="rId1" Type="http://schemas.openxmlformats.org/officeDocument/2006/relationships/table" Target="../tables/table2.xml"/><Relationship Id="rId2" Type="http://schemas.openxmlformats.org/officeDocument/2006/relationships/table" Target="../tables/table3.xml"/><Relationship Id="rId3" Type="http://schemas.openxmlformats.org/officeDocument/2006/relationships/table" Target="../tables/table4.xml"/><Relationship Id="rId4" Type="http://schemas.openxmlformats.org/officeDocument/2006/relationships/table" Target="../tables/table5.xml"/><Relationship Id="rId5" Type="http://schemas.openxmlformats.org/officeDocument/2006/relationships/table" Target="../tables/table6.xml"/><Relationship Id="rId6" Type="http://schemas.openxmlformats.org/officeDocument/2006/relationships/table" Target="../tables/table38.xml"/><Relationship Id="rId7" Type="http://schemas.openxmlformats.org/officeDocument/2006/relationships/table" Target="../tables/table39.xml"/><Relationship Id="rId8" Type="http://schemas.openxmlformats.org/officeDocument/2006/relationships/table" Target="../tables/table40.xml"/>
</Relationships>
</file>

<file path=xl/worksheets/_rels/sheet28.xml.rels><?xml version="1.0" encoding="UTF-8"?>
<Relationships xmlns="http://schemas.openxmlformats.org/package/2006/relationships"><Relationship Id="rId1" Type="http://schemas.openxmlformats.org/officeDocument/2006/relationships/comments" Target="../comments28.xml"/><Relationship Id="rId2" Type="http://schemas.openxmlformats.org/officeDocument/2006/relationships/drawing" Target="../drawings/drawing12.xml"/><Relationship Id="rId3" Type="http://schemas.openxmlformats.org/officeDocument/2006/relationships/vmlDrawing" Target="../drawings/vmlDrawing5.vml"/>
</Relationships>
</file>

<file path=xl/worksheets/_rels/sheet29.xml.rels><?xml version="1.0" encoding="UTF-8"?>
<Relationships xmlns="http://schemas.openxmlformats.org/package/2006/relationships"><Relationship Id="rId1" Type="http://schemas.openxmlformats.org/officeDocument/2006/relationships/table" Target="../tables/table8.xml"/><Relationship Id="rId2" Type="http://schemas.openxmlformats.org/officeDocument/2006/relationships/table" Target="../tables/table10.xml"/><Relationship Id="rId3" Type="http://schemas.openxmlformats.org/officeDocument/2006/relationships/table" Target="../tables/table12.xml"/><Relationship Id="rId4" Type="http://schemas.openxmlformats.org/officeDocument/2006/relationships/table" Target="../tables/table14.xml"/><Relationship Id="rId5" Type="http://schemas.openxmlformats.org/officeDocument/2006/relationships/table" Target="../tables/table16.xml"/><Relationship Id="rId6" Type="http://schemas.openxmlformats.org/officeDocument/2006/relationships/table" Target="../tables/table18.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30.xml.rels><?xml version="1.0" encoding="UTF-8"?>
<Relationships xmlns="http://schemas.openxmlformats.org/package/2006/relationships"><Relationship Id="rId1" Type="http://schemas.openxmlformats.org/officeDocument/2006/relationships/drawing" Target="../drawings/drawing13.xml"/><Relationship Id="rId2" Type="http://schemas.openxmlformats.org/officeDocument/2006/relationships/table" Target="../tables/table28.xml"/>
</Relationships>
</file>

<file path=xl/worksheets/_rels/sheet32.xml.rels><?xml version="1.0" encoding="UTF-8"?>
<Relationships xmlns="http://schemas.openxmlformats.org/package/2006/relationships"><Relationship Id="rId1" Type="http://schemas.openxmlformats.org/officeDocument/2006/relationships/hyperlink" Target="https://www.ine.pt/xportal/xmain?xpid=INE&amp;xpgid=ine_indicadores&amp;indOcorrCod=0009484&amp;contexto=bd&amp;selTab=tab2&amp;xlang=pt" TargetMode="External"/><Relationship Id="rId2" Type="http://schemas.openxmlformats.org/officeDocument/2006/relationships/drawing" Target="../drawings/drawing14.xml"/>
</Relationships>
</file>

<file path=xl/worksheets/_rels/sheet33.xml.rels><?xml version="1.0" encoding="UTF-8"?>
<Relationships xmlns="http://schemas.openxmlformats.org/package/2006/relationships"><Relationship Id="rId1" Type="http://schemas.openxmlformats.org/officeDocument/2006/relationships/hyperlink" Target="https://www.ine.pt/xportal/xmain?xpid=INE&amp;xpgid=ine_indicadores&amp;indOcorrCod=0009817&amp;contexto=bd&amp;selTab=tab2" TargetMode="External"/>
</Relationships>
</file>

<file path=xl/worksheets/_rels/sheet4.xml.rels><?xml version="1.0" encoding="UTF-8"?>
<Relationships xmlns="http://schemas.openxmlformats.org/package/2006/relationships"><Relationship Id="rId1" Type="http://schemas.openxmlformats.org/officeDocument/2006/relationships/drawing" Target="../drawings/drawing3.xml"/><Relationship Id="rId2" Type="http://schemas.openxmlformats.org/officeDocument/2006/relationships/table" Target="../tables/table25.xml"/><Relationship Id="rId3" Type="http://schemas.openxmlformats.org/officeDocument/2006/relationships/table" Target="../tables/table26.xml"/><Relationship Id="rId4" Type="http://schemas.openxmlformats.org/officeDocument/2006/relationships/table" Target="../tables/table29.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5.xml"/><Relationship Id="rId3" Type="http://schemas.openxmlformats.org/officeDocument/2006/relationships/vmlDrawing" Target="../drawings/vmlDrawing2.vml"/><Relationship Id="rId4" Type="http://schemas.openxmlformats.org/officeDocument/2006/relationships/table" Target="../tables/table23.xml"/>
</Relationships>
</file>

<file path=xl/worksheets/_rels/sheet7.xml.rels><?xml version="1.0" encoding="UTF-8"?>
<Relationships xmlns="http://schemas.openxmlformats.org/package/2006/relationships"><Relationship Id="rId1" Type="http://schemas.openxmlformats.org/officeDocument/2006/relationships/drawing" Target="../drawings/drawing6.xml"/><Relationship Id="rId2" Type="http://schemas.openxmlformats.org/officeDocument/2006/relationships/table" Target="../tables/table19.xml"/>
</Relationships>
</file>

<file path=xl/worksheets/_rels/sheet8.xml.rels><?xml version="1.0" encoding="UTF-8"?>
<Relationships xmlns="http://schemas.openxmlformats.org/package/2006/relationships"><Relationship Id="rId1" Type="http://schemas.openxmlformats.org/officeDocument/2006/relationships/drawing" Target="../drawings/drawing7.xml"/><Relationship Id="rId2" Type="http://schemas.openxmlformats.org/officeDocument/2006/relationships/table" Target="../tables/table2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G44"/>
  <sheetViews>
    <sheetView showFormulas="false" showGridLines="true" showRowColHeaders="true" showZeros="true" rightToLeft="false" tabSelected="false" showOutlineSymbols="true" defaultGridColor="true" view="pageBreakPreview" topLeftCell="B1" colorId="64" zoomScale="100" zoomScaleNormal="102" zoomScalePageLayoutView="100" workbookViewId="0">
      <selection pane="topLeft" activeCell="D25" activeCellId="0" sqref="D25"/>
    </sheetView>
  </sheetViews>
  <sheetFormatPr defaultColWidth="23.18359375" defaultRowHeight="14.25" zeroHeight="false" outlineLevelRow="0" outlineLevelCol="0"/>
  <cols>
    <col collapsed="false" customWidth="true" hidden="false" outlineLevel="0" max="1" min="1" style="1" width="4.54"/>
    <col collapsed="false" customWidth="true" hidden="false" outlineLevel="0" max="2" min="2" style="2" width="17.45"/>
    <col collapsed="false" customWidth="true" hidden="false" outlineLevel="0" max="5" min="3" style="2" width="19.82"/>
    <col collapsed="false" customWidth="true" hidden="false" outlineLevel="0" max="6" min="6" style="2" width="20.18"/>
    <col collapsed="false" customWidth="true" hidden="true" outlineLevel="0" max="10" min="7" style="2" width="11.82"/>
    <col collapsed="false" customWidth="true" hidden="true" outlineLevel="0" max="11" min="11" style="2" width="12.54"/>
    <col collapsed="false" customWidth="true" hidden="true" outlineLevel="0" max="13" min="12" style="2" width="12.18"/>
    <col collapsed="false" customWidth="true" hidden="false" outlineLevel="0" max="14" min="14" style="1" width="12.18"/>
    <col collapsed="false" customWidth="false" hidden="false" outlineLevel="0" max="27" min="15" style="1" width="23.18"/>
    <col collapsed="false" customWidth="false" hidden="false" outlineLevel="0" max="16384" min="28" style="2" width="23.18"/>
  </cols>
  <sheetData>
    <row r="1" customFormat="false" ht="38.25" hidden="false" customHeight="false" outlineLevel="0" collapsed="false">
      <c r="A1" s="3"/>
      <c r="B1" s="4" t="s">
        <v>0</v>
      </c>
      <c r="C1" s="4"/>
      <c r="D1" s="4"/>
      <c r="E1" s="4"/>
      <c r="F1" s="4"/>
      <c r="G1" s="5"/>
      <c r="L1" s="6" t="n">
        <f aca="true">TODAY()</f>
        <v>45307</v>
      </c>
    </row>
    <row r="2" customFormat="false" ht="43.5" hidden="false" customHeight="false" outlineLevel="0" collapsed="false">
      <c r="B2" s="7" t="s">
        <v>1</v>
      </c>
      <c r="C2" s="8" t="s">
        <v>2</v>
      </c>
      <c r="D2" s="9" t="s">
        <v>3</v>
      </c>
      <c r="E2" s="9" t="s">
        <v>4</v>
      </c>
      <c r="F2" s="10" t="str">
        <f aca="false">CONCATENATE("Rendimento anual do membro do agregado superior a ",14*Aux!J2," €?")</f>
        <v>Rendimento anual do membro do agregado superior a 2965,06 €?</v>
      </c>
      <c r="G2" s="11" t="s">
        <v>5</v>
      </c>
      <c r="I2" s="12" t="s">
        <v>6</v>
      </c>
      <c r="J2" s="13" t="s">
        <v>7</v>
      </c>
      <c r="K2" s="14" t="s">
        <v>8</v>
      </c>
      <c r="L2" s="15" t="s">
        <v>9</v>
      </c>
      <c r="M2" s="15"/>
      <c r="N2" s="16"/>
      <c r="O2" s="16"/>
      <c r="P2" s="16"/>
      <c r="Q2" s="16"/>
      <c r="R2" s="16"/>
      <c r="S2" s="16"/>
      <c r="T2" s="16"/>
      <c r="U2" s="16"/>
      <c r="V2" s="16"/>
      <c r="W2" s="16"/>
      <c r="X2" s="16"/>
      <c r="Y2" s="16"/>
      <c r="Z2" s="16"/>
      <c r="AA2" s="16"/>
      <c r="AB2" s="15"/>
      <c r="AC2" s="15"/>
      <c r="AD2" s="15"/>
      <c r="AE2" s="15"/>
      <c r="AF2" s="15"/>
      <c r="AG2" s="15"/>
    </row>
    <row r="3" s="29" customFormat="true" ht="12" hidden="true" customHeight="false" outlineLevel="0" collapsed="false">
      <c r="A3" s="17"/>
      <c r="B3" s="18" t="s">
        <v>10</v>
      </c>
      <c r="C3" s="19" t="s">
        <v>11</v>
      </c>
      <c r="D3" s="20" t="s">
        <v>12</v>
      </c>
      <c r="E3" s="20" t="s">
        <v>13</v>
      </c>
      <c r="F3" s="21" t="s">
        <v>14</v>
      </c>
      <c r="G3" s="22" t="s">
        <v>15</v>
      </c>
      <c r="H3" s="23" t="s">
        <v>16</v>
      </c>
      <c r="I3" s="24" t="s">
        <v>17</v>
      </c>
      <c r="J3" s="25" t="s">
        <v>18</v>
      </c>
      <c r="K3" s="26" t="s">
        <v>19</v>
      </c>
      <c r="L3" s="27" t="s">
        <v>20</v>
      </c>
      <c r="M3" s="27"/>
      <c r="N3" s="28"/>
      <c r="O3" s="28"/>
      <c r="P3" s="28"/>
      <c r="Q3" s="28"/>
      <c r="R3" s="28"/>
      <c r="S3" s="28"/>
      <c r="T3" s="28"/>
      <c r="U3" s="28"/>
      <c r="V3" s="28"/>
      <c r="W3" s="28"/>
      <c r="X3" s="28"/>
      <c r="Y3" s="28"/>
      <c r="Z3" s="28"/>
      <c r="AA3" s="28"/>
      <c r="AB3" s="27"/>
      <c r="AC3" s="27"/>
      <c r="AD3" s="27"/>
      <c r="AE3" s="27"/>
      <c r="AF3" s="27"/>
      <c r="AG3" s="27"/>
    </row>
    <row r="4" customFormat="false" ht="14.25" hidden="false" customHeight="false" outlineLevel="0" collapsed="false">
      <c r="B4" s="30" t="str">
        <f aca="false">IF(C4="","",CONCATENATE(Enquadramento!$I$11,".",H4))</f>
        <v>1D.0903.0001.01.A</v>
      </c>
      <c r="C4" s="31" t="n">
        <v>201409828</v>
      </c>
      <c r="D4" s="32" t="n">
        <v>10989</v>
      </c>
      <c r="E4" s="33"/>
      <c r="F4" s="34"/>
      <c r="G4" s="35"/>
      <c r="H4" s="36" t="s">
        <v>21</v>
      </c>
      <c r="I4" s="37" t="str">
        <f aca="false">IFERROR(IF(OR(RIGHT(C4,1)-(11-((9*LEFT(C4,1)+8*MID(C4,2,1)+7*MID(C4,3,1)+6*MID(C4,4,1)+5*MID(C4,5,1)+4*MID(C4,6,1)+3*MID(C4,7,1)+2*MID(C4,8,1))-(11*INT((9*LEFT(C4,1)+8*MID(C4,2,1)+7*MID(C4,3,1)+6*MID(C4,4,1)+5*MID(C4,5,1)+4*MID(C4,6,1)+3*MID(C4,7,1)+2*MID(C4,8,1))/11))))=0,RIGHT(C4,1)-(11-((9*LEFT(C4,1)+8*MID(C4,2,1)+7*MID(C4,3,1)+6*MID(C4,4,1)+5*MID(C4,5,1)+4*MID(C4,6,1)+3*MID(C4,7,1)+2*MID(C4,8,1))-(11*INT((9*LEFT(C4,1)+8*MID(C4,2,1)+7*MID(C4,3,1)+6*MID(C4,4,1)+5*MID(C4,5,1)+4*MID(C4,6,1)+3*MID(C4,7,1)+2*MID(C4,8,1))/11))))=-11,RIGHT(C4,1)-(11-((9*LEFT(C4,1)+8*MID(C4,2,1)+7*MID(C4,3,1)+6*MID(C4,4,1)+5*MID(C4,5,1)+4*MID(C4,6,1)+3*MID(C4,7,1)+2*MID(C4,8,1))-(11*INT((9*LEFT(C4,1)+8*MID(C4,2,1)+7*MID(C4,3,1)+6*MID(C4,4,1)+5*MID(C4,5,1)+4*MID(C4,6,1)+3*MID(C4,7,1)+2*MID(C4,8,1))/11))))=-10),"","X"),"")</f>
        <v/>
      </c>
      <c r="J4" s="38" t="str">
        <f aca="false">IF(RIGHT(B4,1)="A","",IF(B4="","",IF(OR(D4&lt;Aux!$AE$3,AND(D4&gt;Aux!$AE$6,D4&lt;Aux!$AE$9)),"Rend","")))</f>
        <v/>
      </c>
      <c r="K4" s="39" t="str">
        <f aca="false">IF(OR(D4&gt;Aux!$AE$9,AND(F4="Não",J4="Rend")),"Dep","")</f>
        <v/>
      </c>
      <c r="L4" s="40" t="n">
        <f aca="false">DATEDIF(Table222[[#This Row],[Column3]],$L$1,"Y")</f>
        <v>93</v>
      </c>
      <c r="M4" s="41"/>
      <c r="N4" s="42"/>
      <c r="O4" s="42"/>
      <c r="P4" s="42"/>
      <c r="Q4" s="42"/>
      <c r="R4" s="42"/>
      <c r="S4" s="42"/>
      <c r="T4" s="42"/>
      <c r="U4" s="42"/>
      <c r="V4" s="42"/>
      <c r="W4" s="42"/>
      <c r="X4" s="42"/>
      <c r="Y4" s="42"/>
      <c r="Z4" s="42"/>
      <c r="AA4" s="42"/>
      <c r="AB4" s="41"/>
      <c r="AC4" s="41"/>
      <c r="AD4" s="41"/>
      <c r="AE4" s="41"/>
      <c r="AF4" s="41"/>
      <c r="AG4" s="41"/>
    </row>
    <row r="5" customFormat="false" ht="14.25" hidden="false" customHeight="false" outlineLevel="0" collapsed="false">
      <c r="B5" s="43" t="str">
        <f aca="false">IF(C5="","",CONCATENATE(Enquadramento!$I$11,".",H5))</f>
        <v/>
      </c>
      <c r="C5" s="44"/>
      <c r="D5" s="45"/>
      <c r="E5" s="46"/>
      <c r="F5" s="47"/>
      <c r="G5" s="48"/>
      <c r="H5" s="36" t="s">
        <v>22</v>
      </c>
      <c r="I5" s="49" t="str">
        <f aca="false">IFERROR(IF(OR(RIGHT(C5,1)-(11-((9*LEFT(C5,1)+8*MID(C5,2,1)+7*MID(C5,3,1)+6*MID(C5,4,1)+5*MID(C5,5,1)+4*MID(C5,6,1)+3*MID(C5,7,1)+2*MID(C5,8,1))-(11*INT((9*LEFT(C5,1)+8*MID(C5,2,1)+7*MID(C5,3,1)+6*MID(C5,4,1)+5*MID(C5,5,1)+4*MID(C5,6,1)+3*MID(C5,7,1)+2*MID(C5,8,1))/11))))=0,RIGHT(C5,1)-(11-((9*LEFT(C5,1)+8*MID(C5,2,1)+7*MID(C5,3,1)+6*MID(C5,4,1)+5*MID(C5,5,1)+4*MID(C5,6,1)+3*MID(C5,7,1)+2*MID(C5,8,1))-(11*INT((9*LEFT(C5,1)+8*MID(C5,2,1)+7*MID(C5,3,1)+6*MID(C5,4,1)+5*MID(C5,5,1)+4*MID(C5,6,1)+3*MID(C5,7,1)+2*MID(C5,8,1))/11))))=-11,RIGHT(C5,1)-(11-((9*LEFT(C5,1)+8*MID(C5,2,1)+7*MID(C5,3,1)+6*MID(C5,4,1)+5*MID(C5,5,1)+4*MID(C5,6,1)+3*MID(C5,7,1)+2*MID(C5,8,1))-(11*INT((9*LEFT(C5,1)+8*MID(C5,2,1)+7*MID(C5,3,1)+6*MID(C5,4,1)+5*MID(C5,5,1)+4*MID(C5,6,1)+3*MID(C5,7,1)+2*MID(C5,8,1))/11))))=-10),"","X"),"")</f>
        <v/>
      </c>
      <c r="J5" s="50" t="str">
        <f aca="false">IF(RIGHT(B5,1)="A","",IF(B5="","",IF(OR(D5&lt;Aux!$AE$3,AND(D5&gt;Aux!$AE$6,D5&lt;Aux!$AE$9)),"Rend","")))</f>
        <v/>
      </c>
      <c r="K5" s="51" t="str">
        <f aca="false">IF(OR(D5&gt;Aux!$AE$9,AND(F5="Não",J5="Rend")),"Dep","")</f>
        <v/>
      </c>
      <c r="L5" s="40" t="n">
        <f aca="false">DATEDIF(Table222[[#This Row],[Column3]],$L$1,"Y")</f>
        <v>124</v>
      </c>
      <c r="M5" s="41"/>
      <c r="N5" s="42"/>
      <c r="O5" s="42"/>
      <c r="P5" s="42"/>
      <c r="Q5" s="42"/>
      <c r="R5" s="42"/>
      <c r="S5" s="42"/>
      <c r="T5" s="42"/>
      <c r="U5" s="42"/>
      <c r="V5" s="42"/>
      <c r="W5" s="42"/>
      <c r="X5" s="42"/>
      <c r="Y5" s="42"/>
      <c r="Z5" s="42"/>
      <c r="AA5" s="42"/>
      <c r="AB5" s="41"/>
      <c r="AC5" s="41"/>
      <c r="AD5" s="41"/>
      <c r="AE5" s="41"/>
      <c r="AF5" s="41"/>
      <c r="AG5" s="41"/>
    </row>
    <row r="6" customFormat="false" ht="14.25" hidden="false" customHeight="false" outlineLevel="0" collapsed="false">
      <c r="B6" s="43" t="str">
        <f aca="false">IF(C6="","",CONCATENATE(Enquadramento!$I$11,".",H6))</f>
        <v/>
      </c>
      <c r="C6" s="44"/>
      <c r="D6" s="45"/>
      <c r="E6" s="46"/>
      <c r="F6" s="47"/>
      <c r="G6" s="48"/>
      <c r="H6" s="36" t="s">
        <v>23</v>
      </c>
      <c r="I6" s="49" t="str">
        <f aca="false">IFERROR(IF(OR(RIGHT(C6,1)-(11-((9*LEFT(C6,1)+8*MID(C6,2,1)+7*MID(C6,3,1)+6*MID(C6,4,1)+5*MID(C6,5,1)+4*MID(C6,6,1)+3*MID(C6,7,1)+2*MID(C6,8,1))-(11*INT((9*LEFT(C6,1)+8*MID(C6,2,1)+7*MID(C6,3,1)+6*MID(C6,4,1)+5*MID(C6,5,1)+4*MID(C6,6,1)+3*MID(C6,7,1)+2*MID(C6,8,1))/11))))=0,RIGHT(C6,1)-(11-((9*LEFT(C6,1)+8*MID(C6,2,1)+7*MID(C6,3,1)+6*MID(C6,4,1)+5*MID(C6,5,1)+4*MID(C6,6,1)+3*MID(C6,7,1)+2*MID(C6,8,1))-(11*INT((9*LEFT(C6,1)+8*MID(C6,2,1)+7*MID(C6,3,1)+6*MID(C6,4,1)+5*MID(C6,5,1)+4*MID(C6,6,1)+3*MID(C6,7,1)+2*MID(C6,8,1))/11))))=-11,RIGHT(C6,1)-(11-((9*LEFT(C6,1)+8*MID(C6,2,1)+7*MID(C6,3,1)+6*MID(C6,4,1)+5*MID(C6,5,1)+4*MID(C6,6,1)+3*MID(C6,7,1)+2*MID(C6,8,1))-(11*INT((9*LEFT(C6,1)+8*MID(C6,2,1)+7*MID(C6,3,1)+6*MID(C6,4,1)+5*MID(C6,5,1)+4*MID(C6,6,1)+3*MID(C6,7,1)+2*MID(C6,8,1))/11))))=-10),"","X"),"")</f>
        <v/>
      </c>
      <c r="J6" s="50" t="str">
        <f aca="false">IF(RIGHT(B6,1)="A","",IF(B6="","",IF(OR(D6&lt;Aux!$AE$3,AND(D6&gt;Aux!$AE$6,D6&lt;Aux!$AE$9)),"Rend","")))</f>
        <v/>
      </c>
      <c r="K6" s="51" t="str">
        <f aca="false">IF(OR(D6&gt;Aux!$AE$9,AND(F6="Não",J6="Rend")),"Dep","")</f>
        <v/>
      </c>
      <c r="L6" s="40" t="n">
        <f aca="false">DATEDIF(Table222[[#This Row],[Column3]],$L$1,"Y")</f>
        <v>124</v>
      </c>
      <c r="M6" s="41"/>
      <c r="N6" s="42"/>
      <c r="O6" s="42"/>
      <c r="P6" s="42"/>
      <c r="Q6" s="42"/>
      <c r="R6" s="42"/>
      <c r="S6" s="42"/>
      <c r="T6" s="42"/>
      <c r="U6" s="42"/>
      <c r="V6" s="42"/>
      <c r="W6" s="42"/>
      <c r="X6" s="42"/>
      <c r="Y6" s="42"/>
      <c r="Z6" s="42"/>
      <c r="AA6" s="42"/>
      <c r="AB6" s="41"/>
      <c r="AC6" s="41"/>
      <c r="AD6" s="41"/>
      <c r="AE6" s="41"/>
      <c r="AF6" s="41"/>
      <c r="AG6" s="41"/>
    </row>
    <row r="7" customFormat="false" ht="14.25" hidden="false" customHeight="false" outlineLevel="0" collapsed="false">
      <c r="B7" s="43" t="str">
        <f aca="false">IF(C7="","",CONCATENATE(Enquadramento!$I$11,".",H7))</f>
        <v/>
      </c>
      <c r="C7" s="44"/>
      <c r="D7" s="45"/>
      <c r="E7" s="46"/>
      <c r="F7" s="47"/>
      <c r="G7" s="48"/>
      <c r="H7" s="36" t="s">
        <v>24</v>
      </c>
      <c r="I7" s="49" t="str">
        <f aca="false">IFERROR(IF(OR(RIGHT(C7,1)-(11-((9*LEFT(C7,1)+8*MID(C7,2,1)+7*MID(C7,3,1)+6*MID(C7,4,1)+5*MID(C7,5,1)+4*MID(C7,6,1)+3*MID(C7,7,1)+2*MID(C7,8,1))-(11*INT((9*LEFT(C7,1)+8*MID(C7,2,1)+7*MID(C7,3,1)+6*MID(C7,4,1)+5*MID(C7,5,1)+4*MID(C7,6,1)+3*MID(C7,7,1)+2*MID(C7,8,1))/11))))=0,RIGHT(C7,1)-(11-((9*LEFT(C7,1)+8*MID(C7,2,1)+7*MID(C7,3,1)+6*MID(C7,4,1)+5*MID(C7,5,1)+4*MID(C7,6,1)+3*MID(C7,7,1)+2*MID(C7,8,1))-(11*INT((9*LEFT(C7,1)+8*MID(C7,2,1)+7*MID(C7,3,1)+6*MID(C7,4,1)+5*MID(C7,5,1)+4*MID(C7,6,1)+3*MID(C7,7,1)+2*MID(C7,8,1))/11))))=-11,RIGHT(C7,1)-(11-((9*LEFT(C7,1)+8*MID(C7,2,1)+7*MID(C7,3,1)+6*MID(C7,4,1)+5*MID(C7,5,1)+4*MID(C7,6,1)+3*MID(C7,7,1)+2*MID(C7,8,1))-(11*INT((9*LEFT(C7,1)+8*MID(C7,2,1)+7*MID(C7,3,1)+6*MID(C7,4,1)+5*MID(C7,5,1)+4*MID(C7,6,1)+3*MID(C7,7,1)+2*MID(C7,8,1))/11))))=-10),"","X"),"")</f>
        <v/>
      </c>
      <c r="J7" s="50" t="str">
        <f aca="false">IF(RIGHT(B7,1)="A","",IF(B7="","",IF(OR(D7&lt;Aux!$AE$3,AND(D7&gt;Aux!$AE$6,D7&lt;Aux!$AE$9)),"Rend","")))</f>
        <v/>
      </c>
      <c r="K7" s="51" t="str">
        <f aca="false">IF(OR(D7&gt;Aux!$AE$9,AND(F7="Não",J7="Rend")),"Dep","")</f>
        <v/>
      </c>
      <c r="L7" s="40" t="n">
        <f aca="false">DATEDIF(Table222[[#This Row],[Column3]],$L$1,"Y")</f>
        <v>124</v>
      </c>
      <c r="M7" s="41"/>
      <c r="N7" s="42"/>
      <c r="O7" s="42"/>
      <c r="P7" s="42"/>
      <c r="Q7" s="42"/>
      <c r="R7" s="42"/>
      <c r="S7" s="42"/>
      <c r="T7" s="42"/>
      <c r="U7" s="42"/>
      <c r="V7" s="42"/>
      <c r="W7" s="42"/>
      <c r="X7" s="42"/>
      <c r="Y7" s="42"/>
      <c r="Z7" s="42"/>
      <c r="AA7" s="42"/>
      <c r="AB7" s="41"/>
      <c r="AC7" s="41"/>
      <c r="AD7" s="41"/>
      <c r="AE7" s="41"/>
      <c r="AF7" s="41"/>
      <c r="AG7" s="41"/>
    </row>
    <row r="8" customFormat="false" ht="14.25" hidden="false" customHeight="false" outlineLevel="0" collapsed="false">
      <c r="B8" s="43" t="str">
        <f aca="false">IF(C8="","",CONCATENATE(Enquadramento!$I$11,".",H8))</f>
        <v/>
      </c>
      <c r="C8" s="44"/>
      <c r="D8" s="45"/>
      <c r="E8" s="46"/>
      <c r="F8" s="47"/>
      <c r="G8" s="48"/>
      <c r="H8" s="36" t="s">
        <v>25</v>
      </c>
      <c r="I8" s="49" t="str">
        <f aca="false">IFERROR(IF(OR(RIGHT(C8,1)-(11-((9*LEFT(C8,1)+8*MID(C8,2,1)+7*MID(C8,3,1)+6*MID(C8,4,1)+5*MID(C8,5,1)+4*MID(C8,6,1)+3*MID(C8,7,1)+2*MID(C8,8,1))-(11*INT((9*LEFT(C8,1)+8*MID(C8,2,1)+7*MID(C8,3,1)+6*MID(C8,4,1)+5*MID(C8,5,1)+4*MID(C8,6,1)+3*MID(C8,7,1)+2*MID(C8,8,1))/11))))=0,RIGHT(C8,1)-(11-((9*LEFT(C8,1)+8*MID(C8,2,1)+7*MID(C8,3,1)+6*MID(C8,4,1)+5*MID(C8,5,1)+4*MID(C8,6,1)+3*MID(C8,7,1)+2*MID(C8,8,1))-(11*INT((9*LEFT(C8,1)+8*MID(C8,2,1)+7*MID(C8,3,1)+6*MID(C8,4,1)+5*MID(C8,5,1)+4*MID(C8,6,1)+3*MID(C8,7,1)+2*MID(C8,8,1))/11))))=-11,RIGHT(C8,1)-(11-((9*LEFT(C8,1)+8*MID(C8,2,1)+7*MID(C8,3,1)+6*MID(C8,4,1)+5*MID(C8,5,1)+4*MID(C8,6,1)+3*MID(C8,7,1)+2*MID(C8,8,1))-(11*INT((9*LEFT(C8,1)+8*MID(C8,2,1)+7*MID(C8,3,1)+6*MID(C8,4,1)+5*MID(C8,5,1)+4*MID(C8,6,1)+3*MID(C8,7,1)+2*MID(C8,8,1))/11))))=-10),"","X"),"")</f>
        <v/>
      </c>
      <c r="J8" s="50" t="str">
        <f aca="false">IF(RIGHT(B8,1)="A","",IF(B8="","",IF(OR(D8&lt;Aux!$AE$3,AND(D8&gt;Aux!$AE$6,D8&lt;Aux!$AE$9)),"Rend","")))</f>
        <v/>
      </c>
      <c r="K8" s="51" t="str">
        <f aca="false">IF(OR(D8&gt;Aux!$AE$9,AND(F8="Não",J8="Rend")),"Dep","")</f>
        <v/>
      </c>
      <c r="L8" s="40" t="n">
        <f aca="false">DATEDIF(Table222[[#This Row],[Column3]],$L$1,"Y")</f>
        <v>124</v>
      </c>
      <c r="M8" s="41"/>
      <c r="N8" s="42"/>
      <c r="O8" s="42"/>
      <c r="P8" s="42"/>
      <c r="Q8" s="42"/>
      <c r="R8" s="42"/>
      <c r="S8" s="42"/>
      <c r="T8" s="42"/>
      <c r="U8" s="42"/>
      <c r="V8" s="42"/>
      <c r="W8" s="42"/>
      <c r="X8" s="42"/>
      <c r="Y8" s="42"/>
      <c r="Z8" s="42"/>
      <c r="AA8" s="42"/>
      <c r="AB8" s="41"/>
      <c r="AC8" s="41"/>
      <c r="AD8" s="41"/>
      <c r="AE8" s="41"/>
      <c r="AF8" s="41"/>
      <c r="AG8" s="41"/>
    </row>
    <row r="9" customFormat="false" ht="14.25" hidden="false" customHeight="false" outlineLevel="0" collapsed="false">
      <c r="B9" s="43" t="str">
        <f aca="false">IF(C9="","",CONCATENATE(Enquadramento!$I$11,".",H9))</f>
        <v/>
      </c>
      <c r="C9" s="44"/>
      <c r="D9" s="45"/>
      <c r="E9" s="46"/>
      <c r="F9" s="47"/>
      <c r="G9" s="48"/>
      <c r="H9" s="36" t="s">
        <v>26</v>
      </c>
      <c r="I9" s="49" t="str">
        <f aca="false">IFERROR(IF(OR(RIGHT(C9,1)-(11-((9*LEFT(C9,1)+8*MID(C9,2,1)+7*MID(C9,3,1)+6*MID(C9,4,1)+5*MID(C9,5,1)+4*MID(C9,6,1)+3*MID(C9,7,1)+2*MID(C9,8,1))-(11*INT((9*LEFT(C9,1)+8*MID(C9,2,1)+7*MID(C9,3,1)+6*MID(C9,4,1)+5*MID(C9,5,1)+4*MID(C9,6,1)+3*MID(C9,7,1)+2*MID(C9,8,1))/11))))=0,RIGHT(C9,1)-(11-((9*LEFT(C9,1)+8*MID(C9,2,1)+7*MID(C9,3,1)+6*MID(C9,4,1)+5*MID(C9,5,1)+4*MID(C9,6,1)+3*MID(C9,7,1)+2*MID(C9,8,1))-(11*INT((9*LEFT(C9,1)+8*MID(C9,2,1)+7*MID(C9,3,1)+6*MID(C9,4,1)+5*MID(C9,5,1)+4*MID(C9,6,1)+3*MID(C9,7,1)+2*MID(C9,8,1))/11))))=-11,RIGHT(C9,1)-(11-((9*LEFT(C9,1)+8*MID(C9,2,1)+7*MID(C9,3,1)+6*MID(C9,4,1)+5*MID(C9,5,1)+4*MID(C9,6,1)+3*MID(C9,7,1)+2*MID(C9,8,1))-(11*INT((9*LEFT(C9,1)+8*MID(C9,2,1)+7*MID(C9,3,1)+6*MID(C9,4,1)+5*MID(C9,5,1)+4*MID(C9,6,1)+3*MID(C9,7,1)+2*MID(C9,8,1))/11))))=-10),"","X"),"")</f>
        <v/>
      </c>
      <c r="J9" s="50" t="str">
        <f aca="false">IF(RIGHT(B9,1)="A","",IF(B9="","",IF(OR(D9&lt;Aux!$AE$3,AND(D9&gt;Aux!$AE$6,D9&lt;Aux!$AE$9)),"Rend","")))</f>
        <v/>
      </c>
      <c r="K9" s="51" t="str">
        <f aca="false">IF(OR(D9&gt;Aux!$AE$9,AND(F9="Não",J9="Rend")),"Dep","")</f>
        <v/>
      </c>
      <c r="L9" s="40" t="n">
        <f aca="false">DATEDIF(Table222[[#This Row],[Column3]],$L$1,"Y")</f>
        <v>124</v>
      </c>
      <c r="M9" s="41"/>
      <c r="N9" s="42"/>
      <c r="O9" s="42"/>
      <c r="P9" s="42"/>
      <c r="Q9" s="42"/>
      <c r="R9" s="42"/>
      <c r="S9" s="42"/>
      <c r="T9" s="42"/>
      <c r="U9" s="42"/>
      <c r="V9" s="42"/>
      <c r="W9" s="42"/>
      <c r="X9" s="42"/>
      <c r="Y9" s="42"/>
      <c r="Z9" s="42"/>
      <c r="AA9" s="42"/>
      <c r="AB9" s="41"/>
      <c r="AC9" s="41"/>
      <c r="AD9" s="41"/>
      <c r="AE9" s="41"/>
      <c r="AF9" s="41"/>
      <c r="AG9" s="41"/>
    </row>
    <row r="10" customFormat="false" ht="14.25" hidden="false" customHeight="false" outlineLevel="0" collapsed="false">
      <c r="B10" s="43" t="str">
        <f aca="false">IF(C10="","",CONCATENATE(Enquadramento!$I$11,".",H10))</f>
        <v/>
      </c>
      <c r="C10" s="44"/>
      <c r="D10" s="45"/>
      <c r="E10" s="46"/>
      <c r="F10" s="47"/>
      <c r="G10" s="48"/>
      <c r="H10" s="36" t="s">
        <v>27</v>
      </c>
      <c r="I10" s="49" t="str">
        <f aca="false">IFERROR(IF(OR(RIGHT(C10,1)-(11-((9*LEFT(C10,1)+8*MID(C10,2,1)+7*MID(C10,3,1)+6*MID(C10,4,1)+5*MID(C10,5,1)+4*MID(C10,6,1)+3*MID(C10,7,1)+2*MID(C10,8,1))-(11*INT((9*LEFT(C10,1)+8*MID(C10,2,1)+7*MID(C10,3,1)+6*MID(C10,4,1)+5*MID(C10,5,1)+4*MID(C10,6,1)+3*MID(C10,7,1)+2*MID(C10,8,1))/11))))=0,RIGHT(C10,1)-(11-((9*LEFT(C10,1)+8*MID(C10,2,1)+7*MID(C10,3,1)+6*MID(C10,4,1)+5*MID(C10,5,1)+4*MID(C10,6,1)+3*MID(C10,7,1)+2*MID(C10,8,1))-(11*INT((9*LEFT(C10,1)+8*MID(C10,2,1)+7*MID(C10,3,1)+6*MID(C10,4,1)+5*MID(C10,5,1)+4*MID(C10,6,1)+3*MID(C10,7,1)+2*MID(C10,8,1))/11))))=-11,RIGHT(C10,1)-(11-((9*LEFT(C10,1)+8*MID(C10,2,1)+7*MID(C10,3,1)+6*MID(C10,4,1)+5*MID(C10,5,1)+4*MID(C10,6,1)+3*MID(C10,7,1)+2*MID(C10,8,1))-(11*INT((9*LEFT(C10,1)+8*MID(C10,2,1)+7*MID(C10,3,1)+6*MID(C10,4,1)+5*MID(C10,5,1)+4*MID(C10,6,1)+3*MID(C10,7,1)+2*MID(C10,8,1))/11))))=-10),"","X"),"")</f>
        <v/>
      </c>
      <c r="J10" s="50" t="str">
        <f aca="false">IF(RIGHT(B10,1)="A","",IF(B10="","",IF(OR(D10&lt;Aux!$AE$3,AND(D10&gt;Aux!$AE$6,D10&lt;Aux!$AE$9)),"Rend","")))</f>
        <v/>
      </c>
      <c r="K10" s="51" t="str">
        <f aca="false">IF(OR(D10&gt;Aux!$AE$9,AND(F10="Não",J10="Rend")),"Dep","")</f>
        <v/>
      </c>
      <c r="L10" s="40" t="n">
        <f aca="false">DATEDIF(Table222[[#This Row],[Column3]],$L$1,"Y")</f>
        <v>124</v>
      </c>
      <c r="M10" s="41"/>
      <c r="N10" s="42"/>
      <c r="O10" s="42"/>
      <c r="P10" s="42"/>
      <c r="Q10" s="42"/>
      <c r="R10" s="42"/>
      <c r="S10" s="42"/>
      <c r="T10" s="42"/>
      <c r="U10" s="42"/>
      <c r="V10" s="42"/>
      <c r="W10" s="42"/>
      <c r="X10" s="42"/>
      <c r="Y10" s="42"/>
      <c r="Z10" s="42"/>
      <c r="AA10" s="42"/>
      <c r="AB10" s="41"/>
      <c r="AC10" s="41"/>
      <c r="AD10" s="41"/>
      <c r="AE10" s="41"/>
      <c r="AF10" s="41"/>
      <c r="AG10" s="41"/>
    </row>
    <row r="11" customFormat="false" ht="14.25" hidden="false" customHeight="false" outlineLevel="0" collapsed="false">
      <c r="B11" s="43" t="str">
        <f aca="false">IF(C11="","",CONCATENATE(Enquadramento!$I$11,".",H11))</f>
        <v/>
      </c>
      <c r="C11" s="44"/>
      <c r="D11" s="45"/>
      <c r="E11" s="46"/>
      <c r="F11" s="47"/>
      <c r="G11" s="48"/>
      <c r="H11" s="36" t="s">
        <v>28</v>
      </c>
      <c r="I11" s="49" t="str">
        <f aca="false">IFERROR(IF(OR(RIGHT(C11,1)-(11-((9*LEFT(C11,1)+8*MID(C11,2,1)+7*MID(C11,3,1)+6*MID(C11,4,1)+5*MID(C11,5,1)+4*MID(C11,6,1)+3*MID(C11,7,1)+2*MID(C11,8,1))-(11*INT((9*LEFT(C11,1)+8*MID(C11,2,1)+7*MID(C11,3,1)+6*MID(C11,4,1)+5*MID(C11,5,1)+4*MID(C11,6,1)+3*MID(C11,7,1)+2*MID(C11,8,1))/11))))=0,RIGHT(C11,1)-(11-((9*LEFT(C11,1)+8*MID(C11,2,1)+7*MID(C11,3,1)+6*MID(C11,4,1)+5*MID(C11,5,1)+4*MID(C11,6,1)+3*MID(C11,7,1)+2*MID(C11,8,1))-(11*INT((9*LEFT(C11,1)+8*MID(C11,2,1)+7*MID(C11,3,1)+6*MID(C11,4,1)+5*MID(C11,5,1)+4*MID(C11,6,1)+3*MID(C11,7,1)+2*MID(C11,8,1))/11))))=-11,RIGHT(C11,1)-(11-((9*LEFT(C11,1)+8*MID(C11,2,1)+7*MID(C11,3,1)+6*MID(C11,4,1)+5*MID(C11,5,1)+4*MID(C11,6,1)+3*MID(C11,7,1)+2*MID(C11,8,1))-(11*INT((9*LEFT(C11,1)+8*MID(C11,2,1)+7*MID(C11,3,1)+6*MID(C11,4,1)+5*MID(C11,5,1)+4*MID(C11,6,1)+3*MID(C11,7,1)+2*MID(C11,8,1))/11))))=-10),"","X"),"")</f>
        <v/>
      </c>
      <c r="J11" s="50" t="str">
        <f aca="false">IF(RIGHT(B11,1)="A","",IF(B11="","",IF(OR(D11&lt;Aux!$AE$3,AND(D11&gt;Aux!$AE$6,D11&lt;Aux!$AE$9)),"Rend","")))</f>
        <v/>
      </c>
      <c r="K11" s="51" t="str">
        <f aca="false">IF(OR(D11&gt;Aux!$AE$9,AND(F11="Não",J11="Rend")),"Dep","")</f>
        <v/>
      </c>
      <c r="L11" s="40" t="n">
        <f aca="false">DATEDIF(Table222[[#This Row],[Column3]],$L$1,"Y")</f>
        <v>124</v>
      </c>
      <c r="M11" s="41"/>
      <c r="N11" s="42"/>
      <c r="O11" s="42"/>
      <c r="P11" s="42"/>
      <c r="Q11" s="42"/>
      <c r="R11" s="42"/>
      <c r="S11" s="42"/>
      <c r="T11" s="42"/>
      <c r="U11" s="42"/>
      <c r="V11" s="42"/>
      <c r="W11" s="42"/>
      <c r="X11" s="42"/>
      <c r="Y11" s="42"/>
      <c r="Z11" s="42"/>
      <c r="AA11" s="42"/>
      <c r="AB11" s="41"/>
      <c r="AC11" s="41"/>
      <c r="AD11" s="41"/>
      <c r="AE11" s="41"/>
      <c r="AF11" s="41"/>
      <c r="AG11" s="41"/>
    </row>
    <row r="12" customFormat="false" ht="14.25" hidden="false" customHeight="false" outlineLevel="0" collapsed="false">
      <c r="B12" s="43" t="str">
        <f aca="false">IF(C12="","",CONCATENATE(Enquadramento!$I$11,".",H12))</f>
        <v/>
      </c>
      <c r="C12" s="44"/>
      <c r="D12" s="45"/>
      <c r="E12" s="46"/>
      <c r="F12" s="47"/>
      <c r="G12" s="48"/>
      <c r="H12" s="36" t="s">
        <v>29</v>
      </c>
      <c r="I12" s="49" t="str">
        <f aca="false">IFERROR(IF(OR(RIGHT(C12,1)-(11-((9*LEFT(C12,1)+8*MID(C12,2,1)+7*MID(C12,3,1)+6*MID(C12,4,1)+5*MID(C12,5,1)+4*MID(C12,6,1)+3*MID(C12,7,1)+2*MID(C12,8,1))-(11*INT((9*LEFT(C12,1)+8*MID(C12,2,1)+7*MID(C12,3,1)+6*MID(C12,4,1)+5*MID(C12,5,1)+4*MID(C12,6,1)+3*MID(C12,7,1)+2*MID(C12,8,1))/11))))=0,RIGHT(C12,1)-(11-((9*LEFT(C12,1)+8*MID(C12,2,1)+7*MID(C12,3,1)+6*MID(C12,4,1)+5*MID(C12,5,1)+4*MID(C12,6,1)+3*MID(C12,7,1)+2*MID(C12,8,1))-(11*INT((9*LEFT(C12,1)+8*MID(C12,2,1)+7*MID(C12,3,1)+6*MID(C12,4,1)+5*MID(C12,5,1)+4*MID(C12,6,1)+3*MID(C12,7,1)+2*MID(C12,8,1))/11))))=-11,RIGHT(C12,1)-(11-((9*LEFT(C12,1)+8*MID(C12,2,1)+7*MID(C12,3,1)+6*MID(C12,4,1)+5*MID(C12,5,1)+4*MID(C12,6,1)+3*MID(C12,7,1)+2*MID(C12,8,1))-(11*INT((9*LEFT(C12,1)+8*MID(C12,2,1)+7*MID(C12,3,1)+6*MID(C12,4,1)+5*MID(C12,5,1)+4*MID(C12,6,1)+3*MID(C12,7,1)+2*MID(C12,8,1))/11))))=-10),"","X"),"")</f>
        <v/>
      </c>
      <c r="J12" s="50" t="str">
        <f aca="false">IF(RIGHT(B12,1)="A","",IF(B12="","",IF(OR(D12&lt;Aux!$AE$3,AND(D12&gt;Aux!$AE$6,D12&lt;Aux!$AE$9)),"Rend","")))</f>
        <v/>
      </c>
      <c r="K12" s="51" t="str">
        <f aca="false">IF(OR(D12&gt;Aux!$AE$9,AND(F12="Não",J12="Rend")),"Dep","")</f>
        <v/>
      </c>
      <c r="L12" s="40" t="n">
        <f aca="false">DATEDIF(Table222[[#This Row],[Column3]],$L$1,"Y")</f>
        <v>124</v>
      </c>
      <c r="M12" s="41"/>
      <c r="N12" s="42"/>
      <c r="O12" s="42"/>
      <c r="P12" s="42"/>
      <c r="Q12" s="42"/>
      <c r="R12" s="42"/>
      <c r="S12" s="42"/>
      <c r="T12" s="42"/>
      <c r="U12" s="42"/>
      <c r="V12" s="42"/>
      <c r="W12" s="42"/>
      <c r="X12" s="42"/>
      <c r="Y12" s="42"/>
      <c r="Z12" s="42"/>
      <c r="AA12" s="42"/>
      <c r="AB12" s="41"/>
      <c r="AC12" s="41"/>
      <c r="AD12" s="41"/>
      <c r="AE12" s="41"/>
      <c r="AF12" s="41"/>
      <c r="AG12" s="41"/>
    </row>
    <row r="13" customFormat="false" ht="14.25" hidden="false" customHeight="false" outlineLevel="0" collapsed="false">
      <c r="B13" s="43" t="str">
        <f aca="false">IF(C13="","",CONCATENATE(Enquadramento!$I$11,".",H13))</f>
        <v/>
      </c>
      <c r="C13" s="44"/>
      <c r="D13" s="45"/>
      <c r="E13" s="46"/>
      <c r="F13" s="47"/>
      <c r="G13" s="48"/>
      <c r="H13" s="36" t="s">
        <v>30</v>
      </c>
      <c r="I13" s="49" t="str">
        <f aca="false">IFERROR(IF(OR(RIGHT(C13,1)-(11-((9*LEFT(C13,1)+8*MID(C13,2,1)+7*MID(C13,3,1)+6*MID(C13,4,1)+5*MID(C13,5,1)+4*MID(C13,6,1)+3*MID(C13,7,1)+2*MID(C13,8,1))-(11*INT((9*LEFT(C13,1)+8*MID(C13,2,1)+7*MID(C13,3,1)+6*MID(C13,4,1)+5*MID(C13,5,1)+4*MID(C13,6,1)+3*MID(C13,7,1)+2*MID(C13,8,1))/11))))=0,RIGHT(C13,1)-(11-((9*LEFT(C13,1)+8*MID(C13,2,1)+7*MID(C13,3,1)+6*MID(C13,4,1)+5*MID(C13,5,1)+4*MID(C13,6,1)+3*MID(C13,7,1)+2*MID(C13,8,1))-(11*INT((9*LEFT(C13,1)+8*MID(C13,2,1)+7*MID(C13,3,1)+6*MID(C13,4,1)+5*MID(C13,5,1)+4*MID(C13,6,1)+3*MID(C13,7,1)+2*MID(C13,8,1))/11))))=-11,RIGHT(C13,1)-(11-((9*LEFT(C13,1)+8*MID(C13,2,1)+7*MID(C13,3,1)+6*MID(C13,4,1)+5*MID(C13,5,1)+4*MID(C13,6,1)+3*MID(C13,7,1)+2*MID(C13,8,1))-(11*INT((9*LEFT(C13,1)+8*MID(C13,2,1)+7*MID(C13,3,1)+6*MID(C13,4,1)+5*MID(C13,5,1)+4*MID(C13,6,1)+3*MID(C13,7,1)+2*MID(C13,8,1))/11))))=-10),"","X"),"")</f>
        <v/>
      </c>
      <c r="J13" s="50" t="str">
        <f aca="false">IF(RIGHT(B13,1)="A","",IF(B13="","",IF(OR(D13&lt;Aux!$AE$3,AND(D13&gt;Aux!$AE$6,D13&lt;Aux!$AE$9)),"Rend","")))</f>
        <v/>
      </c>
      <c r="K13" s="51" t="str">
        <f aca="false">IF(OR(D13&gt;Aux!$AE$9,AND(F13="Não",J13="Rend")),"Dep","")</f>
        <v/>
      </c>
      <c r="L13" s="40" t="n">
        <f aca="false">DATEDIF(Table222[[#This Row],[Column3]],$L$1,"Y")</f>
        <v>124</v>
      </c>
      <c r="M13" s="41"/>
      <c r="N13" s="42"/>
      <c r="O13" s="42"/>
      <c r="P13" s="42"/>
      <c r="Q13" s="42"/>
      <c r="R13" s="42"/>
      <c r="S13" s="42"/>
      <c r="T13" s="42"/>
      <c r="U13" s="42"/>
      <c r="V13" s="42"/>
      <c r="W13" s="42"/>
      <c r="X13" s="42"/>
      <c r="Y13" s="42"/>
      <c r="Z13" s="42"/>
      <c r="AA13" s="42"/>
      <c r="AB13" s="41"/>
      <c r="AC13" s="41"/>
      <c r="AD13" s="41"/>
      <c r="AE13" s="41"/>
      <c r="AF13" s="41"/>
      <c r="AG13" s="41"/>
    </row>
    <row r="14" customFormat="false" ht="14.25" hidden="false" customHeight="false" outlineLevel="0" collapsed="false">
      <c r="B14" s="43" t="str">
        <f aca="false">IF(C14="","",CONCATENATE(Enquadramento!$I$11,".",H14))</f>
        <v/>
      </c>
      <c r="C14" s="44"/>
      <c r="D14" s="45"/>
      <c r="E14" s="46"/>
      <c r="F14" s="47"/>
      <c r="G14" s="48"/>
      <c r="H14" s="36" t="s">
        <v>31</v>
      </c>
      <c r="I14" s="49" t="str">
        <f aca="false">IFERROR(IF(OR(RIGHT(C14,1)-(11-((9*LEFT(C14,1)+8*MID(C14,2,1)+7*MID(C14,3,1)+6*MID(C14,4,1)+5*MID(C14,5,1)+4*MID(C14,6,1)+3*MID(C14,7,1)+2*MID(C14,8,1))-(11*INT((9*LEFT(C14,1)+8*MID(C14,2,1)+7*MID(C14,3,1)+6*MID(C14,4,1)+5*MID(C14,5,1)+4*MID(C14,6,1)+3*MID(C14,7,1)+2*MID(C14,8,1))/11))))=0,RIGHT(C14,1)-(11-((9*LEFT(C14,1)+8*MID(C14,2,1)+7*MID(C14,3,1)+6*MID(C14,4,1)+5*MID(C14,5,1)+4*MID(C14,6,1)+3*MID(C14,7,1)+2*MID(C14,8,1))-(11*INT((9*LEFT(C14,1)+8*MID(C14,2,1)+7*MID(C14,3,1)+6*MID(C14,4,1)+5*MID(C14,5,1)+4*MID(C14,6,1)+3*MID(C14,7,1)+2*MID(C14,8,1))/11))))=-11,RIGHT(C14,1)-(11-((9*LEFT(C14,1)+8*MID(C14,2,1)+7*MID(C14,3,1)+6*MID(C14,4,1)+5*MID(C14,5,1)+4*MID(C14,6,1)+3*MID(C14,7,1)+2*MID(C14,8,1))-(11*INT((9*LEFT(C14,1)+8*MID(C14,2,1)+7*MID(C14,3,1)+6*MID(C14,4,1)+5*MID(C14,5,1)+4*MID(C14,6,1)+3*MID(C14,7,1)+2*MID(C14,8,1))/11))))=-10),"","X"),"")</f>
        <v/>
      </c>
      <c r="J14" s="50" t="str">
        <f aca="false">IF(RIGHT(B14,1)="A","",IF(B14="","",IF(OR(D14&lt;Aux!$AE$3,AND(D14&gt;Aux!$AE$6,D14&lt;Aux!$AE$9)),"Rend","")))</f>
        <v/>
      </c>
      <c r="K14" s="51" t="str">
        <f aca="false">IF(OR(D14&gt;Aux!$AE$9,AND(F14="Não",J14="Rend")),"Dep","")</f>
        <v/>
      </c>
      <c r="L14" s="40" t="n">
        <f aca="false">DATEDIF(Table222[[#This Row],[Column3]],$L$1,"Y")</f>
        <v>124</v>
      </c>
      <c r="M14" s="41"/>
      <c r="N14" s="42"/>
      <c r="O14" s="42"/>
      <c r="P14" s="42"/>
      <c r="Q14" s="42"/>
      <c r="R14" s="42"/>
      <c r="S14" s="42"/>
      <c r="T14" s="42"/>
      <c r="U14" s="42"/>
      <c r="V14" s="42"/>
      <c r="W14" s="42"/>
      <c r="X14" s="42"/>
      <c r="Y14" s="42"/>
      <c r="Z14" s="42"/>
      <c r="AA14" s="42"/>
      <c r="AB14" s="41"/>
      <c r="AC14" s="41"/>
      <c r="AD14" s="41"/>
      <c r="AE14" s="41"/>
      <c r="AF14" s="41"/>
      <c r="AG14" s="41"/>
    </row>
    <row r="15" customFormat="false" ht="14.25" hidden="false" customHeight="false" outlineLevel="0" collapsed="false">
      <c r="B15" s="52" t="str">
        <f aca="false">IF(C15="","",CONCATENATE(Enquadramento!$I$11,".",H15))</f>
        <v/>
      </c>
      <c r="C15" s="53"/>
      <c r="D15" s="54"/>
      <c r="E15" s="55"/>
      <c r="F15" s="56"/>
      <c r="G15" s="57"/>
      <c r="H15" s="36" t="s">
        <v>32</v>
      </c>
      <c r="I15" s="58" t="str">
        <f aca="false">IFERROR(IF(OR(RIGHT(C15,1)-(11-((9*LEFT(C15,1)+8*MID(C15,2,1)+7*MID(C15,3,1)+6*MID(C15,4,1)+5*MID(C15,5,1)+4*MID(C15,6,1)+3*MID(C15,7,1)+2*MID(C15,8,1))-(11*INT((9*LEFT(C15,1)+8*MID(C15,2,1)+7*MID(C15,3,1)+6*MID(C15,4,1)+5*MID(C15,5,1)+4*MID(C15,6,1)+3*MID(C15,7,1)+2*MID(C15,8,1))/11))))=0,RIGHT(C15,1)-(11-((9*LEFT(C15,1)+8*MID(C15,2,1)+7*MID(C15,3,1)+6*MID(C15,4,1)+5*MID(C15,5,1)+4*MID(C15,6,1)+3*MID(C15,7,1)+2*MID(C15,8,1))-(11*INT((9*LEFT(C15,1)+8*MID(C15,2,1)+7*MID(C15,3,1)+6*MID(C15,4,1)+5*MID(C15,5,1)+4*MID(C15,6,1)+3*MID(C15,7,1)+2*MID(C15,8,1))/11))))=-11,RIGHT(C15,1)-(11-((9*LEFT(C15,1)+8*MID(C15,2,1)+7*MID(C15,3,1)+6*MID(C15,4,1)+5*MID(C15,5,1)+4*MID(C15,6,1)+3*MID(C15,7,1)+2*MID(C15,8,1))-(11*INT((9*LEFT(C15,1)+8*MID(C15,2,1)+7*MID(C15,3,1)+6*MID(C15,4,1)+5*MID(C15,5,1)+4*MID(C15,6,1)+3*MID(C15,7,1)+2*MID(C15,8,1))/11))))=-10),"","X"),"")</f>
        <v/>
      </c>
      <c r="J15" s="59" t="str">
        <f aca="false">IF(RIGHT(B15,1)="A","",IF(B15="","",IF(OR(D15&lt;Aux!$AE$3,AND(D15&gt;Aux!$AE$6,D15&lt;Aux!$AE$9)),"Rend","")))</f>
        <v/>
      </c>
      <c r="K15" s="60" t="str">
        <f aca="false">IF(OR(D15&gt;Aux!$AE$9,AND(F15="Não",J15="Rend")),"Dep","")</f>
        <v/>
      </c>
      <c r="L15" s="61" t="n">
        <f aca="false">DATEDIF(Table222[[#This Row],[Column3]],$L$1,"Y")</f>
        <v>124</v>
      </c>
    </row>
    <row r="16" customFormat="false" ht="14.25" hidden="false" customHeight="false" outlineLevel="0" collapsed="false">
      <c r="B16" s="62"/>
      <c r="C16" s="62"/>
      <c r="D16" s="62"/>
      <c r="E16" s="62"/>
      <c r="F16" s="62"/>
    </row>
    <row r="17" customFormat="false" ht="15" hidden="false" customHeight="true" outlineLevel="0" collapsed="false">
      <c r="B17" s="63" t="s">
        <v>33</v>
      </c>
      <c r="C17" s="63"/>
      <c r="D17" s="64" t="n">
        <v>12997</v>
      </c>
      <c r="E17" s="65" t="s">
        <v>34</v>
      </c>
      <c r="F17" s="66" t="n">
        <f aca="false">IF(B4="","",D17/12/D31)</f>
        <v>866.466666666667</v>
      </c>
    </row>
    <row r="18" s="69" customFormat="true" ht="6" hidden="false" customHeight="false" outlineLevel="0" collapsed="false">
      <c r="A18" s="67"/>
      <c r="B18" s="68"/>
      <c r="C18" s="68"/>
      <c r="D18" s="68"/>
      <c r="E18" s="68"/>
      <c r="F18" s="68"/>
      <c r="N18" s="67"/>
      <c r="O18" s="67"/>
      <c r="P18" s="67"/>
      <c r="Q18" s="67"/>
      <c r="R18" s="67"/>
      <c r="S18" s="67"/>
      <c r="T18" s="67"/>
      <c r="U18" s="67"/>
      <c r="V18" s="67"/>
      <c r="W18" s="67"/>
      <c r="X18" s="67"/>
      <c r="Y18" s="67"/>
      <c r="Z18" s="67"/>
      <c r="AA18" s="67"/>
    </row>
    <row r="19" customFormat="false" ht="15" hidden="false" customHeight="true" outlineLevel="0" collapsed="false">
      <c r="B19" s="63" t="s">
        <v>35</v>
      </c>
      <c r="C19" s="63"/>
      <c r="D19" s="64"/>
      <c r="E19" s="63" t="s">
        <v>36</v>
      </c>
      <c r="F19" s="66" t="n">
        <f aca="false">IF(C4="","",F17-D19)</f>
        <v>866.466666666667</v>
      </c>
    </row>
    <row r="20" s="69" customFormat="true" ht="6" hidden="false" customHeight="false" outlineLevel="0" collapsed="false">
      <c r="A20" s="67"/>
      <c r="B20" s="68"/>
      <c r="C20" s="68"/>
      <c r="D20" s="68"/>
      <c r="E20" s="70"/>
      <c r="F20" s="70"/>
      <c r="N20" s="67"/>
      <c r="O20" s="67"/>
      <c r="P20" s="67"/>
      <c r="Q20" s="67"/>
      <c r="R20" s="67"/>
      <c r="S20" s="67"/>
      <c r="T20" s="67"/>
      <c r="U20" s="67"/>
      <c r="V20" s="67"/>
      <c r="W20" s="67"/>
      <c r="X20" s="67"/>
      <c r="Y20" s="67"/>
      <c r="Z20" s="67"/>
      <c r="AA20" s="67"/>
    </row>
    <row r="21" customFormat="false" ht="25.5" hidden="false" customHeight="false" outlineLevel="0" collapsed="false">
      <c r="B21" s="71" t="str">
        <f aca="false">IF(B4="","",IF(F17&gt;(4*Aux!I2),"NÃO ELEGÍVEL","ELEGÍVEL"))</f>
        <v>ELEGÍVEL</v>
      </c>
      <c r="C21" s="71"/>
      <c r="D21" s="71"/>
      <c r="E21" s="71"/>
      <c r="F21" s="71"/>
      <c r="N21" s="72"/>
    </row>
    <row r="22" s="69" customFormat="true" ht="6" hidden="false" customHeight="false" outlineLevel="0" collapsed="false">
      <c r="A22" s="67"/>
      <c r="B22" s="68"/>
      <c r="C22" s="68"/>
      <c r="D22" s="68"/>
      <c r="E22" s="70"/>
      <c r="F22" s="70"/>
      <c r="N22" s="67"/>
      <c r="O22" s="67"/>
      <c r="P22" s="67"/>
      <c r="Q22" s="67"/>
      <c r="R22" s="67"/>
      <c r="S22" s="67"/>
      <c r="T22" s="67"/>
      <c r="U22" s="67"/>
      <c r="V22" s="67"/>
      <c r="W22" s="67"/>
      <c r="X22" s="67"/>
      <c r="Y22" s="67"/>
      <c r="Z22" s="67"/>
      <c r="AA22" s="67"/>
    </row>
    <row r="23" s="69" customFormat="true" ht="14.25" hidden="false" customHeight="false" outlineLevel="0" collapsed="false">
      <c r="A23" s="67"/>
      <c r="B23" s="1"/>
      <c r="C23" s="1"/>
      <c r="D23" s="1"/>
      <c r="E23" s="1"/>
      <c r="F23" s="73"/>
      <c r="N23" s="67"/>
      <c r="O23" s="67"/>
      <c r="P23" s="67"/>
      <c r="Q23" s="67"/>
      <c r="R23" s="67"/>
      <c r="S23" s="67"/>
      <c r="T23" s="67"/>
      <c r="U23" s="67"/>
      <c r="V23" s="67"/>
      <c r="W23" s="67"/>
      <c r="X23" s="67"/>
      <c r="Y23" s="67"/>
      <c r="Z23" s="67"/>
      <c r="AA23" s="67"/>
    </row>
    <row r="24" s="69" customFormat="true" ht="14.25" hidden="false" customHeight="false" outlineLevel="0" collapsed="false">
      <c r="A24" s="67"/>
      <c r="B24" s="1"/>
      <c r="C24" s="1"/>
      <c r="D24" s="1"/>
      <c r="E24" s="1"/>
      <c r="F24" s="73" t="s">
        <v>37</v>
      </c>
      <c r="N24" s="67"/>
      <c r="O24" s="67"/>
      <c r="P24" s="67"/>
      <c r="Q24" s="67"/>
      <c r="R24" s="67"/>
      <c r="S24" s="67"/>
      <c r="T24" s="67"/>
      <c r="U24" s="67"/>
      <c r="V24" s="67"/>
      <c r="W24" s="67"/>
      <c r="X24" s="67"/>
      <c r="Y24" s="67"/>
      <c r="Z24" s="67"/>
      <c r="AA24" s="67"/>
    </row>
    <row r="25" s="67" customFormat="true" ht="14.25" hidden="false" customHeight="false" outlineLevel="0" collapsed="false">
      <c r="B25" s="74" t="str">
        <f aca="false">IF(B12="","",IF(AND(K12-M12=1,K12&gt;1.5),"Sim","Não"))</f>
        <v/>
      </c>
      <c r="C25" s="75" t="s">
        <v>38</v>
      </c>
      <c r="D25" s="76" t="n">
        <f aca="false">IF(B4="","",COUNT($C4:$C15))</f>
        <v>1</v>
      </c>
      <c r="E25" s="77"/>
      <c r="F25" s="78" t="s">
        <v>39</v>
      </c>
    </row>
    <row r="26" s="1" customFormat="true" ht="14.25" hidden="false" customHeight="false" outlineLevel="0" collapsed="false">
      <c r="B26" s="74" t="str">
        <f aca="false">IF(B13="","",IF(AND(K13-M13=1,K13&gt;1.5),"Sim","Não"))</f>
        <v/>
      </c>
      <c r="C26" s="79" t="s">
        <v>40</v>
      </c>
      <c r="D26" s="76" t="n">
        <f aca="false">IF(B4="","",COUNTIF(Table222[Column10],"Dep"))</f>
        <v>0</v>
      </c>
      <c r="E26" s="80" t="s">
        <v>41</v>
      </c>
      <c r="F26" s="78" t="s">
        <v>42</v>
      </c>
    </row>
    <row r="27" s="67" customFormat="true" ht="14.25" hidden="false" customHeight="false" outlineLevel="0" collapsed="false">
      <c r="B27" s="74"/>
      <c r="C27" s="79" t="s">
        <v>43</v>
      </c>
      <c r="D27" s="76" t="n">
        <f aca="false">IF(B4="","",MAX(D25-D26-1,0))</f>
        <v>0</v>
      </c>
      <c r="E27" s="80" t="s">
        <v>44</v>
      </c>
      <c r="F27" s="78" t="s">
        <v>45</v>
      </c>
    </row>
    <row r="28" s="1" customFormat="true" ht="14.25" hidden="false" customHeight="false" outlineLevel="0" collapsed="false">
      <c r="B28" s="81"/>
      <c r="C28" s="79" t="s">
        <v>46</v>
      </c>
      <c r="D28" s="76" t="n">
        <f aca="false">IF(B4="","",COUNTIF(Table222[Column4],"Sim"))</f>
        <v>0</v>
      </c>
      <c r="E28" s="80" t="n">
        <v>0.25</v>
      </c>
      <c r="F28" s="78" t="s">
        <v>47</v>
      </c>
    </row>
    <row r="29" s="1" customFormat="true" ht="14.25" hidden="false" customHeight="false" outlineLevel="0" collapsed="false">
      <c r="C29" s="82" t="s">
        <v>48</v>
      </c>
      <c r="D29" s="83" t="str">
        <f aca="false">IF(B4="","",IF(AND(D25-D26=1,D25&gt;1.5),"Sim","Não"))</f>
        <v>Não</v>
      </c>
      <c r="E29" s="80" t="s">
        <v>49</v>
      </c>
      <c r="F29" s="78" t="s">
        <v>42</v>
      </c>
    </row>
    <row r="30" s="1" customFormat="true" ht="14.25" hidden="false" customHeight="false" outlineLevel="0" collapsed="false">
      <c r="C30" s="82" t="s">
        <v>50</v>
      </c>
      <c r="D30" s="83" t="str">
        <f aca="false">IF(B4="","",IF(AND(D25=1,L4&gt;64),"Sim","Não"))</f>
        <v>Sim</v>
      </c>
      <c r="E30" s="80" t="n">
        <f aca="false">IF(B4="","",IF(AND(D25=1,L4&gt;64),0.25,0))</f>
        <v>0.25</v>
      </c>
      <c r="F30" s="78" t="s">
        <v>51</v>
      </c>
    </row>
    <row r="31" s="1" customFormat="true" ht="14.25" hidden="false" customHeight="false" outlineLevel="0" collapsed="false">
      <c r="C31" s="82" t="s">
        <v>52</v>
      </c>
      <c r="D31" s="84" t="n">
        <f aca="false">IFERROR(IF(B4="","",IF(D29="Não",1+0.7*D27+0.25*D26+0.25*D28,IF(D29="Sim",1+0.7*D27+0.5*D26+0.25*D28,"")))+E30,"")</f>
        <v>1.25</v>
      </c>
      <c r="E31" s="80" t="s">
        <v>53</v>
      </c>
      <c r="F31" s="78" t="s">
        <v>54</v>
      </c>
    </row>
    <row r="32" s="1" customFormat="true" ht="14.25" hidden="false" customHeight="false" outlineLevel="0" collapsed="false"/>
    <row r="33" s="1" customFormat="true" ht="14.25" hidden="false" customHeight="false" outlineLevel="0" collapsed="false">
      <c r="F33" s="73"/>
    </row>
    <row r="34" s="1" customFormat="true" ht="14.25" hidden="false" customHeight="false" outlineLevel="0" collapsed="false"/>
    <row r="35" s="1" customFormat="true" ht="14.25" hidden="false" customHeight="false" outlineLevel="0" collapsed="false"/>
    <row r="36" s="1" customFormat="true" ht="14.25" hidden="false" customHeight="false" outlineLevel="0" collapsed="false"/>
    <row r="37" s="1" customFormat="true" ht="14.25" hidden="false" customHeight="false" outlineLevel="0" collapsed="false"/>
    <row r="38" s="1" customFormat="true" ht="14.25" hidden="false" customHeight="false" outlineLevel="0" collapsed="false"/>
    <row r="39" s="1" customFormat="true" ht="14.25" hidden="false" customHeight="false" outlineLevel="0" collapsed="false"/>
    <row r="40" s="1" customFormat="true" ht="14.25" hidden="false" customHeight="false" outlineLevel="0" collapsed="false"/>
    <row r="41" s="1" customFormat="true" ht="14.25" hidden="false" customHeight="false" outlineLevel="0" collapsed="false"/>
    <row r="42" s="1" customFormat="true" ht="14.25" hidden="false" customHeight="false" outlineLevel="0" collapsed="false"/>
    <row r="43" s="1" customFormat="true" ht="14.25" hidden="false" customHeight="false" outlineLevel="0" collapsed="false"/>
    <row r="44" s="1" customFormat="true" ht="14.25" hidden="false" customHeight="false" outlineLevel="0" collapsed="false"/>
  </sheetData>
  <sheetProtection algorithmName="SHA-512" hashValue="UNormwdWyMKwRbxz3dH4YFMOUAHhK32qjP5rm1Tmstd6oDH4ZR3r76TUXIL6+IUPBy/ERmnmdvP9QVgpe13fLg==" saltValue="cmiuhZkALO0DnY2nxtE7Yg==" spinCount="100000" sheet="true" objects="true" scenarios="true"/>
  <mergeCells count="4">
    <mergeCell ref="B1:F1"/>
    <mergeCell ref="B17:C17"/>
    <mergeCell ref="B19:C19"/>
    <mergeCell ref="B21:F21"/>
  </mergeCells>
  <conditionalFormatting sqref="D17 D19">
    <cfRule type="expression" priority="2" aboveAverage="0" equalAverage="0" bottom="0" percent="0" rank="0" text="" dxfId="11">
      <formula>LEN(TRIM(D17))=0</formula>
    </cfRule>
  </conditionalFormatting>
  <conditionalFormatting sqref="B21:F21">
    <cfRule type="containsText" priority="3" operator="containsText" aboveAverage="0" equalAverage="0" bottom="0" percent="0" rank="0" text="NÃO ELEGÍVEL" dxfId="12">
      <formula>NOT(ISERROR(SEARCH("NÃO ELEGÍVEL",B21)))</formula>
    </cfRule>
    <cfRule type="containsText" priority="4" operator="containsText" aboveAverage="0" equalAverage="0" bottom="0" percent="0" rank="0" text="ELEGÍVEL" dxfId="13">
      <formula>NOT(ISERROR(SEARCH("ELEGÍVEL",B21)))</formula>
    </cfRule>
  </conditionalFormatting>
  <conditionalFormatting sqref="C6:C15">
    <cfRule type="expression" priority="5" aboveAverage="0" equalAverage="0" bottom="0" percent="0" rank="0" text="" dxfId="14">
      <formula>$I6="X"</formula>
    </cfRule>
  </conditionalFormatting>
  <conditionalFormatting sqref="C5">
    <cfRule type="expression" priority="6" aboveAverage="0" equalAverage="0" bottom="0" percent="0" rank="0" text="" dxfId="15">
      <formula>$I5="X"</formula>
    </cfRule>
  </conditionalFormatting>
  <conditionalFormatting sqref="C4">
    <cfRule type="expression" priority="7" aboveAverage="0" equalAverage="0" bottom="0" percent="0" rank="0" text="" dxfId="16">
      <formula>$I4="X"</formula>
    </cfRule>
  </conditionalFormatting>
  <conditionalFormatting sqref="C4:C15">
    <cfRule type="duplicateValues" priority="8" aboveAverage="0" equalAverage="0" bottom="0" percent="0" rank="0" text="" dxfId="17"/>
    <cfRule type="expression" priority="9" aboveAverage="0" equalAverage="0" bottom="0" percent="0" rank="0" text="" dxfId="18">
      <formula>$J4="X"</formula>
    </cfRule>
  </conditionalFormatting>
  <conditionalFormatting sqref="F4:F15">
    <cfRule type="expression" priority="10" aboveAverage="0" equalAverage="0" bottom="0" percent="0" rank="0" text="" dxfId="19">
      <formula>AND($C4&lt;&gt;"",$J4&lt;&gt;"Rend")</formula>
    </cfRule>
  </conditionalFormatting>
  <dataValidations count="2">
    <dataValidation allowBlank="true" errorStyle="stop" operator="between" showDropDown="false" showErrorMessage="true" showInputMessage="true" sqref="C4:C15" type="whole">
      <formula1>100000000</formula1>
      <formula2>300000000</formula2>
    </dataValidation>
    <dataValidation allowBlank="true" errorStyle="stop" operator="between" showDropDown="false" showErrorMessage="true" showInputMessage="true" sqref="E4:F15" type="list">
      <formula1>Aux!$H$2:$H$3</formula1>
      <formula2>0</formula2>
    </dataValidation>
  </dataValidations>
  <printOptions headings="false" gridLines="false" gridLinesSet="true" horizontalCentered="false" verticalCentered="false"/>
  <pageMargins left="0.236111111111111" right="0.236111111111111" top="0.747916666666667" bottom="0.747916666666667" header="0.511811023622047" footer="0.315277777777778"/>
  <pageSetup paperSize="9" scale="100" fitToWidth="1" fitToHeight="0" pageOrder="downThenOver" orientation="portrait" blackAndWhite="false" draft="false" cellComments="none" horizontalDpi="300" verticalDpi="300" copies="1"/>
  <headerFooter differentFirst="false" differentOddEven="false">
    <oddHeader/>
    <oddFooter>&amp;L&amp;"Calibri Light,Normal"&amp;10&amp;D&amp;C&amp;"Calibri Light,Normal"&amp;10GABINETE DE PROGRAMAS DE APOIO À HABITAÇÃO&amp;R&amp;"Calibri Light,Normal"&amp;10&amp;P</oddFooter>
  </headerFooter>
  <tableParts>
    <tablePart r:id="rId1"/>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B4C7E7"/>
    <pageSetUpPr fitToPage="true"/>
  </sheetPr>
  <dimension ref="B1:J43"/>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M30" activeCellId="0" sqref="M30"/>
    </sheetView>
  </sheetViews>
  <sheetFormatPr defaultColWidth="9.18359375" defaultRowHeight="14.25" zeroHeight="false" outlineLevelRow="0" outlineLevelCol="0"/>
  <cols>
    <col collapsed="false" customWidth="false" hidden="false" outlineLevel="0" max="6" min="2" style="2" width="9.18"/>
    <col collapsed="false" customWidth="true" hidden="false" outlineLevel="0" max="7" min="7" style="2" width="26.54"/>
    <col collapsed="false" customWidth="true" hidden="false" outlineLevel="0" max="8" min="8" style="2" width="11"/>
    <col collapsed="false" customWidth="true" hidden="false" outlineLevel="0" max="9" min="9" style="0" width="11"/>
    <col collapsed="false" customWidth="true" hidden="false" outlineLevel="0" max="10" min="10" style="2" width="11"/>
  </cols>
  <sheetData>
    <row r="1" customFormat="false" ht="40.5" hidden="false" customHeight="true" outlineLevel="0" collapsed="false">
      <c r="B1" s="601" t="s">
        <v>523</v>
      </c>
      <c r="C1" s="601"/>
      <c r="D1" s="601"/>
      <c r="E1" s="601"/>
      <c r="F1" s="601"/>
      <c r="G1" s="601"/>
      <c r="H1" s="601"/>
      <c r="I1" s="601"/>
      <c r="J1" s="601"/>
    </row>
    <row r="3" s="2" customFormat="true" ht="14.25" hidden="false" customHeight="false" outlineLevel="0" collapsed="false">
      <c r="B3" s="602" t="s">
        <v>524</v>
      </c>
      <c r="C3" s="491"/>
      <c r="D3" s="491"/>
      <c r="E3" s="491"/>
      <c r="F3" s="491"/>
      <c r="G3" s="491"/>
      <c r="H3" s="603" t="s">
        <v>342</v>
      </c>
      <c r="I3" s="603" t="s">
        <v>346</v>
      </c>
      <c r="J3" s="603" t="s">
        <v>343</v>
      </c>
    </row>
    <row r="4" s="604" customFormat="true" ht="3.75" hidden="false" customHeight="false" outlineLevel="0" collapsed="false">
      <c r="B4" s="605"/>
      <c r="C4" s="605"/>
      <c r="D4" s="605"/>
      <c r="E4" s="605"/>
      <c r="F4" s="605"/>
      <c r="G4" s="605"/>
      <c r="H4" s="605"/>
      <c r="I4" s="605"/>
      <c r="J4" s="605"/>
    </row>
    <row r="5" customFormat="false" ht="15" hidden="false" customHeight="true" outlineLevel="0" collapsed="false">
      <c r="B5" s="606" t="s">
        <v>525</v>
      </c>
      <c r="C5" s="606"/>
      <c r="D5" s="606"/>
      <c r="E5" s="606"/>
      <c r="F5" s="606"/>
      <c r="G5" s="606"/>
      <c r="H5" s="607" t="n">
        <v>0.5</v>
      </c>
      <c r="I5" s="500"/>
      <c r="J5" s="608" t="n">
        <f aca="false">IF(I5="ü",H5,0)+IF(I6="ü",H6,0)</f>
        <v>0</v>
      </c>
    </row>
    <row r="6" customFormat="false" ht="15" hidden="false" customHeight="false" outlineLevel="0" collapsed="false">
      <c r="B6" s="609" t="s">
        <v>526</v>
      </c>
      <c r="C6" s="609"/>
      <c r="D6" s="609"/>
      <c r="E6" s="609"/>
      <c r="F6" s="609"/>
      <c r="G6" s="609"/>
      <c r="H6" s="607" t="n">
        <v>0.5</v>
      </c>
      <c r="I6" s="500"/>
      <c r="J6" s="608"/>
    </row>
    <row r="7" customFormat="false" ht="14.25" hidden="false" customHeight="false" outlineLevel="0" collapsed="false">
      <c r="B7" s="491"/>
      <c r="C7" s="491"/>
      <c r="D7" s="491"/>
      <c r="E7" s="491"/>
      <c r="F7" s="491"/>
      <c r="G7" s="491"/>
      <c r="H7" s="610"/>
      <c r="I7" s="611"/>
      <c r="J7" s="612"/>
    </row>
    <row r="8" customFormat="false" ht="14.25" hidden="false" customHeight="false" outlineLevel="0" collapsed="false">
      <c r="B8" s="602" t="s">
        <v>527</v>
      </c>
      <c r="C8" s="491"/>
      <c r="D8" s="491"/>
      <c r="E8" s="491"/>
      <c r="F8" s="491"/>
      <c r="G8" s="491"/>
      <c r="H8" s="610"/>
      <c r="I8" s="611"/>
      <c r="J8" s="612"/>
    </row>
    <row r="9" s="604" customFormat="true" ht="3.75" hidden="false" customHeight="false" outlineLevel="0" collapsed="false">
      <c r="B9" s="605"/>
      <c r="C9" s="605"/>
      <c r="D9" s="605"/>
      <c r="E9" s="605"/>
      <c r="F9" s="605"/>
      <c r="G9" s="605"/>
      <c r="H9" s="613"/>
      <c r="I9" s="614"/>
      <c r="J9" s="615"/>
    </row>
    <row r="10" customFormat="false" ht="15" hidden="false" customHeight="false" outlineLevel="0" collapsed="false">
      <c r="B10" s="609" t="s">
        <v>528</v>
      </c>
      <c r="C10" s="609"/>
      <c r="D10" s="609"/>
      <c r="E10" s="609"/>
      <c r="F10" s="609"/>
      <c r="G10" s="609"/>
      <c r="H10" s="607" t="n">
        <v>1</v>
      </c>
      <c r="I10" s="500"/>
      <c r="J10" s="608" t="str">
        <f aca="false">IF(I10="ü",H10,IF(I11="ü",H11,""))</f>
        <v/>
      </c>
    </row>
    <row r="11" customFormat="false" ht="15" hidden="false" customHeight="false" outlineLevel="0" collapsed="false">
      <c r="B11" s="609" t="s">
        <v>529</v>
      </c>
      <c r="C11" s="609"/>
      <c r="D11" s="609"/>
      <c r="E11" s="609"/>
      <c r="F11" s="609"/>
      <c r="G11" s="609"/>
      <c r="H11" s="607" t="n">
        <v>0.5</v>
      </c>
      <c r="I11" s="500"/>
      <c r="J11" s="608"/>
    </row>
    <row r="12" customFormat="false" ht="15" hidden="false" customHeight="false" outlineLevel="0" collapsed="false">
      <c r="B12" s="609" t="s">
        <v>530</v>
      </c>
      <c r="C12" s="609"/>
      <c r="D12" s="609"/>
      <c r="E12" s="609"/>
      <c r="F12" s="609"/>
      <c r="G12" s="609"/>
      <c r="H12" s="607" t="n">
        <v>0</v>
      </c>
      <c r="I12" s="500"/>
      <c r="J12" s="608"/>
    </row>
    <row r="13" customFormat="false" ht="14.25" hidden="false" customHeight="false" outlineLevel="0" collapsed="false">
      <c r="B13" s="491"/>
      <c r="C13" s="491"/>
      <c r="D13" s="491"/>
      <c r="E13" s="491"/>
      <c r="F13" s="491"/>
      <c r="G13" s="491"/>
      <c r="H13" s="610"/>
      <c r="I13" s="616"/>
      <c r="J13" s="612"/>
    </row>
    <row r="14" customFormat="false" ht="14.25" hidden="false" customHeight="false" outlineLevel="0" collapsed="false">
      <c r="B14" s="602" t="s">
        <v>531</v>
      </c>
      <c r="C14" s="491"/>
      <c r="D14" s="491"/>
      <c r="E14" s="491"/>
      <c r="F14" s="491"/>
      <c r="G14" s="491"/>
      <c r="H14" s="610"/>
      <c r="I14" s="616"/>
      <c r="J14" s="612"/>
    </row>
    <row r="15" s="604" customFormat="true" ht="3.75" hidden="false" customHeight="false" outlineLevel="0" collapsed="false">
      <c r="B15" s="605"/>
      <c r="C15" s="605"/>
      <c r="D15" s="605"/>
      <c r="E15" s="605"/>
      <c r="F15" s="605"/>
      <c r="G15" s="605"/>
      <c r="H15" s="613"/>
      <c r="I15" s="617"/>
      <c r="J15" s="615"/>
    </row>
    <row r="16" customFormat="false" ht="15" hidden="false" customHeight="false" outlineLevel="0" collapsed="false">
      <c r="B16" s="609" t="s">
        <v>532</v>
      </c>
      <c r="C16" s="609"/>
      <c r="D16" s="609"/>
      <c r="E16" s="609"/>
      <c r="F16" s="609"/>
      <c r="G16" s="609"/>
      <c r="H16" s="607" t="n">
        <v>1.5</v>
      </c>
      <c r="I16" s="500"/>
      <c r="J16" s="608" t="str">
        <f aca="false">IF(I16="ü",H16,IF(I17="ü",H17,IF(I18="ü",H18,"")))</f>
        <v/>
      </c>
    </row>
    <row r="17" customFormat="false" ht="15" hidden="false" customHeight="false" outlineLevel="0" collapsed="false">
      <c r="B17" s="609" t="s">
        <v>533</v>
      </c>
      <c r="C17" s="609"/>
      <c r="D17" s="609"/>
      <c r="E17" s="609"/>
      <c r="F17" s="609"/>
      <c r="G17" s="609"/>
      <c r="H17" s="607" t="n">
        <v>1</v>
      </c>
      <c r="I17" s="500"/>
      <c r="J17" s="608"/>
    </row>
    <row r="18" customFormat="false" ht="15" hidden="false" customHeight="false" outlineLevel="0" collapsed="false">
      <c r="B18" s="609" t="s">
        <v>534</v>
      </c>
      <c r="C18" s="609"/>
      <c r="D18" s="609"/>
      <c r="E18" s="609"/>
      <c r="F18" s="609"/>
      <c r="G18" s="609"/>
      <c r="H18" s="607" t="n">
        <v>0.5</v>
      </c>
      <c r="I18" s="500"/>
      <c r="J18" s="608"/>
    </row>
    <row r="19" customFormat="false" ht="15" hidden="false" customHeight="false" outlineLevel="0" collapsed="false">
      <c r="B19" s="609" t="s">
        <v>535</v>
      </c>
      <c r="C19" s="609"/>
      <c r="D19" s="609"/>
      <c r="E19" s="609"/>
      <c r="F19" s="609"/>
      <c r="G19" s="609"/>
      <c r="H19" s="607" t="n">
        <v>0</v>
      </c>
      <c r="I19" s="500"/>
      <c r="J19" s="608"/>
    </row>
    <row r="20" customFormat="false" ht="14.25" hidden="false" customHeight="false" outlineLevel="0" collapsed="false">
      <c r="B20" s="491"/>
      <c r="C20" s="491"/>
      <c r="D20" s="491"/>
      <c r="E20" s="491"/>
      <c r="F20" s="491"/>
      <c r="G20" s="491"/>
      <c r="H20" s="610"/>
      <c r="I20" s="616"/>
      <c r="J20" s="612"/>
    </row>
    <row r="21" customFormat="false" ht="14.25" hidden="false" customHeight="false" outlineLevel="0" collapsed="false">
      <c r="B21" s="602" t="s">
        <v>536</v>
      </c>
      <c r="C21" s="491"/>
      <c r="D21" s="491"/>
      <c r="E21" s="491"/>
      <c r="F21" s="491"/>
      <c r="G21" s="491"/>
      <c r="H21" s="610"/>
      <c r="I21" s="616"/>
      <c r="J21" s="612"/>
    </row>
    <row r="22" s="604" customFormat="true" ht="3.75" hidden="false" customHeight="false" outlineLevel="0" collapsed="false">
      <c r="B22" s="605"/>
      <c r="C22" s="605"/>
      <c r="D22" s="605"/>
      <c r="E22" s="605"/>
      <c r="F22" s="605"/>
      <c r="G22" s="605"/>
      <c r="H22" s="613"/>
      <c r="I22" s="617"/>
      <c r="J22" s="615"/>
    </row>
    <row r="23" customFormat="false" ht="15" hidden="false" customHeight="false" outlineLevel="0" collapsed="false">
      <c r="B23" s="609" t="s">
        <v>537</v>
      </c>
      <c r="C23" s="609"/>
      <c r="D23" s="609"/>
      <c r="E23" s="609"/>
      <c r="F23" s="609"/>
      <c r="G23" s="609"/>
      <c r="H23" s="607" t="n">
        <v>1</v>
      </c>
      <c r="I23" s="500"/>
      <c r="J23" s="608" t="str">
        <f aca="false">IF(I23="ü",H23,IF(I24="ü",H24,IF(I25="ü",H25,IF(I26="ü",H26,""))))</f>
        <v/>
      </c>
    </row>
    <row r="24" customFormat="false" ht="15" hidden="false" customHeight="false" outlineLevel="0" collapsed="false">
      <c r="B24" s="609" t="s">
        <v>538</v>
      </c>
      <c r="C24" s="609"/>
      <c r="D24" s="609"/>
      <c r="E24" s="609"/>
      <c r="F24" s="609"/>
      <c r="G24" s="609"/>
      <c r="H24" s="607" t="n">
        <v>0</v>
      </c>
      <c r="I24" s="500"/>
      <c r="J24" s="608"/>
    </row>
    <row r="25" customFormat="false" ht="15" hidden="false" customHeight="false" outlineLevel="0" collapsed="false">
      <c r="B25" s="609" t="s">
        <v>539</v>
      </c>
      <c r="C25" s="609"/>
      <c r="D25" s="609"/>
      <c r="E25" s="609"/>
      <c r="F25" s="609"/>
      <c r="G25" s="609"/>
      <c r="H25" s="607" t="n">
        <v>0.5</v>
      </c>
      <c r="I25" s="500"/>
      <c r="J25" s="608"/>
    </row>
    <row r="26" customFormat="false" ht="15" hidden="false" customHeight="false" outlineLevel="0" collapsed="false">
      <c r="B26" s="609" t="s">
        <v>540</v>
      </c>
      <c r="C26" s="609"/>
      <c r="D26" s="609"/>
      <c r="E26" s="609"/>
      <c r="F26" s="609"/>
      <c r="G26" s="609"/>
      <c r="H26" s="607" t="n">
        <v>0.75</v>
      </c>
      <c r="I26" s="500"/>
      <c r="J26" s="608"/>
    </row>
    <row r="27" customFormat="false" ht="14.25" hidden="false" customHeight="false" outlineLevel="0" collapsed="false">
      <c r="B27" s="491"/>
      <c r="C27" s="491"/>
      <c r="D27" s="491"/>
      <c r="E27" s="491"/>
      <c r="F27" s="491"/>
      <c r="G27" s="491"/>
      <c r="H27" s="610"/>
      <c r="I27" s="616"/>
      <c r="J27" s="612"/>
    </row>
    <row r="28" customFormat="false" ht="14.25" hidden="false" customHeight="false" outlineLevel="0" collapsed="false">
      <c r="B28" s="602" t="s">
        <v>541</v>
      </c>
      <c r="C28" s="491"/>
      <c r="D28" s="491"/>
      <c r="E28" s="491"/>
      <c r="F28" s="491"/>
      <c r="G28" s="491"/>
      <c r="H28" s="610"/>
      <c r="I28" s="616"/>
      <c r="J28" s="612"/>
    </row>
    <row r="29" s="604" customFormat="true" ht="3.75" hidden="false" customHeight="false" outlineLevel="0" collapsed="false">
      <c r="B29" s="605"/>
      <c r="C29" s="605"/>
      <c r="D29" s="605"/>
      <c r="E29" s="605"/>
      <c r="F29" s="605"/>
      <c r="G29" s="605"/>
      <c r="H29" s="613"/>
      <c r="I29" s="617"/>
      <c r="J29" s="615"/>
    </row>
    <row r="30" customFormat="false" ht="15" hidden="false" customHeight="false" outlineLevel="0" collapsed="false">
      <c r="B30" s="609" t="s">
        <v>542</v>
      </c>
      <c r="C30" s="609"/>
      <c r="D30" s="609"/>
      <c r="E30" s="609"/>
      <c r="F30" s="609"/>
      <c r="G30" s="609"/>
      <c r="H30" s="607" t="n">
        <v>1.5</v>
      </c>
      <c r="I30" s="500"/>
      <c r="J30" s="608" t="str">
        <f aca="false">IF(I30="ü",H30,IF(I31="ü",H31,IF(I32="ü",H32,"")))</f>
        <v/>
      </c>
    </row>
    <row r="31" customFormat="false" ht="15" hidden="false" customHeight="false" outlineLevel="0" collapsed="false">
      <c r="B31" s="609" t="s">
        <v>543</v>
      </c>
      <c r="C31" s="609"/>
      <c r="D31" s="609"/>
      <c r="E31" s="609"/>
      <c r="F31" s="609"/>
      <c r="G31" s="609"/>
      <c r="H31" s="607" t="n">
        <v>1</v>
      </c>
      <c r="I31" s="500"/>
      <c r="J31" s="608"/>
    </row>
    <row r="32" customFormat="false" ht="15" hidden="false" customHeight="false" outlineLevel="0" collapsed="false">
      <c r="B32" s="609" t="s">
        <v>544</v>
      </c>
      <c r="C32" s="609"/>
      <c r="D32" s="609"/>
      <c r="E32" s="609"/>
      <c r="F32" s="609"/>
      <c r="G32" s="609"/>
      <c r="H32" s="607" t="n">
        <v>0.5</v>
      </c>
      <c r="I32" s="500"/>
      <c r="J32" s="608"/>
    </row>
    <row r="33" customFormat="false" ht="15" hidden="false" customHeight="false" outlineLevel="0" collapsed="false">
      <c r="B33" s="609" t="s">
        <v>545</v>
      </c>
      <c r="C33" s="609"/>
      <c r="D33" s="609"/>
      <c r="E33" s="609"/>
      <c r="F33" s="609"/>
      <c r="G33" s="609"/>
      <c r="H33" s="607" t="n">
        <v>0</v>
      </c>
      <c r="I33" s="500"/>
      <c r="J33" s="608"/>
    </row>
    <row r="34" customFormat="false" ht="14.25" hidden="false" customHeight="false" outlineLevel="0" collapsed="false">
      <c r="B34" s="491"/>
      <c r="C34" s="491"/>
      <c r="D34" s="491"/>
      <c r="E34" s="491"/>
      <c r="F34" s="491"/>
      <c r="G34" s="491"/>
      <c r="H34" s="610"/>
      <c r="I34" s="616"/>
      <c r="J34" s="612"/>
    </row>
    <row r="35" customFormat="false" ht="14.25" hidden="false" customHeight="false" outlineLevel="0" collapsed="false">
      <c r="B35" s="602" t="s">
        <v>546</v>
      </c>
      <c r="C35" s="491"/>
      <c r="D35" s="491"/>
      <c r="E35" s="491"/>
      <c r="F35" s="491"/>
      <c r="G35" s="491"/>
      <c r="H35" s="610"/>
      <c r="I35" s="616"/>
      <c r="J35" s="612"/>
    </row>
    <row r="36" s="604" customFormat="true" ht="3.75" hidden="false" customHeight="false" outlineLevel="0" collapsed="false">
      <c r="B36" s="605"/>
      <c r="C36" s="605"/>
      <c r="D36" s="605"/>
      <c r="E36" s="605"/>
      <c r="F36" s="605"/>
      <c r="G36" s="605"/>
      <c r="H36" s="613"/>
      <c r="I36" s="617"/>
      <c r="J36" s="615"/>
    </row>
    <row r="37" customFormat="false" ht="14.25" hidden="false" customHeight="false" outlineLevel="0" collapsed="false">
      <c r="B37" s="609" t="s">
        <v>547</v>
      </c>
      <c r="C37" s="609"/>
      <c r="D37" s="609"/>
      <c r="E37" s="609"/>
      <c r="F37" s="609"/>
      <c r="G37" s="609"/>
      <c r="H37" s="607" t="n">
        <v>6</v>
      </c>
      <c r="I37" s="618" t="n">
        <f aca="false">[5]NQ!F153</f>
        <v>0</v>
      </c>
      <c r="J37" s="608" t="n">
        <f aca="false">I37/10</f>
        <v>0</v>
      </c>
    </row>
    <row r="39" customFormat="false" ht="18" hidden="false" customHeight="false" outlineLevel="0" collapsed="false">
      <c r="B39" s="619" t="s">
        <v>548</v>
      </c>
      <c r="C39" s="619"/>
      <c r="D39" s="619"/>
      <c r="E39" s="619"/>
      <c r="F39" s="619"/>
      <c r="G39" s="619"/>
      <c r="H39" s="620" t="n">
        <f aca="false">1+SUM(J5:J33)/100</f>
        <v>1</v>
      </c>
      <c r="I39" s="620"/>
      <c r="J39" s="620"/>
    </row>
    <row r="40" s="604" customFormat="true" ht="3.75" hidden="false" customHeight="false" outlineLevel="0" collapsed="false">
      <c r="B40" s="621"/>
      <c r="C40" s="621"/>
      <c r="D40" s="621"/>
      <c r="E40" s="621"/>
      <c r="F40" s="621"/>
      <c r="G40" s="621"/>
      <c r="H40" s="621"/>
      <c r="J40" s="621"/>
    </row>
    <row r="41" s="604" customFormat="true" ht="3.75" hidden="false" customHeight="false" outlineLevel="0" collapsed="false">
      <c r="B41" s="621"/>
      <c r="C41" s="621"/>
      <c r="D41" s="621"/>
      <c r="E41" s="621"/>
      <c r="F41" s="621"/>
      <c r="G41" s="621"/>
      <c r="H41" s="621"/>
      <c r="J41" s="621"/>
    </row>
    <row r="42" s="604" customFormat="true" ht="3.75" hidden="false" customHeight="false" outlineLevel="0" collapsed="false">
      <c r="B42" s="621"/>
      <c r="C42" s="621"/>
      <c r="D42" s="621"/>
      <c r="E42" s="621"/>
      <c r="F42" s="621"/>
      <c r="G42" s="621"/>
      <c r="H42" s="621"/>
      <c r="J42" s="621"/>
    </row>
    <row r="43" customFormat="false" ht="14.25" hidden="false" customHeight="true" outlineLevel="0" collapsed="false">
      <c r="B43" s="622" t="s">
        <v>549</v>
      </c>
      <c r="C43" s="622"/>
      <c r="D43" s="622"/>
      <c r="E43" s="622"/>
      <c r="F43" s="622"/>
      <c r="G43" s="622"/>
      <c r="H43" s="622"/>
      <c r="I43" s="623"/>
      <c r="J43" s="491"/>
    </row>
  </sheetData>
  <mergeCells count="27">
    <mergeCell ref="B1:J1"/>
    <mergeCell ref="B5:G5"/>
    <mergeCell ref="J5:J6"/>
    <mergeCell ref="B6:G6"/>
    <mergeCell ref="B10:G10"/>
    <mergeCell ref="J10:J12"/>
    <mergeCell ref="B11:G11"/>
    <mergeCell ref="B12:G12"/>
    <mergeCell ref="B16:G16"/>
    <mergeCell ref="J16:J19"/>
    <mergeCell ref="B17:G17"/>
    <mergeCell ref="B18:G18"/>
    <mergeCell ref="B19:G19"/>
    <mergeCell ref="B23:G23"/>
    <mergeCell ref="J23:J26"/>
    <mergeCell ref="B24:G24"/>
    <mergeCell ref="B25:G25"/>
    <mergeCell ref="B26:G26"/>
    <mergeCell ref="B30:G30"/>
    <mergeCell ref="J30:J33"/>
    <mergeCell ref="B31:G31"/>
    <mergeCell ref="B32:G32"/>
    <mergeCell ref="B33:G33"/>
    <mergeCell ref="B37:G37"/>
    <mergeCell ref="B39:G39"/>
    <mergeCell ref="H39:J39"/>
    <mergeCell ref="B43:H43"/>
  </mergeCells>
  <dataValidations count="1">
    <dataValidation allowBlank="true" errorStyle="stop" operator="between" showDropDown="false" showErrorMessage="true" showInputMessage="true" sqref="I5:I6 I10:I12 I16:I19 I23:I27 I30:I33" type="list">
      <formula1>Tabelas!$A$12</formula1>
      <formula2>0</formula2>
    </dataValidation>
  </dataValidations>
  <printOptions headings="false" gridLines="false" gridLinesSet="true" horizontalCentered="false" verticalCentered="false"/>
  <pageMargins left="0.25" right="0.25" top="0.75" bottom="0.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1"/>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G32" activeCellId="0" sqref="G32"/>
    </sheetView>
  </sheetViews>
  <sheetFormatPr defaultColWidth="8.6796875" defaultRowHeight="14.25" zeroHeight="false" outlineLevelRow="0" outlineLevelCol="0"/>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92D050"/>
    <pageSetUpPr fitToPage="true"/>
  </sheetPr>
  <dimension ref="A1:F15"/>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pane xSplit="0" ySplit="5" topLeftCell="A6" activePane="bottomLeft" state="frozen"/>
      <selection pane="topLeft" activeCell="A1" activeCellId="0" sqref="A1"/>
      <selection pane="bottomLeft" activeCell="G32" activeCellId="0" sqref="G32"/>
    </sheetView>
  </sheetViews>
  <sheetFormatPr defaultColWidth="9.18359375" defaultRowHeight="12.75" zeroHeight="false" outlineLevelRow="0" outlineLevelCol="0"/>
  <cols>
    <col collapsed="false" customWidth="true" hidden="false" outlineLevel="0" max="1" min="1" style="465" width="36"/>
    <col collapsed="false" customWidth="true" hidden="false" outlineLevel="0" max="2" min="2" style="465" width="23.27"/>
    <col collapsed="false" customWidth="true" hidden="false" outlineLevel="0" max="3" min="3" style="465" width="26.73"/>
    <col collapsed="false" customWidth="true" hidden="false" outlineLevel="0" max="5" min="4" style="465" width="13.27"/>
    <col collapsed="false" customWidth="true" hidden="false" outlineLevel="0" max="6" min="6" style="465" width="22.27"/>
    <col collapsed="false" customWidth="false" hidden="false" outlineLevel="0" max="16384" min="7" style="465" width="9.18"/>
  </cols>
  <sheetData>
    <row r="1" customFormat="false" ht="39.75" hidden="false" customHeight="true" outlineLevel="0" collapsed="false"/>
    <row r="2" customFormat="false" ht="12.75" hidden="false" customHeight="true" outlineLevel="0" collapsed="false">
      <c r="A2" s="466" t="str">
        <f aca="false">CONCATENATE("FINANCIAMENTO ao ",[2]Formulário!D15," para ",[2]Formulário!D23)</f>
        <v>FINANCIAMENTO ao Município de ___ para Reabilitação de 150 fogos - </v>
      </c>
      <c r="B2" s="466"/>
      <c r="C2" s="466"/>
      <c r="D2" s="466"/>
      <c r="E2" s="466"/>
      <c r="F2" s="466"/>
    </row>
    <row r="3" customFormat="false" ht="15.75" hidden="false" customHeight="true" outlineLevel="0" collapsed="false">
      <c r="A3" s="467" t="s">
        <v>550</v>
      </c>
      <c r="B3" s="467"/>
      <c r="C3" s="467"/>
      <c r="D3" s="467"/>
      <c r="E3" s="467"/>
      <c r="F3" s="467"/>
    </row>
    <row r="4" customFormat="false" ht="12.75" hidden="false" customHeight="false" outlineLevel="0" collapsed="false">
      <c r="F4" s="624" t="s">
        <v>321</v>
      </c>
    </row>
    <row r="5" customFormat="false" ht="39" hidden="false" customHeight="false" outlineLevel="0" collapsed="false">
      <c r="A5" s="482" t="s">
        <v>322</v>
      </c>
      <c r="B5" s="482" t="s">
        <v>551</v>
      </c>
      <c r="C5" s="482" t="s">
        <v>552</v>
      </c>
      <c r="D5" s="482" t="s">
        <v>553</v>
      </c>
      <c r="E5" s="482" t="s">
        <v>554</v>
      </c>
      <c r="F5" s="482" t="s">
        <v>555</v>
      </c>
    </row>
    <row r="6" customFormat="false" ht="25.5" hidden="false" customHeight="false" outlineLevel="0" collapsed="false">
      <c r="A6" s="625" t="s">
        <v>556</v>
      </c>
      <c r="B6" s="625"/>
      <c r="C6" s="626" t="n">
        <v>1876873441</v>
      </c>
      <c r="D6" s="627"/>
      <c r="E6" s="627" t="n">
        <v>1</v>
      </c>
      <c r="F6" s="627" t="n">
        <v>1</v>
      </c>
    </row>
    <row r="7" customFormat="false" ht="12.75" hidden="false" customHeight="false" outlineLevel="0" collapsed="false">
      <c r="A7" s="625" t="s">
        <v>329</v>
      </c>
      <c r="B7" s="625"/>
      <c r="C7" s="626" t="n">
        <v>1</v>
      </c>
      <c r="D7" s="627"/>
      <c r="E7" s="627" t="n">
        <v>1</v>
      </c>
      <c r="F7" s="627" t="n">
        <v>1</v>
      </c>
    </row>
    <row r="8" customFormat="false" ht="12.75" hidden="false" customHeight="false" outlineLevel="0" collapsed="false">
      <c r="A8" s="625" t="s">
        <v>330</v>
      </c>
      <c r="B8" s="625"/>
      <c r="C8" s="626" t="n">
        <v>1</v>
      </c>
      <c r="D8" s="627"/>
      <c r="E8" s="627" t="n">
        <v>1</v>
      </c>
      <c r="F8" s="627" t="n">
        <v>1</v>
      </c>
    </row>
    <row r="9" customFormat="false" ht="12.75" hidden="false" customHeight="false" outlineLevel="0" collapsed="false">
      <c r="A9" s="625" t="s">
        <v>331</v>
      </c>
      <c r="B9" s="625"/>
      <c r="C9" s="626" t="n">
        <v>1</v>
      </c>
      <c r="D9" s="627"/>
      <c r="E9" s="627" t="n">
        <v>1</v>
      </c>
      <c r="F9" s="627" t="n">
        <v>1</v>
      </c>
    </row>
    <row r="10" customFormat="false" ht="12.75" hidden="false" customHeight="false" outlineLevel="0" collapsed="false">
      <c r="A10" s="625" t="s">
        <v>332</v>
      </c>
      <c r="B10" s="625"/>
      <c r="C10" s="626" t="n">
        <v>1</v>
      </c>
      <c r="D10" s="627"/>
      <c r="E10" s="627" t="n">
        <v>1</v>
      </c>
      <c r="F10" s="627" t="n">
        <v>1</v>
      </c>
    </row>
    <row r="11" customFormat="false" ht="12.75" hidden="false" customHeight="false" outlineLevel="0" collapsed="false">
      <c r="A11" s="625" t="s">
        <v>333</v>
      </c>
      <c r="B11" s="625"/>
      <c r="C11" s="626" t="n">
        <v>1</v>
      </c>
      <c r="D11" s="627"/>
      <c r="E11" s="627" t="n">
        <v>1</v>
      </c>
      <c r="F11" s="627" t="n">
        <v>1</v>
      </c>
    </row>
    <row r="12" customFormat="false" ht="12.75" hidden="false" customHeight="false" outlineLevel="0" collapsed="false">
      <c r="A12" s="625" t="s">
        <v>334</v>
      </c>
      <c r="B12" s="625"/>
      <c r="C12" s="626" t="n">
        <v>1</v>
      </c>
      <c r="D12" s="627"/>
      <c r="E12" s="627" t="n">
        <v>1</v>
      </c>
      <c r="F12" s="627" t="n">
        <v>1</v>
      </c>
    </row>
    <row r="13" customFormat="false" ht="12.75" hidden="false" customHeight="false" outlineLevel="0" collapsed="false">
      <c r="A13" s="625" t="s">
        <v>557</v>
      </c>
      <c r="B13" s="625"/>
      <c r="C13" s="626" t="n">
        <v>1</v>
      </c>
      <c r="D13" s="627"/>
      <c r="E13" s="627" t="n">
        <v>1</v>
      </c>
      <c r="F13" s="627" t="n">
        <v>1</v>
      </c>
    </row>
    <row r="14" customFormat="false" ht="12.75" hidden="false" customHeight="false" outlineLevel="0" collapsed="false">
      <c r="A14" s="625" t="s">
        <v>336</v>
      </c>
      <c r="B14" s="625"/>
      <c r="C14" s="626" t="n">
        <v>1</v>
      </c>
      <c r="D14" s="627"/>
      <c r="E14" s="627" t="n">
        <v>1</v>
      </c>
      <c r="F14" s="627" t="n">
        <v>1</v>
      </c>
    </row>
    <row r="15" customFormat="false" ht="12.75" hidden="false" customHeight="false" outlineLevel="0" collapsed="false">
      <c r="A15" s="625"/>
      <c r="B15" s="625"/>
      <c r="C15" s="626" t="n">
        <v>1</v>
      </c>
      <c r="D15" s="627"/>
      <c r="E15" s="627" t="n">
        <v>1</v>
      </c>
      <c r="F15" s="627" t="n">
        <v>1</v>
      </c>
    </row>
  </sheetData>
  <mergeCells count="2">
    <mergeCell ref="A2:F2"/>
    <mergeCell ref="A3:F3"/>
  </mergeCells>
  <conditionalFormatting sqref="A14">
    <cfRule type="duplicateValues" priority="2" aboveAverage="0" equalAverage="0" bottom="0" percent="0" rank="0" text="" dxfId="69"/>
  </conditionalFormatting>
  <conditionalFormatting sqref="A6:A13">
    <cfRule type="duplicateValues" priority="3" aboveAverage="0" equalAverage="0" bottom="0" percent="0" rank="0" text="" dxfId="70"/>
  </conditionalFormatting>
  <conditionalFormatting sqref="A15:B15 B6:B14">
    <cfRule type="duplicateValues" priority="4" aboveAverage="0" equalAverage="0" bottom="0" percent="0" rank="0" text="" dxfId="71"/>
  </conditionalFormatting>
  <dataValidations count="1">
    <dataValidation allowBlank="true" errorStyle="stop" operator="between" showDropDown="false" showErrorMessage="true" showInputMessage="true" sqref="A6:A15" type="list">
      <formula1>'\\fsssrvlblx.domain.local\vol1\geral\gpah\8 - prr\modelos\[1d_entbenef_reabilitacao_v03.xlsx]anexo ii'!#ref!</formula1>
      <formula2>0</formula2>
    </dataValidation>
  </dataValidations>
  <printOptions headings="false" gridLines="false" gridLinesSet="true" horizontalCentered="true" verticalCentered="false"/>
  <pageMargins left="0.236111111111111" right="0.236111111111111" top="0.747916666666667" bottom="0.747916666666667"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tableParts>
    <tablePart r:id="rId2"/>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92D050"/>
    <pageSetUpPr fitToPage="true"/>
  </sheetPr>
  <dimension ref="A1:H12"/>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pane xSplit="0" ySplit="11" topLeftCell="A12" activePane="bottomLeft" state="frozen"/>
      <selection pane="topLeft" activeCell="A1" activeCellId="0" sqref="A1"/>
      <selection pane="bottomLeft" activeCell="G32" activeCellId="0" sqref="G32"/>
    </sheetView>
  </sheetViews>
  <sheetFormatPr defaultColWidth="9.18359375" defaultRowHeight="12.75" zeroHeight="false" outlineLevelRow="0" outlineLevelCol="0"/>
  <cols>
    <col collapsed="false" customWidth="true" hidden="false" outlineLevel="0" max="1" min="1" style="465" width="40.45"/>
    <col collapsed="false" customWidth="true" hidden="false" outlineLevel="0" max="2" min="2" style="465" width="18"/>
    <col collapsed="false" customWidth="true" hidden="false" outlineLevel="0" max="6" min="3" style="465" width="21.18"/>
    <col collapsed="false" customWidth="true" hidden="false" outlineLevel="0" max="8" min="7" style="478" width="21.18"/>
    <col collapsed="false" customWidth="false" hidden="false" outlineLevel="0" max="9" min="9" style="465" width="9.18"/>
    <col collapsed="false" customWidth="true" hidden="false" outlineLevel="0" max="10" min="10" style="465" width="10.18"/>
    <col collapsed="false" customWidth="false" hidden="false" outlineLevel="0" max="16384" min="11" style="465" width="9.18"/>
  </cols>
  <sheetData>
    <row r="1" customFormat="false" ht="39.75" hidden="false" customHeight="true" outlineLevel="0" collapsed="false"/>
    <row r="2" customFormat="false" ht="12.75" hidden="false" customHeight="true" outlineLevel="0" collapsed="false">
      <c r="A2" s="466" t="str">
        <f aca="false">CONCATENATE("FINANCIAMENTO ao ",[2]Formulário!D15," para ",[2]Formulário!D23)</f>
        <v>FINANCIAMENTO ao Município de ___ para Reabilitação de 150 fogos - </v>
      </c>
      <c r="B2" s="466"/>
      <c r="C2" s="466"/>
      <c r="D2" s="466"/>
      <c r="E2" s="466"/>
      <c r="F2" s="466"/>
      <c r="G2" s="466"/>
      <c r="H2" s="466"/>
    </row>
    <row r="3" customFormat="false" ht="15.75" hidden="false" customHeight="true" outlineLevel="0" collapsed="false">
      <c r="A3" s="467" t="s">
        <v>558</v>
      </c>
      <c r="B3" s="467"/>
      <c r="C3" s="467"/>
      <c r="D3" s="467"/>
      <c r="E3" s="467"/>
      <c r="F3" s="467"/>
      <c r="G3" s="467"/>
      <c r="H3" s="467"/>
    </row>
    <row r="5" customFormat="false" ht="12.75" hidden="false" customHeight="false" outlineLevel="0" collapsed="false">
      <c r="A5" s="628" t="s">
        <v>559</v>
      </c>
    </row>
    <row r="7" s="632" customFormat="true" ht="25.5" hidden="false" customHeight="true" outlineLevel="0" collapsed="false">
      <c r="A7" s="629" t="s">
        <v>560</v>
      </c>
      <c r="B7" s="629"/>
      <c r="C7" s="629"/>
      <c r="D7" s="630" t="s">
        <v>561</v>
      </c>
      <c r="E7" s="630" t="s">
        <v>562</v>
      </c>
      <c r="F7" s="631" t="s">
        <v>563</v>
      </c>
      <c r="G7" s="631" t="s">
        <v>564</v>
      </c>
      <c r="H7" s="631" t="s">
        <v>565</v>
      </c>
    </row>
    <row r="8" customFormat="false" ht="12.75" hidden="false" customHeight="false" outlineLevel="0" collapsed="false">
      <c r="A8" s="633" t="s">
        <v>566</v>
      </c>
      <c r="B8" s="633"/>
      <c r="C8" s="634"/>
      <c r="D8" s="634"/>
      <c r="E8" s="633"/>
      <c r="F8" s="633"/>
      <c r="G8" s="635"/>
      <c r="H8" s="635"/>
    </row>
    <row r="9" customFormat="false" ht="12.75" hidden="false" customHeight="false" outlineLevel="0" collapsed="false">
      <c r="C9" s="306"/>
      <c r="D9" s="306"/>
    </row>
    <row r="10" customFormat="false" ht="54.75" hidden="false" customHeight="true" outlineLevel="0" collapsed="false">
      <c r="A10" s="470" t="s">
        <v>567</v>
      </c>
      <c r="B10" s="470"/>
      <c r="C10" s="636" t="s">
        <v>568</v>
      </c>
      <c r="D10" s="636"/>
      <c r="E10" s="636" t="s">
        <v>569</v>
      </c>
      <c r="F10" s="636"/>
      <c r="G10" s="636" t="s">
        <v>570</v>
      </c>
      <c r="H10" s="636"/>
    </row>
    <row r="11" customFormat="false" ht="39" hidden="false" customHeight="false" outlineLevel="0" collapsed="false">
      <c r="A11" s="482" t="s">
        <v>311</v>
      </c>
      <c r="B11" s="482" t="s">
        <v>571</v>
      </c>
      <c r="C11" s="482" t="s">
        <v>572</v>
      </c>
      <c r="D11" s="482" t="s">
        <v>573</v>
      </c>
      <c r="E11" s="482" t="s">
        <v>574</v>
      </c>
      <c r="F11" s="482" t="s">
        <v>575</v>
      </c>
      <c r="G11" s="482" t="s">
        <v>576</v>
      </c>
      <c r="H11" s="482" t="s">
        <v>577</v>
      </c>
    </row>
    <row r="12" customFormat="false" ht="30.75" hidden="false" customHeight="true" outlineLevel="0" collapsed="false">
      <c r="A12" s="484" t="str">
        <f aca="false">+'[2]Anexo I'!A6</f>
        <v>F1</v>
      </c>
      <c r="B12" s="484"/>
      <c r="C12" s="627"/>
      <c r="D12" s="627"/>
      <c r="E12" s="627"/>
      <c r="F12" s="627"/>
      <c r="G12" s="627"/>
      <c r="H12" s="627"/>
    </row>
  </sheetData>
  <mergeCells count="7">
    <mergeCell ref="A2:H2"/>
    <mergeCell ref="A3:H3"/>
    <mergeCell ref="A7:C7"/>
    <mergeCell ref="A10:B10"/>
    <mergeCell ref="C10:D10"/>
    <mergeCell ref="E10:F10"/>
    <mergeCell ref="G10:H10"/>
  </mergeCells>
  <conditionalFormatting sqref="A12:B12">
    <cfRule type="duplicateValues" priority="2" aboveAverage="0" equalAverage="0" bottom="0" percent="0" rank="0" text="" dxfId="72"/>
  </conditionalFormatting>
  <dataValidations count="1">
    <dataValidation allowBlank="true" errorStyle="stop" operator="between" showDropDown="false" showErrorMessage="true" showInputMessage="true" sqref="C12:D12" type="list">
      <formula1>$D$7:$H$7</formula1>
      <formula2>0</formula2>
    </dataValidation>
  </dataValidations>
  <printOptions headings="false" gridLines="false" gridLinesSet="true" horizontalCentered="true" verticalCentered="false"/>
  <pageMargins left="0.236111111111111" right="0.236111111111111" top="0.747916666666667" bottom="0.747916666666667"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tableParts>
    <tablePart r:id="rId2"/>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C00000"/>
    <pageSetUpPr fitToPage="false"/>
  </sheetPr>
  <dimension ref="A1"/>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G24" activeCellId="0" sqref="G24"/>
    </sheetView>
  </sheetViews>
  <sheetFormatPr defaultColWidth="8.6796875" defaultRowHeight="14.25" zeroHeight="false" outlineLevelRow="0" outlineLevelCol="0"/>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E699"/>
    <pageSetUpPr fitToPage="true"/>
  </sheetPr>
  <dimension ref="A1:AX75"/>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selection pane="topLeft" activeCell="A26" activeCellId="0" sqref="A26"/>
    </sheetView>
  </sheetViews>
  <sheetFormatPr defaultColWidth="8.82421875" defaultRowHeight="14.25" zeroHeight="false" outlineLevelRow="0" outlineLevelCol="0"/>
  <cols>
    <col collapsed="false" customWidth="true" hidden="false" outlineLevel="0" max="1" min="1" style="15" width="1.82"/>
    <col collapsed="false" customWidth="true" hidden="false" outlineLevel="0" max="2" min="2" style="15" width="14.54"/>
    <col collapsed="false" customWidth="true" hidden="false" outlineLevel="0" max="3" min="3" style="15" width="16"/>
    <col collapsed="false" customWidth="true" hidden="false" outlineLevel="0" max="4" min="4" style="15" width="13.82"/>
    <col collapsed="false" customWidth="true" hidden="false" outlineLevel="0" max="5" min="5" style="15" width="7.18"/>
    <col collapsed="false" customWidth="true" hidden="false" outlineLevel="0" max="6" min="6" style="15" width="11.18"/>
    <col collapsed="false" customWidth="true" hidden="false" outlineLevel="0" max="7" min="7" style="15" width="7.82"/>
    <col collapsed="false" customWidth="true" hidden="false" outlineLevel="0" max="8" min="8" style="15" width="15.18"/>
    <col collapsed="false" customWidth="true" hidden="false" outlineLevel="0" max="9" min="9" style="15" width="8.18"/>
    <col collapsed="false" customWidth="true" hidden="false" outlineLevel="0" max="10" min="10" style="15" width="14.82"/>
    <col collapsed="false" customWidth="true" hidden="false" outlineLevel="0" max="11" min="11" style="15" width="1.82"/>
    <col collapsed="false" customWidth="true" hidden="false" outlineLevel="0" max="12" min="12" style="16" width="2.18"/>
    <col collapsed="false" customWidth="false" hidden="true" outlineLevel="0" max="13" min="13" style="16" width="8.82"/>
    <col collapsed="false" customWidth="true" hidden="true" outlineLevel="0" max="14" min="14" style="16" width="2.82"/>
    <col collapsed="false" customWidth="false" hidden="true" outlineLevel="0" max="15" min="15" style="16" width="8.82"/>
    <col collapsed="false" customWidth="true" hidden="true" outlineLevel="0" max="16" min="16" style="16" width="68.82"/>
    <col collapsed="false" customWidth="false" hidden="true" outlineLevel="0" max="17" min="17" style="16" width="8.82"/>
    <col collapsed="false" customWidth="true" hidden="true" outlineLevel="0" max="18" min="18" style="16" width="5.54"/>
    <col collapsed="false" customWidth="false" hidden="false" outlineLevel="0" max="50" min="19" style="16" width="8.82"/>
    <col collapsed="false" customWidth="false" hidden="false" outlineLevel="0" max="16384" min="51" style="15" width="8.82"/>
  </cols>
  <sheetData>
    <row r="1" customFormat="false" ht="14.25" hidden="false" customHeight="false" outlineLevel="0" collapsed="false">
      <c r="A1" s="85"/>
      <c r="B1" s="85"/>
      <c r="C1" s="85"/>
      <c r="D1" s="85"/>
      <c r="E1" s="85"/>
      <c r="F1" s="85"/>
      <c r="G1" s="85"/>
      <c r="H1" s="85"/>
      <c r="I1" s="85"/>
      <c r="J1" s="85"/>
      <c r="K1" s="85"/>
      <c r="P1" s="86" t="s">
        <v>55</v>
      </c>
    </row>
    <row r="2" customFormat="false" ht="14.25" hidden="false" customHeight="false" outlineLevel="0" collapsed="false">
      <c r="A2" s="85"/>
      <c r="B2" s="87"/>
      <c r="C2" s="87"/>
      <c r="D2" s="87"/>
      <c r="E2" s="87"/>
      <c r="F2" s="87"/>
      <c r="G2" s="87"/>
      <c r="H2" s="87"/>
      <c r="I2" s="87"/>
      <c r="J2" s="87"/>
      <c r="K2" s="85"/>
      <c r="P2" s="86" t="s">
        <v>56</v>
      </c>
    </row>
    <row r="3" customFormat="false" ht="17.25" hidden="false" customHeight="true" outlineLevel="0" collapsed="false">
      <c r="A3" s="85"/>
      <c r="B3" s="88"/>
      <c r="C3" s="88"/>
      <c r="D3" s="88"/>
      <c r="E3" s="88"/>
      <c r="F3" s="88"/>
      <c r="G3" s="88"/>
      <c r="H3" s="88"/>
      <c r="I3" s="88"/>
      <c r="J3" s="88"/>
      <c r="K3" s="85"/>
      <c r="P3" s="86"/>
    </row>
    <row r="4" customFormat="false" ht="21" hidden="false" customHeight="false" outlineLevel="0" collapsed="false">
      <c r="A4" s="85"/>
      <c r="B4" s="89" t="s">
        <v>578</v>
      </c>
      <c r="C4" s="89"/>
      <c r="D4" s="89"/>
      <c r="E4" s="89"/>
      <c r="F4" s="89"/>
      <c r="G4" s="89"/>
      <c r="H4" s="89"/>
      <c r="I4" s="89"/>
      <c r="J4" s="89"/>
      <c r="K4" s="85"/>
    </row>
    <row r="5" customFormat="false" ht="18" hidden="false" customHeight="false" outlineLevel="0" collapsed="false">
      <c r="A5" s="85"/>
      <c r="B5" s="91" t="s">
        <v>579</v>
      </c>
      <c r="C5" s="91"/>
      <c r="D5" s="91"/>
      <c r="E5" s="91"/>
      <c r="F5" s="91"/>
      <c r="G5" s="91"/>
      <c r="H5" s="91"/>
      <c r="I5" s="91"/>
      <c r="J5" s="91"/>
      <c r="K5" s="85"/>
    </row>
    <row r="6" s="95" customFormat="true" ht="6" hidden="false" customHeight="false" outlineLevel="0" collapsed="false">
      <c r="A6" s="92"/>
      <c r="B6" s="93"/>
      <c r="C6" s="93"/>
      <c r="D6" s="93"/>
      <c r="E6" s="93"/>
      <c r="F6" s="93"/>
      <c r="G6" s="93"/>
      <c r="H6" s="93"/>
      <c r="I6" s="93"/>
      <c r="J6" s="93"/>
      <c r="K6" s="92"/>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row>
    <row r="7" customFormat="false" ht="15" hidden="false" customHeight="false" outlineLevel="0" collapsed="false">
      <c r="A7" s="85"/>
      <c r="B7" s="85"/>
      <c r="C7" s="162" t="s">
        <v>130</v>
      </c>
      <c r="D7" s="97" t="s">
        <v>580</v>
      </c>
      <c r="E7" s="97"/>
      <c r="F7" s="97"/>
      <c r="G7" s="110"/>
      <c r="H7" s="162" t="s">
        <v>581</v>
      </c>
      <c r="I7" s="637" t="s">
        <v>133</v>
      </c>
      <c r="J7" s="637"/>
      <c r="K7" s="85"/>
      <c r="M7" s="103" t="s">
        <v>63</v>
      </c>
      <c r="O7" s="103" t="s">
        <v>64</v>
      </c>
    </row>
    <row r="8" s="95" customFormat="true" ht="6" hidden="false" customHeight="false" outlineLevel="0" collapsed="false">
      <c r="A8" s="92"/>
      <c r="B8" s="92"/>
      <c r="C8" s="104"/>
      <c r="D8" s="105"/>
      <c r="E8" s="105"/>
      <c r="F8" s="105"/>
      <c r="G8" s="106"/>
      <c r="H8" s="104"/>
      <c r="I8" s="101"/>
      <c r="J8" s="101"/>
      <c r="K8" s="92"/>
      <c r="L8" s="94"/>
      <c r="M8" s="94"/>
      <c r="N8" s="94"/>
      <c r="O8" s="107"/>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row>
    <row r="9" customFormat="false" ht="14.25" hidden="false" customHeight="false" outlineLevel="0" collapsed="false">
      <c r="A9" s="85"/>
      <c r="B9" s="85"/>
      <c r="C9" s="111" t="s">
        <v>65</v>
      </c>
      <c r="D9" s="109" t="s">
        <v>582</v>
      </c>
      <c r="E9" s="109"/>
      <c r="F9" s="109"/>
      <c r="G9" s="110"/>
      <c r="H9" s="111" t="s">
        <v>67</v>
      </c>
      <c r="I9" s="109" t="n">
        <v>917593272</v>
      </c>
      <c r="J9" s="109"/>
      <c r="K9" s="85"/>
      <c r="M9" s="112" t="str">
        <f aca="false">VLOOKUP(D7,Table1432[],4,FALSE())</f>
        <v>Continente</v>
      </c>
      <c r="O9" s="112" t="str">
        <f aca="false">VLOOKUP(D7,Table1432[],4,FALSE())</f>
        <v>Continente</v>
      </c>
    </row>
    <row r="10" s="95" customFormat="true" ht="6" hidden="false" customHeight="false" outlineLevel="0" collapsed="false">
      <c r="A10" s="92"/>
      <c r="B10" s="92"/>
      <c r="C10" s="113"/>
      <c r="D10" s="113"/>
      <c r="E10" s="113"/>
      <c r="F10" s="113"/>
      <c r="G10" s="113"/>
      <c r="H10" s="113"/>
      <c r="I10" s="113"/>
      <c r="J10" s="113"/>
      <c r="K10" s="92"/>
      <c r="L10" s="94"/>
      <c r="M10" s="114"/>
      <c r="N10" s="94"/>
      <c r="O10" s="11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row>
    <row r="11" customFormat="false" ht="14.25" hidden="false" customHeight="false" outlineLevel="0" collapsed="false">
      <c r="A11" s="85"/>
      <c r="B11" s="85"/>
      <c r="C11" s="113"/>
      <c r="D11" s="111" t="s">
        <v>68</v>
      </c>
      <c r="E11" s="109" t="s">
        <v>69</v>
      </c>
      <c r="F11" s="109"/>
      <c r="G11" s="111"/>
      <c r="H11" s="111" t="s">
        <v>70</v>
      </c>
      <c r="I11" s="115" t="str">
        <f aca="false">IF(D15="","",CONCATENATE("1D.",VLOOKUP(município,Municipios!A2:B309,2,FALSE()),".",(TEXT(D15,"0000")),".",(TEXT(D13,"00"))))</f>
        <v>1D.0903.0001.01</v>
      </c>
      <c r="J11" s="115"/>
      <c r="K11" s="85"/>
      <c r="M11" s="112"/>
      <c r="O11" s="112"/>
    </row>
    <row r="12" s="95" customFormat="true" ht="6" hidden="false" customHeight="false" outlineLevel="0" collapsed="false">
      <c r="A12" s="92"/>
      <c r="B12" s="92"/>
      <c r="C12" s="113"/>
      <c r="D12" s="113"/>
      <c r="E12" s="92"/>
      <c r="F12" s="92"/>
      <c r="G12" s="106"/>
      <c r="H12" s="113"/>
      <c r="I12" s="113"/>
      <c r="J12" s="113"/>
      <c r="K12" s="92"/>
      <c r="L12" s="94"/>
      <c r="M12" s="114"/>
      <c r="N12" s="94"/>
      <c r="O12" s="11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row>
    <row r="13" customFormat="false" ht="14.25" hidden="false" customHeight="false" outlineLevel="0" collapsed="false">
      <c r="A13" s="85"/>
      <c r="B13" s="85"/>
      <c r="C13" s="111" t="s">
        <v>71</v>
      </c>
      <c r="D13" s="117" t="n">
        <v>1</v>
      </c>
      <c r="E13" s="118" t="s">
        <v>72</v>
      </c>
      <c r="F13" s="92"/>
      <c r="G13" s="92"/>
      <c r="H13" s="92"/>
      <c r="I13" s="92"/>
      <c r="J13" s="92"/>
      <c r="K13" s="85"/>
      <c r="M13" s="112"/>
      <c r="O13" s="112"/>
    </row>
    <row r="14" s="95" customFormat="true" ht="6" hidden="false" customHeight="false" outlineLevel="0" collapsed="false">
      <c r="A14" s="92"/>
      <c r="B14" s="92"/>
      <c r="C14" s="113"/>
      <c r="D14" s="92"/>
      <c r="E14" s="92"/>
      <c r="F14" s="92"/>
      <c r="G14" s="106"/>
      <c r="H14" s="104"/>
      <c r="I14" s="101"/>
      <c r="J14" s="101"/>
      <c r="K14" s="92"/>
      <c r="L14" s="94"/>
      <c r="M14" s="119"/>
      <c r="N14" s="94"/>
      <c r="O14" s="107"/>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row>
    <row r="15" customFormat="false" ht="14.25" hidden="false" customHeight="false" outlineLevel="0" collapsed="false">
      <c r="A15" s="85"/>
      <c r="B15" s="85"/>
      <c r="C15" s="111" t="s">
        <v>73</v>
      </c>
      <c r="D15" s="117" t="n">
        <v>1</v>
      </c>
      <c r="E15" s="118" t="s">
        <v>74</v>
      </c>
      <c r="F15" s="92"/>
      <c r="G15" s="92"/>
      <c r="H15" s="92"/>
      <c r="I15" s="92"/>
      <c r="J15" s="92"/>
      <c r="K15" s="85"/>
      <c r="M15" s="112" t="str">
        <f aca="false">VLOOKUP(D7,Table1432[],8,FALSE())</f>
        <v>Centro</v>
      </c>
      <c r="O15" s="112" t="str">
        <f aca="false">VLOOKUP(D7,Table1432[],6,FALSE())</f>
        <v>Centro</v>
      </c>
    </row>
    <row r="16" s="95" customFormat="true" ht="6" hidden="false" customHeight="false" outlineLevel="0" collapsed="false">
      <c r="A16" s="92"/>
      <c r="B16" s="92"/>
      <c r="C16" s="113"/>
      <c r="D16" s="113"/>
      <c r="E16" s="92"/>
      <c r="F16" s="92"/>
      <c r="G16" s="106"/>
      <c r="H16" s="113"/>
      <c r="I16" s="113"/>
      <c r="J16" s="113"/>
      <c r="K16" s="92"/>
      <c r="L16" s="94"/>
      <c r="M16" s="114"/>
      <c r="N16" s="94"/>
      <c r="O16" s="11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row>
    <row r="17" customFormat="false" ht="14.25" hidden="false" customHeight="false" outlineLevel="0" collapsed="false">
      <c r="A17" s="92"/>
      <c r="B17" s="92"/>
      <c r="C17" s="113"/>
      <c r="D17" s="111" t="s">
        <v>75</v>
      </c>
      <c r="E17" s="638" t="n">
        <v>0.4</v>
      </c>
      <c r="F17" s="121" t="s">
        <v>76</v>
      </c>
      <c r="G17" s="106"/>
      <c r="H17" s="106"/>
      <c r="I17" s="106"/>
      <c r="J17" s="106"/>
      <c r="K17" s="85"/>
      <c r="M17" s="112" t="str">
        <f aca="false">VLOOKUP(D7,Table1432[],12,FALSE())</f>
        <v>Beiras e Serra da Estrela</v>
      </c>
      <c r="O17" s="112" t="str">
        <f aca="false">VLOOKUP(D7,Table1432[],10,FALSE())</f>
        <v>Beira Interior Norte</v>
      </c>
    </row>
    <row r="18" s="126" customFormat="true" ht="25.5" hidden="false" customHeight="false" outlineLevel="0" collapsed="false">
      <c r="A18" s="122"/>
      <c r="B18" s="122"/>
      <c r="C18" s="123"/>
      <c r="D18" s="123"/>
      <c r="E18" s="123"/>
      <c r="F18" s="123"/>
      <c r="G18" s="123"/>
      <c r="H18" s="123"/>
      <c r="I18" s="123"/>
      <c r="J18" s="123"/>
      <c r="K18" s="122"/>
      <c r="L18" s="124"/>
      <c r="M18" s="125"/>
      <c r="N18" s="124"/>
      <c r="O18" s="125"/>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row>
    <row r="19" customFormat="false" ht="15" hidden="false" customHeight="true" outlineLevel="0" collapsed="false">
      <c r="A19" s="85"/>
      <c r="B19" s="127" t="s">
        <v>77</v>
      </c>
      <c r="C19" s="127"/>
      <c r="D19" s="127"/>
      <c r="E19" s="127"/>
      <c r="F19" s="127"/>
      <c r="G19" s="127"/>
      <c r="H19" s="127"/>
      <c r="I19" s="127"/>
      <c r="J19" s="127"/>
      <c r="K19" s="85"/>
    </row>
    <row r="20" s="92" customFormat="true" ht="14.25" hidden="false" customHeight="false" outlineLevel="0" collapsed="false">
      <c r="B20" s="128" t="s">
        <v>78</v>
      </c>
      <c r="C20" s="128"/>
      <c r="D20" s="128"/>
      <c r="E20" s="128"/>
      <c r="F20" s="128"/>
      <c r="G20" s="128"/>
      <c r="H20" s="128"/>
      <c r="I20" s="128"/>
      <c r="J20" s="128"/>
      <c r="L20" s="94"/>
      <c r="M20" s="129"/>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row>
    <row r="21" s="95" customFormat="true" ht="6" hidden="false" customHeight="false" outlineLevel="0" collapsed="false">
      <c r="A21" s="92"/>
      <c r="B21" s="130"/>
      <c r="C21" s="130"/>
      <c r="D21" s="130"/>
      <c r="E21" s="130"/>
      <c r="F21" s="130"/>
      <c r="G21" s="130"/>
      <c r="H21" s="130"/>
      <c r="I21" s="130"/>
      <c r="J21" s="130"/>
      <c r="K21" s="92"/>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row>
    <row r="22" s="92" customFormat="true" ht="14.25" hidden="false" customHeight="false" outlineLevel="0" collapsed="false">
      <c r="B22" s="85"/>
      <c r="C22" s="111" t="s">
        <v>79</v>
      </c>
      <c r="D22" s="109"/>
      <c r="E22" s="109"/>
      <c r="F22" s="109"/>
      <c r="G22" s="110"/>
      <c r="H22" s="111" t="s">
        <v>67</v>
      </c>
      <c r="I22" s="109"/>
      <c r="J22" s="109"/>
      <c r="L22" s="94"/>
      <c r="M22" s="129"/>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row>
    <row r="23" s="92" customFormat="true" ht="6" hidden="false" customHeight="false" outlineLevel="0" collapsed="false">
      <c r="D23" s="113"/>
      <c r="E23" s="113"/>
      <c r="F23" s="113"/>
      <c r="G23" s="113"/>
      <c r="H23" s="113"/>
      <c r="I23" s="113"/>
      <c r="J23" s="113"/>
      <c r="L23" s="94"/>
      <c r="M23" s="129"/>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row>
    <row r="24" s="92" customFormat="true" ht="14.25" hidden="false" customHeight="false" outlineLevel="0" collapsed="false">
      <c r="B24" s="85"/>
      <c r="C24" s="111" t="s">
        <v>583</v>
      </c>
      <c r="D24" s="109"/>
      <c r="E24" s="109"/>
      <c r="F24" s="85"/>
      <c r="G24" s="85"/>
      <c r="H24" s="162" t="s">
        <v>584</v>
      </c>
      <c r="I24" s="639"/>
      <c r="J24" s="639"/>
      <c r="L24" s="94"/>
      <c r="M24" s="129"/>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row>
    <row r="25" s="92" customFormat="true" ht="25.5" hidden="false" customHeight="false" outlineLevel="0" collapsed="false">
      <c r="B25" s="122"/>
      <c r="C25" s="85"/>
      <c r="D25" s="111"/>
      <c r="E25" s="111"/>
      <c r="F25" s="111"/>
      <c r="G25" s="111"/>
      <c r="H25" s="111"/>
      <c r="I25" s="111"/>
      <c r="J25" s="111"/>
      <c r="L25" s="94"/>
      <c r="M25" s="129"/>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row>
    <row r="26" s="92" customFormat="true" ht="14.25" hidden="false" customHeight="false" outlineLevel="0" collapsed="false">
      <c r="D26" s="162" t="s">
        <v>585</v>
      </c>
      <c r="E26" s="640"/>
      <c r="F26" s="96" t="s">
        <v>586</v>
      </c>
      <c r="G26" s="462"/>
      <c r="H26" s="96" t="s">
        <v>587</v>
      </c>
      <c r="I26" s="641"/>
      <c r="J26" s="96" t="s">
        <v>588</v>
      </c>
      <c r="L26" s="94"/>
      <c r="M26" s="129"/>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row>
    <row r="27" s="92" customFormat="true" ht="3.75" hidden="false" customHeight="true" outlineLevel="0" collapsed="false">
      <c r="D27" s="113"/>
      <c r="E27" s="113"/>
      <c r="F27" s="113"/>
      <c r="G27" s="113"/>
      <c r="H27" s="113"/>
      <c r="I27" s="113"/>
      <c r="J27" s="113"/>
      <c r="L27" s="94"/>
      <c r="M27" s="129"/>
      <c r="N27" s="94"/>
      <c r="O27" s="94"/>
      <c r="P27" s="94"/>
      <c r="Q27" s="94"/>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row>
    <row r="28" s="16" customFormat="true" ht="14.25" hidden="false" customHeight="false" outlineLevel="0" collapsed="false">
      <c r="F28" s="642"/>
      <c r="G28" s="643"/>
      <c r="H28" s="643"/>
      <c r="M28" s="644"/>
    </row>
    <row r="29" s="94" customFormat="true" ht="6" hidden="false" customHeight="false" outlineLevel="0" collapsed="false"/>
    <row r="30" s="16" customFormat="true" ht="14.25" hidden="false" customHeight="false" outlineLevel="0" collapsed="false">
      <c r="E30" s="645"/>
      <c r="F30" s="642"/>
      <c r="P30" s="196" t="s">
        <v>107</v>
      </c>
      <c r="Q30" s="197" t="s">
        <v>108</v>
      </c>
      <c r="R30" s="198" t="s">
        <v>109</v>
      </c>
    </row>
    <row r="31" s="16" customFormat="true" ht="14.25" hidden="false" customHeight="false" outlineLevel="0" collapsed="false">
      <c r="P31" s="196" t="s">
        <v>116</v>
      </c>
      <c r="Q31" s="204" t="n">
        <v>438.81</v>
      </c>
      <c r="R31" s="198" t="n">
        <v>2021</v>
      </c>
    </row>
    <row r="32" s="16" customFormat="true" ht="14.25" hidden="false" customHeight="false" outlineLevel="0" collapsed="false">
      <c r="P32" s="209" t="s">
        <v>117</v>
      </c>
      <c r="Q32" s="207" t="n">
        <v>211.79</v>
      </c>
      <c r="R32" s="208" t="n">
        <v>2021</v>
      </c>
    </row>
    <row r="33" s="16" customFormat="true" ht="14.25" hidden="false" customHeight="false" outlineLevel="0" collapsed="false">
      <c r="P33" s="196" t="s">
        <v>118</v>
      </c>
      <c r="Q33" s="210" t="n">
        <v>0.015</v>
      </c>
      <c r="R33" s="211"/>
    </row>
    <row r="34" s="16" customFormat="true" ht="14.25" hidden="false" customHeight="false" outlineLevel="0" collapsed="false"/>
    <row r="35" s="16" customFormat="true" ht="14.25" hidden="false" customHeight="false" outlineLevel="0" collapsed="false"/>
    <row r="36" s="16" customFormat="true" ht="14.25" hidden="false" customHeight="false" outlineLevel="0" collapsed="false"/>
    <row r="37" s="16" customFormat="true" ht="14.25" hidden="false" customHeight="false" outlineLevel="0" collapsed="false"/>
    <row r="38" s="16" customFormat="true" ht="14.25" hidden="false" customHeight="false" outlineLevel="0" collapsed="false"/>
    <row r="39" s="16" customFormat="true" ht="14.25" hidden="false" customHeight="false" outlineLevel="0" collapsed="false"/>
    <row r="40" s="16" customFormat="true" ht="14.25" hidden="false" customHeight="false" outlineLevel="0" collapsed="false"/>
    <row r="41" s="16" customFormat="true" ht="14.25" hidden="false" customHeight="false" outlineLevel="0" collapsed="false"/>
    <row r="42" s="16" customFormat="true" ht="14.25" hidden="false" customHeight="false" outlineLevel="0" collapsed="false"/>
    <row r="43" s="16" customFormat="true" ht="14.25" hidden="false" customHeight="false" outlineLevel="0" collapsed="false"/>
    <row r="44" s="16" customFormat="true" ht="14.25" hidden="false" customHeight="false" outlineLevel="0" collapsed="false"/>
    <row r="45" s="16" customFormat="true" ht="14.25" hidden="false" customHeight="false" outlineLevel="0" collapsed="false"/>
    <row r="46" s="16" customFormat="true" ht="14.25" hidden="false" customHeight="false" outlineLevel="0" collapsed="false"/>
    <row r="47" s="16" customFormat="true" ht="14.25" hidden="false" customHeight="false" outlineLevel="0" collapsed="false"/>
    <row r="48" s="16" customFormat="true" ht="14.25" hidden="false" customHeight="false" outlineLevel="0" collapsed="false"/>
    <row r="49" s="16" customFormat="true" ht="14.25" hidden="false" customHeight="false" outlineLevel="0" collapsed="false"/>
    <row r="50" s="16" customFormat="true" ht="14.25" hidden="false" customHeight="false" outlineLevel="0" collapsed="false"/>
    <row r="51" s="16" customFormat="true" ht="14.25" hidden="false" customHeight="false" outlineLevel="0" collapsed="false"/>
    <row r="52" s="16" customFormat="true" ht="14.25" hidden="false" customHeight="false" outlineLevel="0" collapsed="false"/>
    <row r="53" s="16" customFormat="true" ht="14.25" hidden="false" customHeight="false" outlineLevel="0" collapsed="false"/>
    <row r="54" s="16" customFormat="true" ht="14.25" hidden="false" customHeight="false" outlineLevel="0" collapsed="false"/>
    <row r="55" s="16" customFormat="true" ht="14.25" hidden="false" customHeight="false" outlineLevel="0" collapsed="false"/>
    <row r="56" s="16" customFormat="true" ht="14.25" hidden="false" customHeight="false" outlineLevel="0" collapsed="false"/>
    <row r="57" s="16" customFormat="true" ht="14.25" hidden="false" customHeight="false" outlineLevel="0" collapsed="false"/>
    <row r="58" s="16" customFormat="true" ht="14.25" hidden="false" customHeight="false" outlineLevel="0" collapsed="false"/>
    <row r="59" s="16" customFormat="true" ht="14.25" hidden="false" customHeight="false" outlineLevel="0" collapsed="false"/>
    <row r="60" s="16" customFormat="true" ht="14.25" hidden="false" customHeight="false" outlineLevel="0" collapsed="false"/>
    <row r="61" s="16" customFormat="true" ht="14.25" hidden="false" customHeight="false" outlineLevel="0" collapsed="false"/>
    <row r="62" s="16" customFormat="true" ht="14.25" hidden="false" customHeight="false" outlineLevel="0" collapsed="false"/>
    <row r="63" s="16" customFormat="true" ht="14.25" hidden="false" customHeight="false" outlineLevel="0" collapsed="false"/>
    <row r="64" s="16" customFormat="true" ht="14.25" hidden="false" customHeight="false" outlineLevel="0" collapsed="false"/>
    <row r="65" s="16" customFormat="true" ht="14.25" hidden="false" customHeight="false" outlineLevel="0" collapsed="false"/>
    <row r="66" s="16" customFormat="true" ht="14.25" hidden="false" customHeight="false" outlineLevel="0" collapsed="false"/>
    <row r="67" s="16" customFormat="true" ht="14.25" hidden="false" customHeight="false" outlineLevel="0" collapsed="false"/>
    <row r="68" s="16" customFormat="true" ht="14.25" hidden="false" customHeight="false" outlineLevel="0" collapsed="false"/>
    <row r="69" s="16" customFormat="true" ht="14.25" hidden="false" customHeight="false" outlineLevel="0" collapsed="false"/>
    <row r="70" s="16" customFormat="true" ht="14.25" hidden="false" customHeight="false" outlineLevel="0" collapsed="false"/>
    <row r="71" s="16" customFormat="true" ht="14.25" hidden="false" customHeight="false" outlineLevel="0" collapsed="false"/>
    <row r="72" s="16" customFormat="true" ht="14.25" hidden="false" customHeight="false" outlineLevel="0" collapsed="false"/>
    <row r="73" s="16" customFormat="true" ht="14.25" hidden="false" customHeight="false" outlineLevel="0" collapsed="false"/>
    <row r="74" s="16" customFormat="true" ht="14.25" hidden="false" customHeight="false" outlineLevel="0" collapsed="false"/>
    <row r="75" s="16" customFormat="true" ht="14.25" hidden="false" customHeight="false" outlineLevel="0" collapsed="false"/>
  </sheetData>
  <mergeCells count="15">
    <mergeCell ref="B2:J2"/>
    <mergeCell ref="B4:J4"/>
    <mergeCell ref="B5:J5"/>
    <mergeCell ref="D7:F7"/>
    <mergeCell ref="I7:J7"/>
    <mergeCell ref="D9:F9"/>
    <mergeCell ref="I9:J9"/>
    <mergeCell ref="E11:F11"/>
    <mergeCell ref="I11:J11"/>
    <mergeCell ref="B19:J19"/>
    <mergeCell ref="B20:J20"/>
    <mergeCell ref="D22:F22"/>
    <mergeCell ref="I22:J22"/>
    <mergeCell ref="D24:E24"/>
    <mergeCell ref="I24:J24"/>
  </mergeCells>
  <conditionalFormatting sqref="E17">
    <cfRule type="expression" priority="2" aboveAverage="0" equalAverage="0" bottom="0" percent="0" rank="0" text="" dxfId="73">
      <formula>LEN(TRIM(E17))=0</formula>
    </cfRule>
  </conditionalFormatting>
  <conditionalFormatting sqref="I9">
    <cfRule type="expression" priority="3" aboveAverage="0" equalAverage="0" bottom="0" percent="0" rank="0" text="" dxfId="74">
      <formula>LEN(TRIM(I9))=0</formula>
    </cfRule>
  </conditionalFormatting>
  <conditionalFormatting sqref="D9:F9">
    <cfRule type="expression" priority="4" aboveAverage="0" equalAverage="0" bottom="0" percent="0" rank="0" text="" dxfId="75">
      <formula>LEN(TRIM(D9))=0</formula>
    </cfRule>
  </conditionalFormatting>
  <conditionalFormatting sqref="E11">
    <cfRule type="expression" priority="5" aboveAverage="0" equalAverage="0" bottom="0" percent="0" rank="0" text="" dxfId="76">
      <formula>LEN(TRIM(E11))=0</formula>
    </cfRule>
  </conditionalFormatting>
  <conditionalFormatting sqref="I7">
    <cfRule type="expression" priority="6" aboveAverage="0" equalAverage="0" bottom="0" percent="0" rank="0" text="" dxfId="77">
      <formula>LEN(TRIM(I7))=0</formula>
    </cfRule>
  </conditionalFormatting>
  <conditionalFormatting sqref="D7">
    <cfRule type="expression" priority="7" aboveAverage="0" equalAverage="0" bottom="0" percent="0" rank="0" text="" dxfId="78">
      <formula>LEN(TRIM(D7))=0</formula>
    </cfRule>
  </conditionalFormatting>
  <conditionalFormatting sqref="D15 E24 D13">
    <cfRule type="expression" priority="8" aboveAverage="0" equalAverage="0" bottom="0" percent="0" rank="0" text="" dxfId="79">
      <formula>LEN(TRIM(D13))=0</formula>
    </cfRule>
  </conditionalFormatting>
  <dataValidations count="3">
    <dataValidation allowBlank="true" errorStyle="stop" operator="between" prompt="O valor deverá ser superior ou igual a 0,35 e inferior ou igual a 3,5." promptTitle="Preenchimento incorreto" showDropDown="false" showErrorMessage="true" showInputMessage="true" sqref="E17" type="custom">
      <formula1>AND(E17&gt;0.34,E17&lt;3.6)</formula1>
      <formula2>0</formula2>
    </dataValidation>
    <dataValidation allowBlank="true" errorStyle="stop" operator="between" showDropDown="false" showErrorMessage="true" showInputMessage="true" sqref="D7" type="list">
      <formula1>Municipios!$A$2:$A$309</formula1>
      <formula2>0</formula2>
    </dataValidation>
    <dataValidation allowBlank="true" errorStyle="stop" operator="between" showDropDown="false" showErrorMessage="true" showInputMessage="true" sqref="I7" type="list">
      <formula1>Tabelas!$C$11:$C$13</formula1>
      <formula2>0</formula2>
    </dataValidation>
  </dataValidations>
  <hyperlinks>
    <hyperlink ref="F17" r:id="rId2" display="clicar para consultar"/>
  </hyperlinks>
  <printOptions headings="false" gridLines="false" gridLinesSet="true" horizontalCentered="true" verticalCentered="false"/>
  <pageMargins left="0.708333333333333" right="0.708333333333333" top="0.747916666666667" bottom="0.747916666666667" header="0.511811023622047" footer="0.315277777777778"/>
  <pageSetup paperSize="9" scale="100" fitToWidth="1" fitToHeight="1" pageOrder="downThenOver" orientation="portrait" blackAndWhite="false" draft="false" cellComments="none" horizontalDpi="300" verticalDpi="300" copies="1"/>
  <headerFooter differentFirst="false" differentOddEven="false">
    <oddHeader/>
    <oddFooter>&amp;L&amp;"Calibri Light,Normal"&amp;10&amp;D&amp;C&amp;"Calibri Light,Normal"&amp;10GABINETE DE PROGRAMAS DE APOIO À HABITAÇÃO&amp;R&amp;"Calibri Light,Normal"&amp;10&amp;P/&amp;N</oddFooter>
  </headerFooter>
  <drawing r:id="rId3"/>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E699"/>
    <pageSetUpPr fitToPage="true"/>
  </sheetPr>
  <dimension ref="A1:Y32"/>
  <sheetViews>
    <sheetView showFormulas="false" showGridLines="true" showRowColHeaders="true" showZeros="true" rightToLeft="false" tabSelected="false" showOutlineSymbols="true" defaultGridColor="true" view="pageBreakPreview" topLeftCell="B1" colorId="64" zoomScale="100" zoomScaleNormal="102" zoomScalePageLayoutView="100" workbookViewId="0">
      <selection pane="topLeft" activeCell="C2" activeCellId="0" sqref="C2"/>
    </sheetView>
  </sheetViews>
  <sheetFormatPr defaultColWidth="23.18359375" defaultRowHeight="14.25" zeroHeight="false" outlineLevelRow="0" outlineLevelCol="0"/>
  <cols>
    <col collapsed="false" customWidth="true" hidden="false" outlineLevel="0" max="1" min="1" style="1" width="4.54"/>
    <col collapsed="false" customWidth="true" hidden="false" outlineLevel="0" max="2" min="2" style="2" width="13.54"/>
    <col collapsed="false" customWidth="true" hidden="false" outlineLevel="0" max="3" min="3" style="2" width="11.82"/>
    <col collapsed="false" customWidth="true" hidden="false" outlineLevel="0" max="4" min="4" style="2" width="18.18"/>
    <col collapsed="false" customWidth="true" hidden="false" outlineLevel="0" max="5" min="5" style="2" width="19.82"/>
    <col collapsed="false" customWidth="true" hidden="false" outlineLevel="0" max="6" min="6" style="2" width="20.18"/>
    <col collapsed="false" customWidth="false" hidden="false" outlineLevel="0" max="19" min="7" style="1" width="23.18"/>
    <col collapsed="false" customWidth="false" hidden="false" outlineLevel="0" max="16384" min="20" style="2" width="23.18"/>
  </cols>
  <sheetData>
    <row r="1" customFormat="false" ht="38.25" hidden="false" customHeight="false" outlineLevel="0" collapsed="false">
      <c r="A1" s="3"/>
      <c r="B1" s="4" t="s">
        <v>589</v>
      </c>
      <c r="C1" s="4"/>
      <c r="D1" s="4"/>
      <c r="E1" s="4"/>
      <c r="F1" s="4"/>
    </row>
    <row r="2" s="29" customFormat="true" ht="25.5" hidden="false" customHeight="false" outlineLevel="0" collapsed="false">
      <c r="A2" s="17"/>
      <c r="B2" s="646" t="s">
        <v>246</v>
      </c>
      <c r="C2" s="647" t="s">
        <v>11</v>
      </c>
      <c r="D2" s="648" t="s">
        <v>12</v>
      </c>
      <c r="E2" s="648" t="s">
        <v>13</v>
      </c>
      <c r="F2" s="649" t="s">
        <v>14</v>
      </c>
      <c r="G2" s="28"/>
      <c r="H2" s="28"/>
      <c r="I2" s="28"/>
      <c r="J2" s="28"/>
      <c r="K2" s="28"/>
      <c r="L2" s="28"/>
      <c r="M2" s="28"/>
      <c r="N2" s="28"/>
      <c r="O2" s="28"/>
      <c r="P2" s="28"/>
      <c r="Q2" s="28"/>
      <c r="R2" s="28"/>
      <c r="S2" s="28"/>
      <c r="T2" s="27"/>
      <c r="U2" s="27"/>
      <c r="V2" s="27"/>
      <c r="W2" s="27"/>
      <c r="X2" s="27"/>
      <c r="Y2" s="27"/>
    </row>
    <row r="3" customFormat="false" ht="14.25" hidden="false" customHeight="false" outlineLevel="0" collapsed="false">
      <c r="B3" s="30"/>
      <c r="C3" s="31"/>
      <c r="D3" s="32"/>
      <c r="E3" s="33"/>
      <c r="F3" s="34"/>
      <c r="G3" s="42"/>
      <c r="H3" s="42"/>
      <c r="I3" s="42"/>
      <c r="J3" s="42"/>
      <c r="K3" s="42"/>
      <c r="L3" s="42"/>
      <c r="M3" s="42"/>
      <c r="N3" s="42"/>
      <c r="O3" s="42"/>
      <c r="P3" s="42"/>
      <c r="Q3" s="42"/>
      <c r="R3" s="42"/>
      <c r="S3" s="42"/>
      <c r="T3" s="41"/>
      <c r="U3" s="41"/>
      <c r="V3" s="41"/>
      <c r="W3" s="41"/>
      <c r="X3" s="41"/>
      <c r="Y3" s="41"/>
    </row>
    <row r="4" customFormat="false" ht="14.25" hidden="false" customHeight="false" outlineLevel="0" collapsed="false">
      <c r="B4" s="43" t="str">
        <f aca="false">IF(C4="","",CONCATENATE(Enquadramento!$I$11,".",#REF!))</f>
        <v/>
      </c>
      <c r="C4" s="44"/>
      <c r="D4" s="45"/>
      <c r="E4" s="46"/>
      <c r="F4" s="47"/>
      <c r="G4" s="42"/>
      <c r="H4" s="42"/>
      <c r="I4" s="42"/>
      <c r="J4" s="42"/>
      <c r="K4" s="42"/>
      <c r="L4" s="42"/>
      <c r="M4" s="42"/>
      <c r="N4" s="42"/>
      <c r="O4" s="42"/>
      <c r="P4" s="42"/>
      <c r="Q4" s="42"/>
      <c r="R4" s="42"/>
      <c r="S4" s="42"/>
      <c r="T4" s="41"/>
      <c r="U4" s="41"/>
      <c r="V4" s="41"/>
      <c r="W4" s="41"/>
      <c r="X4" s="41"/>
      <c r="Y4" s="41"/>
    </row>
    <row r="5" customFormat="false" ht="14.25" hidden="false" customHeight="false" outlineLevel="0" collapsed="false">
      <c r="B5" s="43" t="str">
        <f aca="false">IF(C5="","",CONCATENATE(Enquadramento!$I$11,".",#REF!))</f>
        <v/>
      </c>
      <c r="C5" s="44"/>
      <c r="D5" s="45"/>
      <c r="E5" s="46"/>
      <c r="F5" s="47"/>
      <c r="G5" s="42"/>
      <c r="H5" s="42"/>
      <c r="I5" s="42"/>
      <c r="J5" s="42"/>
      <c r="K5" s="42"/>
      <c r="L5" s="42"/>
      <c r="M5" s="42"/>
      <c r="N5" s="42"/>
      <c r="O5" s="42"/>
      <c r="P5" s="42"/>
      <c r="Q5" s="42"/>
      <c r="R5" s="42"/>
      <c r="S5" s="42"/>
      <c r="T5" s="41"/>
      <c r="U5" s="41"/>
      <c r="V5" s="41"/>
      <c r="W5" s="41"/>
      <c r="X5" s="41"/>
      <c r="Y5" s="41"/>
    </row>
    <row r="6" customFormat="false" ht="14.25" hidden="false" customHeight="false" outlineLevel="0" collapsed="false">
      <c r="B6" s="43" t="str">
        <f aca="false">IF(C6="","",CONCATENATE(Enquadramento!$I$11,".",#REF!))</f>
        <v/>
      </c>
      <c r="C6" s="44"/>
      <c r="D6" s="45"/>
      <c r="E6" s="46"/>
      <c r="F6" s="47"/>
      <c r="G6" s="42"/>
      <c r="H6" s="42"/>
      <c r="I6" s="42"/>
      <c r="J6" s="42"/>
      <c r="K6" s="42"/>
      <c r="L6" s="42"/>
      <c r="M6" s="42"/>
      <c r="N6" s="42"/>
      <c r="O6" s="42"/>
      <c r="P6" s="42"/>
      <c r="Q6" s="42"/>
      <c r="R6" s="42"/>
      <c r="S6" s="42"/>
      <c r="T6" s="41"/>
      <c r="U6" s="41"/>
      <c r="V6" s="41"/>
      <c r="W6" s="41"/>
      <c r="X6" s="41"/>
      <c r="Y6" s="41"/>
    </row>
    <row r="7" customFormat="false" ht="14.25" hidden="false" customHeight="false" outlineLevel="0" collapsed="false">
      <c r="B7" s="43" t="str">
        <f aca="false">IF(C7="","",CONCATENATE(Enquadramento!$I$11,".",#REF!))</f>
        <v/>
      </c>
      <c r="C7" s="44"/>
      <c r="D7" s="45"/>
      <c r="E7" s="46"/>
      <c r="F7" s="47"/>
      <c r="G7" s="42"/>
      <c r="H7" s="42"/>
      <c r="I7" s="42"/>
      <c r="J7" s="42"/>
      <c r="K7" s="42"/>
      <c r="L7" s="42"/>
      <c r="M7" s="42"/>
      <c r="N7" s="42"/>
      <c r="O7" s="42"/>
      <c r="P7" s="42"/>
      <c r="Q7" s="42"/>
      <c r="R7" s="42"/>
      <c r="S7" s="42"/>
      <c r="T7" s="41"/>
      <c r="U7" s="41"/>
      <c r="V7" s="41"/>
      <c r="W7" s="41"/>
      <c r="X7" s="41"/>
      <c r="Y7" s="41"/>
    </row>
    <row r="8" customFormat="false" ht="14.25" hidden="false" customHeight="false" outlineLevel="0" collapsed="false">
      <c r="B8" s="43" t="str">
        <f aca="false">IF(C8="","",CONCATENATE(Enquadramento!$I$11,".",#REF!))</f>
        <v/>
      </c>
      <c r="C8" s="44"/>
      <c r="D8" s="45"/>
      <c r="E8" s="46"/>
      <c r="F8" s="47"/>
      <c r="G8" s="42"/>
      <c r="H8" s="42"/>
      <c r="I8" s="42"/>
      <c r="J8" s="42"/>
      <c r="K8" s="42"/>
      <c r="L8" s="42"/>
      <c r="M8" s="42"/>
      <c r="N8" s="42"/>
      <c r="O8" s="42"/>
      <c r="P8" s="42"/>
      <c r="Q8" s="42"/>
      <c r="R8" s="42"/>
      <c r="S8" s="42"/>
      <c r="T8" s="41"/>
      <c r="U8" s="41"/>
      <c r="V8" s="41"/>
      <c r="W8" s="41"/>
      <c r="X8" s="41"/>
      <c r="Y8" s="41"/>
    </row>
    <row r="9" customFormat="false" ht="14.25" hidden="false" customHeight="false" outlineLevel="0" collapsed="false">
      <c r="B9" s="43" t="str">
        <f aca="false">IF(C9="","",CONCATENATE(Enquadramento!$I$11,".",#REF!))</f>
        <v/>
      </c>
      <c r="C9" s="44"/>
      <c r="D9" s="45"/>
      <c r="E9" s="46"/>
      <c r="F9" s="47"/>
      <c r="G9" s="42"/>
      <c r="H9" s="42"/>
      <c r="I9" s="42"/>
      <c r="J9" s="42"/>
      <c r="K9" s="42"/>
      <c r="L9" s="42"/>
      <c r="M9" s="42"/>
      <c r="N9" s="42"/>
      <c r="O9" s="42"/>
      <c r="P9" s="42"/>
      <c r="Q9" s="42"/>
      <c r="R9" s="42"/>
      <c r="S9" s="42"/>
      <c r="T9" s="41"/>
      <c r="U9" s="41"/>
      <c r="V9" s="41"/>
      <c r="W9" s="41"/>
      <c r="X9" s="41"/>
      <c r="Y9" s="41"/>
    </row>
    <row r="10" customFormat="false" ht="14.25" hidden="false" customHeight="false" outlineLevel="0" collapsed="false">
      <c r="B10" s="43" t="str">
        <f aca="false">IF(C10="","",CONCATENATE(Enquadramento!$I$11,".",#REF!))</f>
        <v/>
      </c>
      <c r="C10" s="44"/>
      <c r="D10" s="45"/>
      <c r="E10" s="46"/>
      <c r="F10" s="47"/>
      <c r="G10" s="42"/>
      <c r="H10" s="42"/>
      <c r="I10" s="42"/>
      <c r="J10" s="42"/>
      <c r="K10" s="42"/>
      <c r="L10" s="42"/>
      <c r="M10" s="42"/>
      <c r="N10" s="42"/>
      <c r="O10" s="42"/>
      <c r="P10" s="42"/>
      <c r="Q10" s="42"/>
      <c r="R10" s="42"/>
      <c r="S10" s="42"/>
      <c r="T10" s="41"/>
      <c r="U10" s="41"/>
      <c r="V10" s="41"/>
      <c r="W10" s="41"/>
      <c r="X10" s="41"/>
      <c r="Y10" s="41"/>
    </row>
    <row r="11" customFormat="false" ht="14.25" hidden="false" customHeight="false" outlineLevel="0" collapsed="false">
      <c r="B11" s="43" t="str">
        <f aca="false">IF(C11="","",CONCATENATE(Enquadramento!$I$11,".",#REF!))</f>
        <v/>
      </c>
      <c r="C11" s="44"/>
      <c r="D11" s="45"/>
      <c r="E11" s="46"/>
      <c r="F11" s="47"/>
      <c r="G11" s="42"/>
      <c r="H11" s="42"/>
      <c r="I11" s="42"/>
      <c r="J11" s="42"/>
      <c r="K11" s="42"/>
      <c r="L11" s="42"/>
      <c r="M11" s="42"/>
      <c r="N11" s="42"/>
      <c r="O11" s="42"/>
      <c r="P11" s="42"/>
      <c r="Q11" s="42"/>
      <c r="R11" s="42"/>
      <c r="S11" s="42"/>
      <c r="T11" s="41"/>
      <c r="U11" s="41"/>
      <c r="V11" s="41"/>
      <c r="W11" s="41"/>
      <c r="X11" s="41"/>
      <c r="Y11" s="41"/>
    </row>
    <row r="12" customFormat="false" ht="14.25" hidden="false" customHeight="false" outlineLevel="0" collapsed="false">
      <c r="B12" s="43" t="str">
        <f aca="false">IF(C12="","",CONCATENATE(Enquadramento!$I$11,".",#REF!))</f>
        <v/>
      </c>
      <c r="C12" s="44"/>
      <c r="D12" s="45"/>
      <c r="E12" s="46"/>
      <c r="F12" s="47"/>
      <c r="G12" s="42"/>
      <c r="H12" s="42"/>
      <c r="I12" s="42"/>
      <c r="J12" s="42"/>
      <c r="K12" s="42"/>
      <c r="L12" s="42"/>
      <c r="M12" s="42"/>
      <c r="N12" s="42"/>
      <c r="O12" s="42"/>
      <c r="P12" s="42"/>
      <c r="Q12" s="42"/>
      <c r="R12" s="42"/>
      <c r="S12" s="42"/>
      <c r="T12" s="41"/>
      <c r="U12" s="41"/>
      <c r="V12" s="41"/>
      <c r="W12" s="41"/>
      <c r="X12" s="41"/>
      <c r="Y12" s="41"/>
    </row>
    <row r="13" customFormat="false" ht="14.25" hidden="false" customHeight="false" outlineLevel="0" collapsed="false">
      <c r="B13" s="43" t="str">
        <f aca="false">IF(C13="","",CONCATENATE(Enquadramento!$I$11,".",#REF!))</f>
        <v/>
      </c>
      <c r="C13" s="44"/>
      <c r="D13" s="45"/>
      <c r="E13" s="46"/>
      <c r="F13" s="47"/>
      <c r="G13" s="42"/>
      <c r="H13" s="42"/>
      <c r="I13" s="42"/>
      <c r="J13" s="42"/>
      <c r="K13" s="42"/>
      <c r="L13" s="42"/>
      <c r="M13" s="42"/>
      <c r="N13" s="42"/>
      <c r="O13" s="42"/>
      <c r="P13" s="42"/>
      <c r="Q13" s="42"/>
      <c r="R13" s="42"/>
      <c r="S13" s="42"/>
      <c r="T13" s="41"/>
      <c r="U13" s="41"/>
      <c r="V13" s="41"/>
      <c r="W13" s="41"/>
      <c r="X13" s="41"/>
      <c r="Y13" s="41"/>
    </row>
    <row r="14" customFormat="false" ht="14.25" hidden="false" customHeight="false" outlineLevel="0" collapsed="false">
      <c r="B14" s="52" t="str">
        <f aca="false">IF(C14="","",CONCATENATE(Enquadramento!$I$11,".",#REF!))</f>
        <v/>
      </c>
      <c r="C14" s="53"/>
      <c r="D14" s="54"/>
      <c r="E14" s="55"/>
      <c r="F14" s="56"/>
    </row>
    <row r="15" customFormat="false" ht="14.25" hidden="false" customHeight="false" outlineLevel="0" collapsed="false">
      <c r="B15" s="62"/>
      <c r="C15" s="62"/>
      <c r="D15" s="62"/>
      <c r="E15" s="62"/>
      <c r="F15" s="62"/>
    </row>
    <row r="16" customFormat="false" ht="15" hidden="false" customHeight="true" outlineLevel="0" collapsed="false">
      <c r="B16" s="63" t="s">
        <v>33</v>
      </c>
      <c r="C16" s="63"/>
      <c r="D16" s="64" t="n">
        <v>12997</v>
      </c>
      <c r="E16" s="65" t="s">
        <v>34</v>
      </c>
      <c r="F16" s="66" t="str">
        <f aca="false">IF(B3="","",D16/12/#REF!)</f>
        <v/>
      </c>
    </row>
    <row r="17" s="69" customFormat="true" ht="6" hidden="false" customHeight="false" outlineLevel="0" collapsed="false">
      <c r="A17" s="67"/>
      <c r="B17" s="68"/>
      <c r="C17" s="68"/>
      <c r="D17" s="68"/>
      <c r="E17" s="68"/>
      <c r="F17" s="68"/>
      <c r="G17" s="67"/>
      <c r="H17" s="67"/>
      <c r="I17" s="67"/>
      <c r="J17" s="67"/>
      <c r="K17" s="67"/>
      <c r="L17" s="67"/>
      <c r="M17" s="67"/>
      <c r="N17" s="67"/>
      <c r="O17" s="67"/>
      <c r="P17" s="67"/>
      <c r="Q17" s="67"/>
      <c r="R17" s="67"/>
      <c r="S17" s="67"/>
    </row>
    <row r="18" customFormat="false" ht="15" hidden="false" customHeight="true" outlineLevel="0" collapsed="false">
      <c r="B18" s="63" t="s">
        <v>35</v>
      </c>
      <c r="C18" s="63"/>
      <c r="D18" s="64"/>
      <c r="E18" s="63" t="s">
        <v>36</v>
      </c>
      <c r="F18" s="66" t="str">
        <f aca="false">IF(C3="","",F16-D18)</f>
        <v/>
      </c>
    </row>
    <row r="19" s="69" customFormat="true" ht="6" hidden="false" customHeight="false" outlineLevel="0" collapsed="false">
      <c r="A19" s="67"/>
      <c r="B19" s="68"/>
      <c r="C19" s="68"/>
      <c r="D19" s="68"/>
      <c r="E19" s="70"/>
      <c r="F19" s="70"/>
      <c r="G19" s="67"/>
      <c r="H19" s="67"/>
      <c r="I19" s="67"/>
      <c r="J19" s="67"/>
      <c r="K19" s="67"/>
      <c r="L19" s="67"/>
      <c r="M19" s="67"/>
      <c r="N19" s="67"/>
      <c r="O19" s="67"/>
      <c r="P19" s="67"/>
      <c r="Q19" s="67"/>
      <c r="R19" s="67"/>
      <c r="S19" s="67"/>
    </row>
    <row r="20" customFormat="false" ht="25.5" hidden="false" customHeight="false" outlineLevel="0" collapsed="false">
      <c r="B20" s="71" t="str">
        <f aca="false">IF(B3="","",IF(F16&gt;(4*Aux!I2),"NÃO ELEGÍVEL","ELEGÍVEL"))</f>
        <v/>
      </c>
      <c r="C20" s="71"/>
      <c r="D20" s="71"/>
      <c r="E20" s="71"/>
      <c r="F20" s="71"/>
    </row>
    <row r="21" s="69" customFormat="true" ht="6" hidden="false" customHeight="false" outlineLevel="0" collapsed="false">
      <c r="A21" s="67"/>
      <c r="B21" s="68"/>
      <c r="C21" s="68"/>
      <c r="D21" s="68"/>
      <c r="E21" s="70"/>
      <c r="F21" s="70"/>
      <c r="G21" s="67"/>
      <c r="H21" s="67"/>
      <c r="I21" s="67"/>
      <c r="J21" s="67"/>
      <c r="K21" s="67"/>
      <c r="L21" s="67"/>
      <c r="M21" s="67"/>
      <c r="N21" s="67"/>
      <c r="O21" s="67"/>
      <c r="P21" s="67"/>
      <c r="Q21" s="67"/>
      <c r="R21" s="67"/>
      <c r="S21" s="67"/>
    </row>
    <row r="22" s="69" customFormat="true" ht="14.25" hidden="false" customHeight="false" outlineLevel="0" collapsed="false">
      <c r="A22" s="67"/>
      <c r="B22" s="1"/>
      <c r="C22" s="1"/>
      <c r="D22" s="1"/>
      <c r="E22" s="1"/>
      <c r="F22" s="73"/>
      <c r="G22" s="67"/>
      <c r="H22" s="67"/>
      <c r="I22" s="67"/>
      <c r="J22" s="67"/>
      <c r="K22" s="67"/>
      <c r="L22" s="67"/>
      <c r="M22" s="67"/>
      <c r="N22" s="67"/>
      <c r="O22" s="67"/>
      <c r="P22" s="67"/>
      <c r="Q22" s="67"/>
      <c r="R22" s="67"/>
      <c r="S22" s="67"/>
    </row>
    <row r="23" s="1" customFormat="true" ht="14.25" hidden="false" customHeight="false" outlineLevel="0" collapsed="false"/>
    <row r="24" s="1" customFormat="true" ht="14.25" hidden="false" customHeight="false" outlineLevel="0" collapsed="false"/>
    <row r="25" s="1" customFormat="true" ht="14.25" hidden="false" customHeight="false" outlineLevel="0" collapsed="false"/>
    <row r="26" s="1" customFormat="true" ht="14.25" hidden="false" customHeight="false" outlineLevel="0" collapsed="false"/>
    <row r="27" s="1" customFormat="true" ht="14.25" hidden="false" customHeight="false" outlineLevel="0" collapsed="false"/>
    <row r="28" s="1" customFormat="true" ht="14.25" hidden="false" customHeight="false" outlineLevel="0" collapsed="false"/>
    <row r="29" s="1" customFormat="true" ht="14.25" hidden="false" customHeight="false" outlineLevel="0" collapsed="false"/>
    <row r="30" s="1" customFormat="true" ht="14.25" hidden="false" customHeight="false" outlineLevel="0" collapsed="false"/>
    <row r="31" s="1" customFormat="true" ht="14.25" hidden="false" customHeight="false" outlineLevel="0" collapsed="false"/>
    <row r="32" s="1" customFormat="true" ht="14.25" hidden="false" customHeight="false" outlineLevel="0" collapsed="false"/>
  </sheetData>
  <mergeCells count="4">
    <mergeCell ref="B1:F1"/>
    <mergeCell ref="B16:C16"/>
    <mergeCell ref="B18:C18"/>
    <mergeCell ref="B20:F20"/>
  </mergeCells>
  <conditionalFormatting sqref="D16 D18">
    <cfRule type="expression" priority="2" aboveAverage="0" equalAverage="0" bottom="0" percent="0" rank="0" text="" dxfId="80">
      <formula>LEN(TRIM(D16))=0</formula>
    </cfRule>
  </conditionalFormatting>
  <conditionalFormatting sqref="B20:F20">
    <cfRule type="containsText" priority="3" operator="containsText" aboveAverage="0" equalAverage="0" bottom="0" percent="0" rank="0" text="NÃO ELEGÍVEL" dxfId="81">
      <formula>NOT(ISERROR(SEARCH("NÃO ELEGÍVEL",B20)))</formula>
    </cfRule>
    <cfRule type="containsText" priority="4" operator="containsText" aboveAverage="0" equalAverage="0" bottom="0" percent="0" rank="0" text="ELEGÍVEL" dxfId="82">
      <formula>NOT(ISERROR(SEARCH("ELEGÍVEL",B20)))</formula>
    </cfRule>
  </conditionalFormatting>
  <conditionalFormatting sqref="C3:C14">
    <cfRule type="duplicateValues" priority="5" aboveAverage="0" equalAverage="0" bottom="0" percent="0" rank="0" text="" dxfId="83"/>
    <cfRule type="expression" priority="6" aboveAverage="0" equalAverage="0" bottom="0" percent="0" rank="0" text="" dxfId="84">
      <formula>#ref!="X"</formula>
    </cfRule>
    <cfRule type="expression" priority="7" aboveAverage="0" equalAverage="0" bottom="0" percent="0" rank="0" text="" dxfId="85">
      <formula>#ref!="X"</formula>
    </cfRule>
  </conditionalFormatting>
  <conditionalFormatting sqref="F3:F14">
    <cfRule type="expression" priority="8" aboveAverage="0" equalAverage="0" bottom="0" percent="0" rank="0" text="" dxfId="86">
      <formula>AND($C3&lt;&gt;"",#ref!&lt;&gt;"Rend")</formula>
    </cfRule>
  </conditionalFormatting>
  <dataValidations count="2">
    <dataValidation allowBlank="true" errorStyle="stop" operator="between" showDropDown="false" showErrorMessage="true" showInputMessage="true" sqref="C3:C14" type="whole">
      <formula1>100000000</formula1>
      <formula2>300000000</formula2>
    </dataValidation>
    <dataValidation allowBlank="true" errorStyle="stop" operator="between" showDropDown="false" showErrorMessage="true" showInputMessage="true" sqref="E3:F14" type="list">
      <formula1>Aux!$H$2:$H$3</formula1>
      <formula2>0</formula2>
    </dataValidation>
  </dataValidations>
  <printOptions headings="false" gridLines="false" gridLinesSet="true" horizontalCentered="false" verticalCentered="false"/>
  <pageMargins left="0.236111111111111" right="0.236111111111111" top="0.747916666666667" bottom="0.747916666666667" header="0.511811023622047" footer="0.315277777777778"/>
  <pageSetup paperSize="9" scale="100" fitToWidth="1" fitToHeight="0" pageOrder="downThenOver" orientation="portrait" blackAndWhite="false" draft="false" cellComments="none" horizontalDpi="300" verticalDpi="300" copies="1"/>
  <headerFooter differentFirst="false" differentOddEven="false">
    <oddHeader/>
    <oddFooter>&amp;L&amp;"Calibri Light,Normal"&amp;10&amp;D&amp;C&amp;"Calibri Light,Normal"&amp;10GABINETE DE PROGRAMAS DE APOIO À HABITAÇÃO&amp;R&amp;"Calibri Light,Normal"&amp;10&amp;P</oddFooter>
  </headerFooter>
  <tableParts>
    <tablePart r:id="rId1"/>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2:N365"/>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23" activeCellId="0" sqref="A23"/>
    </sheetView>
  </sheetViews>
  <sheetFormatPr defaultColWidth="9.18359375" defaultRowHeight="14.25" zeroHeight="false" outlineLevelRow="0" outlineLevelCol="0"/>
  <cols>
    <col collapsed="false" customWidth="true" hidden="false" outlineLevel="0" max="1" min="1" style="650" width="9.82"/>
    <col collapsed="false" customWidth="true" hidden="false" outlineLevel="0" max="2" min="2" style="651" width="8.18"/>
    <col collapsed="false" customWidth="true" hidden="false" outlineLevel="0" max="3" min="3" style="651" width="8.45"/>
    <col collapsed="false" customWidth="false" hidden="false" outlineLevel="0" max="4" min="4" style="651" width="9.18"/>
    <col collapsed="false" customWidth="true" hidden="false" outlineLevel="0" max="5" min="5" style="652" width="14.18"/>
    <col collapsed="false" customWidth="true" hidden="false" outlineLevel="0" max="6" min="6" style="652" width="12.54"/>
    <col collapsed="false" customWidth="true" hidden="true" outlineLevel="0" max="7" min="7" style="652" width="12.18"/>
    <col collapsed="false" customWidth="true" hidden="false" outlineLevel="0" max="8" min="8" style="652" width="12.54"/>
    <col collapsed="false" customWidth="true" hidden="true" outlineLevel="0" max="9" min="9" style="652" width="11.82"/>
    <col collapsed="false" customWidth="true" hidden="false" outlineLevel="0" max="10" min="10" style="652" width="15.45"/>
    <col collapsed="false" customWidth="false" hidden="false" outlineLevel="0" max="16384" min="11" style="650" width="9.18"/>
  </cols>
  <sheetData>
    <row r="2" customFormat="false" ht="24" hidden="false" customHeight="true" outlineLevel="0" collapsed="false">
      <c r="A2" s="653" t="s">
        <v>590</v>
      </c>
      <c r="B2" s="653"/>
      <c r="C2" s="653"/>
      <c r="D2" s="653"/>
      <c r="E2" s="653"/>
      <c r="F2" s="653"/>
      <c r="G2" s="653"/>
      <c r="H2" s="653"/>
      <c r="I2" s="653"/>
      <c r="J2" s="653"/>
    </row>
    <row r="3" customFormat="false" ht="15" hidden="false" customHeight="false" outlineLevel="0" collapsed="false">
      <c r="A3" s="654"/>
      <c r="B3" s="654"/>
      <c r="C3" s="654"/>
      <c r="D3" s="654"/>
      <c r="E3" s="654"/>
      <c r="F3" s="655"/>
      <c r="G3" s="654"/>
      <c r="H3" s="654"/>
      <c r="I3" s="654"/>
      <c r="J3" s="654"/>
    </row>
    <row r="4" customFormat="false" ht="12.75" hidden="false" customHeight="true" outlineLevel="0" collapsed="false">
      <c r="A4" s="656" t="s">
        <v>591</v>
      </c>
      <c r="B4" s="657" t="s">
        <v>592</v>
      </c>
      <c r="C4" s="657"/>
      <c r="D4" s="657"/>
      <c r="E4" s="658" t="s">
        <v>593</v>
      </c>
      <c r="F4" s="658" t="s">
        <v>594</v>
      </c>
      <c r="G4" s="658" t="s">
        <v>595</v>
      </c>
      <c r="H4" s="658" t="s">
        <v>596</v>
      </c>
      <c r="I4" s="658" t="s">
        <v>597</v>
      </c>
      <c r="J4" s="658" t="s">
        <v>598</v>
      </c>
    </row>
    <row r="5" customFormat="false" ht="12.75" hidden="false" customHeight="true" outlineLevel="0" collapsed="false">
      <c r="A5" s="656"/>
      <c r="B5" s="659" t="s">
        <v>599</v>
      </c>
      <c r="C5" s="659" t="s">
        <v>600</v>
      </c>
      <c r="D5" s="659" t="s">
        <v>601</v>
      </c>
      <c r="E5" s="658"/>
      <c r="F5" s="658"/>
      <c r="G5" s="658"/>
      <c r="H5" s="658"/>
      <c r="I5" s="658"/>
      <c r="J5" s="658"/>
    </row>
    <row r="6" customFormat="false" ht="14.25" hidden="false" customHeight="false" outlineLevel="0" collapsed="false">
      <c r="A6" s="660" t="e">
        <f aca="false">IF(#REF!="","",1)</f>
        <v>#REF!</v>
      </c>
      <c r="B6" s="661" t="e">
        <f aca="false">IF(A6="","",+#REF!)</f>
        <v>#REF!</v>
      </c>
      <c r="C6" s="661" t="e">
        <f aca="false">IF(A6="","",IF(#REF!+'Plano Tx de Esforço'!A6&gt;120,0,ROUND(IF(B6&gt;0.045,(0.045*0.5),(0.5)*B6),7)))</f>
        <v>#REF!</v>
      </c>
      <c r="D6" s="661" t="e">
        <f aca="false">IF(A6="","",+B6-C6)</f>
        <v>#REF!</v>
      </c>
      <c r="E6" s="662" t="e">
        <f aca="false">IF(A6="","",+#REF!)</f>
        <v>#REF!</v>
      </c>
      <c r="F6" s="662" t="e">
        <f aca="false">IF(A6="","",+J6-H6)</f>
        <v>#REF!</v>
      </c>
      <c r="G6" s="662" t="e">
        <f aca="false">IF(A6="","",ROUND(+E6*((1+B6)^(1/12)-1),2))</f>
        <v>#REF!</v>
      </c>
      <c r="H6" s="662" t="e">
        <f aca="false">IF(A6="","",ROUND(+E6*((1+D6)^(1/12)-1),2))</f>
        <v>#REF!</v>
      </c>
      <c r="I6" s="662" t="e">
        <f aca="false">IF(A6="","",+G6-H6)</f>
        <v>#REF!</v>
      </c>
      <c r="J6" s="662" t="e">
        <f aca="false">IF(A6="","",PMT((1+D6)^(1/12)-1,(#REF!*12)-A6+1,-E6))</f>
        <v>#REF!</v>
      </c>
      <c r="K6" s="663"/>
      <c r="L6" s="664"/>
      <c r="M6" s="665"/>
      <c r="N6" s="666"/>
    </row>
    <row r="7" customFormat="false" ht="14.25" hidden="false" customHeight="false" outlineLevel="0" collapsed="false">
      <c r="A7" s="660" t="e">
        <f aca="false">IF(A6="","",IF(A6=#REF!*12,"",+A6+1))</f>
        <v>#REF!</v>
      </c>
      <c r="B7" s="661" t="e">
        <f aca="false">IF(A7="","",+B6)</f>
        <v>#REF!</v>
      </c>
      <c r="C7" s="661" t="e">
        <f aca="false">IF(A7="","",IF(#REF!+'Plano Tx de Esforço'!A7&gt;120,0,ROUND(IF(B7&gt;0.045,(0.045*0.5),(0.5)*B7),7)))</f>
        <v>#REF!</v>
      </c>
      <c r="D7" s="661" t="e">
        <f aca="false">IF(A7="","",+B7-C7)</f>
        <v>#REF!</v>
      </c>
      <c r="E7" s="662" t="e">
        <f aca="false">IF(A7="","",+E6-F6)</f>
        <v>#REF!</v>
      </c>
      <c r="F7" s="662" t="e">
        <f aca="false">IF(A7="","",+J7-H7)</f>
        <v>#REF!</v>
      </c>
      <c r="G7" s="662" t="e">
        <f aca="false">IF(A7="","",ROUND(+E7*((1+B7)^(1/12)-1),2))</f>
        <v>#REF!</v>
      </c>
      <c r="H7" s="662" t="e">
        <f aca="false">IF(A7="","",ROUND(+E7*((1+B7-C7)^(1/12)-1),2))</f>
        <v>#REF!</v>
      </c>
      <c r="I7" s="662" t="e">
        <f aca="false">IF(A7="","",+G7-H7)</f>
        <v>#REF!</v>
      </c>
      <c r="J7" s="662" t="e">
        <f aca="false">IF(A7="","",PMT((1+D7)^(1/12)-1,(#REF!*12)-A7+1,-E7))</f>
        <v>#REF!</v>
      </c>
      <c r="K7" s="663"/>
      <c r="M7" s="665"/>
    </row>
    <row r="8" customFormat="false" ht="14.25" hidden="false" customHeight="false" outlineLevel="0" collapsed="false">
      <c r="A8" s="660" t="e">
        <f aca="false">IF(A7="","",IF(A7=#REF!*12,"",+A7+1))</f>
        <v>#REF!</v>
      </c>
      <c r="B8" s="661" t="e">
        <f aca="false">IF(A8="","",+B7)</f>
        <v>#REF!</v>
      </c>
      <c r="C8" s="661" t="e">
        <f aca="false">IF(A8="","",IF(#REF!+'Plano Tx de Esforço'!A8&gt;120,0,ROUND(IF(B8&gt;0.045,(0.045*0.5),(0.5)*B8),7)))</f>
        <v>#REF!</v>
      </c>
      <c r="D8" s="661" t="e">
        <f aca="false">IF(A8="","",+B8-C8)</f>
        <v>#REF!</v>
      </c>
      <c r="E8" s="662" t="e">
        <f aca="false">IF(A8="","",+E7-F7)</f>
        <v>#REF!</v>
      </c>
      <c r="F8" s="662" t="e">
        <f aca="false">IF(A8="","",+J8-H8)</f>
        <v>#REF!</v>
      </c>
      <c r="G8" s="662" t="e">
        <f aca="false">IF(A8="","",ROUND(+E8*((1+B8)^(1/12)-1),2))</f>
        <v>#REF!</v>
      </c>
      <c r="H8" s="662" t="e">
        <f aca="false">IF(A8="","",ROUND(+E8*((1+B8-C8)^(1/12)-1),2))</f>
        <v>#REF!</v>
      </c>
      <c r="I8" s="662" t="e">
        <f aca="false">IF(A8="","",+G8-H8)</f>
        <v>#REF!</v>
      </c>
      <c r="J8" s="662" t="e">
        <f aca="false">IF(A8="","",PMT((1+D8)^(1/12)-1,(#REF!*12)-A8+1,-E8))</f>
        <v>#REF!</v>
      </c>
      <c r="K8" s="663"/>
    </row>
    <row r="9" customFormat="false" ht="14.25" hidden="false" customHeight="false" outlineLevel="0" collapsed="false">
      <c r="A9" s="660" t="e">
        <f aca="false">IF(A8="","",IF(A8=#REF!*12,"",+A8+1))</f>
        <v>#REF!</v>
      </c>
      <c r="B9" s="661" t="e">
        <f aca="false">IF(A9="","",+B8)</f>
        <v>#REF!</v>
      </c>
      <c r="C9" s="661" t="e">
        <f aca="false">IF(A9="","",IF(#REF!+'Plano Tx de Esforço'!A9&gt;120,0,ROUND(IF(B9&gt;0.045,(0.045*0.5),(0.5)*B9),7)))</f>
        <v>#REF!</v>
      </c>
      <c r="D9" s="661" t="e">
        <f aca="false">IF(A9="","",+B9-C9)</f>
        <v>#REF!</v>
      </c>
      <c r="E9" s="662" t="e">
        <f aca="false">IF(A9="","",+E8-F8)</f>
        <v>#REF!</v>
      </c>
      <c r="F9" s="662" t="e">
        <f aca="false">IF(A9="","",+J9-H9)</f>
        <v>#REF!</v>
      </c>
      <c r="G9" s="662" t="e">
        <f aca="false">IF(A9="","",ROUND(+E9*((1+B9)^(1/12)-1),2))</f>
        <v>#REF!</v>
      </c>
      <c r="H9" s="662" t="e">
        <f aca="false">IF(A9="","",ROUND(+E9*((1+B9-C9)^(1/12)-1),2))</f>
        <v>#REF!</v>
      </c>
      <c r="I9" s="662" t="e">
        <f aca="false">IF(A9="","",+G9-H9)</f>
        <v>#REF!</v>
      </c>
      <c r="J9" s="662" t="e">
        <f aca="false">IF(A9="","",PMT((1+D9)^(1/12)-1,(#REF!*12)-A9+1,-E9))</f>
        <v>#REF!</v>
      </c>
      <c r="K9" s="663"/>
    </row>
    <row r="10" customFormat="false" ht="14.25" hidden="false" customHeight="false" outlineLevel="0" collapsed="false">
      <c r="A10" s="660" t="e">
        <f aca="false">IF(A9="","",IF(A9=#REF!*12,"",+A9+1))</f>
        <v>#REF!</v>
      </c>
      <c r="B10" s="661" t="e">
        <f aca="false">IF(A10="","",+B9)</f>
        <v>#REF!</v>
      </c>
      <c r="C10" s="661" t="e">
        <f aca="false">IF(A10="","",IF(#REF!+'Plano Tx de Esforço'!A10&gt;120,0,ROUND(IF(B10&gt;0.045,(0.045*0.5),(0.5)*B10),7)))</f>
        <v>#REF!</v>
      </c>
      <c r="D10" s="661" t="e">
        <f aca="false">IF(A10="","",+B10-C10)</f>
        <v>#REF!</v>
      </c>
      <c r="E10" s="662" t="e">
        <f aca="false">IF(A10="","",+E9-F9)</f>
        <v>#REF!</v>
      </c>
      <c r="F10" s="662" t="e">
        <f aca="false">IF(A10="","",+J10-H10)</f>
        <v>#REF!</v>
      </c>
      <c r="G10" s="662" t="e">
        <f aca="false">IF(A10="","",ROUND(+E10*((1+B10)^(1/12)-1),2))</f>
        <v>#REF!</v>
      </c>
      <c r="H10" s="662" t="e">
        <f aca="false">IF(A10="","",ROUND(+E10*((1+B10-C10)^(1/12)-1),2))</f>
        <v>#REF!</v>
      </c>
      <c r="I10" s="662" t="e">
        <f aca="false">IF(A10="","",+G10-H10)</f>
        <v>#REF!</v>
      </c>
      <c r="J10" s="662" t="e">
        <f aca="false">IF(A10="","",PMT((1+D10)^(1/12)-1,(#REF!*12)-A10+1,-E10))</f>
        <v>#REF!</v>
      </c>
      <c r="K10" s="663"/>
    </row>
    <row r="11" customFormat="false" ht="14.25" hidden="false" customHeight="false" outlineLevel="0" collapsed="false">
      <c r="A11" s="660" t="e">
        <f aca="false">IF(A10="","",IF(A10=#REF!*12,"",+A10+1))</f>
        <v>#REF!</v>
      </c>
      <c r="B11" s="661" t="e">
        <f aca="false">IF(A11="","",+B10)</f>
        <v>#REF!</v>
      </c>
      <c r="C11" s="661" t="e">
        <f aca="false">IF(A11="","",IF(#REF!+'Plano Tx de Esforço'!A11&gt;120,0,ROUND(IF(B11&gt;0.045,(0.045*0.5),(0.5)*B11),7)))</f>
        <v>#REF!</v>
      </c>
      <c r="D11" s="661" t="e">
        <f aca="false">IF(A11="","",+B11-C11)</f>
        <v>#REF!</v>
      </c>
      <c r="E11" s="662" t="e">
        <f aca="false">IF(A11="","",+E10-F10)</f>
        <v>#REF!</v>
      </c>
      <c r="F11" s="662" t="e">
        <f aca="false">IF(A11="","",+J11-H11)</f>
        <v>#REF!</v>
      </c>
      <c r="G11" s="662" t="e">
        <f aca="false">IF(A11="","",ROUND(+E11*((1+B11)^(1/12)-1),2))</f>
        <v>#REF!</v>
      </c>
      <c r="H11" s="662" t="e">
        <f aca="false">IF(A11="","",ROUND(+E11*((1+B11-C11)^(1/12)-1),2))</f>
        <v>#REF!</v>
      </c>
      <c r="I11" s="662" t="e">
        <f aca="false">IF(A11="","",+G11-H11)</f>
        <v>#REF!</v>
      </c>
      <c r="J11" s="662" t="e">
        <f aca="false">IF(A11="","",PMT((1+D11)^(1/12)-1,(#REF!*12)-A11+1,-E11))</f>
        <v>#REF!</v>
      </c>
      <c r="K11" s="663"/>
    </row>
    <row r="12" customFormat="false" ht="14.25" hidden="false" customHeight="false" outlineLevel="0" collapsed="false">
      <c r="A12" s="660" t="e">
        <f aca="false">IF(A11="","",IF(A11=#REF!*12,"",+A11+1))</f>
        <v>#REF!</v>
      </c>
      <c r="B12" s="661" t="e">
        <f aca="false">IF(A12="","",+B11)</f>
        <v>#REF!</v>
      </c>
      <c r="C12" s="661" t="e">
        <f aca="false">IF(A12="","",IF(#REF!+'Plano Tx de Esforço'!A12&gt;120,0,ROUND(IF(B12&gt;0.045,(0.045*0.5),(0.5)*B12),7)))</f>
        <v>#REF!</v>
      </c>
      <c r="D12" s="661" t="e">
        <f aca="false">IF(A12="","",+B12-C12)</f>
        <v>#REF!</v>
      </c>
      <c r="E12" s="662" t="e">
        <f aca="false">IF(A12="","",+E11-F11)</f>
        <v>#REF!</v>
      </c>
      <c r="F12" s="662" t="e">
        <f aca="false">IF(A12="","",+J12-H12)</f>
        <v>#REF!</v>
      </c>
      <c r="G12" s="662" t="e">
        <f aca="false">IF(A12="","",ROUND(+E12*((1+B12)^(1/12)-1),2))</f>
        <v>#REF!</v>
      </c>
      <c r="H12" s="662" t="e">
        <f aca="false">IF(A12="","",ROUND(+E12*((1+B12-C12)^(1/12)-1),2))</f>
        <v>#REF!</v>
      </c>
      <c r="I12" s="662" t="e">
        <f aca="false">IF(A12="","",+G12-H12)</f>
        <v>#REF!</v>
      </c>
      <c r="J12" s="662" t="e">
        <f aca="false">IF(A12="","",PMT((1+D12)^(1/12)-1,(#REF!*12)-A12+1,-E12))</f>
        <v>#REF!</v>
      </c>
      <c r="K12" s="663"/>
    </row>
    <row r="13" customFormat="false" ht="14.25" hidden="false" customHeight="false" outlineLevel="0" collapsed="false">
      <c r="A13" s="660" t="e">
        <f aca="false">IF(A12="","",IF(A12=#REF!*12,"",+A12+1))</f>
        <v>#REF!</v>
      </c>
      <c r="B13" s="661" t="e">
        <f aca="false">IF(A13="","",+B12)</f>
        <v>#REF!</v>
      </c>
      <c r="C13" s="661" t="e">
        <f aca="false">IF(A13="","",IF(#REF!+'Plano Tx de Esforço'!A13&gt;120,0,ROUND(IF(B13&gt;0.045,(0.045*0.5),(0.5)*B13),7)))</f>
        <v>#REF!</v>
      </c>
      <c r="D13" s="661" t="e">
        <f aca="false">IF(A13="","",+B13-C13)</f>
        <v>#REF!</v>
      </c>
      <c r="E13" s="662" t="e">
        <f aca="false">IF(A13="","",+E12-F12)</f>
        <v>#REF!</v>
      </c>
      <c r="F13" s="662" t="e">
        <f aca="false">IF(A13="","",+J13-H13)</f>
        <v>#REF!</v>
      </c>
      <c r="G13" s="662" t="e">
        <f aca="false">IF(A13="","",ROUND(+E13*((1+B13)^(1/12)-1),2))</f>
        <v>#REF!</v>
      </c>
      <c r="H13" s="662" t="e">
        <f aca="false">IF(A13="","",ROUND(+E13*((1+B13-C13)^(1/12)-1),2))</f>
        <v>#REF!</v>
      </c>
      <c r="I13" s="662" t="e">
        <f aca="false">IF(A13="","",+G13-H13)</f>
        <v>#REF!</v>
      </c>
      <c r="J13" s="662" t="e">
        <f aca="false">IF(A13="","",PMT((1+D13)^(1/12)-1,(#REF!*12)-A13+1,-E13))</f>
        <v>#REF!</v>
      </c>
      <c r="K13" s="663"/>
    </row>
    <row r="14" customFormat="false" ht="14.25" hidden="false" customHeight="false" outlineLevel="0" collapsed="false">
      <c r="A14" s="660" t="e">
        <f aca="false">IF(A13="","",IF(A13=#REF!*12,"",+A13+1))</f>
        <v>#REF!</v>
      </c>
      <c r="B14" s="661" t="e">
        <f aca="false">IF(A14="","",+B13)</f>
        <v>#REF!</v>
      </c>
      <c r="C14" s="661" t="e">
        <f aca="false">IF(A14="","",IF(#REF!+'Plano Tx de Esforço'!A14&gt;120,0,ROUND(IF(B14&gt;0.045,(0.045*0.5),(0.5)*B14),7)))</f>
        <v>#REF!</v>
      </c>
      <c r="D14" s="661" t="e">
        <f aca="false">IF(A14="","",+B14-C14)</f>
        <v>#REF!</v>
      </c>
      <c r="E14" s="662" t="e">
        <f aca="false">IF(A14="","",+E13-F13)</f>
        <v>#REF!</v>
      </c>
      <c r="F14" s="662" t="e">
        <f aca="false">IF(A14="","",+J14-H14)</f>
        <v>#REF!</v>
      </c>
      <c r="G14" s="662" t="e">
        <f aca="false">IF(A14="","",ROUND(+E14*((1+B14)^(1/12)-1),2))</f>
        <v>#REF!</v>
      </c>
      <c r="H14" s="662" t="e">
        <f aca="false">IF(A14="","",ROUND(+E14*((1+B14-C14)^(1/12)-1),2))</f>
        <v>#REF!</v>
      </c>
      <c r="I14" s="662" t="e">
        <f aca="false">IF(A14="","",+G14-H14)</f>
        <v>#REF!</v>
      </c>
      <c r="J14" s="662" t="e">
        <f aca="false">IF(A14="","",PMT((1+D14)^(1/12)-1,(#REF!*12)-A14+1,-E14))</f>
        <v>#REF!</v>
      </c>
      <c r="K14" s="663"/>
    </row>
    <row r="15" customFormat="false" ht="14.25" hidden="false" customHeight="false" outlineLevel="0" collapsed="false">
      <c r="A15" s="660" t="e">
        <f aca="false">IF(A14="","",IF(A14=#REF!*12,"",+A14+1))</f>
        <v>#REF!</v>
      </c>
      <c r="B15" s="661" t="e">
        <f aca="false">IF(A15="","",+B14)</f>
        <v>#REF!</v>
      </c>
      <c r="C15" s="661" t="e">
        <f aca="false">IF(A15="","",IF(#REF!+'Plano Tx de Esforço'!A15&gt;120,0,ROUND(IF(B15&gt;0.045,(0.045*0.5),(0.5)*B15),7)))</f>
        <v>#REF!</v>
      </c>
      <c r="D15" s="661" t="e">
        <f aca="false">IF(A15="","",+B15-C15)</f>
        <v>#REF!</v>
      </c>
      <c r="E15" s="662" t="e">
        <f aca="false">IF(A15="","",+E14-F14)</f>
        <v>#REF!</v>
      </c>
      <c r="F15" s="662" t="e">
        <f aca="false">IF(A15="","",+J15-H15)</f>
        <v>#REF!</v>
      </c>
      <c r="G15" s="662" t="e">
        <f aca="false">IF(A15="","",ROUND(+E15*((1+B15)^(1/12)-1),2))</f>
        <v>#REF!</v>
      </c>
      <c r="H15" s="662" t="e">
        <f aca="false">IF(A15="","",ROUND(+E15*((1+B15-C15)^(1/12)-1),2))</f>
        <v>#REF!</v>
      </c>
      <c r="I15" s="662" t="e">
        <f aca="false">IF(A15="","",+G15-H15)</f>
        <v>#REF!</v>
      </c>
      <c r="J15" s="662" t="e">
        <f aca="false">IF(A15="","",PMT((1+D15)^(1/12)-1,(#REF!*12)-A15+1,-E15))</f>
        <v>#REF!</v>
      </c>
      <c r="K15" s="663"/>
    </row>
    <row r="16" customFormat="false" ht="14.25" hidden="false" customHeight="false" outlineLevel="0" collapsed="false">
      <c r="A16" s="660" t="e">
        <f aca="false">IF(A15="","",IF(A15=#REF!*12,"",+A15+1))</f>
        <v>#REF!</v>
      </c>
      <c r="B16" s="661" t="e">
        <f aca="false">IF(A16="","",+B15)</f>
        <v>#REF!</v>
      </c>
      <c r="C16" s="661" t="e">
        <f aca="false">IF(A16="","",IF(#REF!+'Plano Tx de Esforço'!A16&gt;120,0,ROUND(IF(B16&gt;0.045,(0.045*0.5),(0.5)*B16),7)))</f>
        <v>#REF!</v>
      </c>
      <c r="D16" s="661" t="e">
        <f aca="false">IF(A16="","",+B16-C16)</f>
        <v>#REF!</v>
      </c>
      <c r="E16" s="662" t="e">
        <f aca="false">IF(A16="","",+E15-F15)</f>
        <v>#REF!</v>
      </c>
      <c r="F16" s="662" t="e">
        <f aca="false">IF(A16="","",+J16-H16)</f>
        <v>#REF!</v>
      </c>
      <c r="G16" s="662" t="e">
        <f aca="false">IF(A16="","",ROUND(+E16*((1+B16)^(1/12)-1),2))</f>
        <v>#REF!</v>
      </c>
      <c r="H16" s="662" t="e">
        <f aca="false">IF(A16="","",ROUND(+E16*((1+B16-C16)^(1/12)-1),2))</f>
        <v>#REF!</v>
      </c>
      <c r="I16" s="662" t="e">
        <f aca="false">IF(A16="","",+G16-H16)</f>
        <v>#REF!</v>
      </c>
      <c r="J16" s="662" t="e">
        <f aca="false">IF(A16="","",PMT((1+D16)^(1/12)-1,(#REF!*12)-A16+1,-E16))</f>
        <v>#REF!</v>
      </c>
      <c r="K16" s="663"/>
    </row>
    <row r="17" customFormat="false" ht="14.25" hidden="false" customHeight="false" outlineLevel="0" collapsed="false">
      <c r="A17" s="660" t="e">
        <f aca="false">IF(A16="","",IF(A16=#REF!*12,"",+A16+1))</f>
        <v>#REF!</v>
      </c>
      <c r="B17" s="661" t="e">
        <f aca="false">IF(A17="","",+B16)</f>
        <v>#REF!</v>
      </c>
      <c r="C17" s="661" t="e">
        <f aca="false">IF(A17="","",IF(#REF!+'Plano Tx de Esforço'!A17&gt;120,0,ROUND(IF(B17&gt;0.045,(0.045*0.5),(0.5)*B17),7)))</f>
        <v>#REF!</v>
      </c>
      <c r="D17" s="661" t="e">
        <f aca="false">IF(A17="","",+B17-C17)</f>
        <v>#REF!</v>
      </c>
      <c r="E17" s="662" t="e">
        <f aca="false">IF(A17="","",+E16-F16)</f>
        <v>#REF!</v>
      </c>
      <c r="F17" s="662" t="e">
        <f aca="false">IF(A17="","",+J17-H17)</f>
        <v>#REF!</v>
      </c>
      <c r="G17" s="662" t="e">
        <f aca="false">IF(A17="","",ROUND(+E17*((1+B17)^(1/12)-1),2))</f>
        <v>#REF!</v>
      </c>
      <c r="H17" s="662" t="e">
        <f aca="false">IF(A17="","",ROUND(+E17*((1+B17-C17)^(1/12)-1),2))</f>
        <v>#REF!</v>
      </c>
      <c r="I17" s="662" t="e">
        <f aca="false">IF(A17="","",+G17-H17)</f>
        <v>#REF!</v>
      </c>
      <c r="J17" s="662" t="e">
        <f aca="false">IF(A17="","",PMT((1+D17)^(1/12)-1,(#REF!*12)-A17+1,-E17))</f>
        <v>#REF!</v>
      </c>
      <c r="K17" s="663"/>
    </row>
    <row r="18" customFormat="false" ht="14.25" hidden="false" customHeight="false" outlineLevel="0" collapsed="false">
      <c r="A18" s="660" t="e">
        <f aca="false">IF(A17="","",IF(A17=#REF!*12,"",+A17+1))</f>
        <v>#REF!</v>
      </c>
      <c r="B18" s="661" t="e">
        <f aca="false">IF(A18="","",+B17)</f>
        <v>#REF!</v>
      </c>
      <c r="C18" s="661" t="e">
        <f aca="false">IF(A18="","",IF(#REF!+'Plano Tx de Esforço'!A18&gt;120,0,ROUND(IF(B18&gt;0.045,(0.045*0.5),(0.5)*B18),7)))</f>
        <v>#REF!</v>
      </c>
      <c r="D18" s="661" t="e">
        <f aca="false">IF(A18="","",+B18-C18)</f>
        <v>#REF!</v>
      </c>
      <c r="E18" s="662" t="e">
        <f aca="false">IF(A18="","",+E17-F17)</f>
        <v>#REF!</v>
      </c>
      <c r="F18" s="662" t="e">
        <f aca="false">IF(A18="","",+J18-H18)</f>
        <v>#REF!</v>
      </c>
      <c r="G18" s="662" t="e">
        <f aca="false">IF(A18="","",ROUND(+E18*((1+B18)^(1/12)-1),2))</f>
        <v>#REF!</v>
      </c>
      <c r="H18" s="662" t="e">
        <f aca="false">IF(A18="","",ROUND(+E18*((1+B18-C18)^(1/12)-1),2))</f>
        <v>#REF!</v>
      </c>
      <c r="I18" s="662" t="e">
        <f aca="false">IF(A18="","",+G18-H18)</f>
        <v>#REF!</v>
      </c>
      <c r="J18" s="662" t="e">
        <f aca="false">IF(A18="","",PMT((1+D18)^(1/12)-1,(#REF!*12)-A18+1,-E18))</f>
        <v>#REF!</v>
      </c>
      <c r="K18" s="663"/>
    </row>
    <row r="19" customFormat="false" ht="14.25" hidden="false" customHeight="false" outlineLevel="0" collapsed="false">
      <c r="A19" s="660" t="e">
        <f aca="false">IF(A18="","",IF(A18=#REF!*12,"",+A18+1))</f>
        <v>#REF!</v>
      </c>
      <c r="B19" s="661" t="e">
        <f aca="false">IF(A19="","",+B18)</f>
        <v>#REF!</v>
      </c>
      <c r="C19" s="661" t="e">
        <f aca="false">IF(A19="","",IF(#REF!+'Plano Tx de Esforço'!A19&gt;120,0,ROUND(IF(B19&gt;0.045,(0.045*0.5),(0.5)*B19),7)))</f>
        <v>#REF!</v>
      </c>
      <c r="D19" s="661" t="e">
        <f aca="false">IF(A19="","",+B19-C19)</f>
        <v>#REF!</v>
      </c>
      <c r="E19" s="662" t="e">
        <f aca="false">IF(A19="","",+E18-F18)</f>
        <v>#REF!</v>
      </c>
      <c r="F19" s="662" t="e">
        <f aca="false">IF(A19="","",+J19-H19)</f>
        <v>#REF!</v>
      </c>
      <c r="G19" s="662" t="e">
        <f aca="false">IF(A19="","",ROUND(+E19*((1+B19)^(1/12)-1),2))</f>
        <v>#REF!</v>
      </c>
      <c r="H19" s="662" t="e">
        <f aca="false">IF(A19="","",ROUND(+E19*((1+B19-C19)^(1/12)-1),2))</f>
        <v>#REF!</v>
      </c>
      <c r="I19" s="662" t="e">
        <f aca="false">IF(A19="","",+G19-H19)</f>
        <v>#REF!</v>
      </c>
      <c r="J19" s="662" t="e">
        <f aca="false">IF(A19="","",PMT((1+D19)^(1/12)-1,(#REF!*12)-A19+1,-E19))</f>
        <v>#REF!</v>
      </c>
      <c r="K19" s="663"/>
    </row>
    <row r="20" customFormat="false" ht="14.25" hidden="false" customHeight="false" outlineLevel="0" collapsed="false">
      <c r="A20" s="660" t="e">
        <f aca="false">IF(A19="","",IF(A19=#REF!*12,"",+A19+1))</f>
        <v>#REF!</v>
      </c>
      <c r="B20" s="661" t="e">
        <f aca="false">IF(A20="","",+B19)</f>
        <v>#REF!</v>
      </c>
      <c r="C20" s="661" t="e">
        <f aca="false">IF(A20="","",IF(#REF!+'Plano Tx de Esforço'!A20&gt;120,0,ROUND(IF(B20&gt;0.045,(0.045*0.5),(0.5)*B20),7)))</f>
        <v>#REF!</v>
      </c>
      <c r="D20" s="661" t="e">
        <f aca="false">IF(A20="","",+B20-C20)</f>
        <v>#REF!</v>
      </c>
      <c r="E20" s="662" t="e">
        <f aca="false">IF(A20="","",+E19-F19)</f>
        <v>#REF!</v>
      </c>
      <c r="F20" s="662" t="e">
        <f aca="false">IF(A20="","",+J20-H20)</f>
        <v>#REF!</v>
      </c>
      <c r="G20" s="662" t="e">
        <f aca="false">IF(A20="","",ROUND(+E20*((1+B20)^(1/12)-1),2))</f>
        <v>#REF!</v>
      </c>
      <c r="H20" s="662" t="e">
        <f aca="false">IF(A20="","",ROUND(+E20*((1+B20-C20)^(1/12)-1),2))</f>
        <v>#REF!</v>
      </c>
      <c r="I20" s="662" t="e">
        <f aca="false">IF(A20="","",+G20-H20)</f>
        <v>#REF!</v>
      </c>
      <c r="J20" s="662" t="e">
        <f aca="false">IF(A20="","",PMT((1+D20)^(1/12)-1,(#REF!*12)-A20+1,-E20))</f>
        <v>#REF!</v>
      </c>
      <c r="K20" s="663"/>
    </row>
    <row r="21" customFormat="false" ht="14.25" hidden="false" customHeight="false" outlineLevel="0" collapsed="false">
      <c r="A21" s="660" t="e">
        <f aca="false">IF(A20="","",IF(A20=#REF!*12,"",+A20+1))</f>
        <v>#REF!</v>
      </c>
      <c r="B21" s="661" t="e">
        <f aca="false">IF(A21="","",+B20)</f>
        <v>#REF!</v>
      </c>
      <c r="C21" s="661" t="e">
        <f aca="false">IF(A21="","",IF(#REF!+'Plano Tx de Esforço'!A21&gt;120,0,ROUND(IF(B21&gt;0.045,(0.045*0.5),(0.5)*B21),7)))</f>
        <v>#REF!</v>
      </c>
      <c r="D21" s="661" t="e">
        <f aca="false">IF(A21="","",+B21-C21)</f>
        <v>#REF!</v>
      </c>
      <c r="E21" s="662" t="e">
        <f aca="false">IF(A21="","",+E20-F20)</f>
        <v>#REF!</v>
      </c>
      <c r="F21" s="662" t="e">
        <f aca="false">IF(A21="","",+J21-H21)</f>
        <v>#REF!</v>
      </c>
      <c r="G21" s="662" t="e">
        <f aca="false">IF(A21="","",ROUND(+E21*((1+B21)^(1/12)-1),2))</f>
        <v>#REF!</v>
      </c>
      <c r="H21" s="662" t="e">
        <f aca="false">IF(A21="","",ROUND(+E21*((1+B21-C21)^(1/12)-1),2))</f>
        <v>#REF!</v>
      </c>
      <c r="I21" s="662" t="e">
        <f aca="false">IF(A21="","",+G21-H21)</f>
        <v>#REF!</v>
      </c>
      <c r="J21" s="662" t="e">
        <f aca="false">IF(A21="","",PMT((1+D21)^(1/12)-1,(#REF!*12)-A21+1,-E21))</f>
        <v>#REF!</v>
      </c>
      <c r="K21" s="663"/>
    </row>
    <row r="22" customFormat="false" ht="14.25" hidden="false" customHeight="false" outlineLevel="0" collapsed="false">
      <c r="A22" s="660" t="e">
        <f aca="false">IF(A21="","",IF(A21=#REF!*12,"",+A21+1))</f>
        <v>#REF!</v>
      </c>
      <c r="B22" s="661" t="e">
        <f aca="false">IF(A22="","",+B21)</f>
        <v>#REF!</v>
      </c>
      <c r="C22" s="661" t="e">
        <f aca="false">IF(A22="","",IF(#REF!+'Plano Tx de Esforço'!A22&gt;120,0,ROUND(IF(B22&gt;0.045,(0.045*0.5),(0.5)*B22),7)))</f>
        <v>#REF!</v>
      </c>
      <c r="D22" s="661" t="e">
        <f aca="false">IF(A22="","",+B22-C22)</f>
        <v>#REF!</v>
      </c>
      <c r="E22" s="662" t="e">
        <f aca="false">IF(A22="","",+E21-F21)</f>
        <v>#REF!</v>
      </c>
      <c r="F22" s="662" t="e">
        <f aca="false">IF(A22="","",+J22-H22)</f>
        <v>#REF!</v>
      </c>
      <c r="G22" s="662" t="e">
        <f aca="false">IF(A22="","",ROUND(+E22*((1+B22)^(1/12)-1),2))</f>
        <v>#REF!</v>
      </c>
      <c r="H22" s="662" t="e">
        <f aca="false">IF(A22="","",ROUND(+E22*((1+B22-C22)^(1/12)-1),2))</f>
        <v>#REF!</v>
      </c>
      <c r="I22" s="662" t="e">
        <f aca="false">IF(A22="","",+G22-H22)</f>
        <v>#REF!</v>
      </c>
      <c r="J22" s="662" t="e">
        <f aca="false">IF(A22="","",PMT((1+D22)^(1/12)-1,(#REF!*12)-A22+1,-E22))</f>
        <v>#REF!</v>
      </c>
      <c r="K22" s="663"/>
    </row>
    <row r="23" customFormat="false" ht="14.25" hidden="false" customHeight="false" outlineLevel="0" collapsed="false">
      <c r="A23" s="660" t="e">
        <f aca="false">IF(A22="","",IF(A22=#REF!*12,"",+A22+1))</f>
        <v>#REF!</v>
      </c>
      <c r="B23" s="661" t="e">
        <f aca="false">IF(A23="","",+B22)</f>
        <v>#REF!</v>
      </c>
      <c r="C23" s="661" t="e">
        <f aca="false">IF(A23="","",IF(#REF!+'Plano Tx de Esforço'!A23&gt;120,0,ROUND(IF(B23&gt;0.045,(0.045*0.5),(0.5)*B23),7)))</f>
        <v>#REF!</v>
      </c>
      <c r="D23" s="661" t="e">
        <f aca="false">IF(A23="","",+B23-C23)</f>
        <v>#REF!</v>
      </c>
      <c r="E23" s="662" t="e">
        <f aca="false">IF(A23="","",+E22-F22)</f>
        <v>#REF!</v>
      </c>
      <c r="F23" s="662" t="e">
        <f aca="false">IF(A23="","",+J23-H23)</f>
        <v>#REF!</v>
      </c>
      <c r="G23" s="662" t="e">
        <f aca="false">IF(A23="","",ROUND(+E23*((1+B23)^(1/12)-1),2))</f>
        <v>#REF!</v>
      </c>
      <c r="H23" s="662" t="e">
        <f aca="false">IF(A23="","",ROUND(+E23*((1+B23-C23)^(1/12)-1),2))</f>
        <v>#REF!</v>
      </c>
      <c r="I23" s="662" t="e">
        <f aca="false">IF(A23="","",+G23-H23)</f>
        <v>#REF!</v>
      </c>
      <c r="J23" s="662" t="e">
        <f aca="false">IF(A23="","",PMT((1+D23)^(1/12)-1,(#REF!*12)-A23+1,-E23))</f>
        <v>#REF!</v>
      </c>
      <c r="K23" s="663"/>
    </row>
    <row r="24" customFormat="false" ht="14.25" hidden="false" customHeight="false" outlineLevel="0" collapsed="false">
      <c r="A24" s="660" t="e">
        <f aca="false">IF(A23="","",IF(A23=#REF!*12,"",+A23+1))</f>
        <v>#REF!</v>
      </c>
      <c r="B24" s="661" t="e">
        <f aca="false">IF(A24="","",+B23)</f>
        <v>#REF!</v>
      </c>
      <c r="C24" s="661" t="e">
        <f aca="false">IF(A24="","",IF(#REF!+'Plano Tx de Esforço'!A24&gt;120,0,ROUND(IF(B24&gt;0.045,(0.045*0.5),(0.5)*B24),7)))</f>
        <v>#REF!</v>
      </c>
      <c r="D24" s="661" t="e">
        <f aca="false">IF(A24="","",+B24-C24)</f>
        <v>#REF!</v>
      </c>
      <c r="E24" s="662" t="e">
        <f aca="false">IF(A24="","",+E23-F23)</f>
        <v>#REF!</v>
      </c>
      <c r="F24" s="662" t="e">
        <f aca="false">IF(A24="","",+J24-H24)</f>
        <v>#REF!</v>
      </c>
      <c r="G24" s="662" t="e">
        <f aca="false">IF(A24="","",ROUND(+E24*((1+B24)^(1/12)-1),2))</f>
        <v>#REF!</v>
      </c>
      <c r="H24" s="662" t="e">
        <f aca="false">IF(A24="","",ROUND(+E24*((1+B24-C24)^(1/12)-1),2))</f>
        <v>#REF!</v>
      </c>
      <c r="I24" s="662" t="e">
        <f aca="false">IF(A24="","",+G24-H24)</f>
        <v>#REF!</v>
      </c>
      <c r="J24" s="662" t="e">
        <f aca="false">IF(A24="","",PMT((1+D24)^(1/12)-1,(#REF!*12)-A24+1,-E24))</f>
        <v>#REF!</v>
      </c>
      <c r="K24" s="663"/>
    </row>
    <row r="25" customFormat="false" ht="14.25" hidden="false" customHeight="false" outlineLevel="0" collapsed="false">
      <c r="A25" s="660" t="e">
        <f aca="false">IF(A24="","",IF(A24=#REF!*12,"",+A24+1))</f>
        <v>#REF!</v>
      </c>
      <c r="B25" s="661" t="e">
        <f aca="false">IF(A25="","",+B24)</f>
        <v>#REF!</v>
      </c>
      <c r="C25" s="661" t="e">
        <f aca="false">IF(A25="","",IF(#REF!+'Plano Tx de Esforço'!A25&gt;120,0,ROUND(IF(B25&gt;0.045,(0.045*0.5),(0.5)*B25),7)))</f>
        <v>#REF!</v>
      </c>
      <c r="D25" s="661" t="e">
        <f aca="false">IF(A25="","",+B25-C25)</f>
        <v>#REF!</v>
      </c>
      <c r="E25" s="662" t="e">
        <f aca="false">IF(A25="","",+E24-F24)</f>
        <v>#REF!</v>
      </c>
      <c r="F25" s="662" t="e">
        <f aca="false">IF(A25="","",+J25-H25)</f>
        <v>#REF!</v>
      </c>
      <c r="G25" s="662" t="e">
        <f aca="false">IF(A25="","",ROUND(+E25*((1+B25)^(1/12)-1),2))</f>
        <v>#REF!</v>
      </c>
      <c r="H25" s="662" t="e">
        <f aca="false">IF(A25="","",ROUND(+E25*((1+B25-C25)^(1/12)-1),2))</f>
        <v>#REF!</v>
      </c>
      <c r="I25" s="662" t="e">
        <f aca="false">IF(A25="","",+G25-H25)</f>
        <v>#REF!</v>
      </c>
      <c r="J25" s="662" t="e">
        <f aca="false">IF(A25="","",PMT((1+D25)^(1/12)-1,(#REF!*12)-A25+1,-E25))</f>
        <v>#REF!</v>
      </c>
      <c r="K25" s="663"/>
    </row>
    <row r="26" customFormat="false" ht="14.25" hidden="false" customHeight="false" outlineLevel="0" collapsed="false">
      <c r="A26" s="660" t="e">
        <f aca="false">IF(A25="","",IF(A25=#REF!*12,"",+A25+1))</f>
        <v>#REF!</v>
      </c>
      <c r="B26" s="661" t="e">
        <f aca="false">IF(A26="","",+B25)</f>
        <v>#REF!</v>
      </c>
      <c r="C26" s="661" t="e">
        <f aca="false">IF(A26="","",IF(#REF!+'Plano Tx de Esforço'!A26&gt;120,0,ROUND(IF(B26&gt;0.045,(0.045*0.5),(0.5)*B26),7)))</f>
        <v>#REF!</v>
      </c>
      <c r="D26" s="661" t="e">
        <f aca="false">IF(A26="","",+B26-C26)</f>
        <v>#REF!</v>
      </c>
      <c r="E26" s="662" t="e">
        <f aca="false">IF(A26="","",+E25-F25)</f>
        <v>#REF!</v>
      </c>
      <c r="F26" s="662" t="e">
        <f aca="false">IF(A26="","",+J26-H26)</f>
        <v>#REF!</v>
      </c>
      <c r="G26" s="662" t="e">
        <f aca="false">IF(A26="","",ROUND(+E26*((1+B26)^(1/12)-1),2))</f>
        <v>#REF!</v>
      </c>
      <c r="H26" s="662" t="e">
        <f aca="false">IF(A26="","",ROUND(+E26*((1+B26-C26)^(1/12)-1),2))</f>
        <v>#REF!</v>
      </c>
      <c r="I26" s="662" t="e">
        <f aca="false">IF(A26="","",+G26-H26)</f>
        <v>#REF!</v>
      </c>
      <c r="J26" s="662" t="e">
        <f aca="false">IF(A26="","",PMT((1+D26)^(1/12)-1,(#REF!*12)-A26+1,-E26))</f>
        <v>#REF!</v>
      </c>
      <c r="K26" s="663"/>
    </row>
    <row r="27" customFormat="false" ht="14.25" hidden="false" customHeight="false" outlineLevel="0" collapsed="false">
      <c r="A27" s="660" t="e">
        <f aca="false">IF(A26="","",IF(A26=#REF!*12,"",+A26+1))</f>
        <v>#REF!</v>
      </c>
      <c r="B27" s="661" t="e">
        <f aca="false">IF(A27="","",+B26)</f>
        <v>#REF!</v>
      </c>
      <c r="C27" s="661" t="e">
        <f aca="false">IF(A27="","",IF(#REF!+'Plano Tx de Esforço'!A27&gt;120,0,ROUND(IF(B27&gt;0.045,(0.045*0.5),(0.5)*B27),7)))</f>
        <v>#REF!</v>
      </c>
      <c r="D27" s="661" t="e">
        <f aca="false">IF(A27="","",+B27-C27)</f>
        <v>#REF!</v>
      </c>
      <c r="E27" s="662" t="e">
        <f aca="false">IF(A27="","",+E26-F26)</f>
        <v>#REF!</v>
      </c>
      <c r="F27" s="662" t="e">
        <f aca="false">IF(A27="","",+J27-H27)</f>
        <v>#REF!</v>
      </c>
      <c r="G27" s="662" t="e">
        <f aca="false">IF(A27="","",ROUND(+E27*((1+B27)^(1/12)-1),2))</f>
        <v>#REF!</v>
      </c>
      <c r="H27" s="662" t="e">
        <f aca="false">IF(A27="","",ROUND(+E27*((1+B27-C27)^(1/12)-1),2))</f>
        <v>#REF!</v>
      </c>
      <c r="I27" s="662" t="e">
        <f aca="false">IF(A27="","",+G27-H27)</f>
        <v>#REF!</v>
      </c>
      <c r="J27" s="662" t="e">
        <f aca="false">IF(A27="","",PMT((1+D27)^(1/12)-1,(#REF!*12)-A27+1,-E27))</f>
        <v>#REF!</v>
      </c>
      <c r="K27" s="663"/>
    </row>
    <row r="28" customFormat="false" ht="14.25" hidden="false" customHeight="false" outlineLevel="0" collapsed="false">
      <c r="A28" s="660" t="e">
        <f aca="false">IF(A27="","",IF(A27=#REF!*12,"",+A27+1))</f>
        <v>#REF!</v>
      </c>
      <c r="B28" s="661" t="e">
        <f aca="false">IF(A28="","",+B27)</f>
        <v>#REF!</v>
      </c>
      <c r="C28" s="661" t="e">
        <f aca="false">IF(A28="","",IF(#REF!+'Plano Tx de Esforço'!A28&gt;120,0,ROUND(IF(B28&gt;0.045,(0.045*0.5),(0.5)*B28),7)))</f>
        <v>#REF!</v>
      </c>
      <c r="D28" s="661" t="e">
        <f aca="false">IF(A28="","",+B28-C28)</f>
        <v>#REF!</v>
      </c>
      <c r="E28" s="662" t="e">
        <f aca="false">IF(A28="","",+E27-F27)</f>
        <v>#REF!</v>
      </c>
      <c r="F28" s="662" t="e">
        <f aca="false">IF(A28="","",+J28-H28)</f>
        <v>#REF!</v>
      </c>
      <c r="G28" s="662" t="e">
        <f aca="false">IF(A28="","",ROUND(+E28*((1+B28)^(1/12)-1),2))</f>
        <v>#REF!</v>
      </c>
      <c r="H28" s="662" t="e">
        <f aca="false">IF(A28="","",ROUND(+E28*((1+B28-C28)^(1/12)-1),2))</f>
        <v>#REF!</v>
      </c>
      <c r="I28" s="662" t="e">
        <f aca="false">IF(A28="","",+G28-H28)</f>
        <v>#REF!</v>
      </c>
      <c r="J28" s="662" t="e">
        <f aca="false">IF(A28="","",PMT((1+D28)^(1/12)-1,(#REF!*12)-A28+1,-E28))</f>
        <v>#REF!</v>
      </c>
      <c r="K28" s="663"/>
    </row>
    <row r="29" customFormat="false" ht="14.25" hidden="false" customHeight="false" outlineLevel="0" collapsed="false">
      <c r="A29" s="660" t="e">
        <f aca="false">IF(A28="","",IF(A28=#REF!*12,"",+A28+1))</f>
        <v>#REF!</v>
      </c>
      <c r="B29" s="661" t="e">
        <f aca="false">IF(A29="","",+B28)</f>
        <v>#REF!</v>
      </c>
      <c r="C29" s="661" t="e">
        <f aca="false">IF(A29="","",IF(#REF!+'Plano Tx de Esforço'!A29&gt;120,0,ROUND(IF(B29&gt;0.045,(0.045*0.5),(0.5)*B29),7)))</f>
        <v>#REF!</v>
      </c>
      <c r="D29" s="661" t="e">
        <f aca="false">IF(A29="","",+B29-C29)</f>
        <v>#REF!</v>
      </c>
      <c r="E29" s="662" t="e">
        <f aca="false">IF(A29="","",+E28-F28)</f>
        <v>#REF!</v>
      </c>
      <c r="F29" s="662" t="e">
        <f aca="false">IF(A29="","",+J29-H29)</f>
        <v>#REF!</v>
      </c>
      <c r="G29" s="662" t="e">
        <f aca="false">IF(A29="","",ROUND(+E29*((1+B29)^(1/12)-1),2))</f>
        <v>#REF!</v>
      </c>
      <c r="H29" s="662" t="e">
        <f aca="false">IF(A29="","",ROUND(+E29*((1+B29-C29)^(1/12)-1),2))</f>
        <v>#REF!</v>
      </c>
      <c r="I29" s="662" t="e">
        <f aca="false">IF(A29="","",+G29-H29)</f>
        <v>#REF!</v>
      </c>
      <c r="J29" s="662" t="e">
        <f aca="false">IF(A29="","",PMT((1+D29)^(1/12)-1,(#REF!*12)-A29+1,-E29))</f>
        <v>#REF!</v>
      </c>
      <c r="K29" s="663"/>
    </row>
    <row r="30" customFormat="false" ht="14.25" hidden="false" customHeight="false" outlineLevel="0" collapsed="false">
      <c r="A30" s="660" t="e">
        <f aca="false">IF(A29="","",IF(A29=#REF!*12,"",+A29+1))</f>
        <v>#REF!</v>
      </c>
      <c r="B30" s="661" t="e">
        <f aca="false">IF(A30="","",+B29)</f>
        <v>#REF!</v>
      </c>
      <c r="C30" s="661" t="e">
        <f aca="false">IF(A30="","",IF(#REF!+'Plano Tx de Esforço'!A30&gt;120,0,ROUND(IF(B30&gt;0.045,(0.045*0.5),(0.5)*B30),7)))</f>
        <v>#REF!</v>
      </c>
      <c r="D30" s="661" t="e">
        <f aca="false">IF(A30="","",+B30-C30)</f>
        <v>#REF!</v>
      </c>
      <c r="E30" s="662" t="e">
        <f aca="false">IF(A30="","",+E29-F29)</f>
        <v>#REF!</v>
      </c>
      <c r="F30" s="662" t="e">
        <f aca="false">IF(A30="","",+J30-H30)</f>
        <v>#REF!</v>
      </c>
      <c r="G30" s="662" t="e">
        <f aca="false">IF(A30="","",ROUND(+E30*((1+B30)^(1/12)-1),2))</f>
        <v>#REF!</v>
      </c>
      <c r="H30" s="662" t="e">
        <f aca="false">IF(A30="","",ROUND(+E30*((1+B30-C30)^(1/12)-1),2))</f>
        <v>#REF!</v>
      </c>
      <c r="I30" s="662" t="e">
        <f aca="false">IF(A30="","",+G30-H30)</f>
        <v>#REF!</v>
      </c>
      <c r="J30" s="662" t="e">
        <f aca="false">IF(A30="","",PMT((1+D30)^(1/12)-1,(#REF!*12)-A30+1,-E30))</f>
        <v>#REF!</v>
      </c>
      <c r="K30" s="663"/>
    </row>
    <row r="31" customFormat="false" ht="14.25" hidden="false" customHeight="false" outlineLevel="0" collapsed="false">
      <c r="A31" s="660" t="e">
        <f aca="false">IF(A30="","",IF(A30=#REF!*12,"",+A30+1))</f>
        <v>#REF!</v>
      </c>
      <c r="B31" s="661" t="e">
        <f aca="false">IF(A31="","",+B30)</f>
        <v>#REF!</v>
      </c>
      <c r="C31" s="661" t="e">
        <f aca="false">IF(A31="","",IF(#REF!+'Plano Tx de Esforço'!A31&gt;120,0,ROUND(IF(B31&gt;0.045,(0.045*0.5),(0.5)*B31),7)))</f>
        <v>#REF!</v>
      </c>
      <c r="D31" s="661" t="e">
        <f aca="false">IF(A31="","",+B31-C31)</f>
        <v>#REF!</v>
      </c>
      <c r="E31" s="662" t="e">
        <f aca="false">IF(A31="","",+E30-F30)</f>
        <v>#REF!</v>
      </c>
      <c r="F31" s="662" t="e">
        <f aca="false">IF(A31="","",+J31-H31)</f>
        <v>#REF!</v>
      </c>
      <c r="G31" s="662" t="e">
        <f aca="false">IF(A31="","",ROUND(+E31*((1+B31)^(1/12)-1),2))</f>
        <v>#REF!</v>
      </c>
      <c r="H31" s="662" t="e">
        <f aca="false">IF(A31="","",ROUND(+E31*((1+B31-C31)^(1/12)-1),2))</f>
        <v>#REF!</v>
      </c>
      <c r="I31" s="662" t="e">
        <f aca="false">IF(A31="","",+G31-H31)</f>
        <v>#REF!</v>
      </c>
      <c r="J31" s="662" t="e">
        <f aca="false">IF(A31="","",PMT((1+D31)^(1/12)-1,(#REF!*12)-A31+1,-E31))</f>
        <v>#REF!</v>
      </c>
      <c r="K31" s="663"/>
    </row>
    <row r="32" customFormat="false" ht="14.25" hidden="false" customHeight="false" outlineLevel="0" collapsed="false">
      <c r="A32" s="660" t="e">
        <f aca="false">IF(A31="","",IF(A31=#REF!*12,"",+A31+1))</f>
        <v>#REF!</v>
      </c>
      <c r="B32" s="661" t="e">
        <f aca="false">IF(A32="","",+B31)</f>
        <v>#REF!</v>
      </c>
      <c r="C32" s="661" t="e">
        <f aca="false">IF(A32="","",IF(#REF!+'Plano Tx de Esforço'!A32&gt;120,0,ROUND(IF(B32&gt;0.045,(0.045*0.5),(0.5)*B32),7)))</f>
        <v>#REF!</v>
      </c>
      <c r="D32" s="661" t="e">
        <f aca="false">IF(A32="","",+B32-C32)</f>
        <v>#REF!</v>
      </c>
      <c r="E32" s="662" t="e">
        <f aca="false">IF(A32="","",+E31-F31)</f>
        <v>#REF!</v>
      </c>
      <c r="F32" s="662" t="e">
        <f aca="false">IF(A32="","",+J32-H32)</f>
        <v>#REF!</v>
      </c>
      <c r="G32" s="662" t="e">
        <f aca="false">IF(A32="","",ROUND(+E32*((1+B32)^(1/12)-1),2))</f>
        <v>#REF!</v>
      </c>
      <c r="H32" s="662" t="e">
        <f aca="false">IF(A32="","",ROUND(+E32*((1+B32-C32)^(1/12)-1),2))</f>
        <v>#REF!</v>
      </c>
      <c r="I32" s="662" t="e">
        <f aca="false">IF(A32="","",+G32-H32)</f>
        <v>#REF!</v>
      </c>
      <c r="J32" s="662" t="e">
        <f aca="false">IF(A32="","",PMT((1+D32)^(1/12)-1,(#REF!*12)-A32+1,-E32))</f>
        <v>#REF!</v>
      </c>
      <c r="K32" s="663"/>
    </row>
    <row r="33" customFormat="false" ht="14.25" hidden="false" customHeight="false" outlineLevel="0" collapsed="false">
      <c r="A33" s="660" t="e">
        <f aca="false">IF(A32="","",IF(A32=#REF!*12,"",+A32+1))</f>
        <v>#REF!</v>
      </c>
      <c r="B33" s="661" t="e">
        <f aca="false">IF(A33="","",+B32)</f>
        <v>#REF!</v>
      </c>
      <c r="C33" s="661" t="e">
        <f aca="false">IF(A33="","",IF(#REF!+'Plano Tx de Esforço'!A33&gt;120,0,ROUND(IF(B33&gt;0.045,(0.045*0.5),(0.5)*B33),7)))</f>
        <v>#REF!</v>
      </c>
      <c r="D33" s="661" t="e">
        <f aca="false">IF(A33="","",+B33-C33)</f>
        <v>#REF!</v>
      </c>
      <c r="E33" s="662" t="e">
        <f aca="false">IF(A33="","",+E32-F32)</f>
        <v>#REF!</v>
      </c>
      <c r="F33" s="662" t="e">
        <f aca="false">IF(A33="","",+J33-H33)</f>
        <v>#REF!</v>
      </c>
      <c r="G33" s="662" t="e">
        <f aca="false">IF(A33="","",ROUND(+E33*((1+B33)^(1/12)-1),2))</f>
        <v>#REF!</v>
      </c>
      <c r="H33" s="662" t="e">
        <f aca="false">IF(A33="","",ROUND(+E33*((1+B33-C33)^(1/12)-1),2))</f>
        <v>#REF!</v>
      </c>
      <c r="I33" s="662" t="e">
        <f aca="false">IF(A33="","",+G33-H33)</f>
        <v>#REF!</v>
      </c>
      <c r="J33" s="662" t="e">
        <f aca="false">IF(A33="","",PMT((1+D33)^(1/12)-1,(#REF!*12)-A33+1,-E33))</f>
        <v>#REF!</v>
      </c>
      <c r="K33" s="663"/>
    </row>
    <row r="34" customFormat="false" ht="14.25" hidden="false" customHeight="false" outlineLevel="0" collapsed="false">
      <c r="A34" s="660" t="e">
        <f aca="false">IF(A33="","",IF(A33=#REF!*12,"",+A33+1))</f>
        <v>#REF!</v>
      </c>
      <c r="B34" s="661" t="e">
        <f aca="false">IF(A34="","",+B33)</f>
        <v>#REF!</v>
      </c>
      <c r="C34" s="661" t="e">
        <f aca="false">IF(A34="","",IF(#REF!+'Plano Tx de Esforço'!A34&gt;120,0,ROUND(IF(B34&gt;0.045,(0.045*0.5),(0.5)*B34),7)))</f>
        <v>#REF!</v>
      </c>
      <c r="D34" s="661" t="e">
        <f aca="false">IF(A34="","",+B34-C34)</f>
        <v>#REF!</v>
      </c>
      <c r="E34" s="662" t="e">
        <f aca="false">IF(A34="","",+E33-F33)</f>
        <v>#REF!</v>
      </c>
      <c r="F34" s="662" t="e">
        <f aca="false">IF(A34="","",+J34-H34)</f>
        <v>#REF!</v>
      </c>
      <c r="G34" s="662" t="e">
        <f aca="false">IF(A34="","",ROUND(+E34*((1+B34)^(1/12)-1),2))</f>
        <v>#REF!</v>
      </c>
      <c r="H34" s="662" t="e">
        <f aca="false">IF(A34="","",ROUND(+E34*((1+B34-C34)^(1/12)-1),2))</f>
        <v>#REF!</v>
      </c>
      <c r="I34" s="662" t="e">
        <f aca="false">IF(A34="","",+G34-H34)</f>
        <v>#REF!</v>
      </c>
      <c r="J34" s="662" t="e">
        <f aca="false">IF(A34="","",PMT((1+D34)^(1/12)-1,(#REF!*12)-A34+1,-E34))</f>
        <v>#REF!</v>
      </c>
      <c r="K34" s="663"/>
    </row>
    <row r="35" customFormat="false" ht="14.25" hidden="false" customHeight="false" outlineLevel="0" collapsed="false">
      <c r="A35" s="660" t="e">
        <f aca="false">IF(A34="","",IF(A34=#REF!*12,"",+A34+1))</f>
        <v>#REF!</v>
      </c>
      <c r="B35" s="661" t="e">
        <f aca="false">IF(A35="","",+B34)</f>
        <v>#REF!</v>
      </c>
      <c r="C35" s="661" t="e">
        <f aca="false">IF(A35="","",IF(#REF!+'Plano Tx de Esforço'!A35&gt;120,0,ROUND(IF(B35&gt;0.045,(0.045*0.5),(0.5)*B35),7)))</f>
        <v>#REF!</v>
      </c>
      <c r="D35" s="661" t="e">
        <f aca="false">IF(A35="","",+B35-C35)</f>
        <v>#REF!</v>
      </c>
      <c r="E35" s="662" t="e">
        <f aca="false">IF(A35="","",+E34-F34)</f>
        <v>#REF!</v>
      </c>
      <c r="F35" s="662" t="e">
        <f aca="false">IF(A35="","",+J35-H35)</f>
        <v>#REF!</v>
      </c>
      <c r="G35" s="662" t="e">
        <f aca="false">IF(A35="","",ROUND(+E35*((1+B35)^(1/12)-1),2))</f>
        <v>#REF!</v>
      </c>
      <c r="H35" s="662" t="e">
        <f aca="false">IF(A35="","",ROUND(+E35*((1+B35-C35)^(1/12)-1),2))</f>
        <v>#REF!</v>
      </c>
      <c r="I35" s="662" t="e">
        <f aca="false">IF(A35="","",+G35-H35)</f>
        <v>#REF!</v>
      </c>
      <c r="J35" s="662" t="e">
        <f aca="false">IF(A35="","",PMT((1+D35)^(1/12)-1,(#REF!*12)-A35+1,-E35))</f>
        <v>#REF!</v>
      </c>
      <c r="K35" s="663"/>
    </row>
    <row r="36" customFormat="false" ht="14.25" hidden="false" customHeight="false" outlineLevel="0" collapsed="false">
      <c r="A36" s="660" t="e">
        <f aca="false">IF(A35="","",IF(A35=#REF!*12,"",+A35+1))</f>
        <v>#REF!</v>
      </c>
      <c r="B36" s="661" t="e">
        <f aca="false">IF(A36="","",+B35)</f>
        <v>#REF!</v>
      </c>
      <c r="C36" s="661" t="e">
        <f aca="false">IF(A36="","",IF(#REF!+'Plano Tx de Esforço'!A36&gt;120,0,ROUND(IF(B36&gt;0.045,(0.045*0.5),(0.5)*B36),7)))</f>
        <v>#REF!</v>
      </c>
      <c r="D36" s="661" t="e">
        <f aca="false">IF(A36="","",+B36-C36)</f>
        <v>#REF!</v>
      </c>
      <c r="E36" s="662" t="e">
        <f aca="false">IF(A36="","",+E35-F35)</f>
        <v>#REF!</v>
      </c>
      <c r="F36" s="662" t="e">
        <f aca="false">IF(A36="","",+J36-H36)</f>
        <v>#REF!</v>
      </c>
      <c r="G36" s="662" t="e">
        <f aca="false">IF(A36="","",ROUND(+E36*((1+B36)^(1/12)-1),2))</f>
        <v>#REF!</v>
      </c>
      <c r="H36" s="662" t="e">
        <f aca="false">IF(A36="","",ROUND(+E36*((1+B36-C36)^(1/12)-1),2))</f>
        <v>#REF!</v>
      </c>
      <c r="I36" s="662" t="e">
        <f aca="false">IF(A36="","",+G36-H36)</f>
        <v>#REF!</v>
      </c>
      <c r="J36" s="662" t="e">
        <f aca="false">IF(A36="","",PMT((1+D36)^(1/12)-1,(#REF!*12)-A36+1,-E36))</f>
        <v>#REF!</v>
      </c>
      <c r="K36" s="663"/>
    </row>
    <row r="37" customFormat="false" ht="14.25" hidden="false" customHeight="false" outlineLevel="0" collapsed="false">
      <c r="A37" s="660" t="e">
        <f aca="false">IF(A36="","",IF(A36=#REF!*12,"",+A36+1))</f>
        <v>#REF!</v>
      </c>
      <c r="B37" s="661" t="e">
        <f aca="false">IF(A37="","",+B36)</f>
        <v>#REF!</v>
      </c>
      <c r="C37" s="661" t="e">
        <f aca="false">IF(A37="","",IF(#REF!+'Plano Tx de Esforço'!A37&gt;120,0,ROUND(IF(B37&gt;0.045,(0.045*0.5),(0.5)*B37),7)))</f>
        <v>#REF!</v>
      </c>
      <c r="D37" s="661" t="e">
        <f aca="false">IF(A37="","",+B37-C37)</f>
        <v>#REF!</v>
      </c>
      <c r="E37" s="662" t="e">
        <f aca="false">IF(A37="","",+E36-F36)</f>
        <v>#REF!</v>
      </c>
      <c r="F37" s="662" t="e">
        <f aca="false">IF(A37="","",+J37-H37)</f>
        <v>#REF!</v>
      </c>
      <c r="G37" s="662" t="e">
        <f aca="false">IF(A37="","",ROUND(+E37*((1+B37)^(1/12)-1),2))</f>
        <v>#REF!</v>
      </c>
      <c r="H37" s="662" t="e">
        <f aca="false">IF(A37="","",ROUND(+E37*((1+B37-C37)^(1/12)-1),2))</f>
        <v>#REF!</v>
      </c>
      <c r="I37" s="662" t="e">
        <f aca="false">IF(A37="","",+G37-H37)</f>
        <v>#REF!</v>
      </c>
      <c r="J37" s="662" t="e">
        <f aca="false">IF(A37="","",PMT((1+D37)^(1/12)-1,(#REF!*12)-A37+1,-E37))</f>
        <v>#REF!</v>
      </c>
      <c r="K37" s="663"/>
    </row>
    <row r="38" customFormat="false" ht="14.25" hidden="false" customHeight="false" outlineLevel="0" collapsed="false">
      <c r="A38" s="660" t="e">
        <f aca="false">IF(A37="","",IF(A37=#REF!*12,"",+A37+1))</f>
        <v>#REF!</v>
      </c>
      <c r="B38" s="661" t="e">
        <f aca="false">IF(A38="","",+B37)</f>
        <v>#REF!</v>
      </c>
      <c r="C38" s="661" t="e">
        <f aca="false">IF(A38="","",IF(#REF!+'Plano Tx de Esforço'!A38&gt;120,0,ROUND(IF(B38&gt;0.045,(0.045*0.5),(0.5)*B38),7)))</f>
        <v>#REF!</v>
      </c>
      <c r="D38" s="661" t="e">
        <f aca="false">IF(A38="","",+B38-C38)</f>
        <v>#REF!</v>
      </c>
      <c r="E38" s="662" t="e">
        <f aca="false">IF(A38="","",+E37-F37)</f>
        <v>#REF!</v>
      </c>
      <c r="F38" s="662" t="e">
        <f aca="false">IF(A38="","",+J38-H38)</f>
        <v>#REF!</v>
      </c>
      <c r="G38" s="662" t="e">
        <f aca="false">IF(A38="","",ROUND(+E38*((1+B38)^(1/12)-1),2))</f>
        <v>#REF!</v>
      </c>
      <c r="H38" s="662" t="e">
        <f aca="false">IF(A38="","",ROUND(+E38*((1+B38-C38)^(1/12)-1),2))</f>
        <v>#REF!</v>
      </c>
      <c r="I38" s="662" t="e">
        <f aca="false">IF(A38="","",+G38-H38)</f>
        <v>#REF!</v>
      </c>
      <c r="J38" s="662" t="e">
        <f aca="false">IF(A38="","",PMT((1+D38)^(1/12)-1,(#REF!*12)-A38+1,-E38))</f>
        <v>#REF!</v>
      </c>
      <c r="K38" s="663"/>
    </row>
    <row r="39" customFormat="false" ht="14.25" hidden="false" customHeight="false" outlineLevel="0" collapsed="false">
      <c r="A39" s="660" t="e">
        <f aca="false">IF(A38="","",IF(A38=#REF!*12,"",+A38+1))</f>
        <v>#REF!</v>
      </c>
      <c r="B39" s="661" t="e">
        <f aca="false">IF(A39="","",+B38)</f>
        <v>#REF!</v>
      </c>
      <c r="C39" s="661" t="e">
        <f aca="false">IF(A39="","",IF(#REF!+'Plano Tx de Esforço'!A39&gt;120,0,ROUND(IF(B39&gt;0.045,(0.045*0.5),(0.5)*B39),7)))</f>
        <v>#REF!</v>
      </c>
      <c r="D39" s="661" t="e">
        <f aca="false">IF(A39="","",+B39-C39)</f>
        <v>#REF!</v>
      </c>
      <c r="E39" s="662" t="e">
        <f aca="false">IF(A39="","",+E38-F38)</f>
        <v>#REF!</v>
      </c>
      <c r="F39" s="662" t="e">
        <f aca="false">IF(A39="","",+J39-H39)</f>
        <v>#REF!</v>
      </c>
      <c r="G39" s="662" t="e">
        <f aca="false">IF(A39="","",ROUND(+E39*((1+B39)^(1/12)-1),2))</f>
        <v>#REF!</v>
      </c>
      <c r="H39" s="662" t="e">
        <f aca="false">IF(A39="","",ROUND(+E39*((1+B39-C39)^(1/12)-1),2))</f>
        <v>#REF!</v>
      </c>
      <c r="I39" s="662" t="e">
        <f aca="false">IF(A39="","",+G39-H39)</f>
        <v>#REF!</v>
      </c>
      <c r="J39" s="662" t="e">
        <f aca="false">IF(A39="","",PMT((1+D39)^(1/12)-1,(#REF!*12)-A39+1,-E39))</f>
        <v>#REF!</v>
      </c>
      <c r="K39" s="663"/>
    </row>
    <row r="40" customFormat="false" ht="14.25" hidden="false" customHeight="false" outlineLevel="0" collapsed="false">
      <c r="A40" s="660" t="e">
        <f aca="false">IF(A39="","",IF(A39=#REF!*12,"",+A39+1))</f>
        <v>#REF!</v>
      </c>
      <c r="B40" s="661" t="e">
        <f aca="false">IF(A40="","",+B39)</f>
        <v>#REF!</v>
      </c>
      <c r="C40" s="661" t="e">
        <f aca="false">IF(A40="","",IF(#REF!+'Plano Tx de Esforço'!A40&gt;120,0,ROUND(IF(B40&gt;0.045,(0.045*0.5),(0.5)*B40),7)))</f>
        <v>#REF!</v>
      </c>
      <c r="D40" s="661" t="e">
        <f aca="false">IF(A40="","",+B40-C40)</f>
        <v>#REF!</v>
      </c>
      <c r="E40" s="662" t="e">
        <f aca="false">IF(A40="","",+E39-F39)</f>
        <v>#REF!</v>
      </c>
      <c r="F40" s="662" t="e">
        <f aca="false">IF(A40="","",+J40-H40)</f>
        <v>#REF!</v>
      </c>
      <c r="G40" s="662" t="e">
        <f aca="false">IF(A40="","",ROUND(+E40*((1+B40)^(1/12)-1),2))</f>
        <v>#REF!</v>
      </c>
      <c r="H40" s="662" t="e">
        <f aca="false">IF(A40="","",ROUND(+E40*((1+B40-C40)^(1/12)-1),2))</f>
        <v>#REF!</v>
      </c>
      <c r="I40" s="662" t="e">
        <f aca="false">IF(A40="","",+G40-H40)</f>
        <v>#REF!</v>
      </c>
      <c r="J40" s="662" t="e">
        <f aca="false">IF(A40="","",PMT((1+D40)^(1/12)-1,(#REF!*12)-A40+1,-E40))</f>
        <v>#REF!</v>
      </c>
      <c r="K40" s="663"/>
    </row>
    <row r="41" customFormat="false" ht="14.25" hidden="false" customHeight="false" outlineLevel="0" collapsed="false">
      <c r="A41" s="660" t="e">
        <f aca="false">IF(A40="","",IF(A40=#REF!*12,"",+A40+1))</f>
        <v>#REF!</v>
      </c>
      <c r="B41" s="661" t="e">
        <f aca="false">IF(A41="","",+B40)</f>
        <v>#REF!</v>
      </c>
      <c r="C41" s="661" t="e">
        <f aca="false">IF(A41="","",IF(#REF!+'Plano Tx de Esforço'!A41&gt;120,0,ROUND(IF(B41&gt;0.045,(0.045*0.5),(0.5)*B41),7)))</f>
        <v>#REF!</v>
      </c>
      <c r="D41" s="661" t="e">
        <f aca="false">IF(A41="","",+B41-C41)</f>
        <v>#REF!</v>
      </c>
      <c r="E41" s="662" t="e">
        <f aca="false">IF(A41="","",+E40-F40)</f>
        <v>#REF!</v>
      </c>
      <c r="F41" s="662" t="e">
        <f aca="false">IF(A41="","",+J41-H41)</f>
        <v>#REF!</v>
      </c>
      <c r="G41" s="662" t="e">
        <f aca="false">IF(A41="","",ROUND(+E41*((1+B41)^(1/12)-1),2))</f>
        <v>#REF!</v>
      </c>
      <c r="H41" s="662" t="e">
        <f aca="false">IF(A41="","",ROUND(+E41*((1+B41-C41)^(1/12)-1),2))</f>
        <v>#REF!</v>
      </c>
      <c r="I41" s="662" t="e">
        <f aca="false">IF(A41="","",+G41-H41)</f>
        <v>#REF!</v>
      </c>
      <c r="J41" s="662" t="e">
        <f aca="false">IF(A41="","",PMT((1+D41)^(1/12)-1,(#REF!*12)-A41+1,-E41))</f>
        <v>#REF!</v>
      </c>
      <c r="K41" s="663"/>
    </row>
    <row r="42" customFormat="false" ht="14.25" hidden="false" customHeight="false" outlineLevel="0" collapsed="false">
      <c r="A42" s="660" t="e">
        <f aca="false">IF(A41="","",IF(A41=#REF!*12,"",+A41+1))</f>
        <v>#REF!</v>
      </c>
      <c r="B42" s="661" t="e">
        <f aca="false">IF(A42="","",+B41)</f>
        <v>#REF!</v>
      </c>
      <c r="C42" s="661" t="e">
        <f aca="false">IF(A42="","",IF(#REF!+'Plano Tx de Esforço'!A42&gt;120,0,ROUND(IF(B42&gt;0.045,(0.045*0.5),(0.5)*B42),7)))</f>
        <v>#REF!</v>
      </c>
      <c r="D42" s="661" t="e">
        <f aca="false">IF(A42="","",+B42-C42)</f>
        <v>#REF!</v>
      </c>
      <c r="E42" s="662" t="e">
        <f aca="false">IF(A42="","",+E41-F41)</f>
        <v>#REF!</v>
      </c>
      <c r="F42" s="662" t="e">
        <f aca="false">IF(A42="","",+J42-H42)</f>
        <v>#REF!</v>
      </c>
      <c r="G42" s="662" t="e">
        <f aca="false">IF(A42="","",ROUND(+E42*((1+B42)^(1/12)-1),2))</f>
        <v>#REF!</v>
      </c>
      <c r="H42" s="662" t="e">
        <f aca="false">IF(A42="","",ROUND(+E42*((1+B42-C42)^(1/12)-1),2))</f>
        <v>#REF!</v>
      </c>
      <c r="I42" s="662" t="e">
        <f aca="false">IF(A42="","",+G42-H42)</f>
        <v>#REF!</v>
      </c>
      <c r="J42" s="662" t="e">
        <f aca="false">IF(A42="","",PMT((1+D42)^(1/12)-1,(#REF!*12)-A42+1,-E42))</f>
        <v>#REF!</v>
      </c>
      <c r="K42" s="663"/>
    </row>
    <row r="43" customFormat="false" ht="14.25" hidden="false" customHeight="false" outlineLevel="0" collapsed="false">
      <c r="A43" s="660" t="e">
        <f aca="false">IF(A42="","",IF(A42=#REF!*12,"",+A42+1))</f>
        <v>#REF!</v>
      </c>
      <c r="B43" s="661" t="e">
        <f aca="false">IF(A43="","",+B42)</f>
        <v>#REF!</v>
      </c>
      <c r="C43" s="661" t="e">
        <f aca="false">IF(A43="","",IF(#REF!+'Plano Tx de Esforço'!A43&gt;120,0,ROUND(IF(B43&gt;0.045,(0.045*0.5),(0.5)*B43),7)))</f>
        <v>#REF!</v>
      </c>
      <c r="D43" s="661" t="e">
        <f aca="false">IF(A43="","",+B43-C43)</f>
        <v>#REF!</v>
      </c>
      <c r="E43" s="662" t="e">
        <f aca="false">IF(A43="","",+E42-F42)</f>
        <v>#REF!</v>
      </c>
      <c r="F43" s="662" t="e">
        <f aca="false">IF(A43="","",+J43-H43)</f>
        <v>#REF!</v>
      </c>
      <c r="G43" s="662" t="e">
        <f aca="false">IF(A43="","",ROUND(+E43*((1+B43)^(1/12)-1),2))</f>
        <v>#REF!</v>
      </c>
      <c r="H43" s="662" t="e">
        <f aca="false">IF(A43="","",ROUND(+E43*((1+B43-C43)^(1/12)-1),2))</f>
        <v>#REF!</v>
      </c>
      <c r="I43" s="662" t="e">
        <f aca="false">IF(A43="","",+G43-H43)</f>
        <v>#REF!</v>
      </c>
      <c r="J43" s="662" t="e">
        <f aca="false">IF(A43="","",PMT((1+D43)^(1/12)-1,(#REF!*12)-A43+1,-E43))</f>
        <v>#REF!</v>
      </c>
      <c r="K43" s="663"/>
    </row>
    <row r="44" customFormat="false" ht="14.25" hidden="false" customHeight="false" outlineLevel="0" collapsed="false">
      <c r="A44" s="660" t="e">
        <f aca="false">IF(A43="","",IF(A43=#REF!*12,"",+A43+1))</f>
        <v>#REF!</v>
      </c>
      <c r="B44" s="661" t="e">
        <f aca="false">IF(A44="","",+B43)</f>
        <v>#REF!</v>
      </c>
      <c r="C44" s="661" t="e">
        <f aca="false">IF(A44="","",IF(#REF!+'Plano Tx de Esforço'!A44&gt;120,0,ROUND(IF(B44&gt;0.045,(0.045*0.5),(0.5)*B44),7)))</f>
        <v>#REF!</v>
      </c>
      <c r="D44" s="661" t="e">
        <f aca="false">IF(A44="","",+B44-C44)</f>
        <v>#REF!</v>
      </c>
      <c r="E44" s="662" t="e">
        <f aca="false">IF(A44="","",+E43-F43)</f>
        <v>#REF!</v>
      </c>
      <c r="F44" s="662" t="e">
        <f aca="false">IF(A44="","",+J44-H44)</f>
        <v>#REF!</v>
      </c>
      <c r="G44" s="662" t="e">
        <f aca="false">IF(A44="","",ROUND(+E44*((1+B44)^(1/12)-1),2))</f>
        <v>#REF!</v>
      </c>
      <c r="H44" s="662" t="e">
        <f aca="false">IF(A44="","",ROUND(+E44*((1+B44-C44)^(1/12)-1),2))</f>
        <v>#REF!</v>
      </c>
      <c r="I44" s="662" t="e">
        <f aca="false">IF(A44="","",+G44-H44)</f>
        <v>#REF!</v>
      </c>
      <c r="J44" s="662" t="e">
        <f aca="false">IF(A44="","",PMT((1+D44)^(1/12)-1,(#REF!*12)-A44+1,-E44))</f>
        <v>#REF!</v>
      </c>
      <c r="K44" s="663"/>
    </row>
    <row r="45" customFormat="false" ht="14.25" hidden="false" customHeight="false" outlineLevel="0" collapsed="false">
      <c r="A45" s="660" t="e">
        <f aca="false">IF(A44="","",IF(A44=#REF!*12,"",+A44+1))</f>
        <v>#REF!</v>
      </c>
      <c r="B45" s="661" t="e">
        <f aca="false">IF(A45="","",+B44)</f>
        <v>#REF!</v>
      </c>
      <c r="C45" s="661" t="e">
        <f aca="false">IF(A45="","",IF(#REF!+'Plano Tx de Esforço'!A45&gt;120,0,ROUND(IF(B45&gt;0.045,(0.045*0.5),(0.5)*B45),7)))</f>
        <v>#REF!</v>
      </c>
      <c r="D45" s="661" t="e">
        <f aca="false">IF(A45="","",+B45-C45)</f>
        <v>#REF!</v>
      </c>
      <c r="E45" s="662" t="e">
        <f aca="false">IF(A45="","",+E44-F44)</f>
        <v>#REF!</v>
      </c>
      <c r="F45" s="662" t="e">
        <f aca="false">IF(A45="","",+J45-H45)</f>
        <v>#REF!</v>
      </c>
      <c r="G45" s="662" t="e">
        <f aca="false">IF(A45="","",ROUND(+E45*((1+B45)^(1/12)-1),2))</f>
        <v>#REF!</v>
      </c>
      <c r="H45" s="662" t="e">
        <f aca="false">IF(A45="","",ROUND(+E45*((1+B45-C45)^(1/12)-1),2))</f>
        <v>#REF!</v>
      </c>
      <c r="I45" s="662" t="e">
        <f aca="false">IF(A45="","",+G45-H45)</f>
        <v>#REF!</v>
      </c>
      <c r="J45" s="662" t="e">
        <f aca="false">IF(A45="","",PMT((1+D45)^(1/12)-1,(#REF!*12)-A45+1,-E45))</f>
        <v>#REF!</v>
      </c>
      <c r="K45" s="663"/>
    </row>
    <row r="46" customFormat="false" ht="14.25" hidden="false" customHeight="false" outlineLevel="0" collapsed="false">
      <c r="A46" s="660" t="e">
        <f aca="false">IF(A45="","",IF(A45=#REF!*12,"",+A45+1))</f>
        <v>#REF!</v>
      </c>
      <c r="B46" s="661" t="e">
        <f aca="false">IF(A46="","",+B45)</f>
        <v>#REF!</v>
      </c>
      <c r="C46" s="661" t="e">
        <f aca="false">IF(A46="","",IF(#REF!+'Plano Tx de Esforço'!A46&gt;120,0,ROUND(IF(B46&gt;0.045,(0.045*0.5),(0.5)*B46),7)))</f>
        <v>#REF!</v>
      </c>
      <c r="D46" s="661" t="e">
        <f aca="false">IF(A46="","",+B46-C46)</f>
        <v>#REF!</v>
      </c>
      <c r="E46" s="662" t="e">
        <f aca="false">IF(A46="","",+E45-F45)</f>
        <v>#REF!</v>
      </c>
      <c r="F46" s="662" t="e">
        <f aca="false">IF(A46="","",+J46-H46)</f>
        <v>#REF!</v>
      </c>
      <c r="G46" s="662" t="e">
        <f aca="false">IF(A46="","",ROUND(+E46*((1+B46)^(1/12)-1),2))</f>
        <v>#REF!</v>
      </c>
      <c r="H46" s="662" t="e">
        <f aca="false">IF(A46="","",ROUND(+E46*((1+B46-C46)^(1/12)-1),2))</f>
        <v>#REF!</v>
      </c>
      <c r="I46" s="662" t="e">
        <f aca="false">IF(A46="","",+G46-H46)</f>
        <v>#REF!</v>
      </c>
      <c r="J46" s="662" t="e">
        <f aca="false">IF(A46="","",PMT((1+D46)^(1/12)-1,(#REF!*12)-A46+1,-E46))</f>
        <v>#REF!</v>
      </c>
      <c r="K46" s="663"/>
    </row>
    <row r="47" customFormat="false" ht="14.25" hidden="false" customHeight="false" outlineLevel="0" collapsed="false">
      <c r="A47" s="660" t="e">
        <f aca="false">IF(A46="","",IF(A46=#REF!*12,"",+A46+1))</f>
        <v>#REF!</v>
      </c>
      <c r="B47" s="661" t="e">
        <f aca="false">IF(A47="","",+B46)</f>
        <v>#REF!</v>
      </c>
      <c r="C47" s="661" t="e">
        <f aca="false">IF(A47="","",IF(#REF!+'Plano Tx de Esforço'!A47&gt;120,0,ROUND(IF(B47&gt;0.045,(0.045*0.5),(0.5)*B47),7)))</f>
        <v>#REF!</v>
      </c>
      <c r="D47" s="661" t="e">
        <f aca="false">IF(A47="","",+B47-C47)</f>
        <v>#REF!</v>
      </c>
      <c r="E47" s="662" t="e">
        <f aca="false">IF(A47="","",+E46-F46)</f>
        <v>#REF!</v>
      </c>
      <c r="F47" s="662" t="e">
        <f aca="false">IF(A47="","",+J47-H47)</f>
        <v>#REF!</v>
      </c>
      <c r="G47" s="662" t="e">
        <f aca="false">IF(A47="","",ROUND(+E47*((1+B47)^(1/12)-1),2))</f>
        <v>#REF!</v>
      </c>
      <c r="H47" s="662" t="e">
        <f aca="false">IF(A47="","",ROUND(+E47*((1+B47-C47)^(1/12)-1),2))</f>
        <v>#REF!</v>
      </c>
      <c r="I47" s="662" t="e">
        <f aca="false">IF(A47="","",+G47-H47)</f>
        <v>#REF!</v>
      </c>
      <c r="J47" s="662" t="e">
        <f aca="false">IF(A47="","",PMT((1+D47)^(1/12)-1,(#REF!*12)-A47+1,-E47))</f>
        <v>#REF!</v>
      </c>
      <c r="K47" s="663"/>
    </row>
    <row r="48" customFormat="false" ht="14.25" hidden="false" customHeight="false" outlineLevel="0" collapsed="false">
      <c r="A48" s="660" t="e">
        <f aca="false">IF(A47="","",IF(A47=#REF!*12,"",+A47+1))</f>
        <v>#REF!</v>
      </c>
      <c r="B48" s="661" t="e">
        <f aca="false">IF(A48="","",+B47)</f>
        <v>#REF!</v>
      </c>
      <c r="C48" s="661" t="e">
        <f aca="false">IF(A48="","",IF(#REF!+'Plano Tx de Esforço'!A48&gt;120,0,ROUND(IF(B48&gt;0.045,(0.045*0.5),(0.5)*B48),7)))</f>
        <v>#REF!</v>
      </c>
      <c r="D48" s="661" t="e">
        <f aca="false">IF(A48="","",+B48-C48)</f>
        <v>#REF!</v>
      </c>
      <c r="E48" s="662" t="e">
        <f aca="false">IF(A48="","",+E47-F47)</f>
        <v>#REF!</v>
      </c>
      <c r="F48" s="662" t="e">
        <f aca="false">IF(A48="","",+J48-H48)</f>
        <v>#REF!</v>
      </c>
      <c r="G48" s="662" t="e">
        <f aca="false">IF(A48="","",ROUND(+E48*((1+B48)^(1/12)-1),2))</f>
        <v>#REF!</v>
      </c>
      <c r="H48" s="662" t="e">
        <f aca="false">IF(A48="","",ROUND(+E48*((1+B48-C48)^(1/12)-1),2))</f>
        <v>#REF!</v>
      </c>
      <c r="I48" s="662" t="e">
        <f aca="false">IF(A48="","",+G48-H48)</f>
        <v>#REF!</v>
      </c>
      <c r="J48" s="662" t="e">
        <f aca="false">IF(A48="","",PMT((1+D48)^(1/12)-1,(#REF!*12)-A48+1,-E48))</f>
        <v>#REF!</v>
      </c>
      <c r="K48" s="663"/>
    </row>
    <row r="49" customFormat="false" ht="14.25" hidden="false" customHeight="false" outlineLevel="0" collapsed="false">
      <c r="A49" s="660" t="e">
        <f aca="false">IF(A48="","",IF(A48=#REF!*12,"",+A48+1))</f>
        <v>#REF!</v>
      </c>
      <c r="B49" s="661" t="e">
        <f aca="false">IF(A49="","",+B48)</f>
        <v>#REF!</v>
      </c>
      <c r="C49" s="661" t="e">
        <f aca="false">IF(A49="","",IF(#REF!+'Plano Tx de Esforço'!A49&gt;120,0,ROUND(IF(B49&gt;0.045,(0.045*0.5),(0.5)*B49),7)))</f>
        <v>#REF!</v>
      </c>
      <c r="D49" s="661" t="e">
        <f aca="false">IF(A49="","",+B49-C49)</f>
        <v>#REF!</v>
      </c>
      <c r="E49" s="662" t="e">
        <f aca="false">IF(A49="","",+E48-F48)</f>
        <v>#REF!</v>
      </c>
      <c r="F49" s="662" t="e">
        <f aca="false">IF(A49="","",+J49-H49)</f>
        <v>#REF!</v>
      </c>
      <c r="G49" s="662" t="e">
        <f aca="false">IF(A49="","",ROUND(+E49*((1+B49)^(1/12)-1),2))</f>
        <v>#REF!</v>
      </c>
      <c r="H49" s="662" t="e">
        <f aca="false">IF(A49="","",ROUND(+E49*((1+B49-C49)^(1/12)-1),2))</f>
        <v>#REF!</v>
      </c>
      <c r="I49" s="662" t="e">
        <f aca="false">IF(A49="","",+G49-H49)</f>
        <v>#REF!</v>
      </c>
      <c r="J49" s="662" t="e">
        <f aca="false">IF(A49="","",PMT((1+D49)^(1/12)-1,(#REF!*12)-A49+1,-E49))</f>
        <v>#REF!</v>
      </c>
      <c r="K49" s="663"/>
    </row>
    <row r="50" customFormat="false" ht="14.25" hidden="false" customHeight="false" outlineLevel="0" collapsed="false">
      <c r="A50" s="660" t="e">
        <f aca="false">IF(A49="","",IF(A49=#REF!*12,"",+A49+1))</f>
        <v>#REF!</v>
      </c>
      <c r="B50" s="661" t="e">
        <f aca="false">IF(A50="","",+B49)</f>
        <v>#REF!</v>
      </c>
      <c r="C50" s="661" t="e">
        <f aca="false">IF(A50="","",IF(#REF!+'Plano Tx de Esforço'!A50&gt;120,0,ROUND(IF(B50&gt;0.045,(0.045*0.5),(0.5)*B50),7)))</f>
        <v>#REF!</v>
      </c>
      <c r="D50" s="661" t="e">
        <f aca="false">IF(A50="","",+B50-C50)</f>
        <v>#REF!</v>
      </c>
      <c r="E50" s="662" t="e">
        <f aca="false">IF(A50="","",+E49-F49)</f>
        <v>#REF!</v>
      </c>
      <c r="F50" s="662" t="e">
        <f aca="false">IF(A50="","",+J50-H50)</f>
        <v>#REF!</v>
      </c>
      <c r="G50" s="662" t="e">
        <f aca="false">IF(A50="","",ROUND(+E50*((1+B50)^(1/12)-1),2))</f>
        <v>#REF!</v>
      </c>
      <c r="H50" s="662" t="e">
        <f aca="false">IF(A50="","",ROUND(+E50*((1+B50-C50)^(1/12)-1),2))</f>
        <v>#REF!</v>
      </c>
      <c r="I50" s="662" t="e">
        <f aca="false">IF(A50="","",+G50-H50)</f>
        <v>#REF!</v>
      </c>
      <c r="J50" s="662" t="e">
        <f aca="false">IF(A50="","",PMT((1+D50)^(1/12)-1,(#REF!*12)-A50+1,-E50))</f>
        <v>#REF!</v>
      </c>
      <c r="K50" s="663"/>
    </row>
    <row r="51" customFormat="false" ht="14.25" hidden="false" customHeight="false" outlineLevel="0" collapsed="false">
      <c r="A51" s="660" t="e">
        <f aca="false">IF(A50="","",IF(A50=#REF!*12,"",+A50+1))</f>
        <v>#REF!</v>
      </c>
      <c r="B51" s="661" t="e">
        <f aca="false">IF(A51="","",+B50)</f>
        <v>#REF!</v>
      </c>
      <c r="C51" s="661" t="e">
        <f aca="false">IF(A51="","",IF(#REF!+'Plano Tx de Esforço'!A51&gt;120,0,ROUND(IF(B51&gt;0.045,(0.045*0.5),(0.5)*B51),7)))</f>
        <v>#REF!</v>
      </c>
      <c r="D51" s="661" t="e">
        <f aca="false">IF(A51="","",+B51-C51)</f>
        <v>#REF!</v>
      </c>
      <c r="E51" s="662" t="e">
        <f aca="false">IF(A51="","",+E50-F50)</f>
        <v>#REF!</v>
      </c>
      <c r="F51" s="662" t="e">
        <f aca="false">IF(A51="","",+J51-H51)</f>
        <v>#REF!</v>
      </c>
      <c r="G51" s="662" t="e">
        <f aca="false">IF(A51="","",ROUND(+E51*((1+B51)^(1/12)-1),2))</f>
        <v>#REF!</v>
      </c>
      <c r="H51" s="662" t="e">
        <f aca="false">IF(A51="","",ROUND(+E51*((1+B51-C51)^(1/12)-1),2))</f>
        <v>#REF!</v>
      </c>
      <c r="I51" s="662" t="e">
        <f aca="false">IF(A51="","",+G51-H51)</f>
        <v>#REF!</v>
      </c>
      <c r="J51" s="662" t="e">
        <f aca="false">IF(A51="","",PMT((1+D51)^(1/12)-1,(#REF!*12)-A51+1,-E51))</f>
        <v>#REF!</v>
      </c>
      <c r="K51" s="663"/>
    </row>
    <row r="52" customFormat="false" ht="14.25" hidden="false" customHeight="false" outlineLevel="0" collapsed="false">
      <c r="A52" s="660" t="e">
        <f aca="false">IF(A51="","",IF(A51=#REF!*12,"",+A51+1))</f>
        <v>#REF!</v>
      </c>
      <c r="B52" s="661" t="e">
        <f aca="false">IF(A52="","",+B51)</f>
        <v>#REF!</v>
      </c>
      <c r="C52" s="661" t="e">
        <f aca="false">IF(A52="","",IF(#REF!+'Plano Tx de Esforço'!A52&gt;120,0,ROUND(IF(B52&gt;0.045,(0.045*0.5),(0.5)*B52),7)))</f>
        <v>#REF!</v>
      </c>
      <c r="D52" s="661" t="e">
        <f aca="false">IF(A52="","",+B52-C52)</f>
        <v>#REF!</v>
      </c>
      <c r="E52" s="662" t="e">
        <f aca="false">IF(A52="","",+E51-F51)</f>
        <v>#REF!</v>
      </c>
      <c r="F52" s="662" t="e">
        <f aca="false">IF(A52="","",+J52-H52)</f>
        <v>#REF!</v>
      </c>
      <c r="G52" s="662" t="e">
        <f aca="false">IF(A52="","",ROUND(+E52*((1+B52)^(1/12)-1),2))</f>
        <v>#REF!</v>
      </c>
      <c r="H52" s="662" t="e">
        <f aca="false">IF(A52="","",ROUND(+E52*((1+B52-C52)^(1/12)-1),2))</f>
        <v>#REF!</v>
      </c>
      <c r="I52" s="662" t="e">
        <f aca="false">IF(A52="","",+G52-H52)</f>
        <v>#REF!</v>
      </c>
      <c r="J52" s="662" t="e">
        <f aca="false">IF(A52="","",PMT((1+D52)^(1/12)-1,(#REF!*12)-A52+1,-E52))</f>
        <v>#REF!</v>
      </c>
      <c r="K52" s="663"/>
    </row>
    <row r="53" customFormat="false" ht="14.25" hidden="false" customHeight="false" outlineLevel="0" collapsed="false">
      <c r="A53" s="660" t="e">
        <f aca="false">IF(A52="","",IF(A52=#REF!*12,"",+A52+1))</f>
        <v>#REF!</v>
      </c>
      <c r="B53" s="661" t="e">
        <f aca="false">IF(A53="","",+B52)</f>
        <v>#REF!</v>
      </c>
      <c r="C53" s="661" t="e">
        <f aca="false">IF(A53="","",IF(#REF!+'Plano Tx de Esforço'!A53&gt;120,0,ROUND(IF(B53&gt;0.045,(0.045*0.5),(0.5)*B53),7)))</f>
        <v>#REF!</v>
      </c>
      <c r="D53" s="661" t="e">
        <f aca="false">IF(A53="","",+B53-C53)</f>
        <v>#REF!</v>
      </c>
      <c r="E53" s="662" t="e">
        <f aca="false">IF(A53="","",+E52-F52)</f>
        <v>#REF!</v>
      </c>
      <c r="F53" s="662" t="e">
        <f aca="false">IF(A53="","",+J53-H53)</f>
        <v>#REF!</v>
      </c>
      <c r="G53" s="662" t="e">
        <f aca="false">IF(A53="","",ROUND(+E53*((1+B53)^(1/12)-1),2))</f>
        <v>#REF!</v>
      </c>
      <c r="H53" s="662" t="e">
        <f aca="false">IF(A53="","",ROUND(+E53*((1+B53-C53)^(1/12)-1),2))</f>
        <v>#REF!</v>
      </c>
      <c r="I53" s="662" t="e">
        <f aca="false">IF(A53="","",+G53-H53)</f>
        <v>#REF!</v>
      </c>
      <c r="J53" s="662" t="e">
        <f aca="false">IF(A53="","",PMT((1+D53)^(1/12)-1,(#REF!*12)-A53+1,-E53))</f>
        <v>#REF!</v>
      </c>
      <c r="K53" s="663"/>
    </row>
    <row r="54" customFormat="false" ht="14.25" hidden="false" customHeight="false" outlineLevel="0" collapsed="false">
      <c r="A54" s="660" t="e">
        <f aca="false">IF(A53="","",IF(A53=#REF!*12,"",+A53+1))</f>
        <v>#REF!</v>
      </c>
      <c r="B54" s="661" t="e">
        <f aca="false">IF(A54="","",+B53)</f>
        <v>#REF!</v>
      </c>
      <c r="C54" s="661" t="e">
        <f aca="false">IF(A54="","",IF(#REF!+'Plano Tx de Esforço'!A54&gt;120,0,ROUND(IF(B54&gt;0.045,(0.045*0.5),(0.5)*B54),7)))</f>
        <v>#REF!</v>
      </c>
      <c r="D54" s="661" t="e">
        <f aca="false">IF(A54="","",+B54-C54)</f>
        <v>#REF!</v>
      </c>
      <c r="E54" s="662" t="e">
        <f aca="false">IF(A54="","",+E53-F53)</f>
        <v>#REF!</v>
      </c>
      <c r="F54" s="662" t="e">
        <f aca="false">IF(A54="","",+J54-H54)</f>
        <v>#REF!</v>
      </c>
      <c r="G54" s="662" t="e">
        <f aca="false">IF(A54="","",ROUND(+E54*((1+B54)^(1/12)-1),2))</f>
        <v>#REF!</v>
      </c>
      <c r="H54" s="662" t="e">
        <f aca="false">IF(A54="","",ROUND(+E54*((1+B54-C54)^(1/12)-1),2))</f>
        <v>#REF!</v>
      </c>
      <c r="I54" s="662" t="e">
        <f aca="false">IF(A54="","",+G54-H54)</f>
        <v>#REF!</v>
      </c>
      <c r="J54" s="662" t="e">
        <f aca="false">IF(A54="","",PMT((1+D54)^(1/12)-1,(#REF!*12)-A54+1,-E54))</f>
        <v>#REF!</v>
      </c>
      <c r="K54" s="663"/>
    </row>
    <row r="55" customFormat="false" ht="14.25" hidden="false" customHeight="false" outlineLevel="0" collapsed="false">
      <c r="A55" s="660" t="e">
        <f aca="false">IF(A54="","",IF(A54=#REF!*12,"",+A54+1))</f>
        <v>#REF!</v>
      </c>
      <c r="B55" s="661" t="e">
        <f aca="false">IF(A55="","",+B54)</f>
        <v>#REF!</v>
      </c>
      <c r="C55" s="661" t="e">
        <f aca="false">IF(A55="","",IF(#REF!+'Plano Tx de Esforço'!A55&gt;120,0,ROUND(IF(B55&gt;0.045,(0.045*0.5),(0.5)*B55),7)))</f>
        <v>#REF!</v>
      </c>
      <c r="D55" s="661" t="e">
        <f aca="false">IF(A55="","",+B55-C55)</f>
        <v>#REF!</v>
      </c>
      <c r="E55" s="662" t="e">
        <f aca="false">IF(A55="","",+E54-F54)</f>
        <v>#REF!</v>
      </c>
      <c r="F55" s="662" t="e">
        <f aca="false">IF(A55="","",+J55-H55)</f>
        <v>#REF!</v>
      </c>
      <c r="G55" s="662" t="e">
        <f aca="false">IF(A55="","",ROUND(+E55*((1+B55)^(1/12)-1),2))</f>
        <v>#REF!</v>
      </c>
      <c r="H55" s="662" t="e">
        <f aca="false">IF(A55="","",ROUND(+E55*((1+B55-C55)^(1/12)-1),2))</f>
        <v>#REF!</v>
      </c>
      <c r="I55" s="662" t="e">
        <f aca="false">IF(A55="","",+G55-H55)</f>
        <v>#REF!</v>
      </c>
      <c r="J55" s="662" t="e">
        <f aca="false">IF(A55="","",PMT((1+D55)^(1/12)-1,(#REF!*12)-A55+1,-E55))</f>
        <v>#REF!</v>
      </c>
      <c r="K55" s="663"/>
    </row>
    <row r="56" customFormat="false" ht="14.25" hidden="false" customHeight="false" outlineLevel="0" collapsed="false">
      <c r="A56" s="660" t="e">
        <f aca="false">IF(A55="","",IF(A55=#REF!*12,"",+A55+1))</f>
        <v>#REF!</v>
      </c>
      <c r="B56" s="661" t="e">
        <f aca="false">IF(A56="","",+B55)</f>
        <v>#REF!</v>
      </c>
      <c r="C56" s="661" t="e">
        <f aca="false">IF(A56="","",IF(#REF!+'Plano Tx de Esforço'!A56&gt;120,0,ROUND(IF(B56&gt;0.045,(0.045*0.5),(0.5)*B56),7)))</f>
        <v>#REF!</v>
      </c>
      <c r="D56" s="661" t="e">
        <f aca="false">IF(A56="","",+B56-C56)</f>
        <v>#REF!</v>
      </c>
      <c r="E56" s="662" t="e">
        <f aca="false">IF(A56="","",+E55-F55)</f>
        <v>#REF!</v>
      </c>
      <c r="F56" s="662" t="e">
        <f aca="false">IF(A56="","",+J56-H56)</f>
        <v>#REF!</v>
      </c>
      <c r="G56" s="662" t="e">
        <f aca="false">IF(A56="","",ROUND(+E56*((1+B56)^(1/12)-1),2))</f>
        <v>#REF!</v>
      </c>
      <c r="H56" s="662" t="e">
        <f aca="false">IF(A56="","",ROUND(+E56*((1+B56-C56)^(1/12)-1),2))</f>
        <v>#REF!</v>
      </c>
      <c r="I56" s="662" t="e">
        <f aca="false">IF(A56="","",+G56-H56)</f>
        <v>#REF!</v>
      </c>
      <c r="J56" s="662" t="e">
        <f aca="false">IF(A56="","",PMT((1+D56)^(1/12)-1,(#REF!*12)-A56+1,-E56))</f>
        <v>#REF!</v>
      </c>
      <c r="K56" s="663"/>
    </row>
    <row r="57" s="651" customFormat="true" ht="14.25" hidden="false" customHeight="false" outlineLevel="0" collapsed="false">
      <c r="A57" s="660" t="e">
        <f aca="false">IF(A56="","",IF(A56=#REF!*12,"",+A56+1))</f>
        <v>#REF!</v>
      </c>
      <c r="B57" s="661" t="e">
        <f aca="false">IF(A57="","",+B56)</f>
        <v>#REF!</v>
      </c>
      <c r="C57" s="661" t="e">
        <f aca="false">IF(A57="","",IF(#REF!+'Plano Tx de Esforço'!A57&gt;120,0,ROUND(IF(B57&gt;0.045,(0.045*0.5),(0.5)*B57),7)))</f>
        <v>#REF!</v>
      </c>
      <c r="D57" s="661" t="e">
        <f aca="false">IF(A57="","",+B57-C57)</f>
        <v>#REF!</v>
      </c>
      <c r="E57" s="662" t="e">
        <f aca="false">IF(A57="","",+E56-F56)</f>
        <v>#REF!</v>
      </c>
      <c r="F57" s="662" t="e">
        <f aca="false">IF(A57="","",+J57-H57)</f>
        <v>#REF!</v>
      </c>
      <c r="G57" s="662" t="e">
        <f aca="false">IF(A57="","",ROUND(+E57*((1+B57)^(1/12)-1),2))</f>
        <v>#REF!</v>
      </c>
      <c r="H57" s="662" t="e">
        <f aca="false">IF(A57="","",ROUND(+E57*((1+B57-C57)^(1/12)-1),2))</f>
        <v>#REF!</v>
      </c>
      <c r="I57" s="662" t="e">
        <f aca="false">IF(A57="","",+G57-H57)</f>
        <v>#REF!</v>
      </c>
      <c r="J57" s="662" t="e">
        <f aca="false">IF(A57="","",PMT((1+D57)^(1/12)-1,(#REF!*12)-A57+1,-E57))</f>
        <v>#REF!</v>
      </c>
      <c r="K57" s="663"/>
    </row>
    <row r="58" s="651" customFormat="true" ht="14.25" hidden="false" customHeight="false" outlineLevel="0" collapsed="false">
      <c r="A58" s="660" t="e">
        <f aca="false">IF(A57="","",IF(A57=#REF!*12,"",+A57+1))</f>
        <v>#REF!</v>
      </c>
      <c r="B58" s="661" t="e">
        <f aca="false">IF(A58="","",+B57)</f>
        <v>#REF!</v>
      </c>
      <c r="C58" s="661" t="e">
        <f aca="false">IF(A58="","",IF(#REF!+'Plano Tx de Esforço'!A58&gt;120,0,ROUND(IF(B58&gt;0.045,(0.045*0.5),(0.5)*B58),7)))</f>
        <v>#REF!</v>
      </c>
      <c r="D58" s="661" t="e">
        <f aca="false">IF(A58="","",+B58-C58)</f>
        <v>#REF!</v>
      </c>
      <c r="E58" s="662" t="e">
        <f aca="false">IF(A58="","",+E57-F57)</f>
        <v>#REF!</v>
      </c>
      <c r="F58" s="662" t="e">
        <f aca="false">IF(A58="","",+J58-H58)</f>
        <v>#REF!</v>
      </c>
      <c r="G58" s="662" t="e">
        <f aca="false">IF(A58="","",ROUND(+E58*((1+B58)^(1/12)-1),2))</f>
        <v>#REF!</v>
      </c>
      <c r="H58" s="662" t="e">
        <f aca="false">IF(A58="","",ROUND(+E58*((1+B58-C58)^(1/12)-1),2))</f>
        <v>#REF!</v>
      </c>
      <c r="I58" s="662" t="e">
        <f aca="false">IF(A58="","",+G58-H58)</f>
        <v>#REF!</v>
      </c>
      <c r="J58" s="662" t="e">
        <f aca="false">IF(A58="","",PMT((1+D58)^(1/12)-1,(#REF!*12)-A58+1,-E58))</f>
        <v>#REF!</v>
      </c>
      <c r="K58" s="663"/>
    </row>
    <row r="59" s="651" customFormat="true" ht="14.25" hidden="false" customHeight="false" outlineLevel="0" collapsed="false">
      <c r="A59" s="660" t="e">
        <f aca="false">IF(A58="","",IF(A58=#REF!*12,"",+A58+1))</f>
        <v>#REF!</v>
      </c>
      <c r="B59" s="661" t="e">
        <f aca="false">IF(A59="","",+B58)</f>
        <v>#REF!</v>
      </c>
      <c r="C59" s="661" t="e">
        <f aca="false">IF(A59="","",IF(#REF!+'Plano Tx de Esforço'!A59&gt;120,0,ROUND(IF(B59&gt;0.045,(0.045*0.5),(0.5)*B59),7)))</f>
        <v>#REF!</v>
      </c>
      <c r="D59" s="661" t="e">
        <f aca="false">IF(A59="","",+B59-C59)</f>
        <v>#REF!</v>
      </c>
      <c r="E59" s="662" t="e">
        <f aca="false">IF(A59="","",+E58-F58)</f>
        <v>#REF!</v>
      </c>
      <c r="F59" s="662" t="e">
        <f aca="false">IF(A59="","",+J59-H59)</f>
        <v>#REF!</v>
      </c>
      <c r="G59" s="662" t="e">
        <f aca="false">IF(A59="","",ROUND(+E59*((1+B59)^(1/12)-1),2))</f>
        <v>#REF!</v>
      </c>
      <c r="H59" s="662" t="e">
        <f aca="false">IF(A59="","",ROUND(+E59*((1+B59-C59)^(1/12)-1),2))</f>
        <v>#REF!</v>
      </c>
      <c r="I59" s="662" t="e">
        <f aca="false">IF(A59="","",+G59-H59)</f>
        <v>#REF!</v>
      </c>
      <c r="J59" s="662" t="e">
        <f aca="false">IF(A59="","",PMT((1+D59)^(1/12)-1,(#REF!*12)-A59+1,-E59))</f>
        <v>#REF!</v>
      </c>
      <c r="K59" s="663"/>
    </row>
    <row r="60" s="651" customFormat="true" ht="14.25" hidden="false" customHeight="false" outlineLevel="0" collapsed="false">
      <c r="A60" s="660" t="e">
        <f aca="false">IF(A59="","",IF(A59=#REF!*12,"",+A59+1))</f>
        <v>#REF!</v>
      </c>
      <c r="B60" s="661" t="e">
        <f aca="false">IF(A60="","",+B59)</f>
        <v>#REF!</v>
      </c>
      <c r="C60" s="661" t="e">
        <f aca="false">IF(A60="","",IF(#REF!+'Plano Tx de Esforço'!A60&gt;120,0,ROUND(IF(B60&gt;0.045,(0.045*0.5),(0.5)*B60),7)))</f>
        <v>#REF!</v>
      </c>
      <c r="D60" s="661" t="e">
        <f aca="false">IF(A60="","",+B60-C60)</f>
        <v>#REF!</v>
      </c>
      <c r="E60" s="662" t="e">
        <f aca="false">IF(A60="","",+E59-F59)</f>
        <v>#REF!</v>
      </c>
      <c r="F60" s="662" t="e">
        <f aca="false">IF(A60="","",+J60-H60)</f>
        <v>#REF!</v>
      </c>
      <c r="G60" s="662" t="e">
        <f aca="false">IF(A60="","",ROUND(+E60*((1+B60)^(1/12)-1),2))</f>
        <v>#REF!</v>
      </c>
      <c r="H60" s="662" t="e">
        <f aca="false">IF(A60="","",ROUND(+E60*((1+B60-C60)^(1/12)-1),2))</f>
        <v>#REF!</v>
      </c>
      <c r="I60" s="662" t="e">
        <f aca="false">IF(A60="","",+G60-H60)</f>
        <v>#REF!</v>
      </c>
      <c r="J60" s="662" t="e">
        <f aca="false">IF(A60="","",PMT((1+D60)^(1/12)-1,(#REF!*12)-A60+1,-E60))</f>
        <v>#REF!</v>
      </c>
      <c r="K60" s="663"/>
    </row>
    <row r="61" s="651" customFormat="true" ht="14.25" hidden="false" customHeight="false" outlineLevel="0" collapsed="false">
      <c r="A61" s="660" t="e">
        <f aca="false">IF(A60="","",IF(A60=#REF!*12,"",+A60+1))</f>
        <v>#REF!</v>
      </c>
      <c r="B61" s="661" t="e">
        <f aca="false">IF(A61="","",+B60)</f>
        <v>#REF!</v>
      </c>
      <c r="C61" s="661" t="e">
        <f aca="false">IF(A61="","",IF(#REF!+'Plano Tx de Esforço'!A61&gt;120,0,ROUND(IF(B61&gt;0.045,(0.045*0.5),(0.5)*B61),7)))</f>
        <v>#REF!</v>
      </c>
      <c r="D61" s="661" t="e">
        <f aca="false">IF(A61="","",+B61-C61)</f>
        <v>#REF!</v>
      </c>
      <c r="E61" s="662" t="e">
        <f aca="false">IF(A61="","",+E60-F60)</f>
        <v>#REF!</v>
      </c>
      <c r="F61" s="662" t="e">
        <f aca="false">IF(A61="","",+J61-H61)</f>
        <v>#REF!</v>
      </c>
      <c r="G61" s="662" t="e">
        <f aca="false">IF(A61="","",ROUND(+E61*((1+B61)^(1/12)-1),2))</f>
        <v>#REF!</v>
      </c>
      <c r="H61" s="662" t="e">
        <f aca="false">IF(A61="","",ROUND(+E61*((1+B61-C61)^(1/12)-1),2))</f>
        <v>#REF!</v>
      </c>
      <c r="I61" s="662" t="e">
        <f aca="false">IF(A61="","",+G61-H61)</f>
        <v>#REF!</v>
      </c>
      <c r="J61" s="662" t="e">
        <f aca="false">IF(A61="","",PMT((1+D61)^(1/12)-1,(#REF!*12)-A61+1,-E61))</f>
        <v>#REF!</v>
      </c>
      <c r="K61" s="663"/>
    </row>
    <row r="62" s="651" customFormat="true" ht="14.25" hidden="false" customHeight="false" outlineLevel="0" collapsed="false">
      <c r="A62" s="660" t="e">
        <f aca="false">IF(A61="","",IF(A61=#REF!*12,"",+A61+1))</f>
        <v>#REF!</v>
      </c>
      <c r="B62" s="661" t="e">
        <f aca="false">IF(A62="","",+B61)</f>
        <v>#REF!</v>
      </c>
      <c r="C62" s="661" t="e">
        <f aca="false">IF(A62="","",IF(#REF!+'Plano Tx de Esforço'!A62&gt;120,0,ROUND(IF(B62&gt;0.045,(0.045*0.5),(0.5)*B62),7)))</f>
        <v>#REF!</v>
      </c>
      <c r="D62" s="661" t="e">
        <f aca="false">IF(A62="","",+B62-C62)</f>
        <v>#REF!</v>
      </c>
      <c r="E62" s="662" t="e">
        <f aca="false">IF(A62="","",+E61-F61)</f>
        <v>#REF!</v>
      </c>
      <c r="F62" s="662" t="e">
        <f aca="false">IF(A62="","",+J62-H62)</f>
        <v>#REF!</v>
      </c>
      <c r="G62" s="662" t="e">
        <f aca="false">IF(A62="","",ROUND(+E62*((1+B62)^(1/12)-1),2))</f>
        <v>#REF!</v>
      </c>
      <c r="H62" s="662" t="e">
        <f aca="false">IF(A62="","",ROUND(+E62*((1+B62-C62)^(1/12)-1),2))</f>
        <v>#REF!</v>
      </c>
      <c r="I62" s="662" t="e">
        <f aca="false">IF(A62="","",+G62-H62)</f>
        <v>#REF!</v>
      </c>
      <c r="J62" s="662" t="e">
        <f aca="false">IF(A62="","",PMT((1+D62)^(1/12)-1,(#REF!*12)-A62+1,-E62))</f>
        <v>#REF!</v>
      </c>
      <c r="K62" s="663"/>
    </row>
    <row r="63" s="651" customFormat="true" ht="14.25" hidden="false" customHeight="false" outlineLevel="0" collapsed="false">
      <c r="A63" s="660" t="e">
        <f aca="false">IF(A62="","",IF(A62=#REF!*12,"",+A62+1))</f>
        <v>#REF!</v>
      </c>
      <c r="B63" s="661" t="e">
        <f aca="false">IF(A63="","",+B62)</f>
        <v>#REF!</v>
      </c>
      <c r="C63" s="661" t="e">
        <f aca="false">IF(A63="","",IF(#REF!+'Plano Tx de Esforço'!A63&gt;120,0,ROUND(IF(B63&gt;0.045,(0.045*0.5),(0.5)*B63),7)))</f>
        <v>#REF!</v>
      </c>
      <c r="D63" s="661" t="e">
        <f aca="false">IF(A63="","",+B63-C63)</f>
        <v>#REF!</v>
      </c>
      <c r="E63" s="662" t="e">
        <f aca="false">IF(A63="","",+E62-F62)</f>
        <v>#REF!</v>
      </c>
      <c r="F63" s="662" t="e">
        <f aca="false">IF(A63="","",+J63-H63)</f>
        <v>#REF!</v>
      </c>
      <c r="G63" s="662" t="e">
        <f aca="false">IF(A63="","",ROUND(+E63*((1+B63)^(1/12)-1),2))</f>
        <v>#REF!</v>
      </c>
      <c r="H63" s="662" t="e">
        <f aca="false">IF(A63="","",ROUND(+E63*((1+B63-C63)^(1/12)-1),2))</f>
        <v>#REF!</v>
      </c>
      <c r="I63" s="662" t="e">
        <f aca="false">IF(A63="","",+G63-H63)</f>
        <v>#REF!</v>
      </c>
      <c r="J63" s="662" t="e">
        <f aca="false">IF(A63="","",PMT((1+D63)^(1/12)-1,(#REF!*12)-A63+1,-E63))</f>
        <v>#REF!</v>
      </c>
      <c r="K63" s="663"/>
    </row>
    <row r="64" s="651" customFormat="true" ht="14.25" hidden="false" customHeight="false" outlineLevel="0" collapsed="false">
      <c r="A64" s="660" t="e">
        <f aca="false">IF(A63="","",IF(A63=#REF!*12,"",+A63+1))</f>
        <v>#REF!</v>
      </c>
      <c r="B64" s="661" t="e">
        <f aca="false">IF(A64="","",+B63)</f>
        <v>#REF!</v>
      </c>
      <c r="C64" s="661" t="e">
        <f aca="false">IF(A64="","",IF(#REF!+'Plano Tx de Esforço'!A64&gt;120,0,ROUND(IF(B64&gt;0.045,(0.045*0.5),(0.5)*B64),7)))</f>
        <v>#REF!</v>
      </c>
      <c r="D64" s="661" t="e">
        <f aca="false">IF(A64="","",+B64-C64)</f>
        <v>#REF!</v>
      </c>
      <c r="E64" s="662" t="e">
        <f aca="false">IF(A64="","",+E63-F63)</f>
        <v>#REF!</v>
      </c>
      <c r="F64" s="662" t="e">
        <f aca="false">IF(A64="","",+J64-H64)</f>
        <v>#REF!</v>
      </c>
      <c r="G64" s="662" t="e">
        <f aca="false">IF(A64="","",ROUND(+E64*((1+B64)^(1/12)-1),2))</f>
        <v>#REF!</v>
      </c>
      <c r="H64" s="662" t="e">
        <f aca="false">IF(A64="","",ROUND(+E64*((1+B64-C64)^(1/12)-1),2))</f>
        <v>#REF!</v>
      </c>
      <c r="I64" s="662" t="e">
        <f aca="false">IF(A64="","",+G64-H64)</f>
        <v>#REF!</v>
      </c>
      <c r="J64" s="662" t="e">
        <f aca="false">IF(A64="","",PMT((1+D64)^(1/12)-1,(#REF!*12)-A64+1,-E64))</f>
        <v>#REF!</v>
      </c>
      <c r="K64" s="663"/>
    </row>
    <row r="65" s="651" customFormat="true" ht="14.25" hidden="false" customHeight="false" outlineLevel="0" collapsed="false">
      <c r="A65" s="660" t="e">
        <f aca="false">IF(A64="","",IF(A64=#REF!*12,"",+A64+1))</f>
        <v>#REF!</v>
      </c>
      <c r="B65" s="661" t="e">
        <f aca="false">IF(A65="","",+B64)</f>
        <v>#REF!</v>
      </c>
      <c r="C65" s="661" t="e">
        <f aca="false">IF(A65="","",IF(#REF!+'Plano Tx de Esforço'!A65&gt;120,0,ROUND(IF(B65&gt;0.045,(0.045*0.5),(0.5)*B65),7)))</f>
        <v>#REF!</v>
      </c>
      <c r="D65" s="661" t="e">
        <f aca="false">IF(A65="","",+B65-C65)</f>
        <v>#REF!</v>
      </c>
      <c r="E65" s="662" t="e">
        <f aca="false">IF(A65="","",+E64-F64)</f>
        <v>#REF!</v>
      </c>
      <c r="F65" s="662" t="e">
        <f aca="false">IF(A65="","",+J65-H65)</f>
        <v>#REF!</v>
      </c>
      <c r="G65" s="662" t="e">
        <f aca="false">IF(A65="","",ROUND(+E65*((1+B65)^(1/12)-1),2))</f>
        <v>#REF!</v>
      </c>
      <c r="H65" s="662" t="e">
        <f aca="false">IF(A65="","",ROUND(+E65*((1+B65-C65)^(1/12)-1),2))</f>
        <v>#REF!</v>
      </c>
      <c r="I65" s="662" t="e">
        <f aca="false">IF(A65="","",+G65-H65)</f>
        <v>#REF!</v>
      </c>
      <c r="J65" s="662" t="e">
        <f aca="false">IF(A65="","",PMT((1+D65)^(1/12)-1,(#REF!*12)-A65+1,-E65))</f>
        <v>#REF!</v>
      </c>
      <c r="K65" s="663"/>
    </row>
    <row r="66" s="651" customFormat="true" ht="14.25" hidden="false" customHeight="false" outlineLevel="0" collapsed="false">
      <c r="A66" s="660" t="e">
        <f aca="false">IF(A65="","",IF(A65=#REF!*12,"",+A65+1))</f>
        <v>#REF!</v>
      </c>
      <c r="B66" s="661" t="e">
        <f aca="false">IF(A66="","",+B65)</f>
        <v>#REF!</v>
      </c>
      <c r="C66" s="661" t="e">
        <f aca="false">IF(A66="","",IF(#REF!+'Plano Tx de Esforço'!A66&gt;120,0,ROUND(IF(B66&gt;0.045,(0.045*0.5),(0.5)*B66),7)))</f>
        <v>#REF!</v>
      </c>
      <c r="D66" s="661" t="e">
        <f aca="false">IF(A66="","",+B66-C66)</f>
        <v>#REF!</v>
      </c>
      <c r="E66" s="662" t="e">
        <f aca="false">IF(A66="","",+E65-F65)</f>
        <v>#REF!</v>
      </c>
      <c r="F66" s="662" t="e">
        <f aca="false">IF(A66="","",+J66-H66)</f>
        <v>#REF!</v>
      </c>
      <c r="G66" s="662" t="e">
        <f aca="false">IF(A66="","",ROUND(+E66*((1+B66)^(1/12)-1),2))</f>
        <v>#REF!</v>
      </c>
      <c r="H66" s="662" t="e">
        <f aca="false">IF(A66="","",ROUND(+E66*((1+B66-C66)^(1/12)-1),2))</f>
        <v>#REF!</v>
      </c>
      <c r="I66" s="662" t="e">
        <f aca="false">IF(A66="","",+G66-H66)</f>
        <v>#REF!</v>
      </c>
      <c r="J66" s="662" t="e">
        <f aca="false">IF(A66="","",PMT((1+D66)^(1/12)-1,(#REF!*12)-A66+1,-E66))</f>
        <v>#REF!</v>
      </c>
      <c r="K66" s="663"/>
    </row>
    <row r="67" s="651" customFormat="true" ht="14.25" hidden="false" customHeight="false" outlineLevel="0" collapsed="false">
      <c r="A67" s="660" t="e">
        <f aca="false">IF(A66="","",IF(A66=#REF!*12,"",+A66+1))</f>
        <v>#REF!</v>
      </c>
      <c r="B67" s="661" t="e">
        <f aca="false">IF(A67="","",+B66)</f>
        <v>#REF!</v>
      </c>
      <c r="C67" s="661" t="e">
        <f aca="false">IF(A67="","",IF(#REF!+'Plano Tx de Esforço'!A67&gt;120,0,ROUND(IF(B67&gt;0.045,(0.045*0.5),(0.5)*B67),7)))</f>
        <v>#REF!</v>
      </c>
      <c r="D67" s="661" t="e">
        <f aca="false">IF(A67="","",+B67-C67)</f>
        <v>#REF!</v>
      </c>
      <c r="E67" s="662" t="e">
        <f aca="false">IF(A67="","",+E66-F66)</f>
        <v>#REF!</v>
      </c>
      <c r="F67" s="662" t="e">
        <f aca="false">IF(A67="","",+J67-H67)</f>
        <v>#REF!</v>
      </c>
      <c r="G67" s="662" t="e">
        <f aca="false">IF(A67="","",ROUND(+E67*((1+B67)^(1/12)-1),2))</f>
        <v>#REF!</v>
      </c>
      <c r="H67" s="662" t="e">
        <f aca="false">IF(A67="","",ROUND(+E67*((1+B67-C67)^(1/12)-1),2))</f>
        <v>#REF!</v>
      </c>
      <c r="I67" s="662" t="e">
        <f aca="false">IF(A67="","",+G67-H67)</f>
        <v>#REF!</v>
      </c>
      <c r="J67" s="662" t="e">
        <f aca="false">IF(A67="","",PMT((1+D67)^(1/12)-1,(#REF!*12)-A67+1,-E67))</f>
        <v>#REF!</v>
      </c>
      <c r="K67" s="663"/>
    </row>
    <row r="68" s="651" customFormat="true" ht="14.25" hidden="false" customHeight="false" outlineLevel="0" collapsed="false">
      <c r="A68" s="660" t="e">
        <f aca="false">IF(A67="","",IF(A67=#REF!*12,"",+A67+1))</f>
        <v>#REF!</v>
      </c>
      <c r="B68" s="661" t="e">
        <f aca="false">IF(A68="","",+B67)</f>
        <v>#REF!</v>
      </c>
      <c r="C68" s="661" t="e">
        <f aca="false">IF(A68="","",IF(#REF!+'Plano Tx de Esforço'!A68&gt;120,0,ROUND(IF(B68&gt;0.045,(0.045*0.5),(0.5)*B68),7)))</f>
        <v>#REF!</v>
      </c>
      <c r="D68" s="661" t="e">
        <f aca="false">IF(A68="","",+B68-C68)</f>
        <v>#REF!</v>
      </c>
      <c r="E68" s="662" t="e">
        <f aca="false">IF(A68="","",+E67-F67)</f>
        <v>#REF!</v>
      </c>
      <c r="F68" s="662" t="e">
        <f aca="false">IF(A68="","",+J68-H68)</f>
        <v>#REF!</v>
      </c>
      <c r="G68" s="662" t="e">
        <f aca="false">IF(A68="","",ROUND(+E68*((1+B68)^(1/12)-1),2))</f>
        <v>#REF!</v>
      </c>
      <c r="H68" s="662" t="e">
        <f aca="false">IF(A68="","",ROUND(+E68*((1+B68-C68)^(1/12)-1),2))</f>
        <v>#REF!</v>
      </c>
      <c r="I68" s="662" t="e">
        <f aca="false">IF(A68="","",+G68-H68)</f>
        <v>#REF!</v>
      </c>
      <c r="J68" s="662" t="e">
        <f aca="false">IF(A68="","",PMT((1+D68)^(1/12)-1,(#REF!*12)-A68+1,-E68))</f>
        <v>#REF!</v>
      </c>
      <c r="K68" s="663"/>
    </row>
    <row r="69" s="651" customFormat="true" ht="14.25" hidden="false" customHeight="false" outlineLevel="0" collapsed="false">
      <c r="A69" s="660" t="e">
        <f aca="false">IF(A68="","",IF(A68=#REF!*12,"",+A68+1))</f>
        <v>#REF!</v>
      </c>
      <c r="B69" s="661" t="e">
        <f aca="false">IF(A69="","",+B68)</f>
        <v>#REF!</v>
      </c>
      <c r="C69" s="661" t="e">
        <f aca="false">IF(A69="","",IF(#REF!+'Plano Tx de Esforço'!A69&gt;120,0,ROUND(IF(B69&gt;0.045,(0.045*0.5),(0.5)*B69),7)))</f>
        <v>#REF!</v>
      </c>
      <c r="D69" s="661" t="e">
        <f aca="false">IF(A69="","",+B69-C69)</f>
        <v>#REF!</v>
      </c>
      <c r="E69" s="662" t="e">
        <f aca="false">IF(A69="","",+E68-F68)</f>
        <v>#REF!</v>
      </c>
      <c r="F69" s="662" t="e">
        <f aca="false">IF(A69="","",+J69-H69)</f>
        <v>#REF!</v>
      </c>
      <c r="G69" s="662" t="e">
        <f aca="false">IF(A69="","",ROUND(+E69*((1+B69)^(1/12)-1),2))</f>
        <v>#REF!</v>
      </c>
      <c r="H69" s="662" t="e">
        <f aca="false">IF(A69="","",ROUND(+E69*((1+B69-C69)^(1/12)-1),2))</f>
        <v>#REF!</v>
      </c>
      <c r="I69" s="662" t="e">
        <f aca="false">IF(A69="","",+G69-H69)</f>
        <v>#REF!</v>
      </c>
      <c r="J69" s="662" t="e">
        <f aca="false">IF(A69="","",PMT((1+D69)^(1/12)-1,(#REF!*12)-A69+1,-E69))</f>
        <v>#REF!</v>
      </c>
      <c r="K69" s="663"/>
    </row>
    <row r="70" s="651" customFormat="true" ht="14.25" hidden="false" customHeight="false" outlineLevel="0" collapsed="false">
      <c r="A70" s="660" t="e">
        <f aca="false">IF(A69="","",IF(A69=#REF!*12,"",+A69+1))</f>
        <v>#REF!</v>
      </c>
      <c r="B70" s="661" t="e">
        <f aca="false">IF(A70="","",+B69)</f>
        <v>#REF!</v>
      </c>
      <c r="C70" s="661" t="e">
        <f aca="false">IF(A70="","",IF(#REF!+'Plano Tx de Esforço'!A70&gt;120,0,ROUND(IF(B70&gt;0.045,(0.045*0.5),(0.5)*B70),7)))</f>
        <v>#REF!</v>
      </c>
      <c r="D70" s="661" t="e">
        <f aca="false">IF(A70="","",+B70-C70)</f>
        <v>#REF!</v>
      </c>
      <c r="E70" s="662" t="e">
        <f aca="false">IF(A70="","",+E69-F69)</f>
        <v>#REF!</v>
      </c>
      <c r="F70" s="662" t="e">
        <f aca="false">IF(A70="","",+J70-H70)</f>
        <v>#REF!</v>
      </c>
      <c r="G70" s="662" t="e">
        <f aca="false">IF(A70="","",ROUND(+E70*((1+B70)^(1/12)-1),2))</f>
        <v>#REF!</v>
      </c>
      <c r="H70" s="662" t="e">
        <f aca="false">IF(A70="","",ROUND(+E70*((1+B70-C70)^(1/12)-1),2))</f>
        <v>#REF!</v>
      </c>
      <c r="I70" s="662" t="e">
        <f aca="false">IF(A70="","",+G70-H70)</f>
        <v>#REF!</v>
      </c>
      <c r="J70" s="662" t="e">
        <f aca="false">IF(A70="","",PMT((1+D70)^(1/12)-1,(#REF!*12)-A70+1,-E70))</f>
        <v>#REF!</v>
      </c>
      <c r="K70" s="663"/>
    </row>
    <row r="71" s="651" customFormat="true" ht="14.25" hidden="false" customHeight="false" outlineLevel="0" collapsed="false">
      <c r="A71" s="660" t="e">
        <f aca="false">IF(A70="","",IF(A70=#REF!*12,"",+A70+1))</f>
        <v>#REF!</v>
      </c>
      <c r="B71" s="661" t="e">
        <f aca="false">IF(A71="","",+B70)</f>
        <v>#REF!</v>
      </c>
      <c r="C71" s="661" t="e">
        <f aca="false">IF(A71="","",IF(#REF!+'Plano Tx de Esforço'!A71&gt;120,0,ROUND(IF(B71&gt;0.045,(0.045*0.5),(0.5)*B71),7)))</f>
        <v>#REF!</v>
      </c>
      <c r="D71" s="661" t="e">
        <f aca="false">IF(A71="","",+B71-C71)</f>
        <v>#REF!</v>
      </c>
      <c r="E71" s="662" t="e">
        <f aca="false">IF(A71="","",+E70-F70)</f>
        <v>#REF!</v>
      </c>
      <c r="F71" s="662" t="e">
        <f aca="false">IF(A71="","",+J71-H71)</f>
        <v>#REF!</v>
      </c>
      <c r="G71" s="662" t="e">
        <f aca="false">IF(A71="","",ROUND(+E71*((1+B71)^(1/12)-1),2))</f>
        <v>#REF!</v>
      </c>
      <c r="H71" s="662" t="e">
        <f aca="false">IF(A71="","",ROUND(+E71*((1+B71-C71)^(1/12)-1),2))</f>
        <v>#REF!</v>
      </c>
      <c r="I71" s="662" t="e">
        <f aca="false">IF(A71="","",+G71-H71)</f>
        <v>#REF!</v>
      </c>
      <c r="J71" s="662" t="e">
        <f aca="false">IF(A71="","",PMT((1+D71)^(1/12)-1,(#REF!*12)-A71+1,-E71))</f>
        <v>#REF!</v>
      </c>
      <c r="K71" s="663"/>
    </row>
    <row r="72" s="651" customFormat="true" ht="14.25" hidden="false" customHeight="false" outlineLevel="0" collapsed="false">
      <c r="A72" s="660" t="e">
        <f aca="false">IF(A71="","",IF(A71=#REF!*12,"",+A71+1))</f>
        <v>#REF!</v>
      </c>
      <c r="B72" s="661" t="e">
        <f aca="false">IF(A72="","",+B71)</f>
        <v>#REF!</v>
      </c>
      <c r="C72" s="661" t="e">
        <f aca="false">IF(A72="","",IF(#REF!+'Plano Tx de Esforço'!A72&gt;120,0,ROUND(IF(B72&gt;0.045,(0.045*0.5),(0.5)*B72),7)))</f>
        <v>#REF!</v>
      </c>
      <c r="D72" s="661" t="e">
        <f aca="false">IF(A72="","",+B72-C72)</f>
        <v>#REF!</v>
      </c>
      <c r="E72" s="662" t="e">
        <f aca="false">IF(A72="","",+E71-F71)</f>
        <v>#REF!</v>
      </c>
      <c r="F72" s="662" t="e">
        <f aca="false">IF(A72="","",+J72-H72)</f>
        <v>#REF!</v>
      </c>
      <c r="G72" s="662" t="e">
        <f aca="false">IF(A72="","",ROUND(+E72*((1+B72)^(1/12)-1),2))</f>
        <v>#REF!</v>
      </c>
      <c r="H72" s="662" t="e">
        <f aca="false">IF(A72="","",ROUND(+E72*((1+B72-C72)^(1/12)-1),2))</f>
        <v>#REF!</v>
      </c>
      <c r="I72" s="662" t="e">
        <f aca="false">IF(A72="","",+G72-H72)</f>
        <v>#REF!</v>
      </c>
      <c r="J72" s="662" t="e">
        <f aca="false">IF(A72="","",PMT((1+D72)^(1/12)-1,(#REF!*12)-A72+1,-E72))</f>
        <v>#REF!</v>
      </c>
      <c r="K72" s="663"/>
    </row>
    <row r="73" s="651" customFormat="true" ht="14.25" hidden="false" customHeight="false" outlineLevel="0" collapsed="false">
      <c r="A73" s="660" t="e">
        <f aca="false">IF(A72="","",IF(A72=#REF!*12,"",+A72+1))</f>
        <v>#REF!</v>
      </c>
      <c r="B73" s="661" t="e">
        <f aca="false">IF(A73="","",+B72)</f>
        <v>#REF!</v>
      </c>
      <c r="C73" s="661" t="e">
        <f aca="false">IF(A73="","",IF(#REF!+'Plano Tx de Esforço'!A73&gt;120,0,ROUND(IF(B73&gt;0.045,(0.045*0.5),(0.5)*B73),7)))</f>
        <v>#REF!</v>
      </c>
      <c r="D73" s="661" t="e">
        <f aca="false">IF(A73="","",+B73-C73)</f>
        <v>#REF!</v>
      </c>
      <c r="E73" s="662" t="e">
        <f aca="false">IF(A73="","",+E72-F72)</f>
        <v>#REF!</v>
      </c>
      <c r="F73" s="662" t="e">
        <f aca="false">IF(A73="","",+J73-H73)</f>
        <v>#REF!</v>
      </c>
      <c r="G73" s="662" t="e">
        <f aca="false">IF(A73="","",ROUND(+E73*((1+B73)^(1/12)-1),2))</f>
        <v>#REF!</v>
      </c>
      <c r="H73" s="662" t="e">
        <f aca="false">IF(A73="","",ROUND(+E73*((1+B73-C73)^(1/12)-1),2))</f>
        <v>#REF!</v>
      </c>
      <c r="I73" s="662" t="e">
        <f aca="false">IF(A73="","",+G73-H73)</f>
        <v>#REF!</v>
      </c>
      <c r="J73" s="662" t="e">
        <f aca="false">IF(A73="","",PMT((1+D73)^(1/12)-1,(#REF!*12)-A73+1,-E73))</f>
        <v>#REF!</v>
      </c>
      <c r="K73" s="663"/>
    </row>
    <row r="74" s="651" customFormat="true" ht="14.25" hidden="false" customHeight="false" outlineLevel="0" collapsed="false">
      <c r="A74" s="660" t="e">
        <f aca="false">IF(A73="","",IF(A73=#REF!*12,"",+A73+1))</f>
        <v>#REF!</v>
      </c>
      <c r="B74" s="661" t="e">
        <f aca="false">IF(A74="","",+B73)</f>
        <v>#REF!</v>
      </c>
      <c r="C74" s="661" t="e">
        <f aca="false">IF(A74="","",IF(#REF!+'Plano Tx de Esforço'!A74&gt;120,0,ROUND(IF(B74&gt;0.045,(0.045*0.5),(0.5)*B74),7)))</f>
        <v>#REF!</v>
      </c>
      <c r="D74" s="661" t="e">
        <f aca="false">IF(A74="","",+B74-C74)</f>
        <v>#REF!</v>
      </c>
      <c r="E74" s="662" t="e">
        <f aca="false">IF(A74="","",+E73-F73)</f>
        <v>#REF!</v>
      </c>
      <c r="F74" s="662" t="e">
        <f aca="false">IF(A74="","",+J74-H74)</f>
        <v>#REF!</v>
      </c>
      <c r="G74" s="662" t="e">
        <f aca="false">IF(A74="","",ROUND(+E74*((1+B74)^(1/12)-1),2))</f>
        <v>#REF!</v>
      </c>
      <c r="H74" s="662" t="e">
        <f aca="false">IF(A74="","",ROUND(+E74*((1+B74-C74)^(1/12)-1),2))</f>
        <v>#REF!</v>
      </c>
      <c r="I74" s="662" t="e">
        <f aca="false">IF(A74="","",+G74-H74)</f>
        <v>#REF!</v>
      </c>
      <c r="J74" s="662" t="e">
        <f aca="false">IF(A74="","",PMT((1+D74)^(1/12)-1,(#REF!*12)-A74+1,-E74))</f>
        <v>#REF!</v>
      </c>
      <c r="K74" s="663"/>
    </row>
    <row r="75" s="651" customFormat="true" ht="14.25" hidden="false" customHeight="false" outlineLevel="0" collapsed="false">
      <c r="A75" s="660" t="e">
        <f aca="false">IF(A74="","",IF(A74=#REF!*12,"",+A74+1))</f>
        <v>#REF!</v>
      </c>
      <c r="B75" s="661" t="e">
        <f aca="false">IF(A75="","",+B74)</f>
        <v>#REF!</v>
      </c>
      <c r="C75" s="661" t="e">
        <f aca="false">IF(A75="","",IF(#REF!+'Plano Tx de Esforço'!A75&gt;120,0,ROUND(IF(B75&gt;0.045,(0.045*0.5),(0.5)*B75),7)))</f>
        <v>#REF!</v>
      </c>
      <c r="D75" s="661" t="e">
        <f aca="false">IF(A75="","",+B75-C75)</f>
        <v>#REF!</v>
      </c>
      <c r="E75" s="662" t="e">
        <f aca="false">IF(A75="","",+E74-F74)</f>
        <v>#REF!</v>
      </c>
      <c r="F75" s="662" t="e">
        <f aca="false">IF(A75="","",+J75-H75)</f>
        <v>#REF!</v>
      </c>
      <c r="G75" s="662" t="e">
        <f aca="false">IF(A75="","",ROUND(+E75*((1+B75)^(1/12)-1),2))</f>
        <v>#REF!</v>
      </c>
      <c r="H75" s="662" t="e">
        <f aca="false">IF(A75="","",ROUND(+E75*((1+B75-C75)^(1/12)-1),2))</f>
        <v>#REF!</v>
      </c>
      <c r="I75" s="662" t="e">
        <f aca="false">IF(A75="","",+G75-H75)</f>
        <v>#REF!</v>
      </c>
      <c r="J75" s="662" t="e">
        <f aca="false">IF(A75="","",PMT((1+D75)^(1/12)-1,(#REF!*12)-A75+1,-E75))</f>
        <v>#REF!</v>
      </c>
      <c r="K75" s="663"/>
    </row>
    <row r="76" s="651" customFormat="true" ht="14.25" hidden="false" customHeight="false" outlineLevel="0" collapsed="false">
      <c r="A76" s="660" t="e">
        <f aca="false">IF(A75="","",IF(A75=#REF!*12,"",+A75+1))</f>
        <v>#REF!</v>
      </c>
      <c r="B76" s="661" t="e">
        <f aca="false">IF(A76="","",+B75)</f>
        <v>#REF!</v>
      </c>
      <c r="C76" s="661" t="e">
        <f aca="false">IF(A76="","",IF(#REF!+'Plano Tx de Esforço'!A76&gt;120,0,ROUND(IF(B76&gt;0.045,(0.045*0.5),(0.5)*B76),7)))</f>
        <v>#REF!</v>
      </c>
      <c r="D76" s="661" t="e">
        <f aca="false">IF(A76="","",+B76-C76)</f>
        <v>#REF!</v>
      </c>
      <c r="E76" s="662" t="e">
        <f aca="false">IF(A76="","",+E75-F75)</f>
        <v>#REF!</v>
      </c>
      <c r="F76" s="662" t="e">
        <f aca="false">IF(A76="","",+J76-H76)</f>
        <v>#REF!</v>
      </c>
      <c r="G76" s="662" t="e">
        <f aca="false">IF(A76="","",ROUND(+E76*((1+B76)^(1/12)-1),2))</f>
        <v>#REF!</v>
      </c>
      <c r="H76" s="662" t="e">
        <f aca="false">IF(A76="","",ROUND(+E76*((1+B76-C76)^(1/12)-1),2))</f>
        <v>#REF!</v>
      </c>
      <c r="I76" s="662" t="e">
        <f aca="false">IF(A76="","",+G76-H76)</f>
        <v>#REF!</v>
      </c>
      <c r="J76" s="662" t="e">
        <f aca="false">IF(A76="","",PMT((1+D76)^(1/12)-1,(#REF!*12)-A76+1,-E76))</f>
        <v>#REF!</v>
      </c>
      <c r="K76" s="663"/>
    </row>
    <row r="77" s="651" customFormat="true" ht="14.25" hidden="false" customHeight="false" outlineLevel="0" collapsed="false">
      <c r="A77" s="660" t="e">
        <f aca="false">IF(A76="","",IF(A76=#REF!*12,"",+A76+1))</f>
        <v>#REF!</v>
      </c>
      <c r="B77" s="661" t="e">
        <f aca="false">IF(A77="","",+B76)</f>
        <v>#REF!</v>
      </c>
      <c r="C77" s="661" t="e">
        <f aca="false">IF(A77="","",IF(#REF!+'Plano Tx de Esforço'!A77&gt;120,0,ROUND(IF(B77&gt;0.045,(0.045*0.5),(0.5)*B77),7)))</f>
        <v>#REF!</v>
      </c>
      <c r="D77" s="661" t="e">
        <f aca="false">IF(A77="","",+B77-C77)</f>
        <v>#REF!</v>
      </c>
      <c r="E77" s="662" t="e">
        <f aca="false">IF(A77="","",+E76-F76)</f>
        <v>#REF!</v>
      </c>
      <c r="F77" s="662" t="e">
        <f aca="false">IF(A77="","",+J77-H77)</f>
        <v>#REF!</v>
      </c>
      <c r="G77" s="662" t="e">
        <f aca="false">IF(A77="","",ROUND(+E77*((1+B77)^(1/12)-1),2))</f>
        <v>#REF!</v>
      </c>
      <c r="H77" s="662" t="e">
        <f aca="false">IF(A77="","",ROUND(+E77*((1+B77-C77)^(1/12)-1),2))</f>
        <v>#REF!</v>
      </c>
      <c r="I77" s="662" t="e">
        <f aca="false">IF(A77="","",+G77-H77)</f>
        <v>#REF!</v>
      </c>
      <c r="J77" s="662" t="e">
        <f aca="false">IF(A77="","",PMT((1+D77)^(1/12)-1,(#REF!*12)-A77+1,-E77))</f>
        <v>#REF!</v>
      </c>
      <c r="K77" s="663"/>
    </row>
    <row r="78" s="651" customFormat="true" ht="14.25" hidden="false" customHeight="false" outlineLevel="0" collapsed="false">
      <c r="A78" s="660" t="e">
        <f aca="false">IF(A77="","",IF(A77=#REF!*12,"",+A77+1))</f>
        <v>#REF!</v>
      </c>
      <c r="B78" s="661" t="e">
        <f aca="false">IF(A78="","",+B77)</f>
        <v>#REF!</v>
      </c>
      <c r="C78" s="661" t="e">
        <f aca="false">IF(A78="","",IF(#REF!+'Plano Tx de Esforço'!A78&gt;120,0,ROUND(IF(B78&gt;0.045,(0.045*0.5),(0.5)*B78),7)))</f>
        <v>#REF!</v>
      </c>
      <c r="D78" s="661" t="e">
        <f aca="false">IF(A78="","",+B78-C78)</f>
        <v>#REF!</v>
      </c>
      <c r="E78" s="662" t="e">
        <f aca="false">IF(A78="","",+E77-F77)</f>
        <v>#REF!</v>
      </c>
      <c r="F78" s="662" t="e">
        <f aca="false">IF(A78="","",+J78-H78)</f>
        <v>#REF!</v>
      </c>
      <c r="G78" s="662" t="e">
        <f aca="false">IF(A78="","",ROUND(+E78*((1+B78)^(1/12)-1),2))</f>
        <v>#REF!</v>
      </c>
      <c r="H78" s="662" t="e">
        <f aca="false">IF(A78="","",ROUND(+E78*((1+B78-C78)^(1/12)-1),2))</f>
        <v>#REF!</v>
      </c>
      <c r="I78" s="662" t="e">
        <f aca="false">IF(A78="","",+G78-H78)</f>
        <v>#REF!</v>
      </c>
      <c r="J78" s="662" t="e">
        <f aca="false">IF(A78="","",PMT((1+D78)^(1/12)-1,(#REF!*12)-A78+1,-E78))</f>
        <v>#REF!</v>
      </c>
      <c r="K78" s="663"/>
    </row>
    <row r="79" s="651" customFormat="true" ht="14.25" hidden="false" customHeight="false" outlineLevel="0" collapsed="false">
      <c r="A79" s="660" t="e">
        <f aca="false">IF(A78="","",IF(A78=#REF!*12,"",+A78+1))</f>
        <v>#REF!</v>
      </c>
      <c r="B79" s="661" t="e">
        <f aca="false">IF(A79="","",+B78)</f>
        <v>#REF!</v>
      </c>
      <c r="C79" s="661" t="e">
        <f aca="false">IF(A79="","",IF(#REF!+'Plano Tx de Esforço'!A79&gt;120,0,ROUND(IF(B79&gt;0.045,(0.045*0.5),(0.5)*B79),7)))</f>
        <v>#REF!</v>
      </c>
      <c r="D79" s="661" t="e">
        <f aca="false">IF(A79="","",+B79-C79)</f>
        <v>#REF!</v>
      </c>
      <c r="E79" s="662" t="e">
        <f aca="false">IF(A79="","",+E78-F78)</f>
        <v>#REF!</v>
      </c>
      <c r="F79" s="662" t="e">
        <f aca="false">IF(A79="","",+J79-H79)</f>
        <v>#REF!</v>
      </c>
      <c r="G79" s="662" t="e">
        <f aca="false">IF(A79="","",ROUND(+E79*((1+B79)^(1/12)-1),2))</f>
        <v>#REF!</v>
      </c>
      <c r="H79" s="662" t="e">
        <f aca="false">IF(A79="","",ROUND(+E79*((1+B79-C79)^(1/12)-1),2))</f>
        <v>#REF!</v>
      </c>
      <c r="I79" s="662" t="e">
        <f aca="false">IF(A79="","",+G79-H79)</f>
        <v>#REF!</v>
      </c>
      <c r="J79" s="662" t="e">
        <f aca="false">IF(A79="","",PMT((1+D79)^(1/12)-1,(#REF!*12)-A79+1,-E79))</f>
        <v>#REF!</v>
      </c>
      <c r="K79" s="663"/>
    </row>
    <row r="80" s="651" customFormat="true" ht="14.25" hidden="false" customHeight="false" outlineLevel="0" collapsed="false">
      <c r="A80" s="660" t="e">
        <f aca="false">IF(A79="","",IF(A79=#REF!*12,"",+A79+1))</f>
        <v>#REF!</v>
      </c>
      <c r="B80" s="661" t="e">
        <f aca="false">IF(A80="","",+B79)</f>
        <v>#REF!</v>
      </c>
      <c r="C80" s="661" t="e">
        <f aca="false">IF(A80="","",IF(#REF!+'Plano Tx de Esforço'!A80&gt;120,0,ROUND(IF(B80&gt;0.045,(0.045*0.5),(0.5)*B80),7)))</f>
        <v>#REF!</v>
      </c>
      <c r="D80" s="661" t="e">
        <f aca="false">IF(A80="","",+B80-C80)</f>
        <v>#REF!</v>
      </c>
      <c r="E80" s="662" t="e">
        <f aca="false">IF(A80="","",+E79-F79)</f>
        <v>#REF!</v>
      </c>
      <c r="F80" s="662" t="e">
        <f aca="false">IF(A80="","",+J80-H80)</f>
        <v>#REF!</v>
      </c>
      <c r="G80" s="662" t="e">
        <f aca="false">IF(A80="","",ROUND(+E80*((1+B80)^(1/12)-1),2))</f>
        <v>#REF!</v>
      </c>
      <c r="H80" s="662" t="e">
        <f aca="false">IF(A80="","",ROUND(+E80*((1+B80-C80)^(1/12)-1),2))</f>
        <v>#REF!</v>
      </c>
      <c r="I80" s="662" t="e">
        <f aca="false">IF(A80="","",+G80-H80)</f>
        <v>#REF!</v>
      </c>
      <c r="J80" s="662" t="e">
        <f aca="false">IF(A80="","",PMT((1+D80)^(1/12)-1,(#REF!*12)-A80+1,-E80))</f>
        <v>#REF!</v>
      </c>
      <c r="K80" s="663"/>
    </row>
    <row r="81" s="651" customFormat="true" ht="14.25" hidden="false" customHeight="false" outlineLevel="0" collapsed="false">
      <c r="A81" s="660" t="e">
        <f aca="false">IF(A80="","",IF(A80=#REF!*12,"",+A80+1))</f>
        <v>#REF!</v>
      </c>
      <c r="B81" s="661" t="e">
        <f aca="false">IF(A81="","",+B80)</f>
        <v>#REF!</v>
      </c>
      <c r="C81" s="661" t="e">
        <f aca="false">IF(A81="","",IF(#REF!+'Plano Tx de Esforço'!A81&gt;120,0,ROUND(IF(B81&gt;0.045,(0.045*0.5),(0.5)*B81),7)))</f>
        <v>#REF!</v>
      </c>
      <c r="D81" s="661" t="e">
        <f aca="false">IF(A81="","",+B81-C81)</f>
        <v>#REF!</v>
      </c>
      <c r="E81" s="662" t="e">
        <f aca="false">IF(A81="","",+E80-F80)</f>
        <v>#REF!</v>
      </c>
      <c r="F81" s="662" t="e">
        <f aca="false">IF(A81="","",+J81-H81)</f>
        <v>#REF!</v>
      </c>
      <c r="G81" s="662" t="e">
        <f aca="false">IF(A81="","",ROUND(+E81*((1+B81)^(1/12)-1),2))</f>
        <v>#REF!</v>
      </c>
      <c r="H81" s="662" t="e">
        <f aca="false">IF(A81="","",ROUND(+E81*((1+B81-C81)^(1/12)-1),2))</f>
        <v>#REF!</v>
      </c>
      <c r="I81" s="662" t="e">
        <f aca="false">IF(A81="","",+G81-H81)</f>
        <v>#REF!</v>
      </c>
      <c r="J81" s="662" t="e">
        <f aca="false">IF(A81="","",PMT((1+D81)^(1/12)-1,(#REF!*12)-A81+1,-E81))</f>
        <v>#REF!</v>
      </c>
      <c r="K81" s="663"/>
    </row>
    <row r="82" s="651" customFormat="true" ht="14.25" hidden="false" customHeight="false" outlineLevel="0" collapsed="false">
      <c r="A82" s="660" t="e">
        <f aca="false">IF(A81="","",IF(A81=#REF!*12,"",+A81+1))</f>
        <v>#REF!</v>
      </c>
      <c r="B82" s="661" t="e">
        <f aca="false">IF(A82="","",+B81)</f>
        <v>#REF!</v>
      </c>
      <c r="C82" s="661" t="e">
        <f aca="false">IF(A82="","",IF(#REF!+'Plano Tx de Esforço'!A82&gt;120,0,ROUND(IF(B82&gt;0.045,(0.045*0.5),(0.5)*B82),7)))</f>
        <v>#REF!</v>
      </c>
      <c r="D82" s="661" t="e">
        <f aca="false">IF(A82="","",+B82-C82)</f>
        <v>#REF!</v>
      </c>
      <c r="E82" s="662" t="e">
        <f aca="false">IF(A82="","",+E81-F81)</f>
        <v>#REF!</v>
      </c>
      <c r="F82" s="662" t="e">
        <f aca="false">IF(A82="","",+J82-H82)</f>
        <v>#REF!</v>
      </c>
      <c r="G82" s="662" t="e">
        <f aca="false">IF(A82="","",ROUND(+E82*((1+B82)^(1/12)-1),2))</f>
        <v>#REF!</v>
      </c>
      <c r="H82" s="662" t="e">
        <f aca="false">IF(A82="","",ROUND(+E82*((1+B82-C82)^(1/12)-1),2))</f>
        <v>#REF!</v>
      </c>
      <c r="I82" s="662" t="e">
        <f aca="false">IF(A82="","",+G82-H82)</f>
        <v>#REF!</v>
      </c>
      <c r="J82" s="662" t="e">
        <f aca="false">IF(A82="","",PMT((1+D82)^(1/12)-1,(#REF!*12)-A82+1,-E82))</f>
        <v>#REF!</v>
      </c>
      <c r="K82" s="663"/>
    </row>
    <row r="83" s="651" customFormat="true" ht="14.25" hidden="false" customHeight="false" outlineLevel="0" collapsed="false">
      <c r="A83" s="660" t="e">
        <f aca="false">IF(A82="","",IF(A82=#REF!*12,"",+A82+1))</f>
        <v>#REF!</v>
      </c>
      <c r="B83" s="661" t="e">
        <f aca="false">IF(A83="","",+B82)</f>
        <v>#REF!</v>
      </c>
      <c r="C83" s="661" t="e">
        <f aca="false">IF(A83="","",IF(#REF!+'Plano Tx de Esforço'!A83&gt;120,0,ROUND(IF(B83&gt;0.045,(0.045*0.5),(0.5)*B83),7)))</f>
        <v>#REF!</v>
      </c>
      <c r="D83" s="661" t="e">
        <f aca="false">IF(A83="","",+B83-C83)</f>
        <v>#REF!</v>
      </c>
      <c r="E83" s="662" t="e">
        <f aca="false">IF(A83="","",+E82-F82)</f>
        <v>#REF!</v>
      </c>
      <c r="F83" s="662" t="e">
        <f aca="false">IF(A83="","",+J83-H83)</f>
        <v>#REF!</v>
      </c>
      <c r="G83" s="662" t="e">
        <f aca="false">IF(A83="","",ROUND(+E83*((1+B83)^(1/12)-1),2))</f>
        <v>#REF!</v>
      </c>
      <c r="H83" s="662" t="e">
        <f aca="false">IF(A83="","",ROUND(+E83*((1+B83-C83)^(1/12)-1),2))</f>
        <v>#REF!</v>
      </c>
      <c r="I83" s="662" t="e">
        <f aca="false">IF(A83="","",+G83-H83)</f>
        <v>#REF!</v>
      </c>
      <c r="J83" s="662" t="e">
        <f aca="false">IF(A83="","",PMT((1+D83)^(1/12)-1,(#REF!*12)-A83+1,-E83))</f>
        <v>#REF!</v>
      </c>
      <c r="K83" s="663"/>
    </row>
    <row r="84" s="651" customFormat="true" ht="14.25" hidden="false" customHeight="false" outlineLevel="0" collapsed="false">
      <c r="A84" s="660" t="e">
        <f aca="false">IF(A83="","",IF(A83=#REF!*12,"",+A83+1))</f>
        <v>#REF!</v>
      </c>
      <c r="B84" s="661" t="e">
        <f aca="false">IF(A84="","",+B83)</f>
        <v>#REF!</v>
      </c>
      <c r="C84" s="661" t="e">
        <f aca="false">IF(A84="","",IF(#REF!+'Plano Tx de Esforço'!A84&gt;120,0,ROUND(IF(B84&gt;0.045,(0.045*0.5),(0.5)*B84),7)))</f>
        <v>#REF!</v>
      </c>
      <c r="D84" s="661" t="e">
        <f aca="false">IF(A84="","",+B84-C84)</f>
        <v>#REF!</v>
      </c>
      <c r="E84" s="662" t="e">
        <f aca="false">IF(A84="","",+E83-F83)</f>
        <v>#REF!</v>
      </c>
      <c r="F84" s="662" t="e">
        <f aca="false">IF(A84="","",+J84-H84)</f>
        <v>#REF!</v>
      </c>
      <c r="G84" s="662" t="e">
        <f aca="false">IF(A84="","",ROUND(+E84*((1+B84)^(1/12)-1),2))</f>
        <v>#REF!</v>
      </c>
      <c r="H84" s="662" t="e">
        <f aca="false">IF(A84="","",ROUND(+E84*((1+B84-C84)^(1/12)-1),2))</f>
        <v>#REF!</v>
      </c>
      <c r="I84" s="662" t="e">
        <f aca="false">IF(A84="","",+G84-H84)</f>
        <v>#REF!</v>
      </c>
      <c r="J84" s="662" t="e">
        <f aca="false">IF(A84="","",PMT((1+D84)^(1/12)-1,(#REF!*12)-A84+1,-E84))</f>
        <v>#REF!</v>
      </c>
      <c r="K84" s="663"/>
    </row>
    <row r="85" s="651" customFormat="true" ht="14.25" hidden="false" customHeight="false" outlineLevel="0" collapsed="false">
      <c r="A85" s="660" t="e">
        <f aca="false">IF(A84="","",IF(A84=#REF!*12,"",+A84+1))</f>
        <v>#REF!</v>
      </c>
      <c r="B85" s="661" t="e">
        <f aca="false">IF(A85="","",+B84)</f>
        <v>#REF!</v>
      </c>
      <c r="C85" s="661" t="e">
        <f aca="false">IF(A85="","",IF(#REF!+'Plano Tx de Esforço'!A85&gt;120,0,ROUND(IF(B85&gt;0.045,(0.045*0.5),(0.5)*B85),7)))</f>
        <v>#REF!</v>
      </c>
      <c r="D85" s="661" t="e">
        <f aca="false">IF(A85="","",+B85-C85)</f>
        <v>#REF!</v>
      </c>
      <c r="E85" s="662" t="e">
        <f aca="false">IF(A85="","",+E84-F84)</f>
        <v>#REF!</v>
      </c>
      <c r="F85" s="662" t="e">
        <f aca="false">IF(A85="","",+J85-H85)</f>
        <v>#REF!</v>
      </c>
      <c r="G85" s="662" t="e">
        <f aca="false">IF(A85="","",ROUND(+E85*((1+B85)^(1/12)-1),2))</f>
        <v>#REF!</v>
      </c>
      <c r="H85" s="662" t="e">
        <f aca="false">IF(A85="","",ROUND(+E85*((1+B85-C85)^(1/12)-1),2))</f>
        <v>#REF!</v>
      </c>
      <c r="I85" s="662" t="e">
        <f aca="false">IF(A85="","",+G85-H85)</f>
        <v>#REF!</v>
      </c>
      <c r="J85" s="662" t="e">
        <f aca="false">IF(A85="","",PMT((1+D85)^(1/12)-1,(#REF!*12)-A85+1,-E85))</f>
        <v>#REF!</v>
      </c>
      <c r="K85" s="663"/>
    </row>
    <row r="86" s="651" customFormat="true" ht="14.25" hidden="false" customHeight="false" outlineLevel="0" collapsed="false">
      <c r="A86" s="660" t="e">
        <f aca="false">IF(A85="","",IF(A85=#REF!*12,"",+A85+1))</f>
        <v>#REF!</v>
      </c>
      <c r="B86" s="661" t="e">
        <f aca="false">IF(A86="","",+B85)</f>
        <v>#REF!</v>
      </c>
      <c r="C86" s="661" t="e">
        <f aca="false">IF(A86="","",IF(#REF!+'Plano Tx de Esforço'!A86&gt;120,0,ROUND(IF(B86&gt;0.045,(0.045*0.5),(0.5)*B86),7)))</f>
        <v>#REF!</v>
      </c>
      <c r="D86" s="661" t="e">
        <f aca="false">IF(A86="","",+B86-C86)</f>
        <v>#REF!</v>
      </c>
      <c r="E86" s="662" t="e">
        <f aca="false">IF(A86="","",+E85-F85)</f>
        <v>#REF!</v>
      </c>
      <c r="F86" s="662" t="e">
        <f aca="false">IF(A86="","",+J86-H86)</f>
        <v>#REF!</v>
      </c>
      <c r="G86" s="662" t="e">
        <f aca="false">IF(A86="","",ROUND(+E86*((1+B86)^(1/12)-1),2))</f>
        <v>#REF!</v>
      </c>
      <c r="H86" s="662" t="e">
        <f aca="false">IF(A86="","",ROUND(+E86*((1+B86-C86)^(1/12)-1),2))</f>
        <v>#REF!</v>
      </c>
      <c r="I86" s="662" t="e">
        <f aca="false">IF(A86="","",+G86-H86)</f>
        <v>#REF!</v>
      </c>
      <c r="J86" s="662" t="e">
        <f aca="false">IF(A86="","",PMT((1+D86)^(1/12)-1,(#REF!*12)-A86+1,-E86))</f>
        <v>#REF!</v>
      </c>
      <c r="K86" s="663"/>
    </row>
    <row r="87" s="651" customFormat="true" ht="14.25" hidden="false" customHeight="false" outlineLevel="0" collapsed="false">
      <c r="A87" s="660" t="e">
        <f aca="false">IF(A86="","",IF(A86=#REF!*12,"",+A86+1))</f>
        <v>#REF!</v>
      </c>
      <c r="B87" s="661" t="e">
        <f aca="false">IF(A87="","",+B86)</f>
        <v>#REF!</v>
      </c>
      <c r="C87" s="661" t="e">
        <f aca="false">IF(A87="","",IF(#REF!+'Plano Tx de Esforço'!A87&gt;120,0,ROUND(IF(B87&gt;0.045,(0.045*0.5),(0.5)*B87),7)))</f>
        <v>#REF!</v>
      </c>
      <c r="D87" s="661" t="e">
        <f aca="false">IF(A87="","",+B87-C87)</f>
        <v>#REF!</v>
      </c>
      <c r="E87" s="662" t="e">
        <f aca="false">IF(A87="","",+E86-F86)</f>
        <v>#REF!</v>
      </c>
      <c r="F87" s="662" t="e">
        <f aca="false">IF(A87="","",+J87-H87)</f>
        <v>#REF!</v>
      </c>
      <c r="G87" s="662" t="e">
        <f aca="false">IF(A87="","",ROUND(+E87*((1+B87)^(1/12)-1),2))</f>
        <v>#REF!</v>
      </c>
      <c r="H87" s="662" t="e">
        <f aca="false">IF(A87="","",ROUND(+E87*((1+B87-C87)^(1/12)-1),2))</f>
        <v>#REF!</v>
      </c>
      <c r="I87" s="662" t="e">
        <f aca="false">IF(A87="","",+G87-H87)</f>
        <v>#REF!</v>
      </c>
      <c r="J87" s="662" t="e">
        <f aca="false">IF(A87="","",PMT((1+D87)^(1/12)-1,(#REF!*12)-A87+1,-E87))</f>
        <v>#REF!</v>
      </c>
      <c r="K87" s="663"/>
    </row>
    <row r="88" s="651" customFormat="true" ht="14.25" hidden="false" customHeight="false" outlineLevel="0" collapsed="false">
      <c r="A88" s="660" t="e">
        <f aca="false">IF(A87="","",IF(A87=#REF!*12,"",+A87+1))</f>
        <v>#REF!</v>
      </c>
      <c r="B88" s="661" t="e">
        <f aca="false">IF(A88="","",+B87)</f>
        <v>#REF!</v>
      </c>
      <c r="C88" s="661" t="e">
        <f aca="false">IF(A88="","",IF(#REF!+'Plano Tx de Esforço'!A88&gt;120,0,ROUND(IF(B88&gt;0.045,(0.045*0.5),(0.5)*B88),7)))</f>
        <v>#REF!</v>
      </c>
      <c r="D88" s="661" t="e">
        <f aca="false">IF(A88="","",+B88-C88)</f>
        <v>#REF!</v>
      </c>
      <c r="E88" s="662" t="e">
        <f aca="false">IF(A88="","",+E87-F87)</f>
        <v>#REF!</v>
      </c>
      <c r="F88" s="662" t="e">
        <f aca="false">IF(A88="","",+J88-H88)</f>
        <v>#REF!</v>
      </c>
      <c r="G88" s="662" t="e">
        <f aca="false">IF(A88="","",ROUND(+E88*((1+B88)^(1/12)-1),2))</f>
        <v>#REF!</v>
      </c>
      <c r="H88" s="662" t="e">
        <f aca="false">IF(A88="","",ROUND(+E88*((1+B88-C88)^(1/12)-1),2))</f>
        <v>#REF!</v>
      </c>
      <c r="I88" s="662" t="e">
        <f aca="false">IF(A88="","",+G88-H88)</f>
        <v>#REF!</v>
      </c>
      <c r="J88" s="662" t="e">
        <f aca="false">IF(A88="","",PMT((1+D88)^(1/12)-1,(#REF!*12)-A88+1,-E88))</f>
        <v>#REF!</v>
      </c>
      <c r="K88" s="663"/>
    </row>
    <row r="89" customFormat="false" ht="14.25" hidden="false" customHeight="false" outlineLevel="0" collapsed="false">
      <c r="A89" s="660" t="e">
        <f aca="false">IF(A88="","",IF(A88=#REF!*12,"",+A88+1))</f>
        <v>#REF!</v>
      </c>
      <c r="B89" s="661" t="e">
        <f aca="false">IF(A89="","",+B88)</f>
        <v>#REF!</v>
      </c>
      <c r="C89" s="661" t="e">
        <f aca="false">IF(A89="","",IF(#REF!+'Plano Tx de Esforço'!A89&gt;120,0,ROUND(IF(B89&gt;0.045,(0.045*0.5),(0.5)*B89),7)))</f>
        <v>#REF!</v>
      </c>
      <c r="D89" s="661" t="e">
        <f aca="false">IF(A89="","",+B89-C89)</f>
        <v>#REF!</v>
      </c>
      <c r="E89" s="662" t="e">
        <f aca="false">IF(A89="","",+E88-F88)</f>
        <v>#REF!</v>
      </c>
      <c r="F89" s="662" t="e">
        <f aca="false">IF(A89="","",+J89-H89)</f>
        <v>#REF!</v>
      </c>
      <c r="G89" s="662" t="e">
        <f aca="false">IF(A89="","",ROUND(+E89*((1+B89)^(1/12)-1),2))</f>
        <v>#REF!</v>
      </c>
      <c r="H89" s="662" t="e">
        <f aca="false">IF(A89="","",ROUND(+E89*((1+B89-C89)^(1/12)-1),2))</f>
        <v>#REF!</v>
      </c>
      <c r="I89" s="662" t="e">
        <f aca="false">IF(A89="","",+G89-H89)</f>
        <v>#REF!</v>
      </c>
      <c r="J89" s="662" t="e">
        <f aca="false">IF(A89="","",PMT((1+D89)^(1/12)-1,(#REF!*12)-A89+1,-E89))</f>
        <v>#REF!</v>
      </c>
      <c r="K89" s="663"/>
    </row>
    <row r="90" customFormat="false" ht="14.25" hidden="false" customHeight="false" outlineLevel="0" collapsed="false">
      <c r="A90" s="660" t="e">
        <f aca="false">IF(A89="","",IF(A89=#REF!*12,"",+A89+1))</f>
        <v>#REF!</v>
      </c>
      <c r="B90" s="661" t="e">
        <f aca="false">IF(A90="","",+B89)</f>
        <v>#REF!</v>
      </c>
      <c r="C90" s="661" t="e">
        <f aca="false">IF(A90="","",IF(#REF!+'Plano Tx de Esforço'!A90&gt;120,0,ROUND(IF(B90&gt;0.045,(0.045*0.5),(0.5)*B90),7)))</f>
        <v>#REF!</v>
      </c>
      <c r="D90" s="661" t="e">
        <f aca="false">IF(A90="","",+B90-C90)</f>
        <v>#REF!</v>
      </c>
      <c r="E90" s="662" t="e">
        <f aca="false">IF(A90="","",+E89-F89)</f>
        <v>#REF!</v>
      </c>
      <c r="F90" s="662" t="e">
        <f aca="false">IF(A90="","",+J90-H90)</f>
        <v>#REF!</v>
      </c>
      <c r="G90" s="662" t="e">
        <f aca="false">IF(A90="","",ROUND(+E90*((1+B90)^(1/12)-1),2))</f>
        <v>#REF!</v>
      </c>
      <c r="H90" s="662" t="e">
        <f aca="false">IF(A90="","",ROUND(+E90*((1+B90-C90)^(1/12)-1),2))</f>
        <v>#REF!</v>
      </c>
      <c r="I90" s="662" t="e">
        <f aca="false">IF(A90="","",+G90-H90)</f>
        <v>#REF!</v>
      </c>
      <c r="J90" s="662" t="e">
        <f aca="false">IF(A90="","",PMT((1+D90)^(1/12)-1,(#REF!*12)-A90+1,-E90))</f>
        <v>#REF!</v>
      </c>
      <c r="K90" s="663"/>
    </row>
    <row r="91" customFormat="false" ht="14.25" hidden="false" customHeight="false" outlineLevel="0" collapsed="false">
      <c r="A91" s="660" t="e">
        <f aca="false">IF(A90="","",IF(A90=#REF!*12,"",+A90+1))</f>
        <v>#REF!</v>
      </c>
      <c r="B91" s="661" t="e">
        <f aca="false">IF(A91="","",+B90)</f>
        <v>#REF!</v>
      </c>
      <c r="C91" s="661" t="e">
        <f aca="false">IF(A91="","",IF(#REF!+'Plano Tx de Esforço'!A91&gt;120,0,ROUND(IF(B91&gt;0.045,(0.045*0.5),(0.5)*B91),7)))</f>
        <v>#REF!</v>
      </c>
      <c r="D91" s="661" t="e">
        <f aca="false">IF(A91="","",+B91-C91)</f>
        <v>#REF!</v>
      </c>
      <c r="E91" s="662" t="e">
        <f aca="false">IF(A91="","",+E90-F90)</f>
        <v>#REF!</v>
      </c>
      <c r="F91" s="662" t="e">
        <f aca="false">IF(A91="","",+J91-H91)</f>
        <v>#REF!</v>
      </c>
      <c r="G91" s="662" t="e">
        <f aca="false">IF(A91="","",ROUND(+E91*((1+B91)^(1/12)-1),2))</f>
        <v>#REF!</v>
      </c>
      <c r="H91" s="662" t="e">
        <f aca="false">IF(A91="","",ROUND(+E91*((1+B91-C91)^(1/12)-1),2))</f>
        <v>#REF!</v>
      </c>
      <c r="I91" s="662" t="e">
        <f aca="false">IF(A91="","",+G91-H91)</f>
        <v>#REF!</v>
      </c>
      <c r="J91" s="662" t="e">
        <f aca="false">IF(A91="","",PMT((1+D91)^(1/12)-1,(#REF!*12)-A91+1,-E91))</f>
        <v>#REF!</v>
      </c>
      <c r="K91" s="663"/>
    </row>
    <row r="92" customFormat="false" ht="14.25" hidden="false" customHeight="false" outlineLevel="0" collapsed="false">
      <c r="A92" s="660" t="e">
        <f aca="false">IF(A91="","",IF(A91=#REF!*12,"",+A91+1))</f>
        <v>#REF!</v>
      </c>
      <c r="B92" s="661" t="e">
        <f aca="false">IF(A92="","",+B91)</f>
        <v>#REF!</v>
      </c>
      <c r="C92" s="661" t="e">
        <f aca="false">IF(A92="","",IF(#REF!+'Plano Tx de Esforço'!A92&gt;120,0,ROUND(IF(B92&gt;0.045,(0.045*0.5),(0.5)*B92),7)))</f>
        <v>#REF!</v>
      </c>
      <c r="D92" s="661" t="e">
        <f aca="false">IF(A92="","",+B92-C92)</f>
        <v>#REF!</v>
      </c>
      <c r="E92" s="662" t="e">
        <f aca="false">IF(A92="","",+E91-F91)</f>
        <v>#REF!</v>
      </c>
      <c r="F92" s="662" t="e">
        <f aca="false">IF(A92="","",+J92-H92)</f>
        <v>#REF!</v>
      </c>
      <c r="G92" s="662" t="e">
        <f aca="false">IF(A92="","",ROUND(+E92*((1+B92)^(1/12)-1),2))</f>
        <v>#REF!</v>
      </c>
      <c r="H92" s="662" t="e">
        <f aca="false">IF(A92="","",ROUND(+E92*((1+B92-C92)^(1/12)-1),2))</f>
        <v>#REF!</v>
      </c>
      <c r="I92" s="662" t="e">
        <f aca="false">IF(A92="","",+G92-H92)</f>
        <v>#REF!</v>
      </c>
      <c r="J92" s="662" t="e">
        <f aca="false">IF(A92="","",PMT((1+D92)^(1/12)-1,(#REF!*12)-A92+1,-E92))</f>
        <v>#REF!</v>
      </c>
      <c r="K92" s="663"/>
    </row>
    <row r="93" customFormat="false" ht="14.25" hidden="false" customHeight="false" outlineLevel="0" collapsed="false">
      <c r="A93" s="660" t="e">
        <f aca="false">IF(A92="","",IF(A92=#REF!*12,"",+A92+1))</f>
        <v>#REF!</v>
      </c>
      <c r="B93" s="661" t="e">
        <f aca="false">IF(A93="","",+B92)</f>
        <v>#REF!</v>
      </c>
      <c r="C93" s="661" t="e">
        <f aca="false">IF(A93="","",IF(#REF!+'Plano Tx de Esforço'!A93&gt;120,0,ROUND(IF(B93&gt;0.045,(0.045*0.5),(0.5)*B93),7)))</f>
        <v>#REF!</v>
      </c>
      <c r="D93" s="661" t="e">
        <f aca="false">IF(A93="","",+B93-C93)</f>
        <v>#REF!</v>
      </c>
      <c r="E93" s="662" t="e">
        <f aca="false">IF(A93="","",+E92-F92)</f>
        <v>#REF!</v>
      </c>
      <c r="F93" s="662" t="e">
        <f aca="false">IF(A93="","",+J93-H93)</f>
        <v>#REF!</v>
      </c>
      <c r="G93" s="662" t="e">
        <f aca="false">IF(A93="","",ROUND(+E93*((1+B93)^(1/12)-1),2))</f>
        <v>#REF!</v>
      </c>
      <c r="H93" s="662" t="e">
        <f aca="false">IF(A93="","",ROUND(+E93*((1+B93-C93)^(1/12)-1),2))</f>
        <v>#REF!</v>
      </c>
      <c r="I93" s="662" t="e">
        <f aca="false">IF(A93="","",+G93-H93)</f>
        <v>#REF!</v>
      </c>
      <c r="J93" s="662" t="e">
        <f aca="false">IF(A93="","",PMT((1+D93)^(1/12)-1,(#REF!*12)-A93+1,-E93))</f>
        <v>#REF!</v>
      </c>
      <c r="K93" s="663"/>
    </row>
    <row r="94" customFormat="false" ht="14.25" hidden="false" customHeight="false" outlineLevel="0" collapsed="false">
      <c r="A94" s="660" t="e">
        <f aca="false">IF(A93="","",IF(A93=#REF!*12,"",+A93+1))</f>
        <v>#REF!</v>
      </c>
      <c r="B94" s="661" t="e">
        <f aca="false">IF(A94="","",+B93)</f>
        <v>#REF!</v>
      </c>
      <c r="C94" s="661" t="e">
        <f aca="false">IF(A94="","",IF(#REF!+'Plano Tx de Esforço'!A94&gt;120,0,ROUND(IF(B94&gt;0.045,(0.045*0.5),(0.5)*B94),7)))</f>
        <v>#REF!</v>
      </c>
      <c r="D94" s="661" t="e">
        <f aca="false">IF(A94="","",+B94-C94)</f>
        <v>#REF!</v>
      </c>
      <c r="E94" s="662" t="e">
        <f aca="false">IF(A94="","",+E93-F93)</f>
        <v>#REF!</v>
      </c>
      <c r="F94" s="662" t="e">
        <f aca="false">IF(A94="","",+J94-H94)</f>
        <v>#REF!</v>
      </c>
      <c r="G94" s="662" t="e">
        <f aca="false">IF(A94="","",ROUND(+E94*((1+B94)^(1/12)-1),2))</f>
        <v>#REF!</v>
      </c>
      <c r="H94" s="662" t="e">
        <f aca="false">IF(A94="","",ROUND(+E94*((1+B94-C94)^(1/12)-1),2))</f>
        <v>#REF!</v>
      </c>
      <c r="I94" s="662" t="e">
        <f aca="false">IF(A94="","",+G94-H94)</f>
        <v>#REF!</v>
      </c>
      <c r="J94" s="662" t="e">
        <f aca="false">IF(A94="","",PMT((1+D94)^(1/12)-1,(#REF!*12)-A94+1,-E94))</f>
        <v>#REF!</v>
      </c>
      <c r="K94" s="663"/>
    </row>
    <row r="95" customFormat="false" ht="14.25" hidden="false" customHeight="false" outlineLevel="0" collapsed="false">
      <c r="A95" s="660" t="e">
        <f aca="false">IF(A94="","",IF(A94=#REF!*12,"",+A94+1))</f>
        <v>#REF!</v>
      </c>
      <c r="B95" s="661" t="e">
        <f aca="false">IF(A95="","",+B94)</f>
        <v>#REF!</v>
      </c>
      <c r="C95" s="661" t="e">
        <f aca="false">IF(A95="","",IF(#REF!+'Plano Tx de Esforço'!A95&gt;120,0,ROUND(IF(B95&gt;0.045,(0.045*0.5),(0.5)*B95),7)))</f>
        <v>#REF!</v>
      </c>
      <c r="D95" s="661" t="e">
        <f aca="false">IF(A95="","",+B95-C95)</f>
        <v>#REF!</v>
      </c>
      <c r="E95" s="662" t="e">
        <f aca="false">IF(A95="","",+E94-F94)</f>
        <v>#REF!</v>
      </c>
      <c r="F95" s="662" t="e">
        <f aca="false">IF(A95="","",+J95-H95)</f>
        <v>#REF!</v>
      </c>
      <c r="G95" s="662" t="e">
        <f aca="false">IF(A95="","",ROUND(+E95*((1+B95)^(1/12)-1),2))</f>
        <v>#REF!</v>
      </c>
      <c r="H95" s="662" t="e">
        <f aca="false">IF(A95="","",ROUND(+E95*((1+B95-C95)^(1/12)-1),2))</f>
        <v>#REF!</v>
      </c>
      <c r="I95" s="662" t="e">
        <f aca="false">IF(A95="","",+G95-H95)</f>
        <v>#REF!</v>
      </c>
      <c r="J95" s="662" t="e">
        <f aca="false">IF(A95="","",PMT((1+D95)^(1/12)-1,(#REF!*12)-A95+1,-E95))</f>
        <v>#REF!</v>
      </c>
      <c r="K95" s="663"/>
    </row>
    <row r="96" customFormat="false" ht="14.25" hidden="false" customHeight="false" outlineLevel="0" collapsed="false">
      <c r="A96" s="660" t="e">
        <f aca="false">IF(A95="","",IF(A95=#REF!*12,"",+A95+1))</f>
        <v>#REF!</v>
      </c>
      <c r="B96" s="661" t="e">
        <f aca="false">IF(A96="","",+B95)</f>
        <v>#REF!</v>
      </c>
      <c r="C96" s="661" t="e">
        <f aca="false">IF(A96="","",IF(#REF!+'Plano Tx de Esforço'!A96&gt;120,0,ROUND(IF(B96&gt;0.045,(0.045*0.5),(0.5)*B96),7)))</f>
        <v>#REF!</v>
      </c>
      <c r="D96" s="661" t="e">
        <f aca="false">IF(A96="","",+B96-C96)</f>
        <v>#REF!</v>
      </c>
      <c r="E96" s="662" t="e">
        <f aca="false">IF(A96="","",+E95-F95)</f>
        <v>#REF!</v>
      </c>
      <c r="F96" s="662" t="e">
        <f aca="false">IF(A96="","",+J96-H96)</f>
        <v>#REF!</v>
      </c>
      <c r="G96" s="662" t="e">
        <f aca="false">IF(A96="","",ROUND(+E96*((1+B96)^(1/12)-1),2))</f>
        <v>#REF!</v>
      </c>
      <c r="H96" s="662" t="e">
        <f aca="false">IF(A96="","",ROUND(+E96*((1+B96-C96)^(1/12)-1),2))</f>
        <v>#REF!</v>
      </c>
      <c r="I96" s="662" t="e">
        <f aca="false">IF(A96="","",+G96-H96)</f>
        <v>#REF!</v>
      </c>
      <c r="J96" s="662" t="e">
        <f aca="false">IF(A96="","",PMT((1+D96)^(1/12)-1,(#REF!*12)-A96+1,-E96))</f>
        <v>#REF!</v>
      </c>
      <c r="K96" s="663"/>
    </row>
    <row r="97" customFormat="false" ht="14.25" hidden="false" customHeight="false" outlineLevel="0" collapsed="false">
      <c r="A97" s="660" t="e">
        <f aca="false">IF(A96="","",IF(A96=#REF!*12,"",+A96+1))</f>
        <v>#REF!</v>
      </c>
      <c r="B97" s="661" t="e">
        <f aca="false">IF(A97="","",+B96)</f>
        <v>#REF!</v>
      </c>
      <c r="C97" s="661" t="e">
        <f aca="false">IF(A97="","",IF(#REF!+'Plano Tx de Esforço'!A97&gt;120,0,ROUND(IF(B97&gt;0.045,(0.045*0.5),(0.5)*B97),7)))</f>
        <v>#REF!</v>
      </c>
      <c r="D97" s="661" t="e">
        <f aca="false">IF(A97="","",+B97-C97)</f>
        <v>#REF!</v>
      </c>
      <c r="E97" s="662" t="e">
        <f aca="false">IF(A97="","",+E96-F96)</f>
        <v>#REF!</v>
      </c>
      <c r="F97" s="662" t="e">
        <f aca="false">IF(A97="","",+J97-H97)</f>
        <v>#REF!</v>
      </c>
      <c r="G97" s="662" t="e">
        <f aca="false">IF(A97="","",ROUND(+E97*((1+B97)^(1/12)-1),2))</f>
        <v>#REF!</v>
      </c>
      <c r="H97" s="662" t="e">
        <f aca="false">IF(A97="","",ROUND(+E97*((1+B97-C97)^(1/12)-1),2))</f>
        <v>#REF!</v>
      </c>
      <c r="I97" s="662" t="e">
        <f aca="false">IF(A97="","",+G97-H97)</f>
        <v>#REF!</v>
      </c>
      <c r="J97" s="662" t="e">
        <f aca="false">IF(A97="","",PMT((1+D97)^(1/12)-1,(#REF!*12)-A97+1,-E97))</f>
        <v>#REF!</v>
      </c>
      <c r="K97" s="663"/>
    </row>
    <row r="98" customFormat="false" ht="14.25" hidden="false" customHeight="false" outlineLevel="0" collapsed="false">
      <c r="A98" s="660" t="e">
        <f aca="false">IF(A97="","",IF(A97=#REF!*12,"",+A97+1))</f>
        <v>#REF!</v>
      </c>
      <c r="B98" s="661" t="e">
        <f aca="false">IF(A98="","",+B97)</f>
        <v>#REF!</v>
      </c>
      <c r="C98" s="661" t="e">
        <f aca="false">IF(A98="","",IF(#REF!+'Plano Tx de Esforço'!A98&gt;120,0,ROUND(IF(B98&gt;0.045,(0.045*0.5),(0.5)*B98),7)))</f>
        <v>#REF!</v>
      </c>
      <c r="D98" s="661" t="e">
        <f aca="false">IF(A98="","",+B98-C98)</f>
        <v>#REF!</v>
      </c>
      <c r="E98" s="662" t="e">
        <f aca="false">IF(A98="","",+E97-F97)</f>
        <v>#REF!</v>
      </c>
      <c r="F98" s="662" t="e">
        <f aca="false">IF(A98="","",+J98-H98)</f>
        <v>#REF!</v>
      </c>
      <c r="G98" s="662" t="e">
        <f aca="false">IF(A98="","",ROUND(+E98*((1+B98)^(1/12)-1),2))</f>
        <v>#REF!</v>
      </c>
      <c r="H98" s="662" t="e">
        <f aca="false">IF(A98="","",ROUND(+E98*((1+B98-C98)^(1/12)-1),2))</f>
        <v>#REF!</v>
      </c>
      <c r="I98" s="662" t="e">
        <f aca="false">IF(A98="","",+G98-H98)</f>
        <v>#REF!</v>
      </c>
      <c r="J98" s="662" t="e">
        <f aca="false">IF(A98="","",PMT((1+D98)^(1/12)-1,(#REF!*12)-A98+1,-E98))</f>
        <v>#REF!</v>
      </c>
      <c r="K98" s="663"/>
    </row>
    <row r="99" customFormat="false" ht="14.25" hidden="false" customHeight="false" outlineLevel="0" collapsed="false">
      <c r="A99" s="660" t="e">
        <f aca="false">IF(A98="","",IF(A98=#REF!*12,"",+A98+1))</f>
        <v>#REF!</v>
      </c>
      <c r="B99" s="661" t="e">
        <f aca="false">IF(A99="","",+B98)</f>
        <v>#REF!</v>
      </c>
      <c r="C99" s="661" t="e">
        <f aca="false">IF(A99="","",IF(#REF!+'Plano Tx de Esforço'!A99&gt;120,0,ROUND(IF(B99&gt;0.045,(0.045*0.5),(0.5)*B99),7)))</f>
        <v>#REF!</v>
      </c>
      <c r="D99" s="661" t="e">
        <f aca="false">IF(A99="","",+B99-C99)</f>
        <v>#REF!</v>
      </c>
      <c r="E99" s="662" t="e">
        <f aca="false">IF(A99="","",+E98-F98)</f>
        <v>#REF!</v>
      </c>
      <c r="F99" s="662" t="e">
        <f aca="false">IF(A99="","",+J99-H99)</f>
        <v>#REF!</v>
      </c>
      <c r="G99" s="662" t="e">
        <f aca="false">IF(A99="","",ROUND(+E99*((1+B99)^(1/12)-1),2))</f>
        <v>#REF!</v>
      </c>
      <c r="H99" s="662" t="e">
        <f aca="false">IF(A99="","",ROUND(+E99*((1+B99-C99)^(1/12)-1),2))</f>
        <v>#REF!</v>
      </c>
      <c r="I99" s="662" t="e">
        <f aca="false">IF(A99="","",+G99-H99)</f>
        <v>#REF!</v>
      </c>
      <c r="J99" s="662" t="e">
        <f aca="false">IF(A99="","",PMT((1+D99)^(1/12)-1,(#REF!*12)-A99+1,-E99))</f>
        <v>#REF!</v>
      </c>
      <c r="K99" s="663"/>
    </row>
    <row r="100" customFormat="false" ht="14.25" hidden="false" customHeight="false" outlineLevel="0" collapsed="false">
      <c r="A100" s="660" t="e">
        <f aca="false">IF(A99="","",IF(A99=#REF!*12,"",+A99+1))</f>
        <v>#REF!</v>
      </c>
      <c r="B100" s="661" t="e">
        <f aca="false">IF(A100="","",+B99)</f>
        <v>#REF!</v>
      </c>
      <c r="C100" s="661" t="e">
        <f aca="false">IF(A100="","",IF(#REF!+'Plano Tx de Esforço'!A100&gt;120,0,ROUND(IF(B100&gt;0.045,(0.045*0.5),(0.5)*B100),7)))</f>
        <v>#REF!</v>
      </c>
      <c r="D100" s="661" t="e">
        <f aca="false">IF(A100="","",+B100-C100)</f>
        <v>#REF!</v>
      </c>
      <c r="E100" s="662" t="e">
        <f aca="false">IF(A100="","",+E99-F99)</f>
        <v>#REF!</v>
      </c>
      <c r="F100" s="662" t="e">
        <f aca="false">IF(A100="","",+J100-H100)</f>
        <v>#REF!</v>
      </c>
      <c r="G100" s="662" t="e">
        <f aca="false">IF(A100="","",ROUND(+E100*((1+B100)^(1/12)-1),2))</f>
        <v>#REF!</v>
      </c>
      <c r="H100" s="662" t="e">
        <f aca="false">IF(A100="","",ROUND(+E100*((1+B100-C100)^(1/12)-1),2))</f>
        <v>#REF!</v>
      </c>
      <c r="I100" s="662" t="e">
        <f aca="false">IF(A100="","",+G100-H100)</f>
        <v>#REF!</v>
      </c>
      <c r="J100" s="662" t="e">
        <f aca="false">IF(A100="","",PMT((1+D100)^(1/12)-1,(#REF!*12)-A100+1,-E100))</f>
        <v>#REF!</v>
      </c>
      <c r="K100" s="663"/>
    </row>
    <row r="101" customFormat="false" ht="14.25" hidden="false" customHeight="false" outlineLevel="0" collapsed="false">
      <c r="A101" s="660" t="e">
        <f aca="false">IF(A100="","",IF(A100=#REF!*12,"",+A100+1))</f>
        <v>#REF!</v>
      </c>
      <c r="B101" s="661" t="e">
        <f aca="false">IF(A101="","",+B100)</f>
        <v>#REF!</v>
      </c>
      <c r="C101" s="661" t="e">
        <f aca="false">IF(A101="","",IF(#REF!+'Plano Tx de Esforço'!A101&gt;120,0,ROUND(IF(B101&gt;0.045,(0.045*0.5),(0.5)*B101),7)))</f>
        <v>#REF!</v>
      </c>
      <c r="D101" s="661" t="e">
        <f aca="false">IF(A101="","",+B101-C101)</f>
        <v>#REF!</v>
      </c>
      <c r="E101" s="662" t="e">
        <f aca="false">IF(A101="","",+E100-F100)</f>
        <v>#REF!</v>
      </c>
      <c r="F101" s="662" t="e">
        <f aca="false">IF(A101="","",+J101-H101)</f>
        <v>#REF!</v>
      </c>
      <c r="G101" s="662" t="e">
        <f aca="false">IF(A101="","",ROUND(+E101*((1+B101)^(1/12)-1),2))</f>
        <v>#REF!</v>
      </c>
      <c r="H101" s="662" t="e">
        <f aca="false">IF(A101="","",ROUND(+E101*((1+B101-C101)^(1/12)-1),2))</f>
        <v>#REF!</v>
      </c>
      <c r="I101" s="662" t="e">
        <f aca="false">IF(A101="","",+G101-H101)</f>
        <v>#REF!</v>
      </c>
      <c r="J101" s="662" t="e">
        <f aca="false">IF(A101="","",PMT((1+D101)^(1/12)-1,(#REF!*12)-A101+1,-E101))</f>
        <v>#REF!</v>
      </c>
      <c r="K101" s="663"/>
    </row>
    <row r="102" customFormat="false" ht="14.25" hidden="false" customHeight="false" outlineLevel="0" collapsed="false">
      <c r="A102" s="660" t="e">
        <f aca="false">IF(A101="","",IF(A101=#REF!*12,"",+A101+1))</f>
        <v>#REF!</v>
      </c>
      <c r="B102" s="661" t="e">
        <f aca="false">IF(A102="","",+B101)</f>
        <v>#REF!</v>
      </c>
      <c r="C102" s="661" t="e">
        <f aca="false">IF(A102="","",IF(#REF!+'Plano Tx de Esforço'!A102&gt;120,0,ROUND(IF(B102&gt;0.045,(0.045*0.5),(0.5)*B102),7)))</f>
        <v>#REF!</v>
      </c>
      <c r="D102" s="661" t="e">
        <f aca="false">IF(A102="","",+B102-C102)</f>
        <v>#REF!</v>
      </c>
      <c r="E102" s="662" t="e">
        <f aca="false">IF(A102="","",+E101-F101)</f>
        <v>#REF!</v>
      </c>
      <c r="F102" s="662" t="e">
        <f aca="false">IF(A102="","",+J102-H102)</f>
        <v>#REF!</v>
      </c>
      <c r="G102" s="662" t="e">
        <f aca="false">IF(A102="","",ROUND(+E102*((1+B102)^(1/12)-1),2))</f>
        <v>#REF!</v>
      </c>
      <c r="H102" s="662" t="e">
        <f aca="false">IF(A102="","",ROUND(+E102*((1+B102-C102)^(1/12)-1),2))</f>
        <v>#REF!</v>
      </c>
      <c r="I102" s="662" t="e">
        <f aca="false">IF(A102="","",+G102-H102)</f>
        <v>#REF!</v>
      </c>
      <c r="J102" s="662" t="e">
        <f aca="false">IF(A102="","",PMT((1+D102)^(1/12)-1,(#REF!*12)-A102+1,-E102))</f>
        <v>#REF!</v>
      </c>
      <c r="K102" s="663"/>
    </row>
    <row r="103" customFormat="false" ht="14.25" hidden="false" customHeight="false" outlineLevel="0" collapsed="false">
      <c r="A103" s="660" t="e">
        <f aca="false">IF(A102="","",IF(A102=#REF!*12,"",+A102+1))</f>
        <v>#REF!</v>
      </c>
      <c r="B103" s="661" t="e">
        <f aca="false">IF(A103="","",+B102)</f>
        <v>#REF!</v>
      </c>
      <c r="C103" s="661" t="e">
        <f aca="false">IF(A103="","",IF(#REF!+'Plano Tx de Esforço'!A103&gt;120,0,ROUND(IF(B103&gt;0.045,(0.045*0.5),(0.5)*B103),7)))</f>
        <v>#REF!</v>
      </c>
      <c r="D103" s="661" t="e">
        <f aca="false">IF(A103="","",+B103-C103)</f>
        <v>#REF!</v>
      </c>
      <c r="E103" s="662" t="e">
        <f aca="false">IF(A103="","",+E102-F102)</f>
        <v>#REF!</v>
      </c>
      <c r="F103" s="662" t="e">
        <f aca="false">IF(A103="","",+J103-H103)</f>
        <v>#REF!</v>
      </c>
      <c r="G103" s="662" t="e">
        <f aca="false">IF(A103="","",ROUND(+E103*((1+B103)^(1/12)-1),2))</f>
        <v>#REF!</v>
      </c>
      <c r="H103" s="662" t="e">
        <f aca="false">IF(A103="","",ROUND(+E103*((1+B103-C103)^(1/12)-1),2))</f>
        <v>#REF!</v>
      </c>
      <c r="I103" s="662" t="e">
        <f aca="false">IF(A103="","",+G103-H103)</f>
        <v>#REF!</v>
      </c>
      <c r="J103" s="662" t="e">
        <f aca="false">IF(A103="","",PMT((1+D103)^(1/12)-1,(#REF!*12)-A103+1,-E103))</f>
        <v>#REF!</v>
      </c>
      <c r="K103" s="663"/>
    </row>
    <row r="104" customFormat="false" ht="14.25" hidden="false" customHeight="false" outlineLevel="0" collapsed="false">
      <c r="A104" s="660" t="e">
        <f aca="false">IF(A103="","",IF(A103=#REF!*12,"",+A103+1))</f>
        <v>#REF!</v>
      </c>
      <c r="B104" s="661" t="e">
        <f aca="false">IF(A104="","",+B103)</f>
        <v>#REF!</v>
      </c>
      <c r="C104" s="661" t="e">
        <f aca="false">IF(A104="","",IF(#REF!+'Plano Tx de Esforço'!A104&gt;120,0,ROUND(IF(B104&gt;0.045,(0.045*0.5),(0.5)*B104),7)))</f>
        <v>#REF!</v>
      </c>
      <c r="D104" s="661" t="e">
        <f aca="false">IF(A104="","",+B104-C104)</f>
        <v>#REF!</v>
      </c>
      <c r="E104" s="662" t="e">
        <f aca="false">IF(A104="","",+E103-F103)</f>
        <v>#REF!</v>
      </c>
      <c r="F104" s="662" t="e">
        <f aca="false">IF(A104="","",+J104-H104)</f>
        <v>#REF!</v>
      </c>
      <c r="G104" s="662" t="e">
        <f aca="false">IF(A104="","",ROUND(+E104*((1+B104)^(1/12)-1),2))</f>
        <v>#REF!</v>
      </c>
      <c r="H104" s="662" t="e">
        <f aca="false">IF(A104="","",ROUND(+E104*((1+B104-C104)^(1/12)-1),2))</f>
        <v>#REF!</v>
      </c>
      <c r="I104" s="662" t="e">
        <f aca="false">IF(A104="","",+G104-H104)</f>
        <v>#REF!</v>
      </c>
      <c r="J104" s="662" t="e">
        <f aca="false">IF(A104="","",PMT((1+D104)^(1/12)-1,(#REF!*12)-A104+1,-E104))</f>
        <v>#REF!</v>
      </c>
      <c r="K104" s="663"/>
    </row>
    <row r="105" customFormat="false" ht="14.25" hidden="false" customHeight="false" outlineLevel="0" collapsed="false">
      <c r="A105" s="660" t="e">
        <f aca="false">IF(A104="","",IF(A104=#REF!*12,"",+A104+1))</f>
        <v>#REF!</v>
      </c>
      <c r="B105" s="661" t="e">
        <f aca="false">IF(A105="","",+B104)</f>
        <v>#REF!</v>
      </c>
      <c r="C105" s="661" t="e">
        <f aca="false">IF(A105="","",IF(#REF!+'Plano Tx de Esforço'!A105&gt;120,0,ROUND(IF(B105&gt;0.045,(0.045*0.5),(0.5)*B105),7)))</f>
        <v>#REF!</v>
      </c>
      <c r="D105" s="661" t="e">
        <f aca="false">IF(A105="","",+B105-C105)</f>
        <v>#REF!</v>
      </c>
      <c r="E105" s="662" t="e">
        <f aca="false">IF(A105="","",+E104-F104)</f>
        <v>#REF!</v>
      </c>
      <c r="F105" s="662" t="e">
        <f aca="false">IF(A105="","",+J105-H105)</f>
        <v>#REF!</v>
      </c>
      <c r="G105" s="662" t="e">
        <f aca="false">IF(A105="","",ROUND(+E105*((1+B105)^(1/12)-1),2))</f>
        <v>#REF!</v>
      </c>
      <c r="H105" s="662" t="e">
        <f aca="false">IF(A105="","",ROUND(+E105*((1+B105-C105)^(1/12)-1),2))</f>
        <v>#REF!</v>
      </c>
      <c r="I105" s="662" t="e">
        <f aca="false">IF(A105="","",+G105-H105)</f>
        <v>#REF!</v>
      </c>
      <c r="J105" s="662" t="e">
        <f aca="false">IF(A105="","",PMT((1+D105)^(1/12)-1,(#REF!*12)-A105+1,-E105))</f>
        <v>#REF!</v>
      </c>
      <c r="K105" s="663"/>
    </row>
    <row r="106" customFormat="false" ht="14.25" hidden="false" customHeight="false" outlineLevel="0" collapsed="false">
      <c r="A106" s="660" t="e">
        <f aca="false">IF(A105="","",IF(A105=#REF!*12,"",+A105+1))</f>
        <v>#REF!</v>
      </c>
      <c r="B106" s="661" t="e">
        <f aca="false">IF(A106="","",+B105)</f>
        <v>#REF!</v>
      </c>
      <c r="C106" s="661" t="e">
        <f aca="false">IF(A106="","",IF(#REF!+'Plano Tx de Esforço'!A106&gt;120,0,ROUND(IF(B106&gt;0.045,(0.045*0.5),(0.5)*B106),7)))</f>
        <v>#REF!</v>
      </c>
      <c r="D106" s="661" t="e">
        <f aca="false">IF(A106="","",+B106-C106)</f>
        <v>#REF!</v>
      </c>
      <c r="E106" s="662" t="e">
        <f aca="false">IF(A106="","",+E105-F105)</f>
        <v>#REF!</v>
      </c>
      <c r="F106" s="662" t="e">
        <f aca="false">IF(A106="","",+J106-H106)</f>
        <v>#REF!</v>
      </c>
      <c r="G106" s="662" t="e">
        <f aca="false">IF(A106="","",ROUND(+E106*((1+B106)^(1/12)-1),2))</f>
        <v>#REF!</v>
      </c>
      <c r="H106" s="662" t="e">
        <f aca="false">IF(A106="","",ROUND(+E106*((1+B106-C106)^(1/12)-1),2))</f>
        <v>#REF!</v>
      </c>
      <c r="I106" s="662" t="e">
        <f aca="false">IF(A106="","",+G106-H106)</f>
        <v>#REF!</v>
      </c>
      <c r="J106" s="662" t="e">
        <f aca="false">IF(A106="","",PMT((1+D106)^(1/12)-1,(#REF!*12)-A106+1,-E106))</f>
        <v>#REF!</v>
      </c>
      <c r="K106" s="663"/>
    </row>
    <row r="107" customFormat="false" ht="14.25" hidden="false" customHeight="false" outlineLevel="0" collapsed="false">
      <c r="A107" s="660" t="e">
        <f aca="false">IF(A106="","",IF(A106=#REF!*12,"",+A106+1))</f>
        <v>#REF!</v>
      </c>
      <c r="B107" s="661" t="e">
        <f aca="false">IF(A107="","",+B106)</f>
        <v>#REF!</v>
      </c>
      <c r="C107" s="661" t="e">
        <f aca="false">IF(A107="","",IF(#REF!+'Plano Tx de Esforço'!A107&gt;120,0,ROUND(IF(B107&gt;0.045,(0.045*0.5),(0.5)*B107),7)))</f>
        <v>#REF!</v>
      </c>
      <c r="D107" s="661" t="e">
        <f aca="false">IF(A107="","",+B107-C107)</f>
        <v>#REF!</v>
      </c>
      <c r="E107" s="662" t="e">
        <f aca="false">IF(A107="","",+E106-F106)</f>
        <v>#REF!</v>
      </c>
      <c r="F107" s="662" t="e">
        <f aca="false">IF(A107="","",+J107-H107)</f>
        <v>#REF!</v>
      </c>
      <c r="G107" s="662" t="e">
        <f aca="false">IF(A107="","",ROUND(+E107*((1+B107)^(1/12)-1),2))</f>
        <v>#REF!</v>
      </c>
      <c r="H107" s="662" t="e">
        <f aca="false">IF(A107="","",ROUND(+E107*((1+B107-C107)^(1/12)-1),2))</f>
        <v>#REF!</v>
      </c>
      <c r="I107" s="662" t="e">
        <f aca="false">IF(A107="","",+G107-H107)</f>
        <v>#REF!</v>
      </c>
      <c r="J107" s="662" t="e">
        <f aca="false">IF(A107="","",PMT((1+D107)^(1/12)-1,(#REF!*12)-A107+1,-E107))</f>
        <v>#REF!</v>
      </c>
      <c r="K107" s="663"/>
    </row>
    <row r="108" customFormat="false" ht="14.25" hidden="false" customHeight="false" outlineLevel="0" collapsed="false">
      <c r="A108" s="660" t="e">
        <f aca="false">IF(A107="","",IF(A107=#REF!*12,"",+A107+1))</f>
        <v>#REF!</v>
      </c>
      <c r="B108" s="661" t="e">
        <f aca="false">IF(A108="","",+B107)</f>
        <v>#REF!</v>
      </c>
      <c r="C108" s="661" t="e">
        <f aca="false">IF(A108="","",IF(#REF!+'Plano Tx de Esforço'!A108&gt;120,0,ROUND(IF(B108&gt;0.045,(0.045*0.5),(0.5)*B108),7)))</f>
        <v>#REF!</v>
      </c>
      <c r="D108" s="661" t="e">
        <f aca="false">IF(A108="","",+B108-C108)</f>
        <v>#REF!</v>
      </c>
      <c r="E108" s="662" t="e">
        <f aca="false">IF(A108="","",+E107-F107)</f>
        <v>#REF!</v>
      </c>
      <c r="F108" s="662" t="e">
        <f aca="false">IF(A108="","",+J108-H108)</f>
        <v>#REF!</v>
      </c>
      <c r="G108" s="662" t="e">
        <f aca="false">IF(A108="","",ROUND(+E108*((1+B108)^(1/12)-1),2))</f>
        <v>#REF!</v>
      </c>
      <c r="H108" s="662" t="e">
        <f aca="false">IF(A108="","",ROUND(+E108*((1+B108-C108)^(1/12)-1),2))</f>
        <v>#REF!</v>
      </c>
      <c r="I108" s="662" t="e">
        <f aca="false">IF(A108="","",+G108-H108)</f>
        <v>#REF!</v>
      </c>
      <c r="J108" s="662" t="e">
        <f aca="false">IF(A108="","",PMT((1+D108)^(1/12)-1,(#REF!*12)-A108+1,-E108))</f>
        <v>#REF!</v>
      </c>
      <c r="K108" s="663"/>
    </row>
    <row r="109" customFormat="false" ht="14.25" hidden="false" customHeight="false" outlineLevel="0" collapsed="false">
      <c r="A109" s="660" t="e">
        <f aca="false">IF(A108="","",IF(A108=#REF!*12,"",+A108+1))</f>
        <v>#REF!</v>
      </c>
      <c r="B109" s="661" t="e">
        <f aca="false">IF(A109="","",+B108)</f>
        <v>#REF!</v>
      </c>
      <c r="C109" s="661" t="e">
        <f aca="false">IF(A109="","",IF(#REF!+'Plano Tx de Esforço'!A109&gt;120,0,ROUND(IF(B109&gt;0.045,(0.045*0.5),(0.5)*B109),7)))</f>
        <v>#REF!</v>
      </c>
      <c r="D109" s="661" t="e">
        <f aca="false">IF(A109="","",+B109-C109)</f>
        <v>#REF!</v>
      </c>
      <c r="E109" s="662" t="e">
        <f aca="false">IF(A109="","",+E108-F108)</f>
        <v>#REF!</v>
      </c>
      <c r="F109" s="662" t="e">
        <f aca="false">IF(A109="","",+J109-H109)</f>
        <v>#REF!</v>
      </c>
      <c r="G109" s="662" t="e">
        <f aca="false">IF(A109="","",ROUND(+E109*((1+B109)^(1/12)-1),2))</f>
        <v>#REF!</v>
      </c>
      <c r="H109" s="662" t="e">
        <f aca="false">IF(A109="","",ROUND(+E109*((1+B109-C109)^(1/12)-1),2))</f>
        <v>#REF!</v>
      </c>
      <c r="I109" s="662" t="e">
        <f aca="false">IF(A109="","",+G109-H109)</f>
        <v>#REF!</v>
      </c>
      <c r="J109" s="662" t="e">
        <f aca="false">IF(A109="","",PMT((1+D109)^(1/12)-1,(#REF!*12)-A109+1,-E109))</f>
        <v>#REF!</v>
      </c>
      <c r="K109" s="663"/>
    </row>
    <row r="110" customFormat="false" ht="14.25" hidden="false" customHeight="false" outlineLevel="0" collapsed="false">
      <c r="A110" s="660" t="e">
        <f aca="false">IF(A109="","",IF(A109=#REF!*12,"",+A109+1))</f>
        <v>#REF!</v>
      </c>
      <c r="B110" s="661" t="e">
        <f aca="false">IF(A110="","",+B109)</f>
        <v>#REF!</v>
      </c>
      <c r="C110" s="661" t="e">
        <f aca="false">IF(A110="","",IF(#REF!+'Plano Tx de Esforço'!A110&gt;120,0,ROUND(IF(B110&gt;0.045,(0.045*0.5),(0.5)*B110),7)))</f>
        <v>#REF!</v>
      </c>
      <c r="D110" s="661" t="e">
        <f aca="false">IF(A110="","",+B110-C110)</f>
        <v>#REF!</v>
      </c>
      <c r="E110" s="662" t="e">
        <f aca="false">IF(A110="","",+E109-F109)</f>
        <v>#REF!</v>
      </c>
      <c r="F110" s="662" t="e">
        <f aca="false">IF(A110="","",+J110-H110)</f>
        <v>#REF!</v>
      </c>
      <c r="G110" s="662" t="e">
        <f aca="false">IF(A110="","",ROUND(+E110*((1+B110)^(1/12)-1),2))</f>
        <v>#REF!</v>
      </c>
      <c r="H110" s="662" t="e">
        <f aca="false">IF(A110="","",ROUND(+E110*((1+B110-C110)^(1/12)-1),2))</f>
        <v>#REF!</v>
      </c>
      <c r="I110" s="662" t="e">
        <f aca="false">IF(A110="","",+G110-H110)</f>
        <v>#REF!</v>
      </c>
      <c r="J110" s="662" t="e">
        <f aca="false">IF(A110="","",PMT((1+D110)^(1/12)-1,(#REF!*12)-A110+1,-E110))</f>
        <v>#REF!</v>
      </c>
      <c r="K110" s="663"/>
    </row>
    <row r="111" customFormat="false" ht="14.25" hidden="false" customHeight="false" outlineLevel="0" collapsed="false">
      <c r="A111" s="660" t="e">
        <f aca="false">IF(A110="","",IF(A110=#REF!*12,"",+A110+1))</f>
        <v>#REF!</v>
      </c>
      <c r="B111" s="661" t="e">
        <f aca="false">IF(A111="","",+B110)</f>
        <v>#REF!</v>
      </c>
      <c r="C111" s="661" t="e">
        <f aca="false">IF(A111="","",IF(#REF!+'Plano Tx de Esforço'!A111&gt;120,0,ROUND(IF(B111&gt;0.045,(0.045*0.5),(0.5)*B111),7)))</f>
        <v>#REF!</v>
      </c>
      <c r="D111" s="661" t="e">
        <f aca="false">IF(A111="","",+B111-C111)</f>
        <v>#REF!</v>
      </c>
      <c r="E111" s="662" t="e">
        <f aca="false">IF(A111="","",+E110-F110)</f>
        <v>#REF!</v>
      </c>
      <c r="F111" s="662" t="e">
        <f aca="false">IF(A111="","",+J111-H111)</f>
        <v>#REF!</v>
      </c>
      <c r="G111" s="662" t="e">
        <f aca="false">IF(A111="","",ROUND(+E111*((1+B111)^(1/12)-1),2))</f>
        <v>#REF!</v>
      </c>
      <c r="H111" s="662" t="e">
        <f aca="false">IF(A111="","",ROUND(+E111*((1+B111-C111)^(1/12)-1),2))</f>
        <v>#REF!</v>
      </c>
      <c r="I111" s="662" t="e">
        <f aca="false">IF(A111="","",+G111-H111)</f>
        <v>#REF!</v>
      </c>
      <c r="J111" s="662" t="e">
        <f aca="false">IF(A111="","",PMT((1+D111)^(1/12)-1,(#REF!*12)-A111+1,-E111))</f>
        <v>#REF!</v>
      </c>
      <c r="K111" s="663"/>
    </row>
    <row r="112" customFormat="false" ht="14.25" hidden="false" customHeight="false" outlineLevel="0" collapsed="false">
      <c r="A112" s="660" t="e">
        <f aca="false">IF(A111="","",IF(A111=#REF!*12,"",+A111+1))</f>
        <v>#REF!</v>
      </c>
      <c r="B112" s="661" t="e">
        <f aca="false">IF(A112="","",+B111)</f>
        <v>#REF!</v>
      </c>
      <c r="C112" s="661" t="e">
        <f aca="false">IF(A112="","",IF(#REF!+'Plano Tx de Esforço'!A112&gt;120,0,ROUND(IF(B112&gt;0.045,(0.045*0.5),(0.5)*B112),7)))</f>
        <v>#REF!</v>
      </c>
      <c r="D112" s="661" t="e">
        <f aca="false">IF(A112="","",+B112-C112)</f>
        <v>#REF!</v>
      </c>
      <c r="E112" s="662" t="e">
        <f aca="false">IF(A112="","",+E111-F111)</f>
        <v>#REF!</v>
      </c>
      <c r="F112" s="662" t="e">
        <f aca="false">IF(A112="","",+J112-H112)</f>
        <v>#REF!</v>
      </c>
      <c r="G112" s="662" t="e">
        <f aca="false">IF(A112="","",ROUND(+E112*((1+B112)^(1/12)-1),2))</f>
        <v>#REF!</v>
      </c>
      <c r="H112" s="662" t="e">
        <f aca="false">IF(A112="","",ROUND(+E112*((1+B112-C112)^(1/12)-1),2))</f>
        <v>#REF!</v>
      </c>
      <c r="I112" s="662" t="e">
        <f aca="false">IF(A112="","",+G112-H112)</f>
        <v>#REF!</v>
      </c>
      <c r="J112" s="662" t="e">
        <f aca="false">IF(A112="","",PMT((1+D112)^(1/12)-1,(#REF!*12)-A112+1,-E112))</f>
        <v>#REF!</v>
      </c>
      <c r="K112" s="663"/>
    </row>
    <row r="113" customFormat="false" ht="14.25" hidden="false" customHeight="false" outlineLevel="0" collapsed="false">
      <c r="A113" s="660" t="e">
        <f aca="false">IF(A112="","",IF(A112=#REF!*12,"",+A112+1))</f>
        <v>#REF!</v>
      </c>
      <c r="B113" s="661" t="e">
        <f aca="false">IF(A113="","",+B112)</f>
        <v>#REF!</v>
      </c>
      <c r="C113" s="661" t="e">
        <f aca="false">IF(A113="","",IF(#REF!+'Plano Tx de Esforço'!A113&gt;120,0,ROUND(IF(B113&gt;0.045,(0.045*0.5),(0.5)*B113),7)))</f>
        <v>#REF!</v>
      </c>
      <c r="D113" s="661" t="e">
        <f aca="false">IF(A113="","",+B113-C113)</f>
        <v>#REF!</v>
      </c>
      <c r="E113" s="662" t="e">
        <f aca="false">IF(A113="","",+E112-F112)</f>
        <v>#REF!</v>
      </c>
      <c r="F113" s="662" t="e">
        <f aca="false">IF(A113="","",+J113-H113)</f>
        <v>#REF!</v>
      </c>
      <c r="G113" s="662" t="e">
        <f aca="false">IF(A113="","",ROUND(+E113*((1+B113)^(1/12)-1),2))</f>
        <v>#REF!</v>
      </c>
      <c r="H113" s="662" t="e">
        <f aca="false">IF(A113="","",ROUND(+E113*((1+B113-C113)^(1/12)-1),2))</f>
        <v>#REF!</v>
      </c>
      <c r="I113" s="662" t="e">
        <f aca="false">IF(A113="","",+G113-H113)</f>
        <v>#REF!</v>
      </c>
      <c r="J113" s="662" t="e">
        <f aca="false">IF(A113="","",PMT((1+D113)^(1/12)-1,(#REF!*12)-A113+1,-E113))</f>
        <v>#REF!</v>
      </c>
      <c r="K113" s="663"/>
    </row>
    <row r="114" customFormat="false" ht="14.25" hidden="false" customHeight="false" outlineLevel="0" collapsed="false">
      <c r="A114" s="660" t="e">
        <f aca="false">IF(A113="","",IF(A113=#REF!*12,"",+A113+1))</f>
        <v>#REF!</v>
      </c>
      <c r="B114" s="661" t="e">
        <f aca="false">IF(A114="","",+B113)</f>
        <v>#REF!</v>
      </c>
      <c r="C114" s="661" t="e">
        <f aca="false">IF(A114="","",IF(#REF!+'Plano Tx de Esforço'!A114&gt;120,0,ROUND(IF(B114&gt;0.045,(0.045*0.5),(0.5)*B114),7)))</f>
        <v>#REF!</v>
      </c>
      <c r="D114" s="661" t="e">
        <f aca="false">IF(A114="","",+B114-C114)</f>
        <v>#REF!</v>
      </c>
      <c r="E114" s="662" t="e">
        <f aca="false">IF(A114="","",+E113-F113)</f>
        <v>#REF!</v>
      </c>
      <c r="F114" s="662" t="e">
        <f aca="false">IF(A114="","",+J114-H114)</f>
        <v>#REF!</v>
      </c>
      <c r="G114" s="662" t="e">
        <f aca="false">IF(A114="","",ROUND(+E114*((1+B114)^(1/12)-1),2))</f>
        <v>#REF!</v>
      </c>
      <c r="H114" s="662" t="e">
        <f aca="false">IF(A114="","",ROUND(+E114*((1+B114-C114)^(1/12)-1),2))</f>
        <v>#REF!</v>
      </c>
      <c r="I114" s="662" t="e">
        <f aca="false">IF(A114="","",+G114-H114)</f>
        <v>#REF!</v>
      </c>
      <c r="J114" s="662" t="e">
        <f aca="false">IF(A114="","",PMT((1+D114)^(1/12)-1,(#REF!*12)-A114+1,-E114))</f>
        <v>#REF!</v>
      </c>
      <c r="K114" s="663"/>
    </row>
    <row r="115" customFormat="false" ht="14.25" hidden="false" customHeight="false" outlineLevel="0" collapsed="false">
      <c r="A115" s="660" t="e">
        <f aca="false">IF(A114="","",IF(A114=#REF!*12,"",+A114+1))</f>
        <v>#REF!</v>
      </c>
      <c r="B115" s="661" t="e">
        <f aca="false">IF(A115="","",+B114)</f>
        <v>#REF!</v>
      </c>
      <c r="C115" s="661" t="e">
        <f aca="false">IF(A115="","",IF(#REF!+'Plano Tx de Esforço'!A115&gt;120,0,ROUND(IF(B115&gt;0.045,(0.045*0.5),(0.5)*B115),7)))</f>
        <v>#REF!</v>
      </c>
      <c r="D115" s="661" t="e">
        <f aca="false">IF(A115="","",+B115-C115)</f>
        <v>#REF!</v>
      </c>
      <c r="E115" s="662" t="e">
        <f aca="false">IF(A115="","",+E114-F114)</f>
        <v>#REF!</v>
      </c>
      <c r="F115" s="662" t="e">
        <f aca="false">IF(A115="","",+J115-H115)</f>
        <v>#REF!</v>
      </c>
      <c r="G115" s="662" t="e">
        <f aca="false">IF(A115="","",ROUND(+E115*((1+B115)^(1/12)-1),2))</f>
        <v>#REF!</v>
      </c>
      <c r="H115" s="662" t="e">
        <f aca="false">IF(A115="","",ROUND(+E115*((1+B115-C115)^(1/12)-1),2))</f>
        <v>#REF!</v>
      </c>
      <c r="I115" s="662" t="e">
        <f aca="false">IF(A115="","",+G115-H115)</f>
        <v>#REF!</v>
      </c>
      <c r="J115" s="662" t="e">
        <f aca="false">IF(A115="","",PMT((1+D115)^(1/12)-1,(#REF!*12)-A115+1,-E115))</f>
        <v>#REF!</v>
      </c>
      <c r="K115" s="663"/>
    </row>
    <row r="116" customFormat="false" ht="14.25" hidden="false" customHeight="false" outlineLevel="0" collapsed="false">
      <c r="A116" s="660" t="e">
        <f aca="false">IF(A115="","",IF(A115=#REF!*12,"",+A115+1))</f>
        <v>#REF!</v>
      </c>
      <c r="B116" s="661" t="e">
        <f aca="false">IF(A116="","",+B115)</f>
        <v>#REF!</v>
      </c>
      <c r="C116" s="661" t="e">
        <f aca="false">IF(A116="","",IF(#REF!+'Plano Tx de Esforço'!A116&gt;120,0,ROUND(IF(B116&gt;0.045,(0.045*0.5),(0.5)*B116),7)))</f>
        <v>#REF!</v>
      </c>
      <c r="D116" s="661" t="e">
        <f aca="false">IF(A116="","",+B116-C116)</f>
        <v>#REF!</v>
      </c>
      <c r="E116" s="662" t="e">
        <f aca="false">IF(A116="","",+E115-F115)</f>
        <v>#REF!</v>
      </c>
      <c r="F116" s="662" t="e">
        <f aca="false">IF(A116="","",+J116-H116)</f>
        <v>#REF!</v>
      </c>
      <c r="G116" s="662" t="e">
        <f aca="false">IF(A116="","",ROUND(+E116*((1+B116)^(1/12)-1),2))</f>
        <v>#REF!</v>
      </c>
      <c r="H116" s="662" t="e">
        <f aca="false">IF(A116="","",ROUND(+E116*((1+B116-C116)^(1/12)-1),2))</f>
        <v>#REF!</v>
      </c>
      <c r="I116" s="662" t="e">
        <f aca="false">IF(A116="","",+G116-H116)</f>
        <v>#REF!</v>
      </c>
      <c r="J116" s="662" t="e">
        <f aca="false">IF(A116="","",PMT((1+D116)^(1/12)-1,(#REF!*12)-A116+1,-E116))</f>
        <v>#REF!</v>
      </c>
      <c r="K116" s="663"/>
    </row>
    <row r="117" customFormat="false" ht="14.25" hidden="false" customHeight="false" outlineLevel="0" collapsed="false">
      <c r="A117" s="660" t="e">
        <f aca="false">IF(A116="","",IF(A116=#REF!*12,"",+A116+1))</f>
        <v>#REF!</v>
      </c>
      <c r="B117" s="661" t="e">
        <f aca="false">IF(A117="","",+B116)</f>
        <v>#REF!</v>
      </c>
      <c r="C117" s="661" t="e">
        <f aca="false">IF(A117="","",IF(#REF!+'Plano Tx de Esforço'!A117&gt;120,0,ROUND(IF(B117&gt;0.045,(0.045*0.5),(0.5)*B117),7)))</f>
        <v>#REF!</v>
      </c>
      <c r="D117" s="661" t="e">
        <f aca="false">IF(A117="","",+B117-C117)</f>
        <v>#REF!</v>
      </c>
      <c r="E117" s="662" t="e">
        <f aca="false">IF(A117="","",+E116-F116)</f>
        <v>#REF!</v>
      </c>
      <c r="F117" s="662" t="e">
        <f aca="false">IF(A117="","",+J117-H117)</f>
        <v>#REF!</v>
      </c>
      <c r="G117" s="662" t="e">
        <f aca="false">IF(A117="","",ROUND(+E117*((1+B117)^(1/12)-1),2))</f>
        <v>#REF!</v>
      </c>
      <c r="H117" s="662" t="e">
        <f aca="false">IF(A117="","",ROUND(+E117*((1+B117-C117)^(1/12)-1),2))</f>
        <v>#REF!</v>
      </c>
      <c r="I117" s="662" t="e">
        <f aca="false">IF(A117="","",+G117-H117)</f>
        <v>#REF!</v>
      </c>
      <c r="J117" s="662" t="e">
        <f aca="false">IF(A117="","",PMT((1+D117)^(1/12)-1,(#REF!*12)-A117+1,-E117))</f>
        <v>#REF!</v>
      </c>
      <c r="K117" s="663"/>
    </row>
    <row r="118" customFormat="false" ht="14.25" hidden="false" customHeight="false" outlineLevel="0" collapsed="false">
      <c r="A118" s="660" t="e">
        <f aca="false">IF(A117="","",IF(A117=#REF!*12,"",+A117+1))</f>
        <v>#REF!</v>
      </c>
      <c r="B118" s="661" t="e">
        <f aca="false">IF(A118="","",+B117)</f>
        <v>#REF!</v>
      </c>
      <c r="C118" s="661" t="e">
        <f aca="false">IF(A118="","",IF(#REF!+'Plano Tx de Esforço'!A118&gt;120,0,ROUND(IF(B118&gt;0.045,(0.045*0.5),(0.5)*B118),7)))</f>
        <v>#REF!</v>
      </c>
      <c r="D118" s="661" t="e">
        <f aca="false">IF(A118="","",+B118-C118)</f>
        <v>#REF!</v>
      </c>
      <c r="E118" s="662" t="e">
        <f aca="false">IF(A118="","",+E117-F117)</f>
        <v>#REF!</v>
      </c>
      <c r="F118" s="662" t="e">
        <f aca="false">IF(A118="","",+J118-H118)</f>
        <v>#REF!</v>
      </c>
      <c r="G118" s="662" t="e">
        <f aca="false">IF(A118="","",ROUND(+E118*((1+B118)^(1/12)-1),2))</f>
        <v>#REF!</v>
      </c>
      <c r="H118" s="662" t="e">
        <f aca="false">IF(A118="","",ROUND(+E118*((1+B118-C118)^(1/12)-1),2))</f>
        <v>#REF!</v>
      </c>
      <c r="I118" s="662" t="e">
        <f aca="false">IF(A118="","",+G118-H118)</f>
        <v>#REF!</v>
      </c>
      <c r="J118" s="662" t="e">
        <f aca="false">IF(A118="","",PMT((1+D118)^(1/12)-1,(#REF!*12)-A118+1,-E118))</f>
        <v>#REF!</v>
      </c>
      <c r="K118" s="663"/>
    </row>
    <row r="119" customFormat="false" ht="14.25" hidden="false" customHeight="false" outlineLevel="0" collapsed="false">
      <c r="A119" s="660" t="e">
        <f aca="false">IF(A118="","",IF(A118=#REF!*12,"",+A118+1))</f>
        <v>#REF!</v>
      </c>
      <c r="B119" s="661" t="e">
        <f aca="false">IF(A119="","",+B118)</f>
        <v>#REF!</v>
      </c>
      <c r="C119" s="661" t="e">
        <f aca="false">IF(A119="","",IF(#REF!+'Plano Tx de Esforço'!A119&gt;120,0,ROUND(IF(B119&gt;0.045,(0.045*0.5),(0.5)*B119),7)))</f>
        <v>#REF!</v>
      </c>
      <c r="D119" s="661" t="e">
        <f aca="false">IF(A119="","",+B119-C119)</f>
        <v>#REF!</v>
      </c>
      <c r="E119" s="662" t="e">
        <f aca="false">IF(A119="","",+E118-F118)</f>
        <v>#REF!</v>
      </c>
      <c r="F119" s="662" t="e">
        <f aca="false">IF(A119="","",+J119-H119)</f>
        <v>#REF!</v>
      </c>
      <c r="G119" s="662" t="e">
        <f aca="false">IF(A119="","",ROUND(+E119*((1+B119)^(1/12)-1),2))</f>
        <v>#REF!</v>
      </c>
      <c r="H119" s="662" t="e">
        <f aca="false">IF(A119="","",ROUND(+E119*((1+B119-C119)^(1/12)-1),2))</f>
        <v>#REF!</v>
      </c>
      <c r="I119" s="662" t="e">
        <f aca="false">IF(A119="","",+G119-H119)</f>
        <v>#REF!</v>
      </c>
      <c r="J119" s="662" t="e">
        <f aca="false">IF(A119="","",PMT((1+D119)^(1/12)-1,(#REF!*12)-A119+1,-E119))</f>
        <v>#REF!</v>
      </c>
      <c r="K119" s="663"/>
    </row>
    <row r="120" customFormat="false" ht="14.25" hidden="false" customHeight="false" outlineLevel="0" collapsed="false">
      <c r="A120" s="660" t="e">
        <f aca="false">IF(A119="","",IF(A119=#REF!*12,"",+A119+1))</f>
        <v>#REF!</v>
      </c>
      <c r="B120" s="661" t="e">
        <f aca="false">IF(A120="","",+B119)</f>
        <v>#REF!</v>
      </c>
      <c r="C120" s="661" t="e">
        <f aca="false">IF(A120="","",IF(#REF!+'Plano Tx de Esforço'!A120&gt;120,0,ROUND(IF(B120&gt;0.045,(0.045*0.5),(0.5)*B120),7)))</f>
        <v>#REF!</v>
      </c>
      <c r="D120" s="661" t="e">
        <f aca="false">IF(A120="","",+B120-C120)</f>
        <v>#REF!</v>
      </c>
      <c r="E120" s="662" t="e">
        <f aca="false">IF(A120="","",+E119-F119)</f>
        <v>#REF!</v>
      </c>
      <c r="F120" s="662" t="e">
        <f aca="false">IF(A120="","",+J120-H120)</f>
        <v>#REF!</v>
      </c>
      <c r="G120" s="662" t="e">
        <f aca="false">IF(A120="","",ROUND(+E120*((1+B120)^(1/12)-1),2))</f>
        <v>#REF!</v>
      </c>
      <c r="H120" s="662" t="e">
        <f aca="false">IF(A120="","",ROUND(+E120*((1+B120-C120)^(1/12)-1),2))</f>
        <v>#REF!</v>
      </c>
      <c r="I120" s="662" t="e">
        <f aca="false">IF(A120="","",+G120-H120)</f>
        <v>#REF!</v>
      </c>
      <c r="J120" s="662" t="e">
        <f aca="false">IF(A120="","",PMT((1+D120)^(1/12)-1,(#REF!*12)-A120+1,-E120))</f>
        <v>#REF!</v>
      </c>
      <c r="K120" s="663"/>
    </row>
    <row r="121" customFormat="false" ht="14.25" hidden="false" customHeight="false" outlineLevel="0" collapsed="false">
      <c r="A121" s="660" t="e">
        <f aca="false">IF(A120="","",IF(A120=#REF!*12,"",+A120+1))</f>
        <v>#REF!</v>
      </c>
      <c r="B121" s="661" t="e">
        <f aca="false">IF(A121="","",+B120)</f>
        <v>#REF!</v>
      </c>
      <c r="C121" s="661" t="e">
        <f aca="false">IF(A121="","",IF(#REF!+'Plano Tx de Esforço'!A121&gt;120,0,ROUND(IF(B121&gt;0.045,(0.045*0.5),(0.5)*B121),7)))</f>
        <v>#REF!</v>
      </c>
      <c r="D121" s="661" t="e">
        <f aca="false">IF(A121="","",+B121-C121)</f>
        <v>#REF!</v>
      </c>
      <c r="E121" s="662" t="e">
        <f aca="false">IF(A121="","",+E120-F120)</f>
        <v>#REF!</v>
      </c>
      <c r="F121" s="662" t="e">
        <f aca="false">IF(A121="","",+J121-H121)</f>
        <v>#REF!</v>
      </c>
      <c r="G121" s="662" t="e">
        <f aca="false">IF(A121="","",ROUND(+E121*((1+B121)^(1/12)-1),2))</f>
        <v>#REF!</v>
      </c>
      <c r="H121" s="662" t="e">
        <f aca="false">IF(A121="","",ROUND(+E121*((1+B121-C121)^(1/12)-1),2))</f>
        <v>#REF!</v>
      </c>
      <c r="I121" s="662" t="e">
        <f aca="false">IF(A121="","",+G121-H121)</f>
        <v>#REF!</v>
      </c>
      <c r="J121" s="662" t="e">
        <f aca="false">IF(A121="","",PMT((1+D121)^(1/12)-1,(#REF!*12)-A121+1,-E121))</f>
        <v>#REF!</v>
      </c>
      <c r="K121" s="663"/>
    </row>
    <row r="122" customFormat="false" ht="14.25" hidden="false" customHeight="false" outlineLevel="0" collapsed="false">
      <c r="A122" s="660" t="e">
        <f aca="false">IF(A121="","",IF(A121=#REF!*12,"",+A121+1))</f>
        <v>#REF!</v>
      </c>
      <c r="B122" s="661" t="e">
        <f aca="false">IF(A122="","",+B121)</f>
        <v>#REF!</v>
      </c>
      <c r="C122" s="661" t="e">
        <f aca="false">IF(A122="","",IF(#REF!+'Plano Tx de Esforço'!A122&gt;120,0,ROUND(IF(B122&gt;0.045,(0.045*0.5),(0.5)*B122),7)))</f>
        <v>#REF!</v>
      </c>
      <c r="D122" s="661" t="e">
        <f aca="false">IF(A122="","",+B122-C122)</f>
        <v>#REF!</v>
      </c>
      <c r="E122" s="662" t="e">
        <f aca="false">IF(A122="","",+E121-F121)</f>
        <v>#REF!</v>
      </c>
      <c r="F122" s="662" t="e">
        <f aca="false">IF(A122="","",+J122-H122)</f>
        <v>#REF!</v>
      </c>
      <c r="G122" s="662" t="e">
        <f aca="false">IF(A122="","",ROUND(+E122*((1+B122)^(1/12)-1),2))</f>
        <v>#REF!</v>
      </c>
      <c r="H122" s="662" t="e">
        <f aca="false">IF(A122="","",ROUND(+E122*((1+B122-C122)^(1/12)-1),2))</f>
        <v>#REF!</v>
      </c>
      <c r="I122" s="662" t="e">
        <f aca="false">IF(A122="","",+G122-H122)</f>
        <v>#REF!</v>
      </c>
      <c r="J122" s="662" t="e">
        <f aca="false">IF(A122="","",PMT((1+D122)^(1/12)-1,(#REF!*12)-A122+1,-E122))</f>
        <v>#REF!</v>
      </c>
      <c r="K122" s="663"/>
    </row>
    <row r="123" customFormat="false" ht="14.25" hidden="false" customHeight="false" outlineLevel="0" collapsed="false">
      <c r="A123" s="660" t="e">
        <f aca="false">IF(A122="","",IF(A122=#REF!*12,"",+A122+1))</f>
        <v>#REF!</v>
      </c>
      <c r="B123" s="661" t="e">
        <f aca="false">IF(A123="","",+B122)</f>
        <v>#REF!</v>
      </c>
      <c r="C123" s="661" t="e">
        <f aca="false">IF(A123="","",IF(#REF!+'Plano Tx de Esforço'!A123&gt;120,0,ROUND(IF(B123&gt;0.045,(0.045*0.5),(0.5)*B123),7)))</f>
        <v>#REF!</v>
      </c>
      <c r="D123" s="661" t="e">
        <f aca="false">IF(A123="","",+B123-C123)</f>
        <v>#REF!</v>
      </c>
      <c r="E123" s="662" t="e">
        <f aca="false">IF(A123="","",+E122-F122)</f>
        <v>#REF!</v>
      </c>
      <c r="F123" s="662" t="e">
        <f aca="false">IF(A123="","",+J123-H123)</f>
        <v>#REF!</v>
      </c>
      <c r="G123" s="662" t="e">
        <f aca="false">IF(A123="","",ROUND(+E123*((1+B123)^(1/12)-1),2))</f>
        <v>#REF!</v>
      </c>
      <c r="H123" s="662" t="e">
        <f aca="false">IF(A123="","",ROUND(+E123*((1+B123-C123)^(1/12)-1),2))</f>
        <v>#REF!</v>
      </c>
      <c r="I123" s="662" t="e">
        <f aca="false">IF(A123="","",+G123-H123)</f>
        <v>#REF!</v>
      </c>
      <c r="J123" s="662" t="e">
        <f aca="false">IF(A123="","",PMT((1+D123)^(1/12)-1,(#REF!*12)-A123+1,-E123))</f>
        <v>#REF!</v>
      </c>
      <c r="K123" s="663"/>
    </row>
    <row r="124" customFormat="false" ht="14.25" hidden="false" customHeight="false" outlineLevel="0" collapsed="false">
      <c r="A124" s="660" t="e">
        <f aca="false">IF(A123="","",IF(A123=#REF!*12,"",+A123+1))</f>
        <v>#REF!</v>
      </c>
      <c r="B124" s="661" t="e">
        <f aca="false">IF(A124="","",+B123)</f>
        <v>#REF!</v>
      </c>
      <c r="C124" s="661" t="e">
        <f aca="false">IF(A124="","",IF(#REF!+'Plano Tx de Esforço'!A124&gt;120,0,ROUND(IF(B124&gt;0.045,(0.045*0.5),(0.5)*B124),7)))</f>
        <v>#REF!</v>
      </c>
      <c r="D124" s="661" t="e">
        <f aca="false">IF(A124="","",+B124-C124)</f>
        <v>#REF!</v>
      </c>
      <c r="E124" s="662" t="e">
        <f aca="false">IF(A124="","",+E123-F123)</f>
        <v>#REF!</v>
      </c>
      <c r="F124" s="662" t="e">
        <f aca="false">IF(A124="","",+J124-H124)</f>
        <v>#REF!</v>
      </c>
      <c r="G124" s="662" t="e">
        <f aca="false">IF(A124="","",ROUND(+E124*((1+B124)^(1/12)-1),2))</f>
        <v>#REF!</v>
      </c>
      <c r="H124" s="662" t="e">
        <f aca="false">IF(A124="","",ROUND(+E124*((1+B124-C124)^(1/12)-1),2))</f>
        <v>#REF!</v>
      </c>
      <c r="I124" s="662" t="e">
        <f aca="false">IF(A124="","",+G124-H124)</f>
        <v>#REF!</v>
      </c>
      <c r="J124" s="662" t="e">
        <f aca="false">IF(A124="","",PMT((1+D124)^(1/12)-1,(#REF!*12)-A124+1,-E124))</f>
        <v>#REF!</v>
      </c>
      <c r="K124" s="663"/>
    </row>
    <row r="125" customFormat="false" ht="14.25" hidden="false" customHeight="false" outlineLevel="0" collapsed="false">
      <c r="A125" s="660" t="e">
        <f aca="false">IF(A124="","",IF(A124=#REF!*12,"",+A124+1))</f>
        <v>#REF!</v>
      </c>
      <c r="B125" s="661" t="e">
        <f aca="false">IF(A125="","",+B124)</f>
        <v>#REF!</v>
      </c>
      <c r="C125" s="661" t="e">
        <f aca="false">IF(A125="","",IF(#REF!+'Plano Tx de Esforço'!A125&gt;120,0,ROUND(IF(B125&gt;0.045,(0.045*0.5),(0.5)*B125),7)))</f>
        <v>#REF!</v>
      </c>
      <c r="D125" s="661" t="e">
        <f aca="false">IF(A125="","",+B125-C125)</f>
        <v>#REF!</v>
      </c>
      <c r="E125" s="662" t="e">
        <f aca="false">IF(A125="","",+E124-F124)</f>
        <v>#REF!</v>
      </c>
      <c r="F125" s="662" t="e">
        <f aca="false">IF(A125="","",+J125-H125)</f>
        <v>#REF!</v>
      </c>
      <c r="G125" s="662" t="e">
        <f aca="false">IF(A125="","",ROUND(+E125*((1+B125)^(1/12)-1),2))</f>
        <v>#REF!</v>
      </c>
      <c r="H125" s="662" t="e">
        <f aca="false">IF(A125="","",ROUND(+E125*((1+B125-C125)^(1/12)-1),2))</f>
        <v>#REF!</v>
      </c>
      <c r="I125" s="662" t="e">
        <f aca="false">IF(A125="","",+G125-H125)</f>
        <v>#REF!</v>
      </c>
      <c r="J125" s="662" t="e">
        <f aca="false">IF(A125="","",PMT((1+D125)^(1/12)-1,(#REF!*12)-A125+1,-E125))</f>
        <v>#REF!</v>
      </c>
      <c r="K125" s="663"/>
    </row>
    <row r="126" customFormat="false" ht="14.25" hidden="false" customHeight="false" outlineLevel="0" collapsed="false">
      <c r="A126" s="660" t="e">
        <f aca="false">IF(A125="","",IF(A125=#REF!*12,"",+A125+1))</f>
        <v>#REF!</v>
      </c>
      <c r="B126" s="661" t="e">
        <f aca="false">IF(A126="","",+B125)</f>
        <v>#REF!</v>
      </c>
      <c r="C126" s="661" t="e">
        <f aca="false">IF(A126="","",IF(#REF!+'Plano Tx de Esforço'!A126&gt;120,0,ROUND(IF(B126&gt;0.045,(0.045*0.5),(0.5)*B126),7)))</f>
        <v>#REF!</v>
      </c>
      <c r="D126" s="661" t="e">
        <f aca="false">IF(A126="","",+B126-C126)</f>
        <v>#REF!</v>
      </c>
      <c r="E126" s="662" t="e">
        <f aca="false">IF(A126="","",+E125-F125)</f>
        <v>#REF!</v>
      </c>
      <c r="F126" s="662" t="e">
        <f aca="false">IF(A126="","",+J126-H126)</f>
        <v>#REF!</v>
      </c>
      <c r="G126" s="662" t="e">
        <f aca="false">IF(A126="","",ROUND(+E126*((1+B126)^(1/12)-1),2))</f>
        <v>#REF!</v>
      </c>
      <c r="H126" s="662" t="e">
        <f aca="false">IF(A126="","",ROUND(+E126*((1+B126-C126)^(1/12)-1),2))</f>
        <v>#REF!</v>
      </c>
      <c r="I126" s="662" t="e">
        <f aca="false">IF(A126="","",+G126-H126)</f>
        <v>#REF!</v>
      </c>
      <c r="J126" s="662" t="e">
        <f aca="false">IF(A126="","",PMT((1+D126)^(1/12)-1,(#REF!*12)-A126+1,-E126))</f>
        <v>#REF!</v>
      </c>
      <c r="K126" s="663"/>
    </row>
    <row r="127" customFormat="false" ht="14.25" hidden="false" customHeight="false" outlineLevel="0" collapsed="false">
      <c r="A127" s="660" t="e">
        <f aca="false">IF(A126="","",IF(A126=#REF!*12,"",+A126+1))</f>
        <v>#REF!</v>
      </c>
      <c r="B127" s="661" t="e">
        <f aca="false">IF(A127="","",+B126)</f>
        <v>#REF!</v>
      </c>
      <c r="C127" s="661" t="e">
        <f aca="false">IF(A127="","",IF(#REF!+'Plano Tx de Esforço'!A127&gt;120,0,ROUND(IF(B127&gt;0.045,(0.045*0.5),(0.5)*B127),7)))</f>
        <v>#REF!</v>
      </c>
      <c r="D127" s="661" t="e">
        <f aca="false">IF(A127="","",+B127-C127)</f>
        <v>#REF!</v>
      </c>
      <c r="E127" s="662" t="e">
        <f aca="false">IF(A127="","",+E126-F126)</f>
        <v>#REF!</v>
      </c>
      <c r="F127" s="662" t="e">
        <f aca="false">IF(A127="","",+J127-H127)</f>
        <v>#REF!</v>
      </c>
      <c r="G127" s="662" t="e">
        <f aca="false">IF(A127="","",ROUND(+E127*((1+B127)^(1/12)-1),2))</f>
        <v>#REF!</v>
      </c>
      <c r="H127" s="662" t="e">
        <f aca="false">IF(A127="","",ROUND(+E127*((1+B127-C127)^(1/12)-1),2))</f>
        <v>#REF!</v>
      </c>
      <c r="I127" s="662" t="e">
        <f aca="false">IF(A127="","",+G127-H127)</f>
        <v>#REF!</v>
      </c>
      <c r="J127" s="662" t="e">
        <f aca="false">IF(A127="","",PMT((1+D127)^(1/12)-1,(#REF!*12)-A127+1,-E127))</f>
        <v>#REF!</v>
      </c>
      <c r="K127" s="663"/>
    </row>
    <row r="128" customFormat="false" ht="14.25" hidden="false" customHeight="false" outlineLevel="0" collapsed="false">
      <c r="A128" s="660" t="e">
        <f aca="false">IF(A127="","",IF(A127=#REF!*12,"",+A127+1))</f>
        <v>#REF!</v>
      </c>
      <c r="B128" s="661" t="e">
        <f aca="false">IF(A128="","",+B127)</f>
        <v>#REF!</v>
      </c>
      <c r="C128" s="661" t="e">
        <f aca="false">IF(A128="","",IF(#REF!+'Plano Tx de Esforço'!A128&gt;120,0,ROUND(IF(B128&gt;0.045,(0.045*0.5),(0.5)*B128),7)))</f>
        <v>#REF!</v>
      </c>
      <c r="D128" s="661" t="e">
        <f aca="false">IF(A128="","",+B128-C128)</f>
        <v>#REF!</v>
      </c>
      <c r="E128" s="662" t="e">
        <f aca="false">IF(A128="","",+E127-F127)</f>
        <v>#REF!</v>
      </c>
      <c r="F128" s="662" t="e">
        <f aca="false">IF(A128="","",+J128-H128)</f>
        <v>#REF!</v>
      </c>
      <c r="G128" s="662" t="e">
        <f aca="false">IF(A128="","",ROUND(+E128*((1+B128)^(1/12)-1),2))</f>
        <v>#REF!</v>
      </c>
      <c r="H128" s="662" t="e">
        <f aca="false">IF(A128="","",ROUND(+E128*((1+B128-C128)^(1/12)-1),2))</f>
        <v>#REF!</v>
      </c>
      <c r="I128" s="662" t="e">
        <f aca="false">IF(A128="","",+G128-H128)</f>
        <v>#REF!</v>
      </c>
      <c r="J128" s="662" t="e">
        <f aca="false">IF(A128="","",PMT((1+D128)^(1/12)-1,(#REF!*12)-A128+1,-E128))</f>
        <v>#REF!</v>
      </c>
      <c r="K128" s="663"/>
    </row>
    <row r="129" customFormat="false" ht="14.25" hidden="false" customHeight="false" outlineLevel="0" collapsed="false">
      <c r="A129" s="660" t="e">
        <f aca="false">IF(A128="","",IF(A128=#REF!*12,"",+A128+1))</f>
        <v>#REF!</v>
      </c>
      <c r="B129" s="661" t="e">
        <f aca="false">IF(A129="","",+B128)</f>
        <v>#REF!</v>
      </c>
      <c r="C129" s="661" t="e">
        <f aca="false">IF(A129="","",IF(#REF!+'Plano Tx de Esforço'!A129&gt;120,0,ROUND(IF(B129&gt;0.045,(0.045*0.5),(0.5)*B129),7)))</f>
        <v>#REF!</v>
      </c>
      <c r="D129" s="661" t="e">
        <f aca="false">IF(A129="","",+B129-C129)</f>
        <v>#REF!</v>
      </c>
      <c r="E129" s="662" t="e">
        <f aca="false">IF(A129="","",+E128-F128)</f>
        <v>#REF!</v>
      </c>
      <c r="F129" s="662" t="e">
        <f aca="false">IF(A129="","",+J129-H129)</f>
        <v>#REF!</v>
      </c>
      <c r="G129" s="662" t="e">
        <f aca="false">IF(A129="","",ROUND(+E129*((1+B129)^(1/12)-1),2))</f>
        <v>#REF!</v>
      </c>
      <c r="H129" s="662" t="e">
        <f aca="false">IF(A129="","",ROUND(+E129*((1+B129-C129)^(1/12)-1),2))</f>
        <v>#REF!</v>
      </c>
      <c r="I129" s="662" t="e">
        <f aca="false">IF(A129="","",+G129-H129)</f>
        <v>#REF!</v>
      </c>
      <c r="J129" s="662" t="e">
        <f aca="false">IF(A129="","",PMT((1+D129)^(1/12)-1,(#REF!*12)-A129+1,-E129))</f>
        <v>#REF!</v>
      </c>
      <c r="K129" s="663"/>
    </row>
    <row r="130" customFormat="false" ht="14.25" hidden="false" customHeight="false" outlineLevel="0" collapsed="false">
      <c r="A130" s="660" t="e">
        <f aca="false">IF(A129="","",IF(A129=#REF!*12,"",+A129+1))</f>
        <v>#REF!</v>
      </c>
      <c r="B130" s="661" t="e">
        <f aca="false">IF(A130="","",+B129)</f>
        <v>#REF!</v>
      </c>
      <c r="C130" s="661" t="e">
        <f aca="false">IF(A130="","",IF(#REF!+'Plano Tx de Esforço'!A130&gt;120,0,ROUND(IF(B130&gt;0.045,(0.045*0.5),(0.5)*B130),7)))</f>
        <v>#REF!</v>
      </c>
      <c r="D130" s="661" t="e">
        <f aca="false">IF(A130="","",+B130-C130)</f>
        <v>#REF!</v>
      </c>
      <c r="E130" s="662" t="e">
        <f aca="false">IF(A130="","",+E129-F129)</f>
        <v>#REF!</v>
      </c>
      <c r="F130" s="662" t="e">
        <f aca="false">IF(A130="","",+J130-H130)</f>
        <v>#REF!</v>
      </c>
      <c r="G130" s="662" t="e">
        <f aca="false">IF(A130="","",ROUND(+E130*((1+B130)^(1/12)-1),2))</f>
        <v>#REF!</v>
      </c>
      <c r="H130" s="662" t="e">
        <f aca="false">IF(A130="","",ROUND(+E130*((1+B130-C130)^(1/12)-1),2))</f>
        <v>#REF!</v>
      </c>
      <c r="I130" s="662" t="e">
        <f aca="false">IF(A130="","",+G130-H130)</f>
        <v>#REF!</v>
      </c>
      <c r="J130" s="662" t="e">
        <f aca="false">IF(A130="","",PMT((1+D130)^(1/12)-1,(#REF!*12)-A130+1,-E130))</f>
        <v>#REF!</v>
      </c>
      <c r="K130" s="663"/>
    </row>
    <row r="131" customFormat="false" ht="14.25" hidden="false" customHeight="false" outlineLevel="0" collapsed="false">
      <c r="A131" s="660" t="e">
        <f aca="false">IF(A130="","",IF(A130=#REF!*12,"",+A130+1))</f>
        <v>#REF!</v>
      </c>
      <c r="B131" s="661" t="e">
        <f aca="false">IF(A131="","",+B130)</f>
        <v>#REF!</v>
      </c>
      <c r="C131" s="661" t="e">
        <f aca="false">IF(A131="","",IF(#REF!+'Plano Tx de Esforço'!A131&gt;120,0,ROUND(IF(B131&gt;0.045,(0.045*0.5),(0.5)*B131),7)))</f>
        <v>#REF!</v>
      </c>
      <c r="D131" s="661" t="e">
        <f aca="false">IF(A131="","",+B131-C131)</f>
        <v>#REF!</v>
      </c>
      <c r="E131" s="662" t="e">
        <f aca="false">IF(A131="","",+E130-F130)</f>
        <v>#REF!</v>
      </c>
      <c r="F131" s="662" t="e">
        <f aca="false">IF(A131="","",+J131-H131)</f>
        <v>#REF!</v>
      </c>
      <c r="G131" s="662" t="e">
        <f aca="false">IF(A131="","",ROUND(+E131*((1+B131)^(1/12)-1),2))</f>
        <v>#REF!</v>
      </c>
      <c r="H131" s="662" t="e">
        <f aca="false">IF(A131="","",ROUND(+E131*((1+B131-C131)^(1/12)-1),2))</f>
        <v>#REF!</v>
      </c>
      <c r="I131" s="662" t="e">
        <f aca="false">IF(A131="","",+G131-H131)</f>
        <v>#REF!</v>
      </c>
      <c r="J131" s="662" t="e">
        <f aca="false">IF(A131="","",PMT((1+D131)^(1/12)-1,(#REF!*12)-A131+1,-E131))</f>
        <v>#REF!</v>
      </c>
      <c r="K131" s="663"/>
    </row>
    <row r="132" customFormat="false" ht="14.25" hidden="false" customHeight="false" outlineLevel="0" collapsed="false">
      <c r="A132" s="660" t="e">
        <f aca="false">IF(A131="","",IF(A131=#REF!*12,"",+A131+1))</f>
        <v>#REF!</v>
      </c>
      <c r="B132" s="661" t="e">
        <f aca="false">IF(A132="","",+B131)</f>
        <v>#REF!</v>
      </c>
      <c r="C132" s="661" t="e">
        <f aca="false">IF(A132="","",IF(#REF!+'Plano Tx de Esforço'!A132&gt;120,0,ROUND(IF(B132&gt;0.045,(0.045*0.5),(0.5)*B132),7)))</f>
        <v>#REF!</v>
      </c>
      <c r="D132" s="661" t="e">
        <f aca="false">IF(A132="","",+B132-C132)</f>
        <v>#REF!</v>
      </c>
      <c r="E132" s="662" t="e">
        <f aca="false">IF(A132="","",+E131-F131)</f>
        <v>#REF!</v>
      </c>
      <c r="F132" s="662" t="e">
        <f aca="false">IF(A132="","",+J132-H132)</f>
        <v>#REF!</v>
      </c>
      <c r="G132" s="662" t="e">
        <f aca="false">IF(A132="","",ROUND(+E132*((1+B132)^(1/12)-1),2))</f>
        <v>#REF!</v>
      </c>
      <c r="H132" s="662" t="e">
        <f aca="false">IF(A132="","",ROUND(+E132*((1+B132-C132)^(1/12)-1),2))</f>
        <v>#REF!</v>
      </c>
      <c r="I132" s="662" t="e">
        <f aca="false">IF(A132="","",+G132-H132)</f>
        <v>#REF!</v>
      </c>
      <c r="J132" s="662" t="e">
        <f aca="false">IF(A132="","",PMT((1+D132)^(1/12)-1,(#REF!*12)-A132+1,-E132))</f>
        <v>#REF!</v>
      </c>
      <c r="K132" s="663"/>
    </row>
    <row r="133" customFormat="false" ht="14.25" hidden="false" customHeight="false" outlineLevel="0" collapsed="false">
      <c r="A133" s="660" t="e">
        <f aca="false">IF(A132="","",IF(A132=#REF!*12,"",+A132+1))</f>
        <v>#REF!</v>
      </c>
      <c r="B133" s="661" t="e">
        <f aca="false">IF(A133="","",+B132)</f>
        <v>#REF!</v>
      </c>
      <c r="C133" s="661" t="e">
        <f aca="false">IF(A133="","",IF(#REF!+'Plano Tx de Esforço'!A133&gt;120,0,ROUND(IF(B133&gt;0.045,(0.045*0.5),(0.5)*B133),7)))</f>
        <v>#REF!</v>
      </c>
      <c r="D133" s="661" t="e">
        <f aca="false">IF(A133="","",+B133-C133)</f>
        <v>#REF!</v>
      </c>
      <c r="E133" s="662" t="e">
        <f aca="false">IF(A133="","",+E132-F132)</f>
        <v>#REF!</v>
      </c>
      <c r="F133" s="662" t="e">
        <f aca="false">IF(A133="","",+J133-H133)</f>
        <v>#REF!</v>
      </c>
      <c r="G133" s="662" t="e">
        <f aca="false">IF(A133="","",ROUND(+E133*((1+B133)^(1/12)-1),2))</f>
        <v>#REF!</v>
      </c>
      <c r="H133" s="662" t="e">
        <f aca="false">IF(A133="","",ROUND(+E133*((1+B133-C133)^(1/12)-1),2))</f>
        <v>#REF!</v>
      </c>
      <c r="I133" s="662" t="e">
        <f aca="false">IF(A133="","",+G133-H133)</f>
        <v>#REF!</v>
      </c>
      <c r="J133" s="662" t="e">
        <f aca="false">IF(A133="","",PMT((1+D133)^(1/12)-1,(#REF!*12)-A133+1,-E133))</f>
        <v>#REF!</v>
      </c>
      <c r="K133" s="663"/>
    </row>
    <row r="134" customFormat="false" ht="14.25" hidden="false" customHeight="false" outlineLevel="0" collapsed="false">
      <c r="A134" s="660" t="e">
        <f aca="false">IF(A133="","",IF(A133=#REF!*12,"",+A133+1))</f>
        <v>#REF!</v>
      </c>
      <c r="B134" s="661" t="e">
        <f aca="false">IF(A134="","",+B133)</f>
        <v>#REF!</v>
      </c>
      <c r="C134" s="661" t="e">
        <f aca="false">IF(A134="","",IF(#REF!+'Plano Tx de Esforço'!A134&gt;120,0,ROUND(IF(B134&gt;0.045,(0.045*0.5),(0.5)*B134),7)))</f>
        <v>#REF!</v>
      </c>
      <c r="D134" s="661" t="e">
        <f aca="false">IF(A134="","",+B134-C134)</f>
        <v>#REF!</v>
      </c>
      <c r="E134" s="662" t="e">
        <f aca="false">IF(A134="","",+E133-F133)</f>
        <v>#REF!</v>
      </c>
      <c r="F134" s="662" t="e">
        <f aca="false">IF(A134="","",+J134-H134)</f>
        <v>#REF!</v>
      </c>
      <c r="G134" s="662" t="e">
        <f aca="false">IF(A134="","",ROUND(+E134*((1+B134)^(1/12)-1),2))</f>
        <v>#REF!</v>
      </c>
      <c r="H134" s="662" t="e">
        <f aca="false">IF(A134="","",ROUND(+E134*((1+B134-C134)^(1/12)-1),2))</f>
        <v>#REF!</v>
      </c>
      <c r="I134" s="662" t="e">
        <f aca="false">IF(A134="","",+G134-H134)</f>
        <v>#REF!</v>
      </c>
      <c r="J134" s="662" t="e">
        <f aca="false">IF(A134="","",PMT((1+D134)^(1/12)-1,(#REF!*12)-A134+1,-E134))</f>
        <v>#REF!</v>
      </c>
      <c r="K134" s="663"/>
    </row>
    <row r="135" customFormat="false" ht="14.25" hidden="false" customHeight="false" outlineLevel="0" collapsed="false">
      <c r="A135" s="660" t="e">
        <f aca="false">IF(A134="","",IF(A134=#REF!*12,"",+A134+1))</f>
        <v>#REF!</v>
      </c>
      <c r="B135" s="661" t="e">
        <f aca="false">IF(A135="","",+B134)</f>
        <v>#REF!</v>
      </c>
      <c r="C135" s="661" t="e">
        <f aca="false">IF(A135="","",IF(#REF!+'Plano Tx de Esforço'!A135&gt;120,0,ROUND(IF(B135&gt;0.045,(0.045*0.5),(0.5)*B135),7)))</f>
        <v>#REF!</v>
      </c>
      <c r="D135" s="661" t="e">
        <f aca="false">IF(A135="","",+B135-C135)</f>
        <v>#REF!</v>
      </c>
      <c r="E135" s="662" t="e">
        <f aca="false">IF(A135="","",+E134-F134)</f>
        <v>#REF!</v>
      </c>
      <c r="F135" s="662" t="e">
        <f aca="false">IF(A135="","",+J135-H135)</f>
        <v>#REF!</v>
      </c>
      <c r="G135" s="662" t="e">
        <f aca="false">IF(A135="","",ROUND(+E135*((1+B135)^(1/12)-1),2))</f>
        <v>#REF!</v>
      </c>
      <c r="H135" s="662" t="e">
        <f aca="false">IF(A135="","",ROUND(+E135*((1+B135-C135)^(1/12)-1),2))</f>
        <v>#REF!</v>
      </c>
      <c r="I135" s="662" t="e">
        <f aca="false">IF(A135="","",+G135-H135)</f>
        <v>#REF!</v>
      </c>
      <c r="J135" s="662" t="e">
        <f aca="false">IF(A135="","",PMT((1+D135)^(1/12)-1,(#REF!*12)-A135+1,-E135))</f>
        <v>#REF!</v>
      </c>
      <c r="K135" s="663"/>
    </row>
    <row r="136" customFormat="false" ht="14.25" hidden="false" customHeight="false" outlineLevel="0" collapsed="false">
      <c r="A136" s="660" t="e">
        <f aca="false">IF(A135="","",IF(A135=#REF!*12,"",+A135+1))</f>
        <v>#REF!</v>
      </c>
      <c r="B136" s="661" t="e">
        <f aca="false">IF(A136="","",+B135)</f>
        <v>#REF!</v>
      </c>
      <c r="C136" s="661" t="e">
        <f aca="false">IF(A136="","",IF(#REF!+'Plano Tx de Esforço'!A136&gt;120,0,ROUND(IF(B136&gt;0.045,(0.045*0.5),(0.5)*B136),7)))</f>
        <v>#REF!</v>
      </c>
      <c r="D136" s="661" t="e">
        <f aca="false">IF(A136="","",+B136-C136)</f>
        <v>#REF!</v>
      </c>
      <c r="E136" s="662" t="e">
        <f aca="false">IF(A136="","",+E135-F135)</f>
        <v>#REF!</v>
      </c>
      <c r="F136" s="662" t="e">
        <f aca="false">IF(A136="","",+J136-H136)</f>
        <v>#REF!</v>
      </c>
      <c r="G136" s="662" t="e">
        <f aca="false">IF(A136="","",ROUND(+E136*((1+B136)^(1/12)-1),2))</f>
        <v>#REF!</v>
      </c>
      <c r="H136" s="662" t="e">
        <f aca="false">IF(A136="","",ROUND(+E136*((1+B136-C136)^(1/12)-1),2))</f>
        <v>#REF!</v>
      </c>
      <c r="I136" s="662" t="e">
        <f aca="false">IF(A136="","",+G136-H136)</f>
        <v>#REF!</v>
      </c>
      <c r="J136" s="662" t="e">
        <f aca="false">IF(A136="","",PMT((1+D136)^(1/12)-1,(#REF!*12)-A136+1,-E136))</f>
        <v>#REF!</v>
      </c>
      <c r="K136" s="663"/>
    </row>
    <row r="137" customFormat="false" ht="14.25" hidden="false" customHeight="false" outlineLevel="0" collapsed="false">
      <c r="A137" s="660" t="e">
        <f aca="false">IF(A136="","",IF(A136=#REF!*12,"",+A136+1))</f>
        <v>#REF!</v>
      </c>
      <c r="B137" s="661" t="e">
        <f aca="false">IF(A137="","",+B136)</f>
        <v>#REF!</v>
      </c>
      <c r="C137" s="661" t="e">
        <f aca="false">IF(A137="","",IF(#REF!+'Plano Tx de Esforço'!A137&gt;120,0,ROUND(IF(B137&gt;0.045,(0.045*0.5),(0.5)*B137),7)))</f>
        <v>#REF!</v>
      </c>
      <c r="D137" s="661" t="e">
        <f aca="false">IF(A137="","",+B137-C137)</f>
        <v>#REF!</v>
      </c>
      <c r="E137" s="662" t="e">
        <f aca="false">IF(A137="","",+E136-F136)</f>
        <v>#REF!</v>
      </c>
      <c r="F137" s="662" t="e">
        <f aca="false">IF(A137="","",+J137-H137)</f>
        <v>#REF!</v>
      </c>
      <c r="G137" s="662" t="e">
        <f aca="false">IF(A137="","",ROUND(+E137*((1+B137)^(1/12)-1),2))</f>
        <v>#REF!</v>
      </c>
      <c r="H137" s="662" t="e">
        <f aca="false">IF(A137="","",ROUND(+E137*((1+B137-C137)^(1/12)-1),2))</f>
        <v>#REF!</v>
      </c>
      <c r="I137" s="662" t="e">
        <f aca="false">IF(A137="","",+G137-H137)</f>
        <v>#REF!</v>
      </c>
      <c r="J137" s="662" t="e">
        <f aca="false">IF(A137="","",PMT((1+D137)^(1/12)-1,(#REF!*12)-A137+1,-E137))</f>
        <v>#REF!</v>
      </c>
      <c r="K137" s="663"/>
    </row>
    <row r="138" customFormat="false" ht="14.25" hidden="false" customHeight="false" outlineLevel="0" collapsed="false">
      <c r="A138" s="660" t="e">
        <f aca="false">IF(A137="","",IF(A137=#REF!*12,"",+A137+1))</f>
        <v>#REF!</v>
      </c>
      <c r="B138" s="661" t="e">
        <f aca="false">IF(A138="","",+B137)</f>
        <v>#REF!</v>
      </c>
      <c r="C138" s="661" t="e">
        <f aca="false">IF(A138="","",IF(#REF!+'Plano Tx de Esforço'!A138&gt;120,0,ROUND(IF(B138&gt;0.045,(0.045*0.5),(0.5)*B138),7)))</f>
        <v>#REF!</v>
      </c>
      <c r="D138" s="661" t="e">
        <f aca="false">IF(A138="","",+B138-C138)</f>
        <v>#REF!</v>
      </c>
      <c r="E138" s="662" t="e">
        <f aca="false">IF(A138="","",+E137-F137)</f>
        <v>#REF!</v>
      </c>
      <c r="F138" s="662" t="e">
        <f aca="false">IF(A138="","",+J138-H138)</f>
        <v>#REF!</v>
      </c>
      <c r="G138" s="662" t="e">
        <f aca="false">IF(A138="","",ROUND(+E138*((1+B138)^(1/12)-1),2))</f>
        <v>#REF!</v>
      </c>
      <c r="H138" s="662" t="e">
        <f aca="false">IF(A138="","",ROUND(+E138*((1+B138-C138)^(1/12)-1),2))</f>
        <v>#REF!</v>
      </c>
      <c r="I138" s="662" t="e">
        <f aca="false">IF(A138="","",+G138-H138)</f>
        <v>#REF!</v>
      </c>
      <c r="J138" s="662" t="e">
        <f aca="false">IF(A138="","",PMT((1+D138)^(1/12)-1,(#REF!*12)-A138+1,-E138))</f>
        <v>#REF!</v>
      </c>
      <c r="K138" s="663"/>
    </row>
    <row r="139" customFormat="false" ht="14.25" hidden="false" customHeight="false" outlineLevel="0" collapsed="false">
      <c r="A139" s="660" t="e">
        <f aca="false">IF(A138="","",IF(A138=#REF!*12,"",+A138+1))</f>
        <v>#REF!</v>
      </c>
      <c r="B139" s="661" t="e">
        <f aca="false">IF(A139="","",+B138)</f>
        <v>#REF!</v>
      </c>
      <c r="C139" s="661" t="e">
        <f aca="false">IF(A139="","",IF(#REF!+'Plano Tx de Esforço'!A139&gt;120,0,ROUND(IF(B139&gt;0.045,(0.045*0.5),(0.5)*B139),7)))</f>
        <v>#REF!</v>
      </c>
      <c r="D139" s="661" t="e">
        <f aca="false">IF(A139="","",+B139-C139)</f>
        <v>#REF!</v>
      </c>
      <c r="E139" s="662" t="e">
        <f aca="false">IF(A139="","",+E138-F138)</f>
        <v>#REF!</v>
      </c>
      <c r="F139" s="662" t="e">
        <f aca="false">IF(A139="","",+J139-H139)</f>
        <v>#REF!</v>
      </c>
      <c r="G139" s="662" t="e">
        <f aca="false">IF(A139="","",ROUND(+E139*((1+B139)^(1/12)-1),2))</f>
        <v>#REF!</v>
      </c>
      <c r="H139" s="662" t="e">
        <f aca="false">IF(A139="","",ROUND(+E139*((1+B139-C139)^(1/12)-1),2))</f>
        <v>#REF!</v>
      </c>
      <c r="I139" s="662" t="e">
        <f aca="false">IF(A139="","",+G139-H139)</f>
        <v>#REF!</v>
      </c>
      <c r="J139" s="662" t="e">
        <f aca="false">IF(A139="","",PMT((1+D139)^(1/12)-1,(#REF!*12)-A139+1,-E139))</f>
        <v>#REF!</v>
      </c>
      <c r="K139" s="663"/>
    </row>
    <row r="140" customFormat="false" ht="14.25" hidden="false" customHeight="false" outlineLevel="0" collapsed="false">
      <c r="A140" s="660" t="e">
        <f aca="false">IF(A139="","",IF(A139=#REF!*12,"",+A139+1))</f>
        <v>#REF!</v>
      </c>
      <c r="B140" s="661" t="e">
        <f aca="false">IF(A140="","",+B139)</f>
        <v>#REF!</v>
      </c>
      <c r="C140" s="661" t="e">
        <f aca="false">IF(A140="","",IF(#REF!+'Plano Tx de Esforço'!A140&gt;120,0,ROUND(IF(B140&gt;0.045,(0.045*0.5),(0.5)*B140),7)))</f>
        <v>#REF!</v>
      </c>
      <c r="D140" s="661" t="e">
        <f aca="false">IF(A140="","",+B140-C140)</f>
        <v>#REF!</v>
      </c>
      <c r="E140" s="662" t="e">
        <f aca="false">IF(A140="","",+E139-F139)</f>
        <v>#REF!</v>
      </c>
      <c r="F140" s="662" t="e">
        <f aca="false">IF(A140="","",+J140-H140)</f>
        <v>#REF!</v>
      </c>
      <c r="G140" s="662" t="e">
        <f aca="false">IF(A140="","",ROUND(+E140*((1+B140)^(1/12)-1),2))</f>
        <v>#REF!</v>
      </c>
      <c r="H140" s="662" t="e">
        <f aca="false">IF(A140="","",ROUND(+E140*((1+B140-C140)^(1/12)-1),2))</f>
        <v>#REF!</v>
      </c>
      <c r="I140" s="662" t="e">
        <f aca="false">IF(A140="","",+G140-H140)</f>
        <v>#REF!</v>
      </c>
      <c r="J140" s="662" t="e">
        <f aca="false">IF(A140="","",PMT((1+D140)^(1/12)-1,(#REF!*12)-A140+1,-E140))</f>
        <v>#REF!</v>
      </c>
      <c r="K140" s="663"/>
    </row>
    <row r="141" customFormat="false" ht="14.25" hidden="false" customHeight="false" outlineLevel="0" collapsed="false">
      <c r="A141" s="660" t="e">
        <f aca="false">IF(A140="","",IF(A140=#REF!*12,"",+A140+1))</f>
        <v>#REF!</v>
      </c>
      <c r="B141" s="661" t="e">
        <f aca="false">IF(A141="","",+B140)</f>
        <v>#REF!</v>
      </c>
      <c r="C141" s="661" t="e">
        <f aca="false">IF(A141="","",IF(#REF!+'Plano Tx de Esforço'!A141&gt;120,0,ROUND(IF(B141&gt;0.045,(0.045*0.5),(0.5)*B141),7)))</f>
        <v>#REF!</v>
      </c>
      <c r="D141" s="661" t="e">
        <f aca="false">IF(A141="","",+B141-C141)</f>
        <v>#REF!</v>
      </c>
      <c r="E141" s="662" t="e">
        <f aca="false">IF(A141="","",+E140-F140)</f>
        <v>#REF!</v>
      </c>
      <c r="F141" s="662" t="e">
        <f aca="false">IF(A141="","",+J141-H141)</f>
        <v>#REF!</v>
      </c>
      <c r="G141" s="662" t="e">
        <f aca="false">IF(A141="","",ROUND(+E141*((1+B141)^(1/12)-1),2))</f>
        <v>#REF!</v>
      </c>
      <c r="H141" s="662" t="e">
        <f aca="false">IF(A141="","",ROUND(+E141*((1+B141-C141)^(1/12)-1),2))</f>
        <v>#REF!</v>
      </c>
      <c r="I141" s="662" t="e">
        <f aca="false">IF(A141="","",+G141-H141)</f>
        <v>#REF!</v>
      </c>
      <c r="J141" s="662" t="e">
        <f aca="false">IF(A141="","",PMT((1+D141)^(1/12)-1,(#REF!*12)-A141+1,-E141))</f>
        <v>#REF!</v>
      </c>
      <c r="K141" s="663"/>
    </row>
    <row r="142" customFormat="false" ht="14.25" hidden="false" customHeight="false" outlineLevel="0" collapsed="false">
      <c r="A142" s="660" t="e">
        <f aca="false">IF(A141="","",IF(A141=#REF!*12,"",+A141+1))</f>
        <v>#REF!</v>
      </c>
      <c r="B142" s="661" t="e">
        <f aca="false">IF(A142="","",+B141)</f>
        <v>#REF!</v>
      </c>
      <c r="C142" s="661" t="e">
        <f aca="false">IF(A142="","",IF(#REF!+'Plano Tx de Esforço'!A142&gt;120,0,ROUND(IF(B142&gt;0.045,(0.045*0.5),(0.5)*B142),7)))</f>
        <v>#REF!</v>
      </c>
      <c r="D142" s="661" t="e">
        <f aca="false">IF(A142="","",+B142-C142)</f>
        <v>#REF!</v>
      </c>
      <c r="E142" s="662" t="e">
        <f aca="false">IF(A142="","",+E141-F141)</f>
        <v>#REF!</v>
      </c>
      <c r="F142" s="662" t="e">
        <f aca="false">IF(A142="","",+J142-H142)</f>
        <v>#REF!</v>
      </c>
      <c r="G142" s="662" t="e">
        <f aca="false">IF(A142="","",ROUND(+E142*((1+B142)^(1/12)-1),2))</f>
        <v>#REF!</v>
      </c>
      <c r="H142" s="662" t="e">
        <f aca="false">IF(A142="","",ROUND(+E142*((1+B142-C142)^(1/12)-1),2))</f>
        <v>#REF!</v>
      </c>
      <c r="I142" s="662" t="e">
        <f aca="false">IF(A142="","",+G142-H142)</f>
        <v>#REF!</v>
      </c>
      <c r="J142" s="662" t="e">
        <f aca="false">IF(A142="","",PMT((1+D142)^(1/12)-1,(#REF!*12)-A142+1,-E142))</f>
        <v>#REF!</v>
      </c>
      <c r="K142" s="663"/>
    </row>
    <row r="143" customFormat="false" ht="14.25" hidden="false" customHeight="false" outlineLevel="0" collapsed="false">
      <c r="A143" s="660" t="e">
        <f aca="false">IF(A142="","",IF(A142=#REF!*12,"",+A142+1))</f>
        <v>#REF!</v>
      </c>
      <c r="B143" s="661" t="e">
        <f aca="false">IF(A143="","",+B142)</f>
        <v>#REF!</v>
      </c>
      <c r="C143" s="661" t="e">
        <f aca="false">IF(A143="","",IF(#REF!+'Plano Tx de Esforço'!A143&gt;120,0,ROUND(IF(B143&gt;0.045,(0.045*0.5),(0.5)*B143),7)))</f>
        <v>#REF!</v>
      </c>
      <c r="D143" s="661" t="e">
        <f aca="false">IF(A143="","",+B143-C143)</f>
        <v>#REF!</v>
      </c>
      <c r="E143" s="662" t="e">
        <f aca="false">IF(A143="","",+E142-F142)</f>
        <v>#REF!</v>
      </c>
      <c r="F143" s="662" t="e">
        <f aca="false">IF(A143="","",+J143-H143)</f>
        <v>#REF!</v>
      </c>
      <c r="G143" s="662" t="e">
        <f aca="false">IF(A143="","",ROUND(+E143*((1+B143)^(1/12)-1),2))</f>
        <v>#REF!</v>
      </c>
      <c r="H143" s="662" t="e">
        <f aca="false">IF(A143="","",ROUND(+E143*((1+B143-C143)^(1/12)-1),2))</f>
        <v>#REF!</v>
      </c>
      <c r="I143" s="662" t="e">
        <f aca="false">IF(A143="","",+G143-H143)</f>
        <v>#REF!</v>
      </c>
      <c r="J143" s="662" t="e">
        <f aca="false">IF(A143="","",PMT((1+D143)^(1/12)-1,(#REF!*12)-A143+1,-E143))</f>
        <v>#REF!</v>
      </c>
      <c r="K143" s="663"/>
    </row>
    <row r="144" customFormat="false" ht="14.25" hidden="false" customHeight="false" outlineLevel="0" collapsed="false">
      <c r="A144" s="660" t="e">
        <f aca="false">IF(A143="","",IF(A143=#REF!*12,"",+A143+1))</f>
        <v>#REF!</v>
      </c>
      <c r="B144" s="661" t="e">
        <f aca="false">IF(A144="","",+B143)</f>
        <v>#REF!</v>
      </c>
      <c r="C144" s="661" t="e">
        <f aca="false">IF(A144="","",IF(#REF!+'Plano Tx de Esforço'!A144&gt;120,0,ROUND(IF(B144&gt;0.045,(0.045*0.5),(0.5)*B144),7)))</f>
        <v>#REF!</v>
      </c>
      <c r="D144" s="661" t="e">
        <f aca="false">IF(A144="","",+B144-C144)</f>
        <v>#REF!</v>
      </c>
      <c r="E144" s="662" t="e">
        <f aca="false">IF(A144="","",+E143-F143)</f>
        <v>#REF!</v>
      </c>
      <c r="F144" s="662" t="e">
        <f aca="false">IF(A144="","",+J144-H144)</f>
        <v>#REF!</v>
      </c>
      <c r="G144" s="662" t="e">
        <f aca="false">IF(A144="","",ROUND(+E144*((1+B144)^(1/12)-1),2))</f>
        <v>#REF!</v>
      </c>
      <c r="H144" s="662" t="e">
        <f aca="false">IF(A144="","",ROUND(+E144*((1+B144-C144)^(1/12)-1),2))</f>
        <v>#REF!</v>
      </c>
      <c r="I144" s="662" t="e">
        <f aca="false">IF(A144="","",+G144-H144)</f>
        <v>#REF!</v>
      </c>
      <c r="J144" s="662" t="e">
        <f aca="false">IF(A144="","",PMT((1+D144)^(1/12)-1,(#REF!*12)-A144+1,-E144))</f>
        <v>#REF!</v>
      </c>
      <c r="K144" s="663"/>
    </row>
    <row r="145" customFormat="false" ht="14.25" hidden="false" customHeight="false" outlineLevel="0" collapsed="false">
      <c r="A145" s="660" t="e">
        <f aca="false">IF(A144="","",IF(A144=#REF!*12,"",+A144+1))</f>
        <v>#REF!</v>
      </c>
      <c r="B145" s="661" t="e">
        <f aca="false">IF(A145="","",+B144)</f>
        <v>#REF!</v>
      </c>
      <c r="C145" s="661" t="e">
        <f aca="false">IF(A145="","",IF(#REF!+'Plano Tx de Esforço'!A145&gt;120,0,ROUND(IF(B145&gt;0.045,(0.045*0.5),(0.5)*B145),7)))</f>
        <v>#REF!</v>
      </c>
      <c r="D145" s="661" t="e">
        <f aca="false">IF(A145="","",+B145-C145)</f>
        <v>#REF!</v>
      </c>
      <c r="E145" s="662" t="e">
        <f aca="false">IF(A145="","",+E144-F144)</f>
        <v>#REF!</v>
      </c>
      <c r="F145" s="662" t="e">
        <f aca="false">IF(A145="","",+J145-H145)</f>
        <v>#REF!</v>
      </c>
      <c r="G145" s="662" t="e">
        <f aca="false">IF(A145="","",ROUND(+E145*((1+B145)^(1/12)-1),2))</f>
        <v>#REF!</v>
      </c>
      <c r="H145" s="662" t="e">
        <f aca="false">IF(A145="","",ROUND(+E145*((1+B145-C145)^(1/12)-1),2))</f>
        <v>#REF!</v>
      </c>
      <c r="I145" s="662" t="e">
        <f aca="false">IF(A145="","",+G145-H145)</f>
        <v>#REF!</v>
      </c>
      <c r="J145" s="662" t="e">
        <f aca="false">IF(A145="","",PMT((1+D145)^(1/12)-1,(#REF!*12)-A145+1,-E145))</f>
        <v>#REF!</v>
      </c>
      <c r="K145" s="663"/>
    </row>
    <row r="146" customFormat="false" ht="14.25" hidden="false" customHeight="false" outlineLevel="0" collapsed="false">
      <c r="A146" s="660" t="e">
        <f aca="false">IF(A145="","",IF(A145=#REF!*12,"",+A145+1))</f>
        <v>#REF!</v>
      </c>
      <c r="B146" s="661" t="e">
        <f aca="false">IF(A146="","",+B145)</f>
        <v>#REF!</v>
      </c>
      <c r="C146" s="661" t="e">
        <f aca="false">IF(A146="","",IF(#REF!+'Plano Tx de Esforço'!A146&gt;120,0,ROUND(IF(B146&gt;0.045,(0.045*0.5),(0.5)*B146),7)))</f>
        <v>#REF!</v>
      </c>
      <c r="D146" s="661" t="e">
        <f aca="false">IF(A146="","",+B146-C146)</f>
        <v>#REF!</v>
      </c>
      <c r="E146" s="662" t="e">
        <f aca="false">IF(A146="","",+E145-F145)</f>
        <v>#REF!</v>
      </c>
      <c r="F146" s="662" t="e">
        <f aca="false">IF(A146="","",+J146-H146)</f>
        <v>#REF!</v>
      </c>
      <c r="G146" s="662" t="e">
        <f aca="false">IF(A146="","",ROUND(+E146*((1+B146)^(1/12)-1),2))</f>
        <v>#REF!</v>
      </c>
      <c r="H146" s="662" t="e">
        <f aca="false">IF(A146="","",ROUND(+E146*((1+B146-C146)^(1/12)-1),2))</f>
        <v>#REF!</v>
      </c>
      <c r="I146" s="662" t="e">
        <f aca="false">IF(A146="","",+G146-H146)</f>
        <v>#REF!</v>
      </c>
      <c r="J146" s="662" t="e">
        <f aca="false">IF(A146="","",PMT((1+D146)^(1/12)-1,(#REF!*12)-A146+1,-E146))</f>
        <v>#REF!</v>
      </c>
      <c r="K146" s="663"/>
    </row>
    <row r="147" customFormat="false" ht="14.25" hidden="false" customHeight="false" outlineLevel="0" collapsed="false">
      <c r="A147" s="660" t="e">
        <f aca="false">IF(A146="","",IF(A146=#REF!*12,"",+A146+1))</f>
        <v>#REF!</v>
      </c>
      <c r="B147" s="661" t="e">
        <f aca="false">IF(A147="","",+B146)</f>
        <v>#REF!</v>
      </c>
      <c r="C147" s="661" t="e">
        <f aca="false">IF(A147="","",IF(#REF!+'Plano Tx de Esforço'!A147&gt;120,0,ROUND(IF(B147&gt;0.045,(0.045*0.5),(0.5)*B147),7)))</f>
        <v>#REF!</v>
      </c>
      <c r="D147" s="661" t="e">
        <f aca="false">IF(A147="","",+B147-C147)</f>
        <v>#REF!</v>
      </c>
      <c r="E147" s="662" t="e">
        <f aca="false">IF(A147="","",+E146-F146)</f>
        <v>#REF!</v>
      </c>
      <c r="F147" s="662" t="e">
        <f aca="false">IF(A147="","",+J147-H147)</f>
        <v>#REF!</v>
      </c>
      <c r="G147" s="662" t="e">
        <f aca="false">IF(A147="","",ROUND(+E147*((1+B147)^(1/12)-1),2))</f>
        <v>#REF!</v>
      </c>
      <c r="H147" s="662" t="e">
        <f aca="false">IF(A147="","",ROUND(+E147*((1+B147-C147)^(1/12)-1),2))</f>
        <v>#REF!</v>
      </c>
      <c r="I147" s="662" t="e">
        <f aca="false">IF(A147="","",+G147-H147)</f>
        <v>#REF!</v>
      </c>
      <c r="J147" s="662" t="e">
        <f aca="false">IF(A147="","",PMT((1+D147)^(1/12)-1,(#REF!*12)-A147+1,-E147))</f>
        <v>#REF!</v>
      </c>
      <c r="K147" s="663"/>
    </row>
    <row r="148" customFormat="false" ht="14.25" hidden="false" customHeight="false" outlineLevel="0" collapsed="false">
      <c r="A148" s="660" t="e">
        <f aca="false">IF(A147="","",IF(A147=#REF!*12,"",+A147+1))</f>
        <v>#REF!</v>
      </c>
      <c r="B148" s="661" t="e">
        <f aca="false">IF(A148="","",+B147)</f>
        <v>#REF!</v>
      </c>
      <c r="C148" s="661" t="e">
        <f aca="false">IF(A148="","",IF(#REF!+'Plano Tx de Esforço'!A148&gt;120,0,ROUND(IF(B148&gt;0.045,(0.045*0.5),(0.5)*B148),7)))</f>
        <v>#REF!</v>
      </c>
      <c r="D148" s="661" t="e">
        <f aca="false">IF(A148="","",+B148-C148)</f>
        <v>#REF!</v>
      </c>
      <c r="E148" s="662" t="e">
        <f aca="false">IF(A148="","",+E147-F147)</f>
        <v>#REF!</v>
      </c>
      <c r="F148" s="662" t="e">
        <f aca="false">IF(A148="","",+J148-H148)</f>
        <v>#REF!</v>
      </c>
      <c r="G148" s="662" t="e">
        <f aca="false">IF(A148="","",ROUND(+E148*((1+B148)^(1/12)-1),2))</f>
        <v>#REF!</v>
      </c>
      <c r="H148" s="662" t="e">
        <f aca="false">IF(A148="","",ROUND(+E148*((1+B148-C148)^(1/12)-1),2))</f>
        <v>#REF!</v>
      </c>
      <c r="I148" s="662" t="e">
        <f aca="false">IF(A148="","",+G148-H148)</f>
        <v>#REF!</v>
      </c>
      <c r="J148" s="662" t="e">
        <f aca="false">IF(A148="","",PMT((1+D148)^(1/12)-1,(#REF!*12)-A148+1,-E148))</f>
        <v>#REF!</v>
      </c>
      <c r="K148" s="663"/>
    </row>
    <row r="149" customFormat="false" ht="14.25" hidden="false" customHeight="false" outlineLevel="0" collapsed="false">
      <c r="A149" s="660" t="e">
        <f aca="false">IF(A148="","",IF(A148=#REF!*12,"",+A148+1))</f>
        <v>#REF!</v>
      </c>
      <c r="B149" s="661" t="e">
        <f aca="false">IF(A149="","",+B148)</f>
        <v>#REF!</v>
      </c>
      <c r="C149" s="661" t="e">
        <f aca="false">IF(A149="","",IF(#REF!+'Plano Tx de Esforço'!A149&gt;120,0,ROUND(IF(B149&gt;0.045,(0.045*0.5),(0.5)*B149),7)))</f>
        <v>#REF!</v>
      </c>
      <c r="D149" s="661" t="e">
        <f aca="false">IF(A149="","",+B149-C149)</f>
        <v>#REF!</v>
      </c>
      <c r="E149" s="662" t="e">
        <f aca="false">IF(A149="","",+E148-F148)</f>
        <v>#REF!</v>
      </c>
      <c r="F149" s="662" t="e">
        <f aca="false">IF(A149="","",+J149-H149)</f>
        <v>#REF!</v>
      </c>
      <c r="G149" s="662" t="e">
        <f aca="false">IF(A149="","",ROUND(+E149*((1+B149)^(1/12)-1),2))</f>
        <v>#REF!</v>
      </c>
      <c r="H149" s="662" t="e">
        <f aca="false">IF(A149="","",ROUND(+E149*((1+B149-C149)^(1/12)-1),2))</f>
        <v>#REF!</v>
      </c>
      <c r="I149" s="662" t="e">
        <f aca="false">IF(A149="","",+G149-H149)</f>
        <v>#REF!</v>
      </c>
      <c r="J149" s="662" t="e">
        <f aca="false">IF(A149="","",PMT((1+D149)^(1/12)-1,(#REF!*12)-A149+1,-E149))</f>
        <v>#REF!</v>
      </c>
      <c r="K149" s="663"/>
    </row>
    <row r="150" customFormat="false" ht="14.25" hidden="false" customHeight="false" outlineLevel="0" collapsed="false">
      <c r="A150" s="660" t="e">
        <f aca="false">IF(A149="","",IF(A149=#REF!*12,"",+A149+1))</f>
        <v>#REF!</v>
      </c>
      <c r="B150" s="661" t="e">
        <f aca="false">IF(A150="","",+B149)</f>
        <v>#REF!</v>
      </c>
      <c r="C150" s="661" t="e">
        <f aca="false">IF(A150="","",IF(#REF!+'Plano Tx de Esforço'!A150&gt;120,0,ROUND(IF(B150&gt;0.045,(0.045*0.5),(0.5)*B150),7)))</f>
        <v>#REF!</v>
      </c>
      <c r="D150" s="661" t="e">
        <f aca="false">IF(A150="","",+B150-C150)</f>
        <v>#REF!</v>
      </c>
      <c r="E150" s="662" t="e">
        <f aca="false">IF(A150="","",+E149-F149)</f>
        <v>#REF!</v>
      </c>
      <c r="F150" s="662" t="e">
        <f aca="false">IF(A150="","",+J150-H150)</f>
        <v>#REF!</v>
      </c>
      <c r="G150" s="662" t="e">
        <f aca="false">IF(A150="","",ROUND(+E150*((1+B150)^(1/12)-1),2))</f>
        <v>#REF!</v>
      </c>
      <c r="H150" s="662" t="e">
        <f aca="false">IF(A150="","",ROUND(+E150*((1+B150-C150)^(1/12)-1),2))</f>
        <v>#REF!</v>
      </c>
      <c r="I150" s="662" t="e">
        <f aca="false">IF(A150="","",+G150-H150)</f>
        <v>#REF!</v>
      </c>
      <c r="J150" s="662" t="e">
        <f aca="false">IF(A150="","",PMT((1+D150)^(1/12)-1,(#REF!*12)-A150+1,-E150))</f>
        <v>#REF!</v>
      </c>
      <c r="K150" s="663"/>
    </row>
    <row r="151" customFormat="false" ht="14.25" hidden="false" customHeight="false" outlineLevel="0" collapsed="false">
      <c r="A151" s="660" t="e">
        <f aca="false">IF(A150="","",IF(A150=#REF!*12,"",+A150+1))</f>
        <v>#REF!</v>
      </c>
      <c r="B151" s="661" t="e">
        <f aca="false">IF(A151="","",+B150)</f>
        <v>#REF!</v>
      </c>
      <c r="C151" s="661" t="e">
        <f aca="false">IF(A151="","",IF(#REF!+'Plano Tx de Esforço'!A151&gt;120,0,ROUND(IF(B151&gt;0.045,(0.045*0.5),(0.5)*B151),7)))</f>
        <v>#REF!</v>
      </c>
      <c r="D151" s="661" t="e">
        <f aca="false">IF(A151="","",+B151-C151)</f>
        <v>#REF!</v>
      </c>
      <c r="E151" s="662" t="e">
        <f aca="false">IF(A151="","",+E150-F150)</f>
        <v>#REF!</v>
      </c>
      <c r="F151" s="662" t="e">
        <f aca="false">IF(A151="","",+J151-H151)</f>
        <v>#REF!</v>
      </c>
      <c r="G151" s="662" t="e">
        <f aca="false">IF(A151="","",ROUND(+E151*((1+B151)^(1/12)-1),2))</f>
        <v>#REF!</v>
      </c>
      <c r="H151" s="662" t="e">
        <f aca="false">IF(A151="","",ROUND(+E151*((1+B151-C151)^(1/12)-1),2))</f>
        <v>#REF!</v>
      </c>
      <c r="I151" s="662" t="e">
        <f aca="false">IF(A151="","",+G151-H151)</f>
        <v>#REF!</v>
      </c>
      <c r="J151" s="662" t="e">
        <f aca="false">IF(A151="","",PMT((1+D151)^(1/12)-1,(#REF!*12)-A151+1,-E151))</f>
        <v>#REF!</v>
      </c>
      <c r="K151" s="663"/>
    </row>
    <row r="152" customFormat="false" ht="14.25" hidden="false" customHeight="false" outlineLevel="0" collapsed="false">
      <c r="A152" s="660" t="e">
        <f aca="false">IF(A151="","",IF(A151=#REF!*12,"",+A151+1))</f>
        <v>#REF!</v>
      </c>
      <c r="B152" s="661" t="e">
        <f aca="false">IF(A152="","",+B151)</f>
        <v>#REF!</v>
      </c>
      <c r="C152" s="661" t="e">
        <f aca="false">IF(A152="","",IF(#REF!+'Plano Tx de Esforço'!A152&gt;120,0,ROUND(IF(B152&gt;0.045,(0.045*0.5),(0.5)*B152),7)))</f>
        <v>#REF!</v>
      </c>
      <c r="D152" s="661" t="e">
        <f aca="false">IF(A152="","",+B152-C152)</f>
        <v>#REF!</v>
      </c>
      <c r="E152" s="662" t="e">
        <f aca="false">IF(A152="","",+E151-F151)</f>
        <v>#REF!</v>
      </c>
      <c r="F152" s="662" t="e">
        <f aca="false">IF(A152="","",+J152-H152)</f>
        <v>#REF!</v>
      </c>
      <c r="G152" s="662" t="e">
        <f aca="false">IF(A152="","",ROUND(+E152*((1+B152)^(1/12)-1),2))</f>
        <v>#REF!</v>
      </c>
      <c r="H152" s="662" t="e">
        <f aca="false">IF(A152="","",ROUND(+E152*((1+B152-C152)^(1/12)-1),2))</f>
        <v>#REF!</v>
      </c>
      <c r="I152" s="662" t="e">
        <f aca="false">IF(A152="","",+G152-H152)</f>
        <v>#REF!</v>
      </c>
      <c r="J152" s="662" t="e">
        <f aca="false">IF(A152="","",PMT((1+D152)^(1/12)-1,(#REF!*12)-A152+1,-E152))</f>
        <v>#REF!</v>
      </c>
      <c r="K152" s="663"/>
    </row>
    <row r="153" customFormat="false" ht="14.25" hidden="false" customHeight="false" outlineLevel="0" collapsed="false">
      <c r="A153" s="660" t="e">
        <f aca="false">IF(A152="","",IF(A152=#REF!*12,"",+A152+1))</f>
        <v>#REF!</v>
      </c>
      <c r="B153" s="661" t="e">
        <f aca="false">IF(A153="","",+B152)</f>
        <v>#REF!</v>
      </c>
      <c r="C153" s="661" t="e">
        <f aca="false">IF(A153="","",IF(#REF!+'Plano Tx de Esforço'!A153&gt;120,0,ROUND(IF(B153&gt;0.045,(0.045*0.5),(0.5)*B153),7)))</f>
        <v>#REF!</v>
      </c>
      <c r="D153" s="661" t="e">
        <f aca="false">IF(A153="","",+B153-C153)</f>
        <v>#REF!</v>
      </c>
      <c r="E153" s="662" t="e">
        <f aca="false">IF(A153="","",+E152-F152)</f>
        <v>#REF!</v>
      </c>
      <c r="F153" s="662" t="e">
        <f aca="false">IF(A153="","",+J153-H153)</f>
        <v>#REF!</v>
      </c>
      <c r="G153" s="662" t="e">
        <f aca="false">IF(A153="","",ROUND(+E153*((1+B153)^(1/12)-1),2))</f>
        <v>#REF!</v>
      </c>
      <c r="H153" s="662" t="e">
        <f aca="false">IF(A153="","",ROUND(+E153*((1+B153-C153)^(1/12)-1),2))</f>
        <v>#REF!</v>
      </c>
      <c r="I153" s="662" t="e">
        <f aca="false">IF(A153="","",+G153-H153)</f>
        <v>#REF!</v>
      </c>
      <c r="J153" s="662" t="e">
        <f aca="false">IF(A153="","",PMT((1+D153)^(1/12)-1,(#REF!*12)-A153+1,-E153))</f>
        <v>#REF!</v>
      </c>
      <c r="K153" s="663"/>
    </row>
    <row r="154" customFormat="false" ht="14.25" hidden="false" customHeight="false" outlineLevel="0" collapsed="false">
      <c r="A154" s="660" t="e">
        <f aca="false">IF(A153="","",IF(A153=#REF!*12,"",+A153+1))</f>
        <v>#REF!</v>
      </c>
      <c r="B154" s="661" t="e">
        <f aca="false">IF(A154="","",+B153)</f>
        <v>#REF!</v>
      </c>
      <c r="C154" s="661" t="e">
        <f aca="false">IF(A154="","",IF(#REF!+'Plano Tx de Esforço'!A154&gt;120,0,ROUND(IF(B154&gt;0.045,(0.045*0.5),(0.5)*B154),7)))</f>
        <v>#REF!</v>
      </c>
      <c r="D154" s="661" t="e">
        <f aca="false">IF(A154="","",+B154-C154)</f>
        <v>#REF!</v>
      </c>
      <c r="E154" s="662" t="e">
        <f aca="false">IF(A154="","",+E153-F153)</f>
        <v>#REF!</v>
      </c>
      <c r="F154" s="662" t="e">
        <f aca="false">IF(A154="","",+J154-H154)</f>
        <v>#REF!</v>
      </c>
      <c r="G154" s="662" t="e">
        <f aca="false">IF(A154="","",ROUND(+E154*((1+B154)^(1/12)-1),2))</f>
        <v>#REF!</v>
      </c>
      <c r="H154" s="662" t="e">
        <f aca="false">IF(A154="","",ROUND(+E154*((1+B154-C154)^(1/12)-1),2))</f>
        <v>#REF!</v>
      </c>
      <c r="I154" s="662" t="e">
        <f aca="false">IF(A154="","",+G154-H154)</f>
        <v>#REF!</v>
      </c>
      <c r="J154" s="662" t="e">
        <f aca="false">IF(A154="","",PMT((1+D154)^(1/12)-1,(#REF!*12)-A154+1,-E154))</f>
        <v>#REF!</v>
      </c>
      <c r="K154" s="663"/>
    </row>
    <row r="155" customFormat="false" ht="14.25" hidden="false" customHeight="false" outlineLevel="0" collapsed="false">
      <c r="A155" s="660" t="e">
        <f aca="false">IF(A154="","",IF(A154=#REF!*12,"",+A154+1))</f>
        <v>#REF!</v>
      </c>
      <c r="B155" s="661" t="e">
        <f aca="false">IF(A155="","",+B154)</f>
        <v>#REF!</v>
      </c>
      <c r="C155" s="661" t="e">
        <f aca="false">IF(A155="","",IF(#REF!+'Plano Tx de Esforço'!A155&gt;120,0,ROUND(IF(B155&gt;0.045,(0.045*0.5),(0.5)*B155),7)))</f>
        <v>#REF!</v>
      </c>
      <c r="D155" s="661" t="e">
        <f aca="false">IF(A155="","",+B155-C155)</f>
        <v>#REF!</v>
      </c>
      <c r="E155" s="662" t="e">
        <f aca="false">IF(A155="","",+E154-F154)</f>
        <v>#REF!</v>
      </c>
      <c r="F155" s="662" t="e">
        <f aca="false">IF(A155="","",+J155-H155)</f>
        <v>#REF!</v>
      </c>
      <c r="G155" s="662" t="e">
        <f aca="false">IF(A155="","",ROUND(+E155*((1+B155)^(1/12)-1),2))</f>
        <v>#REF!</v>
      </c>
      <c r="H155" s="662" t="e">
        <f aca="false">IF(A155="","",ROUND(+E155*((1+B155-C155)^(1/12)-1),2))</f>
        <v>#REF!</v>
      </c>
      <c r="I155" s="662" t="e">
        <f aca="false">IF(A155="","",+G155-H155)</f>
        <v>#REF!</v>
      </c>
      <c r="J155" s="662" t="e">
        <f aca="false">IF(A155="","",PMT((1+D155)^(1/12)-1,(#REF!*12)-A155+1,-E155))</f>
        <v>#REF!</v>
      </c>
      <c r="K155" s="663"/>
    </row>
    <row r="156" customFormat="false" ht="14.25" hidden="false" customHeight="false" outlineLevel="0" collapsed="false">
      <c r="A156" s="660" t="e">
        <f aca="false">IF(A155="","",IF(A155=#REF!*12,"",+A155+1))</f>
        <v>#REF!</v>
      </c>
      <c r="B156" s="661" t="e">
        <f aca="false">IF(A156="","",+B155)</f>
        <v>#REF!</v>
      </c>
      <c r="C156" s="661" t="e">
        <f aca="false">IF(A156="","",IF(#REF!+'Plano Tx de Esforço'!A156&gt;120,0,ROUND(IF(B156&gt;0.045,(0.045*0.5),(0.5)*B156),7)))</f>
        <v>#REF!</v>
      </c>
      <c r="D156" s="661" t="e">
        <f aca="false">IF(A156="","",+B156-C156)</f>
        <v>#REF!</v>
      </c>
      <c r="E156" s="662" t="e">
        <f aca="false">IF(A156="","",+E155-F155)</f>
        <v>#REF!</v>
      </c>
      <c r="F156" s="662" t="e">
        <f aca="false">IF(A156="","",+J156-H156)</f>
        <v>#REF!</v>
      </c>
      <c r="G156" s="662" t="e">
        <f aca="false">IF(A156="","",ROUND(+E156*((1+B156)^(1/12)-1),2))</f>
        <v>#REF!</v>
      </c>
      <c r="H156" s="662" t="e">
        <f aca="false">IF(A156="","",ROUND(+E156*((1+B156-C156)^(1/12)-1),2))</f>
        <v>#REF!</v>
      </c>
      <c r="I156" s="662" t="e">
        <f aca="false">IF(A156="","",+G156-H156)</f>
        <v>#REF!</v>
      </c>
      <c r="J156" s="662" t="e">
        <f aca="false">IF(A156="","",PMT((1+D156)^(1/12)-1,(#REF!*12)-A156+1,-E156))</f>
        <v>#REF!</v>
      </c>
      <c r="K156" s="663"/>
    </row>
    <row r="157" customFormat="false" ht="14.25" hidden="false" customHeight="false" outlineLevel="0" collapsed="false">
      <c r="A157" s="660" t="e">
        <f aca="false">IF(A156="","",IF(A156=#REF!*12,"",+A156+1))</f>
        <v>#REF!</v>
      </c>
      <c r="B157" s="661" t="e">
        <f aca="false">IF(A157="","",+B156)</f>
        <v>#REF!</v>
      </c>
      <c r="C157" s="661" t="e">
        <f aca="false">IF(A157="","",IF(#REF!+'Plano Tx de Esforço'!A157&gt;120,0,ROUND(IF(B157&gt;0.045,(0.045*0.5),(0.5)*B157),7)))</f>
        <v>#REF!</v>
      </c>
      <c r="D157" s="661" t="e">
        <f aca="false">IF(A157="","",+B157-C157)</f>
        <v>#REF!</v>
      </c>
      <c r="E157" s="662" t="e">
        <f aca="false">IF(A157="","",+E156-F156)</f>
        <v>#REF!</v>
      </c>
      <c r="F157" s="662" t="e">
        <f aca="false">IF(A157="","",+J157-H157)</f>
        <v>#REF!</v>
      </c>
      <c r="G157" s="662" t="e">
        <f aca="false">IF(A157="","",ROUND(+E157*((1+B157)^(1/12)-1),2))</f>
        <v>#REF!</v>
      </c>
      <c r="H157" s="662" t="e">
        <f aca="false">IF(A157="","",ROUND(+E157*((1+B157-C157)^(1/12)-1),2))</f>
        <v>#REF!</v>
      </c>
      <c r="I157" s="662" t="e">
        <f aca="false">IF(A157="","",+G157-H157)</f>
        <v>#REF!</v>
      </c>
      <c r="J157" s="662" t="e">
        <f aca="false">IF(A157="","",PMT((1+D157)^(1/12)-1,(#REF!*12)-A157+1,-E157))</f>
        <v>#REF!</v>
      </c>
      <c r="K157" s="663"/>
    </row>
    <row r="158" customFormat="false" ht="14.25" hidden="false" customHeight="false" outlineLevel="0" collapsed="false">
      <c r="A158" s="660" t="e">
        <f aca="false">IF(A157="","",IF(A157=#REF!*12,"",+A157+1))</f>
        <v>#REF!</v>
      </c>
      <c r="B158" s="661" t="e">
        <f aca="false">IF(A158="","",+B157)</f>
        <v>#REF!</v>
      </c>
      <c r="C158" s="661" t="e">
        <f aca="false">IF(A158="","",IF(#REF!+'Plano Tx de Esforço'!A158&gt;120,0,ROUND(IF(B158&gt;0.045,(0.045*0.5),(0.5)*B158),7)))</f>
        <v>#REF!</v>
      </c>
      <c r="D158" s="661" t="e">
        <f aca="false">IF(A158="","",+B158-C158)</f>
        <v>#REF!</v>
      </c>
      <c r="E158" s="662" t="e">
        <f aca="false">IF(A158="","",+E157-F157)</f>
        <v>#REF!</v>
      </c>
      <c r="F158" s="662" t="e">
        <f aca="false">IF(A158="","",+J158-H158)</f>
        <v>#REF!</v>
      </c>
      <c r="G158" s="662" t="e">
        <f aca="false">IF(A158="","",ROUND(+E158*((1+B158)^(1/12)-1),2))</f>
        <v>#REF!</v>
      </c>
      <c r="H158" s="662" t="e">
        <f aca="false">IF(A158="","",ROUND(+E158*((1+B158-C158)^(1/12)-1),2))</f>
        <v>#REF!</v>
      </c>
      <c r="I158" s="662" t="e">
        <f aca="false">IF(A158="","",+G158-H158)</f>
        <v>#REF!</v>
      </c>
      <c r="J158" s="662" t="e">
        <f aca="false">IF(A158="","",PMT((1+D158)^(1/12)-1,(#REF!*12)-A158+1,-E158))</f>
        <v>#REF!</v>
      </c>
      <c r="K158" s="663"/>
    </row>
    <row r="159" customFormat="false" ht="14.25" hidden="false" customHeight="false" outlineLevel="0" collapsed="false">
      <c r="A159" s="660" t="e">
        <f aca="false">IF(A158="","",IF(A158=#REF!*12,"",+A158+1))</f>
        <v>#REF!</v>
      </c>
      <c r="B159" s="661" t="e">
        <f aca="false">IF(A159="","",+B158)</f>
        <v>#REF!</v>
      </c>
      <c r="C159" s="661" t="e">
        <f aca="false">IF(A159="","",IF(#REF!+'Plano Tx de Esforço'!A159&gt;120,0,ROUND(IF(B159&gt;0.045,(0.045*0.5),(0.5)*B159),7)))</f>
        <v>#REF!</v>
      </c>
      <c r="D159" s="661" t="e">
        <f aca="false">IF(A159="","",+B159-C159)</f>
        <v>#REF!</v>
      </c>
      <c r="E159" s="662" t="e">
        <f aca="false">IF(A159="","",+E158-F158)</f>
        <v>#REF!</v>
      </c>
      <c r="F159" s="662" t="e">
        <f aca="false">IF(A159="","",+J159-H159)</f>
        <v>#REF!</v>
      </c>
      <c r="G159" s="662" t="e">
        <f aca="false">IF(A159="","",ROUND(+E159*((1+B159)^(1/12)-1),2))</f>
        <v>#REF!</v>
      </c>
      <c r="H159" s="662" t="e">
        <f aca="false">IF(A159="","",ROUND(+E159*((1+B159-C159)^(1/12)-1),2))</f>
        <v>#REF!</v>
      </c>
      <c r="I159" s="662" t="e">
        <f aca="false">IF(A159="","",+G159-H159)</f>
        <v>#REF!</v>
      </c>
      <c r="J159" s="662" t="e">
        <f aca="false">IF(A159="","",PMT((1+D159)^(1/12)-1,(#REF!*12)-A159+1,-E159))</f>
        <v>#REF!</v>
      </c>
      <c r="K159" s="663"/>
    </row>
    <row r="160" customFormat="false" ht="14.25" hidden="false" customHeight="false" outlineLevel="0" collapsed="false">
      <c r="A160" s="660" t="e">
        <f aca="false">IF(A159="","",IF(A159=#REF!*12,"",+A159+1))</f>
        <v>#REF!</v>
      </c>
      <c r="B160" s="661" t="e">
        <f aca="false">IF(A160="","",+B159)</f>
        <v>#REF!</v>
      </c>
      <c r="C160" s="661" t="e">
        <f aca="false">IF(A160="","",IF(#REF!+'Plano Tx de Esforço'!A160&gt;120,0,ROUND(IF(B160&gt;0.045,(0.045*0.5),(0.5)*B160),7)))</f>
        <v>#REF!</v>
      </c>
      <c r="D160" s="661" t="e">
        <f aca="false">IF(A160="","",+B160-C160)</f>
        <v>#REF!</v>
      </c>
      <c r="E160" s="662" t="e">
        <f aca="false">IF(A160="","",+E159-F159)</f>
        <v>#REF!</v>
      </c>
      <c r="F160" s="662" t="e">
        <f aca="false">IF(A160="","",+J160-H160)</f>
        <v>#REF!</v>
      </c>
      <c r="G160" s="662" t="e">
        <f aca="false">IF(A160="","",ROUND(+E160*((1+B160)^(1/12)-1),2))</f>
        <v>#REF!</v>
      </c>
      <c r="H160" s="662" t="e">
        <f aca="false">IF(A160="","",ROUND(+E160*((1+B160-C160)^(1/12)-1),2))</f>
        <v>#REF!</v>
      </c>
      <c r="I160" s="662" t="e">
        <f aca="false">IF(A160="","",+G160-H160)</f>
        <v>#REF!</v>
      </c>
      <c r="J160" s="662" t="e">
        <f aca="false">IF(A160="","",PMT((1+D160)^(1/12)-1,(#REF!*12)-A160+1,-E160))</f>
        <v>#REF!</v>
      </c>
      <c r="K160" s="663"/>
    </row>
    <row r="161" customFormat="false" ht="14.25" hidden="false" customHeight="false" outlineLevel="0" collapsed="false">
      <c r="A161" s="660" t="e">
        <f aca="false">IF(A160="","",IF(A160=#REF!*12,"",+A160+1))</f>
        <v>#REF!</v>
      </c>
      <c r="B161" s="661" t="e">
        <f aca="false">IF(A161="","",+B160)</f>
        <v>#REF!</v>
      </c>
      <c r="C161" s="661" t="e">
        <f aca="false">IF(A161="","",IF(#REF!+'Plano Tx de Esforço'!A161&gt;120,0,ROUND(IF(B161&gt;0.045,(0.045*0.5),(0.5)*B161),7)))</f>
        <v>#REF!</v>
      </c>
      <c r="D161" s="661" t="e">
        <f aca="false">IF(A161="","",+B161-C161)</f>
        <v>#REF!</v>
      </c>
      <c r="E161" s="662" t="e">
        <f aca="false">IF(A161="","",+E160-F160)</f>
        <v>#REF!</v>
      </c>
      <c r="F161" s="662" t="e">
        <f aca="false">IF(A161="","",+J161-H161)</f>
        <v>#REF!</v>
      </c>
      <c r="G161" s="662" t="e">
        <f aca="false">IF(A161="","",ROUND(+E161*((1+B161)^(1/12)-1),2))</f>
        <v>#REF!</v>
      </c>
      <c r="H161" s="662" t="e">
        <f aca="false">IF(A161="","",ROUND(+E161*((1+B161-C161)^(1/12)-1),2))</f>
        <v>#REF!</v>
      </c>
      <c r="I161" s="662" t="e">
        <f aca="false">IF(A161="","",+G161-H161)</f>
        <v>#REF!</v>
      </c>
      <c r="J161" s="662" t="e">
        <f aca="false">IF(A161="","",PMT((1+D161)^(1/12)-1,(#REF!*12)-A161+1,-E161))</f>
        <v>#REF!</v>
      </c>
      <c r="K161" s="663"/>
    </row>
    <row r="162" customFormat="false" ht="14.25" hidden="false" customHeight="false" outlineLevel="0" collapsed="false">
      <c r="A162" s="660" t="e">
        <f aca="false">IF(A161="","",IF(A161=#REF!*12,"",+A161+1))</f>
        <v>#REF!</v>
      </c>
      <c r="B162" s="661" t="e">
        <f aca="false">IF(A162="","",+B161)</f>
        <v>#REF!</v>
      </c>
      <c r="C162" s="661" t="e">
        <f aca="false">IF(A162="","",IF(#REF!+'Plano Tx de Esforço'!A162&gt;120,0,ROUND(IF(B162&gt;0.045,(0.045*0.5),(0.5)*B162),7)))</f>
        <v>#REF!</v>
      </c>
      <c r="D162" s="661" t="e">
        <f aca="false">IF(A162="","",+B162-C162)</f>
        <v>#REF!</v>
      </c>
      <c r="E162" s="662" t="e">
        <f aca="false">IF(A162="","",+E161-F161)</f>
        <v>#REF!</v>
      </c>
      <c r="F162" s="662" t="e">
        <f aca="false">IF(A162="","",+J162-H162)</f>
        <v>#REF!</v>
      </c>
      <c r="G162" s="662" t="e">
        <f aca="false">IF(A162="","",ROUND(+E162*((1+B162)^(1/12)-1),2))</f>
        <v>#REF!</v>
      </c>
      <c r="H162" s="662" t="e">
        <f aca="false">IF(A162="","",ROUND(+E162*((1+B162-C162)^(1/12)-1),2))</f>
        <v>#REF!</v>
      </c>
      <c r="I162" s="662" t="e">
        <f aca="false">IF(A162="","",+G162-H162)</f>
        <v>#REF!</v>
      </c>
      <c r="J162" s="662" t="e">
        <f aca="false">IF(A162="","",PMT((1+D162)^(1/12)-1,(#REF!*12)-A162+1,-E162))</f>
        <v>#REF!</v>
      </c>
      <c r="K162" s="663"/>
    </row>
    <row r="163" customFormat="false" ht="14.25" hidden="false" customHeight="false" outlineLevel="0" collapsed="false">
      <c r="A163" s="660" t="e">
        <f aca="false">IF(A162="","",IF(A162=#REF!*12,"",+A162+1))</f>
        <v>#REF!</v>
      </c>
      <c r="B163" s="661" t="e">
        <f aca="false">IF(A163="","",+B162)</f>
        <v>#REF!</v>
      </c>
      <c r="C163" s="661" t="e">
        <f aca="false">IF(A163="","",IF(#REF!+'Plano Tx de Esforço'!A163&gt;120,0,ROUND(IF(B163&gt;0.045,(0.045*0.5),(0.5)*B163),7)))</f>
        <v>#REF!</v>
      </c>
      <c r="D163" s="661" t="e">
        <f aca="false">IF(A163="","",+B163-C163)</f>
        <v>#REF!</v>
      </c>
      <c r="E163" s="662" t="e">
        <f aca="false">IF(A163="","",+E162-F162)</f>
        <v>#REF!</v>
      </c>
      <c r="F163" s="662" t="e">
        <f aca="false">IF(A163="","",+J163-H163)</f>
        <v>#REF!</v>
      </c>
      <c r="G163" s="662" t="e">
        <f aca="false">IF(A163="","",ROUND(+E163*((1+B163)^(1/12)-1),2))</f>
        <v>#REF!</v>
      </c>
      <c r="H163" s="662" t="e">
        <f aca="false">IF(A163="","",ROUND(+E163*((1+B163-C163)^(1/12)-1),2))</f>
        <v>#REF!</v>
      </c>
      <c r="I163" s="662" t="e">
        <f aca="false">IF(A163="","",+G163-H163)</f>
        <v>#REF!</v>
      </c>
      <c r="J163" s="662" t="e">
        <f aca="false">IF(A163="","",PMT((1+D163)^(1/12)-1,(#REF!*12)-A163+1,-E163))</f>
        <v>#REF!</v>
      </c>
      <c r="K163" s="663"/>
    </row>
    <row r="164" customFormat="false" ht="14.25" hidden="false" customHeight="false" outlineLevel="0" collapsed="false">
      <c r="A164" s="660" t="e">
        <f aca="false">IF(A163="","",IF(A163=#REF!*12,"",+A163+1))</f>
        <v>#REF!</v>
      </c>
      <c r="B164" s="661" t="e">
        <f aca="false">IF(A164="","",+B163)</f>
        <v>#REF!</v>
      </c>
      <c r="C164" s="661" t="e">
        <f aca="false">IF(A164="","",IF(#REF!+'Plano Tx de Esforço'!A164&gt;120,0,ROUND(IF(B164&gt;0.045,(0.045*0.5),(0.5)*B164),7)))</f>
        <v>#REF!</v>
      </c>
      <c r="D164" s="661" t="e">
        <f aca="false">IF(A164="","",+B164-C164)</f>
        <v>#REF!</v>
      </c>
      <c r="E164" s="662" t="e">
        <f aca="false">IF(A164="","",+E163-F163)</f>
        <v>#REF!</v>
      </c>
      <c r="F164" s="662" t="e">
        <f aca="false">IF(A164="","",+J164-H164)</f>
        <v>#REF!</v>
      </c>
      <c r="G164" s="662" t="e">
        <f aca="false">IF(A164="","",ROUND(+E164*((1+B164)^(1/12)-1),2))</f>
        <v>#REF!</v>
      </c>
      <c r="H164" s="662" t="e">
        <f aca="false">IF(A164="","",ROUND(+E164*((1+B164-C164)^(1/12)-1),2))</f>
        <v>#REF!</v>
      </c>
      <c r="I164" s="662" t="e">
        <f aca="false">IF(A164="","",+G164-H164)</f>
        <v>#REF!</v>
      </c>
      <c r="J164" s="662" t="e">
        <f aca="false">IF(A164="","",PMT((1+D164)^(1/12)-1,(#REF!*12)-A164+1,-E164))</f>
        <v>#REF!</v>
      </c>
      <c r="K164" s="663"/>
    </row>
    <row r="165" customFormat="false" ht="14.25" hidden="false" customHeight="false" outlineLevel="0" collapsed="false">
      <c r="A165" s="660" t="e">
        <f aca="false">IF(A164="","",IF(A164=#REF!*12,"",+A164+1))</f>
        <v>#REF!</v>
      </c>
      <c r="B165" s="661" t="e">
        <f aca="false">IF(A165="","",+B164)</f>
        <v>#REF!</v>
      </c>
      <c r="C165" s="661" t="e">
        <f aca="false">IF(A165="","",IF(#REF!+'Plano Tx de Esforço'!A165&gt;120,0,ROUND(IF(B165&gt;0.045,(0.045*0.5),(0.5)*B165),7)))</f>
        <v>#REF!</v>
      </c>
      <c r="D165" s="661" t="e">
        <f aca="false">IF(A165="","",+B165-C165)</f>
        <v>#REF!</v>
      </c>
      <c r="E165" s="662" t="e">
        <f aca="false">IF(A165="","",+E164-F164)</f>
        <v>#REF!</v>
      </c>
      <c r="F165" s="662" t="e">
        <f aca="false">IF(A165="","",+J165-H165)</f>
        <v>#REF!</v>
      </c>
      <c r="G165" s="662" t="e">
        <f aca="false">IF(A165="","",ROUND(+E165*((1+B165)^(1/12)-1),2))</f>
        <v>#REF!</v>
      </c>
      <c r="H165" s="662" t="e">
        <f aca="false">IF(A165="","",ROUND(+E165*((1+B165-C165)^(1/12)-1),2))</f>
        <v>#REF!</v>
      </c>
      <c r="I165" s="662" t="e">
        <f aca="false">IF(A165="","",+G165-H165)</f>
        <v>#REF!</v>
      </c>
      <c r="J165" s="662" t="e">
        <f aca="false">IF(A165="","",PMT((1+D165)^(1/12)-1,(#REF!*12)-A165+1,-E165))</f>
        <v>#REF!</v>
      </c>
      <c r="K165" s="663"/>
    </row>
    <row r="166" customFormat="false" ht="14.25" hidden="false" customHeight="false" outlineLevel="0" collapsed="false">
      <c r="A166" s="660" t="e">
        <f aca="false">IF(A165="","",IF(A165=#REF!*12,"",+A165+1))</f>
        <v>#REF!</v>
      </c>
      <c r="B166" s="661" t="e">
        <f aca="false">IF(A166="","",+B165)</f>
        <v>#REF!</v>
      </c>
      <c r="C166" s="661" t="e">
        <f aca="false">IF(A166="","",IF(#REF!+'Plano Tx de Esforço'!A166&gt;120,0,ROUND(IF(B166&gt;0.045,(0.045*0.5),(0.5)*B166),7)))</f>
        <v>#REF!</v>
      </c>
      <c r="D166" s="661" t="e">
        <f aca="false">IF(A166="","",+B166-C166)</f>
        <v>#REF!</v>
      </c>
      <c r="E166" s="662" t="e">
        <f aca="false">IF(A166="","",+E165-F165)</f>
        <v>#REF!</v>
      </c>
      <c r="F166" s="662" t="e">
        <f aca="false">IF(A166="","",+J166-H166)</f>
        <v>#REF!</v>
      </c>
      <c r="G166" s="662" t="e">
        <f aca="false">IF(A166="","",ROUND(+E166*((1+B166)^(1/12)-1),2))</f>
        <v>#REF!</v>
      </c>
      <c r="H166" s="662" t="e">
        <f aca="false">IF(A166="","",ROUND(+E166*((1+B166-C166)^(1/12)-1),2))</f>
        <v>#REF!</v>
      </c>
      <c r="I166" s="662" t="e">
        <f aca="false">IF(A166="","",+G166-H166)</f>
        <v>#REF!</v>
      </c>
      <c r="J166" s="662" t="e">
        <f aca="false">IF(A166="","",PMT((1+D166)^(1/12)-1,(#REF!*12)-A166+1,-E166))</f>
        <v>#REF!</v>
      </c>
      <c r="K166" s="663"/>
    </row>
    <row r="167" customFormat="false" ht="14.25" hidden="false" customHeight="false" outlineLevel="0" collapsed="false">
      <c r="A167" s="660" t="e">
        <f aca="false">IF(A166="","",IF(A166=#REF!*12,"",+A166+1))</f>
        <v>#REF!</v>
      </c>
      <c r="B167" s="661" t="e">
        <f aca="false">IF(A167="","",+B166)</f>
        <v>#REF!</v>
      </c>
      <c r="C167" s="661" t="e">
        <f aca="false">IF(A167="","",IF(#REF!+'Plano Tx de Esforço'!A167&gt;120,0,ROUND(IF(B167&gt;0.045,(0.045*0.5),(0.5)*B167),7)))</f>
        <v>#REF!</v>
      </c>
      <c r="D167" s="661" t="e">
        <f aca="false">IF(A167="","",+B167-C167)</f>
        <v>#REF!</v>
      </c>
      <c r="E167" s="662" t="e">
        <f aca="false">IF(A167="","",+E166-F166)</f>
        <v>#REF!</v>
      </c>
      <c r="F167" s="662" t="e">
        <f aca="false">IF(A167="","",+J167-H167)</f>
        <v>#REF!</v>
      </c>
      <c r="G167" s="662" t="e">
        <f aca="false">IF(A167="","",ROUND(+E167*((1+B167)^(1/12)-1),2))</f>
        <v>#REF!</v>
      </c>
      <c r="H167" s="662" t="e">
        <f aca="false">IF(A167="","",ROUND(+E167*((1+B167-C167)^(1/12)-1),2))</f>
        <v>#REF!</v>
      </c>
      <c r="I167" s="662" t="e">
        <f aca="false">IF(A167="","",+G167-H167)</f>
        <v>#REF!</v>
      </c>
      <c r="J167" s="662" t="e">
        <f aca="false">IF(A167="","",PMT((1+D167)^(1/12)-1,(#REF!*12)-A167+1,-E167))</f>
        <v>#REF!</v>
      </c>
      <c r="K167" s="663"/>
    </row>
    <row r="168" customFormat="false" ht="14.25" hidden="false" customHeight="false" outlineLevel="0" collapsed="false">
      <c r="A168" s="660" t="e">
        <f aca="false">IF(A167="","",IF(A167=#REF!*12,"",+A167+1))</f>
        <v>#REF!</v>
      </c>
      <c r="B168" s="661" t="e">
        <f aca="false">IF(A168="","",+B167)</f>
        <v>#REF!</v>
      </c>
      <c r="C168" s="661" t="e">
        <f aca="false">IF(A168="","",IF(#REF!+'Plano Tx de Esforço'!A168&gt;120,0,ROUND(IF(B168&gt;0.045,(0.045*0.5),(0.5)*B168),7)))</f>
        <v>#REF!</v>
      </c>
      <c r="D168" s="661" t="e">
        <f aca="false">IF(A168="","",+B168-C168)</f>
        <v>#REF!</v>
      </c>
      <c r="E168" s="662" t="e">
        <f aca="false">IF(A168="","",+E167-F167)</f>
        <v>#REF!</v>
      </c>
      <c r="F168" s="662" t="e">
        <f aca="false">IF(A168="","",+J168-H168)</f>
        <v>#REF!</v>
      </c>
      <c r="G168" s="662" t="e">
        <f aca="false">IF(A168="","",ROUND(+E168*((1+B168)^(1/12)-1),2))</f>
        <v>#REF!</v>
      </c>
      <c r="H168" s="662" t="e">
        <f aca="false">IF(A168="","",ROUND(+E168*((1+B168-C168)^(1/12)-1),2))</f>
        <v>#REF!</v>
      </c>
      <c r="I168" s="662" t="e">
        <f aca="false">IF(A168="","",+G168-H168)</f>
        <v>#REF!</v>
      </c>
      <c r="J168" s="662" t="e">
        <f aca="false">IF(A168="","",PMT((1+D168)^(1/12)-1,(#REF!*12)-A168+1,-E168))</f>
        <v>#REF!</v>
      </c>
      <c r="K168" s="663"/>
    </row>
    <row r="169" customFormat="false" ht="14.25" hidden="false" customHeight="false" outlineLevel="0" collapsed="false">
      <c r="A169" s="660" t="e">
        <f aca="false">IF(A168="","",IF(A168=#REF!*12,"",+A168+1))</f>
        <v>#REF!</v>
      </c>
      <c r="B169" s="661" t="e">
        <f aca="false">IF(A169="","",+B168)</f>
        <v>#REF!</v>
      </c>
      <c r="C169" s="661" t="e">
        <f aca="false">IF(A169="","",IF(#REF!+'Plano Tx de Esforço'!A169&gt;120,0,ROUND(IF(B169&gt;0.045,(0.045*0.5),(0.5)*B169),7)))</f>
        <v>#REF!</v>
      </c>
      <c r="D169" s="661" t="e">
        <f aca="false">IF(A169="","",+B169-C169)</f>
        <v>#REF!</v>
      </c>
      <c r="E169" s="662" t="e">
        <f aca="false">IF(A169="","",+E168-F168)</f>
        <v>#REF!</v>
      </c>
      <c r="F169" s="662" t="e">
        <f aca="false">IF(A169="","",+J169-H169)</f>
        <v>#REF!</v>
      </c>
      <c r="G169" s="662" t="e">
        <f aca="false">IF(A169="","",ROUND(+E169*((1+B169)^(1/12)-1),2))</f>
        <v>#REF!</v>
      </c>
      <c r="H169" s="662" t="e">
        <f aca="false">IF(A169="","",ROUND(+E169*((1+B169-C169)^(1/12)-1),2))</f>
        <v>#REF!</v>
      </c>
      <c r="I169" s="662" t="e">
        <f aca="false">IF(A169="","",+G169-H169)</f>
        <v>#REF!</v>
      </c>
      <c r="J169" s="662" t="e">
        <f aca="false">IF(A169="","",PMT((1+D169)^(1/12)-1,(#REF!*12)-A169+1,-E169))</f>
        <v>#REF!</v>
      </c>
      <c r="K169" s="663"/>
    </row>
    <row r="170" customFormat="false" ht="14.25" hidden="false" customHeight="false" outlineLevel="0" collapsed="false">
      <c r="A170" s="660" t="e">
        <f aca="false">IF(A169="","",IF(A169=#REF!*12,"",+A169+1))</f>
        <v>#REF!</v>
      </c>
      <c r="B170" s="661" t="e">
        <f aca="false">IF(A170="","",+B169)</f>
        <v>#REF!</v>
      </c>
      <c r="C170" s="661" t="e">
        <f aca="false">IF(A170="","",IF(#REF!+'Plano Tx de Esforço'!A170&gt;120,0,ROUND(IF(B170&gt;0.045,(0.045*0.5),(0.5)*B170),7)))</f>
        <v>#REF!</v>
      </c>
      <c r="D170" s="661" t="e">
        <f aca="false">IF(A170="","",+B170-C170)</f>
        <v>#REF!</v>
      </c>
      <c r="E170" s="662" t="e">
        <f aca="false">IF(A170="","",+E169-F169)</f>
        <v>#REF!</v>
      </c>
      <c r="F170" s="662" t="e">
        <f aca="false">IF(A170="","",+J170-H170)</f>
        <v>#REF!</v>
      </c>
      <c r="G170" s="662" t="e">
        <f aca="false">IF(A170="","",ROUND(+E170*((1+B170)^(1/12)-1),2))</f>
        <v>#REF!</v>
      </c>
      <c r="H170" s="662" t="e">
        <f aca="false">IF(A170="","",ROUND(+E170*((1+B170-C170)^(1/12)-1),2))</f>
        <v>#REF!</v>
      </c>
      <c r="I170" s="662" t="e">
        <f aca="false">IF(A170="","",+G170-H170)</f>
        <v>#REF!</v>
      </c>
      <c r="J170" s="662" t="e">
        <f aca="false">IF(A170="","",PMT((1+D170)^(1/12)-1,(#REF!*12)-A170+1,-E170))</f>
        <v>#REF!</v>
      </c>
      <c r="K170" s="663"/>
    </row>
    <row r="171" customFormat="false" ht="14.25" hidden="false" customHeight="false" outlineLevel="0" collapsed="false">
      <c r="A171" s="660" t="e">
        <f aca="false">IF(A170="","",IF(A170=#REF!*12,"",+A170+1))</f>
        <v>#REF!</v>
      </c>
      <c r="B171" s="661" t="e">
        <f aca="false">IF(A171="","",+B170)</f>
        <v>#REF!</v>
      </c>
      <c r="C171" s="661" t="e">
        <f aca="false">IF(A171="","",IF(#REF!+'Plano Tx de Esforço'!A171&gt;120,0,ROUND(IF(B171&gt;0.045,(0.045*0.5),(0.5)*B171),7)))</f>
        <v>#REF!</v>
      </c>
      <c r="D171" s="661" t="e">
        <f aca="false">IF(A171="","",+B171-C171)</f>
        <v>#REF!</v>
      </c>
      <c r="E171" s="662" t="e">
        <f aca="false">IF(A171="","",+E170-F170)</f>
        <v>#REF!</v>
      </c>
      <c r="F171" s="662" t="e">
        <f aca="false">IF(A171="","",+J171-H171)</f>
        <v>#REF!</v>
      </c>
      <c r="G171" s="662" t="e">
        <f aca="false">IF(A171="","",ROUND(+E171*((1+B171)^(1/12)-1),2))</f>
        <v>#REF!</v>
      </c>
      <c r="H171" s="662" t="e">
        <f aca="false">IF(A171="","",ROUND(+E171*((1+B171-C171)^(1/12)-1),2))</f>
        <v>#REF!</v>
      </c>
      <c r="I171" s="662" t="e">
        <f aca="false">IF(A171="","",+G171-H171)</f>
        <v>#REF!</v>
      </c>
      <c r="J171" s="662" t="e">
        <f aca="false">IF(A171="","",PMT((1+D171)^(1/12)-1,(#REF!*12)-A171+1,-E171))</f>
        <v>#REF!</v>
      </c>
      <c r="K171" s="663"/>
    </row>
    <row r="172" customFormat="false" ht="14.25" hidden="false" customHeight="false" outlineLevel="0" collapsed="false">
      <c r="A172" s="660" t="e">
        <f aca="false">IF(A171="","",IF(A171=#REF!*12,"",+A171+1))</f>
        <v>#REF!</v>
      </c>
      <c r="B172" s="661" t="e">
        <f aca="false">IF(A172="","",+B171)</f>
        <v>#REF!</v>
      </c>
      <c r="C172" s="661" t="e">
        <f aca="false">IF(A172="","",IF(#REF!+'Plano Tx de Esforço'!A172&gt;120,0,ROUND(IF(B172&gt;0.045,(0.045*0.5),(0.5)*B172),7)))</f>
        <v>#REF!</v>
      </c>
      <c r="D172" s="661" t="e">
        <f aca="false">IF(A172="","",+B172-C172)</f>
        <v>#REF!</v>
      </c>
      <c r="E172" s="662" t="e">
        <f aca="false">IF(A172="","",+E171-F171)</f>
        <v>#REF!</v>
      </c>
      <c r="F172" s="662" t="e">
        <f aca="false">IF(A172="","",+J172-H172)</f>
        <v>#REF!</v>
      </c>
      <c r="G172" s="662" t="e">
        <f aca="false">IF(A172="","",ROUND(+E172*((1+B172)^(1/12)-1),2))</f>
        <v>#REF!</v>
      </c>
      <c r="H172" s="662" t="e">
        <f aca="false">IF(A172="","",ROUND(+E172*((1+B172-C172)^(1/12)-1),2))</f>
        <v>#REF!</v>
      </c>
      <c r="I172" s="662" t="e">
        <f aca="false">IF(A172="","",+G172-H172)</f>
        <v>#REF!</v>
      </c>
      <c r="J172" s="662" t="e">
        <f aca="false">IF(A172="","",PMT((1+D172)^(1/12)-1,(#REF!*12)-A172+1,-E172))</f>
        <v>#REF!</v>
      </c>
      <c r="K172" s="663"/>
    </row>
    <row r="173" customFormat="false" ht="14.25" hidden="false" customHeight="false" outlineLevel="0" collapsed="false">
      <c r="A173" s="660" t="e">
        <f aca="false">IF(A172="","",IF(A172=#REF!*12,"",+A172+1))</f>
        <v>#REF!</v>
      </c>
      <c r="B173" s="661" t="e">
        <f aca="false">IF(A173="","",+B172)</f>
        <v>#REF!</v>
      </c>
      <c r="C173" s="661" t="e">
        <f aca="false">IF(A173="","",IF(#REF!+'Plano Tx de Esforço'!A173&gt;120,0,ROUND(IF(B173&gt;0.045,(0.045*0.5),(0.5)*B173),7)))</f>
        <v>#REF!</v>
      </c>
      <c r="D173" s="661" t="e">
        <f aca="false">IF(A173="","",+B173-C173)</f>
        <v>#REF!</v>
      </c>
      <c r="E173" s="662" t="e">
        <f aca="false">IF(A173="","",+E172-F172)</f>
        <v>#REF!</v>
      </c>
      <c r="F173" s="662" t="e">
        <f aca="false">IF(A173="","",+J173-H173)</f>
        <v>#REF!</v>
      </c>
      <c r="G173" s="662" t="e">
        <f aca="false">IF(A173="","",ROUND(+E173*((1+B173)^(1/12)-1),2))</f>
        <v>#REF!</v>
      </c>
      <c r="H173" s="662" t="e">
        <f aca="false">IF(A173="","",ROUND(+E173*((1+B173-C173)^(1/12)-1),2))</f>
        <v>#REF!</v>
      </c>
      <c r="I173" s="662" t="e">
        <f aca="false">IF(A173="","",+G173-H173)</f>
        <v>#REF!</v>
      </c>
      <c r="J173" s="662" t="e">
        <f aca="false">IF(A173="","",PMT((1+D173)^(1/12)-1,(#REF!*12)-A173+1,-E173))</f>
        <v>#REF!</v>
      </c>
      <c r="K173" s="663"/>
    </row>
    <row r="174" customFormat="false" ht="14.25" hidden="false" customHeight="false" outlineLevel="0" collapsed="false">
      <c r="A174" s="660" t="e">
        <f aca="false">IF(A173="","",IF(A173=#REF!*12,"",+A173+1))</f>
        <v>#REF!</v>
      </c>
      <c r="B174" s="661" t="e">
        <f aca="false">IF(A174="","",+B173)</f>
        <v>#REF!</v>
      </c>
      <c r="C174" s="661" t="e">
        <f aca="false">IF(A174="","",IF(#REF!+'Plano Tx de Esforço'!A174&gt;120,0,ROUND(IF(B174&gt;0.045,(0.045*0.5),(0.5)*B174),7)))</f>
        <v>#REF!</v>
      </c>
      <c r="D174" s="661" t="e">
        <f aca="false">IF(A174="","",+B174-C174)</f>
        <v>#REF!</v>
      </c>
      <c r="E174" s="662" t="e">
        <f aca="false">IF(A174="","",+E173-F173)</f>
        <v>#REF!</v>
      </c>
      <c r="F174" s="662" t="e">
        <f aca="false">IF(A174="","",+J174-H174)</f>
        <v>#REF!</v>
      </c>
      <c r="G174" s="662" t="e">
        <f aca="false">IF(A174="","",ROUND(+E174*((1+B174)^(1/12)-1),2))</f>
        <v>#REF!</v>
      </c>
      <c r="H174" s="662" t="e">
        <f aca="false">IF(A174="","",ROUND(+E174*((1+B174-C174)^(1/12)-1),2))</f>
        <v>#REF!</v>
      </c>
      <c r="I174" s="662" t="e">
        <f aca="false">IF(A174="","",+G174-H174)</f>
        <v>#REF!</v>
      </c>
      <c r="J174" s="662" t="e">
        <f aca="false">IF(A174="","",PMT((1+D174)^(1/12)-1,(#REF!*12)-A174+1,-E174))</f>
        <v>#REF!</v>
      </c>
      <c r="K174" s="663"/>
    </row>
    <row r="175" customFormat="false" ht="14.25" hidden="false" customHeight="false" outlineLevel="0" collapsed="false">
      <c r="A175" s="660" t="e">
        <f aca="false">IF(A174="","",IF(A174=#REF!*12,"",+A174+1))</f>
        <v>#REF!</v>
      </c>
      <c r="B175" s="661" t="e">
        <f aca="false">IF(A175="","",+B174)</f>
        <v>#REF!</v>
      </c>
      <c r="C175" s="661" t="e">
        <f aca="false">IF(A175="","",IF(#REF!+'Plano Tx de Esforço'!A175&gt;120,0,ROUND(IF(B175&gt;0.045,(0.045*0.5),(0.5)*B175),7)))</f>
        <v>#REF!</v>
      </c>
      <c r="D175" s="661" t="e">
        <f aca="false">IF(A175="","",+B175-C175)</f>
        <v>#REF!</v>
      </c>
      <c r="E175" s="662" t="e">
        <f aca="false">IF(A175="","",+E174-F174)</f>
        <v>#REF!</v>
      </c>
      <c r="F175" s="662" t="e">
        <f aca="false">IF(A175="","",+J175-H175)</f>
        <v>#REF!</v>
      </c>
      <c r="G175" s="662" t="e">
        <f aca="false">IF(A175="","",ROUND(+E175*((1+B175)^(1/12)-1),2))</f>
        <v>#REF!</v>
      </c>
      <c r="H175" s="662" t="e">
        <f aca="false">IF(A175="","",ROUND(+E175*((1+B175-C175)^(1/12)-1),2))</f>
        <v>#REF!</v>
      </c>
      <c r="I175" s="662" t="e">
        <f aca="false">IF(A175="","",+G175-H175)</f>
        <v>#REF!</v>
      </c>
      <c r="J175" s="662" t="e">
        <f aca="false">IF(A175="","",PMT((1+D175)^(1/12)-1,(#REF!*12)-A175+1,-E175))</f>
        <v>#REF!</v>
      </c>
      <c r="K175" s="663"/>
    </row>
    <row r="176" customFormat="false" ht="14.25" hidden="false" customHeight="false" outlineLevel="0" collapsed="false">
      <c r="A176" s="660" t="e">
        <f aca="false">IF(A175="","",IF(A175=#REF!*12,"",+A175+1))</f>
        <v>#REF!</v>
      </c>
      <c r="B176" s="661" t="e">
        <f aca="false">IF(A176="","",+B175)</f>
        <v>#REF!</v>
      </c>
      <c r="C176" s="661" t="e">
        <f aca="false">IF(A176="","",IF(#REF!+'Plano Tx de Esforço'!A176&gt;120,0,ROUND(IF(B176&gt;0.045,(0.045*0.5),(0.5)*B176),7)))</f>
        <v>#REF!</v>
      </c>
      <c r="D176" s="661" t="e">
        <f aca="false">IF(A176="","",+B176-C176)</f>
        <v>#REF!</v>
      </c>
      <c r="E176" s="662" t="e">
        <f aca="false">IF(A176="","",+E175-F175)</f>
        <v>#REF!</v>
      </c>
      <c r="F176" s="662" t="e">
        <f aca="false">IF(A176="","",+J176-H176)</f>
        <v>#REF!</v>
      </c>
      <c r="G176" s="662" t="e">
        <f aca="false">IF(A176="","",ROUND(+E176*((1+B176)^(1/12)-1),2))</f>
        <v>#REF!</v>
      </c>
      <c r="H176" s="662" t="e">
        <f aca="false">IF(A176="","",ROUND(+E176*((1+B176-C176)^(1/12)-1),2))</f>
        <v>#REF!</v>
      </c>
      <c r="I176" s="662" t="e">
        <f aca="false">IF(A176="","",+G176-H176)</f>
        <v>#REF!</v>
      </c>
      <c r="J176" s="662" t="e">
        <f aca="false">IF(A176="","",PMT((1+D176)^(1/12)-1,(#REF!*12)-A176+1,-E176))</f>
        <v>#REF!</v>
      </c>
      <c r="K176" s="663"/>
    </row>
    <row r="177" customFormat="false" ht="14.25" hidden="false" customHeight="false" outlineLevel="0" collapsed="false">
      <c r="A177" s="660" t="e">
        <f aca="false">IF(A176="","",IF(A176=#REF!*12,"",+A176+1))</f>
        <v>#REF!</v>
      </c>
      <c r="B177" s="661" t="e">
        <f aca="false">IF(A177="","",+B176)</f>
        <v>#REF!</v>
      </c>
      <c r="C177" s="661" t="e">
        <f aca="false">IF(A177="","",IF(#REF!+'Plano Tx de Esforço'!A177&gt;120,0,ROUND(IF(B177&gt;0.045,(0.045*0.5),(0.5)*B177),7)))</f>
        <v>#REF!</v>
      </c>
      <c r="D177" s="661" t="e">
        <f aca="false">IF(A177="","",+B177-C177)</f>
        <v>#REF!</v>
      </c>
      <c r="E177" s="662" t="e">
        <f aca="false">IF(A177="","",+E176-F176)</f>
        <v>#REF!</v>
      </c>
      <c r="F177" s="662" t="e">
        <f aca="false">IF(A177="","",+J177-H177)</f>
        <v>#REF!</v>
      </c>
      <c r="G177" s="662" t="e">
        <f aca="false">IF(A177="","",ROUND(+E177*((1+B177)^(1/12)-1),2))</f>
        <v>#REF!</v>
      </c>
      <c r="H177" s="662" t="e">
        <f aca="false">IF(A177="","",ROUND(+E177*((1+B177-C177)^(1/12)-1),2))</f>
        <v>#REF!</v>
      </c>
      <c r="I177" s="662" t="e">
        <f aca="false">IF(A177="","",+G177-H177)</f>
        <v>#REF!</v>
      </c>
      <c r="J177" s="662" t="e">
        <f aca="false">IF(A177="","",PMT((1+D177)^(1/12)-1,(#REF!*12)-A177+1,-E177))</f>
        <v>#REF!</v>
      </c>
      <c r="K177" s="663"/>
    </row>
    <row r="178" customFormat="false" ht="14.25" hidden="false" customHeight="false" outlineLevel="0" collapsed="false">
      <c r="A178" s="660" t="e">
        <f aca="false">IF(A177="","",IF(A177=#REF!*12,"",+A177+1))</f>
        <v>#REF!</v>
      </c>
      <c r="B178" s="661" t="e">
        <f aca="false">IF(A178="","",+B177)</f>
        <v>#REF!</v>
      </c>
      <c r="C178" s="661" t="e">
        <f aca="false">IF(A178="","",IF(#REF!+'Plano Tx de Esforço'!A178&gt;120,0,ROUND(IF(B178&gt;0.045,(0.045*0.5),(0.5)*B178),7)))</f>
        <v>#REF!</v>
      </c>
      <c r="D178" s="661" t="e">
        <f aca="false">IF(A178="","",+B178-C178)</f>
        <v>#REF!</v>
      </c>
      <c r="E178" s="662" t="e">
        <f aca="false">IF(A178="","",+E177-F177)</f>
        <v>#REF!</v>
      </c>
      <c r="F178" s="662" t="e">
        <f aca="false">IF(A178="","",+J178-H178)</f>
        <v>#REF!</v>
      </c>
      <c r="G178" s="662" t="e">
        <f aca="false">IF(A178="","",ROUND(+E178*((1+B178)^(1/12)-1),2))</f>
        <v>#REF!</v>
      </c>
      <c r="H178" s="662" t="e">
        <f aca="false">IF(A178="","",ROUND(+E178*((1+B178-C178)^(1/12)-1),2))</f>
        <v>#REF!</v>
      </c>
      <c r="I178" s="662" t="e">
        <f aca="false">IF(A178="","",+G178-H178)</f>
        <v>#REF!</v>
      </c>
      <c r="J178" s="662" t="e">
        <f aca="false">IF(A178="","",PMT((1+D178)^(1/12)-1,(#REF!*12)-A178+1,-E178))</f>
        <v>#REF!</v>
      </c>
      <c r="K178" s="663"/>
    </row>
    <row r="179" customFormat="false" ht="14.25" hidden="false" customHeight="false" outlineLevel="0" collapsed="false">
      <c r="A179" s="660" t="e">
        <f aca="false">IF(A178="","",IF(A178=#REF!*12,"",+A178+1))</f>
        <v>#REF!</v>
      </c>
      <c r="B179" s="661" t="e">
        <f aca="false">IF(A179="","",+B178)</f>
        <v>#REF!</v>
      </c>
      <c r="C179" s="661" t="e">
        <f aca="false">IF(A179="","",IF(#REF!+'Plano Tx de Esforço'!A179&gt;120,0,ROUND(IF(B179&gt;0.045,(0.045*0.5),(0.5)*B179),7)))</f>
        <v>#REF!</v>
      </c>
      <c r="D179" s="661" t="e">
        <f aca="false">IF(A179="","",+B179-C179)</f>
        <v>#REF!</v>
      </c>
      <c r="E179" s="662" t="e">
        <f aca="false">IF(A179="","",+E178-F178)</f>
        <v>#REF!</v>
      </c>
      <c r="F179" s="662" t="e">
        <f aca="false">IF(A179="","",+J179-H179)</f>
        <v>#REF!</v>
      </c>
      <c r="G179" s="662" t="e">
        <f aca="false">IF(A179="","",ROUND(+E179*((1+B179)^(1/12)-1),2))</f>
        <v>#REF!</v>
      </c>
      <c r="H179" s="662" t="e">
        <f aca="false">IF(A179="","",ROUND(+E179*((1+B179-C179)^(1/12)-1),2))</f>
        <v>#REF!</v>
      </c>
      <c r="I179" s="662" t="e">
        <f aca="false">IF(A179="","",+G179-H179)</f>
        <v>#REF!</v>
      </c>
      <c r="J179" s="662" t="e">
        <f aca="false">IF(A179="","",PMT((1+D179)^(1/12)-1,(#REF!*12)-A179+1,-E179))</f>
        <v>#REF!</v>
      </c>
      <c r="K179" s="663"/>
    </row>
    <row r="180" customFormat="false" ht="14.25" hidden="false" customHeight="false" outlineLevel="0" collapsed="false">
      <c r="A180" s="660" t="e">
        <f aca="false">IF(A179="","",IF(A179=#REF!*12,"",+A179+1))</f>
        <v>#REF!</v>
      </c>
      <c r="B180" s="661" t="e">
        <f aca="false">IF(A180="","",+B179)</f>
        <v>#REF!</v>
      </c>
      <c r="C180" s="661" t="e">
        <f aca="false">IF(A180="","",IF(#REF!+'Plano Tx de Esforço'!A180&gt;120,0,ROUND(IF(B180&gt;0.045,(0.045*0.5),(0.5)*B180),7)))</f>
        <v>#REF!</v>
      </c>
      <c r="D180" s="661" t="e">
        <f aca="false">IF(A180="","",+B180-C180)</f>
        <v>#REF!</v>
      </c>
      <c r="E180" s="662" t="e">
        <f aca="false">IF(A180="","",+E179-F179)</f>
        <v>#REF!</v>
      </c>
      <c r="F180" s="662" t="e">
        <f aca="false">IF(A180="","",+J180-H180)</f>
        <v>#REF!</v>
      </c>
      <c r="G180" s="662" t="e">
        <f aca="false">IF(A180="","",ROUND(+E180*((1+B180)^(1/12)-1),2))</f>
        <v>#REF!</v>
      </c>
      <c r="H180" s="662" t="e">
        <f aca="false">IF(A180="","",ROUND(+E180*((1+B180-C180)^(1/12)-1),2))</f>
        <v>#REF!</v>
      </c>
      <c r="I180" s="662" t="e">
        <f aca="false">IF(A180="","",+G180-H180)</f>
        <v>#REF!</v>
      </c>
      <c r="J180" s="662" t="e">
        <f aca="false">IF(A180="","",PMT((1+D180)^(1/12)-1,(#REF!*12)-A180+1,-E180))</f>
        <v>#REF!</v>
      </c>
      <c r="K180" s="663"/>
    </row>
    <row r="181" customFormat="false" ht="14.25" hidden="false" customHeight="false" outlineLevel="0" collapsed="false">
      <c r="A181" s="660" t="e">
        <f aca="false">IF(A180="","",IF(A180=#REF!*12,"",+A180+1))</f>
        <v>#REF!</v>
      </c>
      <c r="B181" s="661" t="e">
        <f aca="false">IF(A181="","",+B180)</f>
        <v>#REF!</v>
      </c>
      <c r="C181" s="661" t="e">
        <f aca="false">IF(A181="","",IF(#REF!+'Plano Tx de Esforço'!A181&gt;120,0,ROUND(IF(B181&gt;0.045,(0.045*0.5),(0.5)*B181),7)))</f>
        <v>#REF!</v>
      </c>
      <c r="D181" s="661" t="e">
        <f aca="false">IF(A181="","",+B181-C181)</f>
        <v>#REF!</v>
      </c>
      <c r="E181" s="662" t="e">
        <f aca="false">IF(A181="","",+E180-F180)</f>
        <v>#REF!</v>
      </c>
      <c r="F181" s="662" t="e">
        <f aca="false">IF(A181="","",+J181-H181)</f>
        <v>#REF!</v>
      </c>
      <c r="G181" s="662" t="e">
        <f aca="false">IF(A181="","",ROUND(+E181*((1+B181)^(1/12)-1),2))</f>
        <v>#REF!</v>
      </c>
      <c r="H181" s="662" t="e">
        <f aca="false">IF(A181="","",ROUND(+E181*((1+B181-C181)^(1/12)-1),2))</f>
        <v>#REF!</v>
      </c>
      <c r="I181" s="662" t="e">
        <f aca="false">IF(A181="","",+G181-H181)</f>
        <v>#REF!</v>
      </c>
      <c r="J181" s="662" t="e">
        <f aca="false">IF(A181="","",PMT((1+D181)^(1/12)-1,(#REF!*12)-A181+1,-E181))</f>
        <v>#REF!</v>
      </c>
      <c r="K181" s="663"/>
    </row>
    <row r="182" customFormat="false" ht="14.25" hidden="false" customHeight="false" outlineLevel="0" collapsed="false">
      <c r="A182" s="660" t="e">
        <f aca="false">IF(A181="","",IF(A181=#REF!*12,"",+A181+1))</f>
        <v>#REF!</v>
      </c>
      <c r="B182" s="661" t="e">
        <f aca="false">IF(A182="","",+B181)</f>
        <v>#REF!</v>
      </c>
      <c r="C182" s="661" t="e">
        <f aca="false">IF(A182="","",IF(#REF!+'Plano Tx de Esforço'!A182&gt;120,0,ROUND(IF(B182&gt;0.045,(0.045*0.5),(0.5)*B182),7)))</f>
        <v>#REF!</v>
      </c>
      <c r="D182" s="661" t="e">
        <f aca="false">IF(A182="","",+B182-C182)</f>
        <v>#REF!</v>
      </c>
      <c r="E182" s="662" t="e">
        <f aca="false">IF(A182="","",+E181-F181)</f>
        <v>#REF!</v>
      </c>
      <c r="F182" s="662" t="e">
        <f aca="false">IF(A182="","",+J182-H182)</f>
        <v>#REF!</v>
      </c>
      <c r="G182" s="662" t="e">
        <f aca="false">IF(A182="","",ROUND(+E182*((1+B182)^(1/12)-1),2))</f>
        <v>#REF!</v>
      </c>
      <c r="H182" s="662" t="e">
        <f aca="false">IF(A182="","",ROUND(+E182*((1+B182-C182)^(1/12)-1),2))</f>
        <v>#REF!</v>
      </c>
      <c r="I182" s="662" t="e">
        <f aca="false">IF(A182="","",+G182-H182)</f>
        <v>#REF!</v>
      </c>
      <c r="J182" s="662" t="e">
        <f aca="false">IF(A182="","",PMT((1+D182)^(1/12)-1,(#REF!*12)-A182+1,-E182))</f>
        <v>#REF!</v>
      </c>
      <c r="K182" s="663"/>
    </row>
    <row r="183" customFormat="false" ht="14.25" hidden="false" customHeight="false" outlineLevel="0" collapsed="false">
      <c r="A183" s="660" t="e">
        <f aca="false">IF(A182="","",IF(A182=#REF!*12,"",+A182+1))</f>
        <v>#REF!</v>
      </c>
      <c r="B183" s="661" t="e">
        <f aca="false">IF(A183="","",+B182)</f>
        <v>#REF!</v>
      </c>
      <c r="C183" s="661" t="e">
        <f aca="false">IF(A183="","",IF(#REF!+'Plano Tx de Esforço'!A183&gt;120,0,ROUND(IF(B183&gt;0.045,(0.045*0.5),(0.5)*B183),7)))</f>
        <v>#REF!</v>
      </c>
      <c r="D183" s="661" t="e">
        <f aca="false">IF(A183="","",+B183-C183)</f>
        <v>#REF!</v>
      </c>
      <c r="E183" s="662" t="e">
        <f aca="false">IF(A183="","",+E182-F182)</f>
        <v>#REF!</v>
      </c>
      <c r="F183" s="662" t="e">
        <f aca="false">IF(A183="","",+J183-H183)</f>
        <v>#REF!</v>
      </c>
      <c r="G183" s="662" t="e">
        <f aca="false">IF(A183="","",ROUND(+E183*((1+B183)^(1/12)-1),2))</f>
        <v>#REF!</v>
      </c>
      <c r="H183" s="662" t="e">
        <f aca="false">IF(A183="","",ROUND(+E183*((1+B183-C183)^(1/12)-1),2))</f>
        <v>#REF!</v>
      </c>
      <c r="I183" s="662" t="e">
        <f aca="false">IF(A183="","",+G183-H183)</f>
        <v>#REF!</v>
      </c>
      <c r="J183" s="662" t="e">
        <f aca="false">IF(A183="","",PMT((1+D183)^(1/12)-1,(#REF!*12)-A183+1,-E183))</f>
        <v>#REF!</v>
      </c>
      <c r="K183" s="663"/>
    </row>
    <row r="184" customFormat="false" ht="14.25" hidden="false" customHeight="false" outlineLevel="0" collapsed="false">
      <c r="A184" s="660" t="e">
        <f aca="false">IF(A183="","",IF(A183=#REF!*12,"",+A183+1))</f>
        <v>#REF!</v>
      </c>
      <c r="B184" s="661" t="e">
        <f aca="false">IF(A184="","",+B183)</f>
        <v>#REF!</v>
      </c>
      <c r="C184" s="661" t="e">
        <f aca="false">IF(A184="","",IF(#REF!+'Plano Tx de Esforço'!A184&gt;120,0,ROUND(IF(B184&gt;0.045,(0.045*0.5),(0.5)*B184),7)))</f>
        <v>#REF!</v>
      </c>
      <c r="D184" s="661" t="e">
        <f aca="false">IF(A184="","",+B184-C184)</f>
        <v>#REF!</v>
      </c>
      <c r="E184" s="662" t="e">
        <f aca="false">IF(A184="","",+E183-F183)</f>
        <v>#REF!</v>
      </c>
      <c r="F184" s="662" t="e">
        <f aca="false">IF(A184="","",+J184-H184)</f>
        <v>#REF!</v>
      </c>
      <c r="G184" s="662" t="e">
        <f aca="false">IF(A184="","",ROUND(+E184*((1+B184)^(1/12)-1),2))</f>
        <v>#REF!</v>
      </c>
      <c r="H184" s="662" t="e">
        <f aca="false">IF(A184="","",ROUND(+E184*((1+B184-C184)^(1/12)-1),2))</f>
        <v>#REF!</v>
      </c>
      <c r="I184" s="662" t="e">
        <f aca="false">IF(A184="","",+G184-H184)</f>
        <v>#REF!</v>
      </c>
      <c r="J184" s="662" t="e">
        <f aca="false">IF(A184="","",PMT((1+D184)^(1/12)-1,(#REF!*12)-A184+1,-E184))</f>
        <v>#REF!</v>
      </c>
      <c r="K184" s="663"/>
    </row>
    <row r="185" customFormat="false" ht="14.25" hidden="false" customHeight="false" outlineLevel="0" collapsed="false">
      <c r="A185" s="660" t="e">
        <f aca="false">IF(A184="","",IF(A184=#REF!*12,"",+A184+1))</f>
        <v>#REF!</v>
      </c>
      <c r="B185" s="661" t="e">
        <f aca="false">IF(A185="","",+B184)</f>
        <v>#REF!</v>
      </c>
      <c r="C185" s="661" t="e">
        <f aca="false">IF(A185="","",IF(#REF!+'Plano Tx de Esforço'!A185&gt;120,0,ROUND(IF(B185&gt;0.045,(0.045*0.5),(0.5)*B185),7)))</f>
        <v>#REF!</v>
      </c>
      <c r="D185" s="661" t="e">
        <f aca="false">IF(A185="","",+B185-C185)</f>
        <v>#REF!</v>
      </c>
      <c r="E185" s="662" t="e">
        <f aca="false">IF(A185="","",+E184-F184)</f>
        <v>#REF!</v>
      </c>
      <c r="F185" s="662" t="e">
        <f aca="false">IF(A185="","",+J185-H185)</f>
        <v>#REF!</v>
      </c>
      <c r="G185" s="662" t="e">
        <f aca="false">IF(A185="","",ROUND(+E185*((1+B185)^(1/12)-1),2))</f>
        <v>#REF!</v>
      </c>
      <c r="H185" s="662" t="e">
        <f aca="false">IF(A185="","",ROUND(+E185*((1+B185-C185)^(1/12)-1),2))</f>
        <v>#REF!</v>
      </c>
      <c r="I185" s="662" t="e">
        <f aca="false">IF(A185="","",+G185-H185)</f>
        <v>#REF!</v>
      </c>
      <c r="J185" s="662" t="e">
        <f aca="false">IF(A185="","",PMT((1+D185)^(1/12)-1,(#REF!*12)-A185+1,-E185))</f>
        <v>#REF!</v>
      </c>
      <c r="K185" s="663"/>
    </row>
    <row r="186" customFormat="false" ht="14.25" hidden="false" customHeight="false" outlineLevel="0" collapsed="false">
      <c r="A186" s="660" t="e">
        <f aca="false">IF(A185="","",IF(A185=#REF!*12,"",+A185+1))</f>
        <v>#REF!</v>
      </c>
      <c r="B186" s="661" t="e">
        <f aca="false">IF(A186="","",+B185)</f>
        <v>#REF!</v>
      </c>
      <c r="C186" s="661" t="e">
        <f aca="false">IF(A186="","",IF(#REF!+'Plano Tx de Esforço'!A186&gt;120,0,ROUND(IF(B186&gt;0.045,(0.045*0.5),(0.5)*B186),7)))</f>
        <v>#REF!</v>
      </c>
      <c r="D186" s="661" t="e">
        <f aca="false">IF(A186="","",+B186-C186)</f>
        <v>#REF!</v>
      </c>
      <c r="E186" s="662" t="e">
        <f aca="false">IF(A186="","",+E185-F185)</f>
        <v>#REF!</v>
      </c>
      <c r="F186" s="662" t="e">
        <f aca="false">IF(A186="","",+J186-H186)</f>
        <v>#REF!</v>
      </c>
      <c r="G186" s="662" t="e">
        <f aca="false">IF(A186="","",ROUND(+E186*((1+B186)^(1/12)-1),2))</f>
        <v>#REF!</v>
      </c>
      <c r="H186" s="662" t="e">
        <f aca="false">IF(A186="","",ROUND(+E186*((1+B186-C186)^(1/12)-1),2))</f>
        <v>#REF!</v>
      </c>
      <c r="I186" s="662" t="e">
        <f aca="false">IF(A186="","",+G186-H186)</f>
        <v>#REF!</v>
      </c>
      <c r="J186" s="662" t="e">
        <f aca="false">IF(A186="","",PMT((1+D186)^(1/12)-1,(#REF!*12)-A186+1,-E186))</f>
        <v>#REF!</v>
      </c>
      <c r="K186" s="663"/>
    </row>
    <row r="187" customFormat="false" ht="14.25" hidden="false" customHeight="false" outlineLevel="0" collapsed="false">
      <c r="A187" s="660" t="e">
        <f aca="false">IF(A186="","",IF(A186=#REF!*12,"",+A186+1))</f>
        <v>#REF!</v>
      </c>
      <c r="B187" s="661" t="e">
        <f aca="false">IF(A187="","",+B186)</f>
        <v>#REF!</v>
      </c>
      <c r="C187" s="661" t="e">
        <f aca="false">IF(A187="","",IF(#REF!+'Plano Tx de Esforço'!A187&gt;120,0,ROUND(IF(B187&gt;0.045,(0.045*0.5),(0.5)*B187),7)))</f>
        <v>#REF!</v>
      </c>
      <c r="D187" s="661" t="e">
        <f aca="false">IF(A187="","",+B187-C187)</f>
        <v>#REF!</v>
      </c>
      <c r="E187" s="662" t="e">
        <f aca="false">IF(A187="","",+E186-F186)</f>
        <v>#REF!</v>
      </c>
      <c r="F187" s="662" t="e">
        <f aca="false">IF(A187="","",+J187-H187)</f>
        <v>#REF!</v>
      </c>
      <c r="G187" s="662" t="e">
        <f aca="false">IF(A187="","",ROUND(+E187*((1+B187)^(1/12)-1),2))</f>
        <v>#REF!</v>
      </c>
      <c r="H187" s="662" t="e">
        <f aca="false">IF(A187="","",ROUND(+E187*((1+B187-C187)^(1/12)-1),2))</f>
        <v>#REF!</v>
      </c>
      <c r="I187" s="662" t="e">
        <f aca="false">IF(A187="","",+G187-H187)</f>
        <v>#REF!</v>
      </c>
      <c r="J187" s="662" t="e">
        <f aca="false">IF(A187="","",PMT((1+D187)^(1/12)-1,(#REF!*12)-A187+1,-E187))</f>
        <v>#REF!</v>
      </c>
      <c r="K187" s="663"/>
    </row>
    <row r="188" customFormat="false" ht="14.25" hidden="false" customHeight="false" outlineLevel="0" collapsed="false">
      <c r="A188" s="660" t="e">
        <f aca="false">IF(A187="","",IF(A187=#REF!*12,"",+A187+1))</f>
        <v>#REF!</v>
      </c>
      <c r="B188" s="661" t="e">
        <f aca="false">IF(A188="","",+B187)</f>
        <v>#REF!</v>
      </c>
      <c r="C188" s="661" t="e">
        <f aca="false">IF(A188="","",IF(#REF!+'Plano Tx de Esforço'!A188&gt;120,0,ROUND(IF(B188&gt;0.045,(0.045*0.5),(0.5)*B188),7)))</f>
        <v>#REF!</v>
      </c>
      <c r="D188" s="661" t="e">
        <f aca="false">IF(A188="","",+B188-C188)</f>
        <v>#REF!</v>
      </c>
      <c r="E188" s="662" t="e">
        <f aca="false">IF(A188="","",+E187-F187)</f>
        <v>#REF!</v>
      </c>
      <c r="F188" s="662" t="e">
        <f aca="false">IF(A188="","",+J188-H188)</f>
        <v>#REF!</v>
      </c>
      <c r="G188" s="662" t="e">
        <f aca="false">IF(A188="","",ROUND(+E188*((1+B188)^(1/12)-1),2))</f>
        <v>#REF!</v>
      </c>
      <c r="H188" s="662" t="e">
        <f aca="false">IF(A188="","",ROUND(+E188*((1+B188-C188)^(1/12)-1),2))</f>
        <v>#REF!</v>
      </c>
      <c r="I188" s="662" t="e">
        <f aca="false">IF(A188="","",+G188-H188)</f>
        <v>#REF!</v>
      </c>
      <c r="J188" s="662" t="e">
        <f aca="false">IF(A188="","",PMT((1+D188)^(1/12)-1,(#REF!*12)-A188+1,-E188))</f>
        <v>#REF!</v>
      </c>
      <c r="K188" s="663"/>
    </row>
    <row r="189" customFormat="false" ht="14.25" hidden="false" customHeight="false" outlineLevel="0" collapsed="false">
      <c r="A189" s="660" t="e">
        <f aca="false">IF(A188="","",IF(A188=#REF!*12,"",+A188+1))</f>
        <v>#REF!</v>
      </c>
      <c r="B189" s="661" t="e">
        <f aca="false">IF(A189="","",+B188)</f>
        <v>#REF!</v>
      </c>
      <c r="C189" s="661" t="e">
        <f aca="false">IF(A189="","",IF(#REF!+'Plano Tx de Esforço'!A189&gt;120,0,ROUND(IF(B189&gt;0.045,(0.045*0.5),(0.5)*B189),7)))</f>
        <v>#REF!</v>
      </c>
      <c r="D189" s="661" t="e">
        <f aca="false">IF(A189="","",+B189-C189)</f>
        <v>#REF!</v>
      </c>
      <c r="E189" s="662" t="e">
        <f aca="false">IF(A189="","",+E188-F188)</f>
        <v>#REF!</v>
      </c>
      <c r="F189" s="662" t="e">
        <f aca="false">IF(A189="","",+J189-H189)</f>
        <v>#REF!</v>
      </c>
      <c r="G189" s="662" t="e">
        <f aca="false">IF(A189="","",ROUND(+E189*((1+B189)^(1/12)-1),2))</f>
        <v>#REF!</v>
      </c>
      <c r="H189" s="662" t="e">
        <f aca="false">IF(A189="","",ROUND(+E189*((1+B189-C189)^(1/12)-1),2))</f>
        <v>#REF!</v>
      </c>
      <c r="I189" s="662" t="e">
        <f aca="false">IF(A189="","",+G189-H189)</f>
        <v>#REF!</v>
      </c>
      <c r="J189" s="662" t="e">
        <f aca="false">IF(A189="","",PMT((1+D189)^(1/12)-1,(#REF!*12)-A189+1,-E189))</f>
        <v>#REF!</v>
      </c>
      <c r="K189" s="663"/>
    </row>
    <row r="190" customFormat="false" ht="14.25" hidden="false" customHeight="false" outlineLevel="0" collapsed="false">
      <c r="A190" s="660" t="e">
        <f aca="false">IF(A189="","",IF(A189=#REF!*12,"",+A189+1))</f>
        <v>#REF!</v>
      </c>
      <c r="B190" s="661" t="e">
        <f aca="false">IF(A190="","",+B189)</f>
        <v>#REF!</v>
      </c>
      <c r="C190" s="661" t="e">
        <f aca="false">IF(A190="","",IF(#REF!+'Plano Tx de Esforço'!A190&gt;120,0,ROUND(IF(B190&gt;0.045,(0.045*0.5),(0.5)*B190),7)))</f>
        <v>#REF!</v>
      </c>
      <c r="D190" s="661" t="e">
        <f aca="false">IF(A190="","",+B190-C190)</f>
        <v>#REF!</v>
      </c>
      <c r="E190" s="662" t="e">
        <f aca="false">IF(A190="","",+E189-F189)</f>
        <v>#REF!</v>
      </c>
      <c r="F190" s="662" t="e">
        <f aca="false">IF(A190="","",+J190-H190)</f>
        <v>#REF!</v>
      </c>
      <c r="G190" s="662" t="e">
        <f aca="false">IF(A190="","",ROUND(+E190*((1+B190)^(1/12)-1),2))</f>
        <v>#REF!</v>
      </c>
      <c r="H190" s="662" t="e">
        <f aca="false">IF(A190="","",ROUND(+E190*((1+B190-C190)^(1/12)-1),2))</f>
        <v>#REF!</v>
      </c>
      <c r="I190" s="662" t="e">
        <f aca="false">IF(A190="","",+G190-H190)</f>
        <v>#REF!</v>
      </c>
      <c r="J190" s="662" t="e">
        <f aca="false">IF(A190="","",PMT((1+D190)^(1/12)-1,(#REF!*12)-A190+1,-E190))</f>
        <v>#REF!</v>
      </c>
      <c r="K190" s="663"/>
    </row>
    <row r="191" customFormat="false" ht="14.25" hidden="false" customHeight="false" outlineLevel="0" collapsed="false">
      <c r="A191" s="660" t="e">
        <f aca="false">IF(A190="","",IF(A190=#REF!*12,"",+A190+1))</f>
        <v>#REF!</v>
      </c>
      <c r="B191" s="661" t="e">
        <f aca="false">IF(A191="","",+B190)</f>
        <v>#REF!</v>
      </c>
      <c r="C191" s="661" t="e">
        <f aca="false">IF(A191="","",IF(#REF!+'Plano Tx de Esforço'!A191&gt;120,0,ROUND(IF(B191&gt;0.045,(0.045*0.5),(0.5)*B191),7)))</f>
        <v>#REF!</v>
      </c>
      <c r="D191" s="661" t="e">
        <f aca="false">IF(A191="","",+B191-C191)</f>
        <v>#REF!</v>
      </c>
      <c r="E191" s="662" t="e">
        <f aca="false">IF(A191="","",+E190-F190)</f>
        <v>#REF!</v>
      </c>
      <c r="F191" s="662" t="e">
        <f aca="false">IF(A191="","",+J191-H191)</f>
        <v>#REF!</v>
      </c>
      <c r="G191" s="662" t="e">
        <f aca="false">IF(A191="","",ROUND(+E191*((1+B191)^(1/12)-1),2))</f>
        <v>#REF!</v>
      </c>
      <c r="H191" s="662" t="e">
        <f aca="false">IF(A191="","",ROUND(+E191*((1+B191-C191)^(1/12)-1),2))</f>
        <v>#REF!</v>
      </c>
      <c r="I191" s="662" t="e">
        <f aca="false">IF(A191="","",+G191-H191)</f>
        <v>#REF!</v>
      </c>
      <c r="J191" s="662" t="e">
        <f aca="false">IF(A191="","",PMT((1+D191)^(1/12)-1,(#REF!*12)-A191+1,-E191))</f>
        <v>#REF!</v>
      </c>
      <c r="K191" s="663"/>
    </row>
    <row r="192" customFormat="false" ht="14.25" hidden="false" customHeight="false" outlineLevel="0" collapsed="false">
      <c r="A192" s="660" t="e">
        <f aca="false">IF(A191="","",IF(A191=#REF!*12,"",+A191+1))</f>
        <v>#REF!</v>
      </c>
      <c r="B192" s="661" t="e">
        <f aca="false">IF(A192="","",+B191)</f>
        <v>#REF!</v>
      </c>
      <c r="C192" s="661" t="e">
        <f aca="false">IF(A192="","",IF(#REF!+'Plano Tx de Esforço'!A192&gt;120,0,ROUND(IF(B192&gt;0.045,(0.045*0.5),(0.5)*B192),7)))</f>
        <v>#REF!</v>
      </c>
      <c r="D192" s="661" t="e">
        <f aca="false">IF(A192="","",+B192-C192)</f>
        <v>#REF!</v>
      </c>
      <c r="E192" s="662" t="e">
        <f aca="false">IF(A192="","",+E191-F191)</f>
        <v>#REF!</v>
      </c>
      <c r="F192" s="662" t="e">
        <f aca="false">IF(A192="","",+J192-H192)</f>
        <v>#REF!</v>
      </c>
      <c r="G192" s="662" t="e">
        <f aca="false">IF(A192="","",ROUND(+E192*((1+B192)^(1/12)-1),2))</f>
        <v>#REF!</v>
      </c>
      <c r="H192" s="662" t="e">
        <f aca="false">IF(A192="","",ROUND(+E192*((1+B192-C192)^(1/12)-1),2))</f>
        <v>#REF!</v>
      </c>
      <c r="I192" s="662" t="e">
        <f aca="false">IF(A192="","",+G192-H192)</f>
        <v>#REF!</v>
      </c>
      <c r="J192" s="662" t="e">
        <f aca="false">IF(A192="","",PMT((1+D192)^(1/12)-1,(#REF!*12)-A192+1,-E192))</f>
        <v>#REF!</v>
      </c>
      <c r="K192" s="663"/>
    </row>
    <row r="193" customFormat="false" ht="14.25" hidden="false" customHeight="false" outlineLevel="0" collapsed="false">
      <c r="A193" s="660" t="e">
        <f aca="false">IF(A192="","",IF(A192=#REF!*12,"",+A192+1))</f>
        <v>#REF!</v>
      </c>
      <c r="B193" s="661" t="e">
        <f aca="false">IF(A193="","",+B192)</f>
        <v>#REF!</v>
      </c>
      <c r="C193" s="661" t="e">
        <f aca="false">IF(A193="","",IF(#REF!+'Plano Tx de Esforço'!A193&gt;120,0,ROUND(IF(B193&gt;0.045,(0.045*0.5),(0.5)*B193),7)))</f>
        <v>#REF!</v>
      </c>
      <c r="D193" s="661" t="e">
        <f aca="false">IF(A193="","",+B193-C193)</f>
        <v>#REF!</v>
      </c>
      <c r="E193" s="662" t="e">
        <f aca="false">IF(A193="","",+E192-F192)</f>
        <v>#REF!</v>
      </c>
      <c r="F193" s="662" t="e">
        <f aca="false">IF(A193="","",+J193-H193)</f>
        <v>#REF!</v>
      </c>
      <c r="G193" s="662" t="e">
        <f aca="false">IF(A193="","",ROUND(+E193*((1+B193)^(1/12)-1),2))</f>
        <v>#REF!</v>
      </c>
      <c r="H193" s="662" t="e">
        <f aca="false">IF(A193="","",ROUND(+E193*((1+B193-C193)^(1/12)-1),2))</f>
        <v>#REF!</v>
      </c>
      <c r="I193" s="662" t="e">
        <f aca="false">IF(A193="","",+G193-H193)</f>
        <v>#REF!</v>
      </c>
      <c r="J193" s="662" t="e">
        <f aca="false">IF(A193="","",PMT((1+D193)^(1/12)-1,(#REF!*12)-A193+1,-E193))</f>
        <v>#REF!</v>
      </c>
      <c r="K193" s="663"/>
    </row>
    <row r="194" customFormat="false" ht="14.25" hidden="false" customHeight="false" outlineLevel="0" collapsed="false">
      <c r="A194" s="660" t="e">
        <f aca="false">IF(A193="","",IF(A193=#REF!*12,"",+A193+1))</f>
        <v>#REF!</v>
      </c>
      <c r="B194" s="661" t="e">
        <f aca="false">IF(A194="","",+B193)</f>
        <v>#REF!</v>
      </c>
      <c r="C194" s="661" t="e">
        <f aca="false">IF(A194="","",IF(#REF!+'Plano Tx de Esforço'!A194&gt;120,0,ROUND(IF(B194&gt;0.045,(0.045*0.5),(0.5)*B194),7)))</f>
        <v>#REF!</v>
      </c>
      <c r="D194" s="661" t="e">
        <f aca="false">IF(A194="","",+B194-C194)</f>
        <v>#REF!</v>
      </c>
      <c r="E194" s="662" t="e">
        <f aca="false">IF(A194="","",+E193-F193)</f>
        <v>#REF!</v>
      </c>
      <c r="F194" s="662" t="e">
        <f aca="false">IF(A194="","",+J194-H194)</f>
        <v>#REF!</v>
      </c>
      <c r="G194" s="662" t="e">
        <f aca="false">IF(A194="","",ROUND(+E194*((1+B194)^(1/12)-1),2))</f>
        <v>#REF!</v>
      </c>
      <c r="H194" s="662" t="e">
        <f aca="false">IF(A194="","",ROUND(+E194*((1+B194-C194)^(1/12)-1),2))</f>
        <v>#REF!</v>
      </c>
      <c r="I194" s="662" t="e">
        <f aca="false">IF(A194="","",+G194-H194)</f>
        <v>#REF!</v>
      </c>
      <c r="J194" s="662" t="e">
        <f aca="false">IF(A194="","",PMT((1+D194)^(1/12)-1,(#REF!*12)-A194+1,-E194))</f>
        <v>#REF!</v>
      </c>
      <c r="K194" s="663"/>
    </row>
    <row r="195" customFormat="false" ht="14.25" hidden="false" customHeight="false" outlineLevel="0" collapsed="false">
      <c r="A195" s="660" t="e">
        <f aca="false">IF(A194="","",IF(A194=#REF!*12,"",+A194+1))</f>
        <v>#REF!</v>
      </c>
      <c r="B195" s="661" t="e">
        <f aca="false">IF(A195="","",+B194)</f>
        <v>#REF!</v>
      </c>
      <c r="C195" s="661" t="e">
        <f aca="false">IF(A195="","",IF(#REF!+'Plano Tx de Esforço'!A195&gt;120,0,ROUND(IF(B195&gt;0.045,(0.045*0.5),(0.5)*B195),7)))</f>
        <v>#REF!</v>
      </c>
      <c r="D195" s="661" t="e">
        <f aca="false">IF(A195="","",+B195-C195)</f>
        <v>#REF!</v>
      </c>
      <c r="E195" s="662" t="e">
        <f aca="false">IF(A195="","",+E194-F194)</f>
        <v>#REF!</v>
      </c>
      <c r="F195" s="662" t="e">
        <f aca="false">IF(A195="","",+J195-H195)</f>
        <v>#REF!</v>
      </c>
      <c r="G195" s="662" t="e">
        <f aca="false">IF(A195="","",ROUND(+E195*((1+B195)^(1/12)-1),2))</f>
        <v>#REF!</v>
      </c>
      <c r="H195" s="662" t="e">
        <f aca="false">IF(A195="","",ROUND(+E195*((1+B195-C195)^(1/12)-1),2))</f>
        <v>#REF!</v>
      </c>
      <c r="I195" s="662" t="e">
        <f aca="false">IF(A195="","",+G195-H195)</f>
        <v>#REF!</v>
      </c>
      <c r="J195" s="662" t="e">
        <f aca="false">IF(A195="","",PMT((1+D195)^(1/12)-1,(#REF!*12)-A195+1,-E195))</f>
        <v>#REF!</v>
      </c>
      <c r="K195" s="663"/>
    </row>
    <row r="196" customFormat="false" ht="14.25" hidden="false" customHeight="false" outlineLevel="0" collapsed="false">
      <c r="A196" s="660" t="e">
        <f aca="false">IF(A195="","",IF(A195=#REF!*12,"",+A195+1))</f>
        <v>#REF!</v>
      </c>
      <c r="B196" s="661" t="e">
        <f aca="false">IF(A196="","",+B195)</f>
        <v>#REF!</v>
      </c>
      <c r="C196" s="661" t="e">
        <f aca="false">IF(A196="","",IF(#REF!+'Plano Tx de Esforço'!A196&gt;120,0,ROUND(IF(B196&gt;0.045,(0.045*0.5),(0.5)*B196),7)))</f>
        <v>#REF!</v>
      </c>
      <c r="D196" s="661" t="e">
        <f aca="false">IF(A196="","",+B196-C196)</f>
        <v>#REF!</v>
      </c>
      <c r="E196" s="662" t="e">
        <f aca="false">IF(A196="","",+E195-F195)</f>
        <v>#REF!</v>
      </c>
      <c r="F196" s="662" t="e">
        <f aca="false">IF(A196="","",+J196-H196)</f>
        <v>#REF!</v>
      </c>
      <c r="G196" s="662" t="e">
        <f aca="false">IF(A196="","",ROUND(+E196*((1+B196)^(1/12)-1),2))</f>
        <v>#REF!</v>
      </c>
      <c r="H196" s="662" t="e">
        <f aca="false">IF(A196="","",ROUND(+E196*((1+B196-C196)^(1/12)-1),2))</f>
        <v>#REF!</v>
      </c>
      <c r="I196" s="662" t="e">
        <f aca="false">IF(A196="","",+G196-H196)</f>
        <v>#REF!</v>
      </c>
      <c r="J196" s="662" t="e">
        <f aca="false">IF(A196="","",PMT((1+D196)^(1/12)-1,(#REF!*12)-A196+1,-E196))</f>
        <v>#REF!</v>
      </c>
      <c r="K196" s="663"/>
    </row>
    <row r="197" customFormat="false" ht="14.25" hidden="false" customHeight="false" outlineLevel="0" collapsed="false">
      <c r="A197" s="660" t="e">
        <f aca="false">IF(A196="","",IF(A196=#REF!*12,"",+A196+1))</f>
        <v>#REF!</v>
      </c>
      <c r="B197" s="661" t="e">
        <f aca="false">IF(A197="","",+B196)</f>
        <v>#REF!</v>
      </c>
      <c r="C197" s="661" t="e">
        <f aca="false">IF(A197="","",IF(#REF!+'Plano Tx de Esforço'!A197&gt;120,0,ROUND(IF(B197&gt;0.045,(0.045*0.5),(0.5)*B197),7)))</f>
        <v>#REF!</v>
      </c>
      <c r="D197" s="661" t="e">
        <f aca="false">IF(A197="","",+B197-C197)</f>
        <v>#REF!</v>
      </c>
      <c r="E197" s="662" t="e">
        <f aca="false">IF(A197="","",+E196-F196)</f>
        <v>#REF!</v>
      </c>
      <c r="F197" s="662" t="e">
        <f aca="false">IF(A197="","",+J197-H197)</f>
        <v>#REF!</v>
      </c>
      <c r="G197" s="662" t="e">
        <f aca="false">IF(A197="","",ROUND(+E197*((1+B197)^(1/12)-1),2))</f>
        <v>#REF!</v>
      </c>
      <c r="H197" s="662" t="e">
        <f aca="false">IF(A197="","",ROUND(+E197*((1+B197-C197)^(1/12)-1),2))</f>
        <v>#REF!</v>
      </c>
      <c r="I197" s="662" t="e">
        <f aca="false">IF(A197="","",+G197-H197)</f>
        <v>#REF!</v>
      </c>
      <c r="J197" s="662" t="e">
        <f aca="false">IF(A197="","",PMT((1+D197)^(1/12)-1,(#REF!*12)-A197+1,-E197))</f>
        <v>#REF!</v>
      </c>
      <c r="K197" s="663"/>
    </row>
    <row r="198" customFormat="false" ht="14.25" hidden="false" customHeight="false" outlineLevel="0" collapsed="false">
      <c r="A198" s="660" t="e">
        <f aca="false">IF(A197="","",IF(A197=#REF!*12,"",+A197+1))</f>
        <v>#REF!</v>
      </c>
      <c r="B198" s="661" t="e">
        <f aca="false">IF(A198="","",+B197)</f>
        <v>#REF!</v>
      </c>
      <c r="C198" s="661" t="e">
        <f aca="false">IF(A198="","",IF(#REF!+'Plano Tx de Esforço'!A198&gt;120,0,ROUND(IF(B198&gt;0.045,(0.045*0.5),(0.5)*B198),7)))</f>
        <v>#REF!</v>
      </c>
      <c r="D198" s="661" t="e">
        <f aca="false">IF(A198="","",+B198-C198)</f>
        <v>#REF!</v>
      </c>
      <c r="E198" s="662" t="e">
        <f aca="false">IF(A198="","",+E197-F197)</f>
        <v>#REF!</v>
      </c>
      <c r="F198" s="662" t="e">
        <f aca="false">IF(A198="","",+J198-H198)</f>
        <v>#REF!</v>
      </c>
      <c r="G198" s="662" t="e">
        <f aca="false">IF(A198="","",ROUND(+E198*((1+B198)^(1/12)-1),2))</f>
        <v>#REF!</v>
      </c>
      <c r="H198" s="662" t="e">
        <f aca="false">IF(A198="","",ROUND(+E198*((1+B198-C198)^(1/12)-1),2))</f>
        <v>#REF!</v>
      </c>
      <c r="I198" s="662" t="e">
        <f aca="false">IF(A198="","",+G198-H198)</f>
        <v>#REF!</v>
      </c>
      <c r="J198" s="662" t="e">
        <f aca="false">IF(A198="","",PMT((1+D198)^(1/12)-1,(#REF!*12)-A198+1,-E198))</f>
        <v>#REF!</v>
      </c>
      <c r="K198" s="663"/>
    </row>
    <row r="199" customFormat="false" ht="14.25" hidden="false" customHeight="false" outlineLevel="0" collapsed="false">
      <c r="A199" s="660" t="e">
        <f aca="false">IF(A198="","",IF(A198=#REF!*12,"",+A198+1))</f>
        <v>#REF!</v>
      </c>
      <c r="B199" s="661" t="e">
        <f aca="false">IF(A199="","",+B198)</f>
        <v>#REF!</v>
      </c>
      <c r="C199" s="661" t="e">
        <f aca="false">IF(A199="","",IF(#REF!+'Plano Tx de Esforço'!A199&gt;120,0,ROUND(IF(B199&gt;0.045,(0.045*0.5),(0.5)*B199),7)))</f>
        <v>#REF!</v>
      </c>
      <c r="D199" s="661" t="e">
        <f aca="false">IF(A199="","",+B199-C199)</f>
        <v>#REF!</v>
      </c>
      <c r="E199" s="662" t="e">
        <f aca="false">IF(A199="","",+E198-F198)</f>
        <v>#REF!</v>
      </c>
      <c r="F199" s="662" t="e">
        <f aca="false">IF(A199="","",+J199-H199)</f>
        <v>#REF!</v>
      </c>
      <c r="G199" s="662" t="e">
        <f aca="false">IF(A199="","",ROUND(+E199*((1+B199)^(1/12)-1),2))</f>
        <v>#REF!</v>
      </c>
      <c r="H199" s="662" t="e">
        <f aca="false">IF(A199="","",ROUND(+E199*((1+B199-C199)^(1/12)-1),2))</f>
        <v>#REF!</v>
      </c>
      <c r="I199" s="662" t="e">
        <f aca="false">IF(A199="","",+G199-H199)</f>
        <v>#REF!</v>
      </c>
      <c r="J199" s="662" t="e">
        <f aca="false">IF(A199="","",PMT((1+D199)^(1/12)-1,(#REF!*12)-A199+1,-E199))</f>
        <v>#REF!</v>
      </c>
      <c r="K199" s="663"/>
    </row>
    <row r="200" customFormat="false" ht="14.25" hidden="false" customHeight="false" outlineLevel="0" collapsed="false">
      <c r="A200" s="660" t="e">
        <f aca="false">IF(A199="","",IF(A199=#REF!*12,"",+A199+1))</f>
        <v>#REF!</v>
      </c>
      <c r="B200" s="661" t="e">
        <f aca="false">IF(A200="","",+B199)</f>
        <v>#REF!</v>
      </c>
      <c r="C200" s="661" t="e">
        <f aca="false">IF(A200="","",IF(#REF!+'Plano Tx de Esforço'!A200&gt;120,0,ROUND(IF(B200&gt;0.045,(0.045*0.5),(0.5)*B200),7)))</f>
        <v>#REF!</v>
      </c>
      <c r="D200" s="661" t="e">
        <f aca="false">IF(A200="","",+B200-C200)</f>
        <v>#REF!</v>
      </c>
      <c r="E200" s="662" t="e">
        <f aca="false">IF(A200="","",+E199-F199)</f>
        <v>#REF!</v>
      </c>
      <c r="F200" s="662" t="e">
        <f aca="false">IF(A200="","",+J200-H200)</f>
        <v>#REF!</v>
      </c>
      <c r="G200" s="662" t="e">
        <f aca="false">IF(A200="","",ROUND(+E200*((1+B200)^(1/12)-1),2))</f>
        <v>#REF!</v>
      </c>
      <c r="H200" s="662" t="e">
        <f aca="false">IF(A200="","",ROUND(+E200*((1+B200-C200)^(1/12)-1),2))</f>
        <v>#REF!</v>
      </c>
      <c r="I200" s="662" t="e">
        <f aca="false">IF(A200="","",+G200-H200)</f>
        <v>#REF!</v>
      </c>
      <c r="J200" s="662" t="e">
        <f aca="false">IF(A200="","",PMT((1+D200)^(1/12)-1,(#REF!*12)-A200+1,-E200))</f>
        <v>#REF!</v>
      </c>
      <c r="K200" s="663"/>
    </row>
    <row r="201" customFormat="false" ht="14.25" hidden="false" customHeight="false" outlineLevel="0" collapsed="false">
      <c r="A201" s="660" t="e">
        <f aca="false">IF(A200="","",IF(A200=#REF!*12,"",+A200+1))</f>
        <v>#REF!</v>
      </c>
      <c r="B201" s="661" t="e">
        <f aca="false">IF(A201="","",+B200)</f>
        <v>#REF!</v>
      </c>
      <c r="C201" s="661" t="e">
        <f aca="false">IF(A201="","",IF(#REF!+'Plano Tx de Esforço'!A201&gt;120,0,ROUND(IF(B201&gt;0.045,(0.045*0.5),(0.5)*B201),7)))</f>
        <v>#REF!</v>
      </c>
      <c r="D201" s="661" t="e">
        <f aca="false">IF(A201="","",+B201-C201)</f>
        <v>#REF!</v>
      </c>
      <c r="E201" s="662" t="e">
        <f aca="false">IF(A201="","",+E200-F200)</f>
        <v>#REF!</v>
      </c>
      <c r="F201" s="662" t="e">
        <f aca="false">IF(A201="","",+J201-H201)</f>
        <v>#REF!</v>
      </c>
      <c r="G201" s="662" t="e">
        <f aca="false">IF(A201="","",ROUND(+E201*((1+B201)^(1/12)-1),2))</f>
        <v>#REF!</v>
      </c>
      <c r="H201" s="662" t="e">
        <f aca="false">IF(A201="","",ROUND(+E201*((1+B201-C201)^(1/12)-1),2))</f>
        <v>#REF!</v>
      </c>
      <c r="I201" s="662" t="e">
        <f aca="false">IF(A201="","",+G201-H201)</f>
        <v>#REF!</v>
      </c>
      <c r="J201" s="662" t="e">
        <f aca="false">IF(A201="","",PMT((1+D201)^(1/12)-1,(#REF!*12)-A201+1,-E201))</f>
        <v>#REF!</v>
      </c>
      <c r="K201" s="663"/>
    </row>
    <row r="202" customFormat="false" ht="14.25" hidden="false" customHeight="false" outlineLevel="0" collapsed="false">
      <c r="A202" s="660" t="e">
        <f aca="false">IF(A201="","",IF(A201=#REF!*12,"",+A201+1))</f>
        <v>#REF!</v>
      </c>
      <c r="B202" s="661" t="e">
        <f aca="false">IF(A202="","",+B201)</f>
        <v>#REF!</v>
      </c>
      <c r="C202" s="661" t="e">
        <f aca="false">IF(A202="","",IF(#REF!+'Plano Tx de Esforço'!A202&gt;120,0,ROUND(IF(B202&gt;0.045,(0.045*0.5),(0.5)*B202),7)))</f>
        <v>#REF!</v>
      </c>
      <c r="D202" s="661" t="e">
        <f aca="false">IF(A202="","",+B202-C202)</f>
        <v>#REF!</v>
      </c>
      <c r="E202" s="662" t="e">
        <f aca="false">IF(A202="","",+E201-F201)</f>
        <v>#REF!</v>
      </c>
      <c r="F202" s="662" t="e">
        <f aca="false">IF(A202="","",+J202-H202)</f>
        <v>#REF!</v>
      </c>
      <c r="G202" s="662" t="e">
        <f aca="false">IF(A202="","",ROUND(+E202*((1+B202)^(1/12)-1),2))</f>
        <v>#REF!</v>
      </c>
      <c r="H202" s="662" t="e">
        <f aca="false">IF(A202="","",ROUND(+E202*((1+B202-C202)^(1/12)-1),2))</f>
        <v>#REF!</v>
      </c>
      <c r="I202" s="662" t="e">
        <f aca="false">IF(A202="","",+G202-H202)</f>
        <v>#REF!</v>
      </c>
      <c r="J202" s="662" t="e">
        <f aca="false">IF(A202="","",PMT((1+D202)^(1/12)-1,(#REF!*12)-A202+1,-E202))</f>
        <v>#REF!</v>
      </c>
      <c r="K202" s="663"/>
    </row>
    <row r="203" customFormat="false" ht="14.25" hidden="false" customHeight="false" outlineLevel="0" collapsed="false">
      <c r="A203" s="660" t="e">
        <f aca="false">IF(A202="","",IF(A202=#REF!*12,"",+A202+1))</f>
        <v>#REF!</v>
      </c>
      <c r="B203" s="661" t="e">
        <f aca="false">IF(A203="","",+B202)</f>
        <v>#REF!</v>
      </c>
      <c r="C203" s="661" t="e">
        <f aca="false">IF(A203="","",IF(#REF!+'Plano Tx de Esforço'!A203&gt;120,0,ROUND(IF(B203&gt;0.045,(0.045*0.5),(0.5)*B203),7)))</f>
        <v>#REF!</v>
      </c>
      <c r="D203" s="661" t="e">
        <f aca="false">IF(A203="","",+B203-C203)</f>
        <v>#REF!</v>
      </c>
      <c r="E203" s="662" t="e">
        <f aca="false">IF(A203="","",+E202-F202)</f>
        <v>#REF!</v>
      </c>
      <c r="F203" s="662" t="e">
        <f aca="false">IF(A203="","",+J203-H203)</f>
        <v>#REF!</v>
      </c>
      <c r="G203" s="662" t="e">
        <f aca="false">IF(A203="","",ROUND(+E203*((1+B203)^(1/12)-1),2))</f>
        <v>#REF!</v>
      </c>
      <c r="H203" s="662" t="e">
        <f aca="false">IF(A203="","",ROUND(+E203*((1+B203-C203)^(1/12)-1),2))</f>
        <v>#REF!</v>
      </c>
      <c r="I203" s="662" t="e">
        <f aca="false">IF(A203="","",+G203-H203)</f>
        <v>#REF!</v>
      </c>
      <c r="J203" s="662" t="e">
        <f aca="false">IF(A203="","",PMT((1+D203)^(1/12)-1,(#REF!*12)-A203+1,-E203))</f>
        <v>#REF!</v>
      </c>
      <c r="K203" s="663"/>
    </row>
    <row r="204" customFormat="false" ht="14.25" hidden="false" customHeight="false" outlineLevel="0" collapsed="false">
      <c r="A204" s="660" t="e">
        <f aca="false">IF(A203="","",IF(A203=#REF!*12,"",+A203+1))</f>
        <v>#REF!</v>
      </c>
      <c r="B204" s="661" t="e">
        <f aca="false">IF(A204="","",+B203)</f>
        <v>#REF!</v>
      </c>
      <c r="C204" s="661" t="e">
        <f aca="false">IF(A204="","",IF(#REF!+'Plano Tx de Esforço'!A204&gt;120,0,ROUND(IF(B204&gt;0.045,(0.045*0.5),(0.5)*B204),7)))</f>
        <v>#REF!</v>
      </c>
      <c r="D204" s="661" t="e">
        <f aca="false">IF(A204="","",+B204-C204)</f>
        <v>#REF!</v>
      </c>
      <c r="E204" s="662" t="e">
        <f aca="false">IF(A204="","",+E203-F203)</f>
        <v>#REF!</v>
      </c>
      <c r="F204" s="662" t="e">
        <f aca="false">IF(A204="","",+J204-H204)</f>
        <v>#REF!</v>
      </c>
      <c r="G204" s="662" t="e">
        <f aca="false">IF(A204="","",ROUND(+E204*((1+B204)^(1/12)-1),2))</f>
        <v>#REF!</v>
      </c>
      <c r="H204" s="662" t="e">
        <f aca="false">IF(A204="","",ROUND(+E204*((1+B204-C204)^(1/12)-1),2))</f>
        <v>#REF!</v>
      </c>
      <c r="I204" s="662" t="e">
        <f aca="false">IF(A204="","",+G204-H204)</f>
        <v>#REF!</v>
      </c>
      <c r="J204" s="662" t="e">
        <f aca="false">IF(A204="","",PMT((1+D204)^(1/12)-1,(#REF!*12)-A204+1,-E204))</f>
        <v>#REF!</v>
      </c>
      <c r="K204" s="663"/>
    </row>
    <row r="205" customFormat="false" ht="14.25" hidden="false" customHeight="false" outlineLevel="0" collapsed="false">
      <c r="A205" s="660" t="e">
        <f aca="false">IF(A204="","",IF(A204=#REF!*12,"",+A204+1))</f>
        <v>#REF!</v>
      </c>
      <c r="B205" s="661" t="e">
        <f aca="false">IF(A205="","",+B204)</f>
        <v>#REF!</v>
      </c>
      <c r="C205" s="661" t="e">
        <f aca="false">IF(A205="","",IF(#REF!+'Plano Tx de Esforço'!A205&gt;120,0,ROUND(IF(B205&gt;0.045,(0.045*0.5),(0.5)*B205),7)))</f>
        <v>#REF!</v>
      </c>
      <c r="D205" s="661" t="e">
        <f aca="false">IF(A205="","",+B205-C205)</f>
        <v>#REF!</v>
      </c>
      <c r="E205" s="662" t="e">
        <f aca="false">IF(A205="","",+E204-F204)</f>
        <v>#REF!</v>
      </c>
      <c r="F205" s="662" t="e">
        <f aca="false">IF(A205="","",+J205-H205)</f>
        <v>#REF!</v>
      </c>
      <c r="G205" s="662" t="e">
        <f aca="false">IF(A205="","",ROUND(+E205*((1+B205)^(1/12)-1),2))</f>
        <v>#REF!</v>
      </c>
      <c r="H205" s="662" t="e">
        <f aca="false">IF(A205="","",ROUND(+E205*((1+B205-C205)^(1/12)-1),2))</f>
        <v>#REF!</v>
      </c>
      <c r="I205" s="662" t="e">
        <f aca="false">IF(A205="","",+G205-H205)</f>
        <v>#REF!</v>
      </c>
      <c r="J205" s="662" t="e">
        <f aca="false">IF(A205="","",PMT((1+D205)^(1/12)-1,(#REF!*12)-A205+1,-E205))</f>
        <v>#REF!</v>
      </c>
      <c r="K205" s="663"/>
    </row>
    <row r="206" customFormat="false" ht="14.25" hidden="false" customHeight="false" outlineLevel="0" collapsed="false">
      <c r="A206" s="660" t="e">
        <f aca="false">IF(A205="","",IF(A205=#REF!*12,"",+A205+1))</f>
        <v>#REF!</v>
      </c>
      <c r="B206" s="661" t="e">
        <f aca="false">IF(A206="","",+B205)</f>
        <v>#REF!</v>
      </c>
      <c r="C206" s="661" t="e">
        <f aca="false">IF(A206="","",IF(#REF!+'Plano Tx de Esforço'!A206&gt;120,0,ROUND(IF(B206&gt;0.045,(0.045*0.5),(0.5)*B206),7)))</f>
        <v>#REF!</v>
      </c>
      <c r="D206" s="661" t="e">
        <f aca="false">IF(A206="","",+B206-C206)</f>
        <v>#REF!</v>
      </c>
      <c r="E206" s="662" t="e">
        <f aca="false">IF(A206="","",+E205-F205)</f>
        <v>#REF!</v>
      </c>
      <c r="F206" s="662" t="e">
        <f aca="false">IF(A206="","",+J206-H206)</f>
        <v>#REF!</v>
      </c>
      <c r="G206" s="662" t="e">
        <f aca="false">IF(A206="","",ROUND(+E206*((1+B206)^(1/12)-1),2))</f>
        <v>#REF!</v>
      </c>
      <c r="H206" s="662" t="e">
        <f aca="false">IF(A206="","",ROUND(+E206*((1+B206-C206)^(1/12)-1),2))</f>
        <v>#REF!</v>
      </c>
      <c r="I206" s="662" t="e">
        <f aca="false">IF(A206="","",+G206-H206)</f>
        <v>#REF!</v>
      </c>
      <c r="J206" s="662" t="e">
        <f aca="false">IF(A206="","",PMT((1+D206)^(1/12)-1,(#REF!*12)-A206+1,-E206))</f>
        <v>#REF!</v>
      </c>
      <c r="K206" s="663"/>
    </row>
    <row r="207" customFormat="false" ht="14.25" hidden="false" customHeight="false" outlineLevel="0" collapsed="false">
      <c r="A207" s="660" t="e">
        <f aca="false">IF(A206="","",IF(A206=#REF!*12,"",+A206+1))</f>
        <v>#REF!</v>
      </c>
      <c r="B207" s="661" t="e">
        <f aca="false">IF(A207="","",+B206)</f>
        <v>#REF!</v>
      </c>
      <c r="C207" s="661" t="e">
        <f aca="false">IF(A207="","",IF(#REF!+'Plano Tx de Esforço'!A207&gt;120,0,ROUND(IF(B207&gt;0.045,(0.045*0.5),(0.5)*B207),7)))</f>
        <v>#REF!</v>
      </c>
      <c r="D207" s="661" t="e">
        <f aca="false">IF(A207="","",+B207-C207)</f>
        <v>#REF!</v>
      </c>
      <c r="E207" s="662" t="e">
        <f aca="false">IF(A207="","",+E206-F206)</f>
        <v>#REF!</v>
      </c>
      <c r="F207" s="662" t="e">
        <f aca="false">IF(A207="","",+J207-H207)</f>
        <v>#REF!</v>
      </c>
      <c r="G207" s="662" t="e">
        <f aca="false">IF(A207="","",ROUND(+E207*((1+B207)^(1/12)-1),2))</f>
        <v>#REF!</v>
      </c>
      <c r="H207" s="662" t="e">
        <f aca="false">IF(A207="","",ROUND(+E207*((1+B207-C207)^(1/12)-1),2))</f>
        <v>#REF!</v>
      </c>
      <c r="I207" s="662" t="e">
        <f aca="false">IF(A207="","",+G207-H207)</f>
        <v>#REF!</v>
      </c>
      <c r="J207" s="662" t="e">
        <f aca="false">IF(A207="","",PMT((1+D207)^(1/12)-1,(#REF!*12)-A207+1,-E207))</f>
        <v>#REF!</v>
      </c>
      <c r="K207" s="663"/>
    </row>
    <row r="208" customFormat="false" ht="14.25" hidden="false" customHeight="false" outlineLevel="0" collapsed="false">
      <c r="A208" s="660" t="e">
        <f aca="false">IF(A207="","",IF(A207=#REF!*12,"",+A207+1))</f>
        <v>#REF!</v>
      </c>
      <c r="B208" s="661" t="e">
        <f aca="false">IF(A208="","",+B207)</f>
        <v>#REF!</v>
      </c>
      <c r="C208" s="661" t="e">
        <f aca="false">IF(A208="","",IF(#REF!+'Plano Tx de Esforço'!A208&gt;120,0,ROUND(IF(B208&gt;0.045,(0.045*0.5),(0.5)*B208),7)))</f>
        <v>#REF!</v>
      </c>
      <c r="D208" s="661" t="e">
        <f aca="false">IF(A208="","",+B208-C208)</f>
        <v>#REF!</v>
      </c>
      <c r="E208" s="662" t="e">
        <f aca="false">IF(A208="","",+E207-F207)</f>
        <v>#REF!</v>
      </c>
      <c r="F208" s="662" t="e">
        <f aca="false">IF(A208="","",+J208-H208)</f>
        <v>#REF!</v>
      </c>
      <c r="G208" s="662" t="e">
        <f aca="false">IF(A208="","",ROUND(+E208*((1+B208)^(1/12)-1),2))</f>
        <v>#REF!</v>
      </c>
      <c r="H208" s="662" t="e">
        <f aca="false">IF(A208="","",ROUND(+E208*((1+B208-C208)^(1/12)-1),2))</f>
        <v>#REF!</v>
      </c>
      <c r="I208" s="662" t="e">
        <f aca="false">IF(A208="","",+G208-H208)</f>
        <v>#REF!</v>
      </c>
      <c r="J208" s="662" t="e">
        <f aca="false">IF(A208="","",PMT((1+D208)^(1/12)-1,(#REF!*12)-A208+1,-E208))</f>
        <v>#REF!</v>
      </c>
      <c r="K208" s="663"/>
    </row>
    <row r="209" customFormat="false" ht="14.25" hidden="false" customHeight="false" outlineLevel="0" collapsed="false">
      <c r="A209" s="660" t="e">
        <f aca="false">IF(A208="","",IF(A208=#REF!*12,"",+A208+1))</f>
        <v>#REF!</v>
      </c>
      <c r="B209" s="661" t="e">
        <f aca="false">IF(A209="","",+B208)</f>
        <v>#REF!</v>
      </c>
      <c r="C209" s="661" t="e">
        <f aca="false">IF(A209="","",IF(#REF!+'Plano Tx de Esforço'!A209&gt;120,0,ROUND(IF(B209&gt;0.045,(0.045*0.5),(0.5)*B209),7)))</f>
        <v>#REF!</v>
      </c>
      <c r="D209" s="661" t="e">
        <f aca="false">IF(A209="","",+B209-C209)</f>
        <v>#REF!</v>
      </c>
      <c r="E209" s="662" t="e">
        <f aca="false">IF(A209="","",+E208-F208)</f>
        <v>#REF!</v>
      </c>
      <c r="F209" s="662" t="e">
        <f aca="false">IF(A209="","",+J209-H209)</f>
        <v>#REF!</v>
      </c>
      <c r="G209" s="662" t="e">
        <f aca="false">IF(A209="","",ROUND(+E209*((1+B209)^(1/12)-1),2))</f>
        <v>#REF!</v>
      </c>
      <c r="H209" s="662" t="e">
        <f aca="false">IF(A209="","",ROUND(+E209*((1+B209-C209)^(1/12)-1),2))</f>
        <v>#REF!</v>
      </c>
      <c r="I209" s="662" t="e">
        <f aca="false">IF(A209="","",+G209-H209)</f>
        <v>#REF!</v>
      </c>
      <c r="J209" s="662" t="e">
        <f aca="false">IF(A209="","",PMT((1+D209)^(1/12)-1,(#REF!*12)-A209+1,-E209))</f>
        <v>#REF!</v>
      </c>
      <c r="K209" s="663"/>
    </row>
    <row r="210" customFormat="false" ht="14.25" hidden="false" customHeight="false" outlineLevel="0" collapsed="false">
      <c r="A210" s="660" t="e">
        <f aca="false">IF(A209="","",IF(A209=#REF!*12,"",+A209+1))</f>
        <v>#REF!</v>
      </c>
      <c r="B210" s="661" t="e">
        <f aca="false">IF(A210="","",+B209)</f>
        <v>#REF!</v>
      </c>
      <c r="C210" s="661" t="e">
        <f aca="false">IF(A210="","",IF(#REF!+'Plano Tx de Esforço'!A210&gt;120,0,ROUND(IF(B210&gt;0.045,(0.045*0.5),(0.5)*B210),7)))</f>
        <v>#REF!</v>
      </c>
      <c r="D210" s="661" t="e">
        <f aca="false">IF(A210="","",+B210-C210)</f>
        <v>#REF!</v>
      </c>
      <c r="E210" s="662" t="e">
        <f aca="false">IF(A210="","",+E209-F209)</f>
        <v>#REF!</v>
      </c>
      <c r="F210" s="662" t="e">
        <f aca="false">IF(A210="","",+J210-H210)</f>
        <v>#REF!</v>
      </c>
      <c r="G210" s="662" t="e">
        <f aca="false">IF(A210="","",ROUND(+E210*((1+B210)^(1/12)-1),2))</f>
        <v>#REF!</v>
      </c>
      <c r="H210" s="662" t="e">
        <f aca="false">IF(A210="","",ROUND(+E210*((1+B210-C210)^(1/12)-1),2))</f>
        <v>#REF!</v>
      </c>
      <c r="I210" s="662" t="e">
        <f aca="false">IF(A210="","",+G210-H210)</f>
        <v>#REF!</v>
      </c>
      <c r="J210" s="662" t="e">
        <f aca="false">IF(A210="","",PMT((1+D210)^(1/12)-1,(#REF!*12)-A210+1,-E210))</f>
        <v>#REF!</v>
      </c>
      <c r="K210" s="663"/>
    </row>
    <row r="211" customFormat="false" ht="14.25" hidden="false" customHeight="false" outlineLevel="0" collapsed="false">
      <c r="A211" s="660" t="e">
        <f aca="false">IF(A210="","",IF(A210=#REF!*12,"",+A210+1))</f>
        <v>#REF!</v>
      </c>
      <c r="B211" s="661" t="e">
        <f aca="false">IF(A211="","",+B210)</f>
        <v>#REF!</v>
      </c>
      <c r="C211" s="661" t="e">
        <f aca="false">IF(A211="","",IF(#REF!+'Plano Tx de Esforço'!A211&gt;120,0,ROUND(IF(B211&gt;0.045,(0.045*0.5),(0.5)*B211),7)))</f>
        <v>#REF!</v>
      </c>
      <c r="D211" s="661" t="e">
        <f aca="false">IF(A211="","",+B211-C211)</f>
        <v>#REF!</v>
      </c>
      <c r="E211" s="662" t="e">
        <f aca="false">IF(A211="","",+E210-F210)</f>
        <v>#REF!</v>
      </c>
      <c r="F211" s="662" t="e">
        <f aca="false">IF(A211="","",+J211-H211)</f>
        <v>#REF!</v>
      </c>
      <c r="G211" s="662" t="e">
        <f aca="false">IF(A211="","",ROUND(+E211*((1+B211)^(1/12)-1),2))</f>
        <v>#REF!</v>
      </c>
      <c r="H211" s="662" t="e">
        <f aca="false">IF(A211="","",ROUND(+E211*((1+B211-C211)^(1/12)-1),2))</f>
        <v>#REF!</v>
      </c>
      <c r="I211" s="662" t="e">
        <f aca="false">IF(A211="","",+G211-H211)</f>
        <v>#REF!</v>
      </c>
      <c r="J211" s="662" t="e">
        <f aca="false">IF(A211="","",PMT((1+D211)^(1/12)-1,(#REF!*12)-A211+1,-E211))</f>
        <v>#REF!</v>
      </c>
      <c r="K211" s="663"/>
    </row>
    <row r="212" customFormat="false" ht="14.25" hidden="false" customHeight="false" outlineLevel="0" collapsed="false">
      <c r="A212" s="660" t="e">
        <f aca="false">IF(A211="","",IF(A211=#REF!*12,"",+A211+1))</f>
        <v>#REF!</v>
      </c>
      <c r="B212" s="661" t="e">
        <f aca="false">IF(A212="","",+B211)</f>
        <v>#REF!</v>
      </c>
      <c r="C212" s="661" t="e">
        <f aca="false">IF(A212="","",IF(#REF!+'Plano Tx de Esforço'!A212&gt;120,0,ROUND(IF(B212&gt;0.045,(0.045*0.5),(0.5)*B212),7)))</f>
        <v>#REF!</v>
      </c>
      <c r="D212" s="661" t="e">
        <f aca="false">IF(A212="","",+B212-C212)</f>
        <v>#REF!</v>
      </c>
      <c r="E212" s="662" t="e">
        <f aca="false">IF(A212="","",+E211-F211)</f>
        <v>#REF!</v>
      </c>
      <c r="F212" s="662" t="e">
        <f aca="false">IF(A212="","",+J212-H212)</f>
        <v>#REF!</v>
      </c>
      <c r="G212" s="662" t="e">
        <f aca="false">IF(A212="","",ROUND(+E212*((1+B212)^(1/12)-1),2))</f>
        <v>#REF!</v>
      </c>
      <c r="H212" s="662" t="e">
        <f aca="false">IF(A212="","",ROUND(+E212*((1+B212-C212)^(1/12)-1),2))</f>
        <v>#REF!</v>
      </c>
      <c r="I212" s="662" t="e">
        <f aca="false">IF(A212="","",+G212-H212)</f>
        <v>#REF!</v>
      </c>
      <c r="J212" s="662" t="e">
        <f aca="false">IF(A212="","",PMT((1+D212)^(1/12)-1,(#REF!*12)-A212+1,-E212))</f>
        <v>#REF!</v>
      </c>
      <c r="K212" s="663"/>
    </row>
    <row r="213" customFormat="false" ht="14.25" hidden="false" customHeight="false" outlineLevel="0" collapsed="false">
      <c r="A213" s="660" t="e">
        <f aca="false">IF(A212="","",IF(A212=#REF!*12,"",+A212+1))</f>
        <v>#REF!</v>
      </c>
      <c r="B213" s="661" t="e">
        <f aca="false">IF(A213="","",+B212)</f>
        <v>#REF!</v>
      </c>
      <c r="C213" s="661" t="e">
        <f aca="false">IF(A213="","",IF(#REF!+'Plano Tx de Esforço'!A213&gt;120,0,ROUND(IF(B213&gt;0.045,(0.045*0.5),(0.5)*B213),7)))</f>
        <v>#REF!</v>
      </c>
      <c r="D213" s="661" t="e">
        <f aca="false">IF(A213="","",+B213-C213)</f>
        <v>#REF!</v>
      </c>
      <c r="E213" s="662" t="e">
        <f aca="false">IF(A213="","",+E212-F212)</f>
        <v>#REF!</v>
      </c>
      <c r="F213" s="662" t="e">
        <f aca="false">IF(A213="","",+J213-H213)</f>
        <v>#REF!</v>
      </c>
      <c r="G213" s="662" t="e">
        <f aca="false">IF(A213="","",ROUND(+E213*((1+B213)^(1/12)-1),2))</f>
        <v>#REF!</v>
      </c>
      <c r="H213" s="662" t="e">
        <f aca="false">IF(A213="","",ROUND(+E213*((1+B213-C213)^(1/12)-1),2))</f>
        <v>#REF!</v>
      </c>
      <c r="I213" s="662" t="e">
        <f aca="false">IF(A213="","",+G213-H213)</f>
        <v>#REF!</v>
      </c>
      <c r="J213" s="662" t="e">
        <f aca="false">IF(A213="","",PMT((1+D213)^(1/12)-1,(#REF!*12)-A213+1,-E213))</f>
        <v>#REF!</v>
      </c>
      <c r="K213" s="663"/>
    </row>
    <row r="214" customFormat="false" ht="14.25" hidden="false" customHeight="false" outlineLevel="0" collapsed="false">
      <c r="A214" s="660" t="e">
        <f aca="false">IF(A213="","",IF(A213=#REF!*12,"",+A213+1))</f>
        <v>#REF!</v>
      </c>
      <c r="B214" s="661" t="e">
        <f aca="false">IF(A214="","",+B213)</f>
        <v>#REF!</v>
      </c>
      <c r="C214" s="661" t="e">
        <f aca="false">IF(A214="","",IF(#REF!+'Plano Tx de Esforço'!A214&gt;120,0,ROUND(IF(B214&gt;0.045,(0.045*0.5),(0.5)*B214),7)))</f>
        <v>#REF!</v>
      </c>
      <c r="D214" s="661" t="e">
        <f aca="false">IF(A214="","",+B214-C214)</f>
        <v>#REF!</v>
      </c>
      <c r="E214" s="662" t="e">
        <f aca="false">IF(A214="","",+E213-F213)</f>
        <v>#REF!</v>
      </c>
      <c r="F214" s="662" t="e">
        <f aca="false">IF(A214="","",+J214-H214)</f>
        <v>#REF!</v>
      </c>
      <c r="G214" s="662" t="e">
        <f aca="false">IF(A214="","",ROUND(+E214*((1+B214)^(1/12)-1),2))</f>
        <v>#REF!</v>
      </c>
      <c r="H214" s="662" t="e">
        <f aca="false">IF(A214="","",ROUND(+E214*((1+B214-C214)^(1/12)-1),2))</f>
        <v>#REF!</v>
      </c>
      <c r="I214" s="662" t="e">
        <f aca="false">IF(A214="","",+G214-H214)</f>
        <v>#REF!</v>
      </c>
      <c r="J214" s="662" t="e">
        <f aca="false">IF(A214="","",PMT((1+D214)^(1/12)-1,(#REF!*12)-A214+1,-E214))</f>
        <v>#REF!</v>
      </c>
      <c r="K214" s="663"/>
    </row>
    <row r="215" customFormat="false" ht="14.25" hidden="false" customHeight="false" outlineLevel="0" collapsed="false">
      <c r="A215" s="660" t="e">
        <f aca="false">IF(A214="","",IF(A214=#REF!*12,"",+A214+1))</f>
        <v>#REF!</v>
      </c>
      <c r="B215" s="661" t="e">
        <f aca="false">IF(A215="","",+B214)</f>
        <v>#REF!</v>
      </c>
      <c r="C215" s="661" t="e">
        <f aca="false">IF(A215="","",IF(#REF!+'Plano Tx de Esforço'!A215&gt;120,0,ROUND(IF(B215&gt;0.045,(0.045*0.5),(0.5)*B215),7)))</f>
        <v>#REF!</v>
      </c>
      <c r="D215" s="661" t="e">
        <f aca="false">IF(A215="","",+B215-C215)</f>
        <v>#REF!</v>
      </c>
      <c r="E215" s="662" t="e">
        <f aca="false">IF(A215="","",+E214-F214)</f>
        <v>#REF!</v>
      </c>
      <c r="F215" s="662" t="e">
        <f aca="false">IF(A215="","",+J215-H215)</f>
        <v>#REF!</v>
      </c>
      <c r="G215" s="662" t="e">
        <f aca="false">IF(A215="","",ROUND(+E215*((1+B215)^(1/12)-1),2))</f>
        <v>#REF!</v>
      </c>
      <c r="H215" s="662" t="e">
        <f aca="false">IF(A215="","",ROUND(+E215*((1+B215-C215)^(1/12)-1),2))</f>
        <v>#REF!</v>
      </c>
      <c r="I215" s="662" t="e">
        <f aca="false">IF(A215="","",+G215-H215)</f>
        <v>#REF!</v>
      </c>
      <c r="J215" s="662" t="e">
        <f aca="false">IF(A215="","",PMT((1+D215)^(1/12)-1,(#REF!*12)-A215+1,-E215))</f>
        <v>#REF!</v>
      </c>
      <c r="K215" s="663"/>
    </row>
    <row r="216" customFormat="false" ht="14.25" hidden="false" customHeight="false" outlineLevel="0" collapsed="false">
      <c r="A216" s="660" t="e">
        <f aca="false">IF(A215="","",IF(A215=#REF!*12,"",+A215+1))</f>
        <v>#REF!</v>
      </c>
      <c r="B216" s="661" t="e">
        <f aca="false">IF(A216="","",+B215)</f>
        <v>#REF!</v>
      </c>
      <c r="C216" s="661" t="e">
        <f aca="false">IF(A216="","",IF(#REF!+'Plano Tx de Esforço'!A216&gt;120,0,ROUND(IF(B216&gt;0.045,(0.045*0.5),(0.5)*B216),7)))</f>
        <v>#REF!</v>
      </c>
      <c r="D216" s="661" t="e">
        <f aca="false">IF(A216="","",+B216-C216)</f>
        <v>#REF!</v>
      </c>
      <c r="E216" s="662" t="e">
        <f aca="false">IF(A216="","",+E215-F215)</f>
        <v>#REF!</v>
      </c>
      <c r="F216" s="662" t="e">
        <f aca="false">IF(A216="","",+J216-H216)</f>
        <v>#REF!</v>
      </c>
      <c r="G216" s="662" t="e">
        <f aca="false">IF(A216="","",ROUND(+E216*((1+B216)^(1/12)-1),2))</f>
        <v>#REF!</v>
      </c>
      <c r="H216" s="662" t="e">
        <f aca="false">IF(A216="","",ROUND(+E216*((1+B216-C216)^(1/12)-1),2))</f>
        <v>#REF!</v>
      </c>
      <c r="I216" s="662" t="e">
        <f aca="false">IF(A216="","",+G216-H216)</f>
        <v>#REF!</v>
      </c>
      <c r="J216" s="662" t="e">
        <f aca="false">IF(A216="","",PMT((1+D216)^(1/12)-1,(#REF!*12)-A216+1,-E216))</f>
        <v>#REF!</v>
      </c>
      <c r="K216" s="663"/>
    </row>
    <row r="217" customFormat="false" ht="14.25" hidden="false" customHeight="false" outlineLevel="0" collapsed="false">
      <c r="A217" s="660" t="e">
        <f aca="false">IF(A216="","",IF(A216=#REF!*12,"",+A216+1))</f>
        <v>#REF!</v>
      </c>
      <c r="B217" s="661" t="e">
        <f aca="false">IF(A217="","",+B216)</f>
        <v>#REF!</v>
      </c>
      <c r="C217" s="661" t="e">
        <f aca="false">IF(A217="","",IF(#REF!+'Plano Tx de Esforço'!A217&gt;120,0,ROUND(IF(B217&gt;0.045,(0.045*0.5),(0.5)*B217),7)))</f>
        <v>#REF!</v>
      </c>
      <c r="D217" s="661" t="e">
        <f aca="false">IF(A217="","",+B217-C217)</f>
        <v>#REF!</v>
      </c>
      <c r="E217" s="662" t="e">
        <f aca="false">IF(A217="","",+E216-F216)</f>
        <v>#REF!</v>
      </c>
      <c r="F217" s="662" t="e">
        <f aca="false">IF(A217="","",+J217-H217)</f>
        <v>#REF!</v>
      </c>
      <c r="G217" s="662" t="e">
        <f aca="false">IF(A217="","",ROUND(+E217*((1+B217)^(1/12)-1),2))</f>
        <v>#REF!</v>
      </c>
      <c r="H217" s="662" t="e">
        <f aca="false">IF(A217="","",ROUND(+E217*((1+B217-C217)^(1/12)-1),2))</f>
        <v>#REF!</v>
      </c>
      <c r="I217" s="662" t="e">
        <f aca="false">IF(A217="","",+G217-H217)</f>
        <v>#REF!</v>
      </c>
      <c r="J217" s="662" t="e">
        <f aca="false">IF(A217="","",PMT((1+D217)^(1/12)-1,(#REF!*12)-A217+1,-E217))</f>
        <v>#REF!</v>
      </c>
      <c r="K217" s="663"/>
    </row>
    <row r="218" customFormat="false" ht="14.25" hidden="false" customHeight="false" outlineLevel="0" collapsed="false">
      <c r="A218" s="660" t="e">
        <f aca="false">IF(A217="","",IF(A217=#REF!*12,"",+A217+1))</f>
        <v>#REF!</v>
      </c>
      <c r="B218" s="661" t="e">
        <f aca="false">IF(A218="","",+B217)</f>
        <v>#REF!</v>
      </c>
      <c r="C218" s="661" t="e">
        <f aca="false">IF(A218="","",IF(#REF!+'Plano Tx de Esforço'!A218&gt;120,0,ROUND(IF(B218&gt;0.045,(0.045*0.5),(0.5)*B218),7)))</f>
        <v>#REF!</v>
      </c>
      <c r="D218" s="661" t="e">
        <f aca="false">IF(A218="","",+B218-C218)</f>
        <v>#REF!</v>
      </c>
      <c r="E218" s="662" t="e">
        <f aca="false">IF(A218="","",+E217-F217)</f>
        <v>#REF!</v>
      </c>
      <c r="F218" s="662" t="e">
        <f aca="false">IF(A218="","",+J218-H218)</f>
        <v>#REF!</v>
      </c>
      <c r="G218" s="662" t="e">
        <f aca="false">IF(A218="","",ROUND(+E218*((1+B218)^(1/12)-1),2))</f>
        <v>#REF!</v>
      </c>
      <c r="H218" s="662" t="e">
        <f aca="false">IF(A218="","",ROUND(+E218*((1+B218-C218)^(1/12)-1),2))</f>
        <v>#REF!</v>
      </c>
      <c r="I218" s="662" t="e">
        <f aca="false">IF(A218="","",+G218-H218)</f>
        <v>#REF!</v>
      </c>
      <c r="J218" s="662" t="e">
        <f aca="false">IF(A218="","",PMT((1+D218)^(1/12)-1,(#REF!*12)-A218+1,-E218))</f>
        <v>#REF!</v>
      </c>
      <c r="K218" s="663"/>
    </row>
    <row r="219" customFormat="false" ht="14.25" hidden="false" customHeight="false" outlineLevel="0" collapsed="false">
      <c r="A219" s="660" t="e">
        <f aca="false">IF(A218="","",IF(A218=#REF!*12,"",+A218+1))</f>
        <v>#REF!</v>
      </c>
      <c r="B219" s="661" t="e">
        <f aca="false">IF(A219="","",+B218)</f>
        <v>#REF!</v>
      </c>
      <c r="C219" s="661" t="e">
        <f aca="false">IF(A219="","",IF(#REF!+'Plano Tx de Esforço'!A219&gt;120,0,ROUND(IF(B219&gt;0.045,(0.045*0.5),(0.5)*B219),7)))</f>
        <v>#REF!</v>
      </c>
      <c r="D219" s="661" t="e">
        <f aca="false">IF(A219="","",+B219-C219)</f>
        <v>#REF!</v>
      </c>
      <c r="E219" s="662" t="e">
        <f aca="false">IF(A219="","",+E218-F218)</f>
        <v>#REF!</v>
      </c>
      <c r="F219" s="662" t="e">
        <f aca="false">IF(A219="","",+J219-H219)</f>
        <v>#REF!</v>
      </c>
      <c r="G219" s="662" t="e">
        <f aca="false">IF(A219="","",ROUND(+E219*((1+B219)^(1/12)-1),2))</f>
        <v>#REF!</v>
      </c>
      <c r="H219" s="662" t="e">
        <f aca="false">IF(A219="","",ROUND(+E219*((1+B219-C219)^(1/12)-1),2))</f>
        <v>#REF!</v>
      </c>
      <c r="I219" s="662" t="e">
        <f aca="false">IF(A219="","",+G219-H219)</f>
        <v>#REF!</v>
      </c>
      <c r="J219" s="662" t="e">
        <f aca="false">IF(A219="","",PMT((1+D219)^(1/12)-1,(#REF!*12)-A219+1,-E219))</f>
        <v>#REF!</v>
      </c>
      <c r="K219" s="663"/>
    </row>
    <row r="220" customFormat="false" ht="14.25" hidden="false" customHeight="false" outlineLevel="0" collapsed="false">
      <c r="A220" s="660" t="e">
        <f aca="false">IF(A219="","",IF(A219=#REF!*12,"",+A219+1))</f>
        <v>#REF!</v>
      </c>
      <c r="B220" s="661" t="e">
        <f aca="false">IF(A220="","",+B219)</f>
        <v>#REF!</v>
      </c>
      <c r="C220" s="661" t="e">
        <f aca="false">IF(A220="","",IF(#REF!+'Plano Tx de Esforço'!A220&gt;120,0,ROUND(IF(B220&gt;0.045,(0.045*0.5),(0.5)*B220),7)))</f>
        <v>#REF!</v>
      </c>
      <c r="D220" s="661" t="e">
        <f aca="false">IF(A220="","",+B220-C220)</f>
        <v>#REF!</v>
      </c>
      <c r="E220" s="662" t="e">
        <f aca="false">IF(A220="","",+E219-F219)</f>
        <v>#REF!</v>
      </c>
      <c r="F220" s="662" t="e">
        <f aca="false">IF(A220="","",+J220-H220)</f>
        <v>#REF!</v>
      </c>
      <c r="G220" s="662" t="e">
        <f aca="false">IF(A220="","",ROUND(+E220*((1+B220)^(1/12)-1),2))</f>
        <v>#REF!</v>
      </c>
      <c r="H220" s="662" t="e">
        <f aca="false">IF(A220="","",ROUND(+E220*((1+B220-C220)^(1/12)-1),2))</f>
        <v>#REF!</v>
      </c>
      <c r="I220" s="662" t="e">
        <f aca="false">IF(A220="","",+G220-H220)</f>
        <v>#REF!</v>
      </c>
      <c r="J220" s="662" t="e">
        <f aca="false">IF(A220="","",PMT((1+D220)^(1/12)-1,(#REF!*12)-A220+1,-E220))</f>
        <v>#REF!</v>
      </c>
      <c r="K220" s="663"/>
    </row>
    <row r="221" customFormat="false" ht="14.25" hidden="false" customHeight="false" outlineLevel="0" collapsed="false">
      <c r="A221" s="660" t="e">
        <f aca="false">IF(A220="","",IF(A220=#REF!*12,"",+A220+1))</f>
        <v>#REF!</v>
      </c>
      <c r="B221" s="661" t="e">
        <f aca="false">IF(A221="","",+B220)</f>
        <v>#REF!</v>
      </c>
      <c r="C221" s="661" t="e">
        <f aca="false">IF(A221="","",IF(#REF!+'Plano Tx de Esforço'!A221&gt;120,0,ROUND(IF(B221&gt;0.045,(0.045*0.5),(0.5)*B221),7)))</f>
        <v>#REF!</v>
      </c>
      <c r="D221" s="661" t="e">
        <f aca="false">IF(A221="","",+B221-C221)</f>
        <v>#REF!</v>
      </c>
      <c r="E221" s="662" t="e">
        <f aca="false">IF(A221="","",+E220-F220)</f>
        <v>#REF!</v>
      </c>
      <c r="F221" s="662" t="e">
        <f aca="false">IF(A221="","",+J221-H221)</f>
        <v>#REF!</v>
      </c>
      <c r="G221" s="662" t="e">
        <f aca="false">IF(A221="","",ROUND(+E221*((1+B221)^(1/12)-1),2))</f>
        <v>#REF!</v>
      </c>
      <c r="H221" s="662" t="e">
        <f aca="false">IF(A221="","",ROUND(+E221*((1+B221-C221)^(1/12)-1),2))</f>
        <v>#REF!</v>
      </c>
      <c r="I221" s="662" t="e">
        <f aca="false">IF(A221="","",+G221-H221)</f>
        <v>#REF!</v>
      </c>
      <c r="J221" s="662" t="e">
        <f aca="false">IF(A221="","",PMT((1+D221)^(1/12)-1,(#REF!*12)-A221+1,-E221))</f>
        <v>#REF!</v>
      </c>
      <c r="K221" s="663"/>
    </row>
    <row r="222" customFormat="false" ht="14.25" hidden="false" customHeight="false" outlineLevel="0" collapsed="false">
      <c r="A222" s="660" t="e">
        <f aca="false">IF(A221="","",IF(A221=#REF!*12,"",+A221+1))</f>
        <v>#REF!</v>
      </c>
      <c r="B222" s="661" t="e">
        <f aca="false">IF(A222="","",+B221)</f>
        <v>#REF!</v>
      </c>
      <c r="C222" s="661" t="e">
        <f aca="false">IF(A222="","",IF(#REF!+'Plano Tx de Esforço'!A222&gt;120,0,ROUND(IF(B222&gt;0.045,(0.045*0.5),(0.5)*B222),7)))</f>
        <v>#REF!</v>
      </c>
      <c r="D222" s="661" t="e">
        <f aca="false">IF(A222="","",+B222-C222)</f>
        <v>#REF!</v>
      </c>
      <c r="E222" s="662" t="e">
        <f aca="false">IF(A222="","",+E221-F221)</f>
        <v>#REF!</v>
      </c>
      <c r="F222" s="662" t="e">
        <f aca="false">IF(A222="","",+J222-H222)</f>
        <v>#REF!</v>
      </c>
      <c r="G222" s="662" t="e">
        <f aca="false">IF(A222="","",ROUND(+E222*((1+B222)^(1/12)-1),2))</f>
        <v>#REF!</v>
      </c>
      <c r="H222" s="662" t="e">
        <f aca="false">IF(A222="","",ROUND(+E222*((1+B222-C222)^(1/12)-1),2))</f>
        <v>#REF!</v>
      </c>
      <c r="I222" s="662" t="e">
        <f aca="false">IF(A222="","",+G222-H222)</f>
        <v>#REF!</v>
      </c>
      <c r="J222" s="662" t="e">
        <f aca="false">IF(A222="","",PMT((1+D222)^(1/12)-1,(#REF!*12)-A222+1,-E222))</f>
        <v>#REF!</v>
      </c>
      <c r="K222" s="663"/>
    </row>
    <row r="223" customFormat="false" ht="14.25" hidden="false" customHeight="false" outlineLevel="0" collapsed="false">
      <c r="A223" s="660" t="e">
        <f aca="false">IF(A222="","",IF(A222=#REF!*12,"",+A222+1))</f>
        <v>#REF!</v>
      </c>
      <c r="B223" s="661" t="e">
        <f aca="false">IF(A223="","",+B222)</f>
        <v>#REF!</v>
      </c>
      <c r="C223" s="661" t="e">
        <f aca="false">IF(A223="","",IF(#REF!+'Plano Tx de Esforço'!A223&gt;120,0,ROUND(IF(B223&gt;0.045,(0.045*0.5),(0.5)*B223),7)))</f>
        <v>#REF!</v>
      </c>
      <c r="D223" s="661" t="e">
        <f aca="false">IF(A223="","",+B223-C223)</f>
        <v>#REF!</v>
      </c>
      <c r="E223" s="662" t="e">
        <f aca="false">IF(A223="","",+E222-F222)</f>
        <v>#REF!</v>
      </c>
      <c r="F223" s="662" t="e">
        <f aca="false">IF(A223="","",+J223-H223)</f>
        <v>#REF!</v>
      </c>
      <c r="G223" s="662" t="e">
        <f aca="false">IF(A223="","",ROUND(+E223*((1+B223)^(1/12)-1),2))</f>
        <v>#REF!</v>
      </c>
      <c r="H223" s="662" t="e">
        <f aca="false">IF(A223="","",ROUND(+E223*((1+B223-C223)^(1/12)-1),2))</f>
        <v>#REF!</v>
      </c>
      <c r="I223" s="662" t="e">
        <f aca="false">IF(A223="","",+G223-H223)</f>
        <v>#REF!</v>
      </c>
      <c r="J223" s="662" t="e">
        <f aca="false">IF(A223="","",PMT((1+D223)^(1/12)-1,(#REF!*12)-A223+1,-E223))</f>
        <v>#REF!</v>
      </c>
      <c r="K223" s="663"/>
    </row>
    <row r="224" customFormat="false" ht="14.25" hidden="false" customHeight="false" outlineLevel="0" collapsed="false">
      <c r="A224" s="660" t="e">
        <f aca="false">IF(A223="","",IF(A223=#REF!*12,"",+A223+1))</f>
        <v>#REF!</v>
      </c>
      <c r="B224" s="661" t="e">
        <f aca="false">IF(A224="","",+B223)</f>
        <v>#REF!</v>
      </c>
      <c r="C224" s="661" t="e">
        <f aca="false">IF(A224="","",IF(#REF!+'Plano Tx de Esforço'!A224&gt;120,0,ROUND(IF(B224&gt;0.045,(0.045*0.5),(0.5)*B224),7)))</f>
        <v>#REF!</v>
      </c>
      <c r="D224" s="661" t="e">
        <f aca="false">IF(A224="","",+B224-C224)</f>
        <v>#REF!</v>
      </c>
      <c r="E224" s="662" t="e">
        <f aca="false">IF(A224="","",+E223-F223)</f>
        <v>#REF!</v>
      </c>
      <c r="F224" s="662" t="e">
        <f aca="false">IF(A224="","",+J224-H224)</f>
        <v>#REF!</v>
      </c>
      <c r="G224" s="662" t="e">
        <f aca="false">IF(A224="","",ROUND(+E224*((1+B224)^(1/12)-1),2))</f>
        <v>#REF!</v>
      </c>
      <c r="H224" s="662" t="e">
        <f aca="false">IF(A224="","",ROUND(+E224*((1+B224-C224)^(1/12)-1),2))</f>
        <v>#REF!</v>
      </c>
      <c r="I224" s="662" t="e">
        <f aca="false">IF(A224="","",+G224-H224)</f>
        <v>#REF!</v>
      </c>
      <c r="J224" s="662" t="e">
        <f aca="false">IF(A224="","",PMT((1+D224)^(1/12)-1,(#REF!*12)-A224+1,-E224))</f>
        <v>#REF!</v>
      </c>
      <c r="K224" s="663"/>
    </row>
    <row r="225" customFormat="false" ht="14.25" hidden="false" customHeight="false" outlineLevel="0" collapsed="false">
      <c r="A225" s="660" t="e">
        <f aca="false">IF(A224="","",IF(A224=#REF!*12,"",+A224+1))</f>
        <v>#REF!</v>
      </c>
      <c r="B225" s="661" t="e">
        <f aca="false">IF(A225="","",+B224)</f>
        <v>#REF!</v>
      </c>
      <c r="C225" s="661" t="e">
        <f aca="false">IF(A225="","",IF(#REF!+'Plano Tx de Esforço'!A225&gt;120,0,ROUND(IF(B225&gt;0.045,(0.045*0.5),(0.5)*B225),7)))</f>
        <v>#REF!</v>
      </c>
      <c r="D225" s="661" t="e">
        <f aca="false">IF(A225="","",+B225-C225)</f>
        <v>#REF!</v>
      </c>
      <c r="E225" s="662" t="e">
        <f aca="false">IF(A225="","",+E224-F224)</f>
        <v>#REF!</v>
      </c>
      <c r="F225" s="662" t="e">
        <f aca="false">IF(A225="","",+J225-H225)</f>
        <v>#REF!</v>
      </c>
      <c r="G225" s="662" t="e">
        <f aca="false">IF(A225="","",ROUND(+E225*((1+B225)^(1/12)-1),2))</f>
        <v>#REF!</v>
      </c>
      <c r="H225" s="662" t="e">
        <f aca="false">IF(A225="","",ROUND(+E225*((1+B225-C225)^(1/12)-1),2))</f>
        <v>#REF!</v>
      </c>
      <c r="I225" s="662" t="e">
        <f aca="false">IF(A225="","",+G225-H225)</f>
        <v>#REF!</v>
      </c>
      <c r="J225" s="662" t="e">
        <f aca="false">IF(A225="","",PMT((1+D225)^(1/12)-1,(#REF!*12)-A225+1,-E225))</f>
        <v>#REF!</v>
      </c>
      <c r="K225" s="663"/>
    </row>
    <row r="226" customFormat="false" ht="14.25" hidden="false" customHeight="false" outlineLevel="0" collapsed="false">
      <c r="A226" s="660" t="e">
        <f aca="false">IF(A225="","",IF(A225=#REF!*12,"",+A225+1))</f>
        <v>#REF!</v>
      </c>
      <c r="B226" s="661" t="e">
        <f aca="false">IF(A226="","",+B225)</f>
        <v>#REF!</v>
      </c>
      <c r="C226" s="661" t="e">
        <f aca="false">IF(A226="","",IF(#REF!+'Plano Tx de Esforço'!A226&gt;120,0,ROUND(IF(B226&gt;0.045,(0.045*0.5),(0.5)*B226),7)))</f>
        <v>#REF!</v>
      </c>
      <c r="D226" s="661" t="e">
        <f aca="false">IF(A226="","",+B226-C226)</f>
        <v>#REF!</v>
      </c>
      <c r="E226" s="662" t="e">
        <f aca="false">IF(A226="","",+E225-F225)</f>
        <v>#REF!</v>
      </c>
      <c r="F226" s="662" t="e">
        <f aca="false">IF(A226="","",+J226-H226)</f>
        <v>#REF!</v>
      </c>
      <c r="G226" s="662" t="e">
        <f aca="false">IF(A226="","",ROUND(+E226*((1+B226)^(1/12)-1),2))</f>
        <v>#REF!</v>
      </c>
      <c r="H226" s="662" t="e">
        <f aca="false">IF(A226="","",ROUND(+E226*((1+B226-C226)^(1/12)-1),2))</f>
        <v>#REF!</v>
      </c>
      <c r="I226" s="662" t="e">
        <f aca="false">IF(A226="","",+G226-H226)</f>
        <v>#REF!</v>
      </c>
      <c r="J226" s="662" t="e">
        <f aca="false">IF(A226="","",PMT((1+D226)^(1/12)-1,(#REF!*12)-A226+1,-E226))</f>
        <v>#REF!</v>
      </c>
      <c r="K226" s="663"/>
    </row>
    <row r="227" customFormat="false" ht="14.25" hidden="false" customHeight="false" outlineLevel="0" collapsed="false">
      <c r="A227" s="660" t="e">
        <f aca="false">IF(A226="","",IF(A226=#REF!*12,"",+A226+1))</f>
        <v>#REF!</v>
      </c>
      <c r="B227" s="661" t="e">
        <f aca="false">IF(A227="","",+B226)</f>
        <v>#REF!</v>
      </c>
      <c r="C227" s="661" t="e">
        <f aca="false">IF(A227="","",IF(#REF!+'Plano Tx de Esforço'!A227&gt;120,0,ROUND(IF(B227&gt;0.045,(0.045*0.5),(0.5)*B227),7)))</f>
        <v>#REF!</v>
      </c>
      <c r="D227" s="661" t="e">
        <f aca="false">IF(A227="","",+B227-C227)</f>
        <v>#REF!</v>
      </c>
      <c r="E227" s="662" t="e">
        <f aca="false">IF(A227="","",+E226-F226)</f>
        <v>#REF!</v>
      </c>
      <c r="F227" s="662" t="e">
        <f aca="false">IF(A227="","",+J227-H227)</f>
        <v>#REF!</v>
      </c>
      <c r="G227" s="662" t="e">
        <f aca="false">IF(A227="","",ROUND(+E227*((1+B227)^(1/12)-1),2))</f>
        <v>#REF!</v>
      </c>
      <c r="H227" s="662" t="e">
        <f aca="false">IF(A227="","",ROUND(+E227*((1+B227-C227)^(1/12)-1),2))</f>
        <v>#REF!</v>
      </c>
      <c r="I227" s="662" t="e">
        <f aca="false">IF(A227="","",+G227-H227)</f>
        <v>#REF!</v>
      </c>
      <c r="J227" s="662" t="e">
        <f aca="false">IF(A227="","",PMT((1+D227)^(1/12)-1,(#REF!*12)-A227+1,-E227))</f>
        <v>#REF!</v>
      </c>
      <c r="K227" s="663"/>
    </row>
    <row r="228" customFormat="false" ht="14.25" hidden="false" customHeight="false" outlineLevel="0" collapsed="false">
      <c r="A228" s="660" t="e">
        <f aca="false">IF(A227="","",IF(A227=#REF!*12,"",+A227+1))</f>
        <v>#REF!</v>
      </c>
      <c r="B228" s="661" t="e">
        <f aca="false">IF(A228="","",+B227)</f>
        <v>#REF!</v>
      </c>
      <c r="C228" s="661" t="e">
        <f aca="false">IF(A228="","",IF(#REF!+'Plano Tx de Esforço'!A228&gt;120,0,ROUND(IF(B228&gt;0.045,(0.045*0.5),(0.5)*B228),7)))</f>
        <v>#REF!</v>
      </c>
      <c r="D228" s="661" t="e">
        <f aca="false">IF(A228="","",+B228-C228)</f>
        <v>#REF!</v>
      </c>
      <c r="E228" s="662" t="e">
        <f aca="false">IF(A228="","",+E227-F227)</f>
        <v>#REF!</v>
      </c>
      <c r="F228" s="662" t="e">
        <f aca="false">IF(A228="","",+J228-H228)</f>
        <v>#REF!</v>
      </c>
      <c r="G228" s="662" t="e">
        <f aca="false">IF(A228="","",ROUND(+E228*((1+B228)^(1/12)-1),2))</f>
        <v>#REF!</v>
      </c>
      <c r="H228" s="662" t="e">
        <f aca="false">IF(A228="","",ROUND(+E228*((1+B228-C228)^(1/12)-1),2))</f>
        <v>#REF!</v>
      </c>
      <c r="I228" s="662" t="e">
        <f aca="false">IF(A228="","",+G228-H228)</f>
        <v>#REF!</v>
      </c>
      <c r="J228" s="662" t="e">
        <f aca="false">IF(A228="","",PMT((1+D228)^(1/12)-1,(#REF!*12)-A228+1,-E228))</f>
        <v>#REF!</v>
      </c>
      <c r="K228" s="663"/>
    </row>
    <row r="229" customFormat="false" ht="14.25" hidden="false" customHeight="false" outlineLevel="0" collapsed="false">
      <c r="A229" s="660" t="e">
        <f aca="false">IF(A228="","",IF(A228=#REF!*12,"",+A228+1))</f>
        <v>#REF!</v>
      </c>
      <c r="B229" s="661" t="e">
        <f aca="false">IF(A229="","",+B228)</f>
        <v>#REF!</v>
      </c>
      <c r="C229" s="661" t="e">
        <f aca="false">IF(A229="","",IF(#REF!+'Plano Tx de Esforço'!A229&gt;120,0,ROUND(IF(B229&gt;0.045,(0.045*0.5),(0.5)*B229),7)))</f>
        <v>#REF!</v>
      </c>
      <c r="D229" s="661" t="e">
        <f aca="false">IF(A229="","",+B229-C229)</f>
        <v>#REF!</v>
      </c>
      <c r="E229" s="662" t="e">
        <f aca="false">IF(A229="","",+E228-F228)</f>
        <v>#REF!</v>
      </c>
      <c r="F229" s="662" t="e">
        <f aca="false">IF(A229="","",+J229-H229)</f>
        <v>#REF!</v>
      </c>
      <c r="G229" s="662" t="e">
        <f aca="false">IF(A229="","",ROUND(+E229*((1+B229)^(1/12)-1),2))</f>
        <v>#REF!</v>
      </c>
      <c r="H229" s="662" t="e">
        <f aca="false">IF(A229="","",ROUND(+E229*((1+B229-C229)^(1/12)-1),2))</f>
        <v>#REF!</v>
      </c>
      <c r="I229" s="662" t="e">
        <f aca="false">IF(A229="","",+G229-H229)</f>
        <v>#REF!</v>
      </c>
      <c r="J229" s="662" t="e">
        <f aca="false">IF(A229="","",PMT((1+D229)^(1/12)-1,(#REF!*12)-A229+1,-E229))</f>
        <v>#REF!</v>
      </c>
      <c r="K229" s="663"/>
    </row>
    <row r="230" customFormat="false" ht="14.25" hidden="false" customHeight="false" outlineLevel="0" collapsed="false">
      <c r="A230" s="660" t="e">
        <f aca="false">IF(A229="","",IF(A229=#REF!*12,"",+A229+1))</f>
        <v>#REF!</v>
      </c>
      <c r="B230" s="661" t="e">
        <f aca="false">IF(A230="","",+B229)</f>
        <v>#REF!</v>
      </c>
      <c r="C230" s="661" t="e">
        <f aca="false">IF(A230="","",IF(#REF!+'Plano Tx de Esforço'!A230&gt;120,0,ROUND(IF(B230&gt;0.045,(0.045*0.5),(0.5)*B230),7)))</f>
        <v>#REF!</v>
      </c>
      <c r="D230" s="661" t="e">
        <f aca="false">IF(A230="","",+B230-C230)</f>
        <v>#REF!</v>
      </c>
      <c r="E230" s="662" t="e">
        <f aca="false">IF(A230="","",+E229-F229)</f>
        <v>#REF!</v>
      </c>
      <c r="F230" s="662" t="e">
        <f aca="false">IF(A230="","",+J230-H230)</f>
        <v>#REF!</v>
      </c>
      <c r="G230" s="662" t="e">
        <f aca="false">IF(A230="","",ROUND(+E230*((1+B230)^(1/12)-1),2))</f>
        <v>#REF!</v>
      </c>
      <c r="H230" s="662" t="e">
        <f aca="false">IF(A230="","",ROUND(+E230*((1+B230-C230)^(1/12)-1),2))</f>
        <v>#REF!</v>
      </c>
      <c r="I230" s="662" t="e">
        <f aca="false">IF(A230="","",+G230-H230)</f>
        <v>#REF!</v>
      </c>
      <c r="J230" s="662" t="e">
        <f aca="false">IF(A230="","",PMT((1+D230)^(1/12)-1,(#REF!*12)-A230+1,-E230))</f>
        <v>#REF!</v>
      </c>
      <c r="K230" s="663"/>
    </row>
    <row r="231" customFormat="false" ht="14.25" hidden="false" customHeight="false" outlineLevel="0" collapsed="false">
      <c r="A231" s="660" t="e">
        <f aca="false">IF(A230="","",IF(A230=#REF!*12,"",+A230+1))</f>
        <v>#REF!</v>
      </c>
      <c r="B231" s="661" t="e">
        <f aca="false">IF(A231="","",+B230)</f>
        <v>#REF!</v>
      </c>
      <c r="C231" s="661" t="e">
        <f aca="false">IF(A231="","",IF(#REF!+'Plano Tx de Esforço'!A231&gt;120,0,ROUND(IF(B231&gt;0.045,(0.045*0.5),(0.5)*B231),7)))</f>
        <v>#REF!</v>
      </c>
      <c r="D231" s="661" t="e">
        <f aca="false">IF(A231="","",+B231-C231)</f>
        <v>#REF!</v>
      </c>
      <c r="E231" s="662" t="e">
        <f aca="false">IF(A231="","",+E230-F230)</f>
        <v>#REF!</v>
      </c>
      <c r="F231" s="662" t="e">
        <f aca="false">IF(A231="","",+J231-H231)</f>
        <v>#REF!</v>
      </c>
      <c r="G231" s="662" t="e">
        <f aca="false">IF(A231="","",ROUND(+E231*((1+B231)^(1/12)-1),2))</f>
        <v>#REF!</v>
      </c>
      <c r="H231" s="662" t="e">
        <f aca="false">IF(A231="","",ROUND(+E231*((1+B231-C231)^(1/12)-1),2))</f>
        <v>#REF!</v>
      </c>
      <c r="I231" s="662" t="e">
        <f aca="false">IF(A231="","",+G231-H231)</f>
        <v>#REF!</v>
      </c>
      <c r="J231" s="662" t="e">
        <f aca="false">IF(A231="","",PMT((1+D231)^(1/12)-1,(#REF!*12)-A231+1,-E231))</f>
        <v>#REF!</v>
      </c>
      <c r="K231" s="663"/>
    </row>
    <row r="232" customFormat="false" ht="14.25" hidden="false" customHeight="false" outlineLevel="0" collapsed="false">
      <c r="A232" s="660" t="e">
        <f aca="false">IF(A231="","",IF(A231=#REF!*12,"",+A231+1))</f>
        <v>#REF!</v>
      </c>
      <c r="B232" s="661" t="e">
        <f aca="false">IF(A232="","",+B231)</f>
        <v>#REF!</v>
      </c>
      <c r="C232" s="661" t="e">
        <f aca="false">IF(A232="","",IF(#REF!+'Plano Tx de Esforço'!A232&gt;120,0,ROUND(IF(B232&gt;0.045,(0.045*0.5),(0.5)*B232),7)))</f>
        <v>#REF!</v>
      </c>
      <c r="D232" s="661" t="e">
        <f aca="false">IF(A232="","",+B232-C232)</f>
        <v>#REF!</v>
      </c>
      <c r="E232" s="662" t="e">
        <f aca="false">IF(A232="","",+E231-F231)</f>
        <v>#REF!</v>
      </c>
      <c r="F232" s="662" t="e">
        <f aca="false">IF(A232="","",+J232-H232)</f>
        <v>#REF!</v>
      </c>
      <c r="G232" s="662" t="e">
        <f aca="false">IF(A232="","",ROUND(+E232*((1+B232)^(1/12)-1),2))</f>
        <v>#REF!</v>
      </c>
      <c r="H232" s="662" t="e">
        <f aca="false">IF(A232="","",ROUND(+E232*((1+B232-C232)^(1/12)-1),2))</f>
        <v>#REF!</v>
      </c>
      <c r="I232" s="662" t="e">
        <f aca="false">IF(A232="","",+G232-H232)</f>
        <v>#REF!</v>
      </c>
      <c r="J232" s="662" t="e">
        <f aca="false">IF(A232="","",PMT((1+D232)^(1/12)-1,(#REF!*12)-A232+1,-E232))</f>
        <v>#REF!</v>
      </c>
      <c r="K232" s="663"/>
    </row>
    <row r="233" customFormat="false" ht="14.25" hidden="false" customHeight="false" outlineLevel="0" collapsed="false">
      <c r="A233" s="660" t="e">
        <f aca="false">IF(A232="","",IF(A232=#REF!*12,"",+A232+1))</f>
        <v>#REF!</v>
      </c>
      <c r="B233" s="661" t="e">
        <f aca="false">IF(A233="","",+B232)</f>
        <v>#REF!</v>
      </c>
      <c r="C233" s="661" t="e">
        <f aca="false">IF(A233="","",IF(#REF!+'Plano Tx de Esforço'!A233&gt;120,0,ROUND(IF(B233&gt;0.045,(0.045*0.5),(0.5)*B233),7)))</f>
        <v>#REF!</v>
      </c>
      <c r="D233" s="661" t="e">
        <f aca="false">IF(A233="","",+B233-C233)</f>
        <v>#REF!</v>
      </c>
      <c r="E233" s="662" t="e">
        <f aca="false">IF(A233="","",+E232-F232)</f>
        <v>#REF!</v>
      </c>
      <c r="F233" s="662" t="e">
        <f aca="false">IF(A233="","",+J233-H233)</f>
        <v>#REF!</v>
      </c>
      <c r="G233" s="662" t="e">
        <f aca="false">IF(A233="","",ROUND(+E233*((1+B233)^(1/12)-1),2))</f>
        <v>#REF!</v>
      </c>
      <c r="H233" s="662" t="e">
        <f aca="false">IF(A233="","",ROUND(+E233*((1+B233-C233)^(1/12)-1),2))</f>
        <v>#REF!</v>
      </c>
      <c r="I233" s="662" t="e">
        <f aca="false">IF(A233="","",+G233-H233)</f>
        <v>#REF!</v>
      </c>
      <c r="J233" s="662" t="e">
        <f aca="false">IF(A233="","",PMT((1+D233)^(1/12)-1,(#REF!*12)-A233+1,-E233))</f>
        <v>#REF!</v>
      </c>
      <c r="K233" s="663"/>
    </row>
    <row r="234" customFormat="false" ht="14.25" hidden="false" customHeight="false" outlineLevel="0" collapsed="false">
      <c r="A234" s="660" t="e">
        <f aca="false">IF(A233="","",IF(A233=#REF!*12,"",+A233+1))</f>
        <v>#REF!</v>
      </c>
      <c r="B234" s="661" t="e">
        <f aca="false">IF(A234="","",+B233)</f>
        <v>#REF!</v>
      </c>
      <c r="C234" s="661" t="e">
        <f aca="false">IF(A234="","",IF(#REF!+'Plano Tx de Esforço'!A234&gt;120,0,ROUND(IF(B234&gt;0.045,(0.045*0.5),(0.5)*B234),7)))</f>
        <v>#REF!</v>
      </c>
      <c r="D234" s="661" t="e">
        <f aca="false">IF(A234="","",+B234-C234)</f>
        <v>#REF!</v>
      </c>
      <c r="E234" s="662" t="e">
        <f aca="false">IF(A234="","",+E233-F233)</f>
        <v>#REF!</v>
      </c>
      <c r="F234" s="662" t="e">
        <f aca="false">IF(A234="","",+J234-H234)</f>
        <v>#REF!</v>
      </c>
      <c r="G234" s="662" t="e">
        <f aca="false">IF(A234="","",ROUND(+E234*((1+B234)^(1/12)-1),2))</f>
        <v>#REF!</v>
      </c>
      <c r="H234" s="662" t="e">
        <f aca="false">IF(A234="","",ROUND(+E234*((1+B234-C234)^(1/12)-1),2))</f>
        <v>#REF!</v>
      </c>
      <c r="I234" s="662" t="e">
        <f aca="false">IF(A234="","",+G234-H234)</f>
        <v>#REF!</v>
      </c>
      <c r="J234" s="662" t="e">
        <f aca="false">IF(A234="","",PMT((1+D234)^(1/12)-1,(#REF!*12)-A234+1,-E234))</f>
        <v>#REF!</v>
      </c>
      <c r="K234" s="663"/>
    </row>
    <row r="235" customFormat="false" ht="14.25" hidden="false" customHeight="false" outlineLevel="0" collapsed="false">
      <c r="A235" s="660" t="e">
        <f aca="false">IF(A234="","",IF(A234=#REF!*12,"",+A234+1))</f>
        <v>#REF!</v>
      </c>
      <c r="B235" s="661" t="e">
        <f aca="false">IF(A235="","",+B234)</f>
        <v>#REF!</v>
      </c>
      <c r="C235" s="661" t="e">
        <f aca="false">IF(A235="","",IF(#REF!+'Plano Tx de Esforço'!A235&gt;120,0,ROUND(IF(B235&gt;0.045,(0.045*0.5),(0.5)*B235),7)))</f>
        <v>#REF!</v>
      </c>
      <c r="D235" s="661" t="e">
        <f aca="false">IF(A235="","",+B235-C235)</f>
        <v>#REF!</v>
      </c>
      <c r="E235" s="662" t="e">
        <f aca="false">IF(A235="","",+E234-F234)</f>
        <v>#REF!</v>
      </c>
      <c r="F235" s="662" t="e">
        <f aca="false">IF(A235="","",+J235-H235)</f>
        <v>#REF!</v>
      </c>
      <c r="G235" s="662" t="e">
        <f aca="false">IF(A235="","",ROUND(+E235*((1+B235)^(1/12)-1),2))</f>
        <v>#REF!</v>
      </c>
      <c r="H235" s="662" t="e">
        <f aca="false">IF(A235="","",ROUND(+E235*((1+B235-C235)^(1/12)-1),2))</f>
        <v>#REF!</v>
      </c>
      <c r="I235" s="662" t="e">
        <f aca="false">IF(A235="","",+G235-H235)</f>
        <v>#REF!</v>
      </c>
      <c r="J235" s="662" t="e">
        <f aca="false">IF(A235="","",PMT((1+D235)^(1/12)-1,(#REF!*12)-A235+1,-E235))</f>
        <v>#REF!</v>
      </c>
      <c r="K235" s="663"/>
    </row>
    <row r="236" customFormat="false" ht="14.25" hidden="false" customHeight="false" outlineLevel="0" collapsed="false">
      <c r="A236" s="660" t="e">
        <f aca="false">IF(A235="","",IF(A235=#REF!*12,"",+A235+1))</f>
        <v>#REF!</v>
      </c>
      <c r="B236" s="661" t="e">
        <f aca="false">IF(A236="","",+B235)</f>
        <v>#REF!</v>
      </c>
      <c r="C236" s="661" t="e">
        <f aca="false">IF(A236="","",IF(#REF!+'Plano Tx de Esforço'!A236&gt;120,0,ROUND(IF(B236&gt;0.045,(0.045*0.5),(0.5)*B236),7)))</f>
        <v>#REF!</v>
      </c>
      <c r="D236" s="661" t="e">
        <f aca="false">IF(A236="","",+B236-C236)</f>
        <v>#REF!</v>
      </c>
      <c r="E236" s="662" t="e">
        <f aca="false">IF(A236="","",+E235-F235)</f>
        <v>#REF!</v>
      </c>
      <c r="F236" s="662" t="e">
        <f aca="false">IF(A236="","",+J236-H236)</f>
        <v>#REF!</v>
      </c>
      <c r="G236" s="662" t="e">
        <f aca="false">IF(A236="","",ROUND(+E236*((1+B236)^(1/12)-1),2))</f>
        <v>#REF!</v>
      </c>
      <c r="H236" s="662" t="e">
        <f aca="false">IF(A236="","",ROUND(+E236*((1+B236-C236)^(1/12)-1),2))</f>
        <v>#REF!</v>
      </c>
      <c r="I236" s="662" t="e">
        <f aca="false">IF(A236="","",+G236-H236)</f>
        <v>#REF!</v>
      </c>
      <c r="J236" s="662" t="e">
        <f aca="false">IF(A236="","",PMT((1+D236)^(1/12)-1,(#REF!*12)-A236+1,-E236))</f>
        <v>#REF!</v>
      </c>
      <c r="K236" s="663"/>
    </row>
    <row r="237" customFormat="false" ht="14.25" hidden="false" customHeight="false" outlineLevel="0" collapsed="false">
      <c r="A237" s="660" t="e">
        <f aca="false">IF(A236="","",IF(A236=#REF!*12,"",+A236+1))</f>
        <v>#REF!</v>
      </c>
      <c r="B237" s="661" t="e">
        <f aca="false">IF(A237="","",+B236)</f>
        <v>#REF!</v>
      </c>
      <c r="C237" s="661" t="e">
        <f aca="false">IF(A237="","",IF(#REF!+'Plano Tx de Esforço'!A237&gt;120,0,ROUND(IF(B237&gt;0.045,(0.045*0.5),(0.5)*B237),7)))</f>
        <v>#REF!</v>
      </c>
      <c r="D237" s="661" t="e">
        <f aca="false">IF(A237="","",+B237-C237)</f>
        <v>#REF!</v>
      </c>
      <c r="E237" s="662" t="e">
        <f aca="false">IF(A237="","",+E236-F236)</f>
        <v>#REF!</v>
      </c>
      <c r="F237" s="662" t="e">
        <f aca="false">IF(A237="","",+J237-H237)</f>
        <v>#REF!</v>
      </c>
      <c r="G237" s="662" t="e">
        <f aca="false">IF(A237="","",ROUND(+E237*((1+B237)^(1/12)-1),2))</f>
        <v>#REF!</v>
      </c>
      <c r="H237" s="662" t="e">
        <f aca="false">IF(A237="","",ROUND(+E237*((1+B237-C237)^(1/12)-1),2))</f>
        <v>#REF!</v>
      </c>
      <c r="I237" s="662" t="e">
        <f aca="false">IF(A237="","",+G237-H237)</f>
        <v>#REF!</v>
      </c>
      <c r="J237" s="662" t="e">
        <f aca="false">IF(A237="","",PMT((1+D237)^(1/12)-1,(#REF!*12)-A237+1,-E237))</f>
        <v>#REF!</v>
      </c>
      <c r="K237" s="663"/>
    </row>
    <row r="238" customFormat="false" ht="14.25" hidden="false" customHeight="false" outlineLevel="0" collapsed="false">
      <c r="A238" s="660" t="e">
        <f aca="false">IF(A237="","",IF(A237=#REF!*12,"",+A237+1))</f>
        <v>#REF!</v>
      </c>
      <c r="B238" s="661" t="e">
        <f aca="false">IF(A238="","",+B237)</f>
        <v>#REF!</v>
      </c>
      <c r="C238" s="661" t="e">
        <f aca="false">IF(A238="","",IF(#REF!+'Plano Tx de Esforço'!A238&gt;120,0,ROUND(IF(B238&gt;0.045,(0.045*0.5),(0.5)*B238),7)))</f>
        <v>#REF!</v>
      </c>
      <c r="D238" s="661" t="e">
        <f aca="false">IF(A238="","",+B238-C238)</f>
        <v>#REF!</v>
      </c>
      <c r="E238" s="662" t="e">
        <f aca="false">IF(A238="","",+E237-F237)</f>
        <v>#REF!</v>
      </c>
      <c r="F238" s="662" t="e">
        <f aca="false">IF(A238="","",+J238-H238)</f>
        <v>#REF!</v>
      </c>
      <c r="G238" s="662" t="e">
        <f aca="false">IF(A238="","",ROUND(+E238*((1+B238)^(1/12)-1),2))</f>
        <v>#REF!</v>
      </c>
      <c r="H238" s="662" t="e">
        <f aca="false">IF(A238="","",ROUND(+E238*((1+B238-C238)^(1/12)-1),2))</f>
        <v>#REF!</v>
      </c>
      <c r="I238" s="662" t="e">
        <f aca="false">IF(A238="","",+G238-H238)</f>
        <v>#REF!</v>
      </c>
      <c r="J238" s="662" t="e">
        <f aca="false">IF(A238="","",PMT((1+D238)^(1/12)-1,(#REF!*12)-A238+1,-E238))</f>
        <v>#REF!</v>
      </c>
      <c r="K238" s="663"/>
    </row>
    <row r="239" customFormat="false" ht="14.25" hidden="false" customHeight="false" outlineLevel="0" collapsed="false">
      <c r="A239" s="660" t="e">
        <f aca="false">IF(A238="","",IF(A238=#REF!*12,"",+A238+1))</f>
        <v>#REF!</v>
      </c>
      <c r="B239" s="661" t="e">
        <f aca="false">IF(A239="","",+B238)</f>
        <v>#REF!</v>
      </c>
      <c r="C239" s="661" t="e">
        <f aca="false">IF(A239="","",IF(#REF!+'Plano Tx de Esforço'!A239&gt;120,0,ROUND(IF(B239&gt;0.045,(0.045*0.5),(0.5)*B239),7)))</f>
        <v>#REF!</v>
      </c>
      <c r="D239" s="661" t="e">
        <f aca="false">IF(A239="","",+B239-C239)</f>
        <v>#REF!</v>
      </c>
      <c r="E239" s="662" t="e">
        <f aca="false">IF(A239="","",+E238-F238)</f>
        <v>#REF!</v>
      </c>
      <c r="F239" s="662" t="e">
        <f aca="false">IF(A239="","",+J239-H239)</f>
        <v>#REF!</v>
      </c>
      <c r="G239" s="662" t="e">
        <f aca="false">IF(A239="","",ROUND(+E239*((1+B239)^(1/12)-1),2))</f>
        <v>#REF!</v>
      </c>
      <c r="H239" s="662" t="e">
        <f aca="false">IF(A239="","",ROUND(+E239*((1+B239-C239)^(1/12)-1),2))</f>
        <v>#REF!</v>
      </c>
      <c r="I239" s="662" t="e">
        <f aca="false">IF(A239="","",+G239-H239)</f>
        <v>#REF!</v>
      </c>
      <c r="J239" s="662" t="e">
        <f aca="false">IF(A239="","",PMT((1+D239)^(1/12)-1,(#REF!*12)-A239+1,-E239))</f>
        <v>#REF!</v>
      </c>
      <c r="K239" s="663"/>
    </row>
    <row r="240" customFormat="false" ht="14.25" hidden="false" customHeight="false" outlineLevel="0" collapsed="false">
      <c r="A240" s="660" t="e">
        <f aca="false">IF(A239="","",IF(A239=#REF!*12,"",+A239+1))</f>
        <v>#REF!</v>
      </c>
      <c r="B240" s="661" t="e">
        <f aca="false">IF(A240="","",+B239)</f>
        <v>#REF!</v>
      </c>
      <c r="C240" s="661" t="e">
        <f aca="false">IF(A240="","",IF(#REF!+'Plano Tx de Esforço'!A240&gt;120,0,ROUND(IF(B240&gt;0.045,(0.045*0.5),(0.5)*B240),7)))</f>
        <v>#REF!</v>
      </c>
      <c r="D240" s="661" t="e">
        <f aca="false">IF(A240="","",+B240-C240)</f>
        <v>#REF!</v>
      </c>
      <c r="E240" s="662" t="e">
        <f aca="false">IF(A240="","",+E239-F239)</f>
        <v>#REF!</v>
      </c>
      <c r="F240" s="662" t="e">
        <f aca="false">IF(A240="","",+J240-H240)</f>
        <v>#REF!</v>
      </c>
      <c r="G240" s="662" t="e">
        <f aca="false">IF(A240="","",ROUND(+E240*((1+B240)^(1/12)-1),2))</f>
        <v>#REF!</v>
      </c>
      <c r="H240" s="662" t="e">
        <f aca="false">IF(A240="","",ROUND(+E240*((1+B240-C240)^(1/12)-1),2))</f>
        <v>#REF!</v>
      </c>
      <c r="I240" s="662" t="e">
        <f aca="false">IF(A240="","",+G240-H240)</f>
        <v>#REF!</v>
      </c>
      <c r="J240" s="662" t="e">
        <f aca="false">IF(A240="","",PMT((1+D240)^(1/12)-1,(#REF!*12)-A240+1,-E240))</f>
        <v>#REF!</v>
      </c>
      <c r="K240" s="663"/>
    </row>
    <row r="241" customFormat="false" ht="14.25" hidden="false" customHeight="false" outlineLevel="0" collapsed="false">
      <c r="A241" s="660" t="e">
        <f aca="false">IF(A240="","",IF(A240=#REF!*12,"",+A240+1))</f>
        <v>#REF!</v>
      </c>
      <c r="B241" s="661" t="e">
        <f aca="false">IF(A241="","",+B240)</f>
        <v>#REF!</v>
      </c>
      <c r="C241" s="661" t="e">
        <f aca="false">IF(A241="","",IF(#REF!+'Plano Tx de Esforço'!A241&gt;120,0,ROUND(IF(B241&gt;0.045,(0.045*0.5),(0.5)*B241),7)))</f>
        <v>#REF!</v>
      </c>
      <c r="D241" s="661" t="e">
        <f aca="false">IF(A241="","",+B241-C241)</f>
        <v>#REF!</v>
      </c>
      <c r="E241" s="662" t="e">
        <f aca="false">IF(A241="","",+E240-F240)</f>
        <v>#REF!</v>
      </c>
      <c r="F241" s="662" t="e">
        <f aca="false">IF(A241="","",+J241-H241)</f>
        <v>#REF!</v>
      </c>
      <c r="G241" s="662" t="e">
        <f aca="false">IF(A241="","",ROUND(+E241*((1+B241)^(1/12)-1),2))</f>
        <v>#REF!</v>
      </c>
      <c r="H241" s="662" t="e">
        <f aca="false">IF(A241="","",ROUND(+E241*((1+B241-C241)^(1/12)-1),2))</f>
        <v>#REF!</v>
      </c>
      <c r="I241" s="662" t="e">
        <f aca="false">IF(A241="","",+G241-H241)</f>
        <v>#REF!</v>
      </c>
      <c r="J241" s="662" t="e">
        <f aca="false">IF(A241="","",PMT((1+D241)^(1/12)-1,(#REF!*12)-A241+1,-E241))</f>
        <v>#REF!</v>
      </c>
      <c r="K241" s="663"/>
    </row>
    <row r="242" customFormat="false" ht="14.25" hidden="false" customHeight="false" outlineLevel="0" collapsed="false">
      <c r="A242" s="660" t="e">
        <f aca="false">IF(A241="","",IF(A241=#REF!*12,"",+A241+1))</f>
        <v>#REF!</v>
      </c>
      <c r="B242" s="661" t="e">
        <f aca="false">IF(A242="","",+B241)</f>
        <v>#REF!</v>
      </c>
      <c r="C242" s="661" t="e">
        <f aca="false">IF(A242="","",IF(#REF!+'Plano Tx de Esforço'!A242&gt;120,0,ROUND(IF(B242&gt;0.045,(0.045*0.5),(0.5)*B242),7)))</f>
        <v>#REF!</v>
      </c>
      <c r="D242" s="661" t="e">
        <f aca="false">IF(A242="","",+B242-C242)</f>
        <v>#REF!</v>
      </c>
      <c r="E242" s="662" t="e">
        <f aca="false">IF(A242="","",+E241-F241)</f>
        <v>#REF!</v>
      </c>
      <c r="F242" s="662" t="e">
        <f aca="false">IF(A242="","",+J242-H242)</f>
        <v>#REF!</v>
      </c>
      <c r="G242" s="662" t="e">
        <f aca="false">IF(A242="","",ROUND(+E242*((1+B242)^(1/12)-1),2))</f>
        <v>#REF!</v>
      </c>
      <c r="H242" s="662" t="e">
        <f aca="false">IF(A242="","",ROUND(+E242*((1+B242-C242)^(1/12)-1),2))</f>
        <v>#REF!</v>
      </c>
      <c r="I242" s="662" t="e">
        <f aca="false">IF(A242="","",+G242-H242)</f>
        <v>#REF!</v>
      </c>
      <c r="J242" s="662" t="e">
        <f aca="false">IF(A242="","",PMT((1+D242)^(1/12)-1,(#REF!*12)-A242+1,-E242))</f>
        <v>#REF!</v>
      </c>
      <c r="K242" s="663"/>
    </row>
    <row r="243" customFormat="false" ht="14.25" hidden="false" customHeight="false" outlineLevel="0" collapsed="false">
      <c r="A243" s="660" t="e">
        <f aca="false">IF(A242="","",IF(A242=#REF!*12,"",+A242+1))</f>
        <v>#REF!</v>
      </c>
      <c r="B243" s="661" t="e">
        <f aca="false">IF(A243="","",+B242)</f>
        <v>#REF!</v>
      </c>
      <c r="C243" s="661" t="e">
        <f aca="false">IF(A243="","",IF(#REF!+'Plano Tx de Esforço'!A243&gt;120,0,ROUND(IF(B243&gt;0.045,(0.045*0.5),(0.5)*B243),7)))</f>
        <v>#REF!</v>
      </c>
      <c r="D243" s="661" t="e">
        <f aca="false">IF(A243="","",+B243-C243)</f>
        <v>#REF!</v>
      </c>
      <c r="E243" s="662" t="e">
        <f aca="false">IF(A243="","",+E242-F242)</f>
        <v>#REF!</v>
      </c>
      <c r="F243" s="662" t="e">
        <f aca="false">IF(A243="","",+J243-H243)</f>
        <v>#REF!</v>
      </c>
      <c r="G243" s="662" t="e">
        <f aca="false">IF(A243="","",ROUND(+E243*((1+B243)^(1/12)-1),2))</f>
        <v>#REF!</v>
      </c>
      <c r="H243" s="662" t="e">
        <f aca="false">IF(A243="","",ROUND(+E243*((1+B243-C243)^(1/12)-1),2))</f>
        <v>#REF!</v>
      </c>
      <c r="I243" s="662" t="e">
        <f aca="false">IF(A243="","",+G243-H243)</f>
        <v>#REF!</v>
      </c>
      <c r="J243" s="662" t="e">
        <f aca="false">IF(A243="","",PMT((1+D243)^(1/12)-1,(#REF!*12)-A243+1,-E243))</f>
        <v>#REF!</v>
      </c>
      <c r="K243" s="663"/>
    </row>
    <row r="244" customFormat="false" ht="14.25" hidden="false" customHeight="false" outlineLevel="0" collapsed="false">
      <c r="A244" s="660" t="e">
        <f aca="false">IF(A243="","",IF(A243=#REF!*12,"",+A243+1))</f>
        <v>#REF!</v>
      </c>
      <c r="B244" s="661" t="e">
        <f aca="false">IF(A244="","",+B243)</f>
        <v>#REF!</v>
      </c>
      <c r="C244" s="661" t="e">
        <f aca="false">IF(A244="","",IF(#REF!+'Plano Tx de Esforço'!A244&gt;120,0,ROUND(IF(B244&gt;0.045,(0.045*0.5),(0.5)*B244),7)))</f>
        <v>#REF!</v>
      </c>
      <c r="D244" s="661" t="e">
        <f aca="false">IF(A244="","",+B244-C244)</f>
        <v>#REF!</v>
      </c>
      <c r="E244" s="662" t="e">
        <f aca="false">IF(A244="","",+E243-F243)</f>
        <v>#REF!</v>
      </c>
      <c r="F244" s="662" t="e">
        <f aca="false">IF(A244="","",+J244-H244)</f>
        <v>#REF!</v>
      </c>
      <c r="G244" s="662" t="e">
        <f aca="false">IF(A244="","",ROUND(+E244*((1+B244)^(1/12)-1),2))</f>
        <v>#REF!</v>
      </c>
      <c r="H244" s="662" t="e">
        <f aca="false">IF(A244="","",ROUND(+E244*((1+B244-C244)^(1/12)-1),2))</f>
        <v>#REF!</v>
      </c>
      <c r="I244" s="662" t="e">
        <f aca="false">IF(A244="","",+G244-H244)</f>
        <v>#REF!</v>
      </c>
      <c r="J244" s="662" t="e">
        <f aca="false">IF(A244="","",PMT((1+D244)^(1/12)-1,(#REF!*12)-A244+1,-E244))</f>
        <v>#REF!</v>
      </c>
      <c r="K244" s="663"/>
    </row>
    <row r="245" customFormat="false" ht="14.25" hidden="false" customHeight="false" outlineLevel="0" collapsed="false">
      <c r="A245" s="660" t="e">
        <f aca="false">IF(A244="","",IF(A244=#REF!*12,"",+A244+1))</f>
        <v>#REF!</v>
      </c>
      <c r="B245" s="661" t="e">
        <f aca="false">IF(A245="","",+B244)</f>
        <v>#REF!</v>
      </c>
      <c r="C245" s="661" t="e">
        <f aca="false">IF(A245="","",IF(#REF!+'Plano Tx de Esforço'!A245&gt;120,0,ROUND(IF(B245&gt;0.045,(0.045*0.5),(0.5)*B245),7)))</f>
        <v>#REF!</v>
      </c>
      <c r="D245" s="661" t="e">
        <f aca="false">IF(A245="","",+B245-C245)</f>
        <v>#REF!</v>
      </c>
      <c r="E245" s="662" t="e">
        <f aca="false">IF(A245="","",+E244-F244)</f>
        <v>#REF!</v>
      </c>
      <c r="F245" s="662" t="e">
        <f aca="false">IF(A245="","",+J245-H245)</f>
        <v>#REF!</v>
      </c>
      <c r="G245" s="662" t="e">
        <f aca="false">IF(A245="","",ROUND(+E245*((1+B245)^(1/12)-1),2))</f>
        <v>#REF!</v>
      </c>
      <c r="H245" s="662" t="e">
        <f aca="false">IF(A245="","",ROUND(+E245*((1+B245-C245)^(1/12)-1),2))</f>
        <v>#REF!</v>
      </c>
      <c r="I245" s="662" t="e">
        <f aca="false">IF(A245="","",+G245-H245)</f>
        <v>#REF!</v>
      </c>
      <c r="J245" s="662" t="e">
        <f aca="false">IF(A245="","",PMT((1+D245)^(1/12)-1,(#REF!*12)-A245+1,-E245))</f>
        <v>#REF!</v>
      </c>
      <c r="K245" s="663"/>
    </row>
    <row r="246" customFormat="false" ht="14.25" hidden="false" customHeight="false" outlineLevel="0" collapsed="false">
      <c r="A246" s="660" t="e">
        <f aca="false">IF(A245="","",IF(A245=#REF!*12,"",+A245+1))</f>
        <v>#REF!</v>
      </c>
      <c r="B246" s="661" t="e">
        <f aca="false">IF(A246="","",+B245)</f>
        <v>#REF!</v>
      </c>
      <c r="C246" s="661" t="e">
        <f aca="false">IF(A246="","",IF(#REF!+'Plano Tx de Esforço'!A246&gt;120,0,ROUND(IF(B246&gt;0.045,(0.045*0.5),(0.5)*B246),7)))</f>
        <v>#REF!</v>
      </c>
      <c r="D246" s="661" t="e">
        <f aca="false">IF(A246="","",+B246-C246)</f>
        <v>#REF!</v>
      </c>
      <c r="E246" s="662" t="e">
        <f aca="false">IF(A246="","",+E245-F245)</f>
        <v>#REF!</v>
      </c>
      <c r="F246" s="662" t="e">
        <f aca="false">IF(A246="","",+J246-H246)</f>
        <v>#REF!</v>
      </c>
      <c r="G246" s="662" t="e">
        <f aca="false">IF(A246="","",ROUND(+E246*((1+B246)^(1/12)-1),2))</f>
        <v>#REF!</v>
      </c>
      <c r="H246" s="662" t="e">
        <f aca="false">IF(A246="","",ROUND(+E246*((1+B246-C246)^(1/12)-1),2))</f>
        <v>#REF!</v>
      </c>
      <c r="I246" s="662" t="e">
        <f aca="false">IF(A246="","",+G246-H246)</f>
        <v>#REF!</v>
      </c>
      <c r="J246" s="662" t="e">
        <f aca="false">IF(A246="","",PMT((1+D246)^(1/12)-1,(#REF!*12)-A246+1,-E246))</f>
        <v>#REF!</v>
      </c>
      <c r="K246" s="663"/>
    </row>
    <row r="247" customFormat="false" ht="14.25" hidden="false" customHeight="false" outlineLevel="0" collapsed="false">
      <c r="A247" s="660" t="e">
        <f aca="false">IF(A246="","",IF(A246=#REF!*12,"",+A246+1))</f>
        <v>#REF!</v>
      </c>
      <c r="B247" s="661" t="e">
        <f aca="false">IF(A247="","",+B246)</f>
        <v>#REF!</v>
      </c>
      <c r="C247" s="661" t="e">
        <f aca="false">IF(A247="","",IF(#REF!+'Plano Tx de Esforço'!A247&gt;120,0,ROUND(IF(B247&gt;0.045,(0.045*0.5),(0.5)*B247),7)))</f>
        <v>#REF!</v>
      </c>
      <c r="D247" s="661" t="e">
        <f aca="false">IF(A247="","",+B247-C247)</f>
        <v>#REF!</v>
      </c>
      <c r="E247" s="662" t="e">
        <f aca="false">IF(A247="","",+E246-F246)</f>
        <v>#REF!</v>
      </c>
      <c r="F247" s="662" t="e">
        <f aca="false">IF(A247="","",+J247-H247)</f>
        <v>#REF!</v>
      </c>
      <c r="G247" s="662" t="e">
        <f aca="false">IF(A247="","",ROUND(+E247*((1+B247)^(1/12)-1),2))</f>
        <v>#REF!</v>
      </c>
      <c r="H247" s="662" t="e">
        <f aca="false">IF(A247="","",ROUND(+E247*((1+B247-C247)^(1/12)-1),2))</f>
        <v>#REF!</v>
      </c>
      <c r="I247" s="662" t="e">
        <f aca="false">IF(A247="","",+G247-H247)</f>
        <v>#REF!</v>
      </c>
      <c r="J247" s="662" t="e">
        <f aca="false">IF(A247="","",PMT((1+D247)^(1/12)-1,(#REF!*12)-A247+1,-E247))</f>
        <v>#REF!</v>
      </c>
      <c r="K247" s="663"/>
    </row>
    <row r="248" customFormat="false" ht="14.25" hidden="false" customHeight="false" outlineLevel="0" collapsed="false">
      <c r="A248" s="660" t="e">
        <f aca="false">IF(A247="","",IF(A247=#REF!*12,"",+A247+1))</f>
        <v>#REF!</v>
      </c>
      <c r="B248" s="661" t="e">
        <f aca="false">IF(A248="","",+B247)</f>
        <v>#REF!</v>
      </c>
      <c r="C248" s="661" t="e">
        <f aca="false">IF(A248="","",IF(#REF!+'Plano Tx de Esforço'!A248&gt;120,0,ROUND(IF(B248&gt;0.045,(0.045*0.5),(0.5)*B248),7)))</f>
        <v>#REF!</v>
      </c>
      <c r="D248" s="661" t="e">
        <f aca="false">IF(A248="","",+B248-C248)</f>
        <v>#REF!</v>
      </c>
      <c r="E248" s="662" t="e">
        <f aca="false">IF(A248="","",+E247-F247)</f>
        <v>#REF!</v>
      </c>
      <c r="F248" s="662" t="e">
        <f aca="false">IF(A248="","",+J248-H248)</f>
        <v>#REF!</v>
      </c>
      <c r="G248" s="662" t="e">
        <f aca="false">IF(A248="","",ROUND(+E248*((1+B248)^(1/12)-1),2))</f>
        <v>#REF!</v>
      </c>
      <c r="H248" s="662" t="e">
        <f aca="false">IF(A248="","",ROUND(+E248*((1+B248-C248)^(1/12)-1),2))</f>
        <v>#REF!</v>
      </c>
      <c r="I248" s="662" t="e">
        <f aca="false">IF(A248="","",+G248-H248)</f>
        <v>#REF!</v>
      </c>
      <c r="J248" s="662" t="e">
        <f aca="false">IF(A248="","",PMT((1+D248)^(1/12)-1,(#REF!*12)-A248+1,-E248))</f>
        <v>#REF!</v>
      </c>
      <c r="K248" s="663"/>
    </row>
    <row r="249" customFormat="false" ht="14.25" hidden="false" customHeight="false" outlineLevel="0" collapsed="false">
      <c r="A249" s="660" t="e">
        <f aca="false">IF(A248="","",IF(A248=#REF!*12,"",+A248+1))</f>
        <v>#REF!</v>
      </c>
      <c r="B249" s="661" t="e">
        <f aca="false">IF(A249="","",+B248)</f>
        <v>#REF!</v>
      </c>
      <c r="C249" s="661" t="e">
        <f aca="false">IF(A249="","",IF(#REF!+'Plano Tx de Esforço'!A249&gt;120,0,ROUND(IF(B249&gt;0.045,(0.045*0.5),(0.5)*B249),7)))</f>
        <v>#REF!</v>
      </c>
      <c r="D249" s="661" t="e">
        <f aca="false">IF(A249="","",+B249-C249)</f>
        <v>#REF!</v>
      </c>
      <c r="E249" s="662" t="e">
        <f aca="false">IF(A249="","",+E248-F248)</f>
        <v>#REF!</v>
      </c>
      <c r="F249" s="662" t="e">
        <f aca="false">IF(A249="","",+J249-H249)</f>
        <v>#REF!</v>
      </c>
      <c r="G249" s="662" t="e">
        <f aca="false">IF(A249="","",ROUND(+E249*((1+B249)^(1/12)-1),2))</f>
        <v>#REF!</v>
      </c>
      <c r="H249" s="662" t="e">
        <f aca="false">IF(A249="","",ROUND(+E249*((1+B249-C249)^(1/12)-1),2))</f>
        <v>#REF!</v>
      </c>
      <c r="I249" s="662" t="e">
        <f aca="false">IF(A249="","",+G249-H249)</f>
        <v>#REF!</v>
      </c>
      <c r="J249" s="662" t="e">
        <f aca="false">IF(A249="","",PMT((1+D249)^(1/12)-1,(#REF!*12)-A249+1,-E249))</f>
        <v>#REF!</v>
      </c>
      <c r="K249" s="663"/>
    </row>
    <row r="250" customFormat="false" ht="14.25" hidden="false" customHeight="false" outlineLevel="0" collapsed="false">
      <c r="A250" s="660" t="e">
        <f aca="false">IF(A249="","",IF(A249=#REF!*12,"",+A249+1))</f>
        <v>#REF!</v>
      </c>
      <c r="B250" s="661" t="e">
        <f aca="false">IF(A250="","",+B249)</f>
        <v>#REF!</v>
      </c>
      <c r="C250" s="661" t="e">
        <f aca="false">IF(A250="","",IF(#REF!+'Plano Tx de Esforço'!A250&gt;120,0,ROUND(IF(B250&gt;0.045,(0.045*0.5),(0.5)*B250),7)))</f>
        <v>#REF!</v>
      </c>
      <c r="D250" s="661" t="e">
        <f aca="false">IF(A250="","",+B250-C250)</f>
        <v>#REF!</v>
      </c>
      <c r="E250" s="662" t="e">
        <f aca="false">IF(A250="","",+E249-F249)</f>
        <v>#REF!</v>
      </c>
      <c r="F250" s="662" t="e">
        <f aca="false">IF(A250="","",+J250-H250)</f>
        <v>#REF!</v>
      </c>
      <c r="G250" s="662" t="e">
        <f aca="false">IF(A250="","",ROUND(+E250*((1+B250)^(1/12)-1),2))</f>
        <v>#REF!</v>
      </c>
      <c r="H250" s="662" t="e">
        <f aca="false">IF(A250="","",ROUND(+E250*((1+B250-C250)^(1/12)-1),2))</f>
        <v>#REF!</v>
      </c>
      <c r="I250" s="662" t="e">
        <f aca="false">IF(A250="","",+G250-H250)</f>
        <v>#REF!</v>
      </c>
      <c r="J250" s="662" t="e">
        <f aca="false">IF(A250="","",PMT((1+D250)^(1/12)-1,(#REF!*12)-A250+1,-E250))</f>
        <v>#REF!</v>
      </c>
      <c r="K250" s="663"/>
    </row>
    <row r="251" customFormat="false" ht="14.25" hidden="false" customHeight="false" outlineLevel="0" collapsed="false">
      <c r="A251" s="660" t="e">
        <f aca="false">IF(A250="","",IF(A250=#REF!*12,"",+A250+1))</f>
        <v>#REF!</v>
      </c>
      <c r="B251" s="661" t="e">
        <f aca="false">IF(A251="","",+B250)</f>
        <v>#REF!</v>
      </c>
      <c r="C251" s="661" t="e">
        <f aca="false">IF(A251="","",IF(#REF!+'Plano Tx de Esforço'!A251&gt;120,0,ROUND(IF(B251&gt;0.045,(0.045*0.5),(0.5)*B251),7)))</f>
        <v>#REF!</v>
      </c>
      <c r="D251" s="661" t="e">
        <f aca="false">IF(A251="","",+B251-C251)</f>
        <v>#REF!</v>
      </c>
      <c r="E251" s="662" t="e">
        <f aca="false">IF(A251="","",+E250-F250)</f>
        <v>#REF!</v>
      </c>
      <c r="F251" s="662" t="e">
        <f aca="false">IF(A251="","",+J251-H251)</f>
        <v>#REF!</v>
      </c>
      <c r="G251" s="662" t="e">
        <f aca="false">IF(A251="","",ROUND(+E251*((1+B251)^(1/12)-1),2))</f>
        <v>#REF!</v>
      </c>
      <c r="H251" s="662" t="e">
        <f aca="false">IF(A251="","",ROUND(+E251*((1+B251-C251)^(1/12)-1),2))</f>
        <v>#REF!</v>
      </c>
      <c r="I251" s="662" t="e">
        <f aca="false">IF(A251="","",+G251-H251)</f>
        <v>#REF!</v>
      </c>
      <c r="J251" s="662" t="e">
        <f aca="false">IF(A251="","",PMT((1+D251)^(1/12)-1,(#REF!*12)-A251+1,-E251))</f>
        <v>#REF!</v>
      </c>
      <c r="K251" s="663"/>
    </row>
    <row r="252" customFormat="false" ht="14.25" hidden="false" customHeight="false" outlineLevel="0" collapsed="false">
      <c r="A252" s="660" t="e">
        <f aca="false">IF(A251="","",IF(A251=#REF!*12,"",+A251+1))</f>
        <v>#REF!</v>
      </c>
      <c r="B252" s="661" t="e">
        <f aca="false">IF(A252="","",+B251)</f>
        <v>#REF!</v>
      </c>
      <c r="C252" s="661" t="e">
        <f aca="false">IF(A252="","",IF(#REF!+'Plano Tx de Esforço'!A252&gt;120,0,ROUND(IF(B252&gt;0.045,(0.045*0.5),(0.5)*B252),7)))</f>
        <v>#REF!</v>
      </c>
      <c r="D252" s="661" t="e">
        <f aca="false">IF(A252="","",+B252-C252)</f>
        <v>#REF!</v>
      </c>
      <c r="E252" s="662" t="e">
        <f aca="false">IF(A252="","",+E251-F251)</f>
        <v>#REF!</v>
      </c>
      <c r="F252" s="662" t="e">
        <f aca="false">IF(A252="","",+J252-H252)</f>
        <v>#REF!</v>
      </c>
      <c r="G252" s="662" t="e">
        <f aca="false">IF(A252="","",ROUND(+E252*((1+B252)^(1/12)-1),2))</f>
        <v>#REF!</v>
      </c>
      <c r="H252" s="662" t="e">
        <f aca="false">IF(A252="","",ROUND(+E252*((1+B252-C252)^(1/12)-1),2))</f>
        <v>#REF!</v>
      </c>
      <c r="I252" s="662" t="e">
        <f aca="false">IF(A252="","",+G252-H252)</f>
        <v>#REF!</v>
      </c>
      <c r="J252" s="662" t="e">
        <f aca="false">IF(A252="","",PMT((1+D252)^(1/12)-1,(#REF!*12)-A252+1,-E252))</f>
        <v>#REF!</v>
      </c>
      <c r="K252" s="663"/>
    </row>
    <row r="253" customFormat="false" ht="14.25" hidden="false" customHeight="false" outlineLevel="0" collapsed="false">
      <c r="A253" s="660" t="e">
        <f aca="false">IF(A252="","",IF(A252=#REF!*12,"",+A252+1))</f>
        <v>#REF!</v>
      </c>
      <c r="B253" s="661" t="e">
        <f aca="false">IF(A253="","",+B252)</f>
        <v>#REF!</v>
      </c>
      <c r="C253" s="661" t="e">
        <f aca="false">IF(A253="","",IF(#REF!+'Plano Tx de Esforço'!A253&gt;120,0,ROUND(IF(B253&gt;0.045,(0.045*0.5),(0.5)*B253),7)))</f>
        <v>#REF!</v>
      </c>
      <c r="D253" s="661" t="e">
        <f aca="false">IF(A253="","",+B253-C253)</f>
        <v>#REF!</v>
      </c>
      <c r="E253" s="662" t="e">
        <f aca="false">IF(A253="","",+E252-F252)</f>
        <v>#REF!</v>
      </c>
      <c r="F253" s="662" t="e">
        <f aca="false">IF(A253="","",+J253-H253)</f>
        <v>#REF!</v>
      </c>
      <c r="G253" s="662" t="e">
        <f aca="false">IF(A253="","",ROUND(+E253*((1+B253)^(1/12)-1),2))</f>
        <v>#REF!</v>
      </c>
      <c r="H253" s="662" t="e">
        <f aca="false">IF(A253="","",ROUND(+E253*((1+B253-C253)^(1/12)-1),2))</f>
        <v>#REF!</v>
      </c>
      <c r="I253" s="662" t="e">
        <f aca="false">IF(A253="","",+G253-H253)</f>
        <v>#REF!</v>
      </c>
      <c r="J253" s="662" t="e">
        <f aca="false">IF(A253="","",PMT((1+D253)^(1/12)-1,(#REF!*12)-A253+1,-E253))</f>
        <v>#REF!</v>
      </c>
      <c r="K253" s="663"/>
    </row>
    <row r="254" customFormat="false" ht="14.25" hidden="false" customHeight="false" outlineLevel="0" collapsed="false">
      <c r="A254" s="660" t="e">
        <f aca="false">IF(A253="","",IF(A253=#REF!*12,"",+A253+1))</f>
        <v>#REF!</v>
      </c>
      <c r="B254" s="661" t="e">
        <f aca="false">IF(A254="","",+B253)</f>
        <v>#REF!</v>
      </c>
      <c r="C254" s="661" t="e">
        <f aca="false">IF(A254="","",IF(#REF!+'Plano Tx de Esforço'!A254&gt;120,0,ROUND(IF(B254&gt;0.045,(0.045*0.5),(0.5)*B254),7)))</f>
        <v>#REF!</v>
      </c>
      <c r="D254" s="661" t="e">
        <f aca="false">IF(A254="","",+B254-C254)</f>
        <v>#REF!</v>
      </c>
      <c r="E254" s="662" t="e">
        <f aca="false">IF(A254="","",+E253-F253)</f>
        <v>#REF!</v>
      </c>
      <c r="F254" s="662" t="e">
        <f aca="false">IF(A254="","",+J254-H254)</f>
        <v>#REF!</v>
      </c>
      <c r="G254" s="662" t="e">
        <f aca="false">IF(A254="","",ROUND(+E254*((1+B254)^(1/12)-1),2))</f>
        <v>#REF!</v>
      </c>
      <c r="H254" s="662" t="e">
        <f aca="false">IF(A254="","",ROUND(+E254*((1+B254-C254)^(1/12)-1),2))</f>
        <v>#REF!</v>
      </c>
      <c r="I254" s="662" t="e">
        <f aca="false">IF(A254="","",+G254-H254)</f>
        <v>#REF!</v>
      </c>
      <c r="J254" s="662" t="e">
        <f aca="false">IF(A254="","",PMT((1+D254)^(1/12)-1,(#REF!*12)-A254+1,-E254))</f>
        <v>#REF!</v>
      </c>
      <c r="K254" s="663"/>
    </row>
    <row r="255" customFormat="false" ht="14.25" hidden="false" customHeight="false" outlineLevel="0" collapsed="false">
      <c r="A255" s="660" t="e">
        <f aca="false">IF(A254="","",IF(A254=#REF!*12,"",+A254+1))</f>
        <v>#REF!</v>
      </c>
      <c r="B255" s="661" t="e">
        <f aca="false">IF(A255="","",+B254)</f>
        <v>#REF!</v>
      </c>
      <c r="C255" s="661" t="e">
        <f aca="false">IF(A255="","",IF(#REF!+'Plano Tx de Esforço'!A255&gt;120,0,ROUND(IF(B255&gt;0.045,(0.045*0.5),(0.5)*B255),7)))</f>
        <v>#REF!</v>
      </c>
      <c r="D255" s="661" t="e">
        <f aca="false">IF(A255="","",+B255-C255)</f>
        <v>#REF!</v>
      </c>
      <c r="E255" s="662" t="e">
        <f aca="false">IF(A255="","",+E254-F254)</f>
        <v>#REF!</v>
      </c>
      <c r="F255" s="662" t="e">
        <f aca="false">IF(A255="","",+J255-H255)</f>
        <v>#REF!</v>
      </c>
      <c r="G255" s="662" t="e">
        <f aca="false">IF(A255="","",ROUND(+E255*((1+B255)^(1/12)-1),2))</f>
        <v>#REF!</v>
      </c>
      <c r="H255" s="662" t="e">
        <f aca="false">IF(A255="","",ROUND(+E255*((1+B255-C255)^(1/12)-1),2))</f>
        <v>#REF!</v>
      </c>
      <c r="I255" s="662" t="e">
        <f aca="false">IF(A255="","",+G255-H255)</f>
        <v>#REF!</v>
      </c>
      <c r="J255" s="662" t="e">
        <f aca="false">IF(A255="","",PMT((1+D255)^(1/12)-1,(#REF!*12)-A255+1,-E255))</f>
        <v>#REF!</v>
      </c>
      <c r="K255" s="663"/>
    </row>
    <row r="256" customFormat="false" ht="14.25" hidden="false" customHeight="false" outlineLevel="0" collapsed="false">
      <c r="A256" s="660" t="e">
        <f aca="false">IF(A255="","",IF(A255=#REF!*12,"",+A255+1))</f>
        <v>#REF!</v>
      </c>
      <c r="B256" s="661" t="e">
        <f aca="false">IF(A256="","",+B255)</f>
        <v>#REF!</v>
      </c>
      <c r="C256" s="661" t="e">
        <f aca="false">IF(A256="","",IF(#REF!+'Plano Tx de Esforço'!A256&gt;120,0,ROUND(IF(B256&gt;0.045,(0.045*0.5),(0.5)*B256),7)))</f>
        <v>#REF!</v>
      </c>
      <c r="D256" s="661" t="e">
        <f aca="false">IF(A256="","",+B256-C256)</f>
        <v>#REF!</v>
      </c>
      <c r="E256" s="662" t="e">
        <f aca="false">IF(A256="","",+E255-F255)</f>
        <v>#REF!</v>
      </c>
      <c r="F256" s="662" t="e">
        <f aca="false">IF(A256="","",+J256-H256)</f>
        <v>#REF!</v>
      </c>
      <c r="G256" s="662" t="e">
        <f aca="false">IF(A256="","",ROUND(+E256*((1+B256)^(1/12)-1),2))</f>
        <v>#REF!</v>
      </c>
      <c r="H256" s="662" t="e">
        <f aca="false">IF(A256="","",ROUND(+E256*((1+B256-C256)^(1/12)-1),2))</f>
        <v>#REF!</v>
      </c>
      <c r="I256" s="662" t="e">
        <f aca="false">IF(A256="","",+G256-H256)</f>
        <v>#REF!</v>
      </c>
      <c r="J256" s="662" t="e">
        <f aca="false">IF(A256="","",PMT((1+D256)^(1/12)-1,(#REF!*12)-A256+1,-E256))</f>
        <v>#REF!</v>
      </c>
      <c r="K256" s="663"/>
    </row>
    <row r="257" customFormat="false" ht="14.25" hidden="false" customHeight="false" outlineLevel="0" collapsed="false">
      <c r="A257" s="660" t="e">
        <f aca="false">IF(A256="","",IF(A256=#REF!*12,"",+A256+1))</f>
        <v>#REF!</v>
      </c>
      <c r="B257" s="661" t="e">
        <f aca="false">IF(A257="","",+B256)</f>
        <v>#REF!</v>
      </c>
      <c r="C257" s="661" t="e">
        <f aca="false">IF(A257="","",IF(#REF!+'Plano Tx de Esforço'!A257&gt;120,0,ROUND(IF(B257&gt;0.045,(0.045*0.5),(0.5)*B257),7)))</f>
        <v>#REF!</v>
      </c>
      <c r="D257" s="661" t="e">
        <f aca="false">IF(A257="","",+B257-C257)</f>
        <v>#REF!</v>
      </c>
      <c r="E257" s="662" t="e">
        <f aca="false">IF(A257="","",+E256-F256)</f>
        <v>#REF!</v>
      </c>
      <c r="F257" s="662" t="e">
        <f aca="false">IF(A257="","",+J257-H257)</f>
        <v>#REF!</v>
      </c>
      <c r="G257" s="662" t="e">
        <f aca="false">IF(A257="","",ROUND(+E257*((1+B257)^(1/12)-1),2))</f>
        <v>#REF!</v>
      </c>
      <c r="H257" s="662" t="e">
        <f aca="false">IF(A257="","",ROUND(+E257*((1+B257-C257)^(1/12)-1),2))</f>
        <v>#REF!</v>
      </c>
      <c r="I257" s="662" t="e">
        <f aca="false">IF(A257="","",+G257-H257)</f>
        <v>#REF!</v>
      </c>
      <c r="J257" s="662" t="e">
        <f aca="false">IF(A257="","",PMT((1+D257)^(1/12)-1,(#REF!*12)-A257+1,-E257))</f>
        <v>#REF!</v>
      </c>
      <c r="K257" s="663"/>
    </row>
    <row r="258" customFormat="false" ht="14.25" hidden="false" customHeight="false" outlineLevel="0" collapsed="false">
      <c r="A258" s="660" t="e">
        <f aca="false">IF(A257="","",IF(A257=#REF!*12,"",+A257+1))</f>
        <v>#REF!</v>
      </c>
      <c r="B258" s="661" t="e">
        <f aca="false">IF(A258="","",+B257)</f>
        <v>#REF!</v>
      </c>
      <c r="C258" s="661" t="e">
        <f aca="false">IF(A258="","",IF(#REF!+'Plano Tx de Esforço'!A258&gt;120,0,ROUND(IF(B258&gt;0.045,(0.045*0.5),(0.5)*B258),7)))</f>
        <v>#REF!</v>
      </c>
      <c r="D258" s="661" t="e">
        <f aca="false">IF(A258="","",+B258-C258)</f>
        <v>#REF!</v>
      </c>
      <c r="E258" s="662" t="e">
        <f aca="false">IF(A258="","",+E257-F257)</f>
        <v>#REF!</v>
      </c>
      <c r="F258" s="662" t="e">
        <f aca="false">IF(A258="","",+J258-H258)</f>
        <v>#REF!</v>
      </c>
      <c r="G258" s="662" t="e">
        <f aca="false">IF(A258="","",ROUND(+E258*((1+B258)^(1/12)-1),2))</f>
        <v>#REF!</v>
      </c>
      <c r="H258" s="662" t="e">
        <f aca="false">IF(A258="","",ROUND(+E258*((1+B258-C258)^(1/12)-1),2))</f>
        <v>#REF!</v>
      </c>
      <c r="I258" s="662" t="e">
        <f aca="false">IF(A258="","",+G258-H258)</f>
        <v>#REF!</v>
      </c>
      <c r="J258" s="662" t="e">
        <f aca="false">IF(A258="","",PMT((1+D258)^(1/12)-1,(#REF!*12)-A258+1,-E258))</f>
        <v>#REF!</v>
      </c>
      <c r="K258" s="663"/>
    </row>
    <row r="259" customFormat="false" ht="14.25" hidden="false" customHeight="false" outlineLevel="0" collapsed="false">
      <c r="A259" s="660" t="e">
        <f aca="false">IF(A258="","",IF(A258=#REF!*12,"",+A258+1))</f>
        <v>#REF!</v>
      </c>
      <c r="B259" s="661" t="e">
        <f aca="false">IF(A259="","",+B258)</f>
        <v>#REF!</v>
      </c>
      <c r="C259" s="661" t="e">
        <f aca="false">IF(A259="","",IF(#REF!+'Plano Tx de Esforço'!A259&gt;120,0,ROUND(IF(B259&gt;0.045,(0.045*0.5),(0.5)*B259),7)))</f>
        <v>#REF!</v>
      </c>
      <c r="D259" s="661" t="e">
        <f aca="false">IF(A259="","",+B259-C259)</f>
        <v>#REF!</v>
      </c>
      <c r="E259" s="662" t="e">
        <f aca="false">IF(A259="","",+E258-F258)</f>
        <v>#REF!</v>
      </c>
      <c r="F259" s="662" t="e">
        <f aca="false">IF(A259="","",+J259-H259)</f>
        <v>#REF!</v>
      </c>
      <c r="G259" s="662" t="e">
        <f aca="false">IF(A259="","",ROUND(+E259*((1+B259)^(1/12)-1),2))</f>
        <v>#REF!</v>
      </c>
      <c r="H259" s="662" t="e">
        <f aca="false">IF(A259="","",ROUND(+E259*((1+B259-C259)^(1/12)-1),2))</f>
        <v>#REF!</v>
      </c>
      <c r="I259" s="662" t="e">
        <f aca="false">IF(A259="","",+G259-H259)</f>
        <v>#REF!</v>
      </c>
      <c r="J259" s="662" t="e">
        <f aca="false">IF(A259="","",PMT((1+D259)^(1/12)-1,(#REF!*12)-A259+1,-E259))</f>
        <v>#REF!</v>
      </c>
      <c r="K259" s="663"/>
    </row>
    <row r="260" customFormat="false" ht="14.25" hidden="false" customHeight="false" outlineLevel="0" collapsed="false">
      <c r="A260" s="660" t="e">
        <f aca="false">IF(A259="","",IF(A259=#REF!*12,"",+A259+1))</f>
        <v>#REF!</v>
      </c>
      <c r="B260" s="661" t="e">
        <f aca="false">IF(A260="","",+B259)</f>
        <v>#REF!</v>
      </c>
      <c r="C260" s="661" t="e">
        <f aca="false">IF(A260="","",IF(#REF!+'Plano Tx de Esforço'!A260&gt;120,0,ROUND(IF(B260&gt;0.045,(0.045*0.5),(0.5)*B260),7)))</f>
        <v>#REF!</v>
      </c>
      <c r="D260" s="661" t="e">
        <f aca="false">IF(A260="","",+B260-C260)</f>
        <v>#REF!</v>
      </c>
      <c r="E260" s="662" t="e">
        <f aca="false">IF(A260="","",+E259-F259)</f>
        <v>#REF!</v>
      </c>
      <c r="F260" s="662" t="e">
        <f aca="false">IF(A260="","",+J260-H260)</f>
        <v>#REF!</v>
      </c>
      <c r="G260" s="662" t="e">
        <f aca="false">IF(A260="","",ROUND(+E260*((1+B260)^(1/12)-1),2))</f>
        <v>#REF!</v>
      </c>
      <c r="H260" s="662" t="e">
        <f aca="false">IF(A260="","",ROUND(+E260*((1+B260-C260)^(1/12)-1),2))</f>
        <v>#REF!</v>
      </c>
      <c r="I260" s="662" t="e">
        <f aca="false">IF(A260="","",+G260-H260)</f>
        <v>#REF!</v>
      </c>
      <c r="J260" s="662" t="e">
        <f aca="false">IF(A260="","",PMT((1+D260)^(1/12)-1,(#REF!*12)-A260+1,-E260))</f>
        <v>#REF!</v>
      </c>
      <c r="K260" s="663"/>
    </row>
    <row r="261" customFormat="false" ht="14.25" hidden="false" customHeight="false" outlineLevel="0" collapsed="false">
      <c r="A261" s="660" t="e">
        <f aca="false">IF(A260="","",IF(A260=#REF!*12,"",+A260+1))</f>
        <v>#REF!</v>
      </c>
      <c r="B261" s="661" t="e">
        <f aca="false">IF(A261="","",+B260)</f>
        <v>#REF!</v>
      </c>
      <c r="C261" s="661" t="e">
        <f aca="false">IF(A261="","",IF(#REF!+'Plano Tx de Esforço'!A261&gt;120,0,ROUND(IF(B261&gt;0.045,(0.045*0.5),(0.5)*B261),7)))</f>
        <v>#REF!</v>
      </c>
      <c r="D261" s="661" t="e">
        <f aca="false">IF(A261="","",+B261-C261)</f>
        <v>#REF!</v>
      </c>
      <c r="E261" s="662" t="e">
        <f aca="false">IF(A261="","",+E260-F260)</f>
        <v>#REF!</v>
      </c>
      <c r="F261" s="662" t="e">
        <f aca="false">IF(A261="","",+J261-H261)</f>
        <v>#REF!</v>
      </c>
      <c r="G261" s="662" t="e">
        <f aca="false">IF(A261="","",ROUND(+E261*((1+B261)^(1/12)-1),2))</f>
        <v>#REF!</v>
      </c>
      <c r="H261" s="662" t="e">
        <f aca="false">IF(A261="","",ROUND(+E261*((1+B261-C261)^(1/12)-1),2))</f>
        <v>#REF!</v>
      </c>
      <c r="I261" s="662" t="e">
        <f aca="false">IF(A261="","",+G261-H261)</f>
        <v>#REF!</v>
      </c>
      <c r="J261" s="662" t="e">
        <f aca="false">IF(A261="","",PMT((1+D261)^(1/12)-1,(#REF!*12)-A261+1,-E261))</f>
        <v>#REF!</v>
      </c>
      <c r="K261" s="663"/>
    </row>
    <row r="262" customFormat="false" ht="14.25" hidden="false" customHeight="false" outlineLevel="0" collapsed="false">
      <c r="A262" s="660" t="e">
        <f aca="false">IF(A261="","",IF(A261=#REF!*12,"",+A261+1))</f>
        <v>#REF!</v>
      </c>
      <c r="B262" s="661" t="e">
        <f aca="false">IF(A262="","",+B261)</f>
        <v>#REF!</v>
      </c>
      <c r="C262" s="661" t="e">
        <f aca="false">IF(A262="","",IF(#REF!+'Plano Tx de Esforço'!A262&gt;120,0,ROUND(IF(B262&gt;0.045,(0.045*0.5),(0.5)*B262),7)))</f>
        <v>#REF!</v>
      </c>
      <c r="D262" s="661" t="e">
        <f aca="false">IF(A262="","",+B262-C262)</f>
        <v>#REF!</v>
      </c>
      <c r="E262" s="662" t="e">
        <f aca="false">IF(A262="","",+E261-F261)</f>
        <v>#REF!</v>
      </c>
      <c r="F262" s="662" t="e">
        <f aca="false">IF(A262="","",+J262-H262)</f>
        <v>#REF!</v>
      </c>
      <c r="G262" s="662" t="e">
        <f aca="false">IF(A262="","",ROUND(+E262*((1+B262)^(1/12)-1),2))</f>
        <v>#REF!</v>
      </c>
      <c r="H262" s="662" t="e">
        <f aca="false">IF(A262="","",ROUND(+E262*((1+B262-C262)^(1/12)-1),2))</f>
        <v>#REF!</v>
      </c>
      <c r="I262" s="662" t="e">
        <f aca="false">IF(A262="","",+G262-H262)</f>
        <v>#REF!</v>
      </c>
      <c r="J262" s="662" t="e">
        <f aca="false">IF(A262="","",PMT((1+D262)^(1/12)-1,(#REF!*12)-A262+1,-E262))</f>
        <v>#REF!</v>
      </c>
      <c r="K262" s="663"/>
    </row>
    <row r="263" customFormat="false" ht="14.25" hidden="false" customHeight="false" outlineLevel="0" collapsed="false">
      <c r="A263" s="660" t="e">
        <f aca="false">IF(A262="","",IF(A262=#REF!*12,"",+A262+1))</f>
        <v>#REF!</v>
      </c>
      <c r="B263" s="661" t="e">
        <f aca="false">IF(A263="","",+B262)</f>
        <v>#REF!</v>
      </c>
      <c r="C263" s="661" t="e">
        <f aca="false">IF(A263="","",IF(#REF!+'Plano Tx de Esforço'!A263&gt;120,0,ROUND(IF(B263&gt;0.045,(0.045*0.5),(0.5)*B263),7)))</f>
        <v>#REF!</v>
      </c>
      <c r="D263" s="661" t="e">
        <f aca="false">IF(A263="","",+B263-C263)</f>
        <v>#REF!</v>
      </c>
      <c r="E263" s="662" t="e">
        <f aca="false">IF(A263="","",+E262-F262)</f>
        <v>#REF!</v>
      </c>
      <c r="F263" s="662" t="e">
        <f aca="false">IF(A263="","",+J263-H263)</f>
        <v>#REF!</v>
      </c>
      <c r="G263" s="662" t="e">
        <f aca="false">IF(A263="","",ROUND(+E263*((1+B263)^(1/12)-1),2))</f>
        <v>#REF!</v>
      </c>
      <c r="H263" s="662" t="e">
        <f aca="false">IF(A263="","",ROUND(+E263*((1+B263-C263)^(1/12)-1),2))</f>
        <v>#REF!</v>
      </c>
      <c r="I263" s="662" t="e">
        <f aca="false">IF(A263="","",+G263-H263)</f>
        <v>#REF!</v>
      </c>
      <c r="J263" s="662" t="e">
        <f aca="false">IF(A263="","",PMT((1+D263)^(1/12)-1,(#REF!*12)-A263+1,-E263))</f>
        <v>#REF!</v>
      </c>
      <c r="K263" s="663"/>
    </row>
    <row r="264" customFormat="false" ht="14.25" hidden="false" customHeight="false" outlineLevel="0" collapsed="false">
      <c r="A264" s="660" t="e">
        <f aca="false">IF(A263="","",IF(A263=#REF!*12,"",+A263+1))</f>
        <v>#REF!</v>
      </c>
      <c r="B264" s="661" t="e">
        <f aca="false">IF(A264="","",+B263)</f>
        <v>#REF!</v>
      </c>
      <c r="C264" s="661" t="e">
        <f aca="false">IF(A264="","",IF(#REF!+'Plano Tx de Esforço'!A264&gt;120,0,ROUND(IF(B264&gt;0.045,(0.045*0.5),(0.5)*B264),7)))</f>
        <v>#REF!</v>
      </c>
      <c r="D264" s="661" t="e">
        <f aca="false">IF(A264="","",+B264-C264)</f>
        <v>#REF!</v>
      </c>
      <c r="E264" s="662" t="e">
        <f aca="false">IF(A264="","",+E263-F263)</f>
        <v>#REF!</v>
      </c>
      <c r="F264" s="662" t="e">
        <f aca="false">IF(A264="","",+J264-H264)</f>
        <v>#REF!</v>
      </c>
      <c r="G264" s="662" t="e">
        <f aca="false">IF(A264="","",ROUND(+E264*((1+B264)^(1/12)-1),2))</f>
        <v>#REF!</v>
      </c>
      <c r="H264" s="662" t="e">
        <f aca="false">IF(A264="","",ROUND(+E264*((1+B264-C264)^(1/12)-1),2))</f>
        <v>#REF!</v>
      </c>
      <c r="I264" s="662" t="e">
        <f aca="false">IF(A264="","",+G264-H264)</f>
        <v>#REF!</v>
      </c>
      <c r="J264" s="662" t="e">
        <f aca="false">IF(A264="","",PMT((1+D264)^(1/12)-1,(#REF!*12)-A264+1,-E264))</f>
        <v>#REF!</v>
      </c>
      <c r="K264" s="663"/>
    </row>
    <row r="265" customFormat="false" ht="14.25" hidden="false" customHeight="false" outlineLevel="0" collapsed="false">
      <c r="A265" s="660" t="e">
        <f aca="false">IF(A264="","",IF(A264=#REF!*12,"",+A264+1))</f>
        <v>#REF!</v>
      </c>
      <c r="B265" s="661" t="e">
        <f aca="false">IF(A265="","",+B264)</f>
        <v>#REF!</v>
      </c>
      <c r="C265" s="661" t="e">
        <f aca="false">IF(A265="","",IF(#REF!+'Plano Tx de Esforço'!A265&gt;120,0,ROUND(IF(B265&gt;0.045,(0.045*0.5),(0.5)*B265),7)))</f>
        <v>#REF!</v>
      </c>
      <c r="D265" s="661" t="e">
        <f aca="false">IF(A265="","",+B265-C265)</f>
        <v>#REF!</v>
      </c>
      <c r="E265" s="662" t="e">
        <f aca="false">IF(A265="","",+E264-F264)</f>
        <v>#REF!</v>
      </c>
      <c r="F265" s="662" t="e">
        <f aca="false">IF(A265="","",+J265-H265)</f>
        <v>#REF!</v>
      </c>
      <c r="G265" s="662" t="e">
        <f aca="false">IF(A265="","",ROUND(+E265*((1+B265)^(1/12)-1),2))</f>
        <v>#REF!</v>
      </c>
      <c r="H265" s="662" t="e">
        <f aca="false">IF(A265="","",ROUND(+E265*((1+B265-C265)^(1/12)-1),2))</f>
        <v>#REF!</v>
      </c>
      <c r="I265" s="662" t="e">
        <f aca="false">IF(A265="","",+G265-H265)</f>
        <v>#REF!</v>
      </c>
      <c r="J265" s="662" t="e">
        <f aca="false">IF(A265="","",PMT((1+D265)^(1/12)-1,(#REF!*12)-A265+1,-E265))</f>
        <v>#REF!</v>
      </c>
      <c r="K265" s="663"/>
    </row>
    <row r="266" customFormat="false" ht="14.25" hidden="false" customHeight="false" outlineLevel="0" collapsed="false">
      <c r="A266" s="660" t="e">
        <f aca="false">IF(A265="","",IF(A265=#REF!*12,"",+A265+1))</f>
        <v>#REF!</v>
      </c>
      <c r="B266" s="661" t="e">
        <f aca="false">IF(A266="","",+B265)</f>
        <v>#REF!</v>
      </c>
      <c r="C266" s="661" t="e">
        <f aca="false">IF(A266="","",IF(#REF!+'Plano Tx de Esforço'!A266&gt;120,0,ROUND(IF(B266&gt;0.045,(0.045*0.5),(0.5)*B266),7)))</f>
        <v>#REF!</v>
      </c>
      <c r="D266" s="661" t="e">
        <f aca="false">IF(A266="","",+B266-C266)</f>
        <v>#REF!</v>
      </c>
      <c r="E266" s="662" t="e">
        <f aca="false">IF(A266="","",+E265-F265)</f>
        <v>#REF!</v>
      </c>
      <c r="F266" s="662" t="e">
        <f aca="false">IF(A266="","",+J266-H266)</f>
        <v>#REF!</v>
      </c>
      <c r="G266" s="662" t="e">
        <f aca="false">IF(A266="","",ROUND(+E266*((1+B266)^(1/12)-1),2))</f>
        <v>#REF!</v>
      </c>
      <c r="H266" s="662" t="e">
        <f aca="false">IF(A266="","",ROUND(+E266*((1+B266-C266)^(1/12)-1),2))</f>
        <v>#REF!</v>
      </c>
      <c r="I266" s="662" t="e">
        <f aca="false">IF(A266="","",+G266-H266)</f>
        <v>#REF!</v>
      </c>
      <c r="J266" s="662" t="e">
        <f aca="false">IF(A266="","",PMT((1+D266)^(1/12)-1,(#REF!*12)-A266+1,-E266))</f>
        <v>#REF!</v>
      </c>
      <c r="K266" s="663"/>
    </row>
    <row r="267" customFormat="false" ht="14.25" hidden="false" customHeight="false" outlineLevel="0" collapsed="false">
      <c r="A267" s="660" t="e">
        <f aca="false">IF(A266="","",IF(A266=#REF!*12,"",+A266+1))</f>
        <v>#REF!</v>
      </c>
      <c r="B267" s="661" t="e">
        <f aca="false">IF(A267="","",+B266)</f>
        <v>#REF!</v>
      </c>
      <c r="C267" s="661" t="e">
        <f aca="false">IF(A267="","",IF(#REF!+'Plano Tx de Esforço'!A267&gt;120,0,ROUND(IF(B267&gt;0.045,(0.045*0.5),(0.5)*B267),7)))</f>
        <v>#REF!</v>
      </c>
      <c r="D267" s="661" t="e">
        <f aca="false">IF(A267="","",+B267-C267)</f>
        <v>#REF!</v>
      </c>
      <c r="E267" s="662" t="e">
        <f aca="false">IF(A267="","",+E266-F266)</f>
        <v>#REF!</v>
      </c>
      <c r="F267" s="662" t="e">
        <f aca="false">IF(A267="","",+J267-H267)</f>
        <v>#REF!</v>
      </c>
      <c r="G267" s="662" t="e">
        <f aca="false">IF(A267="","",ROUND(+E267*((1+B267)^(1/12)-1),2))</f>
        <v>#REF!</v>
      </c>
      <c r="H267" s="662" t="e">
        <f aca="false">IF(A267="","",ROUND(+E267*((1+B267-C267)^(1/12)-1),2))</f>
        <v>#REF!</v>
      </c>
      <c r="I267" s="662" t="e">
        <f aca="false">IF(A267="","",+G267-H267)</f>
        <v>#REF!</v>
      </c>
      <c r="J267" s="662" t="e">
        <f aca="false">IF(A267="","",PMT((1+D267)^(1/12)-1,(#REF!*12)-A267+1,-E267))</f>
        <v>#REF!</v>
      </c>
      <c r="K267" s="663"/>
    </row>
    <row r="268" customFormat="false" ht="14.25" hidden="false" customHeight="false" outlineLevel="0" collapsed="false">
      <c r="A268" s="660" t="e">
        <f aca="false">IF(A267="","",IF(A267=#REF!*12,"",+A267+1))</f>
        <v>#REF!</v>
      </c>
      <c r="B268" s="661" t="e">
        <f aca="false">IF(A268="","",+B267)</f>
        <v>#REF!</v>
      </c>
      <c r="C268" s="661" t="e">
        <f aca="false">IF(A268="","",IF(#REF!+'Plano Tx de Esforço'!A268&gt;120,0,ROUND(IF(B268&gt;0.045,(0.045*0.5),(0.5)*B268),7)))</f>
        <v>#REF!</v>
      </c>
      <c r="D268" s="661" t="e">
        <f aca="false">IF(A268="","",+B268-C268)</f>
        <v>#REF!</v>
      </c>
      <c r="E268" s="662" t="e">
        <f aca="false">IF(A268="","",+E267-F267)</f>
        <v>#REF!</v>
      </c>
      <c r="F268" s="662" t="e">
        <f aca="false">IF(A268="","",+J268-H268)</f>
        <v>#REF!</v>
      </c>
      <c r="G268" s="662" t="e">
        <f aca="false">IF(A268="","",ROUND(+E268*((1+B268)^(1/12)-1),2))</f>
        <v>#REF!</v>
      </c>
      <c r="H268" s="662" t="e">
        <f aca="false">IF(A268="","",ROUND(+E268*((1+B268-C268)^(1/12)-1),2))</f>
        <v>#REF!</v>
      </c>
      <c r="I268" s="662" t="e">
        <f aca="false">IF(A268="","",+G268-H268)</f>
        <v>#REF!</v>
      </c>
      <c r="J268" s="662" t="e">
        <f aca="false">IF(A268="","",PMT((1+D268)^(1/12)-1,(#REF!*12)-A268+1,-E268))</f>
        <v>#REF!</v>
      </c>
      <c r="K268" s="663"/>
    </row>
    <row r="269" customFormat="false" ht="14.25" hidden="false" customHeight="false" outlineLevel="0" collapsed="false">
      <c r="A269" s="660" t="e">
        <f aca="false">IF(A268="","",IF(A268=#REF!*12,"",+A268+1))</f>
        <v>#REF!</v>
      </c>
      <c r="B269" s="661" t="e">
        <f aca="false">IF(A269="","",+B268)</f>
        <v>#REF!</v>
      </c>
      <c r="C269" s="661" t="e">
        <f aca="false">IF(A269="","",IF(#REF!+'Plano Tx de Esforço'!A269&gt;120,0,ROUND(IF(B269&gt;0.045,(0.045*0.5),(0.5)*B269),7)))</f>
        <v>#REF!</v>
      </c>
      <c r="D269" s="661" t="e">
        <f aca="false">IF(A269="","",+B269-C269)</f>
        <v>#REF!</v>
      </c>
      <c r="E269" s="662" t="e">
        <f aca="false">IF(A269="","",+E268-F268)</f>
        <v>#REF!</v>
      </c>
      <c r="F269" s="662" t="e">
        <f aca="false">IF(A269="","",+J269-H269)</f>
        <v>#REF!</v>
      </c>
      <c r="G269" s="662" t="e">
        <f aca="false">IF(A269="","",ROUND(+E269*((1+B269)^(1/12)-1),2))</f>
        <v>#REF!</v>
      </c>
      <c r="H269" s="662" t="e">
        <f aca="false">IF(A269="","",ROUND(+E269*((1+B269-C269)^(1/12)-1),2))</f>
        <v>#REF!</v>
      </c>
      <c r="I269" s="662" t="e">
        <f aca="false">IF(A269="","",+G269-H269)</f>
        <v>#REF!</v>
      </c>
      <c r="J269" s="662" t="e">
        <f aca="false">IF(A269="","",PMT((1+D269)^(1/12)-1,(#REF!*12)-A269+1,-E269))</f>
        <v>#REF!</v>
      </c>
      <c r="K269" s="663"/>
    </row>
    <row r="270" customFormat="false" ht="14.25" hidden="false" customHeight="false" outlineLevel="0" collapsed="false">
      <c r="A270" s="660" t="e">
        <f aca="false">IF(A269="","",IF(A269=#REF!*12,"",+A269+1))</f>
        <v>#REF!</v>
      </c>
      <c r="B270" s="661" t="e">
        <f aca="false">IF(A270="","",+B269)</f>
        <v>#REF!</v>
      </c>
      <c r="C270" s="661" t="e">
        <f aca="false">IF(A270="","",IF(#REF!+'Plano Tx de Esforço'!A270&gt;120,0,ROUND(IF(B270&gt;0.045,(0.045*0.5),(0.5)*B270),7)))</f>
        <v>#REF!</v>
      </c>
      <c r="D270" s="661" t="e">
        <f aca="false">IF(A270="","",+B270-C270)</f>
        <v>#REF!</v>
      </c>
      <c r="E270" s="662" t="e">
        <f aca="false">IF(A270="","",+E269-F269)</f>
        <v>#REF!</v>
      </c>
      <c r="F270" s="662" t="e">
        <f aca="false">IF(A270="","",+J270-H270)</f>
        <v>#REF!</v>
      </c>
      <c r="G270" s="662" t="e">
        <f aca="false">IF(A270="","",ROUND(+E270*((1+B270)^(1/12)-1),2))</f>
        <v>#REF!</v>
      </c>
      <c r="H270" s="662" t="e">
        <f aca="false">IF(A270="","",ROUND(+E270*((1+B270-C270)^(1/12)-1),2))</f>
        <v>#REF!</v>
      </c>
      <c r="I270" s="662" t="e">
        <f aca="false">IF(A270="","",+G270-H270)</f>
        <v>#REF!</v>
      </c>
      <c r="J270" s="662" t="e">
        <f aca="false">IF(A270="","",PMT((1+D270)^(1/12)-1,(#REF!*12)-A270+1,-E270))</f>
        <v>#REF!</v>
      </c>
      <c r="K270" s="663"/>
    </row>
    <row r="271" customFormat="false" ht="14.25" hidden="false" customHeight="false" outlineLevel="0" collapsed="false">
      <c r="A271" s="660" t="e">
        <f aca="false">IF(A270="","",IF(A270=#REF!*12,"",+A270+1))</f>
        <v>#REF!</v>
      </c>
      <c r="B271" s="661" t="e">
        <f aca="false">IF(A271="","",+B270)</f>
        <v>#REF!</v>
      </c>
      <c r="C271" s="661" t="e">
        <f aca="false">IF(A271="","",IF(#REF!+'Plano Tx de Esforço'!A271&gt;120,0,ROUND(IF(B271&gt;0.045,(0.045*0.5),(0.5)*B271),7)))</f>
        <v>#REF!</v>
      </c>
      <c r="D271" s="661" t="e">
        <f aca="false">IF(A271="","",+B271-C271)</f>
        <v>#REF!</v>
      </c>
      <c r="E271" s="662" t="e">
        <f aca="false">IF(A271="","",+E270-F270)</f>
        <v>#REF!</v>
      </c>
      <c r="F271" s="662" t="e">
        <f aca="false">IF(A271="","",+J271-H271)</f>
        <v>#REF!</v>
      </c>
      <c r="G271" s="662" t="e">
        <f aca="false">IF(A271="","",ROUND(+E271*((1+B271)^(1/12)-1),2))</f>
        <v>#REF!</v>
      </c>
      <c r="H271" s="662" t="e">
        <f aca="false">IF(A271="","",ROUND(+E271*((1+B271-C271)^(1/12)-1),2))</f>
        <v>#REF!</v>
      </c>
      <c r="I271" s="662" t="e">
        <f aca="false">IF(A271="","",+G271-H271)</f>
        <v>#REF!</v>
      </c>
      <c r="J271" s="662" t="e">
        <f aca="false">IF(A271="","",PMT((1+D271)^(1/12)-1,(#REF!*12)-A271+1,-E271))</f>
        <v>#REF!</v>
      </c>
      <c r="K271" s="663"/>
    </row>
    <row r="272" customFormat="false" ht="14.25" hidden="false" customHeight="false" outlineLevel="0" collapsed="false">
      <c r="A272" s="660" t="e">
        <f aca="false">IF(A271="","",IF(A271=#REF!*12,"",+A271+1))</f>
        <v>#REF!</v>
      </c>
      <c r="B272" s="661" t="e">
        <f aca="false">IF(A272="","",+B271)</f>
        <v>#REF!</v>
      </c>
      <c r="C272" s="661" t="e">
        <f aca="false">IF(A272="","",IF(#REF!+'Plano Tx de Esforço'!A272&gt;120,0,ROUND(IF(B272&gt;0.045,(0.045*0.5),(0.5)*B272),7)))</f>
        <v>#REF!</v>
      </c>
      <c r="D272" s="661" t="e">
        <f aca="false">IF(A272="","",+B272-C272)</f>
        <v>#REF!</v>
      </c>
      <c r="E272" s="662" t="e">
        <f aca="false">IF(A272="","",+E271-F271)</f>
        <v>#REF!</v>
      </c>
      <c r="F272" s="662" t="e">
        <f aca="false">IF(A272="","",+J272-H272)</f>
        <v>#REF!</v>
      </c>
      <c r="G272" s="662" t="e">
        <f aca="false">IF(A272="","",ROUND(+E272*((1+B272)^(1/12)-1),2))</f>
        <v>#REF!</v>
      </c>
      <c r="H272" s="662" t="e">
        <f aca="false">IF(A272="","",ROUND(+E272*((1+B272-C272)^(1/12)-1),2))</f>
        <v>#REF!</v>
      </c>
      <c r="I272" s="662" t="e">
        <f aca="false">IF(A272="","",+G272-H272)</f>
        <v>#REF!</v>
      </c>
      <c r="J272" s="662" t="e">
        <f aca="false">IF(A272="","",PMT((1+D272)^(1/12)-1,(#REF!*12)-A272+1,-E272))</f>
        <v>#REF!</v>
      </c>
      <c r="K272" s="663"/>
    </row>
    <row r="273" customFormat="false" ht="14.25" hidden="false" customHeight="false" outlineLevel="0" collapsed="false">
      <c r="A273" s="660" t="e">
        <f aca="false">IF(A272="","",IF(A272=#REF!*12,"",+A272+1))</f>
        <v>#REF!</v>
      </c>
      <c r="B273" s="661" t="e">
        <f aca="false">IF(A273="","",+B272)</f>
        <v>#REF!</v>
      </c>
      <c r="C273" s="661" t="e">
        <f aca="false">IF(A273="","",IF(#REF!+'Plano Tx de Esforço'!A273&gt;120,0,ROUND(IF(B273&gt;0.045,(0.045*0.5),(0.5)*B273),7)))</f>
        <v>#REF!</v>
      </c>
      <c r="D273" s="661" t="e">
        <f aca="false">IF(A273="","",+B273-C273)</f>
        <v>#REF!</v>
      </c>
      <c r="E273" s="662" t="e">
        <f aca="false">IF(A273="","",+E272-F272)</f>
        <v>#REF!</v>
      </c>
      <c r="F273" s="662" t="e">
        <f aca="false">IF(A273="","",+J273-H273)</f>
        <v>#REF!</v>
      </c>
      <c r="G273" s="662" t="e">
        <f aca="false">IF(A273="","",ROUND(+E273*((1+B273)^(1/12)-1),2))</f>
        <v>#REF!</v>
      </c>
      <c r="H273" s="662" t="e">
        <f aca="false">IF(A273="","",ROUND(+E273*((1+B273-C273)^(1/12)-1),2))</f>
        <v>#REF!</v>
      </c>
      <c r="I273" s="662" t="e">
        <f aca="false">IF(A273="","",+G273-H273)</f>
        <v>#REF!</v>
      </c>
      <c r="J273" s="662" t="e">
        <f aca="false">IF(A273="","",PMT((1+D273)^(1/12)-1,(#REF!*12)-A273+1,-E273))</f>
        <v>#REF!</v>
      </c>
      <c r="K273" s="663"/>
    </row>
    <row r="274" customFormat="false" ht="14.25" hidden="false" customHeight="false" outlineLevel="0" collapsed="false">
      <c r="A274" s="660" t="e">
        <f aca="false">IF(A273="","",IF(A273=#REF!*12,"",+A273+1))</f>
        <v>#REF!</v>
      </c>
      <c r="B274" s="661" t="e">
        <f aca="false">IF(A274="","",+B273)</f>
        <v>#REF!</v>
      </c>
      <c r="C274" s="661" t="e">
        <f aca="false">IF(A274="","",IF(#REF!+'Plano Tx de Esforço'!A274&gt;120,0,ROUND(IF(B274&gt;0.045,(0.045*0.5),(0.5)*B274),7)))</f>
        <v>#REF!</v>
      </c>
      <c r="D274" s="661" t="e">
        <f aca="false">IF(A274="","",+B274-C274)</f>
        <v>#REF!</v>
      </c>
      <c r="E274" s="662" t="e">
        <f aca="false">IF(A274="","",+E273-F273)</f>
        <v>#REF!</v>
      </c>
      <c r="F274" s="662" t="e">
        <f aca="false">IF(A274="","",+J274-H274)</f>
        <v>#REF!</v>
      </c>
      <c r="G274" s="662" t="e">
        <f aca="false">IF(A274="","",ROUND(+E274*((1+B274)^(1/12)-1),2))</f>
        <v>#REF!</v>
      </c>
      <c r="H274" s="662" t="e">
        <f aca="false">IF(A274="","",ROUND(+E274*((1+B274-C274)^(1/12)-1),2))</f>
        <v>#REF!</v>
      </c>
      <c r="I274" s="662" t="e">
        <f aca="false">IF(A274="","",+G274-H274)</f>
        <v>#REF!</v>
      </c>
      <c r="J274" s="662" t="e">
        <f aca="false">IF(A274="","",PMT((1+D274)^(1/12)-1,(#REF!*12)-A274+1,-E274))</f>
        <v>#REF!</v>
      </c>
      <c r="K274" s="663"/>
    </row>
    <row r="275" customFormat="false" ht="14.25" hidden="false" customHeight="false" outlineLevel="0" collapsed="false">
      <c r="A275" s="660" t="e">
        <f aca="false">IF(A274="","",IF(A274=#REF!*12,"",+A274+1))</f>
        <v>#REF!</v>
      </c>
      <c r="B275" s="661" t="e">
        <f aca="false">IF(A275="","",+B274)</f>
        <v>#REF!</v>
      </c>
      <c r="C275" s="661" t="e">
        <f aca="false">IF(A275="","",IF(#REF!+'Plano Tx de Esforço'!A275&gt;120,0,ROUND(IF(B275&gt;0.045,(0.045*0.5),(0.5)*B275),7)))</f>
        <v>#REF!</v>
      </c>
      <c r="D275" s="661" t="e">
        <f aca="false">IF(A275="","",+B275-C275)</f>
        <v>#REF!</v>
      </c>
      <c r="E275" s="662" t="e">
        <f aca="false">IF(A275="","",+E274-F274)</f>
        <v>#REF!</v>
      </c>
      <c r="F275" s="662" t="e">
        <f aca="false">IF(A275="","",+J275-H275)</f>
        <v>#REF!</v>
      </c>
      <c r="G275" s="662" t="e">
        <f aca="false">IF(A275="","",ROUND(+E275*((1+B275)^(1/12)-1),2))</f>
        <v>#REF!</v>
      </c>
      <c r="H275" s="662" t="e">
        <f aca="false">IF(A275="","",ROUND(+E275*((1+B275-C275)^(1/12)-1),2))</f>
        <v>#REF!</v>
      </c>
      <c r="I275" s="662" t="e">
        <f aca="false">IF(A275="","",+G275-H275)</f>
        <v>#REF!</v>
      </c>
      <c r="J275" s="662" t="e">
        <f aca="false">IF(A275="","",PMT((1+D275)^(1/12)-1,(#REF!*12)-A275+1,-E275))</f>
        <v>#REF!</v>
      </c>
      <c r="K275" s="663"/>
    </row>
    <row r="276" customFormat="false" ht="14.25" hidden="false" customHeight="false" outlineLevel="0" collapsed="false">
      <c r="A276" s="660" t="e">
        <f aca="false">IF(A275="","",IF(A275=#REF!*12,"",+A275+1))</f>
        <v>#REF!</v>
      </c>
      <c r="B276" s="661" t="e">
        <f aca="false">IF(A276="","",+B275)</f>
        <v>#REF!</v>
      </c>
      <c r="C276" s="661" t="e">
        <f aca="false">IF(A276="","",IF(#REF!+'Plano Tx de Esforço'!A276&gt;120,0,ROUND(IF(B276&gt;0.045,(0.045*0.5),(0.5)*B276),7)))</f>
        <v>#REF!</v>
      </c>
      <c r="D276" s="661" t="e">
        <f aca="false">IF(A276="","",+B276-C276)</f>
        <v>#REF!</v>
      </c>
      <c r="E276" s="662" t="e">
        <f aca="false">IF(A276="","",+E275-F275)</f>
        <v>#REF!</v>
      </c>
      <c r="F276" s="662" t="e">
        <f aca="false">IF(A276="","",+J276-H276)</f>
        <v>#REF!</v>
      </c>
      <c r="G276" s="662" t="e">
        <f aca="false">IF(A276="","",ROUND(+E276*((1+B276)^(1/12)-1),2))</f>
        <v>#REF!</v>
      </c>
      <c r="H276" s="662" t="e">
        <f aca="false">IF(A276="","",ROUND(+E276*((1+B276-C276)^(1/12)-1),2))</f>
        <v>#REF!</v>
      </c>
      <c r="I276" s="662" t="e">
        <f aca="false">IF(A276="","",+G276-H276)</f>
        <v>#REF!</v>
      </c>
      <c r="J276" s="662" t="e">
        <f aca="false">IF(A276="","",PMT((1+D276)^(1/12)-1,(#REF!*12)-A276+1,-E276))</f>
        <v>#REF!</v>
      </c>
      <c r="K276" s="663"/>
    </row>
    <row r="277" customFormat="false" ht="14.25" hidden="false" customHeight="false" outlineLevel="0" collapsed="false">
      <c r="A277" s="660" t="e">
        <f aca="false">IF(A276="","",IF(A276=#REF!*12,"",+A276+1))</f>
        <v>#REF!</v>
      </c>
      <c r="B277" s="661" t="e">
        <f aca="false">IF(A277="","",+B276)</f>
        <v>#REF!</v>
      </c>
      <c r="C277" s="661" t="e">
        <f aca="false">IF(A277="","",IF(#REF!+'Plano Tx de Esforço'!A277&gt;120,0,ROUND(IF(B277&gt;0.045,(0.045*0.5),(0.5)*B277),7)))</f>
        <v>#REF!</v>
      </c>
      <c r="D277" s="661" t="e">
        <f aca="false">IF(A277="","",+B277-C277)</f>
        <v>#REF!</v>
      </c>
      <c r="E277" s="662" t="e">
        <f aca="false">IF(A277="","",+E276-F276)</f>
        <v>#REF!</v>
      </c>
      <c r="F277" s="662" t="e">
        <f aca="false">IF(A277="","",+J277-H277)</f>
        <v>#REF!</v>
      </c>
      <c r="G277" s="662" t="e">
        <f aca="false">IF(A277="","",ROUND(+E277*((1+B277)^(1/12)-1),2))</f>
        <v>#REF!</v>
      </c>
      <c r="H277" s="662" t="e">
        <f aca="false">IF(A277="","",ROUND(+E277*((1+B277-C277)^(1/12)-1),2))</f>
        <v>#REF!</v>
      </c>
      <c r="I277" s="662" t="e">
        <f aca="false">IF(A277="","",+G277-H277)</f>
        <v>#REF!</v>
      </c>
      <c r="J277" s="662" t="e">
        <f aca="false">IF(A277="","",PMT((1+D277)^(1/12)-1,(#REF!*12)-A277+1,-E277))</f>
        <v>#REF!</v>
      </c>
      <c r="K277" s="663"/>
    </row>
    <row r="278" customFormat="false" ht="14.25" hidden="false" customHeight="false" outlineLevel="0" collapsed="false">
      <c r="A278" s="660" t="e">
        <f aca="false">IF(A277="","",IF(A277=#REF!*12,"",+A277+1))</f>
        <v>#REF!</v>
      </c>
      <c r="B278" s="661" t="e">
        <f aca="false">IF(A278="","",+B277)</f>
        <v>#REF!</v>
      </c>
      <c r="C278" s="661" t="e">
        <f aca="false">IF(A278="","",IF(#REF!+'Plano Tx de Esforço'!A278&gt;120,0,ROUND(IF(B278&gt;0.045,(0.045*0.5),(0.5)*B278),7)))</f>
        <v>#REF!</v>
      </c>
      <c r="D278" s="661" t="e">
        <f aca="false">IF(A278="","",+B278-C278)</f>
        <v>#REF!</v>
      </c>
      <c r="E278" s="662" t="e">
        <f aca="false">IF(A278="","",+E277-F277)</f>
        <v>#REF!</v>
      </c>
      <c r="F278" s="662" t="e">
        <f aca="false">IF(A278="","",+J278-H278)</f>
        <v>#REF!</v>
      </c>
      <c r="G278" s="662" t="e">
        <f aca="false">IF(A278="","",ROUND(+E278*((1+B278)^(1/12)-1),2))</f>
        <v>#REF!</v>
      </c>
      <c r="H278" s="662" t="e">
        <f aca="false">IF(A278="","",ROUND(+E278*((1+B278-C278)^(1/12)-1),2))</f>
        <v>#REF!</v>
      </c>
      <c r="I278" s="662" t="e">
        <f aca="false">IF(A278="","",+G278-H278)</f>
        <v>#REF!</v>
      </c>
      <c r="J278" s="662" t="e">
        <f aca="false">IF(A278="","",PMT((1+D278)^(1/12)-1,(#REF!*12)-A278+1,-E278))</f>
        <v>#REF!</v>
      </c>
      <c r="K278" s="663"/>
    </row>
    <row r="279" customFormat="false" ht="14.25" hidden="false" customHeight="false" outlineLevel="0" collapsed="false">
      <c r="A279" s="660" t="e">
        <f aca="false">IF(A278="","",IF(A278=#REF!*12,"",+A278+1))</f>
        <v>#REF!</v>
      </c>
      <c r="B279" s="661" t="e">
        <f aca="false">IF(A279="","",+B278)</f>
        <v>#REF!</v>
      </c>
      <c r="C279" s="661" t="e">
        <f aca="false">IF(A279="","",IF(#REF!+'Plano Tx de Esforço'!A279&gt;120,0,ROUND(IF(B279&gt;0.045,(0.045*0.5),(0.5)*B279),7)))</f>
        <v>#REF!</v>
      </c>
      <c r="D279" s="661" t="e">
        <f aca="false">IF(A279="","",+B279-C279)</f>
        <v>#REF!</v>
      </c>
      <c r="E279" s="662" t="e">
        <f aca="false">IF(A279="","",+E278-F278)</f>
        <v>#REF!</v>
      </c>
      <c r="F279" s="662" t="e">
        <f aca="false">IF(A279="","",+J279-H279)</f>
        <v>#REF!</v>
      </c>
      <c r="G279" s="662" t="e">
        <f aca="false">IF(A279="","",ROUND(+E279*((1+B279)^(1/12)-1),2))</f>
        <v>#REF!</v>
      </c>
      <c r="H279" s="662" t="e">
        <f aca="false">IF(A279="","",ROUND(+E279*((1+B279-C279)^(1/12)-1),2))</f>
        <v>#REF!</v>
      </c>
      <c r="I279" s="662" t="e">
        <f aca="false">IF(A279="","",+G279-H279)</f>
        <v>#REF!</v>
      </c>
      <c r="J279" s="662" t="e">
        <f aca="false">IF(A279="","",PMT((1+D279)^(1/12)-1,(#REF!*12)-A279+1,-E279))</f>
        <v>#REF!</v>
      </c>
      <c r="K279" s="663"/>
    </row>
    <row r="280" customFormat="false" ht="14.25" hidden="false" customHeight="false" outlineLevel="0" collapsed="false">
      <c r="A280" s="660" t="e">
        <f aca="false">IF(A279="","",IF(A279=#REF!*12,"",+A279+1))</f>
        <v>#REF!</v>
      </c>
      <c r="B280" s="661" t="e">
        <f aca="false">IF(A280="","",+B279)</f>
        <v>#REF!</v>
      </c>
      <c r="C280" s="661" t="e">
        <f aca="false">IF(A280="","",IF(#REF!+'Plano Tx de Esforço'!A280&gt;120,0,ROUND(IF(B280&gt;0.045,(0.045*0.5),(0.5)*B280),7)))</f>
        <v>#REF!</v>
      </c>
      <c r="D280" s="661" t="e">
        <f aca="false">IF(A280="","",+B280-C280)</f>
        <v>#REF!</v>
      </c>
      <c r="E280" s="662" t="e">
        <f aca="false">IF(A280="","",+E279-F279)</f>
        <v>#REF!</v>
      </c>
      <c r="F280" s="662" t="e">
        <f aca="false">IF(A280="","",+J280-H280)</f>
        <v>#REF!</v>
      </c>
      <c r="G280" s="662" t="e">
        <f aca="false">IF(A280="","",ROUND(+E280*((1+B280)^(1/12)-1),2))</f>
        <v>#REF!</v>
      </c>
      <c r="H280" s="662" t="e">
        <f aca="false">IF(A280="","",ROUND(+E280*((1+B280-C280)^(1/12)-1),2))</f>
        <v>#REF!</v>
      </c>
      <c r="I280" s="662" t="e">
        <f aca="false">IF(A280="","",+G280-H280)</f>
        <v>#REF!</v>
      </c>
      <c r="J280" s="662" t="e">
        <f aca="false">IF(A280="","",PMT((1+D280)^(1/12)-1,(#REF!*12)-A280+1,-E280))</f>
        <v>#REF!</v>
      </c>
      <c r="K280" s="663"/>
    </row>
    <row r="281" customFormat="false" ht="14.25" hidden="false" customHeight="false" outlineLevel="0" collapsed="false">
      <c r="A281" s="660" t="e">
        <f aca="false">IF(A280="","",IF(A280=#REF!*12,"",+A280+1))</f>
        <v>#REF!</v>
      </c>
      <c r="B281" s="661" t="e">
        <f aca="false">IF(A281="","",+B280)</f>
        <v>#REF!</v>
      </c>
      <c r="C281" s="661" t="e">
        <f aca="false">IF(A281="","",IF(#REF!+'Plano Tx de Esforço'!A281&gt;120,0,ROUND(IF(B281&gt;0.045,(0.045*0.5),(0.5)*B281),7)))</f>
        <v>#REF!</v>
      </c>
      <c r="D281" s="661" t="e">
        <f aca="false">IF(A281="","",+B281-C281)</f>
        <v>#REF!</v>
      </c>
      <c r="E281" s="662" t="e">
        <f aca="false">IF(A281="","",+E280-F280)</f>
        <v>#REF!</v>
      </c>
      <c r="F281" s="662" t="e">
        <f aca="false">IF(A281="","",+J281-H281)</f>
        <v>#REF!</v>
      </c>
      <c r="G281" s="662" t="e">
        <f aca="false">IF(A281="","",ROUND(+E281*((1+B281)^(1/12)-1),2))</f>
        <v>#REF!</v>
      </c>
      <c r="H281" s="662" t="e">
        <f aca="false">IF(A281="","",ROUND(+E281*((1+B281-C281)^(1/12)-1),2))</f>
        <v>#REF!</v>
      </c>
      <c r="I281" s="662" t="e">
        <f aca="false">IF(A281="","",+G281-H281)</f>
        <v>#REF!</v>
      </c>
      <c r="J281" s="662" t="e">
        <f aca="false">IF(A281="","",PMT((1+D281)^(1/12)-1,(#REF!*12)-A281+1,-E281))</f>
        <v>#REF!</v>
      </c>
      <c r="K281" s="663"/>
    </row>
    <row r="282" customFormat="false" ht="14.25" hidden="false" customHeight="false" outlineLevel="0" collapsed="false">
      <c r="A282" s="660" t="e">
        <f aca="false">IF(A281="","",IF(A281=#REF!*12,"",+A281+1))</f>
        <v>#REF!</v>
      </c>
      <c r="B282" s="661" t="e">
        <f aca="false">IF(A282="","",+B281)</f>
        <v>#REF!</v>
      </c>
      <c r="C282" s="661" t="e">
        <f aca="false">IF(A282="","",IF(#REF!+'Plano Tx de Esforço'!A282&gt;120,0,ROUND(IF(B282&gt;0.045,(0.045*0.5),(0.5)*B282),7)))</f>
        <v>#REF!</v>
      </c>
      <c r="D282" s="661" t="e">
        <f aca="false">IF(A282="","",+B282-C282)</f>
        <v>#REF!</v>
      </c>
      <c r="E282" s="662" t="e">
        <f aca="false">IF(A282="","",+E281-F281)</f>
        <v>#REF!</v>
      </c>
      <c r="F282" s="662" t="e">
        <f aca="false">IF(A282="","",+J282-H282)</f>
        <v>#REF!</v>
      </c>
      <c r="G282" s="662" t="e">
        <f aca="false">IF(A282="","",ROUND(+E282*((1+B282)^(1/12)-1),2))</f>
        <v>#REF!</v>
      </c>
      <c r="H282" s="662" t="e">
        <f aca="false">IF(A282="","",ROUND(+E282*((1+B282-C282)^(1/12)-1),2))</f>
        <v>#REF!</v>
      </c>
      <c r="I282" s="662" t="e">
        <f aca="false">IF(A282="","",+G282-H282)</f>
        <v>#REF!</v>
      </c>
      <c r="J282" s="662" t="e">
        <f aca="false">IF(A282="","",PMT((1+D282)^(1/12)-1,(#REF!*12)-A282+1,-E282))</f>
        <v>#REF!</v>
      </c>
      <c r="K282" s="663"/>
    </row>
    <row r="283" customFormat="false" ht="14.25" hidden="false" customHeight="false" outlineLevel="0" collapsed="false">
      <c r="A283" s="660" t="e">
        <f aca="false">IF(A282="","",IF(A282=#REF!*12,"",+A282+1))</f>
        <v>#REF!</v>
      </c>
      <c r="B283" s="661" t="e">
        <f aca="false">IF(A283="","",+B282)</f>
        <v>#REF!</v>
      </c>
      <c r="C283" s="661" t="e">
        <f aca="false">IF(A283="","",IF(#REF!+'Plano Tx de Esforço'!A283&gt;120,0,ROUND(IF(B283&gt;0.045,(0.045*0.5),(0.5)*B283),7)))</f>
        <v>#REF!</v>
      </c>
      <c r="D283" s="661" t="e">
        <f aca="false">IF(A283="","",+B283-C283)</f>
        <v>#REF!</v>
      </c>
      <c r="E283" s="662" t="e">
        <f aca="false">IF(A283="","",+E282-F282)</f>
        <v>#REF!</v>
      </c>
      <c r="F283" s="662" t="e">
        <f aca="false">IF(A283="","",+J283-H283)</f>
        <v>#REF!</v>
      </c>
      <c r="G283" s="662" t="e">
        <f aca="false">IF(A283="","",ROUND(+E283*((1+B283)^(1/12)-1),2))</f>
        <v>#REF!</v>
      </c>
      <c r="H283" s="662" t="e">
        <f aca="false">IF(A283="","",ROUND(+E283*((1+B283-C283)^(1/12)-1),2))</f>
        <v>#REF!</v>
      </c>
      <c r="I283" s="662" t="e">
        <f aca="false">IF(A283="","",+G283-H283)</f>
        <v>#REF!</v>
      </c>
      <c r="J283" s="662" t="e">
        <f aca="false">IF(A283="","",PMT((1+D283)^(1/12)-1,(#REF!*12)-A283+1,-E283))</f>
        <v>#REF!</v>
      </c>
      <c r="K283" s="663"/>
    </row>
    <row r="284" customFormat="false" ht="14.25" hidden="false" customHeight="false" outlineLevel="0" collapsed="false">
      <c r="A284" s="660" t="e">
        <f aca="false">IF(A283="","",IF(A283=#REF!*12,"",+A283+1))</f>
        <v>#REF!</v>
      </c>
      <c r="B284" s="661" t="e">
        <f aca="false">IF(A284="","",+B283)</f>
        <v>#REF!</v>
      </c>
      <c r="C284" s="661" t="e">
        <f aca="false">IF(A284="","",IF(#REF!+'Plano Tx de Esforço'!A284&gt;120,0,ROUND(IF(B284&gt;0.045,(0.045*0.5),(0.5)*B284),7)))</f>
        <v>#REF!</v>
      </c>
      <c r="D284" s="661" t="e">
        <f aca="false">IF(A284="","",+B284-C284)</f>
        <v>#REF!</v>
      </c>
      <c r="E284" s="662" t="e">
        <f aca="false">IF(A284="","",+E283-F283)</f>
        <v>#REF!</v>
      </c>
      <c r="F284" s="662" t="e">
        <f aca="false">IF(A284="","",+J284-H284)</f>
        <v>#REF!</v>
      </c>
      <c r="G284" s="662" t="e">
        <f aca="false">IF(A284="","",ROUND(+E284*((1+B284)^(1/12)-1),2))</f>
        <v>#REF!</v>
      </c>
      <c r="H284" s="662" t="e">
        <f aca="false">IF(A284="","",ROUND(+E284*((1+B284-C284)^(1/12)-1),2))</f>
        <v>#REF!</v>
      </c>
      <c r="I284" s="662" t="e">
        <f aca="false">IF(A284="","",+G284-H284)</f>
        <v>#REF!</v>
      </c>
      <c r="J284" s="662" t="e">
        <f aca="false">IF(A284="","",PMT((1+D284)^(1/12)-1,(#REF!*12)-A284+1,-E284))</f>
        <v>#REF!</v>
      </c>
      <c r="K284" s="663"/>
    </row>
    <row r="285" customFormat="false" ht="14.25" hidden="false" customHeight="false" outlineLevel="0" collapsed="false">
      <c r="A285" s="660" t="e">
        <f aca="false">IF(A284="","",IF(A284=#REF!*12,"",+A284+1))</f>
        <v>#REF!</v>
      </c>
      <c r="B285" s="661" t="e">
        <f aca="false">IF(A285="","",+B284)</f>
        <v>#REF!</v>
      </c>
      <c r="C285" s="661" t="e">
        <f aca="false">IF(A285="","",IF(#REF!+'Plano Tx de Esforço'!A285&gt;120,0,ROUND(IF(B285&gt;0.045,(0.045*0.5),(0.5)*B285),7)))</f>
        <v>#REF!</v>
      </c>
      <c r="D285" s="661" t="e">
        <f aca="false">IF(A285="","",+B285-C285)</f>
        <v>#REF!</v>
      </c>
      <c r="E285" s="662" t="e">
        <f aca="false">IF(A285="","",+E284-F284)</f>
        <v>#REF!</v>
      </c>
      <c r="F285" s="662" t="e">
        <f aca="false">IF(A285="","",+J285-H285)</f>
        <v>#REF!</v>
      </c>
      <c r="G285" s="662" t="e">
        <f aca="false">IF(A285="","",ROUND(+E285*((1+B285)^(1/12)-1),2))</f>
        <v>#REF!</v>
      </c>
      <c r="H285" s="662" t="e">
        <f aca="false">IF(A285="","",ROUND(+E285*((1+B285-C285)^(1/12)-1),2))</f>
        <v>#REF!</v>
      </c>
      <c r="I285" s="662" t="e">
        <f aca="false">IF(A285="","",+G285-H285)</f>
        <v>#REF!</v>
      </c>
      <c r="J285" s="662" t="e">
        <f aca="false">IF(A285="","",PMT((1+D285)^(1/12)-1,(#REF!*12)-A285+1,-E285))</f>
        <v>#REF!</v>
      </c>
      <c r="K285" s="663"/>
    </row>
    <row r="286" customFormat="false" ht="14.25" hidden="false" customHeight="false" outlineLevel="0" collapsed="false">
      <c r="A286" s="660" t="e">
        <f aca="false">IF(A285="","",IF(A285=#REF!*12,"",+A285+1))</f>
        <v>#REF!</v>
      </c>
      <c r="B286" s="661" t="e">
        <f aca="false">IF(A286="","",+B285)</f>
        <v>#REF!</v>
      </c>
      <c r="C286" s="661" t="e">
        <f aca="false">IF(A286="","",IF(#REF!+'Plano Tx de Esforço'!A286&gt;120,0,ROUND(IF(B286&gt;0.045,(0.045*0.5),(0.5)*B286),7)))</f>
        <v>#REF!</v>
      </c>
      <c r="D286" s="661" t="e">
        <f aca="false">IF(A286="","",+B286-C286)</f>
        <v>#REF!</v>
      </c>
      <c r="E286" s="662" t="e">
        <f aca="false">IF(A286="","",+E285-F285)</f>
        <v>#REF!</v>
      </c>
      <c r="F286" s="662" t="e">
        <f aca="false">IF(A286="","",+J286-H286)</f>
        <v>#REF!</v>
      </c>
      <c r="G286" s="662" t="e">
        <f aca="false">IF(A286="","",ROUND(+E286*((1+B286)^(1/12)-1),2))</f>
        <v>#REF!</v>
      </c>
      <c r="H286" s="662" t="e">
        <f aca="false">IF(A286="","",ROUND(+E286*((1+B286-C286)^(1/12)-1),2))</f>
        <v>#REF!</v>
      </c>
      <c r="I286" s="662" t="e">
        <f aca="false">IF(A286="","",+G286-H286)</f>
        <v>#REF!</v>
      </c>
      <c r="J286" s="662" t="e">
        <f aca="false">IF(A286="","",PMT((1+D286)^(1/12)-1,(#REF!*12)-A286+1,-E286))</f>
        <v>#REF!</v>
      </c>
      <c r="K286" s="663"/>
    </row>
    <row r="287" customFormat="false" ht="14.25" hidden="false" customHeight="false" outlineLevel="0" collapsed="false">
      <c r="A287" s="660" t="e">
        <f aca="false">IF(A286="","",IF(A286=#REF!*12,"",+A286+1))</f>
        <v>#REF!</v>
      </c>
      <c r="B287" s="661" t="e">
        <f aca="false">IF(A287="","",+B286)</f>
        <v>#REF!</v>
      </c>
      <c r="C287" s="661" t="e">
        <f aca="false">IF(A287="","",IF(#REF!+'Plano Tx de Esforço'!A287&gt;120,0,ROUND(IF(B287&gt;0.045,(0.045*0.5),(0.5)*B287),7)))</f>
        <v>#REF!</v>
      </c>
      <c r="D287" s="661" t="e">
        <f aca="false">IF(A287="","",+B287-C287)</f>
        <v>#REF!</v>
      </c>
      <c r="E287" s="662" t="e">
        <f aca="false">IF(A287="","",+E286-F286)</f>
        <v>#REF!</v>
      </c>
      <c r="F287" s="662" t="e">
        <f aca="false">IF(A287="","",+J287-H287)</f>
        <v>#REF!</v>
      </c>
      <c r="G287" s="662" t="e">
        <f aca="false">IF(A287="","",ROUND(+E287*((1+B287)^(1/12)-1),2))</f>
        <v>#REF!</v>
      </c>
      <c r="H287" s="662" t="e">
        <f aca="false">IF(A287="","",ROUND(+E287*((1+B287-C287)^(1/12)-1),2))</f>
        <v>#REF!</v>
      </c>
      <c r="I287" s="662" t="e">
        <f aca="false">IF(A287="","",+G287-H287)</f>
        <v>#REF!</v>
      </c>
      <c r="J287" s="662" t="e">
        <f aca="false">IF(A287="","",PMT((1+D287)^(1/12)-1,(#REF!*12)-A287+1,-E287))</f>
        <v>#REF!</v>
      </c>
      <c r="K287" s="663"/>
    </row>
    <row r="288" customFormat="false" ht="14.25" hidden="false" customHeight="false" outlineLevel="0" collapsed="false">
      <c r="A288" s="660" t="e">
        <f aca="false">IF(A287="","",IF(A287=#REF!*12,"",+A287+1))</f>
        <v>#REF!</v>
      </c>
      <c r="B288" s="661" t="e">
        <f aca="false">IF(A288="","",+B287)</f>
        <v>#REF!</v>
      </c>
      <c r="C288" s="661" t="e">
        <f aca="false">IF(A288="","",IF(#REF!+'Plano Tx de Esforço'!A288&gt;120,0,ROUND(IF(B288&gt;0.045,(0.045*0.5),(0.5)*B288),7)))</f>
        <v>#REF!</v>
      </c>
      <c r="D288" s="661" t="e">
        <f aca="false">IF(A288="","",+B288-C288)</f>
        <v>#REF!</v>
      </c>
      <c r="E288" s="662" t="e">
        <f aca="false">IF(A288="","",+E287-F287)</f>
        <v>#REF!</v>
      </c>
      <c r="F288" s="662" t="e">
        <f aca="false">IF(A288="","",+J288-H288)</f>
        <v>#REF!</v>
      </c>
      <c r="G288" s="662" t="e">
        <f aca="false">IF(A288="","",ROUND(+E288*((1+B288)^(1/12)-1),2))</f>
        <v>#REF!</v>
      </c>
      <c r="H288" s="662" t="e">
        <f aca="false">IF(A288="","",ROUND(+E288*((1+B288-C288)^(1/12)-1),2))</f>
        <v>#REF!</v>
      </c>
      <c r="I288" s="662" t="e">
        <f aca="false">IF(A288="","",+G288-H288)</f>
        <v>#REF!</v>
      </c>
      <c r="J288" s="662" t="e">
        <f aca="false">IF(A288="","",PMT((1+D288)^(1/12)-1,(#REF!*12)-A288+1,-E288))</f>
        <v>#REF!</v>
      </c>
      <c r="K288" s="663"/>
    </row>
    <row r="289" customFormat="false" ht="14.25" hidden="false" customHeight="false" outlineLevel="0" collapsed="false">
      <c r="A289" s="660" t="e">
        <f aca="false">IF(A288="","",IF(A288=#REF!*12,"",+A288+1))</f>
        <v>#REF!</v>
      </c>
      <c r="B289" s="661" t="e">
        <f aca="false">IF(A289="","",+B288)</f>
        <v>#REF!</v>
      </c>
      <c r="C289" s="661" t="e">
        <f aca="false">IF(A289="","",IF(#REF!+'Plano Tx de Esforço'!A289&gt;120,0,ROUND(IF(B289&gt;0.045,(0.045*0.5),(0.5)*B289),7)))</f>
        <v>#REF!</v>
      </c>
      <c r="D289" s="661" t="e">
        <f aca="false">IF(A289="","",+B289-C289)</f>
        <v>#REF!</v>
      </c>
      <c r="E289" s="662" t="e">
        <f aca="false">IF(A289="","",+E288-F288)</f>
        <v>#REF!</v>
      </c>
      <c r="F289" s="662" t="e">
        <f aca="false">IF(A289="","",+J289-H289)</f>
        <v>#REF!</v>
      </c>
      <c r="G289" s="662" t="e">
        <f aca="false">IF(A289="","",ROUND(+E289*((1+B289)^(1/12)-1),2))</f>
        <v>#REF!</v>
      </c>
      <c r="H289" s="662" t="e">
        <f aca="false">IF(A289="","",ROUND(+E289*((1+B289-C289)^(1/12)-1),2))</f>
        <v>#REF!</v>
      </c>
      <c r="I289" s="662" t="e">
        <f aca="false">IF(A289="","",+G289-H289)</f>
        <v>#REF!</v>
      </c>
      <c r="J289" s="662" t="e">
        <f aca="false">IF(A289="","",PMT((1+D289)^(1/12)-1,(#REF!*12)-A289+1,-E289))</f>
        <v>#REF!</v>
      </c>
      <c r="K289" s="663"/>
    </row>
    <row r="290" customFormat="false" ht="14.25" hidden="false" customHeight="false" outlineLevel="0" collapsed="false">
      <c r="A290" s="660" t="e">
        <f aca="false">IF(A289="","",IF(A289=#REF!*12,"",+A289+1))</f>
        <v>#REF!</v>
      </c>
      <c r="B290" s="661" t="e">
        <f aca="false">IF(A290="","",+B289)</f>
        <v>#REF!</v>
      </c>
      <c r="C290" s="661" t="e">
        <f aca="false">IF(A290="","",IF(#REF!+'Plano Tx de Esforço'!A290&gt;120,0,ROUND(IF(B290&gt;0.045,(0.045*0.5),(0.5)*B290),7)))</f>
        <v>#REF!</v>
      </c>
      <c r="D290" s="661" t="e">
        <f aca="false">IF(A290="","",+B290-C290)</f>
        <v>#REF!</v>
      </c>
      <c r="E290" s="662" t="e">
        <f aca="false">IF(A290="","",+E289-F289)</f>
        <v>#REF!</v>
      </c>
      <c r="F290" s="662" t="e">
        <f aca="false">IF(A290="","",+J290-H290)</f>
        <v>#REF!</v>
      </c>
      <c r="G290" s="662" t="e">
        <f aca="false">IF(A290="","",ROUND(+E290*((1+B290)^(1/12)-1),2))</f>
        <v>#REF!</v>
      </c>
      <c r="H290" s="662" t="e">
        <f aca="false">IF(A290="","",ROUND(+E290*((1+B290-C290)^(1/12)-1),2))</f>
        <v>#REF!</v>
      </c>
      <c r="I290" s="662" t="e">
        <f aca="false">IF(A290="","",+G290-H290)</f>
        <v>#REF!</v>
      </c>
      <c r="J290" s="662" t="e">
        <f aca="false">IF(A290="","",PMT((1+D290)^(1/12)-1,(#REF!*12)-A290+1,-E290))</f>
        <v>#REF!</v>
      </c>
      <c r="K290" s="663"/>
    </row>
    <row r="291" customFormat="false" ht="14.25" hidden="false" customHeight="false" outlineLevel="0" collapsed="false">
      <c r="A291" s="660" t="e">
        <f aca="false">IF(A290="","",IF(A290=#REF!*12,"",+A290+1))</f>
        <v>#REF!</v>
      </c>
      <c r="B291" s="661" t="e">
        <f aca="false">IF(A291="","",+B290)</f>
        <v>#REF!</v>
      </c>
      <c r="C291" s="661" t="e">
        <f aca="false">IF(A291="","",IF(#REF!+'Plano Tx de Esforço'!A291&gt;120,0,ROUND(IF(B291&gt;0.045,(0.045*0.5),(0.5)*B291),7)))</f>
        <v>#REF!</v>
      </c>
      <c r="D291" s="661" t="e">
        <f aca="false">IF(A291="","",+B291-C291)</f>
        <v>#REF!</v>
      </c>
      <c r="E291" s="662" t="e">
        <f aca="false">IF(A291="","",+E290-F290)</f>
        <v>#REF!</v>
      </c>
      <c r="F291" s="662" t="e">
        <f aca="false">IF(A291="","",+J291-H291)</f>
        <v>#REF!</v>
      </c>
      <c r="G291" s="662" t="e">
        <f aca="false">IF(A291="","",ROUND(+E291*((1+B291)^(1/12)-1),2))</f>
        <v>#REF!</v>
      </c>
      <c r="H291" s="662" t="e">
        <f aca="false">IF(A291="","",ROUND(+E291*((1+B291-C291)^(1/12)-1),2))</f>
        <v>#REF!</v>
      </c>
      <c r="I291" s="662" t="e">
        <f aca="false">IF(A291="","",+G291-H291)</f>
        <v>#REF!</v>
      </c>
      <c r="J291" s="662" t="e">
        <f aca="false">IF(A291="","",PMT((1+D291)^(1/12)-1,(#REF!*12)-A291+1,-E291))</f>
        <v>#REF!</v>
      </c>
      <c r="K291" s="663"/>
    </row>
    <row r="292" customFormat="false" ht="14.25" hidden="false" customHeight="false" outlineLevel="0" collapsed="false">
      <c r="A292" s="660" t="e">
        <f aca="false">IF(A291="","",IF(A291=#REF!*12,"",+A291+1))</f>
        <v>#REF!</v>
      </c>
      <c r="B292" s="661" t="e">
        <f aca="false">IF(A292="","",+B291)</f>
        <v>#REF!</v>
      </c>
      <c r="C292" s="661" t="e">
        <f aca="false">IF(A292="","",IF(#REF!+'Plano Tx de Esforço'!A292&gt;120,0,ROUND(IF(B292&gt;0.045,(0.045*0.5),(0.5)*B292),7)))</f>
        <v>#REF!</v>
      </c>
      <c r="D292" s="661" t="e">
        <f aca="false">IF(A292="","",+B292-C292)</f>
        <v>#REF!</v>
      </c>
      <c r="E292" s="662" t="e">
        <f aca="false">IF(A292="","",+E291-F291)</f>
        <v>#REF!</v>
      </c>
      <c r="F292" s="662" t="e">
        <f aca="false">IF(A292="","",+J292-H292)</f>
        <v>#REF!</v>
      </c>
      <c r="G292" s="662" t="e">
        <f aca="false">IF(A292="","",ROUND(+E292*((1+B292)^(1/12)-1),2))</f>
        <v>#REF!</v>
      </c>
      <c r="H292" s="662" t="e">
        <f aca="false">IF(A292="","",ROUND(+E292*((1+B292-C292)^(1/12)-1),2))</f>
        <v>#REF!</v>
      </c>
      <c r="I292" s="662" t="e">
        <f aca="false">IF(A292="","",+G292-H292)</f>
        <v>#REF!</v>
      </c>
      <c r="J292" s="662" t="e">
        <f aca="false">IF(A292="","",PMT((1+D292)^(1/12)-1,(#REF!*12)-A292+1,-E292))</f>
        <v>#REF!</v>
      </c>
      <c r="K292" s="663"/>
    </row>
    <row r="293" customFormat="false" ht="14.25" hidden="false" customHeight="false" outlineLevel="0" collapsed="false">
      <c r="A293" s="660" t="e">
        <f aca="false">IF(A292="","",IF(A292=#REF!*12,"",+A292+1))</f>
        <v>#REF!</v>
      </c>
      <c r="B293" s="661" t="e">
        <f aca="false">IF(A293="","",+B292)</f>
        <v>#REF!</v>
      </c>
      <c r="C293" s="661" t="e">
        <f aca="false">IF(A293="","",IF(#REF!+'Plano Tx de Esforço'!A293&gt;120,0,ROUND(IF(B293&gt;0.045,(0.045*0.5),(0.5)*B293),7)))</f>
        <v>#REF!</v>
      </c>
      <c r="D293" s="661" t="e">
        <f aca="false">IF(A293="","",+B293-C293)</f>
        <v>#REF!</v>
      </c>
      <c r="E293" s="662" t="e">
        <f aca="false">IF(A293="","",+E292-F292)</f>
        <v>#REF!</v>
      </c>
      <c r="F293" s="662" t="e">
        <f aca="false">IF(A293="","",+J293-H293)</f>
        <v>#REF!</v>
      </c>
      <c r="G293" s="662" t="e">
        <f aca="false">IF(A293="","",ROUND(+E293*((1+B293)^(1/12)-1),2))</f>
        <v>#REF!</v>
      </c>
      <c r="H293" s="662" t="e">
        <f aca="false">IF(A293="","",ROUND(+E293*((1+B293-C293)^(1/12)-1),2))</f>
        <v>#REF!</v>
      </c>
      <c r="I293" s="662" t="e">
        <f aca="false">IF(A293="","",+G293-H293)</f>
        <v>#REF!</v>
      </c>
      <c r="J293" s="662" t="e">
        <f aca="false">IF(A293="","",PMT((1+D293)^(1/12)-1,(#REF!*12)-A293+1,-E293))</f>
        <v>#REF!</v>
      </c>
      <c r="K293" s="663"/>
    </row>
    <row r="294" customFormat="false" ht="14.25" hidden="false" customHeight="false" outlineLevel="0" collapsed="false">
      <c r="A294" s="660" t="e">
        <f aca="false">IF(A293="","",IF(A293=#REF!*12,"",+A293+1))</f>
        <v>#REF!</v>
      </c>
      <c r="B294" s="661" t="e">
        <f aca="false">IF(A294="","",+B293)</f>
        <v>#REF!</v>
      </c>
      <c r="C294" s="661" t="e">
        <f aca="false">IF(A294="","",IF(#REF!+'Plano Tx de Esforço'!A294&gt;120,0,ROUND(IF(B294&gt;0.045,(0.045*0.5),(0.5)*B294),7)))</f>
        <v>#REF!</v>
      </c>
      <c r="D294" s="661" t="e">
        <f aca="false">IF(A294="","",+B294-C294)</f>
        <v>#REF!</v>
      </c>
      <c r="E294" s="662" t="e">
        <f aca="false">IF(A294="","",+E293-F293)</f>
        <v>#REF!</v>
      </c>
      <c r="F294" s="662" t="e">
        <f aca="false">IF(A294="","",+J294-H294)</f>
        <v>#REF!</v>
      </c>
      <c r="G294" s="662" t="e">
        <f aca="false">IF(A294="","",ROUND(+E294*((1+B294)^(1/12)-1),2))</f>
        <v>#REF!</v>
      </c>
      <c r="H294" s="662" t="e">
        <f aca="false">IF(A294="","",ROUND(+E294*((1+B294-C294)^(1/12)-1),2))</f>
        <v>#REF!</v>
      </c>
      <c r="I294" s="662" t="e">
        <f aca="false">IF(A294="","",+G294-H294)</f>
        <v>#REF!</v>
      </c>
      <c r="J294" s="662" t="e">
        <f aca="false">IF(A294="","",PMT((1+D294)^(1/12)-1,(#REF!*12)-A294+1,-E294))</f>
        <v>#REF!</v>
      </c>
      <c r="K294" s="663"/>
    </row>
    <row r="295" customFormat="false" ht="14.25" hidden="false" customHeight="false" outlineLevel="0" collapsed="false">
      <c r="A295" s="660" t="e">
        <f aca="false">IF(A294="","",IF(A294=#REF!*12,"",+A294+1))</f>
        <v>#REF!</v>
      </c>
      <c r="B295" s="661" t="e">
        <f aca="false">IF(A295="","",+B294)</f>
        <v>#REF!</v>
      </c>
      <c r="C295" s="661" t="e">
        <f aca="false">IF(A295="","",IF(#REF!+'Plano Tx de Esforço'!A295&gt;120,0,ROUND(IF(B295&gt;0.045,(0.045*0.5),(0.5)*B295),7)))</f>
        <v>#REF!</v>
      </c>
      <c r="D295" s="661" t="e">
        <f aca="false">IF(A295="","",+B295-C295)</f>
        <v>#REF!</v>
      </c>
      <c r="E295" s="662" t="e">
        <f aca="false">IF(A295="","",+E294-F294)</f>
        <v>#REF!</v>
      </c>
      <c r="F295" s="662" t="e">
        <f aca="false">IF(A295="","",+J295-H295)</f>
        <v>#REF!</v>
      </c>
      <c r="G295" s="662" t="e">
        <f aca="false">IF(A295="","",ROUND(+E295*((1+B295)^(1/12)-1),2))</f>
        <v>#REF!</v>
      </c>
      <c r="H295" s="662" t="e">
        <f aca="false">IF(A295="","",ROUND(+E295*((1+B295-C295)^(1/12)-1),2))</f>
        <v>#REF!</v>
      </c>
      <c r="I295" s="662" t="e">
        <f aca="false">IF(A295="","",+G295-H295)</f>
        <v>#REF!</v>
      </c>
      <c r="J295" s="662" t="e">
        <f aca="false">IF(A295="","",PMT((1+D295)^(1/12)-1,(#REF!*12)-A295+1,-E295))</f>
        <v>#REF!</v>
      </c>
      <c r="K295" s="663"/>
    </row>
    <row r="296" customFormat="false" ht="14.25" hidden="false" customHeight="false" outlineLevel="0" collapsed="false">
      <c r="A296" s="660" t="e">
        <f aca="false">IF(A295="","",IF(A295=#REF!*12,"",+A295+1))</f>
        <v>#REF!</v>
      </c>
      <c r="B296" s="661" t="e">
        <f aca="false">IF(A296="","",+B295)</f>
        <v>#REF!</v>
      </c>
      <c r="C296" s="661" t="e">
        <f aca="false">IF(A296="","",IF(#REF!+'Plano Tx de Esforço'!A296&gt;120,0,ROUND(IF(B296&gt;0.045,(0.045*0.5),(0.5)*B296),7)))</f>
        <v>#REF!</v>
      </c>
      <c r="D296" s="661" t="e">
        <f aca="false">IF(A296="","",+B296-C296)</f>
        <v>#REF!</v>
      </c>
      <c r="E296" s="662" t="e">
        <f aca="false">IF(A296="","",+E295-F295)</f>
        <v>#REF!</v>
      </c>
      <c r="F296" s="662" t="e">
        <f aca="false">IF(A296="","",+J296-H296)</f>
        <v>#REF!</v>
      </c>
      <c r="G296" s="662" t="e">
        <f aca="false">IF(A296="","",ROUND(+E296*((1+B296)^(1/12)-1),2))</f>
        <v>#REF!</v>
      </c>
      <c r="H296" s="662" t="e">
        <f aca="false">IF(A296="","",ROUND(+E296*((1+B296-C296)^(1/12)-1),2))</f>
        <v>#REF!</v>
      </c>
      <c r="I296" s="662" t="e">
        <f aca="false">IF(A296="","",+G296-H296)</f>
        <v>#REF!</v>
      </c>
      <c r="J296" s="662" t="e">
        <f aca="false">IF(A296="","",PMT((1+D296)^(1/12)-1,(#REF!*12)-A296+1,-E296))</f>
        <v>#REF!</v>
      </c>
      <c r="K296" s="663"/>
    </row>
    <row r="297" customFormat="false" ht="14.25" hidden="false" customHeight="false" outlineLevel="0" collapsed="false">
      <c r="A297" s="660" t="e">
        <f aca="false">IF(A296="","",IF(A296=#REF!*12,"",+A296+1))</f>
        <v>#REF!</v>
      </c>
      <c r="B297" s="661" t="e">
        <f aca="false">IF(A297="","",+B296)</f>
        <v>#REF!</v>
      </c>
      <c r="C297" s="661" t="e">
        <f aca="false">IF(A297="","",IF(#REF!+'Plano Tx de Esforço'!A297&gt;120,0,ROUND(IF(B297&gt;0.045,(0.045*0.5),(0.5)*B297),7)))</f>
        <v>#REF!</v>
      </c>
      <c r="D297" s="661" t="e">
        <f aca="false">IF(A297="","",+B297-C297)</f>
        <v>#REF!</v>
      </c>
      <c r="E297" s="662" t="e">
        <f aca="false">IF(A297="","",+E296-F296)</f>
        <v>#REF!</v>
      </c>
      <c r="F297" s="662" t="e">
        <f aca="false">IF(A297="","",+J297-H297)</f>
        <v>#REF!</v>
      </c>
      <c r="G297" s="662" t="e">
        <f aca="false">IF(A297="","",ROUND(+E297*((1+B297)^(1/12)-1),2))</f>
        <v>#REF!</v>
      </c>
      <c r="H297" s="662" t="e">
        <f aca="false">IF(A297="","",ROUND(+E297*((1+B297-C297)^(1/12)-1),2))</f>
        <v>#REF!</v>
      </c>
      <c r="I297" s="662" t="e">
        <f aca="false">IF(A297="","",+G297-H297)</f>
        <v>#REF!</v>
      </c>
      <c r="J297" s="662" t="e">
        <f aca="false">IF(A297="","",PMT((1+D297)^(1/12)-1,(#REF!*12)-A297+1,-E297))</f>
        <v>#REF!</v>
      </c>
      <c r="K297" s="663"/>
    </row>
    <row r="298" customFormat="false" ht="14.25" hidden="false" customHeight="false" outlineLevel="0" collapsed="false">
      <c r="A298" s="660" t="e">
        <f aca="false">IF(A297="","",IF(A297=#REF!*12,"",+A297+1))</f>
        <v>#REF!</v>
      </c>
      <c r="B298" s="661" t="e">
        <f aca="false">IF(A298="","",+B297)</f>
        <v>#REF!</v>
      </c>
      <c r="C298" s="661" t="e">
        <f aca="false">IF(A298="","",IF(#REF!+'Plano Tx de Esforço'!A298&gt;120,0,ROUND(IF(B298&gt;0.045,(0.045*0.5),(0.5)*B298),7)))</f>
        <v>#REF!</v>
      </c>
      <c r="D298" s="661" t="e">
        <f aca="false">IF(A298="","",+B298-C298)</f>
        <v>#REF!</v>
      </c>
      <c r="E298" s="662" t="e">
        <f aca="false">IF(A298="","",+E297-F297)</f>
        <v>#REF!</v>
      </c>
      <c r="F298" s="662" t="e">
        <f aca="false">IF(A298="","",+J298-H298)</f>
        <v>#REF!</v>
      </c>
      <c r="G298" s="662" t="e">
        <f aca="false">IF(A298="","",ROUND(+E298*((1+B298)^(1/12)-1),2))</f>
        <v>#REF!</v>
      </c>
      <c r="H298" s="662" t="e">
        <f aca="false">IF(A298="","",ROUND(+E298*((1+B298-C298)^(1/12)-1),2))</f>
        <v>#REF!</v>
      </c>
      <c r="I298" s="662" t="e">
        <f aca="false">IF(A298="","",+G298-H298)</f>
        <v>#REF!</v>
      </c>
      <c r="J298" s="662" t="e">
        <f aca="false">IF(A298="","",PMT((1+D298)^(1/12)-1,(#REF!*12)-A298+1,-E298))</f>
        <v>#REF!</v>
      </c>
      <c r="K298" s="663"/>
    </row>
    <row r="299" customFormat="false" ht="14.25" hidden="false" customHeight="false" outlineLevel="0" collapsed="false">
      <c r="A299" s="660" t="e">
        <f aca="false">IF(A298="","",IF(A298=#REF!*12,"",+A298+1))</f>
        <v>#REF!</v>
      </c>
      <c r="B299" s="661" t="e">
        <f aca="false">IF(A299="","",+B298)</f>
        <v>#REF!</v>
      </c>
      <c r="C299" s="661" t="e">
        <f aca="false">IF(A299="","",IF(#REF!+'Plano Tx de Esforço'!A299&gt;120,0,ROUND(IF(B299&gt;0.045,(0.045*0.5),(0.5)*B299),7)))</f>
        <v>#REF!</v>
      </c>
      <c r="D299" s="661" t="e">
        <f aca="false">IF(A299="","",+B299-C299)</f>
        <v>#REF!</v>
      </c>
      <c r="E299" s="662" t="e">
        <f aca="false">IF(A299="","",+E298-F298)</f>
        <v>#REF!</v>
      </c>
      <c r="F299" s="662" t="e">
        <f aca="false">IF(A299="","",+J299-H299)</f>
        <v>#REF!</v>
      </c>
      <c r="G299" s="662" t="e">
        <f aca="false">IF(A299="","",ROUND(+E299*((1+B299)^(1/12)-1),2))</f>
        <v>#REF!</v>
      </c>
      <c r="H299" s="662" t="e">
        <f aca="false">IF(A299="","",ROUND(+E299*((1+B299-C299)^(1/12)-1),2))</f>
        <v>#REF!</v>
      </c>
      <c r="I299" s="662" t="e">
        <f aca="false">IF(A299="","",+G299-H299)</f>
        <v>#REF!</v>
      </c>
      <c r="J299" s="662" t="e">
        <f aca="false">IF(A299="","",PMT((1+D299)^(1/12)-1,(#REF!*12)-A299+1,-E299))</f>
        <v>#REF!</v>
      </c>
      <c r="K299" s="663"/>
    </row>
    <row r="300" customFormat="false" ht="14.25" hidden="false" customHeight="false" outlineLevel="0" collapsed="false">
      <c r="A300" s="660" t="e">
        <f aca="false">IF(A299="","",IF(A299=#REF!*12,"",+A299+1))</f>
        <v>#REF!</v>
      </c>
      <c r="B300" s="661" t="e">
        <f aca="false">IF(A300="","",+B299)</f>
        <v>#REF!</v>
      </c>
      <c r="C300" s="661" t="e">
        <f aca="false">IF(A300="","",IF(#REF!+'Plano Tx de Esforço'!A300&gt;120,0,ROUND(IF(B300&gt;0.045,(0.045*0.5),(0.5)*B300),7)))</f>
        <v>#REF!</v>
      </c>
      <c r="D300" s="661" t="e">
        <f aca="false">IF(A300="","",+B300-C300)</f>
        <v>#REF!</v>
      </c>
      <c r="E300" s="662" t="e">
        <f aca="false">IF(A300="","",+E299-F299)</f>
        <v>#REF!</v>
      </c>
      <c r="F300" s="662" t="e">
        <f aca="false">IF(A300="","",+J300-H300)</f>
        <v>#REF!</v>
      </c>
      <c r="G300" s="662" t="e">
        <f aca="false">IF(A300="","",ROUND(+E300*((1+B300)^(1/12)-1),2))</f>
        <v>#REF!</v>
      </c>
      <c r="H300" s="662" t="e">
        <f aca="false">IF(A300="","",ROUND(+E300*((1+B300-C300)^(1/12)-1),2))</f>
        <v>#REF!</v>
      </c>
      <c r="I300" s="662" t="e">
        <f aca="false">IF(A300="","",+G300-H300)</f>
        <v>#REF!</v>
      </c>
      <c r="J300" s="662" t="e">
        <f aca="false">IF(A300="","",PMT((1+D300)^(1/12)-1,(#REF!*12)-A300+1,-E300))</f>
        <v>#REF!</v>
      </c>
      <c r="K300" s="663"/>
    </row>
    <row r="301" customFormat="false" ht="14.25" hidden="false" customHeight="false" outlineLevel="0" collapsed="false">
      <c r="A301" s="660" t="e">
        <f aca="false">IF(A300="","",IF(A300=#REF!*12,"",+A300+1))</f>
        <v>#REF!</v>
      </c>
      <c r="B301" s="661" t="e">
        <f aca="false">IF(A301="","",+B300)</f>
        <v>#REF!</v>
      </c>
      <c r="C301" s="661" t="e">
        <f aca="false">IF(A301="","",IF(#REF!+'Plano Tx de Esforço'!A301&gt;120,0,ROUND(IF(B301&gt;0.045,(0.045*0.5),(0.5)*B301),7)))</f>
        <v>#REF!</v>
      </c>
      <c r="D301" s="661" t="e">
        <f aca="false">IF(A301="","",+B301-C301)</f>
        <v>#REF!</v>
      </c>
      <c r="E301" s="662" t="e">
        <f aca="false">IF(A301="","",+E300-F300)</f>
        <v>#REF!</v>
      </c>
      <c r="F301" s="662" t="e">
        <f aca="false">IF(A301="","",+J301-H301)</f>
        <v>#REF!</v>
      </c>
      <c r="G301" s="662" t="e">
        <f aca="false">IF(A301="","",ROUND(+E301*((1+B301)^(1/12)-1),2))</f>
        <v>#REF!</v>
      </c>
      <c r="H301" s="662" t="e">
        <f aca="false">IF(A301="","",ROUND(+E301*((1+B301-C301)^(1/12)-1),2))</f>
        <v>#REF!</v>
      </c>
      <c r="I301" s="662" t="e">
        <f aca="false">IF(A301="","",+G301-H301)</f>
        <v>#REF!</v>
      </c>
      <c r="J301" s="662" t="e">
        <f aca="false">IF(A301="","",PMT((1+D301)^(1/12)-1,(#REF!*12)-A301+1,-E301))</f>
        <v>#REF!</v>
      </c>
      <c r="K301" s="663"/>
    </row>
    <row r="302" customFormat="false" ht="14.25" hidden="false" customHeight="false" outlineLevel="0" collapsed="false">
      <c r="A302" s="660" t="e">
        <f aca="false">IF(A301="","",IF(A301=#REF!*12,"",+A301+1))</f>
        <v>#REF!</v>
      </c>
      <c r="B302" s="661" t="e">
        <f aca="false">IF(A302="","",+B301)</f>
        <v>#REF!</v>
      </c>
      <c r="C302" s="661" t="e">
        <f aca="false">IF(A302="","",IF(#REF!+'Plano Tx de Esforço'!A302&gt;120,0,ROUND(IF(B302&gt;0.045,(0.045*0.5),(0.5)*B302),7)))</f>
        <v>#REF!</v>
      </c>
      <c r="D302" s="661" t="e">
        <f aca="false">IF(A302="","",+B302-C302)</f>
        <v>#REF!</v>
      </c>
      <c r="E302" s="662" t="e">
        <f aca="false">IF(A302="","",+E301-F301)</f>
        <v>#REF!</v>
      </c>
      <c r="F302" s="662" t="e">
        <f aca="false">IF(A302="","",+J302-H302)</f>
        <v>#REF!</v>
      </c>
      <c r="G302" s="662" t="e">
        <f aca="false">IF(A302="","",ROUND(+E302*((1+B302)^(1/12)-1),2))</f>
        <v>#REF!</v>
      </c>
      <c r="H302" s="662" t="e">
        <f aca="false">IF(A302="","",ROUND(+E302*((1+B302-C302)^(1/12)-1),2))</f>
        <v>#REF!</v>
      </c>
      <c r="I302" s="662" t="e">
        <f aca="false">IF(A302="","",+G302-H302)</f>
        <v>#REF!</v>
      </c>
      <c r="J302" s="662" t="e">
        <f aca="false">IF(A302="","",PMT((1+D302)^(1/12)-1,(#REF!*12)-A302+1,-E302))</f>
        <v>#REF!</v>
      </c>
      <c r="K302" s="663"/>
    </row>
    <row r="303" customFormat="false" ht="14.25" hidden="false" customHeight="false" outlineLevel="0" collapsed="false">
      <c r="A303" s="660" t="e">
        <f aca="false">IF(A302="","",IF(A302=#REF!*12,"",+A302+1))</f>
        <v>#REF!</v>
      </c>
      <c r="B303" s="661" t="e">
        <f aca="false">IF(A303="","",+B302)</f>
        <v>#REF!</v>
      </c>
      <c r="C303" s="661" t="e">
        <f aca="false">IF(A303="","",IF(#REF!+'Plano Tx de Esforço'!A303&gt;120,0,ROUND(IF(B303&gt;0.045,(0.045*0.5),(0.5)*B303),7)))</f>
        <v>#REF!</v>
      </c>
      <c r="D303" s="661" t="e">
        <f aca="false">IF(A303="","",+B303-C303)</f>
        <v>#REF!</v>
      </c>
      <c r="E303" s="662" t="e">
        <f aca="false">IF(A303="","",+E302-F302)</f>
        <v>#REF!</v>
      </c>
      <c r="F303" s="662" t="e">
        <f aca="false">IF(A303="","",+J303-H303)</f>
        <v>#REF!</v>
      </c>
      <c r="G303" s="662" t="e">
        <f aca="false">IF(A303="","",ROUND(+E303*((1+B303)^(1/12)-1),2))</f>
        <v>#REF!</v>
      </c>
      <c r="H303" s="662" t="e">
        <f aca="false">IF(A303="","",ROUND(+E303*((1+B303-C303)^(1/12)-1),2))</f>
        <v>#REF!</v>
      </c>
      <c r="I303" s="662" t="e">
        <f aca="false">IF(A303="","",+G303-H303)</f>
        <v>#REF!</v>
      </c>
      <c r="J303" s="662" t="e">
        <f aca="false">IF(A303="","",PMT((1+D303)^(1/12)-1,(#REF!*12)-A303+1,-E303))</f>
        <v>#REF!</v>
      </c>
      <c r="K303" s="663"/>
    </row>
    <row r="304" customFormat="false" ht="14.25" hidden="false" customHeight="false" outlineLevel="0" collapsed="false">
      <c r="A304" s="660" t="e">
        <f aca="false">IF(A303="","",IF(A303=#REF!*12,"",+A303+1))</f>
        <v>#REF!</v>
      </c>
      <c r="B304" s="661" t="e">
        <f aca="false">IF(A304="","",+B303)</f>
        <v>#REF!</v>
      </c>
      <c r="C304" s="661" t="e">
        <f aca="false">IF(A304="","",IF(#REF!+'Plano Tx de Esforço'!A304&gt;120,0,ROUND(IF(B304&gt;0.045,(0.045*0.5),(0.5)*B304),7)))</f>
        <v>#REF!</v>
      </c>
      <c r="D304" s="661" t="e">
        <f aca="false">IF(A304="","",+B304-C304)</f>
        <v>#REF!</v>
      </c>
      <c r="E304" s="662" t="e">
        <f aca="false">IF(A304="","",+E303-F303)</f>
        <v>#REF!</v>
      </c>
      <c r="F304" s="662" t="e">
        <f aca="false">IF(A304="","",+J304-H304)</f>
        <v>#REF!</v>
      </c>
      <c r="G304" s="662" t="e">
        <f aca="false">IF(A304="","",ROUND(+E304*((1+B304)^(1/12)-1),2))</f>
        <v>#REF!</v>
      </c>
      <c r="H304" s="662" t="e">
        <f aca="false">IF(A304="","",ROUND(+E304*((1+B304-C304)^(1/12)-1),2))</f>
        <v>#REF!</v>
      </c>
      <c r="I304" s="662" t="e">
        <f aca="false">IF(A304="","",+G304-H304)</f>
        <v>#REF!</v>
      </c>
      <c r="J304" s="662" t="e">
        <f aca="false">IF(A304="","",PMT((1+D304)^(1/12)-1,(#REF!*12)-A304+1,-E304))</f>
        <v>#REF!</v>
      </c>
      <c r="K304" s="663"/>
    </row>
    <row r="305" customFormat="false" ht="14.25" hidden="false" customHeight="false" outlineLevel="0" collapsed="false">
      <c r="A305" s="660" t="e">
        <f aca="false">IF(A304="","",IF(A304=#REF!*12,"",+A304+1))</f>
        <v>#REF!</v>
      </c>
      <c r="B305" s="661" t="e">
        <f aca="false">IF(A305="","",+B304)</f>
        <v>#REF!</v>
      </c>
      <c r="C305" s="661" t="e">
        <f aca="false">IF(A305="","",IF(#REF!+'Plano Tx de Esforço'!A305&gt;120,0,ROUND(IF(B305&gt;0.045,(0.045*0.5),(0.5)*B305),7)))</f>
        <v>#REF!</v>
      </c>
      <c r="D305" s="661" t="e">
        <f aca="false">IF(A305="","",+B305-C305)</f>
        <v>#REF!</v>
      </c>
      <c r="E305" s="662" t="e">
        <f aca="false">IF(A305="","",+E304-F304)</f>
        <v>#REF!</v>
      </c>
      <c r="F305" s="662" t="e">
        <f aca="false">IF(A305="","",+J305-H305)</f>
        <v>#REF!</v>
      </c>
      <c r="G305" s="662" t="e">
        <f aca="false">IF(A305="","",ROUND(+E305*((1+B305)^(1/12)-1),2))</f>
        <v>#REF!</v>
      </c>
      <c r="H305" s="662" t="e">
        <f aca="false">IF(A305="","",ROUND(+E305*((1+B305-C305)^(1/12)-1),2))</f>
        <v>#REF!</v>
      </c>
      <c r="I305" s="662" t="e">
        <f aca="false">IF(A305="","",+G305-H305)</f>
        <v>#REF!</v>
      </c>
      <c r="J305" s="662" t="e">
        <f aca="false">IF(A305="","",PMT((1+D305)^(1/12)-1,(#REF!*12)-A305+1,-E305))</f>
        <v>#REF!</v>
      </c>
      <c r="K305" s="663"/>
    </row>
    <row r="306" customFormat="false" ht="14.25" hidden="false" customHeight="false" outlineLevel="0" collapsed="false">
      <c r="A306" s="660" t="e">
        <f aca="false">IF(A305="","",IF(A305=#REF!*12,"",+A305+1))</f>
        <v>#REF!</v>
      </c>
      <c r="B306" s="661" t="e">
        <f aca="false">IF(A306="","",+B305)</f>
        <v>#REF!</v>
      </c>
      <c r="C306" s="661" t="e">
        <f aca="false">IF(A306="","",IF(#REF!+'Plano Tx de Esforço'!A306&gt;120,0,ROUND(IF(B306&gt;0.045,(0.045*0.5),(0.5)*B306),7)))</f>
        <v>#REF!</v>
      </c>
      <c r="D306" s="661" t="e">
        <f aca="false">IF(A306="","",+B306-C306)</f>
        <v>#REF!</v>
      </c>
      <c r="E306" s="662" t="e">
        <f aca="false">IF(A306="","",+E305-F305)</f>
        <v>#REF!</v>
      </c>
      <c r="F306" s="662" t="e">
        <f aca="false">IF(A306="","",+J306-H306)</f>
        <v>#REF!</v>
      </c>
      <c r="G306" s="662" t="e">
        <f aca="false">IF(A306="","",ROUND(+E306*((1+B306)^(1/12)-1),2))</f>
        <v>#REF!</v>
      </c>
      <c r="H306" s="662" t="e">
        <f aca="false">IF(A306="","",ROUND(+E306*((1+B306-C306)^(1/12)-1),2))</f>
        <v>#REF!</v>
      </c>
      <c r="I306" s="662" t="e">
        <f aca="false">IF(A306="","",+G306-H306)</f>
        <v>#REF!</v>
      </c>
      <c r="J306" s="662" t="e">
        <f aca="false">IF(A306="","",PMT((1+D306)^(1/12)-1,(#REF!*12)-A306+1,-E306))</f>
        <v>#REF!</v>
      </c>
      <c r="K306" s="663"/>
    </row>
    <row r="307" customFormat="false" ht="14.25" hidden="false" customHeight="false" outlineLevel="0" collapsed="false">
      <c r="A307" s="660" t="e">
        <f aca="false">IF(A306="","",IF(A306=#REF!*12,"",+A306+1))</f>
        <v>#REF!</v>
      </c>
      <c r="B307" s="661" t="e">
        <f aca="false">IF(A307="","",+B306)</f>
        <v>#REF!</v>
      </c>
      <c r="C307" s="661" t="e">
        <f aca="false">IF(A307="","",IF(#REF!+'Plano Tx de Esforço'!A307&gt;120,0,ROUND(IF(B307&gt;0.045,(0.045*0.5),(0.5)*B307),7)))</f>
        <v>#REF!</v>
      </c>
      <c r="D307" s="661" t="e">
        <f aca="false">IF(A307="","",+B307-C307)</f>
        <v>#REF!</v>
      </c>
      <c r="E307" s="662" t="e">
        <f aca="false">IF(A307="","",+E306-F306)</f>
        <v>#REF!</v>
      </c>
      <c r="F307" s="662" t="e">
        <f aca="false">IF(A307="","",+J307-H307)</f>
        <v>#REF!</v>
      </c>
      <c r="G307" s="662" t="e">
        <f aca="false">IF(A307="","",ROUND(+E307*((1+B307)^(1/12)-1),2))</f>
        <v>#REF!</v>
      </c>
      <c r="H307" s="662" t="e">
        <f aca="false">IF(A307="","",ROUND(+E307*((1+B307-C307)^(1/12)-1),2))</f>
        <v>#REF!</v>
      </c>
      <c r="I307" s="662" t="e">
        <f aca="false">IF(A307="","",+G307-H307)</f>
        <v>#REF!</v>
      </c>
      <c r="J307" s="662" t="e">
        <f aca="false">IF(A307="","",PMT((1+D307)^(1/12)-1,(#REF!*12)-A307+1,-E307))</f>
        <v>#REF!</v>
      </c>
      <c r="K307" s="663"/>
    </row>
    <row r="308" customFormat="false" ht="14.25" hidden="false" customHeight="false" outlineLevel="0" collapsed="false">
      <c r="A308" s="660" t="e">
        <f aca="false">IF(A307="","",IF(A307=#REF!*12,"",+A307+1))</f>
        <v>#REF!</v>
      </c>
      <c r="B308" s="661" t="e">
        <f aca="false">IF(A308="","",+B307)</f>
        <v>#REF!</v>
      </c>
      <c r="C308" s="661" t="e">
        <f aca="false">IF(A308="","",IF(#REF!+'Plano Tx de Esforço'!A308&gt;120,0,ROUND(IF(B308&gt;0.045,(0.045*0.5),(0.5)*B308),7)))</f>
        <v>#REF!</v>
      </c>
      <c r="D308" s="661" t="e">
        <f aca="false">IF(A308="","",+B308-C308)</f>
        <v>#REF!</v>
      </c>
      <c r="E308" s="662" t="e">
        <f aca="false">IF(A308="","",+E307-F307)</f>
        <v>#REF!</v>
      </c>
      <c r="F308" s="662" t="e">
        <f aca="false">IF(A308="","",+J308-H308)</f>
        <v>#REF!</v>
      </c>
      <c r="G308" s="662" t="e">
        <f aca="false">IF(A308="","",ROUND(+E308*((1+B308)^(1/12)-1),2))</f>
        <v>#REF!</v>
      </c>
      <c r="H308" s="662" t="e">
        <f aca="false">IF(A308="","",ROUND(+E308*((1+B308-C308)^(1/12)-1),2))</f>
        <v>#REF!</v>
      </c>
      <c r="I308" s="662" t="e">
        <f aca="false">IF(A308="","",+G308-H308)</f>
        <v>#REF!</v>
      </c>
      <c r="J308" s="662" t="e">
        <f aca="false">IF(A308="","",PMT((1+D308)^(1/12)-1,(#REF!*12)-A308+1,-E308))</f>
        <v>#REF!</v>
      </c>
      <c r="K308" s="663"/>
    </row>
    <row r="309" customFormat="false" ht="14.25" hidden="false" customHeight="false" outlineLevel="0" collapsed="false">
      <c r="A309" s="660" t="e">
        <f aca="false">IF(A308="","",IF(A308=#REF!*12,"",+A308+1))</f>
        <v>#REF!</v>
      </c>
      <c r="B309" s="661" t="e">
        <f aca="false">IF(A309="","",+B308)</f>
        <v>#REF!</v>
      </c>
      <c r="C309" s="661" t="e">
        <f aca="false">IF(A309="","",IF(#REF!+'Plano Tx de Esforço'!A309&gt;120,0,ROUND(IF(B309&gt;0.045,(0.045*0.5),(0.5)*B309),7)))</f>
        <v>#REF!</v>
      </c>
      <c r="D309" s="661" t="e">
        <f aca="false">IF(A309="","",+B309-C309)</f>
        <v>#REF!</v>
      </c>
      <c r="E309" s="662" t="e">
        <f aca="false">IF(A309="","",+E308-F308)</f>
        <v>#REF!</v>
      </c>
      <c r="F309" s="662" t="e">
        <f aca="false">IF(A309="","",+J309-H309)</f>
        <v>#REF!</v>
      </c>
      <c r="G309" s="662" t="e">
        <f aca="false">IF(A309="","",ROUND(+E309*((1+B309)^(1/12)-1),2))</f>
        <v>#REF!</v>
      </c>
      <c r="H309" s="662" t="e">
        <f aca="false">IF(A309="","",ROUND(+E309*((1+B309-C309)^(1/12)-1),2))</f>
        <v>#REF!</v>
      </c>
      <c r="I309" s="662" t="e">
        <f aca="false">IF(A309="","",+G309-H309)</f>
        <v>#REF!</v>
      </c>
      <c r="J309" s="662" t="e">
        <f aca="false">IF(A309="","",PMT((1+D309)^(1/12)-1,(#REF!*12)-A309+1,-E309))</f>
        <v>#REF!</v>
      </c>
      <c r="K309" s="663"/>
    </row>
    <row r="310" customFormat="false" ht="14.25" hidden="false" customHeight="false" outlineLevel="0" collapsed="false">
      <c r="A310" s="660" t="e">
        <f aca="false">IF(A309="","",IF(A309=#REF!*12,"",+A309+1))</f>
        <v>#REF!</v>
      </c>
      <c r="B310" s="661" t="e">
        <f aca="false">IF(A310="","",+B309)</f>
        <v>#REF!</v>
      </c>
      <c r="C310" s="661" t="e">
        <f aca="false">IF(A310="","",IF(#REF!+'Plano Tx de Esforço'!A310&gt;120,0,ROUND(IF(B310&gt;0.045,(0.045*0.5),(0.5)*B310),7)))</f>
        <v>#REF!</v>
      </c>
      <c r="D310" s="661" t="e">
        <f aca="false">IF(A310="","",+B310-C310)</f>
        <v>#REF!</v>
      </c>
      <c r="E310" s="662" t="e">
        <f aca="false">IF(A310="","",+E309-F309)</f>
        <v>#REF!</v>
      </c>
      <c r="F310" s="662" t="e">
        <f aca="false">IF(A310="","",+J310-H310)</f>
        <v>#REF!</v>
      </c>
      <c r="G310" s="662" t="e">
        <f aca="false">IF(A310="","",ROUND(+E310*((1+B310)^(1/12)-1),2))</f>
        <v>#REF!</v>
      </c>
      <c r="H310" s="662" t="e">
        <f aca="false">IF(A310="","",ROUND(+E310*((1+B310-C310)^(1/12)-1),2))</f>
        <v>#REF!</v>
      </c>
      <c r="I310" s="662" t="e">
        <f aca="false">IF(A310="","",+G310-H310)</f>
        <v>#REF!</v>
      </c>
      <c r="J310" s="662" t="e">
        <f aca="false">IF(A310="","",PMT((1+D310)^(1/12)-1,(#REF!*12)-A310+1,-E310))</f>
        <v>#REF!</v>
      </c>
      <c r="K310" s="663"/>
    </row>
    <row r="311" customFormat="false" ht="14.25" hidden="false" customHeight="false" outlineLevel="0" collapsed="false">
      <c r="A311" s="660" t="e">
        <f aca="false">IF(A310="","",IF(A310=#REF!*12,"",+A310+1))</f>
        <v>#REF!</v>
      </c>
      <c r="B311" s="661" t="e">
        <f aca="false">IF(A311="","",+B310)</f>
        <v>#REF!</v>
      </c>
      <c r="C311" s="661" t="e">
        <f aca="false">IF(A311="","",IF(#REF!+'Plano Tx de Esforço'!A311&gt;120,0,ROUND(IF(B311&gt;0.045,(0.045*0.5),(0.5)*B311),7)))</f>
        <v>#REF!</v>
      </c>
      <c r="D311" s="661" t="e">
        <f aca="false">IF(A311="","",+B311-C311)</f>
        <v>#REF!</v>
      </c>
      <c r="E311" s="662" t="e">
        <f aca="false">IF(A311="","",+E310-F310)</f>
        <v>#REF!</v>
      </c>
      <c r="F311" s="662" t="e">
        <f aca="false">IF(A311="","",+J311-H311)</f>
        <v>#REF!</v>
      </c>
      <c r="G311" s="662" t="e">
        <f aca="false">IF(A311="","",ROUND(+E311*((1+B311)^(1/12)-1),2))</f>
        <v>#REF!</v>
      </c>
      <c r="H311" s="662" t="e">
        <f aca="false">IF(A311="","",ROUND(+E311*((1+B311-C311)^(1/12)-1),2))</f>
        <v>#REF!</v>
      </c>
      <c r="I311" s="662" t="e">
        <f aca="false">IF(A311="","",+G311-H311)</f>
        <v>#REF!</v>
      </c>
      <c r="J311" s="662" t="e">
        <f aca="false">IF(A311="","",PMT((1+D311)^(1/12)-1,(#REF!*12)-A311+1,-E311))</f>
        <v>#REF!</v>
      </c>
      <c r="K311" s="663"/>
    </row>
    <row r="312" customFormat="false" ht="14.25" hidden="false" customHeight="false" outlineLevel="0" collapsed="false">
      <c r="A312" s="660" t="e">
        <f aca="false">IF(A311="","",IF(A311=#REF!*12,"",+A311+1))</f>
        <v>#REF!</v>
      </c>
      <c r="B312" s="661" t="e">
        <f aca="false">IF(A312="","",+B311)</f>
        <v>#REF!</v>
      </c>
      <c r="C312" s="661" t="e">
        <f aca="false">IF(A312="","",IF(#REF!+'Plano Tx de Esforço'!A312&gt;120,0,ROUND(IF(B312&gt;0.045,(0.045*0.5),(0.5)*B312),7)))</f>
        <v>#REF!</v>
      </c>
      <c r="D312" s="661" t="e">
        <f aca="false">IF(A312="","",+B312-C312)</f>
        <v>#REF!</v>
      </c>
      <c r="E312" s="662" t="e">
        <f aca="false">IF(A312="","",+E311-F311)</f>
        <v>#REF!</v>
      </c>
      <c r="F312" s="662" t="e">
        <f aca="false">IF(A312="","",+J312-H312)</f>
        <v>#REF!</v>
      </c>
      <c r="G312" s="662" t="e">
        <f aca="false">IF(A312="","",ROUND(+E312*((1+B312)^(1/12)-1),2))</f>
        <v>#REF!</v>
      </c>
      <c r="H312" s="662" t="e">
        <f aca="false">IF(A312="","",ROUND(+E312*((1+B312-C312)^(1/12)-1),2))</f>
        <v>#REF!</v>
      </c>
      <c r="I312" s="662" t="e">
        <f aca="false">IF(A312="","",+G312-H312)</f>
        <v>#REF!</v>
      </c>
      <c r="J312" s="662" t="e">
        <f aca="false">IF(A312="","",PMT((1+D312)^(1/12)-1,(#REF!*12)-A312+1,-E312))</f>
        <v>#REF!</v>
      </c>
      <c r="K312" s="663"/>
    </row>
    <row r="313" customFormat="false" ht="14.25" hidden="false" customHeight="false" outlineLevel="0" collapsed="false">
      <c r="A313" s="660" t="e">
        <f aca="false">IF(A312="","",IF(A312=#REF!*12,"",+A312+1))</f>
        <v>#REF!</v>
      </c>
      <c r="B313" s="661" t="e">
        <f aca="false">IF(A313="","",+B312)</f>
        <v>#REF!</v>
      </c>
      <c r="C313" s="661" t="e">
        <f aca="false">IF(A313="","",IF(#REF!+'Plano Tx de Esforço'!A313&gt;120,0,ROUND(IF(B313&gt;0.045,(0.045*0.5),(0.5)*B313),7)))</f>
        <v>#REF!</v>
      </c>
      <c r="D313" s="661" t="e">
        <f aca="false">IF(A313="","",+B313-C313)</f>
        <v>#REF!</v>
      </c>
      <c r="E313" s="662" t="e">
        <f aca="false">IF(A313="","",+E312-F312)</f>
        <v>#REF!</v>
      </c>
      <c r="F313" s="662" t="e">
        <f aca="false">IF(A313="","",+J313-H313)</f>
        <v>#REF!</v>
      </c>
      <c r="G313" s="662" t="e">
        <f aca="false">IF(A313="","",ROUND(+E313*((1+B313)^(1/12)-1),2))</f>
        <v>#REF!</v>
      </c>
      <c r="H313" s="662" t="e">
        <f aca="false">IF(A313="","",ROUND(+E313*((1+B313-C313)^(1/12)-1),2))</f>
        <v>#REF!</v>
      </c>
      <c r="I313" s="662" t="e">
        <f aca="false">IF(A313="","",+G313-H313)</f>
        <v>#REF!</v>
      </c>
      <c r="J313" s="662" t="e">
        <f aca="false">IF(A313="","",PMT((1+D313)^(1/12)-1,(#REF!*12)-A313+1,-E313))</f>
        <v>#REF!</v>
      </c>
      <c r="K313" s="663"/>
    </row>
    <row r="314" customFormat="false" ht="14.25" hidden="false" customHeight="false" outlineLevel="0" collapsed="false">
      <c r="A314" s="660" t="e">
        <f aca="false">IF(A313="","",IF(A313=#REF!*12,"",+A313+1))</f>
        <v>#REF!</v>
      </c>
      <c r="B314" s="661" t="e">
        <f aca="false">IF(A314="","",+B313)</f>
        <v>#REF!</v>
      </c>
      <c r="C314" s="661" t="e">
        <f aca="false">IF(A314="","",IF(#REF!+'Plano Tx de Esforço'!A314&gt;120,0,ROUND(IF(B314&gt;0.045,(0.045*0.5),(0.5)*B314),7)))</f>
        <v>#REF!</v>
      </c>
      <c r="D314" s="661" t="e">
        <f aca="false">IF(A314="","",+B314-C314)</f>
        <v>#REF!</v>
      </c>
      <c r="E314" s="662" t="e">
        <f aca="false">IF(A314="","",+E313-F313)</f>
        <v>#REF!</v>
      </c>
      <c r="F314" s="662" t="e">
        <f aca="false">IF(A314="","",+J314-H314)</f>
        <v>#REF!</v>
      </c>
      <c r="G314" s="662" t="e">
        <f aca="false">IF(A314="","",ROUND(+E314*((1+B314)^(1/12)-1),2))</f>
        <v>#REF!</v>
      </c>
      <c r="H314" s="662" t="e">
        <f aca="false">IF(A314="","",ROUND(+E314*((1+B314-C314)^(1/12)-1),2))</f>
        <v>#REF!</v>
      </c>
      <c r="I314" s="662" t="e">
        <f aca="false">IF(A314="","",+G314-H314)</f>
        <v>#REF!</v>
      </c>
      <c r="J314" s="662" t="e">
        <f aca="false">IF(A314="","",PMT((1+D314)^(1/12)-1,(#REF!*12)-A314+1,-E314))</f>
        <v>#REF!</v>
      </c>
      <c r="K314" s="663"/>
    </row>
    <row r="315" customFormat="false" ht="14.25" hidden="false" customHeight="false" outlineLevel="0" collapsed="false">
      <c r="A315" s="660" t="e">
        <f aca="false">IF(A314="","",IF(A314=#REF!*12,"",+A314+1))</f>
        <v>#REF!</v>
      </c>
      <c r="B315" s="661" t="e">
        <f aca="false">IF(A315="","",+B314)</f>
        <v>#REF!</v>
      </c>
      <c r="C315" s="661" t="e">
        <f aca="false">IF(A315="","",IF(#REF!+'Plano Tx de Esforço'!A315&gt;120,0,ROUND(IF(B315&gt;0.045,(0.045*0.5),(0.5)*B315),7)))</f>
        <v>#REF!</v>
      </c>
      <c r="D315" s="661" t="e">
        <f aca="false">IF(A315="","",+B315-C315)</f>
        <v>#REF!</v>
      </c>
      <c r="E315" s="662" t="e">
        <f aca="false">IF(A315="","",+E314-F314)</f>
        <v>#REF!</v>
      </c>
      <c r="F315" s="662" t="e">
        <f aca="false">IF(A315="","",+J315-H315)</f>
        <v>#REF!</v>
      </c>
      <c r="G315" s="662" t="e">
        <f aca="false">IF(A315="","",ROUND(+E315*((1+B315)^(1/12)-1),2))</f>
        <v>#REF!</v>
      </c>
      <c r="H315" s="662" t="e">
        <f aca="false">IF(A315="","",ROUND(+E315*((1+B315-C315)^(1/12)-1),2))</f>
        <v>#REF!</v>
      </c>
      <c r="I315" s="662" t="e">
        <f aca="false">IF(A315="","",+G315-H315)</f>
        <v>#REF!</v>
      </c>
      <c r="J315" s="662" t="e">
        <f aca="false">IF(A315="","",PMT((1+D315)^(1/12)-1,(#REF!*12)-A315+1,-E315))</f>
        <v>#REF!</v>
      </c>
      <c r="K315" s="663"/>
    </row>
    <row r="316" customFormat="false" ht="14.25" hidden="false" customHeight="false" outlineLevel="0" collapsed="false">
      <c r="A316" s="660" t="e">
        <f aca="false">IF(A315="","",IF(A315=#REF!*12,"",+A315+1))</f>
        <v>#REF!</v>
      </c>
      <c r="B316" s="661" t="e">
        <f aca="false">IF(A316="","",+B315)</f>
        <v>#REF!</v>
      </c>
      <c r="C316" s="661" t="e">
        <f aca="false">IF(A316="","",IF(#REF!+'Plano Tx de Esforço'!A316&gt;120,0,ROUND(IF(B316&gt;0.045,(0.045*0.5),(0.5)*B316),7)))</f>
        <v>#REF!</v>
      </c>
      <c r="D316" s="661" t="e">
        <f aca="false">IF(A316="","",+B316-C316)</f>
        <v>#REF!</v>
      </c>
      <c r="E316" s="662" t="e">
        <f aca="false">IF(A316="","",+E315-F315)</f>
        <v>#REF!</v>
      </c>
      <c r="F316" s="662" t="e">
        <f aca="false">IF(A316="","",+J316-H316)</f>
        <v>#REF!</v>
      </c>
      <c r="G316" s="662" t="e">
        <f aca="false">IF(A316="","",ROUND(+E316*((1+B316)^(1/12)-1),2))</f>
        <v>#REF!</v>
      </c>
      <c r="H316" s="662" t="e">
        <f aca="false">IF(A316="","",ROUND(+E316*((1+B316-C316)^(1/12)-1),2))</f>
        <v>#REF!</v>
      </c>
      <c r="I316" s="662" t="e">
        <f aca="false">IF(A316="","",+G316-H316)</f>
        <v>#REF!</v>
      </c>
      <c r="J316" s="662" t="e">
        <f aca="false">IF(A316="","",PMT((1+D316)^(1/12)-1,(#REF!*12)-A316+1,-E316))</f>
        <v>#REF!</v>
      </c>
      <c r="K316" s="663"/>
    </row>
    <row r="317" customFormat="false" ht="14.25" hidden="false" customHeight="false" outlineLevel="0" collapsed="false">
      <c r="A317" s="660" t="e">
        <f aca="false">IF(A316="","",IF(A316=#REF!*12,"",+A316+1))</f>
        <v>#REF!</v>
      </c>
      <c r="B317" s="661" t="e">
        <f aca="false">IF(A317="","",+B316)</f>
        <v>#REF!</v>
      </c>
      <c r="C317" s="661" t="e">
        <f aca="false">IF(A317="","",IF(#REF!+'Plano Tx de Esforço'!A317&gt;120,0,ROUND(IF(B317&gt;0.045,(0.045*0.5),(0.5)*B317),7)))</f>
        <v>#REF!</v>
      </c>
      <c r="D317" s="661" t="e">
        <f aca="false">IF(A317="","",+B317-C317)</f>
        <v>#REF!</v>
      </c>
      <c r="E317" s="662" t="e">
        <f aca="false">IF(A317="","",+E316-F316)</f>
        <v>#REF!</v>
      </c>
      <c r="F317" s="662" t="e">
        <f aca="false">IF(A317="","",+J317-H317)</f>
        <v>#REF!</v>
      </c>
      <c r="G317" s="662" t="e">
        <f aca="false">IF(A317="","",ROUND(+E317*((1+B317)^(1/12)-1),2))</f>
        <v>#REF!</v>
      </c>
      <c r="H317" s="662" t="e">
        <f aca="false">IF(A317="","",ROUND(+E317*((1+B317-C317)^(1/12)-1),2))</f>
        <v>#REF!</v>
      </c>
      <c r="I317" s="662" t="e">
        <f aca="false">IF(A317="","",+G317-H317)</f>
        <v>#REF!</v>
      </c>
      <c r="J317" s="662" t="e">
        <f aca="false">IF(A317="","",PMT((1+D317)^(1/12)-1,(#REF!*12)-A317+1,-E317))</f>
        <v>#REF!</v>
      </c>
      <c r="K317" s="663"/>
    </row>
    <row r="318" customFormat="false" ht="14.25" hidden="false" customHeight="false" outlineLevel="0" collapsed="false">
      <c r="A318" s="660" t="e">
        <f aca="false">IF(A317="","",IF(A317=#REF!*12,"",+A317+1))</f>
        <v>#REF!</v>
      </c>
      <c r="B318" s="661" t="e">
        <f aca="false">IF(A318="","",+B317)</f>
        <v>#REF!</v>
      </c>
      <c r="C318" s="661" t="e">
        <f aca="false">IF(A318="","",IF(#REF!+'Plano Tx de Esforço'!A318&gt;120,0,ROUND(IF(B318&gt;0.045,(0.045*0.5),(0.5)*B318),7)))</f>
        <v>#REF!</v>
      </c>
      <c r="D318" s="661" t="e">
        <f aca="false">IF(A318="","",+B318-C318)</f>
        <v>#REF!</v>
      </c>
      <c r="E318" s="662" t="e">
        <f aca="false">IF(A318="","",+E317-F317)</f>
        <v>#REF!</v>
      </c>
      <c r="F318" s="662" t="e">
        <f aca="false">IF(A318="","",+J318-H318)</f>
        <v>#REF!</v>
      </c>
      <c r="G318" s="662" t="e">
        <f aca="false">IF(A318="","",ROUND(+E318*((1+B318)^(1/12)-1),2))</f>
        <v>#REF!</v>
      </c>
      <c r="H318" s="662" t="e">
        <f aca="false">IF(A318="","",ROUND(+E318*((1+B318-C318)^(1/12)-1),2))</f>
        <v>#REF!</v>
      </c>
      <c r="I318" s="662" t="e">
        <f aca="false">IF(A318="","",+G318-H318)</f>
        <v>#REF!</v>
      </c>
      <c r="J318" s="662" t="e">
        <f aca="false">IF(A318="","",PMT((1+D318)^(1/12)-1,(#REF!*12)-A318+1,-E318))</f>
        <v>#REF!</v>
      </c>
      <c r="K318" s="663"/>
    </row>
    <row r="319" customFormat="false" ht="14.25" hidden="false" customHeight="false" outlineLevel="0" collapsed="false">
      <c r="A319" s="660" t="e">
        <f aca="false">IF(A318="","",IF(A318=#REF!*12,"",+A318+1))</f>
        <v>#REF!</v>
      </c>
      <c r="B319" s="661" t="e">
        <f aca="false">IF(A319="","",+B318)</f>
        <v>#REF!</v>
      </c>
      <c r="C319" s="661" t="e">
        <f aca="false">IF(A319="","",IF(#REF!+'Plano Tx de Esforço'!A319&gt;120,0,ROUND(IF(B319&gt;0.045,(0.045*0.5),(0.5)*B319),7)))</f>
        <v>#REF!</v>
      </c>
      <c r="D319" s="661" t="e">
        <f aca="false">IF(A319="","",+B319-C319)</f>
        <v>#REF!</v>
      </c>
      <c r="E319" s="662" t="e">
        <f aca="false">IF(A319="","",+E318-F318)</f>
        <v>#REF!</v>
      </c>
      <c r="F319" s="662" t="e">
        <f aca="false">IF(A319="","",+J319-H319)</f>
        <v>#REF!</v>
      </c>
      <c r="G319" s="662" t="e">
        <f aca="false">IF(A319="","",ROUND(+E319*((1+B319)^(1/12)-1),2))</f>
        <v>#REF!</v>
      </c>
      <c r="H319" s="662" t="e">
        <f aca="false">IF(A319="","",ROUND(+E319*((1+B319-C319)^(1/12)-1),2))</f>
        <v>#REF!</v>
      </c>
      <c r="I319" s="662" t="e">
        <f aca="false">IF(A319="","",+G319-H319)</f>
        <v>#REF!</v>
      </c>
      <c r="J319" s="662" t="e">
        <f aca="false">IF(A319="","",PMT((1+D319)^(1/12)-1,(#REF!*12)-A319+1,-E319))</f>
        <v>#REF!</v>
      </c>
      <c r="K319" s="663"/>
    </row>
    <row r="320" customFormat="false" ht="14.25" hidden="false" customHeight="false" outlineLevel="0" collapsed="false">
      <c r="A320" s="660" t="e">
        <f aca="false">IF(A319="","",IF(A319=#REF!*12,"",+A319+1))</f>
        <v>#REF!</v>
      </c>
      <c r="B320" s="661" t="e">
        <f aca="false">IF(A320="","",+B319)</f>
        <v>#REF!</v>
      </c>
      <c r="C320" s="661" t="e">
        <f aca="false">IF(A320="","",IF(#REF!+'Plano Tx de Esforço'!A320&gt;120,0,ROUND(IF(B320&gt;0.045,(0.045*0.5),(0.5)*B320),7)))</f>
        <v>#REF!</v>
      </c>
      <c r="D320" s="661" t="e">
        <f aca="false">IF(A320="","",+B320-C320)</f>
        <v>#REF!</v>
      </c>
      <c r="E320" s="662" t="e">
        <f aca="false">IF(A320="","",+E319-F319)</f>
        <v>#REF!</v>
      </c>
      <c r="F320" s="662" t="e">
        <f aca="false">IF(A320="","",+J320-H320)</f>
        <v>#REF!</v>
      </c>
      <c r="G320" s="662" t="e">
        <f aca="false">IF(A320="","",ROUND(+E320*((1+B320)^(1/12)-1),2))</f>
        <v>#REF!</v>
      </c>
      <c r="H320" s="662" t="e">
        <f aca="false">IF(A320="","",ROUND(+E320*((1+B320-C320)^(1/12)-1),2))</f>
        <v>#REF!</v>
      </c>
      <c r="I320" s="662" t="e">
        <f aca="false">IF(A320="","",+G320-H320)</f>
        <v>#REF!</v>
      </c>
      <c r="J320" s="662" t="e">
        <f aca="false">IF(A320="","",PMT((1+D320)^(1/12)-1,(#REF!*12)-A320+1,-E320))</f>
        <v>#REF!</v>
      </c>
      <c r="K320" s="663"/>
    </row>
    <row r="321" customFormat="false" ht="14.25" hidden="false" customHeight="false" outlineLevel="0" collapsed="false">
      <c r="A321" s="660" t="e">
        <f aca="false">IF(A320="","",IF(A320=#REF!*12,"",+A320+1))</f>
        <v>#REF!</v>
      </c>
      <c r="B321" s="661" t="e">
        <f aca="false">IF(A321="","",+B320)</f>
        <v>#REF!</v>
      </c>
      <c r="C321" s="661" t="e">
        <f aca="false">IF(A321="","",IF(#REF!+'Plano Tx de Esforço'!A321&gt;120,0,ROUND(IF(B321&gt;0.045,(0.045*0.5),(0.5)*B321),7)))</f>
        <v>#REF!</v>
      </c>
      <c r="D321" s="661" t="e">
        <f aca="false">IF(A321="","",+B321-C321)</f>
        <v>#REF!</v>
      </c>
      <c r="E321" s="662" t="e">
        <f aca="false">IF(A321="","",+E320-F320)</f>
        <v>#REF!</v>
      </c>
      <c r="F321" s="662" t="e">
        <f aca="false">IF(A321="","",+J321-H321)</f>
        <v>#REF!</v>
      </c>
      <c r="G321" s="662" t="e">
        <f aca="false">IF(A321="","",ROUND(+E321*((1+B321)^(1/12)-1),2))</f>
        <v>#REF!</v>
      </c>
      <c r="H321" s="662" t="e">
        <f aca="false">IF(A321="","",ROUND(+E321*((1+B321-C321)^(1/12)-1),2))</f>
        <v>#REF!</v>
      </c>
      <c r="I321" s="662" t="e">
        <f aca="false">IF(A321="","",+G321-H321)</f>
        <v>#REF!</v>
      </c>
      <c r="J321" s="662" t="e">
        <f aca="false">IF(A321="","",PMT((1+D321)^(1/12)-1,(#REF!*12)-A321+1,-E321))</f>
        <v>#REF!</v>
      </c>
      <c r="K321" s="663"/>
    </row>
    <row r="322" customFormat="false" ht="14.25" hidden="false" customHeight="false" outlineLevel="0" collapsed="false">
      <c r="A322" s="660" t="e">
        <f aca="false">IF(A321="","",IF(A321=#REF!*12,"",+A321+1))</f>
        <v>#REF!</v>
      </c>
      <c r="B322" s="661" t="e">
        <f aca="false">IF(A322="","",+B321)</f>
        <v>#REF!</v>
      </c>
      <c r="C322" s="661" t="e">
        <f aca="false">IF(A322="","",IF(#REF!+'Plano Tx de Esforço'!A322&gt;120,0,ROUND(IF(B322&gt;0.045,(0.045*0.5),(0.5)*B322),7)))</f>
        <v>#REF!</v>
      </c>
      <c r="D322" s="661" t="e">
        <f aca="false">IF(A322="","",+B322-C322)</f>
        <v>#REF!</v>
      </c>
      <c r="E322" s="662" t="e">
        <f aca="false">IF(A322="","",+E321-F321)</f>
        <v>#REF!</v>
      </c>
      <c r="F322" s="662" t="e">
        <f aca="false">IF(A322="","",+J322-H322)</f>
        <v>#REF!</v>
      </c>
      <c r="G322" s="662" t="e">
        <f aca="false">IF(A322="","",ROUND(+E322*((1+B322)^(1/12)-1),2))</f>
        <v>#REF!</v>
      </c>
      <c r="H322" s="662" t="e">
        <f aca="false">IF(A322="","",ROUND(+E322*((1+B322-C322)^(1/12)-1),2))</f>
        <v>#REF!</v>
      </c>
      <c r="I322" s="662" t="e">
        <f aca="false">IF(A322="","",+G322-H322)</f>
        <v>#REF!</v>
      </c>
      <c r="J322" s="662" t="e">
        <f aca="false">IF(A322="","",PMT((1+D322)^(1/12)-1,(#REF!*12)-A322+1,-E322))</f>
        <v>#REF!</v>
      </c>
      <c r="K322" s="663"/>
    </row>
    <row r="323" customFormat="false" ht="14.25" hidden="false" customHeight="false" outlineLevel="0" collapsed="false">
      <c r="A323" s="660" t="e">
        <f aca="false">IF(A322="","",IF(A322=#REF!*12,"",+A322+1))</f>
        <v>#REF!</v>
      </c>
      <c r="B323" s="661" t="e">
        <f aca="false">IF(A323="","",+B322)</f>
        <v>#REF!</v>
      </c>
      <c r="C323" s="661" t="e">
        <f aca="false">IF(A323="","",IF(#REF!+'Plano Tx de Esforço'!A323&gt;120,0,ROUND(IF(B323&gt;0.045,(0.045*0.5),(0.5)*B323),7)))</f>
        <v>#REF!</v>
      </c>
      <c r="D323" s="661" t="e">
        <f aca="false">IF(A323="","",+B323-C323)</f>
        <v>#REF!</v>
      </c>
      <c r="E323" s="662" t="e">
        <f aca="false">IF(A323="","",+E322-F322)</f>
        <v>#REF!</v>
      </c>
      <c r="F323" s="662" t="e">
        <f aca="false">IF(A323="","",+J323-H323)</f>
        <v>#REF!</v>
      </c>
      <c r="G323" s="662" t="e">
        <f aca="false">IF(A323="","",ROUND(+E323*((1+B323)^(1/12)-1),2))</f>
        <v>#REF!</v>
      </c>
      <c r="H323" s="662" t="e">
        <f aca="false">IF(A323="","",ROUND(+E323*((1+B323-C323)^(1/12)-1),2))</f>
        <v>#REF!</v>
      </c>
      <c r="I323" s="662" t="e">
        <f aca="false">IF(A323="","",+G323-H323)</f>
        <v>#REF!</v>
      </c>
      <c r="J323" s="662" t="e">
        <f aca="false">IF(A323="","",PMT((1+D323)^(1/12)-1,(#REF!*12)-A323+1,-E323))</f>
        <v>#REF!</v>
      </c>
      <c r="K323" s="663"/>
    </row>
    <row r="324" customFormat="false" ht="14.25" hidden="false" customHeight="false" outlineLevel="0" collapsed="false">
      <c r="A324" s="660" t="e">
        <f aca="false">IF(A323="","",IF(A323=#REF!*12,"",+A323+1))</f>
        <v>#REF!</v>
      </c>
      <c r="B324" s="661" t="e">
        <f aca="false">IF(A324="","",+B323)</f>
        <v>#REF!</v>
      </c>
      <c r="C324" s="661" t="e">
        <f aca="false">IF(A324="","",IF(#REF!+'Plano Tx de Esforço'!A324&gt;120,0,ROUND(IF(B324&gt;0.045,(0.045*0.5),(0.5)*B324),7)))</f>
        <v>#REF!</v>
      </c>
      <c r="D324" s="661" t="e">
        <f aca="false">IF(A324="","",+B324-C324)</f>
        <v>#REF!</v>
      </c>
      <c r="E324" s="662" t="e">
        <f aca="false">IF(A324="","",+E323-F323)</f>
        <v>#REF!</v>
      </c>
      <c r="F324" s="662" t="e">
        <f aca="false">IF(A324="","",+J324-H324)</f>
        <v>#REF!</v>
      </c>
      <c r="G324" s="662" t="e">
        <f aca="false">IF(A324="","",ROUND(+E324*((1+B324)^(1/12)-1),2))</f>
        <v>#REF!</v>
      </c>
      <c r="H324" s="662" t="e">
        <f aca="false">IF(A324="","",ROUND(+E324*((1+B324-C324)^(1/12)-1),2))</f>
        <v>#REF!</v>
      </c>
      <c r="I324" s="662" t="e">
        <f aca="false">IF(A324="","",+G324-H324)</f>
        <v>#REF!</v>
      </c>
      <c r="J324" s="662" t="e">
        <f aca="false">IF(A324="","",PMT((1+D324)^(1/12)-1,(#REF!*12)-A324+1,-E324))</f>
        <v>#REF!</v>
      </c>
      <c r="K324" s="663"/>
    </row>
    <row r="325" customFormat="false" ht="14.25" hidden="false" customHeight="false" outlineLevel="0" collapsed="false">
      <c r="A325" s="660" t="e">
        <f aca="false">IF(A324="","",IF(A324=#REF!*12,"",+A324+1))</f>
        <v>#REF!</v>
      </c>
      <c r="B325" s="661" t="e">
        <f aca="false">IF(A325="","",+B324)</f>
        <v>#REF!</v>
      </c>
      <c r="C325" s="661" t="e">
        <f aca="false">IF(A325="","",IF(#REF!+'Plano Tx de Esforço'!A325&gt;120,0,ROUND(IF(B325&gt;0.045,(0.045*0.5),(0.5)*B325),7)))</f>
        <v>#REF!</v>
      </c>
      <c r="D325" s="661" t="e">
        <f aca="false">IF(A325="","",+B325-C325)</f>
        <v>#REF!</v>
      </c>
      <c r="E325" s="662" t="e">
        <f aca="false">IF(A325="","",+E324-F324)</f>
        <v>#REF!</v>
      </c>
      <c r="F325" s="662" t="e">
        <f aca="false">IF(A325="","",+J325-H325)</f>
        <v>#REF!</v>
      </c>
      <c r="G325" s="662" t="e">
        <f aca="false">IF(A325="","",ROUND(+E325*((1+B325)^(1/12)-1),2))</f>
        <v>#REF!</v>
      </c>
      <c r="H325" s="662" t="e">
        <f aca="false">IF(A325="","",ROUND(+E325*((1+B325-C325)^(1/12)-1),2))</f>
        <v>#REF!</v>
      </c>
      <c r="I325" s="662" t="e">
        <f aca="false">IF(A325="","",+G325-H325)</f>
        <v>#REF!</v>
      </c>
      <c r="J325" s="662" t="e">
        <f aca="false">IF(A325="","",PMT((1+D325)^(1/12)-1,(#REF!*12)-A325+1,-E325))</f>
        <v>#REF!</v>
      </c>
      <c r="K325" s="663"/>
    </row>
    <row r="326" customFormat="false" ht="14.25" hidden="false" customHeight="false" outlineLevel="0" collapsed="false">
      <c r="A326" s="660" t="e">
        <f aca="false">IF(A325="","",IF(A325=#REF!*12,"",+A325+1))</f>
        <v>#REF!</v>
      </c>
      <c r="B326" s="661" t="e">
        <f aca="false">IF(A326="","",+B325)</f>
        <v>#REF!</v>
      </c>
      <c r="C326" s="661" t="e">
        <f aca="false">IF(A326="","",IF(#REF!+'Plano Tx de Esforço'!A326&gt;120,0,ROUND(IF(B326&gt;0.045,(0.045*0.5),(0.5)*B326),7)))</f>
        <v>#REF!</v>
      </c>
      <c r="D326" s="661" t="e">
        <f aca="false">IF(A326="","",+B326-C326)</f>
        <v>#REF!</v>
      </c>
      <c r="E326" s="662" t="e">
        <f aca="false">IF(A326="","",+E325-F325)</f>
        <v>#REF!</v>
      </c>
      <c r="F326" s="662" t="e">
        <f aca="false">IF(A326="","",+J326-H326)</f>
        <v>#REF!</v>
      </c>
      <c r="G326" s="662" t="e">
        <f aca="false">IF(A326="","",ROUND(+E326*((1+B326)^(1/12)-1),2))</f>
        <v>#REF!</v>
      </c>
      <c r="H326" s="662" t="e">
        <f aca="false">IF(A326="","",ROUND(+E326*((1+B326-C326)^(1/12)-1),2))</f>
        <v>#REF!</v>
      </c>
      <c r="I326" s="662" t="e">
        <f aca="false">IF(A326="","",+G326-H326)</f>
        <v>#REF!</v>
      </c>
      <c r="J326" s="662" t="e">
        <f aca="false">IF(A326="","",PMT((1+D326)^(1/12)-1,(#REF!*12)-A326+1,-E326))</f>
        <v>#REF!</v>
      </c>
      <c r="K326" s="663"/>
    </row>
    <row r="327" customFormat="false" ht="14.25" hidden="false" customHeight="false" outlineLevel="0" collapsed="false">
      <c r="A327" s="660" t="e">
        <f aca="false">IF(A326="","",IF(A326=#REF!*12,"",+A326+1))</f>
        <v>#REF!</v>
      </c>
      <c r="B327" s="661" t="e">
        <f aca="false">IF(A327="","",+B326)</f>
        <v>#REF!</v>
      </c>
      <c r="C327" s="661" t="e">
        <f aca="false">IF(A327="","",IF(#REF!+'Plano Tx de Esforço'!A327&gt;120,0,ROUND(IF(B327&gt;0.045,(0.045*0.5),(0.5)*B327),7)))</f>
        <v>#REF!</v>
      </c>
      <c r="D327" s="661" t="e">
        <f aca="false">IF(A327="","",+B327-C327)</f>
        <v>#REF!</v>
      </c>
      <c r="E327" s="662" t="e">
        <f aca="false">IF(A327="","",+E326-F326)</f>
        <v>#REF!</v>
      </c>
      <c r="F327" s="662" t="e">
        <f aca="false">IF(A327="","",+J327-H327)</f>
        <v>#REF!</v>
      </c>
      <c r="G327" s="662" t="e">
        <f aca="false">IF(A327="","",ROUND(+E327*((1+B327)^(1/12)-1),2))</f>
        <v>#REF!</v>
      </c>
      <c r="H327" s="662" t="e">
        <f aca="false">IF(A327="","",ROUND(+E327*((1+B327-C327)^(1/12)-1),2))</f>
        <v>#REF!</v>
      </c>
      <c r="I327" s="662" t="e">
        <f aca="false">IF(A327="","",+G327-H327)</f>
        <v>#REF!</v>
      </c>
      <c r="J327" s="662" t="e">
        <f aca="false">IF(A327="","",PMT((1+D327)^(1/12)-1,(#REF!*12)-A327+1,-E327))</f>
        <v>#REF!</v>
      </c>
      <c r="K327" s="663"/>
    </row>
    <row r="328" customFormat="false" ht="14.25" hidden="false" customHeight="false" outlineLevel="0" collapsed="false">
      <c r="A328" s="660" t="e">
        <f aca="false">IF(A327="","",IF(A327=#REF!*12,"",+A327+1))</f>
        <v>#REF!</v>
      </c>
      <c r="B328" s="661" t="e">
        <f aca="false">IF(A328="","",+B327)</f>
        <v>#REF!</v>
      </c>
      <c r="C328" s="661" t="e">
        <f aca="false">IF(A328="","",IF(#REF!+'Plano Tx de Esforço'!A328&gt;120,0,ROUND(IF(B328&gt;0.045,(0.045*0.5),(0.5)*B328),7)))</f>
        <v>#REF!</v>
      </c>
      <c r="D328" s="661" t="e">
        <f aca="false">IF(A328="","",+B328-C328)</f>
        <v>#REF!</v>
      </c>
      <c r="E328" s="662" t="e">
        <f aca="false">IF(A328="","",+E327-F327)</f>
        <v>#REF!</v>
      </c>
      <c r="F328" s="662" t="e">
        <f aca="false">IF(A328="","",+J328-H328)</f>
        <v>#REF!</v>
      </c>
      <c r="G328" s="662" t="e">
        <f aca="false">IF(A328="","",ROUND(+E328*((1+B328)^(1/12)-1),2))</f>
        <v>#REF!</v>
      </c>
      <c r="H328" s="662" t="e">
        <f aca="false">IF(A328="","",ROUND(+E328*((1+B328-C328)^(1/12)-1),2))</f>
        <v>#REF!</v>
      </c>
      <c r="I328" s="662" t="e">
        <f aca="false">IF(A328="","",+G328-H328)</f>
        <v>#REF!</v>
      </c>
      <c r="J328" s="662" t="e">
        <f aca="false">IF(A328="","",PMT((1+D328)^(1/12)-1,(#REF!*12)-A328+1,-E328))</f>
        <v>#REF!</v>
      </c>
      <c r="K328" s="663"/>
    </row>
    <row r="329" customFormat="false" ht="14.25" hidden="false" customHeight="false" outlineLevel="0" collapsed="false">
      <c r="A329" s="660" t="e">
        <f aca="false">IF(A328="","",IF(A328=#REF!*12,"",+A328+1))</f>
        <v>#REF!</v>
      </c>
      <c r="B329" s="661" t="e">
        <f aca="false">IF(A329="","",+B328)</f>
        <v>#REF!</v>
      </c>
      <c r="C329" s="661" t="e">
        <f aca="false">IF(A329="","",IF(#REF!+'Plano Tx de Esforço'!A329&gt;120,0,ROUND(IF(B329&gt;0.045,(0.045*0.5),(0.5)*B329),7)))</f>
        <v>#REF!</v>
      </c>
      <c r="D329" s="661" t="e">
        <f aca="false">IF(A329="","",+B329-C329)</f>
        <v>#REF!</v>
      </c>
      <c r="E329" s="662" t="e">
        <f aca="false">IF(A329="","",+E328-F328)</f>
        <v>#REF!</v>
      </c>
      <c r="F329" s="662" t="e">
        <f aca="false">IF(A329="","",+J329-H329)</f>
        <v>#REF!</v>
      </c>
      <c r="G329" s="662" t="e">
        <f aca="false">IF(A329="","",ROUND(+E329*((1+B329)^(1/12)-1),2))</f>
        <v>#REF!</v>
      </c>
      <c r="H329" s="662" t="e">
        <f aca="false">IF(A329="","",ROUND(+E329*((1+B329-C329)^(1/12)-1),2))</f>
        <v>#REF!</v>
      </c>
      <c r="I329" s="662" t="e">
        <f aca="false">IF(A329="","",+G329-H329)</f>
        <v>#REF!</v>
      </c>
      <c r="J329" s="662" t="e">
        <f aca="false">IF(A329="","",PMT((1+D329)^(1/12)-1,(#REF!*12)-A329+1,-E329))</f>
        <v>#REF!</v>
      </c>
      <c r="K329" s="663"/>
      <c r="L329" s="667" t="e">
        <f aca="false">A329/12</f>
        <v>#REF!</v>
      </c>
    </row>
    <row r="330" customFormat="false" ht="14.25" hidden="false" customHeight="false" outlineLevel="0" collapsed="false">
      <c r="A330" s="660" t="e">
        <f aca="false">IF(A329="","",IF(A329=#REF!*12,"",+A329+1))</f>
        <v>#REF!</v>
      </c>
      <c r="B330" s="661" t="e">
        <f aca="false">IF(A330="","",+B329)</f>
        <v>#REF!</v>
      </c>
      <c r="C330" s="661" t="e">
        <f aca="false">IF(A330="","",IF(#REF!+'Plano Tx de Esforço'!A330&gt;120,0,ROUND(IF(B330&gt;0.045,(0.045*0.5),(0.5)*B330),7)))</f>
        <v>#REF!</v>
      </c>
      <c r="D330" s="661" t="e">
        <f aca="false">IF(A330="","",+B330-C330)</f>
        <v>#REF!</v>
      </c>
      <c r="E330" s="662" t="e">
        <f aca="false">IF(A330="","",+E329-F329)</f>
        <v>#REF!</v>
      </c>
      <c r="F330" s="662" t="e">
        <f aca="false">IF(A330="","",+J330-H330)</f>
        <v>#REF!</v>
      </c>
      <c r="G330" s="662" t="e">
        <f aca="false">IF(A330="","",ROUND(+E330*((1+B330)^(1/12)-1),2))</f>
        <v>#REF!</v>
      </c>
      <c r="H330" s="662" t="e">
        <f aca="false">IF(A330="","",ROUND(+E330*((1+B330-C330)^(1/12)-1),2))</f>
        <v>#REF!</v>
      </c>
      <c r="I330" s="662" t="e">
        <f aca="false">IF(A330="","",+G330-H330)</f>
        <v>#REF!</v>
      </c>
      <c r="J330" s="662" t="e">
        <f aca="false">IF(A330="","",PMT((1+D330)^(1/12)-1,(#REF!*12)-A330+1,-E330))</f>
        <v>#REF!</v>
      </c>
      <c r="K330" s="663"/>
    </row>
    <row r="331" customFormat="false" ht="14.25" hidden="false" customHeight="false" outlineLevel="0" collapsed="false">
      <c r="A331" s="660" t="e">
        <f aca="false">IF(A330="","",IF(A330=#REF!*12,"",+A330+1))</f>
        <v>#REF!</v>
      </c>
      <c r="B331" s="661" t="e">
        <f aca="false">IF(A331="","",+B330)</f>
        <v>#REF!</v>
      </c>
      <c r="C331" s="661" t="e">
        <f aca="false">IF(A331="","",IF(#REF!+'Plano Tx de Esforço'!A331&gt;120,0,ROUND(IF(B331&gt;0.045,(0.045*0.5),(0.5)*B331),7)))</f>
        <v>#REF!</v>
      </c>
      <c r="D331" s="661" t="e">
        <f aca="false">IF(A331="","",+B331-C331)</f>
        <v>#REF!</v>
      </c>
      <c r="E331" s="662" t="e">
        <f aca="false">IF(A331="","",+E330-F330)</f>
        <v>#REF!</v>
      </c>
      <c r="F331" s="662" t="e">
        <f aca="false">IF(A331="","",+J331-H331)</f>
        <v>#REF!</v>
      </c>
      <c r="G331" s="662" t="e">
        <f aca="false">IF(A331="","",ROUND(+E331*((1+B331)^(1/12)-1),2))</f>
        <v>#REF!</v>
      </c>
      <c r="H331" s="662" t="e">
        <f aca="false">IF(A331="","",ROUND(+E331*((1+B331-C331)^(1/12)-1),2))</f>
        <v>#REF!</v>
      </c>
      <c r="I331" s="662" t="e">
        <f aca="false">IF(A331="","",+G331-H331)</f>
        <v>#REF!</v>
      </c>
      <c r="J331" s="662" t="e">
        <f aca="false">IF(A331="","",PMT((1+D331)^(1/12)-1,(#REF!*12)-A331+1,-E331))</f>
        <v>#REF!</v>
      </c>
      <c r="K331" s="663"/>
    </row>
    <row r="332" customFormat="false" ht="14.25" hidden="false" customHeight="false" outlineLevel="0" collapsed="false">
      <c r="A332" s="660" t="e">
        <f aca="false">IF(A331="","",IF(A331=#REF!*12,"",+A331+1))</f>
        <v>#REF!</v>
      </c>
      <c r="B332" s="661" t="e">
        <f aca="false">IF(A332="","",+B331)</f>
        <v>#REF!</v>
      </c>
      <c r="C332" s="661" t="e">
        <f aca="false">IF(A332="","",IF(#REF!+'Plano Tx de Esforço'!A332&gt;120,0,ROUND(IF(B332&gt;0.045,(0.045*0.5),(0.5)*B332),7)))</f>
        <v>#REF!</v>
      </c>
      <c r="D332" s="661" t="e">
        <f aca="false">IF(A332="","",+B332-C332)</f>
        <v>#REF!</v>
      </c>
      <c r="E332" s="662" t="e">
        <f aca="false">IF(A332="","",+E331-F331)</f>
        <v>#REF!</v>
      </c>
      <c r="F332" s="662" t="e">
        <f aca="false">IF(A332="","",+J332-H332)</f>
        <v>#REF!</v>
      </c>
      <c r="G332" s="662" t="e">
        <f aca="false">IF(A332="","",ROUND(+E332*((1+B332)^(1/12)-1),2))</f>
        <v>#REF!</v>
      </c>
      <c r="H332" s="662" t="e">
        <f aca="false">IF(A332="","",ROUND(+E332*((1+B332-C332)^(1/12)-1),2))</f>
        <v>#REF!</v>
      </c>
      <c r="I332" s="662" t="e">
        <f aca="false">IF(A332="","",+G332-H332)</f>
        <v>#REF!</v>
      </c>
      <c r="J332" s="662" t="e">
        <f aca="false">IF(A332="","",PMT((1+D332)^(1/12)-1,(#REF!*12)-A332+1,-E332))</f>
        <v>#REF!</v>
      </c>
      <c r="K332" s="663"/>
    </row>
    <row r="333" customFormat="false" ht="14.25" hidden="false" customHeight="false" outlineLevel="0" collapsed="false">
      <c r="A333" s="660" t="e">
        <f aca="false">IF(A332="","",IF(A332=#REF!*12,"",+A332+1))</f>
        <v>#REF!</v>
      </c>
      <c r="B333" s="661" t="e">
        <f aca="false">IF(A333="","",+B332)</f>
        <v>#REF!</v>
      </c>
      <c r="C333" s="661" t="e">
        <f aca="false">IF(A333="","",IF(#REF!+'Plano Tx de Esforço'!A333&gt;120,0,ROUND(IF(B333&gt;0.045,(0.045*0.5),(0.5)*B333),7)))</f>
        <v>#REF!</v>
      </c>
      <c r="D333" s="661" t="e">
        <f aca="false">IF(A333="","",+B333-C333)</f>
        <v>#REF!</v>
      </c>
      <c r="E333" s="662" t="e">
        <f aca="false">IF(A333="","",+E332-F332)</f>
        <v>#REF!</v>
      </c>
      <c r="F333" s="662" t="e">
        <f aca="false">IF(A333="","",+J333-H333)</f>
        <v>#REF!</v>
      </c>
      <c r="G333" s="662" t="e">
        <f aca="false">IF(A333="","",ROUND(+E333*((1+B333)^(1/12)-1),2))</f>
        <v>#REF!</v>
      </c>
      <c r="H333" s="662" t="e">
        <f aca="false">IF(A333="","",ROUND(+E333*((1+B333-C333)^(1/12)-1),2))</f>
        <v>#REF!</v>
      </c>
      <c r="I333" s="662" t="e">
        <f aca="false">IF(A333="","",+G333-H333)</f>
        <v>#REF!</v>
      </c>
      <c r="J333" s="662" t="e">
        <f aca="false">IF(A333="","",PMT((1+D333)^(1/12)-1,(#REF!*12)-A333+1,-E333))</f>
        <v>#REF!</v>
      </c>
      <c r="K333" s="663"/>
    </row>
    <row r="334" customFormat="false" ht="14.25" hidden="false" customHeight="false" outlineLevel="0" collapsed="false">
      <c r="A334" s="660" t="e">
        <f aca="false">IF(A333="","",IF(A333=#REF!*12,"",+A333+1))</f>
        <v>#REF!</v>
      </c>
      <c r="B334" s="661" t="e">
        <f aca="false">IF(A334="","",+B333)</f>
        <v>#REF!</v>
      </c>
      <c r="C334" s="661" t="e">
        <f aca="false">IF(A334="","",IF(#REF!+'Plano Tx de Esforço'!A334&gt;120,0,ROUND(IF(B334&gt;0.045,(0.045*0.5),(0.5)*B334),7)))</f>
        <v>#REF!</v>
      </c>
      <c r="D334" s="661" t="e">
        <f aca="false">IF(A334="","",+B334-C334)</f>
        <v>#REF!</v>
      </c>
      <c r="E334" s="662" t="e">
        <f aca="false">IF(A334="","",+E333-F333)</f>
        <v>#REF!</v>
      </c>
      <c r="F334" s="662" t="e">
        <f aca="false">IF(A334="","",+J334-H334)</f>
        <v>#REF!</v>
      </c>
      <c r="G334" s="662" t="e">
        <f aca="false">IF(A334="","",ROUND(+E334*((1+B334)^(1/12)-1),2))</f>
        <v>#REF!</v>
      </c>
      <c r="H334" s="662" t="e">
        <f aca="false">IF(A334="","",ROUND(+E334*((1+B334-C334)^(1/12)-1),2))</f>
        <v>#REF!</v>
      </c>
      <c r="I334" s="662" t="e">
        <f aca="false">IF(A334="","",+G334-H334)</f>
        <v>#REF!</v>
      </c>
      <c r="J334" s="662" t="e">
        <f aca="false">IF(A334="","",PMT((1+D334)^(1/12)-1,(#REF!*12)-A334+1,-E334))</f>
        <v>#REF!</v>
      </c>
      <c r="K334" s="663"/>
    </row>
    <row r="335" customFormat="false" ht="14.25" hidden="false" customHeight="false" outlineLevel="0" collapsed="false">
      <c r="A335" s="660" t="e">
        <f aca="false">IF(A334="","",IF(A334=#REF!*12,"",+A334+1))</f>
        <v>#REF!</v>
      </c>
      <c r="B335" s="661" t="e">
        <f aca="false">IF(A335="","",+B334)</f>
        <v>#REF!</v>
      </c>
      <c r="C335" s="661" t="e">
        <f aca="false">IF(A335="","",IF(#REF!+'Plano Tx de Esforço'!A335&gt;120,0,ROUND(IF(B335&gt;0.045,(0.045*0.5),(0.5)*B335),7)))</f>
        <v>#REF!</v>
      </c>
      <c r="D335" s="661" t="e">
        <f aca="false">IF(A335="","",+B335-C335)</f>
        <v>#REF!</v>
      </c>
      <c r="E335" s="662" t="e">
        <f aca="false">IF(A335="","",+E334-F334)</f>
        <v>#REF!</v>
      </c>
      <c r="F335" s="662" t="e">
        <f aca="false">IF(A335="","",+J335-H335)</f>
        <v>#REF!</v>
      </c>
      <c r="G335" s="662" t="e">
        <f aca="false">IF(A335="","",ROUND(+E335*((1+B335)^(1/12)-1),2))</f>
        <v>#REF!</v>
      </c>
      <c r="H335" s="662" t="e">
        <f aca="false">IF(A335="","",ROUND(+E335*((1+B335-C335)^(1/12)-1),2))</f>
        <v>#REF!</v>
      </c>
      <c r="I335" s="662" t="e">
        <f aca="false">IF(A335="","",+G335-H335)</f>
        <v>#REF!</v>
      </c>
      <c r="J335" s="662" t="e">
        <f aca="false">IF(A335="","",PMT((1+D335)^(1/12)-1,(#REF!*12)-A335+1,-E335))</f>
        <v>#REF!</v>
      </c>
      <c r="K335" s="663"/>
    </row>
    <row r="336" customFormat="false" ht="14.25" hidden="false" customHeight="false" outlineLevel="0" collapsed="false">
      <c r="A336" s="660" t="e">
        <f aca="false">IF(A335="","",IF(A335=#REF!*12,"",+A335+1))</f>
        <v>#REF!</v>
      </c>
      <c r="B336" s="661" t="e">
        <f aca="false">IF(A336="","",+B335)</f>
        <v>#REF!</v>
      </c>
      <c r="C336" s="661" t="e">
        <f aca="false">IF(A336="","",IF(#REF!+'Plano Tx de Esforço'!A336&gt;120,0,ROUND(IF(B336&gt;0.045,(0.045*0.5),(0.5)*B336),7)))</f>
        <v>#REF!</v>
      </c>
      <c r="D336" s="661" t="e">
        <f aca="false">IF(A336="","",+B336-C336)</f>
        <v>#REF!</v>
      </c>
      <c r="E336" s="662" t="e">
        <f aca="false">IF(A336="","",+E335-F335)</f>
        <v>#REF!</v>
      </c>
      <c r="F336" s="662" t="e">
        <f aca="false">IF(A336="","",+J336-H336)</f>
        <v>#REF!</v>
      </c>
      <c r="G336" s="662" t="e">
        <f aca="false">IF(A336="","",ROUND(+E336*((1+B336)^(1/12)-1),2))</f>
        <v>#REF!</v>
      </c>
      <c r="H336" s="662" t="e">
        <f aca="false">IF(A336="","",ROUND(+E336*((1+B336-C336)^(1/12)-1),2))</f>
        <v>#REF!</v>
      </c>
      <c r="I336" s="662" t="e">
        <f aca="false">IF(A336="","",+G336-H336)</f>
        <v>#REF!</v>
      </c>
      <c r="J336" s="662" t="e">
        <f aca="false">IF(A336="","",PMT((1+D336)^(1/12)-1,(#REF!*12)-A336+1,-E336))</f>
        <v>#REF!</v>
      </c>
      <c r="K336" s="663"/>
    </row>
    <row r="337" customFormat="false" ht="14.25" hidden="false" customHeight="false" outlineLevel="0" collapsed="false">
      <c r="A337" s="660" t="e">
        <f aca="false">IF(A336="","",IF(A336=#REF!*12,"",+A336+1))</f>
        <v>#REF!</v>
      </c>
      <c r="B337" s="661" t="e">
        <f aca="false">IF(A337="","",+B336)</f>
        <v>#REF!</v>
      </c>
      <c r="C337" s="661" t="e">
        <f aca="false">IF(A337="","",IF(#REF!+'Plano Tx de Esforço'!A337&gt;120,0,ROUND(IF(B337&gt;0.045,(0.045*0.5),(0.5)*B337),7)))</f>
        <v>#REF!</v>
      </c>
      <c r="D337" s="661" t="e">
        <f aca="false">IF(A337="","",+B337-C337)</f>
        <v>#REF!</v>
      </c>
      <c r="E337" s="662" t="e">
        <f aca="false">IF(A337="","",+E336-F336)</f>
        <v>#REF!</v>
      </c>
      <c r="F337" s="662" t="e">
        <f aca="false">IF(A337="","",+J337-H337)</f>
        <v>#REF!</v>
      </c>
      <c r="G337" s="662" t="e">
        <f aca="false">IF(A337="","",ROUND(+E337*((1+B337)^(1/12)-1),2))</f>
        <v>#REF!</v>
      </c>
      <c r="H337" s="662" t="e">
        <f aca="false">IF(A337="","",ROUND(+E337*((1+B337-C337)^(1/12)-1),2))</f>
        <v>#REF!</v>
      </c>
      <c r="I337" s="662" t="e">
        <f aca="false">IF(A337="","",+G337-H337)</f>
        <v>#REF!</v>
      </c>
      <c r="J337" s="662" t="e">
        <f aca="false">IF(A337="","",PMT((1+D337)^(1/12)-1,(#REF!*12)-A337+1,-E337))</f>
        <v>#REF!</v>
      </c>
      <c r="K337" s="663"/>
    </row>
    <row r="338" customFormat="false" ht="14.25" hidden="false" customHeight="false" outlineLevel="0" collapsed="false">
      <c r="A338" s="660" t="e">
        <f aca="false">IF(A337="","",IF(A337=#REF!*12,"",+A337+1))</f>
        <v>#REF!</v>
      </c>
      <c r="B338" s="661" t="e">
        <f aca="false">IF(A338="","",+B337)</f>
        <v>#REF!</v>
      </c>
      <c r="C338" s="661" t="e">
        <f aca="false">IF(A338="","",IF(#REF!+'Plano Tx de Esforço'!A338&gt;120,0,ROUND(IF(B338&gt;0.045,(0.045*0.5),(0.5)*B338),7)))</f>
        <v>#REF!</v>
      </c>
      <c r="D338" s="661" t="e">
        <f aca="false">IF(A338="","",+B338-C338)</f>
        <v>#REF!</v>
      </c>
      <c r="E338" s="662" t="e">
        <f aca="false">IF(A338="","",+E337-F337)</f>
        <v>#REF!</v>
      </c>
      <c r="F338" s="662" t="e">
        <f aca="false">IF(A338="","",+J338-H338)</f>
        <v>#REF!</v>
      </c>
      <c r="G338" s="662" t="e">
        <f aca="false">IF(A338="","",ROUND(+E338*((1+B338)^(1/12)-1),2))</f>
        <v>#REF!</v>
      </c>
      <c r="H338" s="662" t="e">
        <f aca="false">IF(A338="","",ROUND(+E338*((1+B338-C338)^(1/12)-1),2))</f>
        <v>#REF!</v>
      </c>
      <c r="I338" s="662" t="e">
        <f aca="false">IF(A338="","",+G338-H338)</f>
        <v>#REF!</v>
      </c>
      <c r="J338" s="662" t="e">
        <f aca="false">IF(A338="","",PMT((1+D338)^(1/12)-1,(#REF!*12)-A338+1,-E338))</f>
        <v>#REF!</v>
      </c>
      <c r="K338" s="663"/>
    </row>
    <row r="339" customFormat="false" ht="14.25" hidden="false" customHeight="false" outlineLevel="0" collapsed="false">
      <c r="A339" s="660" t="e">
        <f aca="false">IF(A338="","",IF(A338=#REF!*12,"",+A338+1))</f>
        <v>#REF!</v>
      </c>
      <c r="B339" s="661" t="e">
        <f aca="false">IF(A339="","",+B338)</f>
        <v>#REF!</v>
      </c>
      <c r="C339" s="661" t="e">
        <f aca="false">IF(A339="","",IF(#REF!+'Plano Tx de Esforço'!A339&gt;120,0,ROUND(IF(B339&gt;0.045,(0.045*0.5),(0.5)*B339),7)))</f>
        <v>#REF!</v>
      </c>
      <c r="D339" s="661" t="e">
        <f aca="false">IF(A339="","",+B339-C339)</f>
        <v>#REF!</v>
      </c>
      <c r="E339" s="662" t="e">
        <f aca="false">IF(A339="","",+E338-F338)</f>
        <v>#REF!</v>
      </c>
      <c r="F339" s="662" t="e">
        <f aca="false">IF(A339="","",+J339-H339)</f>
        <v>#REF!</v>
      </c>
      <c r="G339" s="662" t="e">
        <f aca="false">IF(A339="","",ROUND(+E339*((1+B339)^(1/12)-1),2))</f>
        <v>#REF!</v>
      </c>
      <c r="H339" s="662" t="e">
        <f aca="false">IF(A339="","",ROUND(+E339*((1+B339-C339)^(1/12)-1),2))</f>
        <v>#REF!</v>
      </c>
      <c r="I339" s="662" t="e">
        <f aca="false">IF(A339="","",+G339-H339)</f>
        <v>#REF!</v>
      </c>
      <c r="J339" s="662" t="e">
        <f aca="false">IF(A339="","",PMT((1+D339)^(1/12)-1,(#REF!*12)-A339+1,-E339))</f>
        <v>#REF!</v>
      </c>
      <c r="K339" s="663"/>
    </row>
    <row r="340" customFormat="false" ht="14.25" hidden="false" customHeight="false" outlineLevel="0" collapsed="false">
      <c r="A340" s="660" t="e">
        <f aca="false">IF(A339="","",IF(A339=#REF!*12,"",+A339+1))</f>
        <v>#REF!</v>
      </c>
      <c r="B340" s="661" t="e">
        <f aca="false">IF(A340="","",+B339)</f>
        <v>#REF!</v>
      </c>
      <c r="C340" s="661" t="e">
        <f aca="false">IF(A340="","",IF(#REF!+'Plano Tx de Esforço'!A340&gt;120,0,ROUND(IF(B340&gt;0.045,(0.045*0.5),(0.5)*B340),7)))</f>
        <v>#REF!</v>
      </c>
      <c r="D340" s="661" t="e">
        <f aca="false">IF(A340="","",+B340-C340)</f>
        <v>#REF!</v>
      </c>
      <c r="E340" s="662" t="e">
        <f aca="false">IF(A340="","",+E339-F339)</f>
        <v>#REF!</v>
      </c>
      <c r="F340" s="662" t="e">
        <f aca="false">IF(A340="","",+J340-H340)</f>
        <v>#REF!</v>
      </c>
      <c r="G340" s="662" t="e">
        <f aca="false">IF(A340="","",ROUND(+E340*((1+B340)^(1/12)-1),2))</f>
        <v>#REF!</v>
      </c>
      <c r="H340" s="662" t="e">
        <f aca="false">IF(A340="","",ROUND(+E340*((1+B340-C340)^(1/12)-1),2))</f>
        <v>#REF!</v>
      </c>
      <c r="I340" s="662" t="e">
        <f aca="false">IF(A340="","",+G340-H340)</f>
        <v>#REF!</v>
      </c>
      <c r="J340" s="662" t="e">
        <f aca="false">IF(A340="","",PMT((1+D340)^(1/12)-1,(#REF!*12)-A340+1,-E340))</f>
        <v>#REF!</v>
      </c>
      <c r="K340" s="663"/>
    </row>
    <row r="341" customFormat="false" ht="14.25" hidden="false" customHeight="false" outlineLevel="0" collapsed="false">
      <c r="A341" s="660" t="e">
        <f aca="false">IF(A340="","",IF(A340=#REF!*12,"",+A340+1))</f>
        <v>#REF!</v>
      </c>
      <c r="B341" s="661" t="e">
        <f aca="false">IF(A341="","",+B340)</f>
        <v>#REF!</v>
      </c>
      <c r="C341" s="661" t="e">
        <f aca="false">IF(A341="","",IF(#REF!+'Plano Tx de Esforço'!A341&gt;120,0,ROUND(IF(B341&gt;0.045,(0.045*0.5),(0.5)*B341),7)))</f>
        <v>#REF!</v>
      </c>
      <c r="D341" s="661" t="e">
        <f aca="false">IF(A341="","",+B341-C341)</f>
        <v>#REF!</v>
      </c>
      <c r="E341" s="662" t="e">
        <f aca="false">IF(A341="","",+E340-F340)</f>
        <v>#REF!</v>
      </c>
      <c r="F341" s="662" t="e">
        <f aca="false">IF(A341="","",+J341-H341)</f>
        <v>#REF!</v>
      </c>
      <c r="G341" s="662" t="e">
        <f aca="false">IF(A341="","",ROUND(+E341*((1+B341)^(1/12)-1),2))</f>
        <v>#REF!</v>
      </c>
      <c r="H341" s="662" t="e">
        <f aca="false">IF(A341="","",ROUND(+E341*((1+B341-C341)^(1/12)-1),2))</f>
        <v>#REF!</v>
      </c>
      <c r="I341" s="662" t="e">
        <f aca="false">IF(A341="","",+G341-H341)</f>
        <v>#REF!</v>
      </c>
      <c r="J341" s="662" t="e">
        <f aca="false">IF(A341="","",PMT((1+D341)^(1/12)-1,(#REF!*12)-A341+1,-E341))</f>
        <v>#REF!</v>
      </c>
      <c r="K341" s="663"/>
    </row>
    <row r="342" customFormat="false" ht="14.25" hidden="false" customHeight="false" outlineLevel="0" collapsed="false">
      <c r="A342" s="660" t="e">
        <f aca="false">IF(A341="","",IF(A341=#REF!*12,"",+A341+1))</f>
        <v>#REF!</v>
      </c>
      <c r="B342" s="661" t="e">
        <f aca="false">IF(A342="","",+B341)</f>
        <v>#REF!</v>
      </c>
      <c r="C342" s="661" t="e">
        <f aca="false">IF(A342="","",IF(#REF!+'Plano Tx de Esforço'!A342&gt;120,0,ROUND(IF(B342&gt;0.045,(0.045*0.5),(0.5)*B342),7)))</f>
        <v>#REF!</v>
      </c>
      <c r="D342" s="661" t="e">
        <f aca="false">IF(A342="","",+B342-C342)</f>
        <v>#REF!</v>
      </c>
      <c r="E342" s="662" t="e">
        <f aca="false">IF(A342="","",+E341-F341)</f>
        <v>#REF!</v>
      </c>
      <c r="F342" s="662" t="e">
        <f aca="false">IF(A342="","",+J342-H342)</f>
        <v>#REF!</v>
      </c>
      <c r="G342" s="662" t="e">
        <f aca="false">IF(A342="","",ROUND(+E342*((1+B342)^(1/12)-1),2))</f>
        <v>#REF!</v>
      </c>
      <c r="H342" s="662" t="e">
        <f aca="false">IF(A342="","",ROUND(+E342*((1+B342-C342)^(1/12)-1),2))</f>
        <v>#REF!</v>
      </c>
      <c r="I342" s="662" t="e">
        <f aca="false">IF(A342="","",+G342-H342)</f>
        <v>#REF!</v>
      </c>
      <c r="J342" s="662" t="e">
        <f aca="false">IF(A342="","",PMT((1+D342)^(1/12)-1,(#REF!*12)-A342+1,-E342))</f>
        <v>#REF!</v>
      </c>
      <c r="K342" s="663"/>
    </row>
    <row r="343" customFormat="false" ht="14.25" hidden="false" customHeight="false" outlineLevel="0" collapsed="false">
      <c r="A343" s="660" t="e">
        <f aca="false">IF(A342="","",IF(A342=#REF!*12,"",+A342+1))</f>
        <v>#REF!</v>
      </c>
      <c r="B343" s="661" t="e">
        <f aca="false">IF(A343="","",+B342)</f>
        <v>#REF!</v>
      </c>
      <c r="C343" s="661" t="e">
        <f aca="false">IF(A343="","",IF(#REF!+'Plano Tx de Esforço'!A343&gt;120,0,ROUND(IF(B343&gt;0.045,(0.045*0.5),(0.5)*B343),7)))</f>
        <v>#REF!</v>
      </c>
      <c r="D343" s="661" t="e">
        <f aca="false">IF(A343="","",+B343-C343)</f>
        <v>#REF!</v>
      </c>
      <c r="E343" s="662" t="e">
        <f aca="false">IF(A343="","",+E342-F342)</f>
        <v>#REF!</v>
      </c>
      <c r="F343" s="662" t="e">
        <f aca="false">IF(A343="","",+J343-H343)</f>
        <v>#REF!</v>
      </c>
      <c r="G343" s="662" t="e">
        <f aca="false">IF(A343="","",ROUND(+E343*((1+B343)^(1/12)-1),2))</f>
        <v>#REF!</v>
      </c>
      <c r="H343" s="662" t="e">
        <f aca="false">IF(A343="","",ROUND(+E343*((1+B343-C343)^(1/12)-1),2))</f>
        <v>#REF!</v>
      </c>
      <c r="I343" s="662" t="e">
        <f aca="false">IF(A343="","",+G343-H343)</f>
        <v>#REF!</v>
      </c>
      <c r="J343" s="662" t="e">
        <f aca="false">IF(A343="","",PMT((1+D343)^(1/12)-1,(#REF!*12)-A343+1,-E343))</f>
        <v>#REF!</v>
      </c>
      <c r="K343" s="663"/>
    </row>
    <row r="344" customFormat="false" ht="14.25" hidden="false" customHeight="false" outlineLevel="0" collapsed="false">
      <c r="A344" s="660" t="e">
        <f aca="false">IF(A343="","",IF(A343=#REF!*12,"",+A343+1))</f>
        <v>#REF!</v>
      </c>
      <c r="B344" s="661" t="e">
        <f aca="false">IF(A344="","",+B343)</f>
        <v>#REF!</v>
      </c>
      <c r="C344" s="661" t="e">
        <f aca="false">IF(A344="","",IF(#REF!+'Plano Tx de Esforço'!A344&gt;120,0,ROUND(IF(B344&gt;0.045,(0.045*0.5),(0.5)*B344),7)))</f>
        <v>#REF!</v>
      </c>
      <c r="D344" s="661" t="e">
        <f aca="false">IF(A344="","",+B344-C344)</f>
        <v>#REF!</v>
      </c>
      <c r="E344" s="662" t="e">
        <f aca="false">IF(A344="","",+E343-F343)</f>
        <v>#REF!</v>
      </c>
      <c r="F344" s="662" t="e">
        <f aca="false">IF(A344="","",+J344-H344)</f>
        <v>#REF!</v>
      </c>
      <c r="G344" s="662" t="e">
        <f aca="false">IF(A344="","",ROUND(+E344*((1+B344)^(1/12)-1),2))</f>
        <v>#REF!</v>
      </c>
      <c r="H344" s="662" t="e">
        <f aca="false">IF(A344="","",ROUND(+E344*((1+B344-C344)^(1/12)-1),2))</f>
        <v>#REF!</v>
      </c>
      <c r="I344" s="662" t="e">
        <f aca="false">IF(A344="","",+G344-H344)</f>
        <v>#REF!</v>
      </c>
      <c r="J344" s="662" t="e">
        <f aca="false">IF(A344="","",PMT((1+D344)^(1/12)-1,(#REF!*12)-A344+1,-E344))</f>
        <v>#REF!</v>
      </c>
      <c r="K344" s="663"/>
    </row>
    <row r="345" customFormat="false" ht="14.25" hidden="false" customHeight="false" outlineLevel="0" collapsed="false">
      <c r="A345" s="660" t="e">
        <f aca="false">IF(A344="","",IF(A344=#REF!*12,"",+A344+1))</f>
        <v>#REF!</v>
      </c>
      <c r="B345" s="661" t="e">
        <f aca="false">IF(A345="","",+B344)</f>
        <v>#REF!</v>
      </c>
      <c r="C345" s="661" t="e">
        <f aca="false">IF(A345="","",IF(#REF!+'Plano Tx de Esforço'!A345&gt;120,0,ROUND(IF(B345&gt;0.045,(0.045*0.5),(0.5)*B345),7)))</f>
        <v>#REF!</v>
      </c>
      <c r="D345" s="661" t="e">
        <f aca="false">IF(A345="","",+B345-C345)</f>
        <v>#REF!</v>
      </c>
      <c r="E345" s="662" t="e">
        <f aca="false">IF(A345="","",+E344-F344)</f>
        <v>#REF!</v>
      </c>
      <c r="F345" s="662" t="e">
        <f aca="false">IF(A345="","",+J345-H345)</f>
        <v>#REF!</v>
      </c>
      <c r="G345" s="662" t="e">
        <f aca="false">IF(A345="","",ROUND(+E345*((1+B345)^(1/12)-1),2))</f>
        <v>#REF!</v>
      </c>
      <c r="H345" s="662" t="e">
        <f aca="false">IF(A345="","",ROUND(+E345*((1+B345-C345)^(1/12)-1),2))</f>
        <v>#REF!</v>
      </c>
      <c r="I345" s="662" t="e">
        <f aca="false">IF(A345="","",+G345-H345)</f>
        <v>#REF!</v>
      </c>
      <c r="J345" s="662" t="e">
        <f aca="false">IF(A345="","",PMT((1+D345)^(1/12)-1,(#REF!*12)-A345+1,-E345))</f>
        <v>#REF!</v>
      </c>
      <c r="K345" s="663"/>
    </row>
    <row r="346" customFormat="false" ht="14.25" hidden="false" customHeight="false" outlineLevel="0" collapsed="false">
      <c r="A346" s="660" t="e">
        <f aca="false">IF(A345="","",IF(A345=#REF!*12,"",+A345+1))</f>
        <v>#REF!</v>
      </c>
      <c r="B346" s="661" t="e">
        <f aca="false">IF(A346="","",+B345)</f>
        <v>#REF!</v>
      </c>
      <c r="C346" s="661" t="e">
        <f aca="false">IF(A346="","",IF(#REF!+'Plano Tx de Esforço'!A346&gt;120,0,ROUND(IF(B346&gt;0.045,(0.045*0.5),(0.5)*B346),7)))</f>
        <v>#REF!</v>
      </c>
      <c r="D346" s="661" t="e">
        <f aca="false">IF(A346="","",+B346-C346)</f>
        <v>#REF!</v>
      </c>
      <c r="E346" s="662" t="e">
        <f aca="false">IF(A346="","",+E345-F345)</f>
        <v>#REF!</v>
      </c>
      <c r="F346" s="662" t="e">
        <f aca="false">IF(A346="","",+J346-H346)</f>
        <v>#REF!</v>
      </c>
      <c r="G346" s="662" t="e">
        <f aca="false">IF(A346="","",ROUND(+E346*((1+B346)^(1/12)-1),2))</f>
        <v>#REF!</v>
      </c>
      <c r="H346" s="662" t="e">
        <f aca="false">IF(A346="","",ROUND(+E346*((1+B346-C346)^(1/12)-1),2))</f>
        <v>#REF!</v>
      </c>
      <c r="I346" s="662" t="e">
        <f aca="false">IF(A346="","",+G346-H346)</f>
        <v>#REF!</v>
      </c>
      <c r="J346" s="662" t="e">
        <f aca="false">IF(A346="","",PMT((1+D346)^(1/12)-1,(#REF!*12)-A346+1,-E346))</f>
        <v>#REF!</v>
      </c>
      <c r="K346" s="663"/>
    </row>
    <row r="347" customFormat="false" ht="14.25" hidden="false" customHeight="false" outlineLevel="0" collapsed="false">
      <c r="A347" s="660" t="e">
        <f aca="false">IF(A346="","",IF(A346=#REF!*12,"",+A346+1))</f>
        <v>#REF!</v>
      </c>
      <c r="B347" s="661" t="e">
        <f aca="false">IF(A347="","",+B346)</f>
        <v>#REF!</v>
      </c>
      <c r="C347" s="661" t="e">
        <f aca="false">IF(A347="","",IF(#REF!+'Plano Tx de Esforço'!A347&gt;120,0,ROUND(IF(B347&gt;0.045,(0.045*0.5),(0.5)*B347),7)))</f>
        <v>#REF!</v>
      </c>
      <c r="D347" s="661" t="e">
        <f aca="false">IF(A347="","",+B347-C347)</f>
        <v>#REF!</v>
      </c>
      <c r="E347" s="662" t="e">
        <f aca="false">IF(A347="","",+E346-F346)</f>
        <v>#REF!</v>
      </c>
      <c r="F347" s="662" t="e">
        <f aca="false">IF(A347="","",+J347-H347)</f>
        <v>#REF!</v>
      </c>
      <c r="G347" s="662" t="e">
        <f aca="false">IF(A347="","",ROUND(+E347*((1+B347)^(1/12)-1),2))</f>
        <v>#REF!</v>
      </c>
      <c r="H347" s="662" t="e">
        <f aca="false">IF(A347="","",ROUND(+E347*((1+B347-C347)^(1/12)-1),2))</f>
        <v>#REF!</v>
      </c>
      <c r="I347" s="662" t="e">
        <f aca="false">IF(A347="","",+G347-H347)</f>
        <v>#REF!</v>
      </c>
      <c r="J347" s="662" t="e">
        <f aca="false">IF(A347="","",PMT((1+D347)^(1/12)-1,(#REF!*12)-A347+1,-E347))</f>
        <v>#REF!</v>
      </c>
      <c r="K347" s="663"/>
    </row>
    <row r="348" customFormat="false" ht="14.25" hidden="false" customHeight="false" outlineLevel="0" collapsed="false">
      <c r="A348" s="660" t="e">
        <f aca="false">IF(A347="","",IF(A347=#REF!*12,"",+A347+1))</f>
        <v>#REF!</v>
      </c>
      <c r="B348" s="661" t="e">
        <f aca="false">IF(A348="","",+B347)</f>
        <v>#REF!</v>
      </c>
      <c r="C348" s="661" t="e">
        <f aca="false">IF(A348="","",IF(#REF!+'Plano Tx de Esforço'!A348&gt;120,0,ROUND(IF(B348&gt;0.045,(0.045*0.5),(0.5)*B348),7)))</f>
        <v>#REF!</v>
      </c>
      <c r="D348" s="661" t="e">
        <f aca="false">IF(A348="","",+B348-C348)</f>
        <v>#REF!</v>
      </c>
      <c r="E348" s="662" t="e">
        <f aca="false">IF(A348="","",+E347-F347)</f>
        <v>#REF!</v>
      </c>
      <c r="F348" s="662" t="e">
        <f aca="false">IF(A348="","",+J348-H348)</f>
        <v>#REF!</v>
      </c>
      <c r="G348" s="662" t="e">
        <f aca="false">IF(A348="","",ROUND(+E348*((1+B348)^(1/12)-1),2))</f>
        <v>#REF!</v>
      </c>
      <c r="H348" s="662" t="e">
        <f aca="false">IF(A348="","",ROUND(+E348*((1+B348-C348)^(1/12)-1),2))</f>
        <v>#REF!</v>
      </c>
      <c r="I348" s="662" t="e">
        <f aca="false">IF(A348="","",+G348-H348)</f>
        <v>#REF!</v>
      </c>
      <c r="J348" s="662" t="e">
        <f aca="false">IF(A348="","",PMT((1+D348)^(1/12)-1,(#REF!*12)-A348+1,-E348))</f>
        <v>#REF!</v>
      </c>
      <c r="K348" s="663"/>
    </row>
    <row r="349" customFormat="false" ht="14.25" hidden="false" customHeight="false" outlineLevel="0" collapsed="false">
      <c r="A349" s="660" t="e">
        <f aca="false">IF(A348="","",IF(A348=#REF!*12,"",+A348+1))</f>
        <v>#REF!</v>
      </c>
      <c r="B349" s="661" t="e">
        <f aca="false">IF(A349="","",+B348)</f>
        <v>#REF!</v>
      </c>
      <c r="C349" s="661" t="e">
        <f aca="false">IF(A349="","",IF(#REF!+'Plano Tx de Esforço'!A349&gt;120,0,ROUND(IF(B349&gt;0.045,(0.045*0.5),(0.5)*B349),7)))</f>
        <v>#REF!</v>
      </c>
      <c r="D349" s="661" t="e">
        <f aca="false">IF(A349="","",+B349-C349)</f>
        <v>#REF!</v>
      </c>
      <c r="E349" s="662" t="e">
        <f aca="false">IF(A349="","",+E348-F348)</f>
        <v>#REF!</v>
      </c>
      <c r="F349" s="662" t="e">
        <f aca="false">IF(A349="","",+J349-H349)</f>
        <v>#REF!</v>
      </c>
      <c r="G349" s="662" t="e">
        <f aca="false">IF(A349="","",ROUND(+E349*((1+B349)^(1/12)-1),2))</f>
        <v>#REF!</v>
      </c>
      <c r="H349" s="662" t="e">
        <f aca="false">IF(A349="","",ROUND(+E349*((1+B349-C349)^(1/12)-1),2))</f>
        <v>#REF!</v>
      </c>
      <c r="I349" s="662" t="e">
        <f aca="false">IF(A349="","",+G349-H349)</f>
        <v>#REF!</v>
      </c>
      <c r="J349" s="662" t="e">
        <f aca="false">IF(A349="","",PMT((1+D349)^(1/12)-1,(#REF!*12)-A349+1,-E349))</f>
        <v>#REF!</v>
      </c>
      <c r="K349" s="663"/>
    </row>
    <row r="350" customFormat="false" ht="14.25" hidden="false" customHeight="false" outlineLevel="0" collapsed="false">
      <c r="A350" s="660" t="e">
        <f aca="false">IF(A349="","",IF(A349=#REF!*12,"",+A349+1))</f>
        <v>#REF!</v>
      </c>
      <c r="B350" s="661" t="e">
        <f aca="false">IF(A350="","",+B349)</f>
        <v>#REF!</v>
      </c>
      <c r="C350" s="661" t="e">
        <f aca="false">IF(A350="","",IF(#REF!+'Plano Tx de Esforço'!A350&gt;120,0,ROUND(IF(B350&gt;0.045,(0.045*0.5),(0.5)*B350),7)))</f>
        <v>#REF!</v>
      </c>
      <c r="D350" s="661" t="e">
        <f aca="false">IF(A350="","",+B350-C350)</f>
        <v>#REF!</v>
      </c>
      <c r="E350" s="662" t="e">
        <f aca="false">IF(A350="","",+E349-F349)</f>
        <v>#REF!</v>
      </c>
      <c r="F350" s="662" t="e">
        <f aca="false">IF(A350="","",+J350-H350)</f>
        <v>#REF!</v>
      </c>
      <c r="G350" s="662" t="e">
        <f aca="false">IF(A350="","",ROUND(+E350*((1+B350)^(1/12)-1),2))</f>
        <v>#REF!</v>
      </c>
      <c r="H350" s="662" t="e">
        <f aca="false">IF(A350="","",ROUND(+E350*((1+B350-C350)^(1/12)-1),2))</f>
        <v>#REF!</v>
      </c>
      <c r="I350" s="662" t="e">
        <f aca="false">IF(A350="","",+G350-H350)</f>
        <v>#REF!</v>
      </c>
      <c r="J350" s="662" t="e">
        <f aca="false">IF(A350="","",PMT((1+D350)^(1/12)-1,(#REF!*12)-A350+1,-E350))</f>
        <v>#REF!</v>
      </c>
      <c r="K350" s="663"/>
    </row>
    <row r="351" customFormat="false" ht="14.25" hidden="false" customHeight="false" outlineLevel="0" collapsed="false">
      <c r="A351" s="660" t="e">
        <f aca="false">IF(A350="","",IF(A350=#REF!*12,"",+A350+1))</f>
        <v>#REF!</v>
      </c>
      <c r="B351" s="661" t="e">
        <f aca="false">IF(A351="","",+B350)</f>
        <v>#REF!</v>
      </c>
      <c r="C351" s="661" t="e">
        <f aca="false">IF(A351="","",IF(#REF!+'Plano Tx de Esforço'!A351&gt;120,0,ROUND(IF(B351&gt;0.045,(0.045*0.5),(0.5)*B351),7)))</f>
        <v>#REF!</v>
      </c>
      <c r="D351" s="661" t="e">
        <f aca="false">IF(A351="","",+B351-C351)</f>
        <v>#REF!</v>
      </c>
      <c r="E351" s="662" t="e">
        <f aca="false">IF(A351="","",+E350-F350)</f>
        <v>#REF!</v>
      </c>
      <c r="F351" s="662" t="e">
        <f aca="false">IF(A351="","",+J351-H351)</f>
        <v>#REF!</v>
      </c>
      <c r="G351" s="662" t="e">
        <f aca="false">IF(A351="","",ROUND(+E351*((1+B351)^(1/12)-1),2))</f>
        <v>#REF!</v>
      </c>
      <c r="H351" s="662" t="e">
        <f aca="false">IF(A351="","",ROUND(+E351*((1+B351-C351)^(1/12)-1),2))</f>
        <v>#REF!</v>
      </c>
      <c r="I351" s="662" t="e">
        <f aca="false">IF(A351="","",+G351-H351)</f>
        <v>#REF!</v>
      </c>
      <c r="J351" s="662" t="e">
        <f aca="false">IF(A351="","",PMT((1+D351)^(1/12)-1,(#REF!*12)-A351+1,-E351))</f>
        <v>#REF!</v>
      </c>
      <c r="K351" s="663"/>
    </row>
    <row r="352" customFormat="false" ht="14.25" hidden="false" customHeight="false" outlineLevel="0" collapsed="false">
      <c r="A352" s="660" t="e">
        <f aca="false">IF(A351="","",IF(A351=#REF!*12,"",+A351+1))</f>
        <v>#REF!</v>
      </c>
      <c r="B352" s="661" t="e">
        <f aca="false">IF(A352="","",+B351)</f>
        <v>#REF!</v>
      </c>
      <c r="C352" s="661" t="e">
        <f aca="false">IF(A352="","",IF(#REF!+'Plano Tx de Esforço'!A352&gt;120,0,ROUND(IF(B352&gt;0.045,(0.045*0.5),(0.5)*B352),7)))</f>
        <v>#REF!</v>
      </c>
      <c r="D352" s="661" t="e">
        <f aca="false">IF(A352="","",+B352-C352)</f>
        <v>#REF!</v>
      </c>
      <c r="E352" s="662" t="e">
        <f aca="false">IF(A352="","",+E351-F351)</f>
        <v>#REF!</v>
      </c>
      <c r="F352" s="662" t="e">
        <f aca="false">IF(A352="","",+J352-H352)</f>
        <v>#REF!</v>
      </c>
      <c r="G352" s="662" t="e">
        <f aca="false">IF(A352="","",ROUND(+E352*((1+B352)^(1/12)-1),2))</f>
        <v>#REF!</v>
      </c>
      <c r="H352" s="662" t="e">
        <f aca="false">IF(A352="","",ROUND(+E352*((1+B352-C352)^(1/12)-1),2))</f>
        <v>#REF!</v>
      </c>
      <c r="I352" s="662" t="e">
        <f aca="false">IF(A352="","",+G352-H352)</f>
        <v>#REF!</v>
      </c>
      <c r="J352" s="662" t="e">
        <f aca="false">IF(A352="","",PMT((1+D352)^(1/12)-1,(#REF!*12)-A352+1,-E352))</f>
        <v>#REF!</v>
      </c>
      <c r="K352" s="663"/>
    </row>
    <row r="353" customFormat="false" ht="14.25" hidden="false" customHeight="false" outlineLevel="0" collapsed="false">
      <c r="A353" s="660" t="e">
        <f aca="false">IF(A352="","",IF(A352=#REF!*12,"",+A352+1))</f>
        <v>#REF!</v>
      </c>
      <c r="B353" s="661" t="e">
        <f aca="false">IF(A353="","",+B352)</f>
        <v>#REF!</v>
      </c>
      <c r="C353" s="661" t="e">
        <f aca="false">IF(A353="","",IF(#REF!+'Plano Tx de Esforço'!A353&gt;120,0,ROUND(IF(B353&gt;0.045,(0.045*0.5),(0.5)*B353),7)))</f>
        <v>#REF!</v>
      </c>
      <c r="D353" s="661" t="e">
        <f aca="false">IF(A353="","",+B353-C353)</f>
        <v>#REF!</v>
      </c>
      <c r="E353" s="662" t="e">
        <f aca="false">IF(A353="","",+E352-F352)</f>
        <v>#REF!</v>
      </c>
      <c r="F353" s="662" t="e">
        <f aca="false">IF(A353="","",+J353-H353)</f>
        <v>#REF!</v>
      </c>
      <c r="G353" s="662" t="e">
        <f aca="false">IF(A353="","",ROUND(+E353*((1+B353)^(1/12)-1),2))</f>
        <v>#REF!</v>
      </c>
      <c r="H353" s="662" t="e">
        <f aca="false">IF(A353="","",ROUND(+E353*((1+B353-C353)^(1/12)-1),2))</f>
        <v>#REF!</v>
      </c>
      <c r="I353" s="662" t="e">
        <f aca="false">IF(A353="","",+G353-H353)</f>
        <v>#REF!</v>
      </c>
      <c r="J353" s="662" t="e">
        <f aca="false">IF(A353="","",PMT((1+D353)^(1/12)-1,(#REF!*12)-A353+1,-E353))</f>
        <v>#REF!</v>
      </c>
      <c r="K353" s="663"/>
    </row>
    <row r="354" customFormat="false" ht="14.25" hidden="false" customHeight="false" outlineLevel="0" collapsed="false">
      <c r="A354" s="660" t="e">
        <f aca="false">IF(A353="","",IF(A353=#REF!*12,"",+A353+1))</f>
        <v>#REF!</v>
      </c>
      <c r="B354" s="661" t="e">
        <f aca="false">IF(A354="","",+B353)</f>
        <v>#REF!</v>
      </c>
      <c r="C354" s="661" t="e">
        <f aca="false">IF(A354="","",IF(#REF!+'Plano Tx de Esforço'!A354&gt;120,0,ROUND(IF(B354&gt;0.045,(0.045*0.5),(0.5)*B354),7)))</f>
        <v>#REF!</v>
      </c>
      <c r="D354" s="661" t="e">
        <f aca="false">IF(A354="","",+B354-C354)</f>
        <v>#REF!</v>
      </c>
      <c r="E354" s="662" t="e">
        <f aca="false">IF(A354="","",+E353-F353)</f>
        <v>#REF!</v>
      </c>
      <c r="F354" s="662" t="e">
        <f aca="false">IF(A354="","",+J354-H354)</f>
        <v>#REF!</v>
      </c>
      <c r="G354" s="662" t="e">
        <f aca="false">IF(A354="","",ROUND(+E354*((1+B354)^(1/12)-1),2))</f>
        <v>#REF!</v>
      </c>
      <c r="H354" s="662" t="e">
        <f aca="false">IF(A354="","",ROUND(+E354*((1+B354-C354)^(1/12)-1),2))</f>
        <v>#REF!</v>
      </c>
      <c r="I354" s="662" t="e">
        <f aca="false">IF(A354="","",+G354-H354)</f>
        <v>#REF!</v>
      </c>
      <c r="J354" s="662" t="e">
        <f aca="false">IF(A354="","",PMT((1+D354)^(1/12)-1,(#REF!*12)-A354+1,-E354))</f>
        <v>#REF!</v>
      </c>
      <c r="K354" s="663"/>
    </row>
    <row r="355" customFormat="false" ht="14.25" hidden="false" customHeight="false" outlineLevel="0" collapsed="false">
      <c r="A355" s="660" t="e">
        <f aca="false">IF(A354="","",IF(A354=#REF!*12,"",+A354+1))</f>
        <v>#REF!</v>
      </c>
      <c r="B355" s="661" t="e">
        <f aca="false">IF(A355="","",+B354)</f>
        <v>#REF!</v>
      </c>
      <c r="C355" s="661" t="e">
        <f aca="false">IF(A355="","",IF(#REF!+'Plano Tx de Esforço'!A355&gt;120,0,ROUND(IF(B355&gt;0.045,(0.045*0.5),(0.5)*B355),7)))</f>
        <v>#REF!</v>
      </c>
      <c r="D355" s="661" t="e">
        <f aca="false">IF(A355="","",+B355-C355)</f>
        <v>#REF!</v>
      </c>
      <c r="E355" s="662" t="e">
        <f aca="false">IF(A355="","",+E354-F354)</f>
        <v>#REF!</v>
      </c>
      <c r="F355" s="662" t="e">
        <f aca="false">IF(A355="","",+J355-H355)</f>
        <v>#REF!</v>
      </c>
      <c r="G355" s="662" t="e">
        <f aca="false">IF(A355="","",ROUND(+E355*((1+B355)^(1/12)-1),2))</f>
        <v>#REF!</v>
      </c>
      <c r="H355" s="662" t="e">
        <f aca="false">IF(A355="","",ROUND(+E355*((1+B355-C355)^(1/12)-1),2))</f>
        <v>#REF!</v>
      </c>
      <c r="I355" s="662" t="e">
        <f aca="false">IF(A355="","",+G355-H355)</f>
        <v>#REF!</v>
      </c>
      <c r="J355" s="662" t="e">
        <f aca="false">IF(A355="","",PMT((1+D355)^(1/12)-1,(#REF!*12)-A355+1,-E355))</f>
        <v>#REF!</v>
      </c>
      <c r="K355" s="663"/>
    </row>
    <row r="356" customFormat="false" ht="14.25" hidden="false" customHeight="false" outlineLevel="0" collapsed="false">
      <c r="A356" s="660" t="e">
        <f aca="false">IF(A355="","",IF(A355=#REF!*12,"",+A355+1))</f>
        <v>#REF!</v>
      </c>
      <c r="B356" s="661" t="e">
        <f aca="false">IF(A356="","",+B355)</f>
        <v>#REF!</v>
      </c>
      <c r="C356" s="661" t="e">
        <f aca="false">IF(A356="","",IF(#REF!+'Plano Tx de Esforço'!A356&gt;120,0,ROUND(IF(B356&gt;0.045,(0.045*0.5),(0.5)*B356),7)))</f>
        <v>#REF!</v>
      </c>
      <c r="D356" s="661" t="e">
        <f aca="false">IF(A356="","",+B356-C356)</f>
        <v>#REF!</v>
      </c>
      <c r="E356" s="662" t="e">
        <f aca="false">IF(A356="","",+E355-F355)</f>
        <v>#REF!</v>
      </c>
      <c r="F356" s="662" t="e">
        <f aca="false">IF(A356="","",+J356-H356)</f>
        <v>#REF!</v>
      </c>
      <c r="G356" s="662" t="e">
        <f aca="false">IF(A356="","",ROUND(+E356*((1+B356)^(1/12)-1),2))</f>
        <v>#REF!</v>
      </c>
      <c r="H356" s="662" t="e">
        <f aca="false">IF(A356="","",ROUND(+E356*((1+B356-C356)^(1/12)-1),2))</f>
        <v>#REF!</v>
      </c>
      <c r="I356" s="662" t="e">
        <f aca="false">IF(A356="","",+G356-H356)</f>
        <v>#REF!</v>
      </c>
      <c r="J356" s="662" t="e">
        <f aca="false">IF(A356="","",PMT((1+D356)^(1/12)-1,(#REF!*12)-A356+1,-E356))</f>
        <v>#REF!</v>
      </c>
      <c r="K356" s="663"/>
    </row>
    <row r="357" customFormat="false" ht="14.25" hidden="false" customHeight="false" outlineLevel="0" collapsed="false">
      <c r="A357" s="660" t="e">
        <f aca="false">IF(A356="","",IF(A356=#REF!*12,"",+A356+1))</f>
        <v>#REF!</v>
      </c>
      <c r="B357" s="661" t="e">
        <f aca="false">IF(A357="","",+B356)</f>
        <v>#REF!</v>
      </c>
      <c r="C357" s="661" t="e">
        <f aca="false">IF(A357="","",IF(#REF!+'Plano Tx de Esforço'!A357&gt;120,0,ROUND(IF(B357&gt;0.045,(0.045*0.5),(0.5)*B357),7)))</f>
        <v>#REF!</v>
      </c>
      <c r="D357" s="661" t="e">
        <f aca="false">IF(A357="","",+B357-C357)</f>
        <v>#REF!</v>
      </c>
      <c r="E357" s="662" t="e">
        <f aca="false">IF(A357="","",+E356-F356)</f>
        <v>#REF!</v>
      </c>
      <c r="F357" s="662" t="e">
        <f aca="false">IF(A357="","",+J357-H357)</f>
        <v>#REF!</v>
      </c>
      <c r="G357" s="662" t="e">
        <f aca="false">IF(A357="","",ROUND(+E357*((1+B357)^(1/12)-1),2))</f>
        <v>#REF!</v>
      </c>
      <c r="H357" s="662" t="e">
        <f aca="false">IF(A357="","",ROUND(+E357*((1+B357-C357)^(1/12)-1),2))</f>
        <v>#REF!</v>
      </c>
      <c r="I357" s="662" t="e">
        <f aca="false">IF(A357="","",+G357-H357)</f>
        <v>#REF!</v>
      </c>
      <c r="J357" s="662" t="e">
        <f aca="false">IF(A357="","",PMT((1+D357)^(1/12)-1,(#REF!*12)-A357+1,-E357))</f>
        <v>#REF!</v>
      </c>
      <c r="K357" s="663"/>
    </row>
    <row r="358" customFormat="false" ht="14.25" hidden="false" customHeight="false" outlineLevel="0" collapsed="false">
      <c r="A358" s="660" t="e">
        <f aca="false">IF(A357="","",IF(A357=#REF!*12,"",+A357+1))</f>
        <v>#REF!</v>
      </c>
      <c r="B358" s="661" t="e">
        <f aca="false">IF(A358="","",+B357)</f>
        <v>#REF!</v>
      </c>
      <c r="C358" s="661" t="e">
        <f aca="false">IF(A358="","",IF(#REF!+'Plano Tx de Esforço'!A358&gt;120,0,ROUND(IF(B358&gt;0.045,(0.045*0.5),(0.5)*B358),7)))</f>
        <v>#REF!</v>
      </c>
      <c r="D358" s="661" t="e">
        <f aca="false">IF(A358="","",+B358-C358)</f>
        <v>#REF!</v>
      </c>
      <c r="E358" s="662" t="e">
        <f aca="false">IF(A358="","",+E357-F357)</f>
        <v>#REF!</v>
      </c>
      <c r="F358" s="662" t="e">
        <f aca="false">IF(A358="","",+J358-H358)</f>
        <v>#REF!</v>
      </c>
      <c r="G358" s="662" t="e">
        <f aca="false">IF(A358="","",ROUND(+E358*((1+B358)^(1/12)-1),2))</f>
        <v>#REF!</v>
      </c>
      <c r="H358" s="662" t="e">
        <f aca="false">IF(A358="","",ROUND(+E358*((1+B358-C358)^(1/12)-1),2))</f>
        <v>#REF!</v>
      </c>
      <c r="I358" s="662" t="e">
        <f aca="false">IF(A358="","",+G358-H358)</f>
        <v>#REF!</v>
      </c>
      <c r="J358" s="662" t="e">
        <f aca="false">IF(A358="","",PMT((1+D358)^(1/12)-1,(#REF!*12)-A358+1,-E358))</f>
        <v>#REF!</v>
      </c>
      <c r="K358" s="663"/>
    </row>
    <row r="359" customFormat="false" ht="14.25" hidden="false" customHeight="false" outlineLevel="0" collapsed="false">
      <c r="A359" s="660" t="e">
        <f aca="false">IF(A358="","",IF(A358=#REF!*12,"",+A358+1))</f>
        <v>#REF!</v>
      </c>
      <c r="B359" s="661" t="e">
        <f aca="false">IF(A359="","",+B358)</f>
        <v>#REF!</v>
      </c>
      <c r="C359" s="661" t="e">
        <f aca="false">IF(A359="","",IF(#REF!+'Plano Tx de Esforço'!A359&gt;120,0,ROUND(IF(B359&gt;0.045,(0.045*0.5),(0.5)*B359),7)))</f>
        <v>#REF!</v>
      </c>
      <c r="D359" s="661" t="e">
        <f aca="false">IF(A359="","",+B359-C359)</f>
        <v>#REF!</v>
      </c>
      <c r="E359" s="662" t="e">
        <f aca="false">IF(A359="","",+E358-F358)</f>
        <v>#REF!</v>
      </c>
      <c r="F359" s="662" t="e">
        <f aca="false">IF(A359="","",+J359-H359)</f>
        <v>#REF!</v>
      </c>
      <c r="G359" s="662" t="e">
        <f aca="false">IF(A359="","",ROUND(+E359*((1+B359)^(1/12)-1),2))</f>
        <v>#REF!</v>
      </c>
      <c r="H359" s="662" t="e">
        <f aca="false">IF(A359="","",ROUND(+E359*((1+B359-C359)^(1/12)-1),2))</f>
        <v>#REF!</v>
      </c>
      <c r="I359" s="662" t="e">
        <f aca="false">IF(A359="","",+G359-H359)</f>
        <v>#REF!</v>
      </c>
      <c r="J359" s="662" t="e">
        <f aca="false">IF(A359="","",PMT((1+D359)^(1/12)-1,(#REF!*12)-A359+1,-E359))</f>
        <v>#REF!</v>
      </c>
      <c r="K359" s="663"/>
    </row>
    <row r="360" customFormat="false" ht="14.25" hidden="false" customHeight="false" outlineLevel="0" collapsed="false">
      <c r="A360" s="660" t="e">
        <f aca="false">IF(A359="","",IF(A359=#REF!*12,"",+A359+1))</f>
        <v>#REF!</v>
      </c>
      <c r="B360" s="661" t="e">
        <f aca="false">IF(A360="","",+B359)</f>
        <v>#REF!</v>
      </c>
      <c r="C360" s="661" t="e">
        <f aca="false">IF(A360="","",IF(#REF!+'Plano Tx de Esforço'!A360&gt;120,0,ROUND(IF(B360&gt;0.045,(0.045*0.5),(0.5)*B360),7)))</f>
        <v>#REF!</v>
      </c>
      <c r="D360" s="661" t="e">
        <f aca="false">IF(A360="","",+B360-C360)</f>
        <v>#REF!</v>
      </c>
      <c r="E360" s="662" t="e">
        <f aca="false">IF(A360="","",+E359-F359)</f>
        <v>#REF!</v>
      </c>
      <c r="F360" s="662" t="e">
        <f aca="false">IF(A360="","",+J360-H360)</f>
        <v>#REF!</v>
      </c>
      <c r="G360" s="662" t="e">
        <f aca="false">IF(A360="","",ROUND(+E360*((1+B360)^(1/12)-1),2))</f>
        <v>#REF!</v>
      </c>
      <c r="H360" s="662" t="e">
        <f aca="false">IF(A360="","",ROUND(+E360*((1+B360-C360)^(1/12)-1),2))</f>
        <v>#REF!</v>
      </c>
      <c r="I360" s="662" t="e">
        <f aca="false">IF(A360="","",+G360-H360)</f>
        <v>#REF!</v>
      </c>
      <c r="J360" s="662" t="e">
        <f aca="false">IF(A360="","",PMT((1+D360)^(1/12)-1,(#REF!*12)-A360+1,-E360))</f>
        <v>#REF!</v>
      </c>
      <c r="K360" s="663"/>
    </row>
    <row r="361" customFormat="false" ht="14.25" hidden="false" customHeight="false" outlineLevel="0" collapsed="false">
      <c r="A361" s="660" t="e">
        <f aca="false">IF(A360="","",IF(A360=#REF!*12,"",+A360+1))</f>
        <v>#REF!</v>
      </c>
      <c r="B361" s="661" t="e">
        <f aca="false">IF(A361="","",+B360)</f>
        <v>#REF!</v>
      </c>
      <c r="C361" s="661" t="e">
        <f aca="false">IF(A361="","",IF(#REF!+'Plano Tx de Esforço'!A361&gt;120,0,ROUND(IF(B361&gt;0.045,(0.045*0.5),(0.5)*B361),7)))</f>
        <v>#REF!</v>
      </c>
      <c r="D361" s="661" t="e">
        <f aca="false">IF(A361="","",+B361-C361)</f>
        <v>#REF!</v>
      </c>
      <c r="E361" s="662" t="e">
        <f aca="false">IF(A361="","",+E360-F360)</f>
        <v>#REF!</v>
      </c>
      <c r="F361" s="662" t="e">
        <f aca="false">IF(A361="","",+J361-H361)</f>
        <v>#REF!</v>
      </c>
      <c r="G361" s="662" t="e">
        <f aca="false">IF(A361="","",ROUND(+E361*((1+B361)^(1/12)-1),2))</f>
        <v>#REF!</v>
      </c>
      <c r="H361" s="662" t="e">
        <f aca="false">IF(A361="","",ROUND(+E361*((1+B361-C361)^(1/12)-1),2))</f>
        <v>#REF!</v>
      </c>
      <c r="I361" s="662" t="e">
        <f aca="false">IF(A361="","",+G361-H361)</f>
        <v>#REF!</v>
      </c>
      <c r="J361" s="662" t="e">
        <f aca="false">IF(A361="","",PMT((1+D361)^(1/12)-1,(#REF!*12)-A361+1,-E361))</f>
        <v>#REF!</v>
      </c>
      <c r="K361" s="663"/>
    </row>
    <row r="362" customFormat="false" ht="14.25" hidden="false" customHeight="false" outlineLevel="0" collapsed="false">
      <c r="A362" s="660" t="e">
        <f aca="false">IF(A361="","",IF(A361=#REF!*12,"",+A361+1))</f>
        <v>#REF!</v>
      </c>
      <c r="B362" s="661" t="e">
        <f aca="false">IF(A362="","",+B361)</f>
        <v>#REF!</v>
      </c>
      <c r="C362" s="661" t="e">
        <f aca="false">IF(A362="","",IF(#REF!+'Plano Tx de Esforço'!A362&gt;120,0,ROUND(IF(B362&gt;0.045,(0.045*0.5),(0.5)*B362),7)))</f>
        <v>#REF!</v>
      </c>
      <c r="D362" s="661" t="e">
        <f aca="false">IF(A362="","",+B362-C362)</f>
        <v>#REF!</v>
      </c>
      <c r="E362" s="662" t="e">
        <f aca="false">IF(A362="","",+E361-F361)</f>
        <v>#REF!</v>
      </c>
      <c r="F362" s="662" t="e">
        <f aca="false">IF(A362="","",+J362-H362)</f>
        <v>#REF!</v>
      </c>
      <c r="G362" s="662" t="e">
        <f aca="false">IF(A362="","",ROUND(+E362*((1+B362)^(1/12)-1),2))</f>
        <v>#REF!</v>
      </c>
      <c r="H362" s="662" t="e">
        <f aca="false">IF(A362="","",ROUND(+E362*((1+B362-C362)^(1/12)-1),2))</f>
        <v>#REF!</v>
      </c>
      <c r="I362" s="662" t="e">
        <f aca="false">IF(A362="","",+G362-H362)</f>
        <v>#REF!</v>
      </c>
      <c r="J362" s="662" t="e">
        <f aca="false">IF(A362="","",PMT((1+D362)^(1/12)-1,(#REF!*12)-A362+1,-E362))</f>
        <v>#REF!</v>
      </c>
      <c r="K362" s="663"/>
    </row>
    <row r="363" customFormat="false" ht="14.25" hidden="false" customHeight="false" outlineLevel="0" collapsed="false">
      <c r="A363" s="660" t="e">
        <f aca="false">IF(A362="","",IF(A362=#REF!*12,"",+A362+1))</f>
        <v>#REF!</v>
      </c>
      <c r="B363" s="661" t="e">
        <f aca="false">IF(A363="","",+B362)</f>
        <v>#REF!</v>
      </c>
      <c r="C363" s="661" t="e">
        <f aca="false">IF(A363="","",IF(#REF!+'Plano Tx de Esforço'!A363&gt;120,0,ROUND(IF(B363&gt;0.045,(0.045*0.5),(0.5)*B363),7)))</f>
        <v>#REF!</v>
      </c>
      <c r="D363" s="661" t="e">
        <f aca="false">IF(A363="","",+B363-C363)</f>
        <v>#REF!</v>
      </c>
      <c r="E363" s="662" t="e">
        <f aca="false">IF(A363="","",+E362-F362)</f>
        <v>#REF!</v>
      </c>
      <c r="F363" s="662" t="e">
        <f aca="false">IF(A363="","",+J363-H363)</f>
        <v>#REF!</v>
      </c>
      <c r="G363" s="662" t="e">
        <f aca="false">IF(A363="","",ROUND(+E363*((1+B363)^(1/12)-1),2))</f>
        <v>#REF!</v>
      </c>
      <c r="H363" s="662" t="e">
        <f aca="false">IF(A363="","",ROUND(+E363*((1+B363-C363)^(1/12)-1),2))</f>
        <v>#REF!</v>
      </c>
      <c r="I363" s="662" t="e">
        <f aca="false">IF(A363="","",+G363-H363)</f>
        <v>#REF!</v>
      </c>
      <c r="J363" s="662" t="e">
        <f aca="false">IF(A363="","",PMT((1+D363)^(1/12)-1,(#REF!*12)-A363+1,-E363))</f>
        <v>#REF!</v>
      </c>
      <c r="K363" s="663"/>
    </row>
    <row r="364" customFormat="false" ht="14.25" hidden="false" customHeight="false" outlineLevel="0" collapsed="false">
      <c r="A364" s="660" t="e">
        <f aca="false">IF(A363="","",IF(A363=#REF!*12,"",+A363+1))</f>
        <v>#REF!</v>
      </c>
      <c r="B364" s="661" t="e">
        <f aca="false">IF(A364="","",+B363)</f>
        <v>#REF!</v>
      </c>
      <c r="C364" s="661" t="e">
        <f aca="false">IF(A364="","",IF(#REF!+'Plano Tx de Esforço'!A364&gt;120,0,ROUND(IF(B364&gt;0.045,(0.045*0.5),(0.5)*B364),7)))</f>
        <v>#REF!</v>
      </c>
      <c r="D364" s="661" t="e">
        <f aca="false">IF(A364="","",+B364-C364)</f>
        <v>#REF!</v>
      </c>
      <c r="E364" s="662" t="e">
        <f aca="false">IF(A364="","",+E363-F363)</f>
        <v>#REF!</v>
      </c>
      <c r="F364" s="662" t="e">
        <f aca="false">IF(A364="","",+J364-H364)</f>
        <v>#REF!</v>
      </c>
      <c r="G364" s="662" t="e">
        <f aca="false">IF(A364="","",ROUND(+E364*((1+B364)^(1/12)-1),2))</f>
        <v>#REF!</v>
      </c>
      <c r="H364" s="662" t="e">
        <f aca="false">IF(A364="","",ROUND(+E364*((1+B364-C364)^(1/12)-1),2))</f>
        <v>#REF!</v>
      </c>
      <c r="I364" s="662" t="e">
        <f aca="false">IF(A364="","",+G364-H364)</f>
        <v>#REF!</v>
      </c>
      <c r="J364" s="662" t="e">
        <f aca="false">IF(A364="","",PMT((1+D364)^(1/12)-1,(#REF!*12)-A364+1,-E364))</f>
        <v>#REF!</v>
      </c>
      <c r="K364" s="663"/>
    </row>
    <row r="365" customFormat="false" ht="14.25" hidden="false" customHeight="false" outlineLevel="0" collapsed="false">
      <c r="A365" s="660" t="e">
        <f aca="false">IF(A364="","",IF(A364=#REF!*12,"",+A364+1))</f>
        <v>#REF!</v>
      </c>
      <c r="B365" s="661" t="e">
        <f aca="false">IF(A365="","",+B364)</f>
        <v>#REF!</v>
      </c>
      <c r="C365" s="661" t="e">
        <f aca="false">IF(A365="","",IF(#REF!+'Plano Tx de Esforço'!A365&gt;120,0,ROUND(IF(B365&gt;0.045,(0.045*0.5),(0.5)*B365),7)))</f>
        <v>#REF!</v>
      </c>
      <c r="D365" s="661" t="e">
        <f aca="false">IF(A365="","",+B365-C365)</f>
        <v>#REF!</v>
      </c>
      <c r="E365" s="662" t="e">
        <f aca="false">IF(A365="","",+E364-F364)</f>
        <v>#REF!</v>
      </c>
      <c r="F365" s="662" t="e">
        <f aca="false">IF(A365="","",+J365-H365)</f>
        <v>#REF!</v>
      </c>
      <c r="G365" s="662" t="e">
        <f aca="false">IF(A365="","",ROUND(+E365*((1+B365)^(1/12)-1),2))</f>
        <v>#REF!</v>
      </c>
      <c r="H365" s="662" t="e">
        <f aca="false">IF(A365="","",ROUND(+E365*((1+B365-C365)^(1/12)-1),2))</f>
        <v>#REF!</v>
      </c>
      <c r="I365" s="662" t="e">
        <f aca="false">IF(A365="","",+G365-H365)</f>
        <v>#REF!</v>
      </c>
      <c r="J365" s="662" t="e">
        <f aca="false">IF(A365="","",PMT((1+D365)^(1/12)-1,(#REF!*12)-A365+1,-E365))</f>
        <v>#REF!</v>
      </c>
      <c r="K365" s="663"/>
    </row>
  </sheetData>
  <sheetProtection sheet="true" objects="true" scenarios="true"/>
  <mergeCells count="9">
    <mergeCell ref="A2:J2"/>
    <mergeCell ref="A4:A5"/>
    <mergeCell ref="B4:D4"/>
    <mergeCell ref="E4:E5"/>
    <mergeCell ref="F4:F5"/>
    <mergeCell ref="G4:G5"/>
    <mergeCell ref="H4:H5"/>
    <mergeCell ref="I4:I5"/>
    <mergeCell ref="J4:J5"/>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D23"/>
  <sheetViews>
    <sheetView showFormulas="false" showGridLines="false" showRowColHeaders="true" showZeros="true" rightToLeft="false" tabSelected="false" showOutlineSymbols="true" defaultGridColor="true" view="pageBreakPreview" topLeftCell="A4" colorId="64" zoomScale="100" zoomScaleNormal="130" zoomScalePageLayoutView="100" workbookViewId="0">
      <selection pane="topLeft" activeCell="A23" activeCellId="0" sqref="A23"/>
    </sheetView>
  </sheetViews>
  <sheetFormatPr defaultColWidth="9.18359375" defaultRowHeight="14.25" zeroHeight="false" outlineLevelRow="0" outlineLevelCol="0"/>
  <cols>
    <col collapsed="false" customWidth="true" hidden="false" outlineLevel="0" max="1" min="1" style="650" width="4"/>
    <col collapsed="false" customWidth="true" hidden="false" outlineLevel="0" max="2" min="2" style="650" width="5.18"/>
    <col collapsed="false" customWidth="true" hidden="false" outlineLevel="0" max="3" min="3" style="650" width="144.82"/>
    <col collapsed="false" customWidth="true" hidden="false" outlineLevel="0" max="4" min="4" style="650" width="22.18"/>
    <col collapsed="false" customWidth="false" hidden="false" outlineLevel="0" max="16384" min="5" style="650" width="9.18"/>
  </cols>
  <sheetData>
    <row r="1" customFormat="false" ht="15" hidden="false" customHeight="false" outlineLevel="0" collapsed="false">
      <c r="A1" s="668" t="s">
        <v>602</v>
      </c>
      <c r="B1" s="668"/>
      <c r="C1" s="669"/>
      <c r="D1" s="668" t="s">
        <v>603</v>
      </c>
    </row>
    <row r="2" customFormat="false" ht="14.25" hidden="false" customHeight="false" outlineLevel="0" collapsed="false">
      <c r="A2" s="670" t="n">
        <v>1</v>
      </c>
      <c r="B2" s="671" t="s">
        <v>604</v>
      </c>
      <c r="C2" s="672"/>
    </row>
    <row r="3" customFormat="false" ht="15" hidden="false" customHeight="false" outlineLevel="0" collapsed="false">
      <c r="A3" s="673"/>
      <c r="B3" s="674" t="s">
        <v>348</v>
      </c>
      <c r="C3" s="650" t="s">
        <v>605</v>
      </c>
      <c r="D3" s="672" t="s">
        <v>606</v>
      </c>
    </row>
    <row r="4" customFormat="false" ht="14.25" hidden="false" customHeight="false" outlineLevel="0" collapsed="false">
      <c r="A4" s="670" t="n">
        <v>2</v>
      </c>
      <c r="B4" s="671" t="s">
        <v>607</v>
      </c>
      <c r="C4" s="675"/>
      <c r="D4" s="672"/>
    </row>
    <row r="5" customFormat="false" ht="14.25" hidden="false" customHeight="false" outlineLevel="0" collapsed="false">
      <c r="A5" s="676"/>
      <c r="B5" s="677" t="s">
        <v>374</v>
      </c>
      <c r="C5" s="678" t="s">
        <v>608</v>
      </c>
      <c r="D5" s="679" t="s">
        <v>609</v>
      </c>
    </row>
    <row r="6" customFormat="false" ht="14.25" hidden="false" customHeight="false" outlineLevel="0" collapsed="false">
      <c r="A6" s="680"/>
      <c r="B6" s="677" t="s">
        <v>379</v>
      </c>
      <c r="C6" s="681" t="s">
        <v>610</v>
      </c>
      <c r="D6" s="682" t="s">
        <v>609</v>
      </c>
    </row>
    <row r="7" customFormat="false" ht="14.25" hidden="false" customHeight="false" outlineLevel="0" collapsed="false">
      <c r="A7" s="683"/>
      <c r="B7" s="684" t="s">
        <v>383</v>
      </c>
      <c r="C7" s="685" t="s">
        <v>611</v>
      </c>
      <c r="D7" s="686" t="s">
        <v>609</v>
      </c>
    </row>
    <row r="8" customFormat="false" ht="14.25" hidden="false" customHeight="false" outlineLevel="0" collapsed="false">
      <c r="A8" s="670" t="n">
        <v>3</v>
      </c>
      <c r="B8" s="671" t="s">
        <v>612</v>
      </c>
      <c r="C8" s="672"/>
      <c r="D8" s="672"/>
    </row>
    <row r="9" customFormat="false" ht="14.25" hidden="false" customHeight="false" outlineLevel="0" collapsed="false">
      <c r="A9" s="680"/>
      <c r="B9" s="677" t="s">
        <v>401</v>
      </c>
      <c r="C9" s="681" t="s">
        <v>613</v>
      </c>
      <c r="D9" s="682" t="s">
        <v>609</v>
      </c>
    </row>
    <row r="10" customFormat="false" ht="14.25" hidden="false" customHeight="false" outlineLevel="0" collapsed="false">
      <c r="A10" s="680"/>
      <c r="B10" s="677" t="s">
        <v>421</v>
      </c>
      <c r="C10" s="681" t="s">
        <v>614</v>
      </c>
      <c r="D10" s="686" t="s">
        <v>609</v>
      </c>
    </row>
    <row r="11" customFormat="false" ht="14.25" hidden="false" customHeight="false" outlineLevel="0" collapsed="false">
      <c r="A11" s="670" t="n">
        <v>4</v>
      </c>
      <c r="B11" s="671" t="s">
        <v>615</v>
      </c>
      <c r="C11" s="672"/>
      <c r="D11" s="672"/>
    </row>
    <row r="12" customFormat="false" ht="14.25" hidden="false" customHeight="false" outlineLevel="0" collapsed="false">
      <c r="A12" s="687"/>
      <c r="B12" s="688" t="s">
        <v>616</v>
      </c>
      <c r="C12" s="681" t="s">
        <v>617</v>
      </c>
      <c r="D12" s="682" t="s">
        <v>618</v>
      </c>
    </row>
    <row r="13" customFormat="false" ht="28.5" hidden="false" customHeight="false" outlineLevel="0" collapsed="false">
      <c r="A13" s="687"/>
      <c r="B13" s="688" t="s">
        <v>619</v>
      </c>
      <c r="C13" s="681" t="s">
        <v>620</v>
      </c>
      <c r="D13" s="689" t="s">
        <v>621</v>
      </c>
    </row>
    <row r="14" customFormat="false" ht="14.25" hidden="false" customHeight="false" outlineLevel="0" collapsed="false">
      <c r="A14" s="687"/>
      <c r="B14" s="688" t="s">
        <v>622</v>
      </c>
      <c r="C14" s="681" t="s">
        <v>623</v>
      </c>
      <c r="D14" s="689" t="s">
        <v>621</v>
      </c>
    </row>
    <row r="22" customFormat="false" ht="14.25" hidden="false" customHeight="false" outlineLevel="0" collapsed="false">
      <c r="B22" s="690" t="s">
        <v>624</v>
      </c>
    </row>
    <row r="23" customFormat="false" ht="14.25" hidden="false" customHeight="false" outlineLevel="0" collapsed="false">
      <c r="B23" s="690" t="s">
        <v>625</v>
      </c>
    </row>
  </sheetData>
  <sheetProtection sheet="true"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2:N4322"/>
  <sheetViews>
    <sheetView showFormulas="false" showGridLines="true" showRowColHeaders="true" showZeros="true" rightToLeft="false" tabSelected="false" showOutlineSymbols="true" defaultGridColor="true" view="pageBreakPreview" topLeftCell="A142" colorId="64" zoomScale="100" zoomScaleNormal="100" zoomScalePageLayoutView="100" workbookViewId="0">
      <selection pane="topLeft" activeCell="B151" activeCellId="0" sqref="B151"/>
    </sheetView>
  </sheetViews>
  <sheetFormatPr defaultColWidth="9.18359375" defaultRowHeight="14.25" zeroHeight="false" outlineLevelRow="0" outlineLevelCol="0"/>
  <cols>
    <col collapsed="false" customWidth="true" hidden="false" outlineLevel="0" max="1" min="1" style="650" width="9.82"/>
    <col collapsed="false" customWidth="true" hidden="false" outlineLevel="0" max="2" min="2" style="651" width="8.18"/>
    <col collapsed="false" customWidth="true" hidden="false" outlineLevel="0" max="3" min="3" style="651" width="8.45"/>
    <col collapsed="false" customWidth="false" hidden="false" outlineLevel="0" max="4" min="4" style="651" width="9.18"/>
    <col collapsed="false" customWidth="true" hidden="false" outlineLevel="0" max="5" min="5" style="652" width="14.18"/>
    <col collapsed="false" customWidth="true" hidden="false" outlineLevel="0" max="6" min="6" style="652" width="12.54"/>
    <col collapsed="false" customWidth="true" hidden="true" outlineLevel="0" max="7" min="7" style="652" width="12.18"/>
    <col collapsed="false" customWidth="true" hidden="false" outlineLevel="0" max="8" min="8" style="652" width="12.54"/>
    <col collapsed="false" customWidth="true" hidden="true" outlineLevel="0" max="9" min="9" style="652" width="11.82"/>
    <col collapsed="false" customWidth="true" hidden="false" outlineLevel="0" max="10" min="10" style="652" width="15.45"/>
    <col collapsed="false" customWidth="false" hidden="false" outlineLevel="0" max="16384" min="11" style="650" width="9.18"/>
  </cols>
  <sheetData>
    <row r="2" customFormat="false" ht="24" hidden="false" customHeight="true" outlineLevel="0" collapsed="false">
      <c r="A2" s="653" t="s">
        <v>590</v>
      </c>
      <c r="B2" s="653"/>
      <c r="C2" s="653"/>
      <c r="D2" s="653"/>
      <c r="E2" s="653"/>
      <c r="F2" s="653"/>
      <c r="G2" s="653"/>
      <c r="H2" s="653"/>
      <c r="I2" s="653"/>
      <c r="J2" s="653"/>
    </row>
    <row r="3" customFormat="false" ht="15" hidden="false" customHeight="false" outlineLevel="0" collapsed="false">
      <c r="A3" s="654"/>
      <c r="B3" s="654"/>
      <c r="C3" s="654"/>
      <c r="D3" s="654"/>
      <c r="E3" s="654"/>
      <c r="F3" s="655"/>
      <c r="G3" s="654"/>
      <c r="H3" s="654"/>
      <c r="I3" s="654"/>
      <c r="J3" s="654"/>
    </row>
    <row r="4" customFormat="false" ht="12.75" hidden="false" customHeight="true" outlineLevel="0" collapsed="false">
      <c r="A4" s="656" t="s">
        <v>591</v>
      </c>
      <c r="B4" s="657" t="s">
        <v>592</v>
      </c>
      <c r="C4" s="657"/>
      <c r="D4" s="657"/>
      <c r="E4" s="658" t="s">
        <v>593</v>
      </c>
      <c r="F4" s="658" t="s">
        <v>594</v>
      </c>
      <c r="G4" s="658" t="s">
        <v>595</v>
      </c>
      <c r="H4" s="658" t="s">
        <v>596</v>
      </c>
      <c r="I4" s="658" t="s">
        <v>597</v>
      </c>
      <c r="J4" s="658" t="s">
        <v>598</v>
      </c>
    </row>
    <row r="5" customFormat="false" ht="12.75" hidden="false" customHeight="true" outlineLevel="0" collapsed="false">
      <c r="A5" s="656"/>
      <c r="B5" s="659" t="s">
        <v>599</v>
      </c>
      <c r="C5" s="659" t="s">
        <v>600</v>
      </c>
      <c r="D5" s="659" t="s">
        <v>601</v>
      </c>
      <c r="E5" s="658"/>
      <c r="F5" s="658"/>
      <c r="G5" s="658"/>
      <c r="H5" s="658"/>
      <c r="I5" s="658"/>
      <c r="J5" s="658"/>
    </row>
    <row r="6" customFormat="false" ht="14.25" hidden="false" customHeight="false" outlineLevel="0" collapsed="false">
      <c r="A6" s="660" t="e">
        <f aca="false">IF(#REF!="","",1)</f>
        <v>#REF!</v>
      </c>
      <c r="B6" s="661" t="e">
        <f aca="false">IF(A6="","",+#REF!)</f>
        <v>#REF!</v>
      </c>
      <c r="C6" s="661" t="e">
        <f aca="false">IF(A6="","",IF(#REF!+'Plano Prestação Mensal Proposta'!A6&gt;120,0,ROUND(IF(B6&gt;0.045,(0.045*0.5),(0.5)*B6),7)))</f>
        <v>#REF!</v>
      </c>
      <c r="D6" s="661" t="e">
        <f aca="false">IF(A6="","",+B6-C6)</f>
        <v>#REF!</v>
      </c>
      <c r="E6" s="662" t="e">
        <f aca="false">IF(A6="","",+#REF!)</f>
        <v>#REF!</v>
      </c>
      <c r="F6" s="662" t="e">
        <f aca="false">IF(A6="","",IF(J6="","",+J6-H6))</f>
        <v>#REF!</v>
      </c>
      <c r="G6" s="662" t="e">
        <f aca="false">IF(A6="","",IF(E6="","",ROUND(+E6*((1+B6)^(1/12)-1),2)))</f>
        <v>#REF!</v>
      </c>
      <c r="H6" s="662" t="e">
        <f aca="false">IF(A6="","",IF(E6="","",ROUND(+E6*((1+D6)^(1/12)-1),2)))</f>
        <v>#REF!</v>
      </c>
      <c r="I6" s="662" t="e">
        <f aca="false">IF(A6="","",+G6-H6)</f>
        <v>#REF!</v>
      </c>
      <c r="J6" s="662" t="e">
        <f aca="false">IF(A6="","",IF(#REF!="","",PMT((1+D6)^(1/12)-1,(#REF!*12)-A6+1,-E6)))</f>
        <v>#REF!</v>
      </c>
      <c r="K6" s="663"/>
      <c r="L6" s="664"/>
      <c r="M6" s="665"/>
      <c r="N6" s="666"/>
    </row>
    <row r="7" customFormat="false" ht="14.25" hidden="false" customHeight="false" outlineLevel="0" collapsed="false">
      <c r="A7" s="660" t="e">
        <f aca="false">IF(A6="","",IF(A6=#REF!*12,"",+A6+1))</f>
        <v>#REF!</v>
      </c>
      <c r="B7" s="661" t="e">
        <f aca="false">IF(A7="","",+B6)</f>
        <v>#REF!</v>
      </c>
      <c r="C7" s="661" t="e">
        <f aca="false">IF(A7="","",IF(#REF!+'Plano Prestação Mensal Proposta'!A7&gt;120,0,ROUND(IF(B7&gt;0.045,(0.045*0.5),(0.5)*B7),7)))</f>
        <v>#REF!</v>
      </c>
      <c r="D7" s="661" t="e">
        <f aca="false">IF(A7="","",+B7-C7)</f>
        <v>#REF!</v>
      </c>
      <c r="E7" s="662" t="e">
        <f aca="false">IF(A7="","",IF(F6="","",+E6-F6))</f>
        <v>#REF!</v>
      </c>
      <c r="F7" s="662" t="e">
        <f aca="false">IF(A7="","",IF(J7="","",+J7-H7))</f>
        <v>#REF!</v>
      </c>
      <c r="G7" s="662" t="e">
        <f aca="false">IF(A7="","",IF(E7="","",ROUND(+E7*((1+B7)^(1/12)-1),2)))</f>
        <v>#REF!</v>
      </c>
      <c r="H7" s="662" t="e">
        <f aca="false">IF(A7="","",IF(E7="","",ROUND(+E7*((1+D7)^(1/12)-1),2)))</f>
        <v>#REF!</v>
      </c>
      <c r="I7" s="662" t="e">
        <f aca="false">IF(A7="","",+G7-H7)</f>
        <v>#REF!</v>
      </c>
      <c r="J7" s="662" t="e">
        <f aca="false">IF(A7="","",IF(#REF!="","",PMT((1+D7)^(1/12)-1,(#REF!*12)-A7+1,-E7)))</f>
        <v>#REF!</v>
      </c>
      <c r="K7" s="663"/>
      <c r="M7" s="665"/>
    </row>
    <row r="8" customFormat="false" ht="14.25" hidden="false" customHeight="false" outlineLevel="0" collapsed="false">
      <c r="A8" s="660" t="e">
        <f aca="false">IF(A7="","",IF(A7=#REF!*12,"",+A7+1))</f>
        <v>#REF!</v>
      </c>
      <c r="B8" s="661" t="e">
        <f aca="false">IF(A8="","",+B7)</f>
        <v>#REF!</v>
      </c>
      <c r="C8" s="661" t="e">
        <f aca="false">IF(A8="","",IF(#REF!+'Plano Prestação Mensal Proposta'!A8&gt;120,0,ROUND(IF(B8&gt;0.045,(0.045*0.5),(0.5)*B8),7)))</f>
        <v>#REF!</v>
      </c>
      <c r="D8" s="661" t="e">
        <f aca="false">IF(A8="","",+B8-C8)</f>
        <v>#REF!</v>
      </c>
      <c r="E8" s="662" t="e">
        <f aca="false">IF(A8="","",IF(F7="","",+E7-F7))</f>
        <v>#REF!</v>
      </c>
      <c r="F8" s="662" t="e">
        <f aca="false">IF(A8="","",IF(J8="","",+J8-H8))</f>
        <v>#REF!</v>
      </c>
      <c r="G8" s="662" t="e">
        <f aca="false">IF(A8="","",IF(E8="","",ROUND(+E8*((1+B8)^(1/12)-1),2)))</f>
        <v>#REF!</v>
      </c>
      <c r="H8" s="662" t="e">
        <f aca="false">IF(A8="","",IF(E8="","",ROUND(+E8*((1+D8)^(1/12)-1),2)))</f>
        <v>#REF!</v>
      </c>
      <c r="I8" s="662" t="e">
        <f aca="false">IF(A8="","",+G8-H8)</f>
        <v>#REF!</v>
      </c>
      <c r="J8" s="662" t="e">
        <f aca="false">IF(A8="","",IF(#REF!="","",PMT((1+D8)^(1/12)-1,(#REF!*12)-A8+1,-E8)))</f>
        <v>#REF!</v>
      </c>
      <c r="K8" s="663"/>
    </row>
    <row r="9" customFormat="false" ht="14.25" hidden="false" customHeight="false" outlineLevel="0" collapsed="false">
      <c r="A9" s="660" t="e">
        <f aca="false">IF(A8="","",IF(A8=#REF!*12,"",+A8+1))</f>
        <v>#REF!</v>
      </c>
      <c r="B9" s="661" t="e">
        <f aca="false">IF(A9="","",+B8)</f>
        <v>#REF!</v>
      </c>
      <c r="C9" s="661" t="e">
        <f aca="false">IF(A9="","",IF(#REF!+'Plano Prestação Mensal Proposta'!A9&gt;120,0,ROUND(IF(B9&gt;0.045,(0.045*0.5),(0.5)*B9),7)))</f>
        <v>#REF!</v>
      </c>
      <c r="D9" s="661" t="e">
        <f aca="false">IF(A9="","",+B9-C9)</f>
        <v>#REF!</v>
      </c>
      <c r="E9" s="662" t="e">
        <f aca="false">IF(A9="","",IF(F8="","",+E8-F8))</f>
        <v>#REF!</v>
      </c>
      <c r="F9" s="662" t="e">
        <f aca="false">IF(A9="","",IF(J9="","",+J9-H9))</f>
        <v>#REF!</v>
      </c>
      <c r="G9" s="662" t="e">
        <f aca="false">IF(A9="","",IF(E9="","",ROUND(+E9*((1+B9)^(1/12)-1),2)))</f>
        <v>#REF!</v>
      </c>
      <c r="H9" s="662" t="e">
        <f aca="false">IF(A9="","",IF(E9="","",ROUND(+E9*((1+D9)^(1/12)-1),2)))</f>
        <v>#REF!</v>
      </c>
      <c r="I9" s="662" t="e">
        <f aca="false">IF(A9="","",+G9-H9)</f>
        <v>#REF!</v>
      </c>
      <c r="J9" s="662" t="e">
        <f aca="false">IF(A9="","",IF(#REF!="","",PMT((1+D9)^(1/12)-1,(#REF!*12)-A9+1,-E9)))</f>
        <v>#REF!</v>
      </c>
      <c r="K9" s="663"/>
    </row>
    <row r="10" customFormat="false" ht="14.25" hidden="false" customHeight="false" outlineLevel="0" collapsed="false">
      <c r="A10" s="660" t="e">
        <f aca="false">IF(A9="","",IF(A9=#REF!*12,"",+A9+1))</f>
        <v>#REF!</v>
      </c>
      <c r="B10" s="661" t="e">
        <f aca="false">IF(A10="","",+B9)</f>
        <v>#REF!</v>
      </c>
      <c r="C10" s="661" t="e">
        <f aca="false">IF(A10="","",IF(#REF!+'Plano Prestação Mensal Proposta'!A10&gt;120,0,ROUND(IF(B10&gt;0.045,(0.045*0.5),(0.5)*B10),7)))</f>
        <v>#REF!</v>
      </c>
      <c r="D10" s="661" t="e">
        <f aca="false">IF(A10="","",+B10-C10)</f>
        <v>#REF!</v>
      </c>
      <c r="E10" s="662" t="e">
        <f aca="false">IF(A10="","",IF(F9="","",+E9-F9))</f>
        <v>#REF!</v>
      </c>
      <c r="F10" s="662" t="e">
        <f aca="false">IF(A10="","",IF(J10="","",+J10-H10))</f>
        <v>#REF!</v>
      </c>
      <c r="G10" s="662" t="e">
        <f aca="false">IF(A10="","",IF(E10="","",ROUND(+E10*((1+B10)^(1/12)-1),2)))</f>
        <v>#REF!</v>
      </c>
      <c r="H10" s="662" t="e">
        <f aca="false">IF(A10="","",IF(E10="","",ROUND(+E10*((1+D10)^(1/12)-1),2)))</f>
        <v>#REF!</v>
      </c>
      <c r="I10" s="662" t="e">
        <f aca="false">IF(A10="","",+G10-H10)</f>
        <v>#REF!</v>
      </c>
      <c r="J10" s="662" t="e">
        <f aca="false">IF(A10="","",IF(#REF!="","",PMT((1+D10)^(1/12)-1,(#REF!*12)-A10+1,-E10)))</f>
        <v>#REF!</v>
      </c>
      <c r="K10" s="663"/>
    </row>
    <row r="11" customFormat="false" ht="14.25" hidden="false" customHeight="false" outlineLevel="0" collapsed="false">
      <c r="A11" s="660" t="e">
        <f aca="false">IF(A10="","",IF(A10=#REF!*12,"",+A10+1))</f>
        <v>#REF!</v>
      </c>
      <c r="B11" s="661" t="e">
        <f aca="false">IF(A11="","",+B10)</f>
        <v>#REF!</v>
      </c>
      <c r="C11" s="661" t="e">
        <f aca="false">IF(A11="","",IF(#REF!+'Plano Prestação Mensal Proposta'!A11&gt;120,0,ROUND(IF(B11&gt;0.045,(0.045*0.5),(0.5)*B11),7)))</f>
        <v>#REF!</v>
      </c>
      <c r="D11" s="661" t="e">
        <f aca="false">IF(A11="","",+B11-C11)</f>
        <v>#REF!</v>
      </c>
      <c r="E11" s="662" t="e">
        <f aca="false">IF(A11="","",IF(F10="","",+E10-F10))</f>
        <v>#REF!</v>
      </c>
      <c r="F11" s="662" t="e">
        <f aca="false">IF(A11="","",IF(J11="","",+J11-H11))</f>
        <v>#REF!</v>
      </c>
      <c r="G11" s="662" t="e">
        <f aca="false">IF(A11="","",IF(E11="","",ROUND(+E11*((1+B11)^(1/12)-1),2)))</f>
        <v>#REF!</v>
      </c>
      <c r="H11" s="662" t="e">
        <f aca="false">IF(A11="","",IF(E11="","",ROUND(+E11*((1+D11)^(1/12)-1),2)))</f>
        <v>#REF!</v>
      </c>
      <c r="I11" s="662" t="e">
        <f aca="false">IF(A11="","",+G11-H11)</f>
        <v>#REF!</v>
      </c>
      <c r="J11" s="662" t="e">
        <f aca="false">IF(A11="","",IF(#REF!="","",PMT((1+D11)^(1/12)-1,(#REF!*12)-A11+1,-E11)))</f>
        <v>#REF!</v>
      </c>
      <c r="K11" s="663"/>
    </row>
    <row r="12" customFormat="false" ht="14.25" hidden="false" customHeight="false" outlineLevel="0" collapsed="false">
      <c r="A12" s="660" t="e">
        <f aca="false">IF(A11="","",IF(A11=#REF!*12,"",+A11+1))</f>
        <v>#REF!</v>
      </c>
      <c r="B12" s="661" t="e">
        <f aca="false">IF(A12="","",+B11)</f>
        <v>#REF!</v>
      </c>
      <c r="C12" s="661" t="e">
        <f aca="false">IF(A12="","",IF(#REF!+'Plano Prestação Mensal Proposta'!A12&gt;120,0,ROUND(IF(B12&gt;0.045,(0.045*0.5),(0.5)*B12),7)))</f>
        <v>#REF!</v>
      </c>
      <c r="D12" s="661" t="e">
        <f aca="false">IF(A12="","",+B12-C12)</f>
        <v>#REF!</v>
      </c>
      <c r="E12" s="662" t="e">
        <f aca="false">IF(A12="","",IF(F11="","",+E11-F11))</f>
        <v>#REF!</v>
      </c>
      <c r="F12" s="662" t="e">
        <f aca="false">IF(A12="","",IF(J12="","",+J12-H12))</f>
        <v>#REF!</v>
      </c>
      <c r="G12" s="662" t="e">
        <f aca="false">IF(A12="","",IF(E12="","",ROUND(+E12*((1+B12)^(1/12)-1),2)))</f>
        <v>#REF!</v>
      </c>
      <c r="H12" s="662" t="e">
        <f aca="false">IF(A12="","",IF(E12="","",ROUND(+E12*((1+D12)^(1/12)-1),2)))</f>
        <v>#REF!</v>
      </c>
      <c r="I12" s="662" t="e">
        <f aca="false">IF(A12="","",+G12-H12)</f>
        <v>#REF!</v>
      </c>
      <c r="J12" s="662" t="e">
        <f aca="false">IF(A12="","",IF(#REF!="","",PMT((1+D12)^(1/12)-1,(#REF!*12)-A12+1,-E12)))</f>
        <v>#REF!</v>
      </c>
      <c r="K12" s="663"/>
    </row>
    <row r="13" customFormat="false" ht="14.25" hidden="false" customHeight="false" outlineLevel="0" collapsed="false">
      <c r="A13" s="660" t="e">
        <f aca="false">IF(A12="","",IF(A12=#REF!*12,"",+A12+1))</f>
        <v>#REF!</v>
      </c>
      <c r="B13" s="661" t="e">
        <f aca="false">IF(A13="","",+B12)</f>
        <v>#REF!</v>
      </c>
      <c r="C13" s="661" t="e">
        <f aca="false">IF(A13="","",IF(#REF!+'Plano Prestação Mensal Proposta'!A13&gt;120,0,ROUND(IF(B13&gt;0.045,(0.045*0.5),(0.5)*B13),7)))</f>
        <v>#REF!</v>
      </c>
      <c r="D13" s="661" t="e">
        <f aca="false">IF(A13="","",+B13-C13)</f>
        <v>#REF!</v>
      </c>
      <c r="E13" s="662" t="e">
        <f aca="false">IF(A13="","",IF(F12="","",+E12-F12))</f>
        <v>#REF!</v>
      </c>
      <c r="F13" s="662" t="e">
        <f aca="false">IF(A13="","",IF(J13="","",+J13-H13))</f>
        <v>#REF!</v>
      </c>
      <c r="G13" s="662" t="e">
        <f aca="false">IF(A13="","",IF(E13="","",ROUND(+E13*((1+B13)^(1/12)-1),2)))</f>
        <v>#REF!</v>
      </c>
      <c r="H13" s="662" t="e">
        <f aca="false">IF(A13="","",IF(E13="","",ROUND(+E13*((1+D13)^(1/12)-1),2)))</f>
        <v>#REF!</v>
      </c>
      <c r="I13" s="662" t="e">
        <f aca="false">IF(A13="","",+G13-H13)</f>
        <v>#REF!</v>
      </c>
      <c r="J13" s="662" t="e">
        <f aca="false">IF(A13="","",IF(#REF!="","",PMT((1+D13)^(1/12)-1,(#REF!*12)-A13+1,-E13)))</f>
        <v>#REF!</v>
      </c>
      <c r="K13" s="663"/>
    </row>
    <row r="14" customFormat="false" ht="14.25" hidden="false" customHeight="false" outlineLevel="0" collapsed="false">
      <c r="A14" s="660" t="e">
        <f aca="false">IF(A13="","",IF(A13=#REF!*12,"",+A13+1))</f>
        <v>#REF!</v>
      </c>
      <c r="B14" s="661" t="e">
        <f aca="false">IF(A14="","",+B13)</f>
        <v>#REF!</v>
      </c>
      <c r="C14" s="661" t="e">
        <f aca="false">IF(A14="","",IF(#REF!+'Plano Prestação Mensal Proposta'!A14&gt;120,0,ROUND(IF(B14&gt;0.045,(0.045*0.5),(0.5)*B14),7)))</f>
        <v>#REF!</v>
      </c>
      <c r="D14" s="661" t="e">
        <f aca="false">IF(A14="","",+B14-C14)</f>
        <v>#REF!</v>
      </c>
      <c r="E14" s="662" t="e">
        <f aca="false">IF(A14="","",IF(F13="","",+E13-F13))</f>
        <v>#REF!</v>
      </c>
      <c r="F14" s="662" t="e">
        <f aca="false">IF(A14="","",IF(J14="","",+J14-H14))</f>
        <v>#REF!</v>
      </c>
      <c r="G14" s="662" t="e">
        <f aca="false">IF(A14="","",IF(E14="","",ROUND(+E14*((1+B14)^(1/12)-1),2)))</f>
        <v>#REF!</v>
      </c>
      <c r="H14" s="662" t="e">
        <f aca="false">IF(A14="","",IF(E14="","",ROUND(+E14*((1+D14)^(1/12)-1),2)))</f>
        <v>#REF!</v>
      </c>
      <c r="I14" s="662" t="e">
        <f aca="false">IF(A14="","",+G14-H14)</f>
        <v>#REF!</v>
      </c>
      <c r="J14" s="662" t="e">
        <f aca="false">IF(A14="","",IF(#REF!="","",PMT((1+D14)^(1/12)-1,(#REF!*12)-A14+1,-E14)))</f>
        <v>#REF!</v>
      </c>
      <c r="K14" s="663"/>
    </row>
    <row r="15" customFormat="false" ht="14.25" hidden="false" customHeight="false" outlineLevel="0" collapsed="false">
      <c r="A15" s="660" t="e">
        <f aca="false">IF(A14="","",IF(A14=#REF!*12,"",+A14+1))</f>
        <v>#REF!</v>
      </c>
      <c r="B15" s="661" t="e">
        <f aca="false">IF(A15="","",+B14)</f>
        <v>#REF!</v>
      </c>
      <c r="C15" s="661" t="e">
        <f aca="false">IF(A15="","",IF(#REF!+'Plano Prestação Mensal Proposta'!A15&gt;120,0,ROUND(IF(B15&gt;0.045,(0.045*0.5),(0.5)*B15),7)))</f>
        <v>#REF!</v>
      </c>
      <c r="D15" s="661" t="e">
        <f aca="false">IF(A15="","",+B15-C15)</f>
        <v>#REF!</v>
      </c>
      <c r="E15" s="662" t="e">
        <f aca="false">IF(A15="","",IF(F14="","",+E14-F14))</f>
        <v>#REF!</v>
      </c>
      <c r="F15" s="662" t="e">
        <f aca="false">IF(A15="","",IF(J15="","",+J15-H15))</f>
        <v>#REF!</v>
      </c>
      <c r="G15" s="662" t="e">
        <f aca="false">IF(A15="","",IF(E15="","",ROUND(+E15*((1+B15)^(1/12)-1),2)))</f>
        <v>#REF!</v>
      </c>
      <c r="H15" s="662" t="e">
        <f aca="false">IF(A15="","",IF(E15="","",ROUND(+E15*((1+D15)^(1/12)-1),2)))</f>
        <v>#REF!</v>
      </c>
      <c r="I15" s="662" t="e">
        <f aca="false">IF(A15="","",+G15-H15)</f>
        <v>#REF!</v>
      </c>
      <c r="J15" s="662" t="e">
        <f aca="false">IF(A15="","",IF(#REF!="","",PMT((1+D15)^(1/12)-1,(#REF!*12)-A15+1,-E15)))</f>
        <v>#REF!</v>
      </c>
      <c r="K15" s="663"/>
    </row>
    <row r="16" customFormat="false" ht="14.25" hidden="false" customHeight="false" outlineLevel="0" collapsed="false">
      <c r="A16" s="660" t="e">
        <f aca="false">IF(A15="","",IF(A15=#REF!*12,"",+A15+1))</f>
        <v>#REF!</v>
      </c>
      <c r="B16" s="661" t="e">
        <f aca="false">IF(A16="","",+B15)</f>
        <v>#REF!</v>
      </c>
      <c r="C16" s="661" t="e">
        <f aca="false">IF(A16="","",IF(#REF!+'Plano Prestação Mensal Proposta'!A16&gt;120,0,ROUND(IF(B16&gt;0.045,(0.045*0.5),(0.5)*B16),7)))</f>
        <v>#REF!</v>
      </c>
      <c r="D16" s="661" t="e">
        <f aca="false">IF(A16="","",+B16-C16)</f>
        <v>#REF!</v>
      </c>
      <c r="E16" s="662" t="e">
        <f aca="false">IF(A16="","",IF(F15="","",+E15-F15))</f>
        <v>#REF!</v>
      </c>
      <c r="F16" s="662" t="e">
        <f aca="false">IF(A16="","",IF(J16="","",+J16-H16))</f>
        <v>#REF!</v>
      </c>
      <c r="G16" s="662" t="e">
        <f aca="false">IF(A16="","",IF(E16="","",ROUND(+E16*((1+B16)^(1/12)-1),2)))</f>
        <v>#REF!</v>
      </c>
      <c r="H16" s="662" t="e">
        <f aca="false">IF(A16="","",IF(E16="","",ROUND(+E16*((1+D16)^(1/12)-1),2)))</f>
        <v>#REF!</v>
      </c>
      <c r="I16" s="662" t="e">
        <f aca="false">IF(A16="","",+G16-H16)</f>
        <v>#REF!</v>
      </c>
      <c r="J16" s="662" t="e">
        <f aca="false">IF(A16="","",IF(#REF!="","",PMT((1+D16)^(1/12)-1,(#REF!*12)-A16+1,-E16)))</f>
        <v>#REF!</v>
      </c>
      <c r="K16" s="663"/>
    </row>
    <row r="17" customFormat="false" ht="14.25" hidden="false" customHeight="false" outlineLevel="0" collapsed="false">
      <c r="A17" s="660" t="e">
        <f aca="false">IF(A16="","",IF(A16=#REF!*12,"",+A16+1))</f>
        <v>#REF!</v>
      </c>
      <c r="B17" s="661" t="e">
        <f aca="false">IF(A17="","",+B16)</f>
        <v>#REF!</v>
      </c>
      <c r="C17" s="661" t="e">
        <f aca="false">IF(A17="","",IF(#REF!+'Plano Prestação Mensal Proposta'!A17&gt;120,0,ROUND(IF(B17&gt;0.045,(0.045*0.5),(0.5)*B17),7)))</f>
        <v>#REF!</v>
      </c>
      <c r="D17" s="661" t="e">
        <f aca="false">IF(A17="","",+B17-C17)</f>
        <v>#REF!</v>
      </c>
      <c r="E17" s="662" t="e">
        <f aca="false">IF(A17="","",IF(F16="","",+E16-F16))</f>
        <v>#REF!</v>
      </c>
      <c r="F17" s="662" t="e">
        <f aca="false">IF(A17="","",IF(J17="","",+J17-H17))</f>
        <v>#REF!</v>
      </c>
      <c r="G17" s="662" t="e">
        <f aca="false">IF(A17="","",IF(E17="","",ROUND(+E17*((1+B17)^(1/12)-1),2)))</f>
        <v>#REF!</v>
      </c>
      <c r="H17" s="662" t="e">
        <f aca="false">IF(A17="","",IF(E17="","",ROUND(+E17*((1+D17)^(1/12)-1),2)))</f>
        <v>#REF!</v>
      </c>
      <c r="I17" s="662" t="e">
        <f aca="false">IF(A17="","",+G17-H17)</f>
        <v>#REF!</v>
      </c>
      <c r="J17" s="662" t="e">
        <f aca="false">IF(A17="","",IF(#REF!="","",PMT((1+D17)^(1/12)-1,(#REF!*12)-A17+1,-E17)))</f>
        <v>#REF!</v>
      </c>
      <c r="K17" s="663"/>
    </row>
    <row r="18" customFormat="false" ht="14.25" hidden="false" customHeight="false" outlineLevel="0" collapsed="false">
      <c r="A18" s="660" t="e">
        <f aca="false">IF(A17="","",IF(A17=#REF!*12,"",+A17+1))</f>
        <v>#REF!</v>
      </c>
      <c r="B18" s="661" t="e">
        <f aca="false">IF(A18="","",+B17)</f>
        <v>#REF!</v>
      </c>
      <c r="C18" s="661" t="e">
        <f aca="false">IF(A18="","",IF(#REF!+'Plano Prestação Mensal Proposta'!A18&gt;120,0,ROUND(IF(B18&gt;0.045,(0.045*0.5),(0.5)*B18),7)))</f>
        <v>#REF!</v>
      </c>
      <c r="D18" s="661" t="e">
        <f aca="false">IF(A18="","",+B18-C18)</f>
        <v>#REF!</v>
      </c>
      <c r="E18" s="662" t="e">
        <f aca="false">IF(A18="","",IF(F17="","",+E17-F17))</f>
        <v>#REF!</v>
      </c>
      <c r="F18" s="662" t="e">
        <f aca="false">IF(A18="","",IF(J18="","",+J18-H18))</f>
        <v>#REF!</v>
      </c>
      <c r="G18" s="662" t="e">
        <f aca="false">IF(A18="","",IF(E18="","",ROUND(+E18*((1+B18)^(1/12)-1),2)))</f>
        <v>#REF!</v>
      </c>
      <c r="H18" s="662" t="e">
        <f aca="false">IF(A18="","",IF(E18="","",ROUND(+E18*((1+D18)^(1/12)-1),2)))</f>
        <v>#REF!</v>
      </c>
      <c r="I18" s="662" t="e">
        <f aca="false">IF(A18="","",+G18-H18)</f>
        <v>#REF!</v>
      </c>
      <c r="J18" s="662" t="e">
        <f aca="false">IF(A18="","",IF(#REF!="","",PMT((1+D18)^(1/12)-1,(#REF!*12)-A18+1,-E18)))</f>
        <v>#REF!</v>
      </c>
      <c r="K18" s="663"/>
    </row>
    <row r="19" customFormat="false" ht="14.25" hidden="false" customHeight="false" outlineLevel="0" collapsed="false">
      <c r="A19" s="660" t="e">
        <f aca="false">IF(A18="","",IF(A18=#REF!*12,"",+A18+1))</f>
        <v>#REF!</v>
      </c>
      <c r="B19" s="661" t="e">
        <f aca="false">IF(A19="","",+B18)</f>
        <v>#REF!</v>
      </c>
      <c r="C19" s="661" t="e">
        <f aca="false">IF(A19="","",IF(#REF!+'Plano Prestação Mensal Proposta'!A19&gt;120,0,ROUND(IF(B19&gt;0.045,(0.045*0.5),(0.5)*B19),7)))</f>
        <v>#REF!</v>
      </c>
      <c r="D19" s="661" t="e">
        <f aca="false">IF(A19="","",+B19-C19)</f>
        <v>#REF!</v>
      </c>
      <c r="E19" s="662" t="e">
        <f aca="false">IF(A19="","",IF(F18="","",+E18-F18))</f>
        <v>#REF!</v>
      </c>
      <c r="F19" s="662" t="e">
        <f aca="false">IF(A19="","",IF(J19="","",+J19-H19))</f>
        <v>#REF!</v>
      </c>
      <c r="G19" s="662" t="e">
        <f aca="false">IF(A19="","",IF(E19="","",ROUND(+E19*((1+B19)^(1/12)-1),2)))</f>
        <v>#REF!</v>
      </c>
      <c r="H19" s="662" t="e">
        <f aca="false">IF(A19="","",IF(E19="","",ROUND(+E19*((1+D19)^(1/12)-1),2)))</f>
        <v>#REF!</v>
      </c>
      <c r="I19" s="662" t="e">
        <f aca="false">IF(A19="","",+G19-H19)</f>
        <v>#REF!</v>
      </c>
      <c r="J19" s="662" t="e">
        <f aca="false">IF(A19="","",IF(#REF!="","",PMT((1+D19)^(1/12)-1,(#REF!*12)-A19+1,-E19)))</f>
        <v>#REF!</v>
      </c>
      <c r="K19" s="663"/>
    </row>
    <row r="20" customFormat="false" ht="14.25" hidden="false" customHeight="false" outlineLevel="0" collapsed="false">
      <c r="A20" s="660" t="e">
        <f aca="false">IF(A19="","",IF(A19=#REF!*12,"",+A19+1))</f>
        <v>#REF!</v>
      </c>
      <c r="B20" s="661" t="e">
        <f aca="false">IF(A20="","",+B19)</f>
        <v>#REF!</v>
      </c>
      <c r="C20" s="661" t="e">
        <f aca="false">IF(A20="","",IF(#REF!+'Plano Prestação Mensal Proposta'!A20&gt;120,0,ROUND(IF(B20&gt;0.045,(0.045*0.5),(0.5)*B20),7)))</f>
        <v>#REF!</v>
      </c>
      <c r="D20" s="661" t="e">
        <f aca="false">IF(A20="","",+B20-C20)</f>
        <v>#REF!</v>
      </c>
      <c r="E20" s="662" t="e">
        <f aca="false">IF(A20="","",IF(F19="","",+E19-F19))</f>
        <v>#REF!</v>
      </c>
      <c r="F20" s="662" t="e">
        <f aca="false">IF(A20="","",IF(J20="","",+J20-H20))</f>
        <v>#REF!</v>
      </c>
      <c r="G20" s="662" t="e">
        <f aca="false">IF(A20="","",IF(E20="","",ROUND(+E20*((1+B20)^(1/12)-1),2)))</f>
        <v>#REF!</v>
      </c>
      <c r="H20" s="662" t="e">
        <f aca="false">IF(A20="","",IF(E20="","",ROUND(+E20*((1+D20)^(1/12)-1),2)))</f>
        <v>#REF!</v>
      </c>
      <c r="I20" s="662" t="e">
        <f aca="false">IF(A20="","",+G20-H20)</f>
        <v>#REF!</v>
      </c>
      <c r="J20" s="662" t="e">
        <f aca="false">IF(A20="","",IF(#REF!="","",PMT((1+D20)^(1/12)-1,(#REF!*12)-A20+1,-E20)))</f>
        <v>#REF!</v>
      </c>
      <c r="K20" s="663"/>
    </row>
    <row r="21" customFormat="false" ht="14.25" hidden="false" customHeight="false" outlineLevel="0" collapsed="false">
      <c r="A21" s="660" t="e">
        <f aca="false">IF(A20="","",IF(A20=#REF!*12,"",+A20+1))</f>
        <v>#REF!</v>
      </c>
      <c r="B21" s="661" t="e">
        <f aca="false">IF(A21="","",+B20)</f>
        <v>#REF!</v>
      </c>
      <c r="C21" s="661" t="e">
        <f aca="false">IF(A21="","",IF(#REF!+'Plano Prestação Mensal Proposta'!A21&gt;120,0,ROUND(IF(B21&gt;0.045,(0.045*0.5),(0.5)*B21),7)))</f>
        <v>#REF!</v>
      </c>
      <c r="D21" s="661" t="e">
        <f aca="false">IF(A21="","",+B21-C21)</f>
        <v>#REF!</v>
      </c>
      <c r="E21" s="662" t="e">
        <f aca="false">IF(A21="","",IF(F20="","",+E20-F20))</f>
        <v>#REF!</v>
      </c>
      <c r="F21" s="662" t="e">
        <f aca="false">IF(A21="","",IF(J21="","",+J21-H21))</f>
        <v>#REF!</v>
      </c>
      <c r="G21" s="662" t="e">
        <f aca="false">IF(A21="","",IF(E21="","",ROUND(+E21*((1+B21)^(1/12)-1),2)))</f>
        <v>#REF!</v>
      </c>
      <c r="H21" s="662" t="e">
        <f aca="false">IF(A21="","",IF(E21="","",ROUND(+E21*((1+D21)^(1/12)-1),2)))</f>
        <v>#REF!</v>
      </c>
      <c r="I21" s="662" t="e">
        <f aca="false">IF(A21="","",+G21-H21)</f>
        <v>#REF!</v>
      </c>
      <c r="J21" s="662" t="e">
        <f aca="false">IF(A21="","",IF(#REF!="","",PMT((1+D21)^(1/12)-1,(#REF!*12)-A21+1,-E21)))</f>
        <v>#REF!</v>
      </c>
      <c r="K21" s="663"/>
    </row>
    <row r="22" customFormat="false" ht="14.25" hidden="false" customHeight="false" outlineLevel="0" collapsed="false">
      <c r="A22" s="660" t="e">
        <f aca="false">IF(A21="","",IF(A21=#REF!*12,"",+A21+1))</f>
        <v>#REF!</v>
      </c>
      <c r="B22" s="661" t="e">
        <f aca="false">IF(A22="","",+B21)</f>
        <v>#REF!</v>
      </c>
      <c r="C22" s="661" t="e">
        <f aca="false">IF(A22="","",IF(#REF!+'Plano Prestação Mensal Proposta'!A22&gt;120,0,ROUND(IF(B22&gt;0.045,(0.045*0.5),(0.5)*B22),7)))</f>
        <v>#REF!</v>
      </c>
      <c r="D22" s="661" t="e">
        <f aca="false">IF(A22="","",+B22-C22)</f>
        <v>#REF!</v>
      </c>
      <c r="E22" s="662" t="e">
        <f aca="false">IF(A22="","",IF(F21="","",+E21-F21))</f>
        <v>#REF!</v>
      </c>
      <c r="F22" s="662" t="e">
        <f aca="false">IF(A22="","",IF(J22="","",+J22-H22))</f>
        <v>#REF!</v>
      </c>
      <c r="G22" s="662" t="e">
        <f aca="false">IF(A22="","",IF(E22="","",ROUND(+E22*((1+B22)^(1/12)-1),2)))</f>
        <v>#REF!</v>
      </c>
      <c r="H22" s="662" t="e">
        <f aca="false">IF(A22="","",IF(E22="","",ROUND(+E22*((1+D22)^(1/12)-1),2)))</f>
        <v>#REF!</v>
      </c>
      <c r="I22" s="662" t="e">
        <f aca="false">IF(A22="","",+G22-H22)</f>
        <v>#REF!</v>
      </c>
      <c r="J22" s="662" t="e">
        <f aca="false">IF(A22="","",IF(#REF!="","",PMT((1+D22)^(1/12)-1,(#REF!*12)-A22+1,-E22)))</f>
        <v>#REF!</v>
      </c>
      <c r="K22" s="663"/>
    </row>
    <row r="23" customFormat="false" ht="14.25" hidden="false" customHeight="false" outlineLevel="0" collapsed="false">
      <c r="A23" s="660" t="e">
        <f aca="false">IF(A22="","",IF(A22=#REF!*12,"",+A22+1))</f>
        <v>#REF!</v>
      </c>
      <c r="B23" s="661" t="e">
        <f aca="false">IF(A23="","",+B22)</f>
        <v>#REF!</v>
      </c>
      <c r="C23" s="661" t="e">
        <f aca="false">IF(A23="","",IF(#REF!+'Plano Prestação Mensal Proposta'!A23&gt;120,0,ROUND(IF(B23&gt;0.045,(0.045*0.5),(0.5)*B23),7)))</f>
        <v>#REF!</v>
      </c>
      <c r="D23" s="661" t="e">
        <f aca="false">IF(A23="","",+B23-C23)</f>
        <v>#REF!</v>
      </c>
      <c r="E23" s="662" t="e">
        <f aca="false">IF(A23="","",IF(F22="","",+E22-F22))</f>
        <v>#REF!</v>
      </c>
      <c r="F23" s="662" t="e">
        <f aca="false">IF(A23="","",IF(J23="","",+J23-H23))</f>
        <v>#REF!</v>
      </c>
      <c r="G23" s="662" t="e">
        <f aca="false">IF(A23="","",IF(E23="","",ROUND(+E23*((1+B23)^(1/12)-1),2)))</f>
        <v>#REF!</v>
      </c>
      <c r="H23" s="662" t="e">
        <f aca="false">IF(A23="","",IF(E23="","",ROUND(+E23*((1+D23)^(1/12)-1),2)))</f>
        <v>#REF!</v>
      </c>
      <c r="I23" s="662" t="e">
        <f aca="false">IF(A23="","",+G23-H23)</f>
        <v>#REF!</v>
      </c>
      <c r="J23" s="662" t="e">
        <f aca="false">IF(A23="","",IF(#REF!="","",PMT((1+D23)^(1/12)-1,(#REF!*12)-A23+1,-E23)))</f>
        <v>#REF!</v>
      </c>
      <c r="K23" s="663"/>
    </row>
    <row r="24" customFormat="false" ht="14.25" hidden="false" customHeight="false" outlineLevel="0" collapsed="false">
      <c r="A24" s="660" t="e">
        <f aca="false">IF(A23="","",IF(A23=#REF!*12,"",+A23+1))</f>
        <v>#REF!</v>
      </c>
      <c r="B24" s="661" t="e">
        <f aca="false">IF(A24="","",+B23)</f>
        <v>#REF!</v>
      </c>
      <c r="C24" s="661" t="e">
        <f aca="false">IF(A24="","",IF(#REF!+'Plano Prestação Mensal Proposta'!A24&gt;120,0,ROUND(IF(B24&gt;0.045,(0.045*0.5),(0.5)*B24),7)))</f>
        <v>#REF!</v>
      </c>
      <c r="D24" s="661" t="e">
        <f aca="false">IF(A24="","",+B24-C24)</f>
        <v>#REF!</v>
      </c>
      <c r="E24" s="662" t="e">
        <f aca="false">IF(A24="","",IF(F23="","",+E23-F23))</f>
        <v>#REF!</v>
      </c>
      <c r="F24" s="662" t="e">
        <f aca="false">IF(A24="","",IF(J24="","",+J24-H24))</f>
        <v>#REF!</v>
      </c>
      <c r="G24" s="662" t="e">
        <f aca="false">IF(A24="","",IF(E24="","",ROUND(+E24*((1+B24)^(1/12)-1),2)))</f>
        <v>#REF!</v>
      </c>
      <c r="H24" s="662" t="e">
        <f aca="false">IF(A24="","",IF(E24="","",ROUND(+E24*((1+D24)^(1/12)-1),2)))</f>
        <v>#REF!</v>
      </c>
      <c r="I24" s="662" t="e">
        <f aca="false">IF(A24="","",+G24-H24)</f>
        <v>#REF!</v>
      </c>
      <c r="J24" s="662" t="e">
        <f aca="false">IF(A24="","",IF(#REF!="","",PMT((1+D24)^(1/12)-1,(#REF!*12)-A24+1,-E24)))</f>
        <v>#REF!</v>
      </c>
      <c r="K24" s="663"/>
    </row>
    <row r="25" customFormat="false" ht="14.25" hidden="false" customHeight="false" outlineLevel="0" collapsed="false">
      <c r="A25" s="660" t="e">
        <f aca="false">IF(A24="","",IF(A24=#REF!*12,"",+A24+1))</f>
        <v>#REF!</v>
      </c>
      <c r="B25" s="661" t="e">
        <f aca="false">IF(A25="","",+B24)</f>
        <v>#REF!</v>
      </c>
      <c r="C25" s="661" t="e">
        <f aca="false">IF(A25="","",IF(#REF!+'Plano Prestação Mensal Proposta'!A25&gt;120,0,ROUND(IF(B25&gt;0.045,(0.045*0.5),(0.5)*B25),7)))</f>
        <v>#REF!</v>
      </c>
      <c r="D25" s="661" t="e">
        <f aca="false">IF(A25="","",+B25-C25)</f>
        <v>#REF!</v>
      </c>
      <c r="E25" s="662" t="e">
        <f aca="false">IF(A25="","",IF(F24="","",+E24-F24))</f>
        <v>#REF!</v>
      </c>
      <c r="F25" s="662" t="e">
        <f aca="false">IF(A25="","",IF(J25="","",+J25-H25))</f>
        <v>#REF!</v>
      </c>
      <c r="G25" s="662" t="e">
        <f aca="false">IF(A25="","",IF(E25="","",ROUND(+E25*((1+B25)^(1/12)-1),2)))</f>
        <v>#REF!</v>
      </c>
      <c r="H25" s="662" t="e">
        <f aca="false">IF(A25="","",IF(E25="","",ROUND(+E25*((1+D25)^(1/12)-1),2)))</f>
        <v>#REF!</v>
      </c>
      <c r="I25" s="662" t="e">
        <f aca="false">IF(A25="","",+G25-H25)</f>
        <v>#REF!</v>
      </c>
      <c r="J25" s="662" t="e">
        <f aca="false">IF(A25="","",IF(#REF!="","",PMT((1+D25)^(1/12)-1,(#REF!*12)-A25+1,-E25)))</f>
        <v>#REF!</v>
      </c>
      <c r="K25" s="663"/>
    </row>
    <row r="26" customFormat="false" ht="14.25" hidden="false" customHeight="false" outlineLevel="0" collapsed="false">
      <c r="A26" s="660" t="e">
        <f aca="false">IF(A25="","",IF(A25=#REF!*12,"",+A25+1))</f>
        <v>#REF!</v>
      </c>
      <c r="B26" s="661" t="e">
        <f aca="false">IF(A26="","",+B25)</f>
        <v>#REF!</v>
      </c>
      <c r="C26" s="661" t="e">
        <f aca="false">IF(A26="","",IF(#REF!+'Plano Prestação Mensal Proposta'!A26&gt;120,0,ROUND(IF(B26&gt;0.045,(0.045*0.5),(0.5)*B26),7)))</f>
        <v>#REF!</v>
      </c>
      <c r="D26" s="661" t="e">
        <f aca="false">IF(A26="","",+B26-C26)</f>
        <v>#REF!</v>
      </c>
      <c r="E26" s="662" t="e">
        <f aca="false">IF(A26="","",IF(F25="","",+E25-F25))</f>
        <v>#REF!</v>
      </c>
      <c r="F26" s="662" t="e">
        <f aca="false">IF(A26="","",IF(J26="","",+J26-H26))</f>
        <v>#REF!</v>
      </c>
      <c r="G26" s="662" t="e">
        <f aca="false">IF(A26="","",IF(E26="","",ROUND(+E26*((1+B26)^(1/12)-1),2)))</f>
        <v>#REF!</v>
      </c>
      <c r="H26" s="662" t="e">
        <f aca="false">IF(A26="","",IF(E26="","",ROUND(+E26*((1+D26)^(1/12)-1),2)))</f>
        <v>#REF!</v>
      </c>
      <c r="I26" s="662" t="e">
        <f aca="false">IF(A26="","",+G26-H26)</f>
        <v>#REF!</v>
      </c>
      <c r="J26" s="662" t="e">
        <f aca="false">IF(A26="","",IF(#REF!="","",PMT((1+D26)^(1/12)-1,(#REF!*12)-A26+1,-E26)))</f>
        <v>#REF!</v>
      </c>
      <c r="K26" s="663"/>
    </row>
    <row r="27" customFormat="false" ht="14.25" hidden="false" customHeight="false" outlineLevel="0" collapsed="false">
      <c r="A27" s="660" t="e">
        <f aca="false">IF(A26="","",IF(A26=#REF!*12,"",+A26+1))</f>
        <v>#REF!</v>
      </c>
      <c r="B27" s="661" t="e">
        <f aca="false">IF(A27="","",+B26)</f>
        <v>#REF!</v>
      </c>
      <c r="C27" s="661" t="e">
        <f aca="false">IF(A27="","",IF(#REF!+'Plano Prestação Mensal Proposta'!A27&gt;120,0,ROUND(IF(B27&gt;0.045,(0.045*0.5),(0.5)*B27),7)))</f>
        <v>#REF!</v>
      </c>
      <c r="D27" s="661" t="e">
        <f aca="false">IF(A27="","",+B27-C27)</f>
        <v>#REF!</v>
      </c>
      <c r="E27" s="662" t="e">
        <f aca="false">IF(A27="","",IF(F26="","",+E26-F26))</f>
        <v>#REF!</v>
      </c>
      <c r="F27" s="662" t="e">
        <f aca="false">IF(A27="","",IF(J27="","",+J27-H27))</f>
        <v>#REF!</v>
      </c>
      <c r="G27" s="662" t="e">
        <f aca="false">IF(A27="","",IF(E27="","",ROUND(+E27*((1+B27)^(1/12)-1),2)))</f>
        <v>#REF!</v>
      </c>
      <c r="H27" s="662" t="e">
        <f aca="false">IF(A27="","",IF(E27="","",ROUND(+E27*((1+D27)^(1/12)-1),2)))</f>
        <v>#REF!</v>
      </c>
      <c r="I27" s="662" t="e">
        <f aca="false">IF(A27="","",+G27-H27)</f>
        <v>#REF!</v>
      </c>
      <c r="J27" s="662" t="e">
        <f aca="false">IF(A27="","",IF(#REF!="","",PMT((1+D27)^(1/12)-1,(#REF!*12)-A27+1,-E27)))</f>
        <v>#REF!</v>
      </c>
      <c r="K27" s="663"/>
    </row>
    <row r="28" customFormat="false" ht="14.25" hidden="false" customHeight="false" outlineLevel="0" collapsed="false">
      <c r="A28" s="660" t="e">
        <f aca="false">IF(A27="","",IF(A27=#REF!*12,"",+A27+1))</f>
        <v>#REF!</v>
      </c>
      <c r="B28" s="661" t="e">
        <f aca="false">IF(A28="","",+B27)</f>
        <v>#REF!</v>
      </c>
      <c r="C28" s="661" t="e">
        <f aca="false">IF(A28="","",IF(#REF!+'Plano Prestação Mensal Proposta'!A28&gt;120,0,ROUND(IF(B28&gt;0.045,(0.045*0.5),(0.5)*B28),7)))</f>
        <v>#REF!</v>
      </c>
      <c r="D28" s="661" t="e">
        <f aca="false">IF(A28="","",+B28-C28)</f>
        <v>#REF!</v>
      </c>
      <c r="E28" s="662" t="e">
        <f aca="false">IF(A28="","",IF(F27="","",+E27-F27))</f>
        <v>#REF!</v>
      </c>
      <c r="F28" s="662" t="e">
        <f aca="false">IF(A28="","",IF(J28="","",+J28-H28))</f>
        <v>#REF!</v>
      </c>
      <c r="G28" s="662" t="e">
        <f aca="false">IF(A28="","",IF(E28="","",ROUND(+E28*((1+B28)^(1/12)-1),2)))</f>
        <v>#REF!</v>
      </c>
      <c r="H28" s="662" t="e">
        <f aca="false">IF(A28="","",IF(E28="","",ROUND(+E28*((1+D28)^(1/12)-1),2)))</f>
        <v>#REF!</v>
      </c>
      <c r="I28" s="662" t="e">
        <f aca="false">IF(A28="","",+G28-H28)</f>
        <v>#REF!</v>
      </c>
      <c r="J28" s="662" t="e">
        <f aca="false">IF(A28="","",IF(#REF!="","",PMT((1+D28)^(1/12)-1,(#REF!*12)-A28+1,-E28)))</f>
        <v>#REF!</v>
      </c>
      <c r="K28" s="663"/>
    </row>
    <row r="29" customFormat="false" ht="14.25" hidden="false" customHeight="false" outlineLevel="0" collapsed="false">
      <c r="A29" s="660" t="e">
        <f aca="false">IF(A28="","",IF(A28=#REF!*12,"",+A28+1))</f>
        <v>#REF!</v>
      </c>
      <c r="B29" s="661" t="e">
        <f aca="false">IF(A29="","",+B28)</f>
        <v>#REF!</v>
      </c>
      <c r="C29" s="661" t="e">
        <f aca="false">IF(A29="","",IF(#REF!+'Plano Prestação Mensal Proposta'!A29&gt;120,0,ROUND(IF(B29&gt;0.045,(0.045*0.5),(0.5)*B29),7)))</f>
        <v>#REF!</v>
      </c>
      <c r="D29" s="661" t="e">
        <f aca="false">IF(A29="","",+B29-C29)</f>
        <v>#REF!</v>
      </c>
      <c r="E29" s="662" t="e">
        <f aca="false">IF(A29="","",IF(F28="","",+E28-F28))</f>
        <v>#REF!</v>
      </c>
      <c r="F29" s="662" t="e">
        <f aca="false">IF(A29="","",IF(J29="","",+J29-H29))</f>
        <v>#REF!</v>
      </c>
      <c r="G29" s="662" t="e">
        <f aca="false">IF(A29="","",IF(E29="","",ROUND(+E29*((1+B29)^(1/12)-1),2)))</f>
        <v>#REF!</v>
      </c>
      <c r="H29" s="662" t="e">
        <f aca="false">IF(A29="","",IF(E29="","",ROUND(+E29*((1+D29)^(1/12)-1),2)))</f>
        <v>#REF!</v>
      </c>
      <c r="I29" s="662" t="e">
        <f aca="false">IF(A29="","",+G29-H29)</f>
        <v>#REF!</v>
      </c>
      <c r="J29" s="662" t="e">
        <f aca="false">IF(A29="","",IF(#REF!="","",PMT((1+D29)^(1/12)-1,(#REF!*12)-A29+1,-E29)))</f>
        <v>#REF!</v>
      </c>
      <c r="K29" s="663"/>
    </row>
    <row r="30" customFormat="false" ht="14.25" hidden="false" customHeight="false" outlineLevel="0" collapsed="false">
      <c r="A30" s="660" t="e">
        <f aca="false">IF(A29="","",IF(A29=#REF!*12,"",+A29+1))</f>
        <v>#REF!</v>
      </c>
      <c r="B30" s="661" t="e">
        <f aca="false">IF(A30="","",+B29)</f>
        <v>#REF!</v>
      </c>
      <c r="C30" s="661" t="e">
        <f aca="false">IF(A30="","",IF(#REF!+'Plano Prestação Mensal Proposta'!A30&gt;120,0,ROUND(IF(B30&gt;0.045,(0.045*0.5),(0.5)*B30),7)))</f>
        <v>#REF!</v>
      </c>
      <c r="D30" s="661" t="e">
        <f aca="false">IF(A30="","",+B30-C30)</f>
        <v>#REF!</v>
      </c>
      <c r="E30" s="662" t="e">
        <f aca="false">IF(A30="","",IF(F29="","",+E29-F29))</f>
        <v>#REF!</v>
      </c>
      <c r="F30" s="662" t="e">
        <f aca="false">IF(A30="","",IF(J30="","",+J30-H30))</f>
        <v>#REF!</v>
      </c>
      <c r="G30" s="662" t="e">
        <f aca="false">IF(A30="","",IF(E30="","",ROUND(+E30*((1+B30)^(1/12)-1),2)))</f>
        <v>#REF!</v>
      </c>
      <c r="H30" s="662" t="e">
        <f aca="false">IF(A30="","",IF(E30="","",ROUND(+E30*((1+D30)^(1/12)-1),2)))</f>
        <v>#REF!</v>
      </c>
      <c r="I30" s="662" t="e">
        <f aca="false">IF(A30="","",+G30-H30)</f>
        <v>#REF!</v>
      </c>
      <c r="J30" s="662" t="e">
        <f aca="false">IF(A30="","",IF(#REF!="","",PMT((1+D30)^(1/12)-1,(#REF!*12)-A30+1,-E30)))</f>
        <v>#REF!</v>
      </c>
      <c r="K30" s="663"/>
    </row>
    <row r="31" customFormat="false" ht="14.25" hidden="false" customHeight="false" outlineLevel="0" collapsed="false">
      <c r="A31" s="660" t="e">
        <f aca="false">IF(A30="","",IF(A30=#REF!*12,"",+A30+1))</f>
        <v>#REF!</v>
      </c>
      <c r="B31" s="661" t="e">
        <f aca="false">IF(A31="","",+B30)</f>
        <v>#REF!</v>
      </c>
      <c r="C31" s="661" t="e">
        <f aca="false">IF(A31="","",IF(#REF!+'Plano Prestação Mensal Proposta'!A31&gt;120,0,ROUND(IF(B31&gt;0.045,(0.045*0.5),(0.5)*B31),7)))</f>
        <v>#REF!</v>
      </c>
      <c r="D31" s="661" t="e">
        <f aca="false">IF(A31="","",+B31-C31)</f>
        <v>#REF!</v>
      </c>
      <c r="E31" s="662" t="e">
        <f aca="false">IF(A31="","",IF(F30="","",+E30-F30))</f>
        <v>#REF!</v>
      </c>
      <c r="F31" s="662" t="e">
        <f aca="false">IF(A31="","",IF(J31="","",+J31-H31))</f>
        <v>#REF!</v>
      </c>
      <c r="G31" s="662" t="e">
        <f aca="false">IF(A31="","",IF(E31="","",ROUND(+E31*((1+B31)^(1/12)-1),2)))</f>
        <v>#REF!</v>
      </c>
      <c r="H31" s="662" t="e">
        <f aca="false">IF(A31="","",IF(E31="","",ROUND(+E31*((1+D31)^(1/12)-1),2)))</f>
        <v>#REF!</v>
      </c>
      <c r="I31" s="662" t="e">
        <f aca="false">IF(A31="","",+G31-H31)</f>
        <v>#REF!</v>
      </c>
      <c r="J31" s="662" t="e">
        <f aca="false">IF(A31="","",IF(#REF!="","",PMT((1+D31)^(1/12)-1,(#REF!*12)-A31+1,-E31)))</f>
        <v>#REF!</v>
      </c>
      <c r="K31" s="663"/>
    </row>
    <row r="32" customFormat="false" ht="14.25" hidden="false" customHeight="false" outlineLevel="0" collapsed="false">
      <c r="A32" s="660" t="e">
        <f aca="false">IF(A31="","",IF(A31=#REF!*12,"",+A31+1))</f>
        <v>#REF!</v>
      </c>
      <c r="B32" s="661" t="e">
        <f aca="false">IF(A32="","",+B31)</f>
        <v>#REF!</v>
      </c>
      <c r="C32" s="661" t="e">
        <f aca="false">IF(A32="","",IF(#REF!+'Plano Prestação Mensal Proposta'!A32&gt;120,0,ROUND(IF(B32&gt;0.045,(0.045*0.5),(0.5)*B32),7)))</f>
        <v>#REF!</v>
      </c>
      <c r="D32" s="661" t="e">
        <f aca="false">IF(A32="","",+B32-C32)</f>
        <v>#REF!</v>
      </c>
      <c r="E32" s="662" t="e">
        <f aca="false">IF(A32="","",IF(F31="","",+E31-F31))</f>
        <v>#REF!</v>
      </c>
      <c r="F32" s="662" t="e">
        <f aca="false">IF(A32="","",IF(J32="","",+J32-H32))</f>
        <v>#REF!</v>
      </c>
      <c r="G32" s="662" t="e">
        <f aca="false">IF(A32="","",IF(E32="","",ROUND(+E32*((1+B32)^(1/12)-1),2)))</f>
        <v>#REF!</v>
      </c>
      <c r="H32" s="662" t="e">
        <f aca="false">IF(A32="","",IF(E32="","",ROUND(+E32*((1+D32)^(1/12)-1),2)))</f>
        <v>#REF!</v>
      </c>
      <c r="I32" s="662" t="e">
        <f aca="false">IF(A32="","",+G32-H32)</f>
        <v>#REF!</v>
      </c>
      <c r="J32" s="662" t="e">
        <f aca="false">IF(A32="","",IF(#REF!="","",PMT((1+D32)^(1/12)-1,(#REF!*12)-A32+1,-E32)))</f>
        <v>#REF!</v>
      </c>
      <c r="K32" s="663"/>
    </row>
    <row r="33" customFormat="false" ht="14.25" hidden="false" customHeight="false" outlineLevel="0" collapsed="false">
      <c r="A33" s="660" t="e">
        <f aca="false">IF(A32="","",IF(A32=#REF!*12,"",+A32+1))</f>
        <v>#REF!</v>
      </c>
      <c r="B33" s="661" t="e">
        <f aca="false">IF(A33="","",+B32)</f>
        <v>#REF!</v>
      </c>
      <c r="C33" s="661" t="e">
        <f aca="false">IF(A33="","",IF(#REF!+'Plano Prestação Mensal Proposta'!A33&gt;120,0,ROUND(IF(B33&gt;0.045,(0.045*0.5),(0.5)*B33),7)))</f>
        <v>#REF!</v>
      </c>
      <c r="D33" s="661" t="e">
        <f aca="false">IF(A33="","",+B33-C33)</f>
        <v>#REF!</v>
      </c>
      <c r="E33" s="662" t="e">
        <f aca="false">IF(A33="","",IF(F32="","",+E32-F32))</f>
        <v>#REF!</v>
      </c>
      <c r="F33" s="662" t="e">
        <f aca="false">IF(A33="","",IF(J33="","",+J33-H33))</f>
        <v>#REF!</v>
      </c>
      <c r="G33" s="662" t="e">
        <f aca="false">IF(A33="","",IF(E33="","",ROUND(+E33*((1+B33)^(1/12)-1),2)))</f>
        <v>#REF!</v>
      </c>
      <c r="H33" s="662" t="e">
        <f aca="false">IF(A33="","",IF(E33="","",ROUND(+E33*((1+D33)^(1/12)-1),2)))</f>
        <v>#REF!</v>
      </c>
      <c r="I33" s="662" t="e">
        <f aca="false">IF(A33="","",+G33-H33)</f>
        <v>#REF!</v>
      </c>
      <c r="J33" s="662" t="e">
        <f aca="false">IF(A33="","",IF(#REF!="","",PMT((1+D33)^(1/12)-1,(#REF!*12)-A33+1,-E33)))</f>
        <v>#REF!</v>
      </c>
      <c r="K33" s="663"/>
    </row>
    <row r="34" customFormat="false" ht="14.25" hidden="false" customHeight="false" outlineLevel="0" collapsed="false">
      <c r="A34" s="660" t="e">
        <f aca="false">IF(A33="","",IF(A33=#REF!*12,"",+A33+1))</f>
        <v>#REF!</v>
      </c>
      <c r="B34" s="661" t="e">
        <f aca="false">IF(A34="","",+B33)</f>
        <v>#REF!</v>
      </c>
      <c r="C34" s="661" t="e">
        <f aca="false">IF(A34="","",IF(#REF!+'Plano Prestação Mensal Proposta'!A34&gt;120,0,ROUND(IF(B34&gt;0.045,(0.045*0.5),(0.5)*B34),7)))</f>
        <v>#REF!</v>
      </c>
      <c r="D34" s="661" t="e">
        <f aca="false">IF(A34="","",+B34-C34)</f>
        <v>#REF!</v>
      </c>
      <c r="E34" s="662" t="e">
        <f aca="false">IF(A34="","",IF(F33="","",+E33-F33))</f>
        <v>#REF!</v>
      </c>
      <c r="F34" s="662" t="e">
        <f aca="false">IF(A34="","",IF(J34="","",+J34-H34))</f>
        <v>#REF!</v>
      </c>
      <c r="G34" s="662" t="e">
        <f aca="false">IF(A34="","",IF(E34="","",ROUND(+E34*((1+B34)^(1/12)-1),2)))</f>
        <v>#REF!</v>
      </c>
      <c r="H34" s="662" t="e">
        <f aca="false">IF(A34="","",IF(E34="","",ROUND(+E34*((1+D34)^(1/12)-1),2)))</f>
        <v>#REF!</v>
      </c>
      <c r="I34" s="662" t="e">
        <f aca="false">IF(A34="","",+G34-H34)</f>
        <v>#REF!</v>
      </c>
      <c r="J34" s="662" t="e">
        <f aca="false">IF(A34="","",IF(#REF!="","",PMT((1+D34)^(1/12)-1,(#REF!*12)-A34+1,-E34)))</f>
        <v>#REF!</v>
      </c>
      <c r="K34" s="663"/>
    </row>
    <row r="35" customFormat="false" ht="14.25" hidden="false" customHeight="false" outlineLevel="0" collapsed="false">
      <c r="A35" s="660" t="e">
        <f aca="false">IF(A34="","",IF(A34=#REF!*12,"",+A34+1))</f>
        <v>#REF!</v>
      </c>
      <c r="B35" s="661" t="e">
        <f aca="false">IF(A35="","",+B34)</f>
        <v>#REF!</v>
      </c>
      <c r="C35" s="661" t="e">
        <f aca="false">IF(A35="","",IF(#REF!+'Plano Prestação Mensal Proposta'!A35&gt;120,0,ROUND(IF(B35&gt;0.045,(0.045*0.5),(0.5)*B35),7)))</f>
        <v>#REF!</v>
      </c>
      <c r="D35" s="661" t="e">
        <f aca="false">IF(A35="","",+B35-C35)</f>
        <v>#REF!</v>
      </c>
      <c r="E35" s="662" t="e">
        <f aca="false">IF(A35="","",IF(F34="","",+E34-F34))</f>
        <v>#REF!</v>
      </c>
      <c r="F35" s="662" t="e">
        <f aca="false">IF(A35="","",IF(J35="","",+J35-H35))</f>
        <v>#REF!</v>
      </c>
      <c r="G35" s="662" t="e">
        <f aca="false">IF(A35="","",IF(E35="","",ROUND(+E35*((1+B35)^(1/12)-1),2)))</f>
        <v>#REF!</v>
      </c>
      <c r="H35" s="662" t="e">
        <f aca="false">IF(A35="","",IF(E35="","",ROUND(+E35*((1+D35)^(1/12)-1),2)))</f>
        <v>#REF!</v>
      </c>
      <c r="I35" s="662" t="e">
        <f aca="false">IF(A35="","",+G35-H35)</f>
        <v>#REF!</v>
      </c>
      <c r="J35" s="662" t="e">
        <f aca="false">IF(A35="","",IF(#REF!="","",PMT((1+D35)^(1/12)-1,(#REF!*12)-A35+1,-E35)))</f>
        <v>#REF!</v>
      </c>
      <c r="K35" s="663"/>
    </row>
    <row r="36" customFormat="false" ht="14.25" hidden="false" customHeight="false" outlineLevel="0" collapsed="false">
      <c r="A36" s="660" t="e">
        <f aca="false">IF(A35="","",IF(A35=#REF!*12,"",+A35+1))</f>
        <v>#REF!</v>
      </c>
      <c r="B36" s="661" t="e">
        <f aca="false">IF(A36="","",+B35)</f>
        <v>#REF!</v>
      </c>
      <c r="C36" s="661" t="e">
        <f aca="false">IF(A36="","",IF(#REF!+'Plano Prestação Mensal Proposta'!A36&gt;120,0,ROUND(IF(B36&gt;0.045,(0.045*0.5),(0.5)*B36),7)))</f>
        <v>#REF!</v>
      </c>
      <c r="D36" s="661" t="e">
        <f aca="false">IF(A36="","",+B36-C36)</f>
        <v>#REF!</v>
      </c>
      <c r="E36" s="662" t="e">
        <f aca="false">IF(A36="","",IF(F35="","",+E35-F35))</f>
        <v>#REF!</v>
      </c>
      <c r="F36" s="662" t="e">
        <f aca="false">IF(A36="","",IF(J36="","",+J36-H36))</f>
        <v>#REF!</v>
      </c>
      <c r="G36" s="662" t="e">
        <f aca="false">IF(A36="","",IF(E36="","",ROUND(+E36*((1+B36)^(1/12)-1),2)))</f>
        <v>#REF!</v>
      </c>
      <c r="H36" s="662" t="e">
        <f aca="false">IF(A36="","",IF(E36="","",ROUND(+E36*((1+D36)^(1/12)-1),2)))</f>
        <v>#REF!</v>
      </c>
      <c r="I36" s="662" t="e">
        <f aca="false">IF(A36="","",+G36-H36)</f>
        <v>#REF!</v>
      </c>
      <c r="J36" s="662" t="e">
        <f aca="false">IF(A36="","",IF(#REF!="","",PMT((1+D36)^(1/12)-1,(#REF!*12)-A36+1,-E36)))</f>
        <v>#REF!</v>
      </c>
      <c r="K36" s="663"/>
    </row>
    <row r="37" customFormat="false" ht="14.25" hidden="false" customHeight="false" outlineLevel="0" collapsed="false">
      <c r="A37" s="660" t="e">
        <f aca="false">IF(A36="","",IF(A36=#REF!*12,"",+A36+1))</f>
        <v>#REF!</v>
      </c>
      <c r="B37" s="661" t="e">
        <f aca="false">IF(A37="","",+B36)</f>
        <v>#REF!</v>
      </c>
      <c r="C37" s="661" t="e">
        <f aca="false">IF(A37="","",IF(#REF!+'Plano Prestação Mensal Proposta'!A37&gt;120,0,ROUND(IF(B37&gt;0.045,(0.045*0.5),(0.5)*B37),7)))</f>
        <v>#REF!</v>
      </c>
      <c r="D37" s="661" t="e">
        <f aca="false">IF(A37="","",+B37-C37)</f>
        <v>#REF!</v>
      </c>
      <c r="E37" s="662" t="e">
        <f aca="false">IF(A37="","",IF(F36="","",+E36-F36))</f>
        <v>#REF!</v>
      </c>
      <c r="F37" s="662" t="e">
        <f aca="false">IF(A37="","",IF(J37="","",+J37-H37))</f>
        <v>#REF!</v>
      </c>
      <c r="G37" s="662" t="e">
        <f aca="false">IF(A37="","",IF(E37="","",ROUND(+E37*((1+B37)^(1/12)-1),2)))</f>
        <v>#REF!</v>
      </c>
      <c r="H37" s="662" t="e">
        <f aca="false">IF(A37="","",IF(E37="","",ROUND(+E37*((1+D37)^(1/12)-1),2)))</f>
        <v>#REF!</v>
      </c>
      <c r="I37" s="662" t="e">
        <f aca="false">IF(A37="","",+G37-H37)</f>
        <v>#REF!</v>
      </c>
      <c r="J37" s="662" t="e">
        <f aca="false">IF(A37="","",IF(#REF!="","",PMT((1+D37)^(1/12)-1,(#REF!*12)-A37+1,-E37)))</f>
        <v>#REF!</v>
      </c>
      <c r="K37" s="663"/>
    </row>
    <row r="38" customFormat="false" ht="14.25" hidden="false" customHeight="false" outlineLevel="0" collapsed="false">
      <c r="A38" s="660" t="e">
        <f aca="false">IF(A37="","",IF(A37=#REF!*12,"",+A37+1))</f>
        <v>#REF!</v>
      </c>
      <c r="B38" s="661" t="e">
        <f aca="false">IF(A38="","",+B37)</f>
        <v>#REF!</v>
      </c>
      <c r="C38" s="661" t="e">
        <f aca="false">IF(A38="","",IF(#REF!+'Plano Prestação Mensal Proposta'!A38&gt;120,0,ROUND(IF(B38&gt;0.045,(0.045*0.5),(0.5)*B38),7)))</f>
        <v>#REF!</v>
      </c>
      <c r="D38" s="661" t="e">
        <f aca="false">IF(A38="","",+B38-C38)</f>
        <v>#REF!</v>
      </c>
      <c r="E38" s="662" t="e">
        <f aca="false">IF(A38="","",IF(F37="","",+E37-F37))</f>
        <v>#REF!</v>
      </c>
      <c r="F38" s="662" t="e">
        <f aca="false">IF(A38="","",IF(J38="","",+J38-H38))</f>
        <v>#REF!</v>
      </c>
      <c r="G38" s="662" t="e">
        <f aca="false">IF(A38="","",IF(E38="","",ROUND(+E38*((1+B38)^(1/12)-1),2)))</f>
        <v>#REF!</v>
      </c>
      <c r="H38" s="662" t="e">
        <f aca="false">IF(A38="","",IF(E38="","",ROUND(+E38*((1+D38)^(1/12)-1),2)))</f>
        <v>#REF!</v>
      </c>
      <c r="I38" s="662" t="e">
        <f aca="false">IF(A38="","",+G38-H38)</f>
        <v>#REF!</v>
      </c>
      <c r="J38" s="662" t="e">
        <f aca="false">IF(A38="","",IF(#REF!="","",PMT((1+D38)^(1/12)-1,(#REF!*12)-A38+1,-E38)))</f>
        <v>#REF!</v>
      </c>
      <c r="K38" s="663"/>
    </row>
    <row r="39" customFormat="false" ht="14.25" hidden="false" customHeight="false" outlineLevel="0" collapsed="false">
      <c r="A39" s="660" t="e">
        <f aca="false">IF(A38="","",IF(A38=#REF!*12,"",+A38+1))</f>
        <v>#REF!</v>
      </c>
      <c r="B39" s="661" t="e">
        <f aca="false">IF(A39="","",+B38)</f>
        <v>#REF!</v>
      </c>
      <c r="C39" s="661" t="e">
        <f aca="false">IF(A39="","",IF(#REF!+'Plano Prestação Mensal Proposta'!A39&gt;120,0,ROUND(IF(B39&gt;0.045,(0.045*0.5),(0.5)*B39),7)))</f>
        <v>#REF!</v>
      </c>
      <c r="D39" s="661" t="e">
        <f aca="false">IF(A39="","",+B39-C39)</f>
        <v>#REF!</v>
      </c>
      <c r="E39" s="662" t="e">
        <f aca="false">IF(A39="","",IF(F38="","",+E38-F38))</f>
        <v>#REF!</v>
      </c>
      <c r="F39" s="662" t="e">
        <f aca="false">IF(A39="","",IF(J39="","",+J39-H39))</f>
        <v>#REF!</v>
      </c>
      <c r="G39" s="662" t="e">
        <f aca="false">IF(A39="","",IF(E39="","",ROUND(+E39*((1+B39)^(1/12)-1),2)))</f>
        <v>#REF!</v>
      </c>
      <c r="H39" s="662" t="e">
        <f aca="false">IF(A39="","",IF(E39="","",ROUND(+E39*((1+D39)^(1/12)-1),2)))</f>
        <v>#REF!</v>
      </c>
      <c r="I39" s="662" t="e">
        <f aca="false">IF(A39="","",+G39-H39)</f>
        <v>#REF!</v>
      </c>
      <c r="J39" s="662" t="e">
        <f aca="false">IF(A39="","",IF(#REF!="","",PMT((1+D39)^(1/12)-1,(#REF!*12)-A39+1,-E39)))</f>
        <v>#REF!</v>
      </c>
      <c r="K39" s="663"/>
    </row>
    <row r="40" customFormat="false" ht="14.25" hidden="false" customHeight="false" outlineLevel="0" collapsed="false">
      <c r="A40" s="660" t="e">
        <f aca="false">IF(A39="","",IF(A39=#REF!*12,"",+A39+1))</f>
        <v>#REF!</v>
      </c>
      <c r="B40" s="661" t="e">
        <f aca="false">IF(A40="","",+B39)</f>
        <v>#REF!</v>
      </c>
      <c r="C40" s="661" t="e">
        <f aca="false">IF(A40="","",IF(#REF!+'Plano Prestação Mensal Proposta'!A40&gt;120,0,ROUND(IF(B40&gt;0.045,(0.045*0.5),(0.5)*B40),7)))</f>
        <v>#REF!</v>
      </c>
      <c r="D40" s="661" t="e">
        <f aca="false">IF(A40="","",+B40-C40)</f>
        <v>#REF!</v>
      </c>
      <c r="E40" s="662" t="e">
        <f aca="false">IF(A40="","",IF(F39="","",+E39-F39))</f>
        <v>#REF!</v>
      </c>
      <c r="F40" s="662" t="e">
        <f aca="false">IF(A40="","",IF(J40="","",+J40-H40))</f>
        <v>#REF!</v>
      </c>
      <c r="G40" s="662" t="e">
        <f aca="false">IF(A40="","",IF(E40="","",ROUND(+E40*((1+B40)^(1/12)-1),2)))</f>
        <v>#REF!</v>
      </c>
      <c r="H40" s="662" t="e">
        <f aca="false">IF(A40="","",IF(E40="","",ROUND(+E40*((1+D40)^(1/12)-1),2)))</f>
        <v>#REF!</v>
      </c>
      <c r="I40" s="662" t="e">
        <f aca="false">IF(A40="","",+G40-H40)</f>
        <v>#REF!</v>
      </c>
      <c r="J40" s="662" t="e">
        <f aca="false">IF(A40="","",IF(#REF!="","",PMT((1+D40)^(1/12)-1,(#REF!*12)-A40+1,-E40)))</f>
        <v>#REF!</v>
      </c>
      <c r="K40" s="663"/>
    </row>
    <row r="41" customFormat="false" ht="14.25" hidden="false" customHeight="false" outlineLevel="0" collapsed="false">
      <c r="A41" s="660" t="e">
        <f aca="false">IF(A40="","",IF(A40=#REF!*12,"",+A40+1))</f>
        <v>#REF!</v>
      </c>
      <c r="B41" s="661" t="e">
        <f aca="false">IF(A41="","",+B40)</f>
        <v>#REF!</v>
      </c>
      <c r="C41" s="661" t="e">
        <f aca="false">IF(A41="","",IF(#REF!+'Plano Prestação Mensal Proposta'!A41&gt;120,0,ROUND(IF(B41&gt;0.045,(0.045*0.5),(0.5)*B41),7)))</f>
        <v>#REF!</v>
      </c>
      <c r="D41" s="661" t="e">
        <f aca="false">IF(A41="","",+B41-C41)</f>
        <v>#REF!</v>
      </c>
      <c r="E41" s="662" t="e">
        <f aca="false">IF(A41="","",IF(F40="","",+E40-F40))</f>
        <v>#REF!</v>
      </c>
      <c r="F41" s="662" t="e">
        <f aca="false">IF(A41="","",IF(J41="","",+J41-H41))</f>
        <v>#REF!</v>
      </c>
      <c r="G41" s="662" t="e">
        <f aca="false">IF(A41="","",IF(E41="","",ROUND(+E41*((1+B41)^(1/12)-1),2)))</f>
        <v>#REF!</v>
      </c>
      <c r="H41" s="662" t="e">
        <f aca="false">IF(A41="","",IF(E41="","",ROUND(+E41*((1+D41)^(1/12)-1),2)))</f>
        <v>#REF!</v>
      </c>
      <c r="I41" s="662" t="e">
        <f aca="false">IF(A41="","",+G41-H41)</f>
        <v>#REF!</v>
      </c>
      <c r="J41" s="662" t="e">
        <f aca="false">IF(A41="","",IF(#REF!="","",PMT((1+D41)^(1/12)-1,(#REF!*12)-A41+1,-E41)))</f>
        <v>#REF!</v>
      </c>
      <c r="K41" s="663"/>
    </row>
    <row r="42" customFormat="false" ht="14.25" hidden="false" customHeight="false" outlineLevel="0" collapsed="false">
      <c r="A42" s="660" t="e">
        <f aca="false">IF(A41="","",IF(A41=#REF!*12,"",+A41+1))</f>
        <v>#REF!</v>
      </c>
      <c r="B42" s="661" t="e">
        <f aca="false">IF(A42="","",+B41)</f>
        <v>#REF!</v>
      </c>
      <c r="C42" s="661" t="e">
        <f aca="false">IF(A42="","",IF(#REF!+'Plano Prestação Mensal Proposta'!A42&gt;120,0,ROUND(IF(B42&gt;0.045,(0.045*0.5),(0.5)*B42),7)))</f>
        <v>#REF!</v>
      </c>
      <c r="D42" s="661" t="e">
        <f aca="false">IF(A42="","",+B42-C42)</f>
        <v>#REF!</v>
      </c>
      <c r="E42" s="662" t="e">
        <f aca="false">IF(A42="","",IF(F41="","",+E41-F41))</f>
        <v>#REF!</v>
      </c>
      <c r="F42" s="662" t="e">
        <f aca="false">IF(A42="","",IF(J42="","",+J42-H42))</f>
        <v>#REF!</v>
      </c>
      <c r="G42" s="662" t="e">
        <f aca="false">IF(A42="","",IF(E42="","",ROUND(+E42*((1+B42)^(1/12)-1),2)))</f>
        <v>#REF!</v>
      </c>
      <c r="H42" s="662" t="e">
        <f aca="false">IF(A42="","",IF(E42="","",ROUND(+E42*((1+D42)^(1/12)-1),2)))</f>
        <v>#REF!</v>
      </c>
      <c r="I42" s="662" t="e">
        <f aca="false">IF(A42="","",+G42-H42)</f>
        <v>#REF!</v>
      </c>
      <c r="J42" s="662" t="e">
        <f aca="false">IF(A42="","",IF(#REF!="","",PMT((1+D42)^(1/12)-1,(#REF!*12)-A42+1,-E42)))</f>
        <v>#REF!</v>
      </c>
      <c r="K42" s="663"/>
    </row>
    <row r="43" customFormat="false" ht="14.25" hidden="false" customHeight="false" outlineLevel="0" collapsed="false">
      <c r="A43" s="660" t="e">
        <f aca="false">IF(A42="","",IF(A42=#REF!*12,"",+A42+1))</f>
        <v>#REF!</v>
      </c>
      <c r="B43" s="661" t="e">
        <f aca="false">IF(A43="","",+B42)</f>
        <v>#REF!</v>
      </c>
      <c r="C43" s="661" t="e">
        <f aca="false">IF(A43="","",IF(#REF!+'Plano Prestação Mensal Proposta'!A43&gt;120,0,ROUND(IF(B43&gt;0.045,(0.045*0.5),(0.5)*B43),7)))</f>
        <v>#REF!</v>
      </c>
      <c r="D43" s="661" t="e">
        <f aca="false">IF(A43="","",+B43-C43)</f>
        <v>#REF!</v>
      </c>
      <c r="E43" s="662" t="e">
        <f aca="false">IF(A43="","",IF(F42="","",+E42-F42))</f>
        <v>#REF!</v>
      </c>
      <c r="F43" s="662" t="e">
        <f aca="false">IF(A43="","",IF(J43="","",+J43-H43))</f>
        <v>#REF!</v>
      </c>
      <c r="G43" s="662" t="e">
        <f aca="false">IF(A43="","",IF(E43="","",ROUND(+E43*((1+B43)^(1/12)-1),2)))</f>
        <v>#REF!</v>
      </c>
      <c r="H43" s="662" t="e">
        <f aca="false">IF(A43="","",IF(E43="","",ROUND(+E43*((1+D43)^(1/12)-1),2)))</f>
        <v>#REF!</v>
      </c>
      <c r="I43" s="662" t="e">
        <f aca="false">IF(A43="","",+G43-H43)</f>
        <v>#REF!</v>
      </c>
      <c r="J43" s="662" t="e">
        <f aca="false">IF(A43="","",IF(#REF!="","",PMT((1+D43)^(1/12)-1,(#REF!*12)-A43+1,-E43)))</f>
        <v>#REF!</v>
      </c>
      <c r="K43" s="663"/>
    </row>
    <row r="44" customFormat="false" ht="14.25" hidden="false" customHeight="false" outlineLevel="0" collapsed="false">
      <c r="A44" s="660" t="e">
        <f aca="false">IF(A43="","",IF(A43=#REF!*12,"",+A43+1))</f>
        <v>#REF!</v>
      </c>
      <c r="B44" s="661" t="e">
        <f aca="false">IF(A44="","",+B43)</f>
        <v>#REF!</v>
      </c>
      <c r="C44" s="661" t="e">
        <f aca="false">IF(A44="","",IF(#REF!+'Plano Prestação Mensal Proposta'!A44&gt;120,0,ROUND(IF(B44&gt;0.045,(0.045*0.5),(0.5)*B44),7)))</f>
        <v>#REF!</v>
      </c>
      <c r="D44" s="661" t="e">
        <f aca="false">IF(A44="","",+B44-C44)</f>
        <v>#REF!</v>
      </c>
      <c r="E44" s="662" t="e">
        <f aca="false">IF(A44="","",IF(F43="","",+E43-F43))</f>
        <v>#REF!</v>
      </c>
      <c r="F44" s="662" t="e">
        <f aca="false">IF(A44="","",IF(J44="","",+J44-H44))</f>
        <v>#REF!</v>
      </c>
      <c r="G44" s="662" t="e">
        <f aca="false">IF(A44="","",IF(E44="","",ROUND(+E44*((1+B44)^(1/12)-1),2)))</f>
        <v>#REF!</v>
      </c>
      <c r="H44" s="662" t="e">
        <f aca="false">IF(A44="","",IF(E44="","",ROUND(+E44*((1+D44)^(1/12)-1),2)))</f>
        <v>#REF!</v>
      </c>
      <c r="I44" s="662" t="e">
        <f aca="false">IF(A44="","",+G44-H44)</f>
        <v>#REF!</v>
      </c>
      <c r="J44" s="662" t="e">
        <f aca="false">IF(A44="","",IF(#REF!="","",PMT((1+D44)^(1/12)-1,(#REF!*12)-A44+1,-E44)))</f>
        <v>#REF!</v>
      </c>
      <c r="K44" s="663"/>
    </row>
    <row r="45" customFormat="false" ht="14.25" hidden="false" customHeight="false" outlineLevel="0" collapsed="false">
      <c r="A45" s="660" t="e">
        <f aca="false">IF(A44="","",IF(A44=#REF!*12,"",+A44+1))</f>
        <v>#REF!</v>
      </c>
      <c r="B45" s="661" t="e">
        <f aca="false">IF(A45="","",+B44)</f>
        <v>#REF!</v>
      </c>
      <c r="C45" s="661" t="e">
        <f aca="false">IF(A45="","",IF(#REF!+'Plano Prestação Mensal Proposta'!A45&gt;120,0,ROUND(IF(B45&gt;0.045,(0.045*0.5),(0.5)*B45),7)))</f>
        <v>#REF!</v>
      </c>
      <c r="D45" s="661" t="e">
        <f aca="false">IF(A45="","",+B45-C45)</f>
        <v>#REF!</v>
      </c>
      <c r="E45" s="662" t="e">
        <f aca="false">IF(A45="","",IF(F44="","",+E44-F44))</f>
        <v>#REF!</v>
      </c>
      <c r="F45" s="662" t="e">
        <f aca="false">IF(A45="","",IF(J45="","",+J45-H45))</f>
        <v>#REF!</v>
      </c>
      <c r="G45" s="662" t="e">
        <f aca="false">IF(A45="","",IF(E45="","",ROUND(+E45*((1+B45)^(1/12)-1),2)))</f>
        <v>#REF!</v>
      </c>
      <c r="H45" s="662" t="e">
        <f aca="false">IF(A45="","",IF(E45="","",ROUND(+E45*((1+D45)^(1/12)-1),2)))</f>
        <v>#REF!</v>
      </c>
      <c r="I45" s="662" t="e">
        <f aca="false">IF(A45="","",+G45-H45)</f>
        <v>#REF!</v>
      </c>
      <c r="J45" s="662" t="e">
        <f aca="false">IF(A45="","",IF(#REF!="","",PMT((1+D45)^(1/12)-1,(#REF!*12)-A45+1,-E45)))</f>
        <v>#REF!</v>
      </c>
      <c r="K45" s="663"/>
    </row>
    <row r="46" customFormat="false" ht="14.25" hidden="false" customHeight="false" outlineLevel="0" collapsed="false">
      <c r="A46" s="660" t="e">
        <f aca="false">IF(A45="","",IF(A45=#REF!*12,"",+A45+1))</f>
        <v>#REF!</v>
      </c>
      <c r="B46" s="661" t="e">
        <f aca="false">IF(A46="","",+B45)</f>
        <v>#REF!</v>
      </c>
      <c r="C46" s="661" t="e">
        <f aca="false">IF(A46="","",IF(#REF!+'Plano Prestação Mensal Proposta'!A46&gt;120,0,ROUND(IF(B46&gt;0.045,(0.045*0.5),(0.5)*B46),7)))</f>
        <v>#REF!</v>
      </c>
      <c r="D46" s="661" t="e">
        <f aca="false">IF(A46="","",+B46-C46)</f>
        <v>#REF!</v>
      </c>
      <c r="E46" s="662" t="e">
        <f aca="false">IF(A46="","",IF(F45="","",+E45-F45))</f>
        <v>#REF!</v>
      </c>
      <c r="F46" s="662" t="e">
        <f aca="false">IF(A46="","",IF(J46="","",+J46-H46))</f>
        <v>#REF!</v>
      </c>
      <c r="G46" s="662" t="e">
        <f aca="false">IF(A46="","",IF(E46="","",ROUND(+E46*((1+B46)^(1/12)-1),2)))</f>
        <v>#REF!</v>
      </c>
      <c r="H46" s="662" t="e">
        <f aca="false">IF(A46="","",IF(E46="","",ROUND(+E46*((1+D46)^(1/12)-1),2)))</f>
        <v>#REF!</v>
      </c>
      <c r="I46" s="662" t="e">
        <f aca="false">IF(A46="","",+G46-H46)</f>
        <v>#REF!</v>
      </c>
      <c r="J46" s="662" t="e">
        <f aca="false">IF(A46="","",IF(#REF!="","",PMT((1+D46)^(1/12)-1,(#REF!*12)-A46+1,-E46)))</f>
        <v>#REF!</v>
      </c>
      <c r="K46" s="663"/>
    </row>
    <row r="47" customFormat="false" ht="14.25" hidden="false" customHeight="false" outlineLevel="0" collapsed="false">
      <c r="A47" s="660" t="e">
        <f aca="false">IF(A46="","",IF(A46=#REF!*12,"",+A46+1))</f>
        <v>#REF!</v>
      </c>
      <c r="B47" s="661" t="e">
        <f aca="false">IF(A47="","",+B46)</f>
        <v>#REF!</v>
      </c>
      <c r="C47" s="661" t="e">
        <f aca="false">IF(A47="","",IF(#REF!+'Plano Prestação Mensal Proposta'!A47&gt;120,0,ROUND(IF(B47&gt;0.045,(0.045*0.5),(0.5)*B47),7)))</f>
        <v>#REF!</v>
      </c>
      <c r="D47" s="661" t="e">
        <f aca="false">IF(A47="","",+B47-C47)</f>
        <v>#REF!</v>
      </c>
      <c r="E47" s="662" t="e">
        <f aca="false">IF(A47="","",IF(F46="","",+E46-F46))</f>
        <v>#REF!</v>
      </c>
      <c r="F47" s="662" t="e">
        <f aca="false">IF(A47="","",IF(J47="","",+J47-H47))</f>
        <v>#REF!</v>
      </c>
      <c r="G47" s="662" t="e">
        <f aca="false">IF(A47="","",IF(E47="","",ROUND(+E47*((1+B47)^(1/12)-1),2)))</f>
        <v>#REF!</v>
      </c>
      <c r="H47" s="662" t="e">
        <f aca="false">IF(A47="","",IF(E47="","",ROUND(+E47*((1+D47)^(1/12)-1),2)))</f>
        <v>#REF!</v>
      </c>
      <c r="I47" s="662" t="e">
        <f aca="false">IF(A47="","",+G47-H47)</f>
        <v>#REF!</v>
      </c>
      <c r="J47" s="662" t="e">
        <f aca="false">IF(A47="","",IF(#REF!="","",PMT((1+D47)^(1/12)-1,(#REF!*12)-A47+1,-E47)))</f>
        <v>#REF!</v>
      </c>
      <c r="K47" s="663"/>
    </row>
    <row r="48" customFormat="false" ht="14.25" hidden="false" customHeight="false" outlineLevel="0" collapsed="false">
      <c r="A48" s="660" t="e">
        <f aca="false">IF(A47="","",IF(A47=#REF!*12,"",+A47+1))</f>
        <v>#REF!</v>
      </c>
      <c r="B48" s="661" t="e">
        <f aca="false">IF(A48="","",+B47)</f>
        <v>#REF!</v>
      </c>
      <c r="C48" s="661" t="e">
        <f aca="false">IF(A48="","",IF(#REF!+'Plano Prestação Mensal Proposta'!A48&gt;120,0,ROUND(IF(B48&gt;0.045,(0.045*0.5),(0.5)*B48),7)))</f>
        <v>#REF!</v>
      </c>
      <c r="D48" s="661" t="e">
        <f aca="false">IF(A48="","",+B48-C48)</f>
        <v>#REF!</v>
      </c>
      <c r="E48" s="662" t="e">
        <f aca="false">IF(A48="","",IF(F47="","",+E47-F47))</f>
        <v>#REF!</v>
      </c>
      <c r="F48" s="662" t="e">
        <f aca="false">IF(A48="","",IF(J48="","",+J48-H48))</f>
        <v>#REF!</v>
      </c>
      <c r="G48" s="662" t="e">
        <f aca="false">IF(A48="","",IF(E48="","",ROUND(+E48*((1+B48)^(1/12)-1),2)))</f>
        <v>#REF!</v>
      </c>
      <c r="H48" s="662" t="e">
        <f aca="false">IF(A48="","",IF(E48="","",ROUND(+E48*((1+D48)^(1/12)-1),2)))</f>
        <v>#REF!</v>
      </c>
      <c r="I48" s="662" t="e">
        <f aca="false">IF(A48="","",+G48-H48)</f>
        <v>#REF!</v>
      </c>
      <c r="J48" s="662" t="e">
        <f aca="false">IF(A48="","",IF(#REF!="","",PMT((1+D48)^(1/12)-1,(#REF!*12)-A48+1,-E48)))</f>
        <v>#REF!</v>
      </c>
      <c r="K48" s="663"/>
    </row>
    <row r="49" customFormat="false" ht="14.25" hidden="false" customHeight="false" outlineLevel="0" collapsed="false">
      <c r="A49" s="660" t="e">
        <f aca="false">IF(A48="","",IF(A48=#REF!*12,"",+A48+1))</f>
        <v>#REF!</v>
      </c>
      <c r="B49" s="661" t="e">
        <f aca="false">IF(A49="","",+B48)</f>
        <v>#REF!</v>
      </c>
      <c r="C49" s="661" t="e">
        <f aca="false">IF(A49="","",IF(#REF!+'Plano Prestação Mensal Proposta'!A49&gt;120,0,ROUND(IF(B49&gt;0.045,(0.045*0.5),(0.5)*B49),7)))</f>
        <v>#REF!</v>
      </c>
      <c r="D49" s="661" t="e">
        <f aca="false">IF(A49="","",+B49-C49)</f>
        <v>#REF!</v>
      </c>
      <c r="E49" s="662" t="e">
        <f aca="false">IF(A49="","",IF(F48="","",+E48-F48))</f>
        <v>#REF!</v>
      </c>
      <c r="F49" s="662" t="e">
        <f aca="false">IF(A49="","",IF(J49="","",+J49-H49))</f>
        <v>#REF!</v>
      </c>
      <c r="G49" s="662" t="e">
        <f aca="false">IF(A49="","",IF(E49="","",ROUND(+E49*((1+B49)^(1/12)-1),2)))</f>
        <v>#REF!</v>
      </c>
      <c r="H49" s="662" t="e">
        <f aca="false">IF(A49="","",IF(E49="","",ROUND(+E49*((1+D49)^(1/12)-1),2)))</f>
        <v>#REF!</v>
      </c>
      <c r="I49" s="662" t="e">
        <f aca="false">IF(A49="","",+G49-H49)</f>
        <v>#REF!</v>
      </c>
      <c r="J49" s="662" t="e">
        <f aca="false">IF(A49="","",IF(#REF!="","",PMT((1+D49)^(1/12)-1,(#REF!*12)-A49+1,-E49)))</f>
        <v>#REF!</v>
      </c>
      <c r="K49" s="663"/>
    </row>
    <row r="50" customFormat="false" ht="14.25" hidden="false" customHeight="false" outlineLevel="0" collapsed="false">
      <c r="A50" s="660" t="e">
        <f aca="false">IF(A49="","",IF(A49=#REF!*12,"",+A49+1))</f>
        <v>#REF!</v>
      </c>
      <c r="B50" s="661" t="e">
        <f aca="false">IF(A50="","",+B49)</f>
        <v>#REF!</v>
      </c>
      <c r="C50" s="661" t="e">
        <f aca="false">IF(A50="","",IF(#REF!+'Plano Prestação Mensal Proposta'!A50&gt;120,0,ROUND(IF(B50&gt;0.045,(0.045*0.5),(0.5)*B50),7)))</f>
        <v>#REF!</v>
      </c>
      <c r="D50" s="661" t="e">
        <f aca="false">IF(A50="","",+B50-C50)</f>
        <v>#REF!</v>
      </c>
      <c r="E50" s="662" t="e">
        <f aca="false">IF(A50="","",IF(F49="","",+E49-F49))</f>
        <v>#REF!</v>
      </c>
      <c r="F50" s="662" t="e">
        <f aca="false">IF(A50="","",IF(J50="","",+J50-H50))</f>
        <v>#REF!</v>
      </c>
      <c r="G50" s="662" t="e">
        <f aca="false">IF(A50="","",IF(E50="","",ROUND(+E50*((1+B50)^(1/12)-1),2)))</f>
        <v>#REF!</v>
      </c>
      <c r="H50" s="662" t="e">
        <f aca="false">IF(A50="","",IF(E50="","",ROUND(+E50*((1+D50)^(1/12)-1),2)))</f>
        <v>#REF!</v>
      </c>
      <c r="I50" s="662" t="e">
        <f aca="false">IF(A50="","",+G50-H50)</f>
        <v>#REF!</v>
      </c>
      <c r="J50" s="662" t="e">
        <f aca="false">IF(A50="","",IF(#REF!="","",PMT((1+D50)^(1/12)-1,(#REF!*12)-A50+1,-E50)))</f>
        <v>#REF!</v>
      </c>
      <c r="K50" s="663"/>
    </row>
    <row r="51" customFormat="false" ht="14.25" hidden="false" customHeight="false" outlineLevel="0" collapsed="false">
      <c r="A51" s="660" t="e">
        <f aca="false">IF(A50="","",IF(A50=#REF!*12,"",+A50+1))</f>
        <v>#REF!</v>
      </c>
      <c r="B51" s="661" t="e">
        <f aca="false">IF(A51="","",+B50)</f>
        <v>#REF!</v>
      </c>
      <c r="C51" s="661" t="e">
        <f aca="false">IF(A51="","",IF(#REF!+'Plano Prestação Mensal Proposta'!A51&gt;120,0,ROUND(IF(B51&gt;0.045,(0.045*0.5),(0.5)*B51),7)))</f>
        <v>#REF!</v>
      </c>
      <c r="D51" s="661" t="e">
        <f aca="false">IF(A51="","",+B51-C51)</f>
        <v>#REF!</v>
      </c>
      <c r="E51" s="662" t="e">
        <f aca="false">IF(A51="","",IF(F50="","",+E50-F50))</f>
        <v>#REF!</v>
      </c>
      <c r="F51" s="662" t="e">
        <f aca="false">IF(A51="","",IF(J51="","",+J51-H51))</f>
        <v>#REF!</v>
      </c>
      <c r="G51" s="662" t="e">
        <f aca="false">IF(A51="","",IF(E51="","",ROUND(+E51*((1+B51)^(1/12)-1),2)))</f>
        <v>#REF!</v>
      </c>
      <c r="H51" s="662" t="e">
        <f aca="false">IF(A51="","",IF(E51="","",ROUND(+E51*((1+D51)^(1/12)-1),2)))</f>
        <v>#REF!</v>
      </c>
      <c r="I51" s="662" t="e">
        <f aca="false">IF(A51="","",+G51-H51)</f>
        <v>#REF!</v>
      </c>
      <c r="J51" s="662" t="e">
        <f aca="false">IF(A51="","",IF(#REF!="","",PMT((1+D51)^(1/12)-1,(#REF!*12)-A51+1,-E51)))</f>
        <v>#REF!</v>
      </c>
      <c r="K51" s="663"/>
    </row>
    <row r="52" customFormat="false" ht="14.25" hidden="false" customHeight="false" outlineLevel="0" collapsed="false">
      <c r="A52" s="660" t="e">
        <f aca="false">IF(A51="","",IF(A51=#REF!*12,"",+A51+1))</f>
        <v>#REF!</v>
      </c>
      <c r="B52" s="661" t="e">
        <f aca="false">IF(A52="","",+B51)</f>
        <v>#REF!</v>
      </c>
      <c r="C52" s="661" t="e">
        <f aca="false">IF(A52="","",IF(#REF!+'Plano Prestação Mensal Proposta'!A52&gt;120,0,ROUND(IF(B52&gt;0.045,(0.045*0.5),(0.5)*B52),7)))</f>
        <v>#REF!</v>
      </c>
      <c r="D52" s="661" t="e">
        <f aca="false">IF(A52="","",+B52-C52)</f>
        <v>#REF!</v>
      </c>
      <c r="E52" s="662" t="e">
        <f aca="false">IF(A52="","",IF(F51="","",+E51-F51))</f>
        <v>#REF!</v>
      </c>
      <c r="F52" s="662" t="e">
        <f aca="false">IF(A52="","",IF(J52="","",+J52-H52))</f>
        <v>#REF!</v>
      </c>
      <c r="G52" s="662" t="e">
        <f aca="false">IF(A52="","",IF(E52="","",ROUND(+E52*((1+B52)^(1/12)-1),2)))</f>
        <v>#REF!</v>
      </c>
      <c r="H52" s="662" t="e">
        <f aca="false">IF(A52="","",IF(E52="","",ROUND(+E52*((1+D52)^(1/12)-1),2)))</f>
        <v>#REF!</v>
      </c>
      <c r="I52" s="662" t="e">
        <f aca="false">IF(A52="","",+G52-H52)</f>
        <v>#REF!</v>
      </c>
      <c r="J52" s="662" t="e">
        <f aca="false">IF(A52="","",IF(#REF!="","",PMT((1+D52)^(1/12)-1,(#REF!*12)-A52+1,-E52)))</f>
        <v>#REF!</v>
      </c>
      <c r="K52" s="663"/>
    </row>
    <row r="53" customFormat="false" ht="14.25" hidden="false" customHeight="false" outlineLevel="0" collapsed="false">
      <c r="A53" s="660" t="e">
        <f aca="false">IF(A52="","",IF(A52=#REF!*12,"",+A52+1))</f>
        <v>#REF!</v>
      </c>
      <c r="B53" s="661" t="e">
        <f aca="false">IF(A53="","",+B52)</f>
        <v>#REF!</v>
      </c>
      <c r="C53" s="661" t="e">
        <f aca="false">IF(A53="","",IF(#REF!+'Plano Prestação Mensal Proposta'!A53&gt;120,0,ROUND(IF(B53&gt;0.045,(0.045*0.5),(0.5)*B53),7)))</f>
        <v>#REF!</v>
      </c>
      <c r="D53" s="661" t="e">
        <f aca="false">IF(A53="","",+B53-C53)</f>
        <v>#REF!</v>
      </c>
      <c r="E53" s="662" t="e">
        <f aca="false">IF(A53="","",IF(F52="","",+E52-F52))</f>
        <v>#REF!</v>
      </c>
      <c r="F53" s="662" t="e">
        <f aca="false">IF(A53="","",IF(J53="","",+J53-H53))</f>
        <v>#REF!</v>
      </c>
      <c r="G53" s="662" t="e">
        <f aca="false">IF(A53="","",IF(E53="","",ROUND(+E53*((1+B53)^(1/12)-1),2)))</f>
        <v>#REF!</v>
      </c>
      <c r="H53" s="662" t="e">
        <f aca="false">IF(A53="","",IF(E53="","",ROUND(+E53*((1+D53)^(1/12)-1),2)))</f>
        <v>#REF!</v>
      </c>
      <c r="I53" s="662" t="e">
        <f aca="false">IF(A53="","",+G53-H53)</f>
        <v>#REF!</v>
      </c>
      <c r="J53" s="662" t="e">
        <f aca="false">IF(A53="","",IF(#REF!="","",PMT((1+D53)^(1/12)-1,(#REF!*12)-A53+1,-E53)))</f>
        <v>#REF!</v>
      </c>
      <c r="K53" s="663"/>
    </row>
    <row r="54" customFormat="false" ht="14.25" hidden="false" customHeight="false" outlineLevel="0" collapsed="false">
      <c r="A54" s="660" t="e">
        <f aca="false">IF(A53="","",IF(A53=#REF!*12,"",+A53+1))</f>
        <v>#REF!</v>
      </c>
      <c r="B54" s="661" t="e">
        <f aca="false">IF(A54="","",+B53)</f>
        <v>#REF!</v>
      </c>
      <c r="C54" s="661" t="e">
        <f aca="false">IF(A54="","",IF(#REF!+'Plano Prestação Mensal Proposta'!A54&gt;120,0,ROUND(IF(B54&gt;0.045,(0.045*0.5),(0.5)*B54),7)))</f>
        <v>#REF!</v>
      </c>
      <c r="D54" s="661" t="e">
        <f aca="false">IF(A54="","",+B54-C54)</f>
        <v>#REF!</v>
      </c>
      <c r="E54" s="662" t="e">
        <f aca="false">IF(A54="","",IF(F53="","",+E53-F53))</f>
        <v>#REF!</v>
      </c>
      <c r="F54" s="662" t="e">
        <f aca="false">IF(A54="","",IF(J54="","",+J54-H54))</f>
        <v>#REF!</v>
      </c>
      <c r="G54" s="662" t="e">
        <f aca="false">IF(A54="","",IF(E54="","",ROUND(+E54*((1+B54)^(1/12)-1),2)))</f>
        <v>#REF!</v>
      </c>
      <c r="H54" s="662" t="e">
        <f aca="false">IF(A54="","",IF(E54="","",ROUND(+E54*((1+D54)^(1/12)-1),2)))</f>
        <v>#REF!</v>
      </c>
      <c r="I54" s="662" t="e">
        <f aca="false">IF(A54="","",+G54-H54)</f>
        <v>#REF!</v>
      </c>
      <c r="J54" s="662" t="e">
        <f aca="false">IF(A54="","",IF(#REF!="","",PMT((1+D54)^(1/12)-1,(#REF!*12)-A54+1,-E54)))</f>
        <v>#REF!</v>
      </c>
      <c r="K54" s="663"/>
    </row>
    <row r="55" customFormat="false" ht="14.25" hidden="false" customHeight="false" outlineLevel="0" collapsed="false">
      <c r="A55" s="660" t="e">
        <f aca="false">IF(A54="","",IF(A54=#REF!*12,"",+A54+1))</f>
        <v>#REF!</v>
      </c>
      <c r="B55" s="661" t="e">
        <f aca="false">IF(A55="","",+B54)</f>
        <v>#REF!</v>
      </c>
      <c r="C55" s="661" t="e">
        <f aca="false">IF(A55="","",IF(#REF!+'Plano Prestação Mensal Proposta'!A55&gt;120,0,ROUND(IF(B55&gt;0.045,(0.045*0.5),(0.5)*B55),7)))</f>
        <v>#REF!</v>
      </c>
      <c r="D55" s="661" t="e">
        <f aca="false">IF(A55="","",+B55-C55)</f>
        <v>#REF!</v>
      </c>
      <c r="E55" s="662" t="e">
        <f aca="false">IF(A55="","",IF(F54="","",+E54-F54))</f>
        <v>#REF!</v>
      </c>
      <c r="F55" s="662" t="e">
        <f aca="false">IF(A55="","",IF(J55="","",+J55-H55))</f>
        <v>#REF!</v>
      </c>
      <c r="G55" s="662" t="e">
        <f aca="false">IF(A55="","",IF(E55="","",ROUND(+E55*((1+B55)^(1/12)-1),2)))</f>
        <v>#REF!</v>
      </c>
      <c r="H55" s="662" t="e">
        <f aca="false">IF(A55="","",IF(E55="","",ROUND(+E55*((1+D55)^(1/12)-1),2)))</f>
        <v>#REF!</v>
      </c>
      <c r="I55" s="662" t="e">
        <f aca="false">IF(A55="","",+G55-H55)</f>
        <v>#REF!</v>
      </c>
      <c r="J55" s="662" t="e">
        <f aca="false">IF(A55="","",IF(#REF!="","",PMT((1+D55)^(1/12)-1,(#REF!*12)-A55+1,-E55)))</f>
        <v>#REF!</v>
      </c>
      <c r="K55" s="663"/>
    </row>
    <row r="56" customFormat="false" ht="14.25" hidden="false" customHeight="false" outlineLevel="0" collapsed="false">
      <c r="A56" s="660" t="e">
        <f aca="false">IF(A55="","",IF(A55=#REF!*12,"",+A55+1))</f>
        <v>#REF!</v>
      </c>
      <c r="B56" s="661" t="e">
        <f aca="false">IF(A56="","",+B55)</f>
        <v>#REF!</v>
      </c>
      <c r="C56" s="661" t="e">
        <f aca="false">IF(A56="","",IF(#REF!+'Plano Prestação Mensal Proposta'!A56&gt;120,0,ROUND(IF(B56&gt;0.045,(0.045*0.5),(0.5)*B56),7)))</f>
        <v>#REF!</v>
      </c>
      <c r="D56" s="661" t="e">
        <f aca="false">IF(A56="","",+B56-C56)</f>
        <v>#REF!</v>
      </c>
      <c r="E56" s="662" t="e">
        <f aca="false">IF(A56="","",IF(F55="","",+E55-F55))</f>
        <v>#REF!</v>
      </c>
      <c r="F56" s="662" t="e">
        <f aca="false">IF(A56="","",IF(J56="","",+J56-H56))</f>
        <v>#REF!</v>
      </c>
      <c r="G56" s="662" t="e">
        <f aca="false">IF(A56="","",IF(E56="","",ROUND(+E56*((1+B56)^(1/12)-1),2)))</f>
        <v>#REF!</v>
      </c>
      <c r="H56" s="662" t="e">
        <f aca="false">IF(A56="","",IF(E56="","",ROUND(+E56*((1+D56)^(1/12)-1),2)))</f>
        <v>#REF!</v>
      </c>
      <c r="I56" s="662" t="e">
        <f aca="false">IF(A56="","",+G56-H56)</f>
        <v>#REF!</v>
      </c>
      <c r="J56" s="662" t="e">
        <f aca="false">IF(A56="","",IF(#REF!="","",PMT((1+D56)^(1/12)-1,(#REF!*12)-A56+1,-E56)))</f>
        <v>#REF!</v>
      </c>
      <c r="K56" s="663"/>
    </row>
    <row r="57" s="651" customFormat="true" ht="14.25" hidden="false" customHeight="false" outlineLevel="0" collapsed="false">
      <c r="A57" s="660" t="e">
        <f aca="false">IF(A56="","",IF(A56=#REF!*12,"",+A56+1))</f>
        <v>#REF!</v>
      </c>
      <c r="B57" s="661" t="e">
        <f aca="false">IF(A57="","",+B56)</f>
        <v>#REF!</v>
      </c>
      <c r="C57" s="661" t="e">
        <f aca="false">IF(A57="","",IF(#REF!+'Plano Prestação Mensal Proposta'!A57&gt;120,0,ROUND(IF(B57&gt;0.045,(0.045*0.5),(0.5)*B57),7)))</f>
        <v>#REF!</v>
      </c>
      <c r="D57" s="661" t="e">
        <f aca="false">IF(A57="","",+B57-C57)</f>
        <v>#REF!</v>
      </c>
      <c r="E57" s="662" t="e">
        <f aca="false">IF(A57="","",IF(F56="","",+E56-F56))</f>
        <v>#REF!</v>
      </c>
      <c r="F57" s="662" t="e">
        <f aca="false">IF(A57="","",IF(J57="","",+J57-H57))</f>
        <v>#REF!</v>
      </c>
      <c r="G57" s="662" t="e">
        <f aca="false">IF(A57="","",IF(E57="","",ROUND(+E57*((1+B57)^(1/12)-1),2)))</f>
        <v>#REF!</v>
      </c>
      <c r="H57" s="662" t="e">
        <f aca="false">IF(A57="","",IF(E57="","",ROUND(+E57*((1+D57)^(1/12)-1),2)))</f>
        <v>#REF!</v>
      </c>
      <c r="I57" s="662" t="e">
        <f aca="false">IF(A57="","",+G57-H57)</f>
        <v>#REF!</v>
      </c>
      <c r="J57" s="662" t="e">
        <f aca="false">IF(A57="","",IF(#REF!="","",PMT((1+D57)^(1/12)-1,(#REF!*12)-A57+1,-E57)))</f>
        <v>#REF!</v>
      </c>
      <c r="K57" s="663"/>
    </row>
    <row r="58" s="651" customFormat="true" ht="14.25" hidden="false" customHeight="false" outlineLevel="0" collapsed="false">
      <c r="A58" s="660" t="e">
        <f aca="false">IF(A57="","",IF(A57=#REF!*12,"",+A57+1))</f>
        <v>#REF!</v>
      </c>
      <c r="B58" s="661" t="e">
        <f aca="false">IF(A58="","",+B57)</f>
        <v>#REF!</v>
      </c>
      <c r="C58" s="661" t="e">
        <f aca="false">IF(A58="","",IF(#REF!+'Plano Prestação Mensal Proposta'!A58&gt;120,0,ROUND(IF(B58&gt;0.045,(0.045*0.5),(0.5)*B58),7)))</f>
        <v>#REF!</v>
      </c>
      <c r="D58" s="661" t="e">
        <f aca="false">IF(A58="","",+B58-C58)</f>
        <v>#REF!</v>
      </c>
      <c r="E58" s="662" t="e">
        <f aca="false">IF(A58="","",IF(F57="","",+E57-F57))</f>
        <v>#REF!</v>
      </c>
      <c r="F58" s="662" t="e">
        <f aca="false">IF(A58="","",IF(J58="","",+J58-H58))</f>
        <v>#REF!</v>
      </c>
      <c r="G58" s="662" t="e">
        <f aca="false">IF(A58="","",IF(E58="","",ROUND(+E58*((1+B58)^(1/12)-1),2)))</f>
        <v>#REF!</v>
      </c>
      <c r="H58" s="662" t="e">
        <f aca="false">IF(A58="","",IF(E58="","",ROUND(+E58*((1+D58)^(1/12)-1),2)))</f>
        <v>#REF!</v>
      </c>
      <c r="I58" s="662" t="e">
        <f aca="false">IF(A58="","",+G58-H58)</f>
        <v>#REF!</v>
      </c>
      <c r="J58" s="662" t="e">
        <f aca="false">IF(A58="","",IF(#REF!="","",PMT((1+D58)^(1/12)-1,(#REF!*12)-A58+1,-E58)))</f>
        <v>#REF!</v>
      </c>
      <c r="K58" s="663"/>
    </row>
    <row r="59" s="651" customFormat="true" ht="14.25" hidden="false" customHeight="false" outlineLevel="0" collapsed="false">
      <c r="A59" s="660" t="e">
        <f aca="false">IF(A58="","",IF(A58=#REF!*12,"",+A58+1))</f>
        <v>#REF!</v>
      </c>
      <c r="B59" s="661" t="e">
        <f aca="false">IF(A59="","",+B58)</f>
        <v>#REF!</v>
      </c>
      <c r="C59" s="661" t="e">
        <f aca="false">IF(A59="","",IF(#REF!+'Plano Prestação Mensal Proposta'!A59&gt;120,0,ROUND(IF(B59&gt;0.045,(0.045*0.5),(0.5)*B59),7)))</f>
        <v>#REF!</v>
      </c>
      <c r="D59" s="661" t="e">
        <f aca="false">IF(A59="","",+B59-C59)</f>
        <v>#REF!</v>
      </c>
      <c r="E59" s="662" t="e">
        <f aca="false">IF(A59="","",IF(F58="","",+E58-F58))</f>
        <v>#REF!</v>
      </c>
      <c r="F59" s="662" t="e">
        <f aca="false">IF(A59="","",IF(J59="","",+J59-H59))</f>
        <v>#REF!</v>
      </c>
      <c r="G59" s="662" t="e">
        <f aca="false">IF(A59="","",IF(E59="","",ROUND(+E59*((1+B59)^(1/12)-1),2)))</f>
        <v>#REF!</v>
      </c>
      <c r="H59" s="662" t="e">
        <f aca="false">IF(A59="","",IF(E59="","",ROUND(+E59*((1+D59)^(1/12)-1),2)))</f>
        <v>#REF!</v>
      </c>
      <c r="I59" s="662" t="e">
        <f aca="false">IF(A59="","",+G59-H59)</f>
        <v>#REF!</v>
      </c>
      <c r="J59" s="662" t="e">
        <f aca="false">IF(A59="","",IF(#REF!="","",PMT((1+D59)^(1/12)-1,(#REF!*12)-A59+1,-E59)))</f>
        <v>#REF!</v>
      </c>
      <c r="K59" s="663"/>
    </row>
    <row r="60" s="651" customFormat="true" ht="14.25" hidden="false" customHeight="false" outlineLevel="0" collapsed="false">
      <c r="A60" s="660" t="e">
        <f aca="false">IF(A59="","",IF(A59=#REF!*12,"",+A59+1))</f>
        <v>#REF!</v>
      </c>
      <c r="B60" s="661" t="e">
        <f aca="false">IF(A60="","",+B59)</f>
        <v>#REF!</v>
      </c>
      <c r="C60" s="661" t="e">
        <f aca="false">IF(A60="","",IF(#REF!+'Plano Prestação Mensal Proposta'!A60&gt;120,0,ROUND(IF(B60&gt;0.045,(0.045*0.5),(0.5)*B60),7)))</f>
        <v>#REF!</v>
      </c>
      <c r="D60" s="661" t="e">
        <f aca="false">IF(A60="","",+B60-C60)</f>
        <v>#REF!</v>
      </c>
      <c r="E60" s="662" t="e">
        <f aca="false">IF(A60="","",IF(F59="","",+E59-F59))</f>
        <v>#REF!</v>
      </c>
      <c r="F60" s="662" t="e">
        <f aca="false">IF(A60="","",IF(J60="","",+J60-H60))</f>
        <v>#REF!</v>
      </c>
      <c r="G60" s="662" t="e">
        <f aca="false">IF(A60="","",IF(E60="","",ROUND(+E60*((1+B60)^(1/12)-1),2)))</f>
        <v>#REF!</v>
      </c>
      <c r="H60" s="662" t="e">
        <f aca="false">IF(A60="","",IF(E60="","",ROUND(+E60*((1+D60)^(1/12)-1),2)))</f>
        <v>#REF!</v>
      </c>
      <c r="I60" s="662" t="e">
        <f aca="false">IF(A60="","",+G60-H60)</f>
        <v>#REF!</v>
      </c>
      <c r="J60" s="662" t="e">
        <f aca="false">IF(A60="","",IF(#REF!="","",PMT((1+D60)^(1/12)-1,(#REF!*12)-A60+1,-E60)))</f>
        <v>#REF!</v>
      </c>
      <c r="K60" s="663"/>
    </row>
    <row r="61" s="651" customFormat="true" ht="14.25" hidden="false" customHeight="false" outlineLevel="0" collapsed="false">
      <c r="A61" s="660" t="e">
        <f aca="false">IF(A60="","",IF(A60=#REF!*12,"",+A60+1))</f>
        <v>#REF!</v>
      </c>
      <c r="B61" s="661" t="e">
        <f aca="false">IF(A61="","",+B60)</f>
        <v>#REF!</v>
      </c>
      <c r="C61" s="661" t="e">
        <f aca="false">IF(A61="","",IF(#REF!+'Plano Prestação Mensal Proposta'!A61&gt;120,0,ROUND(IF(B61&gt;0.045,(0.045*0.5),(0.5)*B61),7)))</f>
        <v>#REF!</v>
      </c>
      <c r="D61" s="661" t="e">
        <f aca="false">IF(A61="","",+B61-C61)</f>
        <v>#REF!</v>
      </c>
      <c r="E61" s="662" t="e">
        <f aca="false">IF(A61="","",IF(F60="","",+E60-F60))</f>
        <v>#REF!</v>
      </c>
      <c r="F61" s="662" t="e">
        <f aca="false">IF(A61="","",IF(J61="","",+J61-H61))</f>
        <v>#REF!</v>
      </c>
      <c r="G61" s="662" t="e">
        <f aca="false">IF(A61="","",IF(E61="","",ROUND(+E61*((1+B61)^(1/12)-1),2)))</f>
        <v>#REF!</v>
      </c>
      <c r="H61" s="662" t="e">
        <f aca="false">IF(A61="","",IF(E61="","",ROUND(+E61*((1+D61)^(1/12)-1),2)))</f>
        <v>#REF!</v>
      </c>
      <c r="I61" s="662" t="e">
        <f aca="false">IF(A61="","",+G61-H61)</f>
        <v>#REF!</v>
      </c>
      <c r="J61" s="662" t="e">
        <f aca="false">IF(A61="","",IF(#REF!="","",PMT((1+D61)^(1/12)-1,(#REF!*12)-A61+1,-E61)))</f>
        <v>#REF!</v>
      </c>
      <c r="K61" s="663"/>
    </row>
    <row r="62" s="651" customFormat="true" ht="14.25" hidden="false" customHeight="false" outlineLevel="0" collapsed="false">
      <c r="A62" s="660" t="e">
        <f aca="false">IF(A61="","",IF(A61=#REF!*12,"",+A61+1))</f>
        <v>#REF!</v>
      </c>
      <c r="B62" s="661" t="e">
        <f aca="false">IF(A62="","",+B61)</f>
        <v>#REF!</v>
      </c>
      <c r="C62" s="661" t="e">
        <f aca="false">IF(A62="","",IF(#REF!+'Plano Prestação Mensal Proposta'!A62&gt;120,0,ROUND(IF(B62&gt;0.045,(0.045*0.5),(0.5)*B62),7)))</f>
        <v>#REF!</v>
      </c>
      <c r="D62" s="661" t="e">
        <f aca="false">IF(A62="","",+B62-C62)</f>
        <v>#REF!</v>
      </c>
      <c r="E62" s="662" t="e">
        <f aca="false">IF(A62="","",IF(F61="","",+E61-F61))</f>
        <v>#REF!</v>
      </c>
      <c r="F62" s="662" t="e">
        <f aca="false">IF(A62="","",IF(J62="","",+J62-H62))</f>
        <v>#REF!</v>
      </c>
      <c r="G62" s="662" t="e">
        <f aca="false">IF(A62="","",IF(E62="","",ROUND(+E62*((1+B62)^(1/12)-1),2)))</f>
        <v>#REF!</v>
      </c>
      <c r="H62" s="662" t="e">
        <f aca="false">IF(A62="","",IF(E62="","",ROUND(+E62*((1+D62)^(1/12)-1),2)))</f>
        <v>#REF!</v>
      </c>
      <c r="I62" s="662" t="e">
        <f aca="false">IF(A62="","",+G62-H62)</f>
        <v>#REF!</v>
      </c>
      <c r="J62" s="662" t="e">
        <f aca="false">IF(A62="","",IF(#REF!="","",PMT((1+D62)^(1/12)-1,(#REF!*12)-A62+1,-E62)))</f>
        <v>#REF!</v>
      </c>
      <c r="K62" s="663"/>
    </row>
    <row r="63" s="651" customFormat="true" ht="14.25" hidden="false" customHeight="false" outlineLevel="0" collapsed="false">
      <c r="A63" s="660" t="e">
        <f aca="false">IF(A62="","",IF(A62=#REF!*12,"",+A62+1))</f>
        <v>#REF!</v>
      </c>
      <c r="B63" s="661" t="e">
        <f aca="false">IF(A63="","",+B62)</f>
        <v>#REF!</v>
      </c>
      <c r="C63" s="661" t="e">
        <f aca="false">IF(A63="","",IF(#REF!+'Plano Prestação Mensal Proposta'!A63&gt;120,0,ROUND(IF(B63&gt;0.045,(0.045*0.5),(0.5)*B63),7)))</f>
        <v>#REF!</v>
      </c>
      <c r="D63" s="661" t="e">
        <f aca="false">IF(A63="","",+B63-C63)</f>
        <v>#REF!</v>
      </c>
      <c r="E63" s="662" t="e">
        <f aca="false">IF(A63="","",IF(F62="","",+E62-F62))</f>
        <v>#REF!</v>
      </c>
      <c r="F63" s="662" t="e">
        <f aca="false">IF(A63="","",IF(J63="","",+J63-H63))</f>
        <v>#REF!</v>
      </c>
      <c r="G63" s="662" t="e">
        <f aca="false">IF(A63="","",IF(E63="","",ROUND(+E63*((1+B63)^(1/12)-1),2)))</f>
        <v>#REF!</v>
      </c>
      <c r="H63" s="662" t="e">
        <f aca="false">IF(A63="","",IF(E63="","",ROUND(+E63*((1+D63)^(1/12)-1),2)))</f>
        <v>#REF!</v>
      </c>
      <c r="I63" s="662" t="e">
        <f aca="false">IF(A63="","",+G63-H63)</f>
        <v>#REF!</v>
      </c>
      <c r="J63" s="662" t="e">
        <f aca="false">IF(A63="","",IF(#REF!="","",PMT((1+D63)^(1/12)-1,(#REF!*12)-A63+1,-E63)))</f>
        <v>#REF!</v>
      </c>
      <c r="K63" s="663"/>
    </row>
    <row r="64" s="651" customFormat="true" ht="14.25" hidden="false" customHeight="false" outlineLevel="0" collapsed="false">
      <c r="A64" s="660" t="e">
        <f aca="false">IF(A63="","",IF(A63=#REF!*12,"",+A63+1))</f>
        <v>#REF!</v>
      </c>
      <c r="B64" s="661" t="e">
        <f aca="false">IF(A64="","",+B63)</f>
        <v>#REF!</v>
      </c>
      <c r="C64" s="661" t="e">
        <f aca="false">IF(A64="","",IF(#REF!+'Plano Prestação Mensal Proposta'!A64&gt;120,0,ROUND(IF(B64&gt;0.045,(0.045*0.5),(0.5)*B64),7)))</f>
        <v>#REF!</v>
      </c>
      <c r="D64" s="661" t="e">
        <f aca="false">IF(A64="","",+B64-C64)</f>
        <v>#REF!</v>
      </c>
      <c r="E64" s="662" t="e">
        <f aca="false">IF(A64="","",IF(F63="","",+E63-F63))</f>
        <v>#REF!</v>
      </c>
      <c r="F64" s="662" t="e">
        <f aca="false">IF(A64="","",IF(J64="","",+J64-H64))</f>
        <v>#REF!</v>
      </c>
      <c r="G64" s="662" t="e">
        <f aca="false">IF(A64="","",IF(E64="","",ROUND(+E64*((1+B64)^(1/12)-1),2)))</f>
        <v>#REF!</v>
      </c>
      <c r="H64" s="662" t="e">
        <f aca="false">IF(A64="","",IF(E64="","",ROUND(+E64*((1+D64)^(1/12)-1),2)))</f>
        <v>#REF!</v>
      </c>
      <c r="I64" s="662" t="e">
        <f aca="false">IF(A64="","",+G64-H64)</f>
        <v>#REF!</v>
      </c>
      <c r="J64" s="662" t="e">
        <f aca="false">IF(A64="","",IF(#REF!="","",PMT((1+D64)^(1/12)-1,(#REF!*12)-A64+1,-E64)))</f>
        <v>#REF!</v>
      </c>
      <c r="K64" s="663"/>
    </row>
    <row r="65" s="651" customFormat="true" ht="14.25" hidden="false" customHeight="false" outlineLevel="0" collapsed="false">
      <c r="A65" s="660" t="e">
        <f aca="false">IF(A64="","",IF(A64=#REF!*12,"",+A64+1))</f>
        <v>#REF!</v>
      </c>
      <c r="B65" s="661" t="e">
        <f aca="false">IF(A65="","",+B64)</f>
        <v>#REF!</v>
      </c>
      <c r="C65" s="661" t="e">
        <f aca="false">IF(A65="","",IF(#REF!+'Plano Prestação Mensal Proposta'!A65&gt;120,0,ROUND(IF(B65&gt;0.045,(0.045*0.5),(0.5)*B65),7)))</f>
        <v>#REF!</v>
      </c>
      <c r="D65" s="661" t="e">
        <f aca="false">IF(A65="","",+B65-C65)</f>
        <v>#REF!</v>
      </c>
      <c r="E65" s="662" t="e">
        <f aca="false">IF(A65="","",IF(F64="","",+E64-F64))</f>
        <v>#REF!</v>
      </c>
      <c r="F65" s="662" t="e">
        <f aca="false">IF(A65="","",IF(J65="","",+J65-H65))</f>
        <v>#REF!</v>
      </c>
      <c r="G65" s="662" t="e">
        <f aca="false">IF(A65="","",IF(E65="","",ROUND(+E65*((1+B65)^(1/12)-1),2)))</f>
        <v>#REF!</v>
      </c>
      <c r="H65" s="662" t="e">
        <f aca="false">IF(A65="","",IF(E65="","",ROUND(+E65*((1+D65)^(1/12)-1),2)))</f>
        <v>#REF!</v>
      </c>
      <c r="I65" s="662" t="e">
        <f aca="false">IF(A65="","",+G65-H65)</f>
        <v>#REF!</v>
      </c>
      <c r="J65" s="662" t="e">
        <f aca="false">IF(A65="","",IF(#REF!="","",PMT((1+D65)^(1/12)-1,(#REF!*12)-A65+1,-E65)))</f>
        <v>#REF!</v>
      </c>
      <c r="K65" s="663"/>
    </row>
    <row r="66" s="651" customFormat="true" ht="14.25" hidden="false" customHeight="false" outlineLevel="0" collapsed="false">
      <c r="A66" s="660" t="e">
        <f aca="false">IF(A65="","",IF(A65=#REF!*12,"",+A65+1))</f>
        <v>#REF!</v>
      </c>
      <c r="B66" s="661" t="e">
        <f aca="false">IF(A66="","",+B65)</f>
        <v>#REF!</v>
      </c>
      <c r="C66" s="661" t="e">
        <f aca="false">IF(A66="","",IF(#REF!+'Plano Prestação Mensal Proposta'!A66&gt;120,0,ROUND(IF(B66&gt;0.045,(0.045*0.5),(0.5)*B66),7)))</f>
        <v>#REF!</v>
      </c>
      <c r="D66" s="661" t="e">
        <f aca="false">IF(A66="","",+B66-C66)</f>
        <v>#REF!</v>
      </c>
      <c r="E66" s="662" t="e">
        <f aca="false">IF(A66="","",IF(F65="","",+E65-F65))</f>
        <v>#REF!</v>
      </c>
      <c r="F66" s="662" t="e">
        <f aca="false">IF(A66="","",IF(J66="","",+J66-H66))</f>
        <v>#REF!</v>
      </c>
      <c r="G66" s="662" t="e">
        <f aca="false">IF(A66="","",IF(E66="","",ROUND(+E66*((1+B66)^(1/12)-1),2)))</f>
        <v>#REF!</v>
      </c>
      <c r="H66" s="662" t="e">
        <f aca="false">IF(A66="","",IF(E66="","",ROUND(+E66*((1+D66)^(1/12)-1),2)))</f>
        <v>#REF!</v>
      </c>
      <c r="I66" s="662" t="e">
        <f aca="false">IF(A66="","",+G66-H66)</f>
        <v>#REF!</v>
      </c>
      <c r="J66" s="662" t="e">
        <f aca="false">IF(A66="","",IF(#REF!="","",PMT((1+D66)^(1/12)-1,(#REF!*12)-A66+1,-E66)))</f>
        <v>#REF!</v>
      </c>
      <c r="K66" s="663"/>
    </row>
    <row r="67" s="651" customFormat="true" ht="14.25" hidden="false" customHeight="false" outlineLevel="0" collapsed="false">
      <c r="A67" s="660" t="e">
        <f aca="false">IF(A66="","",IF(A66=#REF!*12,"",+A66+1))</f>
        <v>#REF!</v>
      </c>
      <c r="B67" s="661" t="e">
        <f aca="false">IF(A67="","",+B66)</f>
        <v>#REF!</v>
      </c>
      <c r="C67" s="661" t="e">
        <f aca="false">IF(A67="","",IF(#REF!+'Plano Prestação Mensal Proposta'!A67&gt;120,0,ROUND(IF(B67&gt;0.045,(0.045*0.5),(0.5)*B67),7)))</f>
        <v>#REF!</v>
      </c>
      <c r="D67" s="661" t="e">
        <f aca="false">IF(A67="","",+B67-C67)</f>
        <v>#REF!</v>
      </c>
      <c r="E67" s="662" t="e">
        <f aca="false">IF(A67="","",IF(F66="","",+E66-F66))</f>
        <v>#REF!</v>
      </c>
      <c r="F67" s="662" t="e">
        <f aca="false">IF(A67="","",IF(J67="","",+J67-H67))</f>
        <v>#REF!</v>
      </c>
      <c r="G67" s="662" t="e">
        <f aca="false">IF(A67="","",IF(E67="","",ROUND(+E67*((1+B67)^(1/12)-1),2)))</f>
        <v>#REF!</v>
      </c>
      <c r="H67" s="662" t="e">
        <f aca="false">IF(A67="","",IF(E67="","",ROUND(+E67*((1+D67)^(1/12)-1),2)))</f>
        <v>#REF!</v>
      </c>
      <c r="I67" s="662" t="e">
        <f aca="false">IF(A67="","",+G67-H67)</f>
        <v>#REF!</v>
      </c>
      <c r="J67" s="662" t="e">
        <f aca="false">IF(A67="","",IF(#REF!="","",PMT((1+D67)^(1/12)-1,(#REF!*12)-A67+1,-E67)))</f>
        <v>#REF!</v>
      </c>
      <c r="K67" s="663"/>
    </row>
    <row r="68" s="651" customFormat="true" ht="14.25" hidden="false" customHeight="false" outlineLevel="0" collapsed="false">
      <c r="A68" s="660" t="e">
        <f aca="false">IF(A67="","",IF(A67=#REF!*12,"",+A67+1))</f>
        <v>#REF!</v>
      </c>
      <c r="B68" s="661" t="e">
        <f aca="false">IF(A68="","",+B67)</f>
        <v>#REF!</v>
      </c>
      <c r="C68" s="661" t="e">
        <f aca="false">IF(A68="","",IF(#REF!+'Plano Prestação Mensal Proposta'!A68&gt;120,0,ROUND(IF(B68&gt;0.045,(0.045*0.5),(0.5)*B68),7)))</f>
        <v>#REF!</v>
      </c>
      <c r="D68" s="661" t="e">
        <f aca="false">IF(A68="","",+B68-C68)</f>
        <v>#REF!</v>
      </c>
      <c r="E68" s="662" t="e">
        <f aca="false">IF(A68="","",IF(F67="","",+E67-F67))</f>
        <v>#REF!</v>
      </c>
      <c r="F68" s="662" t="e">
        <f aca="false">IF(A68="","",IF(J68="","",+J68-H68))</f>
        <v>#REF!</v>
      </c>
      <c r="G68" s="662" t="e">
        <f aca="false">IF(A68="","",IF(E68="","",ROUND(+E68*((1+B68)^(1/12)-1),2)))</f>
        <v>#REF!</v>
      </c>
      <c r="H68" s="662" t="e">
        <f aca="false">IF(A68="","",IF(E68="","",ROUND(+E68*((1+D68)^(1/12)-1),2)))</f>
        <v>#REF!</v>
      </c>
      <c r="I68" s="662" t="e">
        <f aca="false">IF(A68="","",+G68-H68)</f>
        <v>#REF!</v>
      </c>
      <c r="J68" s="662" t="e">
        <f aca="false">IF(A68="","",IF(#REF!="","",PMT((1+D68)^(1/12)-1,(#REF!*12)-A68+1,-E68)))</f>
        <v>#REF!</v>
      </c>
      <c r="K68" s="663"/>
    </row>
    <row r="69" s="651" customFormat="true" ht="14.25" hidden="false" customHeight="false" outlineLevel="0" collapsed="false">
      <c r="A69" s="660" t="e">
        <f aca="false">IF(A68="","",IF(A68=#REF!*12,"",+A68+1))</f>
        <v>#REF!</v>
      </c>
      <c r="B69" s="661" t="e">
        <f aca="false">IF(A69="","",+B68)</f>
        <v>#REF!</v>
      </c>
      <c r="C69" s="661" t="e">
        <f aca="false">IF(A69="","",IF(#REF!+'Plano Prestação Mensal Proposta'!A69&gt;120,0,ROUND(IF(B69&gt;0.045,(0.045*0.5),(0.5)*B69),7)))</f>
        <v>#REF!</v>
      </c>
      <c r="D69" s="661" t="e">
        <f aca="false">IF(A69="","",+B69-C69)</f>
        <v>#REF!</v>
      </c>
      <c r="E69" s="662" t="e">
        <f aca="false">IF(A69="","",IF(F68="","",+E68-F68))</f>
        <v>#REF!</v>
      </c>
      <c r="F69" s="662" t="e">
        <f aca="false">IF(A69="","",IF(J69="","",+J69-H69))</f>
        <v>#REF!</v>
      </c>
      <c r="G69" s="662" t="e">
        <f aca="false">IF(A69="","",IF(E69="","",ROUND(+E69*((1+B69)^(1/12)-1),2)))</f>
        <v>#REF!</v>
      </c>
      <c r="H69" s="662" t="e">
        <f aca="false">IF(A69="","",IF(E69="","",ROUND(+E69*((1+D69)^(1/12)-1),2)))</f>
        <v>#REF!</v>
      </c>
      <c r="I69" s="662" t="e">
        <f aca="false">IF(A69="","",+G69-H69)</f>
        <v>#REF!</v>
      </c>
      <c r="J69" s="662" t="e">
        <f aca="false">IF(A69="","",IF(#REF!="","",PMT((1+D69)^(1/12)-1,(#REF!*12)-A69+1,-E69)))</f>
        <v>#REF!</v>
      </c>
      <c r="K69" s="663"/>
    </row>
    <row r="70" s="651" customFormat="true" ht="14.25" hidden="false" customHeight="false" outlineLevel="0" collapsed="false">
      <c r="A70" s="660" t="e">
        <f aca="false">IF(A69="","",IF(A69=#REF!*12,"",+A69+1))</f>
        <v>#REF!</v>
      </c>
      <c r="B70" s="661" t="e">
        <f aca="false">IF(A70="","",+B69)</f>
        <v>#REF!</v>
      </c>
      <c r="C70" s="661" t="e">
        <f aca="false">IF(A70="","",IF(#REF!+'Plano Prestação Mensal Proposta'!A70&gt;120,0,ROUND(IF(B70&gt;0.045,(0.045*0.5),(0.5)*B70),7)))</f>
        <v>#REF!</v>
      </c>
      <c r="D70" s="661" t="e">
        <f aca="false">IF(A70="","",+B70-C70)</f>
        <v>#REF!</v>
      </c>
      <c r="E70" s="662" t="e">
        <f aca="false">IF(A70="","",IF(F69="","",+E69-F69))</f>
        <v>#REF!</v>
      </c>
      <c r="F70" s="662" t="e">
        <f aca="false">IF(A70="","",IF(J70="","",+J70-H70))</f>
        <v>#REF!</v>
      </c>
      <c r="G70" s="662" t="e">
        <f aca="false">IF(A70="","",IF(E70="","",ROUND(+E70*((1+B70)^(1/12)-1),2)))</f>
        <v>#REF!</v>
      </c>
      <c r="H70" s="662" t="e">
        <f aca="false">IF(A70="","",IF(E70="","",ROUND(+E70*((1+D70)^(1/12)-1),2)))</f>
        <v>#REF!</v>
      </c>
      <c r="I70" s="662" t="e">
        <f aca="false">IF(A70="","",+G70-H70)</f>
        <v>#REF!</v>
      </c>
      <c r="J70" s="662" t="e">
        <f aca="false">IF(A70="","",IF(#REF!="","",PMT((1+D70)^(1/12)-1,(#REF!*12)-A70+1,-E70)))</f>
        <v>#REF!</v>
      </c>
      <c r="K70" s="663"/>
    </row>
    <row r="71" s="651" customFormat="true" ht="14.25" hidden="false" customHeight="false" outlineLevel="0" collapsed="false">
      <c r="A71" s="660" t="e">
        <f aca="false">IF(A70="","",IF(A70=#REF!*12,"",+A70+1))</f>
        <v>#REF!</v>
      </c>
      <c r="B71" s="661" t="e">
        <f aca="false">IF(A71="","",+B70)</f>
        <v>#REF!</v>
      </c>
      <c r="C71" s="661" t="e">
        <f aca="false">IF(A71="","",IF(#REF!+'Plano Prestação Mensal Proposta'!A71&gt;120,0,ROUND(IF(B71&gt;0.045,(0.045*0.5),(0.5)*B71),7)))</f>
        <v>#REF!</v>
      </c>
      <c r="D71" s="661" t="e">
        <f aca="false">IF(A71="","",+B71-C71)</f>
        <v>#REF!</v>
      </c>
      <c r="E71" s="662" t="e">
        <f aca="false">IF(A71="","",IF(F70="","",+E70-F70))</f>
        <v>#REF!</v>
      </c>
      <c r="F71" s="662" t="e">
        <f aca="false">IF(A71="","",IF(J71="","",+J71-H71))</f>
        <v>#REF!</v>
      </c>
      <c r="G71" s="662" t="e">
        <f aca="false">IF(A71="","",IF(E71="","",ROUND(+E71*((1+B71)^(1/12)-1),2)))</f>
        <v>#REF!</v>
      </c>
      <c r="H71" s="662" t="e">
        <f aca="false">IF(A71="","",IF(E71="","",ROUND(+E71*((1+D71)^(1/12)-1),2)))</f>
        <v>#REF!</v>
      </c>
      <c r="I71" s="662" t="e">
        <f aca="false">IF(A71="","",+G71-H71)</f>
        <v>#REF!</v>
      </c>
      <c r="J71" s="662" t="e">
        <f aca="false">IF(A71="","",IF(#REF!="","",PMT((1+D71)^(1/12)-1,(#REF!*12)-A71+1,-E71)))</f>
        <v>#REF!</v>
      </c>
      <c r="K71" s="663"/>
    </row>
    <row r="72" s="651" customFormat="true" ht="14.25" hidden="false" customHeight="false" outlineLevel="0" collapsed="false">
      <c r="A72" s="660" t="e">
        <f aca="false">IF(A71="","",IF(A71=#REF!*12,"",+A71+1))</f>
        <v>#REF!</v>
      </c>
      <c r="B72" s="661" t="e">
        <f aca="false">IF(A72="","",+B71)</f>
        <v>#REF!</v>
      </c>
      <c r="C72" s="661" t="e">
        <f aca="false">IF(A72="","",IF(#REF!+'Plano Prestação Mensal Proposta'!A72&gt;120,0,ROUND(IF(B72&gt;0.045,(0.045*0.5),(0.5)*B72),7)))</f>
        <v>#REF!</v>
      </c>
      <c r="D72" s="661" t="e">
        <f aca="false">IF(A72="","",+B72-C72)</f>
        <v>#REF!</v>
      </c>
      <c r="E72" s="662" t="e">
        <f aca="false">IF(A72="","",IF(F71="","",+E71-F71))</f>
        <v>#REF!</v>
      </c>
      <c r="F72" s="662" t="e">
        <f aca="false">IF(A72="","",IF(J72="","",+J72-H72))</f>
        <v>#REF!</v>
      </c>
      <c r="G72" s="662" t="e">
        <f aca="false">IF(A72="","",IF(E72="","",ROUND(+E72*((1+B72)^(1/12)-1),2)))</f>
        <v>#REF!</v>
      </c>
      <c r="H72" s="662" t="e">
        <f aca="false">IF(A72="","",IF(E72="","",ROUND(+E72*((1+D72)^(1/12)-1),2)))</f>
        <v>#REF!</v>
      </c>
      <c r="I72" s="662" t="e">
        <f aca="false">IF(A72="","",+G72-H72)</f>
        <v>#REF!</v>
      </c>
      <c r="J72" s="662" t="e">
        <f aca="false">IF(A72="","",IF(#REF!="","",PMT((1+D72)^(1/12)-1,(#REF!*12)-A72+1,-E72)))</f>
        <v>#REF!</v>
      </c>
      <c r="K72" s="663"/>
    </row>
    <row r="73" s="651" customFormat="true" ht="14.25" hidden="false" customHeight="false" outlineLevel="0" collapsed="false">
      <c r="A73" s="660" t="e">
        <f aca="false">IF(A72="","",IF(A72=#REF!*12,"",+A72+1))</f>
        <v>#REF!</v>
      </c>
      <c r="B73" s="661" t="e">
        <f aca="false">IF(A73="","",+B72)</f>
        <v>#REF!</v>
      </c>
      <c r="C73" s="661" t="e">
        <f aca="false">IF(A73="","",IF(#REF!+'Plano Prestação Mensal Proposta'!A73&gt;120,0,ROUND(IF(B73&gt;0.045,(0.045*0.5),(0.5)*B73),7)))</f>
        <v>#REF!</v>
      </c>
      <c r="D73" s="661" t="e">
        <f aca="false">IF(A73="","",+B73-C73)</f>
        <v>#REF!</v>
      </c>
      <c r="E73" s="662" t="e">
        <f aca="false">IF(A73="","",IF(F72="","",+E72-F72))</f>
        <v>#REF!</v>
      </c>
      <c r="F73" s="662" t="e">
        <f aca="false">IF(A73="","",IF(J73="","",+J73-H73))</f>
        <v>#REF!</v>
      </c>
      <c r="G73" s="662" t="e">
        <f aca="false">IF(A73="","",IF(E73="","",ROUND(+E73*((1+B73)^(1/12)-1),2)))</f>
        <v>#REF!</v>
      </c>
      <c r="H73" s="662" t="e">
        <f aca="false">IF(A73="","",IF(E73="","",ROUND(+E73*((1+D73)^(1/12)-1),2)))</f>
        <v>#REF!</v>
      </c>
      <c r="I73" s="662" t="e">
        <f aca="false">IF(A73="","",+G73-H73)</f>
        <v>#REF!</v>
      </c>
      <c r="J73" s="662" t="e">
        <f aca="false">IF(A73="","",IF(#REF!="","",PMT((1+D73)^(1/12)-1,(#REF!*12)-A73+1,-E73)))</f>
        <v>#REF!</v>
      </c>
      <c r="K73" s="663"/>
    </row>
    <row r="74" s="651" customFormat="true" ht="14.25" hidden="false" customHeight="false" outlineLevel="0" collapsed="false">
      <c r="A74" s="660" t="e">
        <f aca="false">IF(A73="","",IF(A73=#REF!*12,"",+A73+1))</f>
        <v>#REF!</v>
      </c>
      <c r="B74" s="661" t="e">
        <f aca="false">IF(A74="","",+B73)</f>
        <v>#REF!</v>
      </c>
      <c r="C74" s="661" t="e">
        <f aca="false">IF(A74="","",IF(#REF!+'Plano Prestação Mensal Proposta'!A74&gt;120,0,ROUND(IF(B74&gt;0.045,(0.045*0.5),(0.5)*B74),7)))</f>
        <v>#REF!</v>
      </c>
      <c r="D74" s="661" t="e">
        <f aca="false">IF(A74="","",+B74-C74)</f>
        <v>#REF!</v>
      </c>
      <c r="E74" s="662" t="e">
        <f aca="false">IF(A74="","",IF(F73="","",+E73-F73))</f>
        <v>#REF!</v>
      </c>
      <c r="F74" s="662" t="e">
        <f aca="false">IF(A74="","",IF(J74="","",+J74-H74))</f>
        <v>#REF!</v>
      </c>
      <c r="G74" s="662" t="e">
        <f aca="false">IF(A74="","",IF(E74="","",ROUND(+E74*((1+B74)^(1/12)-1),2)))</f>
        <v>#REF!</v>
      </c>
      <c r="H74" s="662" t="e">
        <f aca="false">IF(A74="","",IF(E74="","",ROUND(+E74*((1+D74)^(1/12)-1),2)))</f>
        <v>#REF!</v>
      </c>
      <c r="I74" s="662" t="e">
        <f aca="false">IF(A74="","",+G74-H74)</f>
        <v>#REF!</v>
      </c>
      <c r="J74" s="662" t="e">
        <f aca="false">IF(A74="","",IF(#REF!="","",PMT((1+D74)^(1/12)-1,(#REF!*12)-A74+1,-E74)))</f>
        <v>#REF!</v>
      </c>
      <c r="K74" s="663"/>
    </row>
    <row r="75" s="651" customFormat="true" ht="14.25" hidden="false" customHeight="false" outlineLevel="0" collapsed="false">
      <c r="A75" s="660" t="e">
        <f aca="false">IF(A74="","",IF(A74=#REF!*12,"",+A74+1))</f>
        <v>#REF!</v>
      </c>
      <c r="B75" s="661" t="e">
        <f aca="false">IF(A75="","",+B74)</f>
        <v>#REF!</v>
      </c>
      <c r="C75" s="661" t="e">
        <f aca="false">IF(A75="","",IF(#REF!+'Plano Prestação Mensal Proposta'!A75&gt;120,0,ROUND(IF(B75&gt;0.045,(0.045*0.5),(0.5)*B75),7)))</f>
        <v>#REF!</v>
      </c>
      <c r="D75" s="661" t="e">
        <f aca="false">IF(A75="","",+B75-C75)</f>
        <v>#REF!</v>
      </c>
      <c r="E75" s="662" t="e">
        <f aca="false">IF(A75="","",IF(F74="","",+E74-F74))</f>
        <v>#REF!</v>
      </c>
      <c r="F75" s="662" t="e">
        <f aca="false">IF(A75="","",IF(J75="","",+J75-H75))</f>
        <v>#REF!</v>
      </c>
      <c r="G75" s="662" t="e">
        <f aca="false">IF(A75="","",IF(E75="","",ROUND(+E75*((1+B75)^(1/12)-1),2)))</f>
        <v>#REF!</v>
      </c>
      <c r="H75" s="662" t="e">
        <f aca="false">IF(A75="","",IF(E75="","",ROUND(+E75*((1+D75)^(1/12)-1),2)))</f>
        <v>#REF!</v>
      </c>
      <c r="I75" s="662" t="e">
        <f aca="false">IF(A75="","",+G75-H75)</f>
        <v>#REF!</v>
      </c>
      <c r="J75" s="662" t="e">
        <f aca="false">IF(A75="","",IF(#REF!="","",PMT((1+D75)^(1/12)-1,(#REF!*12)-A75+1,-E75)))</f>
        <v>#REF!</v>
      </c>
      <c r="K75" s="663"/>
    </row>
    <row r="76" s="651" customFormat="true" ht="14.25" hidden="false" customHeight="false" outlineLevel="0" collapsed="false">
      <c r="A76" s="660" t="e">
        <f aca="false">IF(A75="","",IF(A75=#REF!*12,"",+A75+1))</f>
        <v>#REF!</v>
      </c>
      <c r="B76" s="661" t="e">
        <f aca="false">IF(A76="","",+B75)</f>
        <v>#REF!</v>
      </c>
      <c r="C76" s="661" t="e">
        <f aca="false">IF(A76="","",IF(#REF!+'Plano Prestação Mensal Proposta'!A76&gt;120,0,ROUND(IF(B76&gt;0.045,(0.045*0.5),(0.5)*B76),7)))</f>
        <v>#REF!</v>
      </c>
      <c r="D76" s="661" t="e">
        <f aca="false">IF(A76="","",+B76-C76)</f>
        <v>#REF!</v>
      </c>
      <c r="E76" s="662" t="e">
        <f aca="false">IF(A76="","",IF(F75="","",+E75-F75))</f>
        <v>#REF!</v>
      </c>
      <c r="F76" s="662" t="e">
        <f aca="false">IF(A76="","",IF(J76="","",+J76-H76))</f>
        <v>#REF!</v>
      </c>
      <c r="G76" s="662" t="e">
        <f aca="false">IF(A76="","",IF(E76="","",ROUND(+E76*((1+B76)^(1/12)-1),2)))</f>
        <v>#REF!</v>
      </c>
      <c r="H76" s="662" t="e">
        <f aca="false">IF(A76="","",IF(E76="","",ROUND(+E76*((1+D76)^(1/12)-1),2)))</f>
        <v>#REF!</v>
      </c>
      <c r="I76" s="662" t="e">
        <f aca="false">IF(A76="","",+G76-H76)</f>
        <v>#REF!</v>
      </c>
      <c r="J76" s="662" t="e">
        <f aca="false">IF(A76="","",IF(#REF!="","",PMT((1+D76)^(1/12)-1,(#REF!*12)-A76+1,-E76)))</f>
        <v>#REF!</v>
      </c>
      <c r="K76" s="663"/>
    </row>
    <row r="77" s="651" customFormat="true" ht="14.25" hidden="false" customHeight="false" outlineLevel="0" collapsed="false">
      <c r="A77" s="660" t="e">
        <f aca="false">IF(A76="","",IF(A76=#REF!*12,"",+A76+1))</f>
        <v>#REF!</v>
      </c>
      <c r="B77" s="661" t="e">
        <f aca="false">IF(A77="","",+B76)</f>
        <v>#REF!</v>
      </c>
      <c r="C77" s="661" t="e">
        <f aca="false">IF(A77="","",IF(#REF!+'Plano Prestação Mensal Proposta'!A77&gt;120,0,ROUND(IF(B77&gt;0.045,(0.045*0.5),(0.5)*B77),7)))</f>
        <v>#REF!</v>
      </c>
      <c r="D77" s="661" t="e">
        <f aca="false">IF(A77="","",+B77-C77)</f>
        <v>#REF!</v>
      </c>
      <c r="E77" s="662" t="e">
        <f aca="false">IF(A77="","",IF(F76="","",+E76-F76))</f>
        <v>#REF!</v>
      </c>
      <c r="F77" s="662" t="e">
        <f aca="false">IF(A77="","",IF(J77="","",+J77-H77))</f>
        <v>#REF!</v>
      </c>
      <c r="G77" s="662" t="e">
        <f aca="false">IF(A77="","",IF(E77="","",ROUND(+E77*((1+B77)^(1/12)-1),2)))</f>
        <v>#REF!</v>
      </c>
      <c r="H77" s="662" t="e">
        <f aca="false">IF(A77="","",IF(E77="","",ROUND(+E77*((1+D77)^(1/12)-1),2)))</f>
        <v>#REF!</v>
      </c>
      <c r="I77" s="662" t="e">
        <f aca="false">IF(A77="","",+G77-H77)</f>
        <v>#REF!</v>
      </c>
      <c r="J77" s="662" t="e">
        <f aca="false">IF(A77="","",IF(#REF!="","",PMT((1+D77)^(1/12)-1,(#REF!*12)-A77+1,-E77)))</f>
        <v>#REF!</v>
      </c>
      <c r="K77" s="663"/>
    </row>
    <row r="78" s="651" customFormat="true" ht="14.25" hidden="false" customHeight="false" outlineLevel="0" collapsed="false">
      <c r="A78" s="660" t="e">
        <f aca="false">IF(A77="","",IF(A77=#REF!*12,"",+A77+1))</f>
        <v>#REF!</v>
      </c>
      <c r="B78" s="661" t="e">
        <f aca="false">IF(A78="","",+B77)</f>
        <v>#REF!</v>
      </c>
      <c r="C78" s="661" t="e">
        <f aca="false">IF(A78="","",IF(#REF!+'Plano Prestação Mensal Proposta'!A78&gt;120,0,ROUND(IF(B78&gt;0.045,(0.045*0.5),(0.5)*B78),7)))</f>
        <v>#REF!</v>
      </c>
      <c r="D78" s="661" t="e">
        <f aca="false">IF(A78="","",+B78-C78)</f>
        <v>#REF!</v>
      </c>
      <c r="E78" s="662" t="e">
        <f aca="false">IF(A78="","",IF(F77="","",+E77-F77))</f>
        <v>#REF!</v>
      </c>
      <c r="F78" s="662" t="e">
        <f aca="false">IF(A78="","",IF(J78="","",+J78-H78))</f>
        <v>#REF!</v>
      </c>
      <c r="G78" s="662" t="e">
        <f aca="false">IF(A78="","",IF(E78="","",ROUND(+E78*((1+B78)^(1/12)-1),2)))</f>
        <v>#REF!</v>
      </c>
      <c r="H78" s="662" t="e">
        <f aca="false">IF(A78="","",IF(E78="","",ROUND(+E78*((1+D78)^(1/12)-1),2)))</f>
        <v>#REF!</v>
      </c>
      <c r="I78" s="662" t="e">
        <f aca="false">IF(A78="","",+G78-H78)</f>
        <v>#REF!</v>
      </c>
      <c r="J78" s="662" t="e">
        <f aca="false">IF(A78="","",IF(#REF!="","",PMT((1+D78)^(1/12)-1,(#REF!*12)-A78+1,-E78)))</f>
        <v>#REF!</v>
      </c>
      <c r="K78" s="663"/>
    </row>
    <row r="79" s="651" customFormat="true" ht="14.25" hidden="false" customHeight="false" outlineLevel="0" collapsed="false">
      <c r="A79" s="660" t="e">
        <f aca="false">IF(A78="","",IF(A78=#REF!*12,"",+A78+1))</f>
        <v>#REF!</v>
      </c>
      <c r="B79" s="661" t="e">
        <f aca="false">IF(A79="","",+B78)</f>
        <v>#REF!</v>
      </c>
      <c r="C79" s="661" t="e">
        <f aca="false">IF(A79="","",IF(#REF!+'Plano Prestação Mensal Proposta'!A79&gt;120,0,ROUND(IF(B79&gt;0.045,(0.045*0.5),(0.5)*B79),7)))</f>
        <v>#REF!</v>
      </c>
      <c r="D79" s="661" t="e">
        <f aca="false">IF(A79="","",+B79-C79)</f>
        <v>#REF!</v>
      </c>
      <c r="E79" s="662" t="e">
        <f aca="false">IF(A79="","",IF(F78="","",+E78-F78))</f>
        <v>#REF!</v>
      </c>
      <c r="F79" s="662" t="e">
        <f aca="false">IF(A79="","",IF(J79="","",+J79-H79))</f>
        <v>#REF!</v>
      </c>
      <c r="G79" s="662" t="e">
        <f aca="false">IF(A79="","",IF(E79="","",ROUND(+E79*((1+B79)^(1/12)-1),2)))</f>
        <v>#REF!</v>
      </c>
      <c r="H79" s="662" t="e">
        <f aca="false">IF(A79="","",IF(E79="","",ROUND(+E79*((1+D79)^(1/12)-1),2)))</f>
        <v>#REF!</v>
      </c>
      <c r="I79" s="662" t="e">
        <f aca="false">IF(A79="","",+G79-H79)</f>
        <v>#REF!</v>
      </c>
      <c r="J79" s="662" t="e">
        <f aca="false">IF(A79="","",IF(#REF!="","",PMT((1+D79)^(1/12)-1,(#REF!*12)-A79+1,-E79)))</f>
        <v>#REF!</v>
      </c>
      <c r="K79" s="663"/>
    </row>
    <row r="80" s="651" customFormat="true" ht="14.25" hidden="false" customHeight="false" outlineLevel="0" collapsed="false">
      <c r="A80" s="660" t="e">
        <f aca="false">IF(A79="","",IF(A79=#REF!*12,"",+A79+1))</f>
        <v>#REF!</v>
      </c>
      <c r="B80" s="661" t="e">
        <f aca="false">IF(A80="","",+B79)</f>
        <v>#REF!</v>
      </c>
      <c r="C80" s="661" t="e">
        <f aca="false">IF(A80="","",IF(#REF!+'Plano Prestação Mensal Proposta'!A80&gt;120,0,ROUND(IF(B80&gt;0.045,(0.045*0.5),(0.5)*B80),7)))</f>
        <v>#REF!</v>
      </c>
      <c r="D80" s="661" t="e">
        <f aca="false">IF(A80="","",+B80-C80)</f>
        <v>#REF!</v>
      </c>
      <c r="E80" s="662" t="e">
        <f aca="false">IF(A80="","",IF(F79="","",+E79-F79))</f>
        <v>#REF!</v>
      </c>
      <c r="F80" s="662" t="e">
        <f aca="false">IF(A80="","",IF(J80="","",+J80-H80))</f>
        <v>#REF!</v>
      </c>
      <c r="G80" s="662" t="e">
        <f aca="false">IF(A80="","",IF(E80="","",ROUND(+E80*((1+B80)^(1/12)-1),2)))</f>
        <v>#REF!</v>
      </c>
      <c r="H80" s="662" t="e">
        <f aca="false">IF(A80="","",IF(E80="","",ROUND(+E80*((1+D80)^(1/12)-1),2)))</f>
        <v>#REF!</v>
      </c>
      <c r="I80" s="662" t="e">
        <f aca="false">IF(A80="","",+G80-H80)</f>
        <v>#REF!</v>
      </c>
      <c r="J80" s="662" t="e">
        <f aca="false">IF(A80="","",IF(#REF!="","",PMT((1+D80)^(1/12)-1,(#REF!*12)-A80+1,-E80)))</f>
        <v>#REF!</v>
      </c>
      <c r="K80" s="663"/>
    </row>
    <row r="81" s="651" customFormat="true" ht="14.25" hidden="false" customHeight="false" outlineLevel="0" collapsed="false">
      <c r="A81" s="660" t="e">
        <f aca="false">IF(A80="","",IF(A80=#REF!*12,"",+A80+1))</f>
        <v>#REF!</v>
      </c>
      <c r="B81" s="661" t="e">
        <f aca="false">IF(A81="","",+B80)</f>
        <v>#REF!</v>
      </c>
      <c r="C81" s="661" t="e">
        <f aca="false">IF(A81="","",IF(#REF!+'Plano Prestação Mensal Proposta'!A81&gt;120,0,ROUND(IF(B81&gt;0.045,(0.045*0.5),(0.5)*B81),7)))</f>
        <v>#REF!</v>
      </c>
      <c r="D81" s="661" t="e">
        <f aca="false">IF(A81="","",+B81-C81)</f>
        <v>#REF!</v>
      </c>
      <c r="E81" s="662" t="e">
        <f aca="false">IF(A81="","",IF(F80="","",+E80-F80))</f>
        <v>#REF!</v>
      </c>
      <c r="F81" s="662" t="e">
        <f aca="false">IF(A81="","",IF(J81="","",+J81-H81))</f>
        <v>#REF!</v>
      </c>
      <c r="G81" s="662" t="e">
        <f aca="false">IF(A81="","",IF(E81="","",ROUND(+E81*((1+B81)^(1/12)-1),2)))</f>
        <v>#REF!</v>
      </c>
      <c r="H81" s="662" t="e">
        <f aca="false">IF(A81="","",IF(E81="","",ROUND(+E81*((1+D81)^(1/12)-1),2)))</f>
        <v>#REF!</v>
      </c>
      <c r="I81" s="662" t="e">
        <f aca="false">IF(A81="","",+G81-H81)</f>
        <v>#REF!</v>
      </c>
      <c r="J81" s="662" t="e">
        <f aca="false">IF(A81="","",IF(#REF!="","",PMT((1+D81)^(1/12)-1,(#REF!*12)-A81+1,-E81)))</f>
        <v>#REF!</v>
      </c>
      <c r="K81" s="663"/>
    </row>
    <row r="82" s="651" customFormat="true" ht="14.25" hidden="false" customHeight="false" outlineLevel="0" collapsed="false">
      <c r="A82" s="660" t="e">
        <f aca="false">IF(A81="","",IF(A81=#REF!*12,"",+A81+1))</f>
        <v>#REF!</v>
      </c>
      <c r="B82" s="661" t="e">
        <f aca="false">IF(A82="","",+B81)</f>
        <v>#REF!</v>
      </c>
      <c r="C82" s="661" t="e">
        <f aca="false">IF(A82="","",IF(#REF!+'Plano Prestação Mensal Proposta'!A82&gt;120,0,ROUND(IF(B82&gt;0.045,(0.045*0.5),(0.5)*B82),7)))</f>
        <v>#REF!</v>
      </c>
      <c r="D82" s="661" t="e">
        <f aca="false">IF(A82="","",+B82-C82)</f>
        <v>#REF!</v>
      </c>
      <c r="E82" s="662" t="e">
        <f aca="false">IF(A82="","",IF(F81="","",+E81-F81))</f>
        <v>#REF!</v>
      </c>
      <c r="F82" s="662" t="e">
        <f aca="false">IF(A82="","",IF(J82="","",+J82-H82))</f>
        <v>#REF!</v>
      </c>
      <c r="G82" s="662" t="e">
        <f aca="false">IF(A82="","",IF(E82="","",ROUND(+E82*((1+B82)^(1/12)-1),2)))</f>
        <v>#REF!</v>
      </c>
      <c r="H82" s="662" t="e">
        <f aca="false">IF(A82="","",IF(E82="","",ROUND(+E82*((1+D82)^(1/12)-1),2)))</f>
        <v>#REF!</v>
      </c>
      <c r="I82" s="662" t="e">
        <f aca="false">IF(A82="","",+G82-H82)</f>
        <v>#REF!</v>
      </c>
      <c r="J82" s="662" t="e">
        <f aca="false">IF(A82="","",IF(#REF!="","",PMT((1+D82)^(1/12)-1,(#REF!*12)-A82+1,-E82)))</f>
        <v>#REF!</v>
      </c>
      <c r="K82" s="663"/>
    </row>
    <row r="83" s="651" customFormat="true" ht="14.25" hidden="false" customHeight="false" outlineLevel="0" collapsed="false">
      <c r="A83" s="660" t="e">
        <f aca="false">IF(A82="","",IF(A82=#REF!*12,"",+A82+1))</f>
        <v>#REF!</v>
      </c>
      <c r="B83" s="661" t="e">
        <f aca="false">IF(A83="","",+B82)</f>
        <v>#REF!</v>
      </c>
      <c r="C83" s="661" t="e">
        <f aca="false">IF(A83="","",IF(#REF!+'Plano Prestação Mensal Proposta'!A83&gt;120,0,ROUND(IF(B83&gt;0.045,(0.045*0.5),(0.5)*B83),7)))</f>
        <v>#REF!</v>
      </c>
      <c r="D83" s="661" t="e">
        <f aca="false">IF(A83="","",+B83-C83)</f>
        <v>#REF!</v>
      </c>
      <c r="E83" s="662" t="e">
        <f aca="false">IF(A83="","",IF(F82="","",+E82-F82))</f>
        <v>#REF!</v>
      </c>
      <c r="F83" s="662" t="e">
        <f aca="false">IF(A83="","",IF(J83="","",+J83-H83))</f>
        <v>#REF!</v>
      </c>
      <c r="G83" s="662" t="e">
        <f aca="false">IF(A83="","",IF(E83="","",ROUND(+E83*((1+B83)^(1/12)-1),2)))</f>
        <v>#REF!</v>
      </c>
      <c r="H83" s="662" t="e">
        <f aca="false">IF(A83="","",IF(E83="","",ROUND(+E83*((1+D83)^(1/12)-1),2)))</f>
        <v>#REF!</v>
      </c>
      <c r="I83" s="662" t="e">
        <f aca="false">IF(A83="","",+G83-H83)</f>
        <v>#REF!</v>
      </c>
      <c r="J83" s="662" t="e">
        <f aca="false">IF(A83="","",IF(#REF!="","",PMT((1+D83)^(1/12)-1,(#REF!*12)-A83+1,-E83)))</f>
        <v>#REF!</v>
      </c>
      <c r="K83" s="663"/>
    </row>
    <row r="84" s="651" customFormat="true" ht="14.25" hidden="false" customHeight="false" outlineLevel="0" collapsed="false">
      <c r="A84" s="660" t="e">
        <f aca="false">IF(A83="","",IF(A83=#REF!*12,"",+A83+1))</f>
        <v>#REF!</v>
      </c>
      <c r="B84" s="661" t="e">
        <f aca="false">IF(A84="","",+B83)</f>
        <v>#REF!</v>
      </c>
      <c r="C84" s="661" t="e">
        <f aca="false">IF(A84="","",IF(#REF!+'Plano Prestação Mensal Proposta'!A84&gt;120,0,ROUND(IF(B84&gt;0.045,(0.045*0.5),(0.5)*B84),7)))</f>
        <v>#REF!</v>
      </c>
      <c r="D84" s="661" t="e">
        <f aca="false">IF(A84="","",+B84-C84)</f>
        <v>#REF!</v>
      </c>
      <c r="E84" s="662" t="e">
        <f aca="false">IF(A84="","",IF(F83="","",+E83-F83))</f>
        <v>#REF!</v>
      </c>
      <c r="F84" s="662" t="e">
        <f aca="false">IF(A84="","",IF(J84="","",+J84-H84))</f>
        <v>#REF!</v>
      </c>
      <c r="G84" s="662" t="e">
        <f aca="false">IF(A84="","",IF(E84="","",ROUND(+E84*((1+B84)^(1/12)-1),2)))</f>
        <v>#REF!</v>
      </c>
      <c r="H84" s="662" t="e">
        <f aca="false">IF(A84="","",IF(E84="","",ROUND(+E84*((1+D84)^(1/12)-1),2)))</f>
        <v>#REF!</v>
      </c>
      <c r="I84" s="662" t="e">
        <f aca="false">IF(A84="","",+G84-H84)</f>
        <v>#REF!</v>
      </c>
      <c r="J84" s="662" t="e">
        <f aca="false">IF(A84="","",IF(#REF!="","",PMT((1+D84)^(1/12)-1,(#REF!*12)-A84+1,-E84)))</f>
        <v>#REF!</v>
      </c>
      <c r="K84" s="663"/>
    </row>
    <row r="85" s="651" customFormat="true" ht="14.25" hidden="false" customHeight="false" outlineLevel="0" collapsed="false">
      <c r="A85" s="660" t="e">
        <f aca="false">IF(A84="","",IF(A84=#REF!*12,"",+A84+1))</f>
        <v>#REF!</v>
      </c>
      <c r="B85" s="661" t="e">
        <f aca="false">IF(A85="","",+B84)</f>
        <v>#REF!</v>
      </c>
      <c r="C85" s="661" t="e">
        <f aca="false">IF(A85="","",IF(#REF!+'Plano Prestação Mensal Proposta'!A85&gt;120,0,ROUND(IF(B85&gt;0.045,(0.045*0.5),(0.5)*B85),7)))</f>
        <v>#REF!</v>
      </c>
      <c r="D85" s="661" t="e">
        <f aca="false">IF(A85="","",+B85-C85)</f>
        <v>#REF!</v>
      </c>
      <c r="E85" s="662" t="e">
        <f aca="false">IF(A85="","",IF(F84="","",+E84-F84))</f>
        <v>#REF!</v>
      </c>
      <c r="F85" s="662" t="e">
        <f aca="false">IF(A85="","",IF(J85="","",+J85-H85))</f>
        <v>#REF!</v>
      </c>
      <c r="G85" s="662" t="e">
        <f aca="false">IF(A85="","",IF(E85="","",ROUND(+E85*((1+B85)^(1/12)-1),2)))</f>
        <v>#REF!</v>
      </c>
      <c r="H85" s="662" t="e">
        <f aca="false">IF(A85="","",IF(E85="","",ROUND(+E85*((1+D85)^(1/12)-1),2)))</f>
        <v>#REF!</v>
      </c>
      <c r="I85" s="662" t="e">
        <f aca="false">IF(A85="","",+G85-H85)</f>
        <v>#REF!</v>
      </c>
      <c r="J85" s="662" t="e">
        <f aca="false">IF(A85="","",IF(#REF!="","",PMT((1+D85)^(1/12)-1,(#REF!*12)-A85+1,-E85)))</f>
        <v>#REF!</v>
      </c>
      <c r="K85" s="663"/>
    </row>
    <row r="86" s="651" customFormat="true" ht="14.25" hidden="false" customHeight="false" outlineLevel="0" collapsed="false">
      <c r="A86" s="660" t="e">
        <f aca="false">IF(A85="","",IF(A85=#REF!*12,"",+A85+1))</f>
        <v>#REF!</v>
      </c>
      <c r="B86" s="661" t="e">
        <f aca="false">IF(A86="","",+B85)</f>
        <v>#REF!</v>
      </c>
      <c r="C86" s="661" t="e">
        <f aca="false">IF(A86="","",IF(#REF!+'Plano Prestação Mensal Proposta'!A86&gt;120,0,ROUND(IF(B86&gt;0.045,(0.045*0.5),(0.5)*B86),7)))</f>
        <v>#REF!</v>
      </c>
      <c r="D86" s="661" t="e">
        <f aca="false">IF(A86="","",+B86-C86)</f>
        <v>#REF!</v>
      </c>
      <c r="E86" s="662" t="e">
        <f aca="false">IF(A86="","",IF(F85="","",+E85-F85))</f>
        <v>#REF!</v>
      </c>
      <c r="F86" s="662" t="e">
        <f aca="false">IF(A86="","",IF(J86="","",+J86-H86))</f>
        <v>#REF!</v>
      </c>
      <c r="G86" s="662" t="e">
        <f aca="false">IF(A86="","",IF(E86="","",ROUND(+E86*((1+B86)^(1/12)-1),2)))</f>
        <v>#REF!</v>
      </c>
      <c r="H86" s="662" t="e">
        <f aca="false">IF(A86="","",IF(E86="","",ROUND(+E86*((1+D86)^(1/12)-1),2)))</f>
        <v>#REF!</v>
      </c>
      <c r="I86" s="662" t="e">
        <f aca="false">IF(A86="","",+G86-H86)</f>
        <v>#REF!</v>
      </c>
      <c r="J86" s="662" t="e">
        <f aca="false">IF(A86="","",IF(#REF!="","",PMT((1+D86)^(1/12)-1,(#REF!*12)-A86+1,-E86)))</f>
        <v>#REF!</v>
      </c>
      <c r="K86" s="663"/>
    </row>
    <row r="87" s="651" customFormat="true" ht="14.25" hidden="false" customHeight="false" outlineLevel="0" collapsed="false">
      <c r="A87" s="660" t="e">
        <f aca="false">IF(A86="","",IF(A86=#REF!*12,"",+A86+1))</f>
        <v>#REF!</v>
      </c>
      <c r="B87" s="661" t="e">
        <f aca="false">IF(A87="","",+B86)</f>
        <v>#REF!</v>
      </c>
      <c r="C87" s="661" t="e">
        <f aca="false">IF(A87="","",IF(#REF!+'Plano Prestação Mensal Proposta'!A87&gt;120,0,ROUND(IF(B87&gt;0.045,(0.045*0.5),(0.5)*B87),7)))</f>
        <v>#REF!</v>
      </c>
      <c r="D87" s="661" t="e">
        <f aca="false">IF(A87="","",+B87-C87)</f>
        <v>#REF!</v>
      </c>
      <c r="E87" s="662" t="e">
        <f aca="false">IF(A87="","",IF(F86="","",+E86-F86))</f>
        <v>#REF!</v>
      </c>
      <c r="F87" s="662" t="e">
        <f aca="false">IF(A87="","",IF(J87="","",+J87-H87))</f>
        <v>#REF!</v>
      </c>
      <c r="G87" s="662" t="e">
        <f aca="false">IF(A87="","",IF(E87="","",ROUND(+E87*((1+B87)^(1/12)-1),2)))</f>
        <v>#REF!</v>
      </c>
      <c r="H87" s="662" t="e">
        <f aca="false">IF(A87="","",IF(E87="","",ROUND(+E87*((1+D87)^(1/12)-1),2)))</f>
        <v>#REF!</v>
      </c>
      <c r="I87" s="662" t="e">
        <f aca="false">IF(A87="","",+G87-H87)</f>
        <v>#REF!</v>
      </c>
      <c r="J87" s="662" t="e">
        <f aca="false">IF(A87="","",IF(#REF!="","",PMT((1+D87)^(1/12)-1,(#REF!*12)-A87+1,-E87)))</f>
        <v>#REF!</v>
      </c>
      <c r="K87" s="663"/>
    </row>
    <row r="88" s="651" customFormat="true" ht="14.25" hidden="false" customHeight="false" outlineLevel="0" collapsed="false">
      <c r="A88" s="660" t="e">
        <f aca="false">IF(A87="","",IF(A87=#REF!*12,"",+A87+1))</f>
        <v>#REF!</v>
      </c>
      <c r="B88" s="661" t="e">
        <f aca="false">IF(A88="","",+B87)</f>
        <v>#REF!</v>
      </c>
      <c r="C88" s="661" t="e">
        <f aca="false">IF(A88="","",IF(#REF!+'Plano Prestação Mensal Proposta'!A88&gt;120,0,ROUND(IF(B88&gt;0.045,(0.045*0.5),(0.5)*B88),7)))</f>
        <v>#REF!</v>
      </c>
      <c r="D88" s="661" t="e">
        <f aca="false">IF(A88="","",+B88-C88)</f>
        <v>#REF!</v>
      </c>
      <c r="E88" s="662" t="e">
        <f aca="false">IF(A88="","",IF(F87="","",+E87-F87))</f>
        <v>#REF!</v>
      </c>
      <c r="F88" s="662" t="e">
        <f aca="false">IF(A88="","",IF(J88="","",+J88-H88))</f>
        <v>#REF!</v>
      </c>
      <c r="G88" s="662" t="e">
        <f aca="false">IF(A88="","",IF(E88="","",ROUND(+E88*((1+B88)^(1/12)-1),2)))</f>
        <v>#REF!</v>
      </c>
      <c r="H88" s="662" t="e">
        <f aca="false">IF(A88="","",IF(E88="","",ROUND(+E88*((1+D88)^(1/12)-1),2)))</f>
        <v>#REF!</v>
      </c>
      <c r="I88" s="662" t="e">
        <f aca="false">IF(A88="","",+G88-H88)</f>
        <v>#REF!</v>
      </c>
      <c r="J88" s="662" t="e">
        <f aca="false">IF(A88="","",IF(#REF!="","",PMT((1+D88)^(1/12)-1,(#REF!*12)-A88+1,-E88)))</f>
        <v>#REF!</v>
      </c>
      <c r="K88" s="663"/>
    </row>
    <row r="89" customFormat="false" ht="14.25" hidden="false" customHeight="false" outlineLevel="0" collapsed="false">
      <c r="A89" s="660" t="e">
        <f aca="false">IF(A88="","",IF(A88=#REF!*12,"",+A88+1))</f>
        <v>#REF!</v>
      </c>
      <c r="B89" s="661" t="e">
        <f aca="false">IF(A89="","",+B88)</f>
        <v>#REF!</v>
      </c>
      <c r="C89" s="661" t="e">
        <f aca="false">IF(A89="","",IF(#REF!+'Plano Prestação Mensal Proposta'!A89&gt;120,0,ROUND(IF(B89&gt;0.045,(0.045*0.5),(0.5)*B89),7)))</f>
        <v>#REF!</v>
      </c>
      <c r="D89" s="661" t="e">
        <f aca="false">IF(A89="","",+B89-C89)</f>
        <v>#REF!</v>
      </c>
      <c r="E89" s="662" t="e">
        <f aca="false">IF(A89="","",IF(F88="","",+E88-F88))</f>
        <v>#REF!</v>
      </c>
      <c r="F89" s="662" t="e">
        <f aca="false">IF(A89="","",IF(J89="","",+J89-H89))</f>
        <v>#REF!</v>
      </c>
      <c r="G89" s="662" t="e">
        <f aca="false">IF(A89="","",IF(E89="","",ROUND(+E89*((1+B89)^(1/12)-1),2)))</f>
        <v>#REF!</v>
      </c>
      <c r="H89" s="662" t="e">
        <f aca="false">IF(A89="","",IF(E89="","",ROUND(+E89*((1+D89)^(1/12)-1),2)))</f>
        <v>#REF!</v>
      </c>
      <c r="I89" s="662" t="e">
        <f aca="false">IF(A89="","",+G89-H89)</f>
        <v>#REF!</v>
      </c>
      <c r="J89" s="662" t="e">
        <f aca="false">IF(A89="","",IF(#REF!="","",PMT((1+D89)^(1/12)-1,(#REF!*12)-A89+1,-E89)))</f>
        <v>#REF!</v>
      </c>
      <c r="K89" s="663"/>
    </row>
    <row r="90" customFormat="false" ht="14.25" hidden="false" customHeight="false" outlineLevel="0" collapsed="false">
      <c r="A90" s="660" t="e">
        <f aca="false">IF(A89="","",IF(A89=#REF!*12,"",+A89+1))</f>
        <v>#REF!</v>
      </c>
      <c r="B90" s="661" t="e">
        <f aca="false">IF(A90="","",+B89)</f>
        <v>#REF!</v>
      </c>
      <c r="C90" s="661" t="e">
        <f aca="false">IF(A90="","",IF(#REF!+'Plano Prestação Mensal Proposta'!A90&gt;120,0,ROUND(IF(B90&gt;0.045,(0.045*0.5),(0.5)*B90),7)))</f>
        <v>#REF!</v>
      </c>
      <c r="D90" s="661" t="e">
        <f aca="false">IF(A90="","",+B90-C90)</f>
        <v>#REF!</v>
      </c>
      <c r="E90" s="662" t="e">
        <f aca="false">IF(A90="","",IF(F89="","",+E89-F89))</f>
        <v>#REF!</v>
      </c>
      <c r="F90" s="662" t="e">
        <f aca="false">IF(A90="","",IF(J90="","",+J90-H90))</f>
        <v>#REF!</v>
      </c>
      <c r="G90" s="662" t="e">
        <f aca="false">IF(A90="","",IF(E90="","",ROUND(+E90*((1+B90)^(1/12)-1),2)))</f>
        <v>#REF!</v>
      </c>
      <c r="H90" s="662" t="e">
        <f aca="false">IF(A90="","",IF(E90="","",ROUND(+E90*((1+D90)^(1/12)-1),2)))</f>
        <v>#REF!</v>
      </c>
      <c r="I90" s="662" t="e">
        <f aca="false">IF(A90="","",+G90-H90)</f>
        <v>#REF!</v>
      </c>
      <c r="J90" s="662" t="e">
        <f aca="false">IF(A90="","",IF(#REF!="","",PMT((1+D90)^(1/12)-1,(#REF!*12)-A90+1,-E90)))</f>
        <v>#REF!</v>
      </c>
      <c r="K90" s="663"/>
    </row>
    <row r="91" customFormat="false" ht="14.25" hidden="false" customHeight="false" outlineLevel="0" collapsed="false">
      <c r="A91" s="660" t="e">
        <f aca="false">IF(A90="","",IF(A90=#REF!*12,"",+A90+1))</f>
        <v>#REF!</v>
      </c>
      <c r="B91" s="661" t="e">
        <f aca="false">IF(A91="","",+B90)</f>
        <v>#REF!</v>
      </c>
      <c r="C91" s="661" t="e">
        <f aca="false">IF(A91="","",IF(#REF!+'Plano Prestação Mensal Proposta'!A91&gt;120,0,ROUND(IF(B91&gt;0.045,(0.045*0.5),(0.5)*B91),7)))</f>
        <v>#REF!</v>
      </c>
      <c r="D91" s="661" t="e">
        <f aca="false">IF(A91="","",+B91-C91)</f>
        <v>#REF!</v>
      </c>
      <c r="E91" s="662" t="e">
        <f aca="false">IF(A91="","",IF(F90="","",+E90-F90))</f>
        <v>#REF!</v>
      </c>
      <c r="F91" s="662" t="e">
        <f aca="false">IF(A91="","",IF(J91="","",+J91-H91))</f>
        <v>#REF!</v>
      </c>
      <c r="G91" s="662" t="e">
        <f aca="false">IF(A91="","",IF(E91="","",ROUND(+E91*((1+B91)^(1/12)-1),2)))</f>
        <v>#REF!</v>
      </c>
      <c r="H91" s="662" t="e">
        <f aca="false">IF(A91="","",IF(E91="","",ROUND(+E91*((1+D91)^(1/12)-1),2)))</f>
        <v>#REF!</v>
      </c>
      <c r="I91" s="662" t="e">
        <f aca="false">IF(A91="","",+G91-H91)</f>
        <v>#REF!</v>
      </c>
      <c r="J91" s="662" t="e">
        <f aca="false">IF(A91="","",IF(#REF!="","",PMT((1+D91)^(1/12)-1,(#REF!*12)-A91+1,-E91)))</f>
        <v>#REF!</v>
      </c>
      <c r="K91" s="663"/>
    </row>
    <row r="92" customFormat="false" ht="14.25" hidden="false" customHeight="false" outlineLevel="0" collapsed="false">
      <c r="A92" s="660" t="e">
        <f aca="false">IF(A91="","",IF(A91=#REF!*12,"",+A91+1))</f>
        <v>#REF!</v>
      </c>
      <c r="B92" s="661" t="e">
        <f aca="false">IF(A92="","",+B91)</f>
        <v>#REF!</v>
      </c>
      <c r="C92" s="661" t="e">
        <f aca="false">IF(A92="","",IF(#REF!+'Plano Prestação Mensal Proposta'!A92&gt;120,0,ROUND(IF(B92&gt;0.045,(0.045*0.5),(0.5)*B92),7)))</f>
        <v>#REF!</v>
      </c>
      <c r="D92" s="661" t="e">
        <f aca="false">IF(A92="","",+B92-C92)</f>
        <v>#REF!</v>
      </c>
      <c r="E92" s="662" t="e">
        <f aca="false">IF(A92="","",IF(F91="","",+E91-F91))</f>
        <v>#REF!</v>
      </c>
      <c r="F92" s="662" t="e">
        <f aca="false">IF(A92="","",IF(J92="","",+J92-H92))</f>
        <v>#REF!</v>
      </c>
      <c r="G92" s="662" t="e">
        <f aca="false">IF(A92="","",IF(E92="","",ROUND(+E92*((1+B92)^(1/12)-1),2)))</f>
        <v>#REF!</v>
      </c>
      <c r="H92" s="662" t="e">
        <f aca="false">IF(A92="","",IF(E92="","",ROUND(+E92*((1+D92)^(1/12)-1),2)))</f>
        <v>#REF!</v>
      </c>
      <c r="I92" s="662" t="e">
        <f aca="false">IF(A92="","",+G92-H92)</f>
        <v>#REF!</v>
      </c>
      <c r="J92" s="662" t="e">
        <f aca="false">IF(A92="","",IF(#REF!="","",PMT((1+D92)^(1/12)-1,(#REF!*12)-A92+1,-E92)))</f>
        <v>#REF!</v>
      </c>
      <c r="K92" s="663"/>
    </row>
    <row r="93" customFormat="false" ht="14.25" hidden="false" customHeight="false" outlineLevel="0" collapsed="false">
      <c r="A93" s="660" t="e">
        <f aca="false">IF(A92="","",IF(A92=#REF!*12,"",+A92+1))</f>
        <v>#REF!</v>
      </c>
      <c r="B93" s="661" t="e">
        <f aca="false">IF(A93="","",+B92)</f>
        <v>#REF!</v>
      </c>
      <c r="C93" s="661" t="e">
        <f aca="false">IF(A93="","",IF(#REF!+'Plano Prestação Mensal Proposta'!A93&gt;120,0,ROUND(IF(B93&gt;0.045,(0.045*0.5),(0.5)*B93),7)))</f>
        <v>#REF!</v>
      </c>
      <c r="D93" s="661" t="e">
        <f aca="false">IF(A93="","",+B93-C93)</f>
        <v>#REF!</v>
      </c>
      <c r="E93" s="662" t="e">
        <f aca="false">IF(A93="","",IF(F92="","",+E92-F92))</f>
        <v>#REF!</v>
      </c>
      <c r="F93" s="662" t="e">
        <f aca="false">IF(A93="","",IF(J93="","",+J93-H93))</f>
        <v>#REF!</v>
      </c>
      <c r="G93" s="662" t="e">
        <f aca="false">IF(A93="","",IF(E93="","",ROUND(+E93*((1+B93)^(1/12)-1),2)))</f>
        <v>#REF!</v>
      </c>
      <c r="H93" s="662" t="e">
        <f aca="false">IF(A93="","",IF(E93="","",ROUND(+E93*((1+D93)^(1/12)-1),2)))</f>
        <v>#REF!</v>
      </c>
      <c r="I93" s="662" t="e">
        <f aca="false">IF(A93="","",+G93-H93)</f>
        <v>#REF!</v>
      </c>
      <c r="J93" s="662" t="e">
        <f aca="false">IF(A93="","",IF(#REF!="","",PMT((1+D93)^(1/12)-1,(#REF!*12)-A93+1,-E93)))</f>
        <v>#REF!</v>
      </c>
      <c r="K93" s="663"/>
    </row>
    <row r="94" customFormat="false" ht="14.25" hidden="false" customHeight="false" outlineLevel="0" collapsed="false">
      <c r="A94" s="660" t="e">
        <f aca="false">IF(A93="","",IF(A93=#REF!*12,"",+A93+1))</f>
        <v>#REF!</v>
      </c>
      <c r="B94" s="661" t="e">
        <f aca="false">IF(A94="","",+B93)</f>
        <v>#REF!</v>
      </c>
      <c r="C94" s="661" t="e">
        <f aca="false">IF(A94="","",IF(#REF!+'Plano Prestação Mensal Proposta'!A94&gt;120,0,ROUND(IF(B94&gt;0.045,(0.045*0.5),(0.5)*B94),7)))</f>
        <v>#REF!</v>
      </c>
      <c r="D94" s="661" t="e">
        <f aca="false">IF(A94="","",+B94-C94)</f>
        <v>#REF!</v>
      </c>
      <c r="E94" s="662" t="e">
        <f aca="false">IF(A94="","",IF(F93="","",+E93-F93))</f>
        <v>#REF!</v>
      </c>
      <c r="F94" s="662" t="e">
        <f aca="false">IF(A94="","",IF(J94="","",+J94-H94))</f>
        <v>#REF!</v>
      </c>
      <c r="G94" s="662" t="e">
        <f aca="false">IF(A94="","",IF(E94="","",ROUND(+E94*((1+B94)^(1/12)-1),2)))</f>
        <v>#REF!</v>
      </c>
      <c r="H94" s="662" t="e">
        <f aca="false">IF(A94="","",IF(E94="","",ROUND(+E94*((1+D94)^(1/12)-1),2)))</f>
        <v>#REF!</v>
      </c>
      <c r="I94" s="662" t="e">
        <f aca="false">IF(A94="","",+G94-H94)</f>
        <v>#REF!</v>
      </c>
      <c r="J94" s="662" t="e">
        <f aca="false">IF(A94="","",IF(#REF!="","",PMT((1+D94)^(1/12)-1,(#REF!*12)-A94+1,-E94)))</f>
        <v>#REF!</v>
      </c>
      <c r="K94" s="663"/>
    </row>
    <row r="95" customFormat="false" ht="14.25" hidden="false" customHeight="false" outlineLevel="0" collapsed="false">
      <c r="A95" s="660" t="e">
        <f aca="false">IF(A94="","",IF(A94=#REF!*12,"",+A94+1))</f>
        <v>#REF!</v>
      </c>
      <c r="B95" s="661" t="e">
        <f aca="false">IF(A95="","",+B94)</f>
        <v>#REF!</v>
      </c>
      <c r="C95" s="661" t="e">
        <f aca="false">IF(A95="","",IF(#REF!+'Plano Prestação Mensal Proposta'!A95&gt;120,0,ROUND(IF(B95&gt;0.045,(0.045*0.5),(0.5)*B95),7)))</f>
        <v>#REF!</v>
      </c>
      <c r="D95" s="661" t="e">
        <f aca="false">IF(A95="","",+B95-C95)</f>
        <v>#REF!</v>
      </c>
      <c r="E95" s="662" t="e">
        <f aca="false">IF(A95="","",IF(F94="","",+E94-F94))</f>
        <v>#REF!</v>
      </c>
      <c r="F95" s="662" t="e">
        <f aca="false">IF(A95="","",IF(J95="","",+J95-H95))</f>
        <v>#REF!</v>
      </c>
      <c r="G95" s="662" t="e">
        <f aca="false">IF(A95="","",IF(E95="","",ROUND(+E95*((1+B95)^(1/12)-1),2)))</f>
        <v>#REF!</v>
      </c>
      <c r="H95" s="662" t="e">
        <f aca="false">IF(A95="","",IF(E95="","",ROUND(+E95*((1+D95)^(1/12)-1),2)))</f>
        <v>#REF!</v>
      </c>
      <c r="I95" s="662" t="e">
        <f aca="false">IF(A95="","",+G95-H95)</f>
        <v>#REF!</v>
      </c>
      <c r="J95" s="662" t="e">
        <f aca="false">IF(A95="","",IF(#REF!="","",PMT((1+D95)^(1/12)-1,(#REF!*12)-A95+1,-E95)))</f>
        <v>#REF!</v>
      </c>
      <c r="K95" s="663"/>
    </row>
    <row r="96" customFormat="false" ht="14.25" hidden="false" customHeight="false" outlineLevel="0" collapsed="false">
      <c r="A96" s="660" t="e">
        <f aca="false">IF(A95="","",IF(A95=#REF!*12,"",+A95+1))</f>
        <v>#REF!</v>
      </c>
      <c r="B96" s="661" t="e">
        <f aca="false">IF(A96="","",+B95)</f>
        <v>#REF!</v>
      </c>
      <c r="C96" s="661" t="e">
        <f aca="false">IF(A96="","",IF(#REF!+'Plano Prestação Mensal Proposta'!A96&gt;120,0,ROUND(IF(B96&gt;0.045,(0.045*0.5),(0.5)*B96),7)))</f>
        <v>#REF!</v>
      </c>
      <c r="D96" s="661" t="e">
        <f aca="false">IF(A96="","",+B96-C96)</f>
        <v>#REF!</v>
      </c>
      <c r="E96" s="662" t="e">
        <f aca="false">IF(A96="","",IF(F95="","",+E95-F95))</f>
        <v>#REF!</v>
      </c>
      <c r="F96" s="662" t="e">
        <f aca="false">IF(A96="","",IF(J96="","",+J96-H96))</f>
        <v>#REF!</v>
      </c>
      <c r="G96" s="662" t="e">
        <f aca="false">IF(A96="","",IF(E96="","",ROUND(+E96*((1+B96)^(1/12)-1),2)))</f>
        <v>#REF!</v>
      </c>
      <c r="H96" s="662" t="e">
        <f aca="false">IF(A96="","",IF(E96="","",ROUND(+E96*((1+D96)^(1/12)-1),2)))</f>
        <v>#REF!</v>
      </c>
      <c r="I96" s="662" t="e">
        <f aca="false">IF(A96="","",+G96-H96)</f>
        <v>#REF!</v>
      </c>
      <c r="J96" s="662" t="e">
        <f aca="false">IF(A96="","",IF(#REF!="","",PMT((1+D96)^(1/12)-1,(#REF!*12)-A96+1,-E96)))</f>
        <v>#REF!</v>
      </c>
      <c r="K96" s="663"/>
    </row>
    <row r="97" customFormat="false" ht="14.25" hidden="false" customHeight="false" outlineLevel="0" collapsed="false">
      <c r="A97" s="660" t="e">
        <f aca="false">IF(A96="","",IF(A96=#REF!*12,"",+A96+1))</f>
        <v>#REF!</v>
      </c>
      <c r="B97" s="661" t="e">
        <f aca="false">IF(A97="","",+B96)</f>
        <v>#REF!</v>
      </c>
      <c r="C97" s="661" t="e">
        <f aca="false">IF(A97="","",IF(#REF!+'Plano Prestação Mensal Proposta'!A97&gt;120,0,ROUND(IF(B97&gt;0.045,(0.045*0.5),(0.5)*B97),7)))</f>
        <v>#REF!</v>
      </c>
      <c r="D97" s="661" t="e">
        <f aca="false">IF(A97="","",+B97-C97)</f>
        <v>#REF!</v>
      </c>
      <c r="E97" s="662" t="e">
        <f aca="false">IF(A97="","",IF(F96="","",+E96-F96))</f>
        <v>#REF!</v>
      </c>
      <c r="F97" s="662" t="e">
        <f aca="false">IF(A97="","",IF(J97="","",+J97-H97))</f>
        <v>#REF!</v>
      </c>
      <c r="G97" s="662" t="e">
        <f aca="false">IF(A97="","",IF(E97="","",ROUND(+E97*((1+B97)^(1/12)-1),2)))</f>
        <v>#REF!</v>
      </c>
      <c r="H97" s="662" t="e">
        <f aca="false">IF(A97="","",IF(E97="","",ROUND(+E97*((1+D97)^(1/12)-1),2)))</f>
        <v>#REF!</v>
      </c>
      <c r="I97" s="662" t="e">
        <f aca="false">IF(A97="","",+G97-H97)</f>
        <v>#REF!</v>
      </c>
      <c r="J97" s="662" t="e">
        <f aca="false">IF(A97="","",IF(#REF!="","",PMT((1+D97)^(1/12)-1,(#REF!*12)-A97+1,-E97)))</f>
        <v>#REF!</v>
      </c>
      <c r="K97" s="663"/>
    </row>
    <row r="98" customFormat="false" ht="14.25" hidden="false" customHeight="false" outlineLevel="0" collapsed="false">
      <c r="A98" s="660" t="e">
        <f aca="false">IF(A97="","",IF(A97=#REF!*12,"",+A97+1))</f>
        <v>#REF!</v>
      </c>
      <c r="B98" s="661" t="e">
        <f aca="false">IF(A98="","",+B97)</f>
        <v>#REF!</v>
      </c>
      <c r="C98" s="661" t="e">
        <f aca="false">IF(A98="","",IF(#REF!+'Plano Prestação Mensal Proposta'!A98&gt;120,0,ROUND(IF(B98&gt;0.045,(0.045*0.5),(0.5)*B98),7)))</f>
        <v>#REF!</v>
      </c>
      <c r="D98" s="661" t="e">
        <f aca="false">IF(A98="","",+B98-C98)</f>
        <v>#REF!</v>
      </c>
      <c r="E98" s="662" t="e">
        <f aca="false">IF(A98="","",IF(F97="","",+E97-F97))</f>
        <v>#REF!</v>
      </c>
      <c r="F98" s="662" t="e">
        <f aca="false">IF(A98="","",IF(J98="","",+J98-H98))</f>
        <v>#REF!</v>
      </c>
      <c r="G98" s="662" t="e">
        <f aca="false">IF(A98="","",IF(E98="","",ROUND(+E98*((1+B98)^(1/12)-1),2)))</f>
        <v>#REF!</v>
      </c>
      <c r="H98" s="662" t="e">
        <f aca="false">IF(A98="","",IF(E98="","",ROUND(+E98*((1+D98)^(1/12)-1),2)))</f>
        <v>#REF!</v>
      </c>
      <c r="I98" s="662" t="e">
        <f aca="false">IF(A98="","",+G98-H98)</f>
        <v>#REF!</v>
      </c>
      <c r="J98" s="662" t="e">
        <f aca="false">IF(A98="","",IF(#REF!="","",PMT((1+D98)^(1/12)-1,(#REF!*12)-A98+1,-E98)))</f>
        <v>#REF!</v>
      </c>
      <c r="K98" s="663"/>
    </row>
    <row r="99" customFormat="false" ht="14.25" hidden="false" customHeight="false" outlineLevel="0" collapsed="false">
      <c r="A99" s="660" t="e">
        <f aca="false">IF(A98="","",IF(A98=#REF!*12,"",+A98+1))</f>
        <v>#REF!</v>
      </c>
      <c r="B99" s="661" t="e">
        <f aca="false">IF(A99="","",+B98)</f>
        <v>#REF!</v>
      </c>
      <c r="C99" s="661" t="e">
        <f aca="false">IF(A99="","",IF(#REF!+'Plano Prestação Mensal Proposta'!A99&gt;120,0,ROUND(IF(B99&gt;0.045,(0.045*0.5),(0.5)*B99),7)))</f>
        <v>#REF!</v>
      </c>
      <c r="D99" s="661" t="e">
        <f aca="false">IF(A99="","",+B99-C99)</f>
        <v>#REF!</v>
      </c>
      <c r="E99" s="662" t="e">
        <f aca="false">IF(A99="","",IF(F98="","",+E98-F98))</f>
        <v>#REF!</v>
      </c>
      <c r="F99" s="662" t="e">
        <f aca="false">IF(A99="","",IF(J99="","",+J99-H99))</f>
        <v>#REF!</v>
      </c>
      <c r="G99" s="662" t="e">
        <f aca="false">IF(A99="","",IF(E99="","",ROUND(+E99*((1+B99)^(1/12)-1),2)))</f>
        <v>#REF!</v>
      </c>
      <c r="H99" s="662" t="e">
        <f aca="false">IF(A99="","",IF(E99="","",ROUND(+E99*((1+D99)^(1/12)-1),2)))</f>
        <v>#REF!</v>
      </c>
      <c r="I99" s="662" t="e">
        <f aca="false">IF(A99="","",+G99-H99)</f>
        <v>#REF!</v>
      </c>
      <c r="J99" s="662" t="e">
        <f aca="false">IF(A99="","",IF(#REF!="","",PMT((1+D99)^(1/12)-1,(#REF!*12)-A99+1,-E99)))</f>
        <v>#REF!</v>
      </c>
      <c r="K99" s="663"/>
    </row>
    <row r="100" customFormat="false" ht="14.25" hidden="false" customHeight="false" outlineLevel="0" collapsed="false">
      <c r="A100" s="660" t="e">
        <f aca="false">IF(A99="","",IF(A99=#REF!*12,"",+A99+1))</f>
        <v>#REF!</v>
      </c>
      <c r="B100" s="661" t="e">
        <f aca="false">IF(A100="","",+B99)</f>
        <v>#REF!</v>
      </c>
      <c r="C100" s="661" t="e">
        <f aca="false">IF(A100="","",IF(#REF!+'Plano Prestação Mensal Proposta'!A100&gt;120,0,ROUND(IF(B100&gt;0.045,(0.045*0.5),(0.5)*B100),7)))</f>
        <v>#REF!</v>
      </c>
      <c r="D100" s="661" t="e">
        <f aca="false">IF(A100="","",+B100-C100)</f>
        <v>#REF!</v>
      </c>
      <c r="E100" s="662" t="e">
        <f aca="false">IF(A100="","",IF(F99="","",+E99-F99))</f>
        <v>#REF!</v>
      </c>
      <c r="F100" s="662" t="e">
        <f aca="false">IF(A100="","",IF(J100="","",+J100-H100))</f>
        <v>#REF!</v>
      </c>
      <c r="G100" s="662" t="e">
        <f aca="false">IF(A100="","",IF(E100="","",ROUND(+E100*((1+B100)^(1/12)-1),2)))</f>
        <v>#REF!</v>
      </c>
      <c r="H100" s="662" t="e">
        <f aca="false">IF(A100="","",IF(E100="","",ROUND(+E100*((1+D100)^(1/12)-1),2)))</f>
        <v>#REF!</v>
      </c>
      <c r="I100" s="662" t="e">
        <f aca="false">IF(A100="","",+G100-H100)</f>
        <v>#REF!</v>
      </c>
      <c r="J100" s="662" t="e">
        <f aca="false">IF(A100="","",IF(#REF!="","",PMT((1+D100)^(1/12)-1,(#REF!*12)-A100+1,-E100)))</f>
        <v>#REF!</v>
      </c>
      <c r="K100" s="663"/>
    </row>
    <row r="101" customFormat="false" ht="14.25" hidden="false" customHeight="false" outlineLevel="0" collapsed="false">
      <c r="A101" s="660" t="e">
        <f aca="false">IF(A100="","",IF(A100=#REF!*12,"",+A100+1))</f>
        <v>#REF!</v>
      </c>
      <c r="B101" s="661" t="e">
        <f aca="false">IF(A101="","",+B100)</f>
        <v>#REF!</v>
      </c>
      <c r="C101" s="661" t="e">
        <f aca="false">IF(A101="","",IF(#REF!+'Plano Prestação Mensal Proposta'!A101&gt;120,0,ROUND(IF(B101&gt;0.045,(0.045*0.5),(0.5)*B101),7)))</f>
        <v>#REF!</v>
      </c>
      <c r="D101" s="661" t="e">
        <f aca="false">IF(A101="","",+B101-C101)</f>
        <v>#REF!</v>
      </c>
      <c r="E101" s="662" t="e">
        <f aca="false">IF(A101="","",IF(F100="","",+E100-F100))</f>
        <v>#REF!</v>
      </c>
      <c r="F101" s="662" t="e">
        <f aca="false">IF(A101="","",IF(J101="","",+J101-H101))</f>
        <v>#REF!</v>
      </c>
      <c r="G101" s="662" t="e">
        <f aca="false">IF(A101="","",IF(E101="","",ROUND(+E101*((1+B101)^(1/12)-1),2)))</f>
        <v>#REF!</v>
      </c>
      <c r="H101" s="662" t="e">
        <f aca="false">IF(A101="","",IF(E101="","",ROUND(+E101*((1+D101)^(1/12)-1),2)))</f>
        <v>#REF!</v>
      </c>
      <c r="I101" s="662" t="e">
        <f aca="false">IF(A101="","",+G101-H101)</f>
        <v>#REF!</v>
      </c>
      <c r="J101" s="662" t="e">
        <f aca="false">IF(A101="","",IF(#REF!="","",PMT((1+D101)^(1/12)-1,(#REF!*12)-A101+1,-E101)))</f>
        <v>#REF!</v>
      </c>
      <c r="K101" s="663"/>
    </row>
    <row r="102" customFormat="false" ht="14.25" hidden="false" customHeight="false" outlineLevel="0" collapsed="false">
      <c r="A102" s="660" t="e">
        <f aca="false">IF(A101="","",IF(A101=#REF!*12,"",+A101+1))</f>
        <v>#REF!</v>
      </c>
      <c r="B102" s="661" t="e">
        <f aca="false">IF(A102="","",+B101)</f>
        <v>#REF!</v>
      </c>
      <c r="C102" s="661" t="e">
        <f aca="false">IF(A102="","",IF(#REF!+'Plano Prestação Mensal Proposta'!A102&gt;120,0,ROUND(IF(B102&gt;0.045,(0.045*0.5),(0.5)*B102),7)))</f>
        <v>#REF!</v>
      </c>
      <c r="D102" s="661" t="e">
        <f aca="false">IF(A102="","",+B102-C102)</f>
        <v>#REF!</v>
      </c>
      <c r="E102" s="662" t="e">
        <f aca="false">IF(A102="","",IF(F101="","",+E101-F101))</f>
        <v>#REF!</v>
      </c>
      <c r="F102" s="662" t="e">
        <f aca="false">IF(A102="","",IF(J102="","",+J102-H102))</f>
        <v>#REF!</v>
      </c>
      <c r="G102" s="662" t="e">
        <f aca="false">IF(A102="","",IF(E102="","",ROUND(+E102*((1+B102)^(1/12)-1),2)))</f>
        <v>#REF!</v>
      </c>
      <c r="H102" s="662" t="e">
        <f aca="false">IF(A102="","",IF(E102="","",ROUND(+E102*((1+D102)^(1/12)-1),2)))</f>
        <v>#REF!</v>
      </c>
      <c r="I102" s="662" t="e">
        <f aca="false">IF(A102="","",+G102-H102)</f>
        <v>#REF!</v>
      </c>
      <c r="J102" s="662" t="e">
        <f aca="false">IF(A102="","",IF(#REF!="","",PMT((1+D102)^(1/12)-1,(#REF!*12)-A102+1,-E102)))</f>
        <v>#REF!</v>
      </c>
      <c r="K102" s="663"/>
    </row>
    <row r="103" customFormat="false" ht="14.25" hidden="false" customHeight="false" outlineLevel="0" collapsed="false">
      <c r="A103" s="660" t="e">
        <f aca="false">IF(A102="","",IF(A102=#REF!*12,"",+A102+1))</f>
        <v>#REF!</v>
      </c>
      <c r="B103" s="661" t="e">
        <f aca="false">IF(A103="","",+B102)</f>
        <v>#REF!</v>
      </c>
      <c r="C103" s="661" t="e">
        <f aca="false">IF(A103="","",IF(#REF!+'Plano Prestação Mensal Proposta'!A103&gt;120,0,ROUND(IF(B103&gt;0.045,(0.045*0.5),(0.5)*B103),7)))</f>
        <v>#REF!</v>
      </c>
      <c r="D103" s="661" t="e">
        <f aca="false">IF(A103="","",+B103-C103)</f>
        <v>#REF!</v>
      </c>
      <c r="E103" s="662" t="e">
        <f aca="false">IF(A103="","",IF(F102="","",+E102-F102))</f>
        <v>#REF!</v>
      </c>
      <c r="F103" s="662" t="e">
        <f aca="false">IF(A103="","",IF(J103="","",+J103-H103))</f>
        <v>#REF!</v>
      </c>
      <c r="G103" s="662" t="e">
        <f aca="false">IF(A103="","",IF(E103="","",ROUND(+E103*((1+B103)^(1/12)-1),2)))</f>
        <v>#REF!</v>
      </c>
      <c r="H103" s="662" t="e">
        <f aca="false">IF(A103="","",IF(E103="","",ROUND(+E103*((1+D103)^(1/12)-1),2)))</f>
        <v>#REF!</v>
      </c>
      <c r="I103" s="662" t="e">
        <f aca="false">IF(A103="","",+G103-H103)</f>
        <v>#REF!</v>
      </c>
      <c r="J103" s="662" t="e">
        <f aca="false">IF(A103="","",IF(#REF!="","",PMT((1+D103)^(1/12)-1,(#REF!*12)-A103+1,-E103)))</f>
        <v>#REF!</v>
      </c>
      <c r="K103" s="663"/>
    </row>
    <row r="104" customFormat="false" ht="14.25" hidden="false" customHeight="false" outlineLevel="0" collapsed="false">
      <c r="A104" s="660" t="e">
        <f aca="false">IF(A103="","",IF(A103=#REF!*12,"",+A103+1))</f>
        <v>#REF!</v>
      </c>
      <c r="B104" s="661" t="e">
        <f aca="false">IF(A104="","",+B103)</f>
        <v>#REF!</v>
      </c>
      <c r="C104" s="661" t="e">
        <f aca="false">IF(A104="","",IF(#REF!+'Plano Prestação Mensal Proposta'!A104&gt;120,0,ROUND(IF(B104&gt;0.045,(0.045*0.5),(0.5)*B104),7)))</f>
        <v>#REF!</v>
      </c>
      <c r="D104" s="661" t="e">
        <f aca="false">IF(A104="","",+B104-C104)</f>
        <v>#REF!</v>
      </c>
      <c r="E104" s="662" t="e">
        <f aca="false">IF(A104="","",IF(F103="","",+E103-F103))</f>
        <v>#REF!</v>
      </c>
      <c r="F104" s="662" t="e">
        <f aca="false">IF(A104="","",IF(J104="","",+J104-H104))</f>
        <v>#REF!</v>
      </c>
      <c r="G104" s="662" t="e">
        <f aca="false">IF(A104="","",IF(E104="","",ROUND(+E104*((1+B104)^(1/12)-1),2)))</f>
        <v>#REF!</v>
      </c>
      <c r="H104" s="662" t="e">
        <f aca="false">IF(A104="","",IF(E104="","",ROUND(+E104*((1+D104)^(1/12)-1),2)))</f>
        <v>#REF!</v>
      </c>
      <c r="I104" s="662" t="e">
        <f aca="false">IF(A104="","",+G104-H104)</f>
        <v>#REF!</v>
      </c>
      <c r="J104" s="662" t="e">
        <f aca="false">IF(A104="","",IF(#REF!="","",PMT((1+D104)^(1/12)-1,(#REF!*12)-A104+1,-E104)))</f>
        <v>#REF!</v>
      </c>
      <c r="K104" s="663"/>
    </row>
    <row r="105" customFormat="false" ht="14.25" hidden="false" customHeight="false" outlineLevel="0" collapsed="false">
      <c r="A105" s="660" t="e">
        <f aca="false">IF(A104="","",IF(A104=#REF!*12,"",+A104+1))</f>
        <v>#REF!</v>
      </c>
      <c r="B105" s="661" t="e">
        <f aca="false">IF(A105="","",+B104)</f>
        <v>#REF!</v>
      </c>
      <c r="C105" s="661" t="e">
        <f aca="false">IF(A105="","",IF(#REF!+'Plano Prestação Mensal Proposta'!A105&gt;120,0,ROUND(IF(B105&gt;0.045,(0.045*0.5),(0.5)*B105),7)))</f>
        <v>#REF!</v>
      </c>
      <c r="D105" s="661" t="e">
        <f aca="false">IF(A105="","",+B105-C105)</f>
        <v>#REF!</v>
      </c>
      <c r="E105" s="662" t="e">
        <f aca="false">IF(A105="","",IF(F104="","",+E104-F104))</f>
        <v>#REF!</v>
      </c>
      <c r="F105" s="662" t="e">
        <f aca="false">IF(A105="","",IF(J105="","",+J105-H105))</f>
        <v>#REF!</v>
      </c>
      <c r="G105" s="662" t="e">
        <f aca="false">IF(A105="","",IF(E105="","",ROUND(+E105*((1+B105)^(1/12)-1),2)))</f>
        <v>#REF!</v>
      </c>
      <c r="H105" s="662" t="e">
        <f aca="false">IF(A105="","",IF(E105="","",ROUND(+E105*((1+D105)^(1/12)-1),2)))</f>
        <v>#REF!</v>
      </c>
      <c r="I105" s="662" t="e">
        <f aca="false">IF(A105="","",+G105-H105)</f>
        <v>#REF!</v>
      </c>
      <c r="J105" s="662" t="e">
        <f aca="false">IF(A105="","",IF(#REF!="","",PMT((1+D105)^(1/12)-1,(#REF!*12)-A105+1,-E105)))</f>
        <v>#REF!</v>
      </c>
      <c r="K105" s="663"/>
    </row>
    <row r="106" customFormat="false" ht="14.25" hidden="false" customHeight="false" outlineLevel="0" collapsed="false">
      <c r="A106" s="660" t="e">
        <f aca="false">IF(A105="","",IF(A105=#REF!*12,"",+A105+1))</f>
        <v>#REF!</v>
      </c>
      <c r="B106" s="661" t="e">
        <f aca="false">IF(A106="","",+B105)</f>
        <v>#REF!</v>
      </c>
      <c r="C106" s="661" t="e">
        <f aca="false">IF(A106="","",IF(#REF!+'Plano Prestação Mensal Proposta'!A106&gt;120,0,ROUND(IF(B106&gt;0.045,(0.045*0.5),(0.5)*B106),7)))</f>
        <v>#REF!</v>
      </c>
      <c r="D106" s="661" t="e">
        <f aca="false">IF(A106="","",+B106-C106)</f>
        <v>#REF!</v>
      </c>
      <c r="E106" s="662" t="e">
        <f aca="false">IF(A106="","",IF(F105="","",+E105-F105))</f>
        <v>#REF!</v>
      </c>
      <c r="F106" s="662" t="e">
        <f aca="false">IF(A106="","",IF(J106="","",+J106-H106))</f>
        <v>#REF!</v>
      </c>
      <c r="G106" s="662" t="e">
        <f aca="false">IF(A106="","",IF(E106="","",ROUND(+E106*((1+B106)^(1/12)-1),2)))</f>
        <v>#REF!</v>
      </c>
      <c r="H106" s="662" t="e">
        <f aca="false">IF(A106="","",IF(E106="","",ROUND(+E106*((1+D106)^(1/12)-1),2)))</f>
        <v>#REF!</v>
      </c>
      <c r="I106" s="662" t="e">
        <f aca="false">IF(A106="","",+G106-H106)</f>
        <v>#REF!</v>
      </c>
      <c r="J106" s="662" t="e">
        <f aca="false">IF(A106="","",IF(#REF!="","",PMT((1+D106)^(1/12)-1,(#REF!*12)-A106+1,-E106)))</f>
        <v>#REF!</v>
      </c>
      <c r="K106" s="663"/>
    </row>
    <row r="107" customFormat="false" ht="14.25" hidden="false" customHeight="false" outlineLevel="0" collapsed="false">
      <c r="A107" s="660" t="e">
        <f aca="false">IF(A106="","",IF(A106=#REF!*12,"",+A106+1))</f>
        <v>#REF!</v>
      </c>
      <c r="B107" s="661" t="e">
        <f aca="false">IF(A107="","",+B106)</f>
        <v>#REF!</v>
      </c>
      <c r="C107" s="661" t="e">
        <f aca="false">IF(A107="","",IF(#REF!+'Plano Prestação Mensal Proposta'!A107&gt;120,0,ROUND(IF(B107&gt;0.045,(0.045*0.5),(0.5)*B107),7)))</f>
        <v>#REF!</v>
      </c>
      <c r="D107" s="661" t="e">
        <f aca="false">IF(A107="","",+B107-C107)</f>
        <v>#REF!</v>
      </c>
      <c r="E107" s="662" t="e">
        <f aca="false">IF(A107="","",IF(F106="","",+E106-F106))</f>
        <v>#REF!</v>
      </c>
      <c r="F107" s="662" t="e">
        <f aca="false">IF(A107="","",IF(J107="","",+J107-H107))</f>
        <v>#REF!</v>
      </c>
      <c r="G107" s="662" t="e">
        <f aca="false">IF(A107="","",IF(E107="","",ROUND(+E107*((1+B107)^(1/12)-1),2)))</f>
        <v>#REF!</v>
      </c>
      <c r="H107" s="662" t="e">
        <f aca="false">IF(A107="","",IF(E107="","",ROUND(+E107*((1+D107)^(1/12)-1),2)))</f>
        <v>#REF!</v>
      </c>
      <c r="I107" s="662" t="e">
        <f aca="false">IF(A107="","",+G107-H107)</f>
        <v>#REF!</v>
      </c>
      <c r="J107" s="662" t="e">
        <f aca="false">IF(A107="","",IF(#REF!="","",PMT((1+D107)^(1/12)-1,(#REF!*12)-A107+1,-E107)))</f>
        <v>#REF!</v>
      </c>
      <c r="K107" s="663"/>
    </row>
    <row r="108" customFormat="false" ht="14.25" hidden="false" customHeight="false" outlineLevel="0" collapsed="false">
      <c r="A108" s="660" t="e">
        <f aca="false">IF(A107="","",IF(A107=#REF!*12,"",+A107+1))</f>
        <v>#REF!</v>
      </c>
      <c r="B108" s="661" t="e">
        <f aca="false">IF(A108="","",+B107)</f>
        <v>#REF!</v>
      </c>
      <c r="C108" s="661" t="e">
        <f aca="false">IF(A108="","",IF(#REF!+'Plano Prestação Mensal Proposta'!A108&gt;120,0,ROUND(IF(B108&gt;0.045,(0.045*0.5),(0.5)*B108),7)))</f>
        <v>#REF!</v>
      </c>
      <c r="D108" s="661" t="e">
        <f aca="false">IF(A108="","",+B108-C108)</f>
        <v>#REF!</v>
      </c>
      <c r="E108" s="662" t="e">
        <f aca="false">IF(A108="","",IF(F107="","",+E107-F107))</f>
        <v>#REF!</v>
      </c>
      <c r="F108" s="662" t="e">
        <f aca="false">IF(A108="","",IF(J108="","",+J108-H108))</f>
        <v>#REF!</v>
      </c>
      <c r="G108" s="662" t="e">
        <f aca="false">IF(A108="","",IF(E108="","",ROUND(+E108*((1+B108)^(1/12)-1),2)))</f>
        <v>#REF!</v>
      </c>
      <c r="H108" s="662" t="e">
        <f aca="false">IF(A108="","",IF(E108="","",ROUND(+E108*((1+D108)^(1/12)-1),2)))</f>
        <v>#REF!</v>
      </c>
      <c r="I108" s="662" t="e">
        <f aca="false">IF(A108="","",+G108-H108)</f>
        <v>#REF!</v>
      </c>
      <c r="J108" s="662" t="e">
        <f aca="false">IF(A108="","",IF(#REF!="","",PMT((1+D108)^(1/12)-1,(#REF!*12)-A108+1,-E108)))</f>
        <v>#REF!</v>
      </c>
      <c r="K108" s="663"/>
    </row>
    <row r="109" customFormat="false" ht="14.25" hidden="false" customHeight="false" outlineLevel="0" collapsed="false">
      <c r="A109" s="660" t="e">
        <f aca="false">IF(A108="","",IF(A108=#REF!*12,"",+A108+1))</f>
        <v>#REF!</v>
      </c>
      <c r="B109" s="661" t="e">
        <f aca="false">IF(A109="","",+B108)</f>
        <v>#REF!</v>
      </c>
      <c r="C109" s="661" t="e">
        <f aca="false">IF(A109="","",IF(#REF!+'Plano Prestação Mensal Proposta'!A109&gt;120,0,ROUND(IF(B109&gt;0.045,(0.045*0.5),(0.5)*B109),7)))</f>
        <v>#REF!</v>
      </c>
      <c r="D109" s="661" t="e">
        <f aca="false">IF(A109="","",+B109-C109)</f>
        <v>#REF!</v>
      </c>
      <c r="E109" s="662" t="e">
        <f aca="false">IF(A109="","",IF(F108="","",+E108-F108))</f>
        <v>#REF!</v>
      </c>
      <c r="F109" s="662" t="e">
        <f aca="false">IF(A109="","",IF(J109="","",+J109-H109))</f>
        <v>#REF!</v>
      </c>
      <c r="G109" s="662" t="e">
        <f aca="false">IF(A109="","",IF(E109="","",ROUND(+E109*((1+B109)^(1/12)-1),2)))</f>
        <v>#REF!</v>
      </c>
      <c r="H109" s="662" t="e">
        <f aca="false">IF(A109="","",IF(E109="","",ROUND(+E109*((1+D109)^(1/12)-1),2)))</f>
        <v>#REF!</v>
      </c>
      <c r="I109" s="662" t="e">
        <f aca="false">IF(A109="","",+G109-H109)</f>
        <v>#REF!</v>
      </c>
      <c r="J109" s="662" t="e">
        <f aca="false">IF(A109="","",IF(#REF!="","",PMT((1+D109)^(1/12)-1,(#REF!*12)-A109+1,-E109)))</f>
        <v>#REF!</v>
      </c>
      <c r="K109" s="663"/>
    </row>
    <row r="110" customFormat="false" ht="14.25" hidden="false" customHeight="false" outlineLevel="0" collapsed="false">
      <c r="A110" s="660" t="e">
        <f aca="false">IF(A109="","",IF(A109=#REF!*12,"",+A109+1))</f>
        <v>#REF!</v>
      </c>
      <c r="B110" s="661" t="e">
        <f aca="false">IF(A110="","",+B109)</f>
        <v>#REF!</v>
      </c>
      <c r="C110" s="661" t="e">
        <f aca="false">IF(A110="","",IF(#REF!+'Plano Prestação Mensal Proposta'!A110&gt;120,0,ROUND(IF(B110&gt;0.045,(0.045*0.5),(0.5)*B110),7)))</f>
        <v>#REF!</v>
      </c>
      <c r="D110" s="661" t="e">
        <f aca="false">IF(A110="","",+B110-C110)</f>
        <v>#REF!</v>
      </c>
      <c r="E110" s="662" t="e">
        <f aca="false">IF(A110="","",IF(F109="","",+E109-F109))</f>
        <v>#REF!</v>
      </c>
      <c r="F110" s="662" t="e">
        <f aca="false">IF(A110="","",IF(J110="","",+J110-H110))</f>
        <v>#REF!</v>
      </c>
      <c r="G110" s="662" t="e">
        <f aca="false">IF(A110="","",IF(E110="","",ROUND(+E110*((1+B110)^(1/12)-1),2)))</f>
        <v>#REF!</v>
      </c>
      <c r="H110" s="662" t="e">
        <f aca="false">IF(A110="","",IF(E110="","",ROUND(+E110*((1+D110)^(1/12)-1),2)))</f>
        <v>#REF!</v>
      </c>
      <c r="I110" s="662" t="e">
        <f aca="false">IF(A110="","",+G110-H110)</f>
        <v>#REF!</v>
      </c>
      <c r="J110" s="662" t="e">
        <f aca="false">IF(A110="","",IF(#REF!="","",PMT((1+D110)^(1/12)-1,(#REF!*12)-A110+1,-E110)))</f>
        <v>#REF!</v>
      </c>
      <c r="K110" s="663"/>
    </row>
    <row r="111" customFormat="false" ht="14.25" hidden="false" customHeight="false" outlineLevel="0" collapsed="false">
      <c r="A111" s="660" t="e">
        <f aca="false">IF(A110="","",IF(A110=#REF!*12,"",+A110+1))</f>
        <v>#REF!</v>
      </c>
      <c r="B111" s="661" t="e">
        <f aca="false">IF(A111="","",+B110)</f>
        <v>#REF!</v>
      </c>
      <c r="C111" s="661" t="e">
        <f aca="false">IF(A111="","",IF(#REF!+'Plano Prestação Mensal Proposta'!A111&gt;120,0,ROUND(IF(B111&gt;0.045,(0.045*0.5),(0.5)*B111),7)))</f>
        <v>#REF!</v>
      </c>
      <c r="D111" s="661" t="e">
        <f aca="false">IF(A111="","",+B111-C111)</f>
        <v>#REF!</v>
      </c>
      <c r="E111" s="662" t="e">
        <f aca="false">IF(A111="","",IF(F110="","",+E110-F110))</f>
        <v>#REF!</v>
      </c>
      <c r="F111" s="662" t="e">
        <f aca="false">IF(A111="","",IF(J111="","",+J111-H111))</f>
        <v>#REF!</v>
      </c>
      <c r="G111" s="662" t="e">
        <f aca="false">IF(A111="","",IF(E111="","",ROUND(+E111*((1+B111)^(1/12)-1),2)))</f>
        <v>#REF!</v>
      </c>
      <c r="H111" s="662" t="e">
        <f aca="false">IF(A111="","",IF(E111="","",ROUND(+E111*((1+D111)^(1/12)-1),2)))</f>
        <v>#REF!</v>
      </c>
      <c r="I111" s="662" t="e">
        <f aca="false">IF(A111="","",+G111-H111)</f>
        <v>#REF!</v>
      </c>
      <c r="J111" s="662" t="e">
        <f aca="false">IF(A111="","",IF(#REF!="","",PMT((1+D111)^(1/12)-1,(#REF!*12)-A111+1,-E111)))</f>
        <v>#REF!</v>
      </c>
      <c r="K111" s="663"/>
    </row>
    <row r="112" customFormat="false" ht="14.25" hidden="false" customHeight="false" outlineLevel="0" collapsed="false">
      <c r="A112" s="660" t="e">
        <f aca="false">IF(A111="","",IF(A111=#REF!*12,"",+A111+1))</f>
        <v>#REF!</v>
      </c>
      <c r="B112" s="661" t="e">
        <f aca="false">IF(A112="","",+B111)</f>
        <v>#REF!</v>
      </c>
      <c r="C112" s="661" t="e">
        <f aca="false">IF(A112="","",IF(#REF!+'Plano Prestação Mensal Proposta'!A112&gt;120,0,ROUND(IF(B112&gt;0.045,(0.045*0.5),(0.5)*B112),7)))</f>
        <v>#REF!</v>
      </c>
      <c r="D112" s="661" t="e">
        <f aca="false">IF(A112="","",+B112-C112)</f>
        <v>#REF!</v>
      </c>
      <c r="E112" s="662" t="e">
        <f aca="false">IF(A112="","",IF(F111="","",+E111-F111))</f>
        <v>#REF!</v>
      </c>
      <c r="F112" s="662" t="e">
        <f aca="false">IF(A112="","",IF(J112="","",+J112-H112))</f>
        <v>#REF!</v>
      </c>
      <c r="G112" s="662" t="e">
        <f aca="false">IF(A112="","",IF(E112="","",ROUND(+E112*((1+B112)^(1/12)-1),2)))</f>
        <v>#REF!</v>
      </c>
      <c r="H112" s="662" t="e">
        <f aca="false">IF(A112="","",IF(E112="","",ROUND(+E112*((1+D112)^(1/12)-1),2)))</f>
        <v>#REF!</v>
      </c>
      <c r="I112" s="662" t="e">
        <f aca="false">IF(A112="","",+G112-H112)</f>
        <v>#REF!</v>
      </c>
      <c r="J112" s="662" t="e">
        <f aca="false">IF(A112="","",IF(#REF!="","",PMT((1+D112)^(1/12)-1,(#REF!*12)-A112+1,-E112)))</f>
        <v>#REF!</v>
      </c>
      <c r="K112" s="663"/>
    </row>
    <row r="113" customFormat="false" ht="14.25" hidden="false" customHeight="false" outlineLevel="0" collapsed="false">
      <c r="A113" s="660" t="e">
        <f aca="false">IF(A112="","",IF(A112=#REF!*12,"",+A112+1))</f>
        <v>#REF!</v>
      </c>
      <c r="B113" s="661" t="e">
        <f aca="false">IF(A113="","",+B112)</f>
        <v>#REF!</v>
      </c>
      <c r="C113" s="661" t="e">
        <f aca="false">IF(A113="","",IF(#REF!+'Plano Prestação Mensal Proposta'!A113&gt;120,0,ROUND(IF(B113&gt;0.045,(0.045*0.5),(0.5)*B113),7)))</f>
        <v>#REF!</v>
      </c>
      <c r="D113" s="661" t="e">
        <f aca="false">IF(A113="","",+B113-C113)</f>
        <v>#REF!</v>
      </c>
      <c r="E113" s="662" t="e">
        <f aca="false">IF(A113="","",IF(F112="","",+E112-F112))</f>
        <v>#REF!</v>
      </c>
      <c r="F113" s="662" t="e">
        <f aca="false">IF(A113="","",IF(J113="","",+J113-H113))</f>
        <v>#REF!</v>
      </c>
      <c r="G113" s="662" t="e">
        <f aca="false">IF(A113="","",IF(E113="","",ROUND(+E113*((1+B113)^(1/12)-1),2)))</f>
        <v>#REF!</v>
      </c>
      <c r="H113" s="662" t="e">
        <f aca="false">IF(A113="","",IF(E113="","",ROUND(+E113*((1+D113)^(1/12)-1),2)))</f>
        <v>#REF!</v>
      </c>
      <c r="I113" s="662" t="e">
        <f aca="false">IF(A113="","",+G113-H113)</f>
        <v>#REF!</v>
      </c>
      <c r="J113" s="662" t="e">
        <f aca="false">IF(A113="","",IF(#REF!="","",PMT((1+D113)^(1/12)-1,(#REF!*12)-A113+1,-E113)))</f>
        <v>#REF!</v>
      </c>
      <c r="K113" s="663"/>
    </row>
    <row r="114" customFormat="false" ht="14.25" hidden="false" customHeight="false" outlineLevel="0" collapsed="false">
      <c r="A114" s="660" t="e">
        <f aca="false">IF(A113="","",IF(A113=#REF!*12,"",+A113+1))</f>
        <v>#REF!</v>
      </c>
      <c r="B114" s="661" t="e">
        <f aca="false">IF(A114="","",+B113)</f>
        <v>#REF!</v>
      </c>
      <c r="C114" s="661" t="e">
        <f aca="false">IF(A114="","",IF(#REF!+'Plano Prestação Mensal Proposta'!A114&gt;120,0,ROUND(IF(B114&gt;0.045,(0.045*0.5),(0.5)*B114),7)))</f>
        <v>#REF!</v>
      </c>
      <c r="D114" s="661" t="e">
        <f aca="false">IF(A114="","",+B114-C114)</f>
        <v>#REF!</v>
      </c>
      <c r="E114" s="662" t="e">
        <f aca="false">IF(A114="","",IF(F113="","",+E113-F113))</f>
        <v>#REF!</v>
      </c>
      <c r="F114" s="662" t="e">
        <f aca="false">IF(A114="","",IF(J114="","",+J114-H114))</f>
        <v>#REF!</v>
      </c>
      <c r="G114" s="662" t="e">
        <f aca="false">IF(A114="","",IF(E114="","",ROUND(+E114*((1+B114)^(1/12)-1),2)))</f>
        <v>#REF!</v>
      </c>
      <c r="H114" s="662" t="e">
        <f aca="false">IF(A114="","",IF(E114="","",ROUND(+E114*((1+D114)^(1/12)-1),2)))</f>
        <v>#REF!</v>
      </c>
      <c r="I114" s="662" t="e">
        <f aca="false">IF(A114="","",+G114-H114)</f>
        <v>#REF!</v>
      </c>
      <c r="J114" s="662" t="e">
        <f aca="false">IF(A114="","",IF(#REF!="","",PMT((1+D114)^(1/12)-1,(#REF!*12)-A114+1,-E114)))</f>
        <v>#REF!</v>
      </c>
      <c r="K114" s="663"/>
    </row>
    <row r="115" customFormat="false" ht="14.25" hidden="false" customHeight="false" outlineLevel="0" collapsed="false">
      <c r="A115" s="660" t="e">
        <f aca="false">IF(A114="","",IF(A114=#REF!*12,"",+A114+1))</f>
        <v>#REF!</v>
      </c>
      <c r="B115" s="661" t="e">
        <f aca="false">IF(A115="","",+B114)</f>
        <v>#REF!</v>
      </c>
      <c r="C115" s="661" t="e">
        <f aca="false">IF(A115="","",IF(#REF!+'Plano Prestação Mensal Proposta'!A115&gt;120,0,ROUND(IF(B115&gt;0.045,(0.045*0.5),(0.5)*B115),7)))</f>
        <v>#REF!</v>
      </c>
      <c r="D115" s="661" t="e">
        <f aca="false">IF(A115="","",+B115-C115)</f>
        <v>#REF!</v>
      </c>
      <c r="E115" s="662" t="e">
        <f aca="false">IF(A115="","",IF(F114="","",+E114-F114))</f>
        <v>#REF!</v>
      </c>
      <c r="F115" s="662" t="e">
        <f aca="false">IF(A115="","",IF(J115="","",+J115-H115))</f>
        <v>#REF!</v>
      </c>
      <c r="G115" s="662" t="e">
        <f aca="false">IF(A115="","",IF(E115="","",ROUND(+E115*((1+B115)^(1/12)-1),2)))</f>
        <v>#REF!</v>
      </c>
      <c r="H115" s="662" t="e">
        <f aca="false">IF(A115="","",IF(E115="","",ROUND(+E115*((1+D115)^(1/12)-1),2)))</f>
        <v>#REF!</v>
      </c>
      <c r="I115" s="662" t="e">
        <f aca="false">IF(A115="","",+G115-H115)</f>
        <v>#REF!</v>
      </c>
      <c r="J115" s="662" t="e">
        <f aca="false">IF(A115="","",IF(#REF!="","",PMT((1+D115)^(1/12)-1,(#REF!*12)-A115+1,-E115)))</f>
        <v>#REF!</v>
      </c>
      <c r="K115" s="663"/>
    </row>
    <row r="116" customFormat="false" ht="14.25" hidden="false" customHeight="false" outlineLevel="0" collapsed="false">
      <c r="A116" s="660" t="e">
        <f aca="false">IF(A115="","",IF(A115=#REF!*12,"",+A115+1))</f>
        <v>#REF!</v>
      </c>
      <c r="B116" s="661" t="e">
        <f aca="false">IF(A116="","",+B115)</f>
        <v>#REF!</v>
      </c>
      <c r="C116" s="661" t="e">
        <f aca="false">IF(A116="","",IF(#REF!+'Plano Prestação Mensal Proposta'!A116&gt;120,0,ROUND(IF(B116&gt;0.045,(0.045*0.5),(0.5)*B116),7)))</f>
        <v>#REF!</v>
      </c>
      <c r="D116" s="661" t="e">
        <f aca="false">IF(A116="","",+B116-C116)</f>
        <v>#REF!</v>
      </c>
      <c r="E116" s="662" t="e">
        <f aca="false">IF(A116="","",IF(F115="","",+E115-F115))</f>
        <v>#REF!</v>
      </c>
      <c r="F116" s="662" t="e">
        <f aca="false">IF(A116="","",IF(J116="","",+J116-H116))</f>
        <v>#REF!</v>
      </c>
      <c r="G116" s="662" t="e">
        <f aca="false">IF(A116="","",IF(E116="","",ROUND(+E116*((1+B116)^(1/12)-1),2)))</f>
        <v>#REF!</v>
      </c>
      <c r="H116" s="662" t="e">
        <f aca="false">IF(A116="","",IF(E116="","",ROUND(+E116*((1+D116)^(1/12)-1),2)))</f>
        <v>#REF!</v>
      </c>
      <c r="I116" s="662" t="e">
        <f aca="false">IF(A116="","",+G116-H116)</f>
        <v>#REF!</v>
      </c>
      <c r="J116" s="662" t="e">
        <f aca="false">IF(A116="","",IF(#REF!="","",PMT((1+D116)^(1/12)-1,(#REF!*12)-A116+1,-E116)))</f>
        <v>#REF!</v>
      </c>
      <c r="K116" s="663"/>
    </row>
    <row r="117" customFormat="false" ht="14.25" hidden="false" customHeight="false" outlineLevel="0" collapsed="false">
      <c r="A117" s="660" t="e">
        <f aca="false">IF(A116="","",IF(A116=#REF!*12,"",+A116+1))</f>
        <v>#REF!</v>
      </c>
      <c r="B117" s="661" t="e">
        <f aca="false">IF(A117="","",+B116)</f>
        <v>#REF!</v>
      </c>
      <c r="C117" s="661" t="e">
        <f aca="false">IF(A117="","",IF(#REF!+'Plano Prestação Mensal Proposta'!A117&gt;120,0,ROUND(IF(B117&gt;0.045,(0.045*0.5),(0.5)*B117),7)))</f>
        <v>#REF!</v>
      </c>
      <c r="D117" s="661" t="e">
        <f aca="false">IF(A117="","",+B117-C117)</f>
        <v>#REF!</v>
      </c>
      <c r="E117" s="662" t="e">
        <f aca="false">IF(A117="","",IF(F116="","",+E116-F116))</f>
        <v>#REF!</v>
      </c>
      <c r="F117" s="662" t="e">
        <f aca="false">IF(A117="","",IF(J117="","",+J117-H117))</f>
        <v>#REF!</v>
      </c>
      <c r="G117" s="662" t="e">
        <f aca="false">IF(A117="","",IF(E117="","",ROUND(+E117*((1+B117)^(1/12)-1),2)))</f>
        <v>#REF!</v>
      </c>
      <c r="H117" s="662" t="e">
        <f aca="false">IF(A117="","",IF(E117="","",ROUND(+E117*((1+D117)^(1/12)-1),2)))</f>
        <v>#REF!</v>
      </c>
      <c r="I117" s="662" t="e">
        <f aca="false">IF(A117="","",+G117-H117)</f>
        <v>#REF!</v>
      </c>
      <c r="J117" s="662" t="e">
        <f aca="false">IF(A117="","",IF(#REF!="","",PMT((1+D117)^(1/12)-1,(#REF!*12)-A117+1,-E117)))</f>
        <v>#REF!</v>
      </c>
      <c r="K117" s="663"/>
    </row>
    <row r="118" customFormat="false" ht="14.25" hidden="false" customHeight="false" outlineLevel="0" collapsed="false">
      <c r="A118" s="660" t="e">
        <f aca="false">IF(A117="","",IF(A117=#REF!*12,"",+A117+1))</f>
        <v>#REF!</v>
      </c>
      <c r="B118" s="661" t="e">
        <f aca="false">IF(A118="","",+B117)</f>
        <v>#REF!</v>
      </c>
      <c r="C118" s="661" t="e">
        <f aca="false">IF(A118="","",IF(#REF!+'Plano Prestação Mensal Proposta'!A118&gt;120,0,ROUND(IF(B118&gt;0.045,(0.045*0.5),(0.5)*B118),7)))</f>
        <v>#REF!</v>
      </c>
      <c r="D118" s="661" t="e">
        <f aca="false">IF(A118="","",+B118-C118)</f>
        <v>#REF!</v>
      </c>
      <c r="E118" s="662" t="e">
        <f aca="false">IF(A118="","",IF(F117="","",+E117-F117))</f>
        <v>#REF!</v>
      </c>
      <c r="F118" s="662" t="e">
        <f aca="false">IF(A118="","",IF(J118="","",+J118-H118))</f>
        <v>#REF!</v>
      </c>
      <c r="G118" s="662" t="e">
        <f aca="false">IF(A118="","",IF(E118="","",ROUND(+E118*((1+B118)^(1/12)-1),2)))</f>
        <v>#REF!</v>
      </c>
      <c r="H118" s="662" t="e">
        <f aca="false">IF(A118="","",IF(E118="","",ROUND(+E118*((1+D118)^(1/12)-1),2)))</f>
        <v>#REF!</v>
      </c>
      <c r="I118" s="662" t="e">
        <f aca="false">IF(A118="","",+G118-H118)</f>
        <v>#REF!</v>
      </c>
      <c r="J118" s="662" t="e">
        <f aca="false">IF(A118="","",IF(#REF!="","",PMT((1+D118)^(1/12)-1,(#REF!*12)-A118+1,-E118)))</f>
        <v>#REF!</v>
      </c>
      <c r="K118" s="663"/>
    </row>
    <row r="119" customFormat="false" ht="14.25" hidden="false" customHeight="false" outlineLevel="0" collapsed="false">
      <c r="A119" s="660" t="e">
        <f aca="false">IF(A118="","",IF(A118=#REF!*12,"",+A118+1))</f>
        <v>#REF!</v>
      </c>
      <c r="B119" s="661" t="e">
        <f aca="false">IF(A119="","",+B118)</f>
        <v>#REF!</v>
      </c>
      <c r="C119" s="661" t="e">
        <f aca="false">IF(A119="","",IF(#REF!+'Plano Prestação Mensal Proposta'!A119&gt;120,0,ROUND(IF(B119&gt;0.045,(0.045*0.5),(0.5)*B119),7)))</f>
        <v>#REF!</v>
      </c>
      <c r="D119" s="661" t="e">
        <f aca="false">IF(A119="","",+B119-C119)</f>
        <v>#REF!</v>
      </c>
      <c r="E119" s="662" t="e">
        <f aca="false">IF(A119="","",IF(F118="","",+E118-F118))</f>
        <v>#REF!</v>
      </c>
      <c r="F119" s="662" t="e">
        <f aca="false">IF(A119="","",IF(J119="","",+J119-H119))</f>
        <v>#REF!</v>
      </c>
      <c r="G119" s="662" t="e">
        <f aca="false">IF(A119="","",IF(E119="","",ROUND(+E119*((1+B119)^(1/12)-1),2)))</f>
        <v>#REF!</v>
      </c>
      <c r="H119" s="662" t="e">
        <f aca="false">IF(A119="","",IF(E119="","",ROUND(+E119*((1+D119)^(1/12)-1),2)))</f>
        <v>#REF!</v>
      </c>
      <c r="I119" s="662" t="e">
        <f aca="false">IF(A119="","",+G119-H119)</f>
        <v>#REF!</v>
      </c>
      <c r="J119" s="662" t="e">
        <f aca="false">IF(A119="","",IF(#REF!="","",PMT((1+D119)^(1/12)-1,(#REF!*12)-A119+1,-E119)))</f>
        <v>#REF!</v>
      </c>
      <c r="K119" s="663"/>
    </row>
    <row r="120" customFormat="false" ht="14.25" hidden="false" customHeight="false" outlineLevel="0" collapsed="false">
      <c r="A120" s="660" t="e">
        <f aca="false">IF(A119="","",IF(A119=#REF!*12,"",+A119+1))</f>
        <v>#REF!</v>
      </c>
      <c r="B120" s="661" t="e">
        <f aca="false">IF(A120="","",+B119)</f>
        <v>#REF!</v>
      </c>
      <c r="C120" s="661" t="e">
        <f aca="false">IF(A120="","",IF(#REF!+'Plano Prestação Mensal Proposta'!A120&gt;120,0,ROUND(IF(B120&gt;0.045,(0.045*0.5),(0.5)*B120),7)))</f>
        <v>#REF!</v>
      </c>
      <c r="D120" s="661" t="e">
        <f aca="false">IF(A120="","",+B120-C120)</f>
        <v>#REF!</v>
      </c>
      <c r="E120" s="662" t="e">
        <f aca="false">IF(A120="","",IF(F119="","",+E119-F119))</f>
        <v>#REF!</v>
      </c>
      <c r="F120" s="662" t="e">
        <f aca="false">IF(A120="","",IF(J120="","",+J120-H120))</f>
        <v>#REF!</v>
      </c>
      <c r="G120" s="662" t="e">
        <f aca="false">IF(A120="","",IF(E120="","",ROUND(+E120*((1+B120)^(1/12)-1),2)))</f>
        <v>#REF!</v>
      </c>
      <c r="H120" s="662" t="e">
        <f aca="false">IF(A120="","",IF(E120="","",ROUND(+E120*((1+D120)^(1/12)-1),2)))</f>
        <v>#REF!</v>
      </c>
      <c r="I120" s="662" t="e">
        <f aca="false">IF(A120="","",+G120-H120)</f>
        <v>#REF!</v>
      </c>
      <c r="J120" s="662" t="e">
        <f aca="false">IF(A120="","",IF(#REF!="","",PMT((1+D120)^(1/12)-1,(#REF!*12)-A120+1,-E120)))</f>
        <v>#REF!</v>
      </c>
      <c r="K120" s="663"/>
    </row>
    <row r="121" customFormat="false" ht="14.25" hidden="false" customHeight="false" outlineLevel="0" collapsed="false">
      <c r="A121" s="660" t="e">
        <f aca="false">IF(A120="","",IF(A120=#REF!*12,"",+A120+1))</f>
        <v>#REF!</v>
      </c>
      <c r="B121" s="661" t="e">
        <f aca="false">IF(A121="","",+B120)</f>
        <v>#REF!</v>
      </c>
      <c r="C121" s="661" t="e">
        <f aca="false">IF(A121="","",IF(#REF!+'Plano Prestação Mensal Proposta'!A121&gt;120,0,ROUND(IF(B121&gt;0.045,(0.045*0.5),(0.5)*B121),7)))</f>
        <v>#REF!</v>
      </c>
      <c r="D121" s="661" t="e">
        <f aca="false">IF(A121="","",+B121-C121)</f>
        <v>#REF!</v>
      </c>
      <c r="E121" s="662" t="e">
        <f aca="false">IF(A121="","",IF(F120="","",+E120-F120))</f>
        <v>#REF!</v>
      </c>
      <c r="F121" s="662" t="e">
        <f aca="false">IF(A121="","",IF(J121="","",+J121-H121))</f>
        <v>#REF!</v>
      </c>
      <c r="G121" s="662" t="e">
        <f aca="false">IF(A121="","",IF(E121="","",ROUND(+E121*((1+B121)^(1/12)-1),2)))</f>
        <v>#REF!</v>
      </c>
      <c r="H121" s="662" t="e">
        <f aca="false">IF(A121="","",IF(E121="","",ROUND(+E121*((1+D121)^(1/12)-1),2)))</f>
        <v>#REF!</v>
      </c>
      <c r="I121" s="662" t="e">
        <f aca="false">IF(A121="","",+G121-H121)</f>
        <v>#REF!</v>
      </c>
      <c r="J121" s="662" t="e">
        <f aca="false">IF(A121="","",IF(#REF!="","",PMT((1+D121)^(1/12)-1,(#REF!*12)-A121+1,-E121)))</f>
        <v>#REF!</v>
      </c>
      <c r="K121" s="663"/>
    </row>
    <row r="122" customFormat="false" ht="14.25" hidden="false" customHeight="false" outlineLevel="0" collapsed="false">
      <c r="A122" s="660" t="e">
        <f aca="false">IF(A121="","",IF(A121=#REF!*12,"",+A121+1))</f>
        <v>#REF!</v>
      </c>
      <c r="B122" s="661" t="e">
        <f aca="false">IF(A122="","",+B121)</f>
        <v>#REF!</v>
      </c>
      <c r="C122" s="661" t="e">
        <f aca="false">IF(A122="","",IF(#REF!+'Plano Prestação Mensal Proposta'!A122&gt;120,0,ROUND(IF(B122&gt;0.045,(0.045*0.5),(0.5)*B122),7)))</f>
        <v>#REF!</v>
      </c>
      <c r="D122" s="661" t="e">
        <f aca="false">IF(A122="","",+B122-C122)</f>
        <v>#REF!</v>
      </c>
      <c r="E122" s="662" t="e">
        <f aca="false">IF(A122="","",IF(F121="","",+E121-F121))</f>
        <v>#REF!</v>
      </c>
      <c r="F122" s="662" t="e">
        <f aca="false">IF(A122="","",IF(J122="","",+J122-H122))</f>
        <v>#REF!</v>
      </c>
      <c r="G122" s="662" t="e">
        <f aca="false">IF(A122="","",IF(E122="","",ROUND(+E122*((1+B122)^(1/12)-1),2)))</f>
        <v>#REF!</v>
      </c>
      <c r="H122" s="662" t="e">
        <f aca="false">IF(A122="","",IF(E122="","",ROUND(+E122*((1+D122)^(1/12)-1),2)))</f>
        <v>#REF!</v>
      </c>
      <c r="I122" s="662" t="e">
        <f aca="false">IF(A122="","",+G122-H122)</f>
        <v>#REF!</v>
      </c>
      <c r="J122" s="662" t="e">
        <f aca="false">IF(A122="","",IF(#REF!="","",PMT((1+D122)^(1/12)-1,(#REF!*12)-A122+1,-E122)))</f>
        <v>#REF!</v>
      </c>
      <c r="K122" s="663"/>
    </row>
    <row r="123" customFormat="false" ht="14.25" hidden="false" customHeight="false" outlineLevel="0" collapsed="false">
      <c r="A123" s="660" t="e">
        <f aca="false">IF(A122="","",IF(A122=#REF!*12,"",+A122+1))</f>
        <v>#REF!</v>
      </c>
      <c r="B123" s="661" t="e">
        <f aca="false">IF(A123="","",+B122)</f>
        <v>#REF!</v>
      </c>
      <c r="C123" s="661" t="e">
        <f aca="false">IF(A123="","",IF(#REF!+'Plano Prestação Mensal Proposta'!A123&gt;120,0,ROUND(IF(B123&gt;0.045,(0.045*0.5),(0.5)*B123),7)))</f>
        <v>#REF!</v>
      </c>
      <c r="D123" s="661" t="e">
        <f aca="false">IF(A123="","",+B123-C123)</f>
        <v>#REF!</v>
      </c>
      <c r="E123" s="662" t="e">
        <f aca="false">IF(A123="","",IF(F122="","",+E122-F122))</f>
        <v>#REF!</v>
      </c>
      <c r="F123" s="662" t="e">
        <f aca="false">IF(A123="","",IF(J123="","",+J123-H123))</f>
        <v>#REF!</v>
      </c>
      <c r="G123" s="662" t="e">
        <f aca="false">IF(A123="","",IF(E123="","",ROUND(+E123*((1+B123)^(1/12)-1),2)))</f>
        <v>#REF!</v>
      </c>
      <c r="H123" s="662" t="e">
        <f aca="false">IF(A123="","",IF(E123="","",ROUND(+E123*((1+D123)^(1/12)-1),2)))</f>
        <v>#REF!</v>
      </c>
      <c r="I123" s="662" t="e">
        <f aca="false">IF(A123="","",+G123-H123)</f>
        <v>#REF!</v>
      </c>
      <c r="J123" s="662" t="e">
        <f aca="false">IF(A123="","",IF(#REF!="","",PMT((1+D123)^(1/12)-1,(#REF!*12)-A123+1,-E123)))</f>
        <v>#REF!</v>
      </c>
      <c r="K123" s="663"/>
    </row>
    <row r="124" customFormat="false" ht="14.25" hidden="false" customHeight="false" outlineLevel="0" collapsed="false">
      <c r="A124" s="660" t="e">
        <f aca="false">IF(A123="","",IF(A123=#REF!*12,"",+A123+1))</f>
        <v>#REF!</v>
      </c>
      <c r="B124" s="661" t="e">
        <f aca="false">IF(A124="","",+B123)</f>
        <v>#REF!</v>
      </c>
      <c r="C124" s="661" t="e">
        <f aca="false">IF(A124="","",IF(#REF!+'Plano Prestação Mensal Proposta'!A124&gt;120,0,ROUND(IF(B124&gt;0.045,(0.045*0.5),(0.5)*B124),7)))</f>
        <v>#REF!</v>
      </c>
      <c r="D124" s="661" t="e">
        <f aca="false">IF(A124="","",+B124-C124)</f>
        <v>#REF!</v>
      </c>
      <c r="E124" s="662" t="e">
        <f aca="false">IF(A124="","",IF(F123="","",+E123-F123))</f>
        <v>#REF!</v>
      </c>
      <c r="F124" s="662" t="e">
        <f aca="false">IF(A124="","",IF(J124="","",+J124-H124))</f>
        <v>#REF!</v>
      </c>
      <c r="G124" s="662" t="e">
        <f aca="false">IF(A124="","",IF(E124="","",ROUND(+E124*((1+B124)^(1/12)-1),2)))</f>
        <v>#REF!</v>
      </c>
      <c r="H124" s="662" t="e">
        <f aca="false">IF(A124="","",IF(E124="","",ROUND(+E124*((1+D124)^(1/12)-1),2)))</f>
        <v>#REF!</v>
      </c>
      <c r="I124" s="662" t="e">
        <f aca="false">IF(A124="","",+G124-H124)</f>
        <v>#REF!</v>
      </c>
      <c r="J124" s="662" t="e">
        <f aca="false">IF(A124="","",IF(#REF!="","",PMT((1+D124)^(1/12)-1,(#REF!*12)-A124+1,-E124)))</f>
        <v>#REF!</v>
      </c>
      <c r="K124" s="663"/>
    </row>
    <row r="125" customFormat="false" ht="14.25" hidden="false" customHeight="false" outlineLevel="0" collapsed="false">
      <c r="A125" s="660" t="e">
        <f aca="false">IF(A124="","",IF(A124=#REF!*12,"",+A124+1))</f>
        <v>#REF!</v>
      </c>
      <c r="B125" s="661" t="e">
        <f aca="false">IF(A125="","",+B124)</f>
        <v>#REF!</v>
      </c>
      <c r="C125" s="661" t="e">
        <f aca="false">IF(A125="","",IF(#REF!+'Plano Prestação Mensal Proposta'!A125&gt;120,0,ROUND(IF(B125&gt;0.045,(0.045*0.5),(0.5)*B125),7)))</f>
        <v>#REF!</v>
      </c>
      <c r="D125" s="661" t="e">
        <f aca="false">IF(A125="","",+B125-C125)</f>
        <v>#REF!</v>
      </c>
      <c r="E125" s="662" t="e">
        <f aca="false">IF(A125="","",IF(F124="","",+E124-F124))</f>
        <v>#REF!</v>
      </c>
      <c r="F125" s="662" t="e">
        <f aca="false">IF(A125="","",IF(J125="","",+J125-H125))</f>
        <v>#REF!</v>
      </c>
      <c r="G125" s="662" t="e">
        <f aca="false">IF(A125="","",IF(E125="","",ROUND(+E125*((1+B125)^(1/12)-1),2)))</f>
        <v>#REF!</v>
      </c>
      <c r="H125" s="662" t="e">
        <f aca="false">IF(A125="","",IF(E125="","",ROUND(+E125*((1+D125)^(1/12)-1),2)))</f>
        <v>#REF!</v>
      </c>
      <c r="I125" s="662" t="e">
        <f aca="false">IF(A125="","",+G125-H125)</f>
        <v>#REF!</v>
      </c>
      <c r="J125" s="662" t="e">
        <f aca="false">IF(A125="","",IF(#REF!="","",PMT((1+D125)^(1/12)-1,(#REF!*12)-A125+1,-E125)))</f>
        <v>#REF!</v>
      </c>
      <c r="K125" s="663"/>
    </row>
    <row r="126" customFormat="false" ht="14.25" hidden="false" customHeight="false" outlineLevel="0" collapsed="false">
      <c r="A126" s="660" t="e">
        <f aca="false">IF(A125="","",IF(A125=#REF!*12,"",+A125+1))</f>
        <v>#REF!</v>
      </c>
      <c r="B126" s="661" t="e">
        <f aca="false">IF(A126="","",+B125)</f>
        <v>#REF!</v>
      </c>
      <c r="C126" s="661" t="e">
        <f aca="false">IF(A126="","",IF(#REF!+'Plano Prestação Mensal Proposta'!A126&gt;120,0,ROUND(IF(B126&gt;0.045,(0.045*0.5),(0.5)*B126),7)))</f>
        <v>#REF!</v>
      </c>
      <c r="D126" s="661" t="e">
        <f aca="false">IF(A126="","",+B126-C126)</f>
        <v>#REF!</v>
      </c>
      <c r="E126" s="662" t="e">
        <f aca="false">IF(A126="","",IF(F125="","",+E125-F125))</f>
        <v>#REF!</v>
      </c>
      <c r="F126" s="662" t="e">
        <f aca="false">IF(A126="","",IF(J126="","",+J126-H126))</f>
        <v>#REF!</v>
      </c>
      <c r="G126" s="662" t="e">
        <f aca="false">IF(A126="","",IF(E126="","",ROUND(+E126*((1+B126)^(1/12)-1),2)))</f>
        <v>#REF!</v>
      </c>
      <c r="H126" s="662" t="e">
        <f aca="false">IF(A126="","",IF(E126="","",ROUND(+E126*((1+D126)^(1/12)-1),2)))</f>
        <v>#REF!</v>
      </c>
      <c r="I126" s="662" t="e">
        <f aca="false">IF(A126="","",+G126-H126)</f>
        <v>#REF!</v>
      </c>
      <c r="J126" s="662" t="e">
        <f aca="false">IF(A126="","",IF(#REF!="","",PMT((1+D126)^(1/12)-1,(#REF!*12)-A126+1,-E126)))</f>
        <v>#REF!</v>
      </c>
      <c r="K126" s="663"/>
    </row>
    <row r="127" customFormat="false" ht="14.25" hidden="false" customHeight="false" outlineLevel="0" collapsed="false">
      <c r="A127" s="660" t="e">
        <f aca="false">IF(A126="","",IF(A126=#REF!*12,"",+A126+1))</f>
        <v>#REF!</v>
      </c>
      <c r="B127" s="661" t="e">
        <f aca="false">IF(A127="","",+B126)</f>
        <v>#REF!</v>
      </c>
      <c r="C127" s="661" t="e">
        <f aca="false">IF(A127="","",IF(#REF!+'Plano Prestação Mensal Proposta'!A127&gt;120,0,ROUND(IF(B127&gt;0.045,(0.045*0.5),(0.5)*B127),7)))</f>
        <v>#REF!</v>
      </c>
      <c r="D127" s="661" t="e">
        <f aca="false">IF(A127="","",+B127-C127)</f>
        <v>#REF!</v>
      </c>
      <c r="E127" s="662" t="e">
        <f aca="false">IF(A127="","",IF(F126="","",+E126-F126))</f>
        <v>#REF!</v>
      </c>
      <c r="F127" s="662" t="e">
        <f aca="false">IF(A127="","",IF(J127="","",+J127-H127))</f>
        <v>#REF!</v>
      </c>
      <c r="G127" s="662" t="e">
        <f aca="false">IF(A127="","",IF(E127="","",ROUND(+E127*((1+B127)^(1/12)-1),2)))</f>
        <v>#REF!</v>
      </c>
      <c r="H127" s="662" t="e">
        <f aca="false">IF(A127="","",IF(E127="","",ROUND(+E127*((1+D127)^(1/12)-1),2)))</f>
        <v>#REF!</v>
      </c>
      <c r="I127" s="662" t="e">
        <f aca="false">IF(A127="","",+G127-H127)</f>
        <v>#REF!</v>
      </c>
      <c r="J127" s="662" t="e">
        <f aca="false">IF(A127="","",IF(#REF!="","",PMT((1+D127)^(1/12)-1,(#REF!*12)-A127+1,-E127)))</f>
        <v>#REF!</v>
      </c>
      <c r="K127" s="663"/>
    </row>
    <row r="128" customFormat="false" ht="14.25" hidden="false" customHeight="false" outlineLevel="0" collapsed="false">
      <c r="A128" s="660" t="e">
        <f aca="false">IF(A127="","",IF(A127=#REF!*12,"",+A127+1))</f>
        <v>#REF!</v>
      </c>
      <c r="B128" s="661" t="e">
        <f aca="false">IF(A128="","",+B127)</f>
        <v>#REF!</v>
      </c>
      <c r="C128" s="661" t="e">
        <f aca="false">IF(A128="","",IF(#REF!+'Plano Prestação Mensal Proposta'!A128&gt;120,0,ROUND(IF(B128&gt;0.045,(0.045*0.5),(0.5)*B128),7)))</f>
        <v>#REF!</v>
      </c>
      <c r="D128" s="661" t="e">
        <f aca="false">IF(A128="","",+B128-C128)</f>
        <v>#REF!</v>
      </c>
      <c r="E128" s="662" t="e">
        <f aca="false">IF(A128="","",IF(F127="","",+E127-F127))</f>
        <v>#REF!</v>
      </c>
      <c r="F128" s="662" t="e">
        <f aca="false">IF(A128="","",IF(J128="","",+J128-H128))</f>
        <v>#REF!</v>
      </c>
      <c r="G128" s="662" t="e">
        <f aca="false">IF(A128="","",IF(E128="","",ROUND(+E128*((1+B128)^(1/12)-1),2)))</f>
        <v>#REF!</v>
      </c>
      <c r="H128" s="662" t="e">
        <f aca="false">IF(A128="","",IF(E128="","",ROUND(+E128*((1+D128)^(1/12)-1),2)))</f>
        <v>#REF!</v>
      </c>
      <c r="I128" s="662" t="e">
        <f aca="false">IF(A128="","",+G128-H128)</f>
        <v>#REF!</v>
      </c>
      <c r="J128" s="662" t="e">
        <f aca="false">IF(A128="","",IF(#REF!="","",PMT((1+D128)^(1/12)-1,(#REF!*12)-A128+1,-E128)))</f>
        <v>#REF!</v>
      </c>
      <c r="K128" s="663"/>
    </row>
    <row r="129" customFormat="false" ht="14.25" hidden="false" customHeight="false" outlineLevel="0" collapsed="false">
      <c r="A129" s="660" t="e">
        <f aca="false">IF(A128="","",IF(A128=#REF!*12,"",+A128+1))</f>
        <v>#REF!</v>
      </c>
      <c r="B129" s="661" t="e">
        <f aca="false">IF(A129="","",+B128)</f>
        <v>#REF!</v>
      </c>
      <c r="C129" s="661" t="e">
        <f aca="false">IF(A129="","",IF(#REF!+'Plano Prestação Mensal Proposta'!A129&gt;120,0,ROUND(IF(B129&gt;0.045,(0.045*0.5),(0.5)*B129),7)))</f>
        <v>#REF!</v>
      </c>
      <c r="D129" s="661" t="e">
        <f aca="false">IF(A129="","",+B129-C129)</f>
        <v>#REF!</v>
      </c>
      <c r="E129" s="662" t="e">
        <f aca="false">IF(A129="","",IF(F128="","",+E128-F128))</f>
        <v>#REF!</v>
      </c>
      <c r="F129" s="662" t="e">
        <f aca="false">IF(A129="","",IF(J129="","",+J129-H129))</f>
        <v>#REF!</v>
      </c>
      <c r="G129" s="662" t="e">
        <f aca="false">IF(A129="","",IF(E129="","",ROUND(+E129*((1+B129)^(1/12)-1),2)))</f>
        <v>#REF!</v>
      </c>
      <c r="H129" s="662" t="e">
        <f aca="false">IF(A129="","",IF(E129="","",ROUND(+E129*((1+D129)^(1/12)-1),2)))</f>
        <v>#REF!</v>
      </c>
      <c r="I129" s="662" t="e">
        <f aca="false">IF(A129="","",+G129-H129)</f>
        <v>#REF!</v>
      </c>
      <c r="J129" s="662" t="e">
        <f aca="false">IF(A129="","",IF(#REF!="","",PMT((1+D129)^(1/12)-1,(#REF!*12)-A129+1,-E129)))</f>
        <v>#REF!</v>
      </c>
      <c r="K129" s="663"/>
    </row>
    <row r="130" customFormat="false" ht="14.25" hidden="false" customHeight="false" outlineLevel="0" collapsed="false">
      <c r="A130" s="660" t="e">
        <f aca="false">IF(A129="","",IF(A129=#REF!*12,"",+A129+1))</f>
        <v>#REF!</v>
      </c>
      <c r="B130" s="661" t="e">
        <f aca="false">IF(A130="","",+B129)</f>
        <v>#REF!</v>
      </c>
      <c r="C130" s="661" t="e">
        <f aca="false">IF(A130="","",IF(#REF!+'Plano Prestação Mensal Proposta'!A130&gt;120,0,ROUND(IF(B130&gt;0.045,(0.045*0.5),(0.5)*B130),7)))</f>
        <v>#REF!</v>
      </c>
      <c r="D130" s="661" t="e">
        <f aca="false">IF(A130="","",+B130-C130)</f>
        <v>#REF!</v>
      </c>
      <c r="E130" s="662" t="e">
        <f aca="false">IF(A130="","",IF(F129="","",+E129-F129))</f>
        <v>#REF!</v>
      </c>
      <c r="F130" s="662" t="e">
        <f aca="false">IF(A130="","",IF(J130="","",+J130-H130))</f>
        <v>#REF!</v>
      </c>
      <c r="G130" s="662" t="e">
        <f aca="false">IF(A130="","",IF(E130="","",ROUND(+E130*((1+B130)^(1/12)-1),2)))</f>
        <v>#REF!</v>
      </c>
      <c r="H130" s="662" t="e">
        <f aca="false">IF(A130="","",IF(E130="","",ROUND(+E130*((1+D130)^(1/12)-1),2)))</f>
        <v>#REF!</v>
      </c>
      <c r="I130" s="662" t="e">
        <f aca="false">IF(A130="","",+G130-H130)</f>
        <v>#REF!</v>
      </c>
      <c r="J130" s="662" t="e">
        <f aca="false">IF(A130="","",IF(#REF!="","",PMT((1+D130)^(1/12)-1,(#REF!*12)-A130+1,-E130)))</f>
        <v>#REF!</v>
      </c>
      <c r="K130" s="663"/>
    </row>
    <row r="131" customFormat="false" ht="14.25" hidden="false" customHeight="false" outlineLevel="0" collapsed="false">
      <c r="A131" s="660" t="e">
        <f aca="false">IF(A130="","",IF(A130=#REF!*12,"",+A130+1))</f>
        <v>#REF!</v>
      </c>
      <c r="B131" s="661" t="e">
        <f aca="false">IF(A131="","",+B130)</f>
        <v>#REF!</v>
      </c>
      <c r="C131" s="661" t="e">
        <f aca="false">IF(A131="","",IF(#REF!+'Plano Prestação Mensal Proposta'!A131&gt;120,0,ROUND(IF(B131&gt;0.045,(0.045*0.5),(0.5)*B131),7)))</f>
        <v>#REF!</v>
      </c>
      <c r="D131" s="661" t="e">
        <f aca="false">IF(A131="","",+B131-C131)</f>
        <v>#REF!</v>
      </c>
      <c r="E131" s="662" t="e">
        <f aca="false">IF(A131="","",IF(F130="","",+E130-F130))</f>
        <v>#REF!</v>
      </c>
      <c r="F131" s="662" t="e">
        <f aca="false">IF(A131="","",IF(J131="","",+J131-H131))</f>
        <v>#REF!</v>
      </c>
      <c r="G131" s="662" t="e">
        <f aca="false">IF(A131="","",IF(E131="","",ROUND(+E131*((1+B131)^(1/12)-1),2)))</f>
        <v>#REF!</v>
      </c>
      <c r="H131" s="662" t="e">
        <f aca="false">IF(A131="","",IF(E131="","",ROUND(+E131*((1+D131)^(1/12)-1),2)))</f>
        <v>#REF!</v>
      </c>
      <c r="I131" s="662" t="e">
        <f aca="false">IF(A131="","",+G131-H131)</f>
        <v>#REF!</v>
      </c>
      <c r="J131" s="662" t="e">
        <f aca="false">IF(A131="","",IF(#REF!="","",PMT((1+D131)^(1/12)-1,(#REF!*12)-A131+1,-E131)))</f>
        <v>#REF!</v>
      </c>
      <c r="K131" s="663"/>
    </row>
    <row r="132" customFormat="false" ht="14.25" hidden="false" customHeight="false" outlineLevel="0" collapsed="false">
      <c r="A132" s="660" t="e">
        <f aca="false">IF(A131="","",IF(A131=#REF!*12,"",+A131+1))</f>
        <v>#REF!</v>
      </c>
      <c r="B132" s="661" t="e">
        <f aca="false">IF(A132="","",+B131)</f>
        <v>#REF!</v>
      </c>
      <c r="C132" s="661" t="e">
        <f aca="false">IF(A132="","",IF(#REF!+'Plano Prestação Mensal Proposta'!A132&gt;120,0,ROUND(IF(B132&gt;0.045,(0.045*0.5),(0.5)*B132),7)))</f>
        <v>#REF!</v>
      </c>
      <c r="D132" s="661" t="e">
        <f aca="false">IF(A132="","",+B132-C132)</f>
        <v>#REF!</v>
      </c>
      <c r="E132" s="662" t="e">
        <f aca="false">IF(A132="","",IF(F131="","",+E131-F131))</f>
        <v>#REF!</v>
      </c>
      <c r="F132" s="662" t="e">
        <f aca="false">IF(A132="","",IF(J132="","",+J132-H132))</f>
        <v>#REF!</v>
      </c>
      <c r="G132" s="662" t="e">
        <f aca="false">IF(A132="","",IF(E132="","",ROUND(+E132*((1+B132)^(1/12)-1),2)))</f>
        <v>#REF!</v>
      </c>
      <c r="H132" s="662" t="e">
        <f aca="false">IF(A132="","",IF(E132="","",ROUND(+E132*((1+D132)^(1/12)-1),2)))</f>
        <v>#REF!</v>
      </c>
      <c r="I132" s="662" t="e">
        <f aca="false">IF(A132="","",+G132-H132)</f>
        <v>#REF!</v>
      </c>
      <c r="J132" s="662" t="e">
        <f aca="false">IF(A132="","",IF(#REF!="","",PMT((1+D132)^(1/12)-1,(#REF!*12)-A132+1,-E132)))</f>
        <v>#REF!</v>
      </c>
      <c r="K132" s="663"/>
    </row>
    <row r="133" customFormat="false" ht="14.25" hidden="false" customHeight="false" outlineLevel="0" collapsed="false">
      <c r="A133" s="660" t="e">
        <f aca="false">IF(A132="","",IF(A132=#REF!*12,"",+A132+1))</f>
        <v>#REF!</v>
      </c>
      <c r="B133" s="661" t="e">
        <f aca="false">IF(A133="","",+B132)</f>
        <v>#REF!</v>
      </c>
      <c r="C133" s="661" t="e">
        <f aca="false">IF(A133="","",IF(#REF!+'Plano Prestação Mensal Proposta'!A133&gt;120,0,ROUND(IF(B133&gt;0.045,(0.045*0.5),(0.5)*B133),7)))</f>
        <v>#REF!</v>
      </c>
      <c r="D133" s="661" t="e">
        <f aca="false">IF(A133="","",+B133-C133)</f>
        <v>#REF!</v>
      </c>
      <c r="E133" s="662" t="e">
        <f aca="false">IF(A133="","",IF(F132="","",+E132-F132))</f>
        <v>#REF!</v>
      </c>
      <c r="F133" s="662" t="e">
        <f aca="false">IF(A133="","",IF(J133="","",+J133-H133))</f>
        <v>#REF!</v>
      </c>
      <c r="G133" s="662" t="e">
        <f aca="false">IF(A133="","",IF(E133="","",ROUND(+E133*((1+B133)^(1/12)-1),2)))</f>
        <v>#REF!</v>
      </c>
      <c r="H133" s="662" t="e">
        <f aca="false">IF(A133="","",IF(E133="","",ROUND(+E133*((1+D133)^(1/12)-1),2)))</f>
        <v>#REF!</v>
      </c>
      <c r="I133" s="662" t="e">
        <f aca="false">IF(A133="","",+G133-H133)</f>
        <v>#REF!</v>
      </c>
      <c r="J133" s="662" t="e">
        <f aca="false">IF(A133="","",IF(#REF!="","",PMT((1+D133)^(1/12)-1,(#REF!*12)-A133+1,-E133)))</f>
        <v>#REF!</v>
      </c>
      <c r="K133" s="663"/>
    </row>
    <row r="134" customFormat="false" ht="14.25" hidden="false" customHeight="false" outlineLevel="0" collapsed="false">
      <c r="A134" s="660" t="e">
        <f aca="false">IF(A133="","",IF(A133=#REF!*12,"",+A133+1))</f>
        <v>#REF!</v>
      </c>
      <c r="B134" s="661" t="e">
        <f aca="false">IF(A134="","",+B133)</f>
        <v>#REF!</v>
      </c>
      <c r="C134" s="661" t="e">
        <f aca="false">IF(A134="","",IF(#REF!+'Plano Prestação Mensal Proposta'!A134&gt;120,0,ROUND(IF(B134&gt;0.045,(0.045*0.5),(0.5)*B134),7)))</f>
        <v>#REF!</v>
      </c>
      <c r="D134" s="661" t="e">
        <f aca="false">IF(A134="","",+B134-C134)</f>
        <v>#REF!</v>
      </c>
      <c r="E134" s="662" t="e">
        <f aca="false">IF(A134="","",IF(F133="","",+E133-F133))</f>
        <v>#REF!</v>
      </c>
      <c r="F134" s="662" t="e">
        <f aca="false">IF(A134="","",IF(J134="","",+J134-H134))</f>
        <v>#REF!</v>
      </c>
      <c r="G134" s="662" t="e">
        <f aca="false">IF(A134="","",IF(E134="","",ROUND(+E134*((1+B134)^(1/12)-1),2)))</f>
        <v>#REF!</v>
      </c>
      <c r="H134" s="662" t="e">
        <f aca="false">IF(A134="","",IF(E134="","",ROUND(+E134*((1+D134)^(1/12)-1),2)))</f>
        <v>#REF!</v>
      </c>
      <c r="I134" s="662" t="e">
        <f aca="false">IF(A134="","",+G134-H134)</f>
        <v>#REF!</v>
      </c>
      <c r="J134" s="662" t="e">
        <f aca="false">IF(A134="","",IF(#REF!="","",PMT((1+D134)^(1/12)-1,(#REF!*12)-A134+1,-E134)))</f>
        <v>#REF!</v>
      </c>
      <c r="K134" s="663"/>
    </row>
    <row r="135" customFormat="false" ht="14.25" hidden="false" customHeight="false" outlineLevel="0" collapsed="false">
      <c r="A135" s="660" t="e">
        <f aca="false">IF(A134="","",IF(A134=#REF!*12,"",+A134+1))</f>
        <v>#REF!</v>
      </c>
      <c r="B135" s="661" t="e">
        <f aca="false">IF(A135="","",+B134)</f>
        <v>#REF!</v>
      </c>
      <c r="C135" s="661" t="e">
        <f aca="false">IF(A135="","",IF(#REF!+'Plano Prestação Mensal Proposta'!A135&gt;120,0,ROUND(IF(B135&gt;0.045,(0.045*0.5),(0.5)*B135),7)))</f>
        <v>#REF!</v>
      </c>
      <c r="D135" s="661" t="e">
        <f aca="false">IF(A135="","",+B135-C135)</f>
        <v>#REF!</v>
      </c>
      <c r="E135" s="662" t="e">
        <f aca="false">IF(A135="","",IF(F134="","",+E134-F134))</f>
        <v>#REF!</v>
      </c>
      <c r="F135" s="662" t="e">
        <f aca="false">IF(A135="","",IF(J135="","",+J135-H135))</f>
        <v>#REF!</v>
      </c>
      <c r="G135" s="662" t="e">
        <f aca="false">IF(A135="","",IF(E135="","",ROUND(+E135*((1+B135)^(1/12)-1),2)))</f>
        <v>#REF!</v>
      </c>
      <c r="H135" s="662" t="e">
        <f aca="false">IF(A135="","",IF(E135="","",ROUND(+E135*((1+D135)^(1/12)-1),2)))</f>
        <v>#REF!</v>
      </c>
      <c r="I135" s="662" t="e">
        <f aca="false">IF(A135="","",+G135-H135)</f>
        <v>#REF!</v>
      </c>
      <c r="J135" s="662" t="e">
        <f aca="false">IF(A135="","",IF(#REF!="","",PMT((1+D135)^(1/12)-1,(#REF!*12)-A135+1,-E135)))</f>
        <v>#REF!</v>
      </c>
      <c r="K135" s="663"/>
    </row>
    <row r="136" customFormat="false" ht="14.25" hidden="false" customHeight="false" outlineLevel="0" collapsed="false">
      <c r="A136" s="660" t="e">
        <f aca="false">IF(A135="","",IF(A135=#REF!*12,"",+A135+1))</f>
        <v>#REF!</v>
      </c>
      <c r="B136" s="661" t="e">
        <f aca="false">IF(A136="","",+B135)</f>
        <v>#REF!</v>
      </c>
      <c r="C136" s="661" t="e">
        <f aca="false">IF(A136="","",IF(#REF!+'Plano Prestação Mensal Proposta'!A136&gt;120,0,ROUND(IF(B136&gt;0.045,(0.045*0.5),(0.5)*B136),7)))</f>
        <v>#REF!</v>
      </c>
      <c r="D136" s="661" t="e">
        <f aca="false">IF(A136="","",+B136-C136)</f>
        <v>#REF!</v>
      </c>
      <c r="E136" s="662" t="e">
        <f aca="false">IF(A136="","",IF(F135="","",+E135-F135))</f>
        <v>#REF!</v>
      </c>
      <c r="F136" s="662" t="e">
        <f aca="false">IF(A136="","",IF(J136="","",+J136-H136))</f>
        <v>#REF!</v>
      </c>
      <c r="G136" s="662" t="e">
        <f aca="false">IF(A136="","",IF(E136="","",ROUND(+E136*((1+B136)^(1/12)-1),2)))</f>
        <v>#REF!</v>
      </c>
      <c r="H136" s="662" t="e">
        <f aca="false">IF(A136="","",IF(E136="","",ROUND(+E136*((1+D136)^(1/12)-1),2)))</f>
        <v>#REF!</v>
      </c>
      <c r="I136" s="662" t="e">
        <f aca="false">IF(A136="","",+G136-H136)</f>
        <v>#REF!</v>
      </c>
      <c r="J136" s="662" t="e">
        <f aca="false">IF(A136="","",IF(#REF!="","",PMT((1+D136)^(1/12)-1,(#REF!*12)-A136+1,-E136)))</f>
        <v>#REF!</v>
      </c>
      <c r="K136" s="663"/>
    </row>
    <row r="137" customFormat="false" ht="14.25" hidden="false" customHeight="false" outlineLevel="0" collapsed="false">
      <c r="A137" s="660" t="e">
        <f aca="false">IF(A136="","",IF(A136=#REF!*12,"",+A136+1))</f>
        <v>#REF!</v>
      </c>
      <c r="B137" s="661" t="e">
        <f aca="false">IF(A137="","",+B136)</f>
        <v>#REF!</v>
      </c>
      <c r="C137" s="661" t="e">
        <f aca="false">IF(A137="","",IF(#REF!+'Plano Prestação Mensal Proposta'!A137&gt;120,0,ROUND(IF(B137&gt;0.045,(0.045*0.5),(0.5)*B137),7)))</f>
        <v>#REF!</v>
      </c>
      <c r="D137" s="661" t="e">
        <f aca="false">IF(A137="","",+B137-C137)</f>
        <v>#REF!</v>
      </c>
      <c r="E137" s="662" t="e">
        <f aca="false">IF(A137="","",IF(F136="","",+E136-F136))</f>
        <v>#REF!</v>
      </c>
      <c r="F137" s="662" t="e">
        <f aca="false">IF(A137="","",IF(J137="","",+J137-H137))</f>
        <v>#REF!</v>
      </c>
      <c r="G137" s="662" t="e">
        <f aca="false">IF(A137="","",IF(E137="","",ROUND(+E137*((1+B137)^(1/12)-1),2)))</f>
        <v>#REF!</v>
      </c>
      <c r="H137" s="662" t="e">
        <f aca="false">IF(A137="","",IF(E137="","",ROUND(+E137*((1+D137)^(1/12)-1),2)))</f>
        <v>#REF!</v>
      </c>
      <c r="I137" s="662" t="e">
        <f aca="false">IF(A137="","",+G137-H137)</f>
        <v>#REF!</v>
      </c>
      <c r="J137" s="662" t="e">
        <f aca="false">IF(A137="","",IF(#REF!="","",PMT((1+D137)^(1/12)-1,(#REF!*12)-A137+1,-E137)))</f>
        <v>#REF!</v>
      </c>
      <c r="K137" s="663"/>
    </row>
    <row r="138" customFormat="false" ht="14.25" hidden="false" customHeight="false" outlineLevel="0" collapsed="false">
      <c r="A138" s="660" t="e">
        <f aca="false">IF(A137="","",IF(A137=#REF!*12,"",+A137+1))</f>
        <v>#REF!</v>
      </c>
      <c r="B138" s="661" t="e">
        <f aca="false">IF(A138="","",+B137)</f>
        <v>#REF!</v>
      </c>
      <c r="C138" s="661" t="e">
        <f aca="false">IF(A138="","",IF(#REF!+'Plano Prestação Mensal Proposta'!A138&gt;120,0,ROUND(IF(B138&gt;0.045,(0.045*0.5),(0.5)*B138),7)))</f>
        <v>#REF!</v>
      </c>
      <c r="D138" s="661" t="e">
        <f aca="false">IF(A138="","",+B138-C138)</f>
        <v>#REF!</v>
      </c>
      <c r="E138" s="662" t="e">
        <f aca="false">IF(A138="","",IF(F137="","",+E137-F137))</f>
        <v>#REF!</v>
      </c>
      <c r="F138" s="662" t="e">
        <f aca="false">IF(A138="","",IF(J138="","",+J138-H138))</f>
        <v>#REF!</v>
      </c>
      <c r="G138" s="662" t="e">
        <f aca="false">IF(A138="","",IF(E138="","",ROUND(+E138*((1+B138)^(1/12)-1),2)))</f>
        <v>#REF!</v>
      </c>
      <c r="H138" s="662" t="e">
        <f aca="false">IF(A138="","",IF(E138="","",ROUND(+E138*((1+D138)^(1/12)-1),2)))</f>
        <v>#REF!</v>
      </c>
      <c r="I138" s="662" t="e">
        <f aca="false">IF(A138="","",+G138-H138)</f>
        <v>#REF!</v>
      </c>
      <c r="J138" s="662" t="e">
        <f aca="false">IF(A138="","",IF(#REF!="","",PMT((1+D138)^(1/12)-1,(#REF!*12)-A138+1,-E138)))</f>
        <v>#REF!</v>
      </c>
      <c r="K138" s="663"/>
    </row>
    <row r="139" customFormat="false" ht="14.25" hidden="false" customHeight="false" outlineLevel="0" collapsed="false">
      <c r="A139" s="660" t="e">
        <f aca="false">IF(A138="","",IF(A138=#REF!*12,"",+A138+1))</f>
        <v>#REF!</v>
      </c>
      <c r="B139" s="661" t="e">
        <f aca="false">IF(A139="","",+B138)</f>
        <v>#REF!</v>
      </c>
      <c r="C139" s="661" t="e">
        <f aca="false">IF(A139="","",IF(#REF!+'Plano Prestação Mensal Proposta'!A139&gt;120,0,ROUND(IF(B139&gt;0.045,(0.045*0.5),(0.5)*B139),7)))</f>
        <v>#REF!</v>
      </c>
      <c r="D139" s="661" t="e">
        <f aca="false">IF(A139="","",+B139-C139)</f>
        <v>#REF!</v>
      </c>
      <c r="E139" s="662" t="e">
        <f aca="false">IF(A139="","",IF(F138="","",+E138-F138))</f>
        <v>#REF!</v>
      </c>
      <c r="F139" s="662" t="e">
        <f aca="false">IF(A139="","",IF(J139="","",+J139-H139))</f>
        <v>#REF!</v>
      </c>
      <c r="G139" s="662" t="e">
        <f aca="false">IF(A139="","",IF(E139="","",ROUND(+E139*((1+B139)^(1/12)-1),2)))</f>
        <v>#REF!</v>
      </c>
      <c r="H139" s="662" t="e">
        <f aca="false">IF(A139="","",IF(E139="","",ROUND(+E139*((1+D139)^(1/12)-1),2)))</f>
        <v>#REF!</v>
      </c>
      <c r="I139" s="662" t="e">
        <f aca="false">IF(A139="","",+G139-H139)</f>
        <v>#REF!</v>
      </c>
      <c r="J139" s="662" t="e">
        <f aca="false">IF(A139="","",IF(#REF!="","",PMT((1+D139)^(1/12)-1,(#REF!*12)-A139+1,-E139)))</f>
        <v>#REF!</v>
      </c>
      <c r="K139" s="663"/>
    </row>
    <row r="140" customFormat="false" ht="14.25" hidden="false" customHeight="false" outlineLevel="0" collapsed="false">
      <c r="A140" s="660" t="e">
        <f aca="false">IF(A139="","",IF(A139=#REF!*12,"",+A139+1))</f>
        <v>#REF!</v>
      </c>
      <c r="B140" s="661" t="e">
        <f aca="false">IF(A140="","",+B139)</f>
        <v>#REF!</v>
      </c>
      <c r="C140" s="661" t="e">
        <f aca="false">IF(A140="","",IF(#REF!+'Plano Prestação Mensal Proposta'!A140&gt;120,0,ROUND(IF(B140&gt;0.045,(0.045*0.5),(0.5)*B140),7)))</f>
        <v>#REF!</v>
      </c>
      <c r="D140" s="661" t="e">
        <f aca="false">IF(A140="","",+B140-C140)</f>
        <v>#REF!</v>
      </c>
      <c r="E140" s="662" t="e">
        <f aca="false">IF(A140="","",IF(F139="","",+E139-F139))</f>
        <v>#REF!</v>
      </c>
      <c r="F140" s="662" t="e">
        <f aca="false">IF(A140="","",IF(J140="","",+J140-H140))</f>
        <v>#REF!</v>
      </c>
      <c r="G140" s="662" t="e">
        <f aca="false">IF(A140="","",IF(E140="","",ROUND(+E140*((1+B140)^(1/12)-1),2)))</f>
        <v>#REF!</v>
      </c>
      <c r="H140" s="662" t="e">
        <f aca="false">IF(A140="","",IF(E140="","",ROUND(+E140*((1+D140)^(1/12)-1),2)))</f>
        <v>#REF!</v>
      </c>
      <c r="I140" s="662" t="e">
        <f aca="false">IF(A140="","",+G140-H140)</f>
        <v>#REF!</v>
      </c>
      <c r="J140" s="662" t="e">
        <f aca="false">IF(A140="","",IF(#REF!="","",PMT((1+D140)^(1/12)-1,(#REF!*12)-A140+1,-E140)))</f>
        <v>#REF!</v>
      </c>
      <c r="K140" s="663"/>
    </row>
    <row r="141" customFormat="false" ht="14.25" hidden="false" customHeight="false" outlineLevel="0" collapsed="false">
      <c r="A141" s="660" t="e">
        <f aca="false">IF(A140="","",IF(A140=#REF!*12,"",+A140+1))</f>
        <v>#REF!</v>
      </c>
      <c r="B141" s="661" t="e">
        <f aca="false">IF(A141="","",+B140)</f>
        <v>#REF!</v>
      </c>
      <c r="C141" s="661" t="e">
        <f aca="false">IF(A141="","",IF(#REF!+'Plano Prestação Mensal Proposta'!A141&gt;120,0,ROUND(IF(B141&gt;0.045,(0.045*0.5),(0.5)*B141),7)))</f>
        <v>#REF!</v>
      </c>
      <c r="D141" s="661" t="e">
        <f aca="false">IF(A141="","",+B141-C141)</f>
        <v>#REF!</v>
      </c>
      <c r="E141" s="662" t="e">
        <f aca="false">IF(A141="","",IF(F140="","",+E140-F140))</f>
        <v>#REF!</v>
      </c>
      <c r="F141" s="662" t="e">
        <f aca="false">IF(A141="","",IF(J141="","",+J141-H141))</f>
        <v>#REF!</v>
      </c>
      <c r="G141" s="662" t="e">
        <f aca="false">IF(A141="","",IF(E141="","",ROUND(+E141*((1+B141)^(1/12)-1),2)))</f>
        <v>#REF!</v>
      </c>
      <c r="H141" s="662" t="e">
        <f aca="false">IF(A141="","",IF(E141="","",ROUND(+E141*((1+D141)^(1/12)-1),2)))</f>
        <v>#REF!</v>
      </c>
      <c r="I141" s="662" t="e">
        <f aca="false">IF(A141="","",+G141-H141)</f>
        <v>#REF!</v>
      </c>
      <c r="J141" s="662" t="e">
        <f aca="false">IF(A141="","",IF(#REF!="","",PMT((1+D141)^(1/12)-1,(#REF!*12)-A141+1,-E141)))</f>
        <v>#REF!</v>
      </c>
      <c r="K141" s="663"/>
    </row>
    <row r="142" customFormat="false" ht="14.25" hidden="false" customHeight="false" outlineLevel="0" collapsed="false">
      <c r="A142" s="660" t="e">
        <f aca="false">IF(A141="","",IF(A141=#REF!*12,"",+A141+1))</f>
        <v>#REF!</v>
      </c>
      <c r="B142" s="661" t="e">
        <f aca="false">IF(A142="","",+B141)</f>
        <v>#REF!</v>
      </c>
      <c r="C142" s="661" t="e">
        <f aca="false">IF(A142="","",IF(#REF!+'Plano Prestação Mensal Proposta'!A142&gt;120,0,ROUND(IF(B142&gt;0.045,(0.045*0.5),(0.5)*B142),7)))</f>
        <v>#REF!</v>
      </c>
      <c r="D142" s="661" t="e">
        <f aca="false">IF(A142="","",+B142-C142)</f>
        <v>#REF!</v>
      </c>
      <c r="E142" s="662" t="e">
        <f aca="false">IF(A142="","",IF(F141="","",+E141-F141))</f>
        <v>#REF!</v>
      </c>
      <c r="F142" s="662" t="e">
        <f aca="false">IF(A142="","",IF(J142="","",+J142-H142))</f>
        <v>#REF!</v>
      </c>
      <c r="G142" s="662" t="e">
        <f aca="false">IF(A142="","",IF(E142="","",ROUND(+E142*((1+B142)^(1/12)-1),2)))</f>
        <v>#REF!</v>
      </c>
      <c r="H142" s="662" t="e">
        <f aca="false">IF(A142="","",IF(E142="","",ROUND(+E142*((1+D142)^(1/12)-1),2)))</f>
        <v>#REF!</v>
      </c>
      <c r="I142" s="662" t="e">
        <f aca="false">IF(A142="","",+G142-H142)</f>
        <v>#REF!</v>
      </c>
      <c r="J142" s="662" t="e">
        <f aca="false">IF(A142="","",IF(#REF!="","",PMT((1+D142)^(1/12)-1,(#REF!*12)-A142+1,-E142)))</f>
        <v>#REF!</v>
      </c>
      <c r="K142" s="663"/>
    </row>
    <row r="143" customFormat="false" ht="14.25" hidden="false" customHeight="false" outlineLevel="0" collapsed="false">
      <c r="A143" s="660" t="e">
        <f aca="false">IF(A142="","",IF(A142=#REF!*12,"",+A142+1))</f>
        <v>#REF!</v>
      </c>
      <c r="B143" s="661" t="e">
        <f aca="false">IF(A143="","",+B142)</f>
        <v>#REF!</v>
      </c>
      <c r="C143" s="661" t="e">
        <f aca="false">IF(A143="","",IF(#REF!+'Plano Prestação Mensal Proposta'!A143&gt;120,0,ROUND(IF(B143&gt;0.045,(0.045*0.5),(0.5)*B143),7)))</f>
        <v>#REF!</v>
      </c>
      <c r="D143" s="661" t="e">
        <f aca="false">IF(A143="","",+B143-C143)</f>
        <v>#REF!</v>
      </c>
      <c r="E143" s="662" t="e">
        <f aca="false">IF(A143="","",IF(F142="","",+E142-F142))</f>
        <v>#REF!</v>
      </c>
      <c r="F143" s="662" t="e">
        <f aca="false">IF(A143="","",IF(J143="","",+J143-H143))</f>
        <v>#REF!</v>
      </c>
      <c r="G143" s="662" t="e">
        <f aca="false">IF(A143="","",IF(E143="","",ROUND(+E143*((1+B143)^(1/12)-1),2)))</f>
        <v>#REF!</v>
      </c>
      <c r="H143" s="662" t="e">
        <f aca="false">IF(A143="","",IF(E143="","",ROUND(+E143*((1+D143)^(1/12)-1),2)))</f>
        <v>#REF!</v>
      </c>
      <c r="I143" s="662" t="e">
        <f aca="false">IF(A143="","",+G143-H143)</f>
        <v>#REF!</v>
      </c>
      <c r="J143" s="662" t="e">
        <f aca="false">IF(A143="","",IF(#REF!="","",PMT((1+D143)^(1/12)-1,(#REF!*12)-A143+1,-E143)))</f>
        <v>#REF!</v>
      </c>
      <c r="K143" s="663"/>
    </row>
    <row r="144" customFormat="false" ht="14.25" hidden="false" customHeight="false" outlineLevel="0" collapsed="false">
      <c r="A144" s="660" t="e">
        <f aca="false">IF(A143="","",IF(A143=#REF!*12,"",+A143+1))</f>
        <v>#REF!</v>
      </c>
      <c r="B144" s="661" t="e">
        <f aca="false">IF(A144="","",+B143)</f>
        <v>#REF!</v>
      </c>
      <c r="C144" s="661" t="e">
        <f aca="false">IF(A144="","",IF(#REF!+'Plano Prestação Mensal Proposta'!A144&gt;120,0,ROUND(IF(B144&gt;0.045,(0.045*0.5),(0.5)*B144),7)))</f>
        <v>#REF!</v>
      </c>
      <c r="D144" s="661" t="e">
        <f aca="false">IF(A144="","",+B144-C144)</f>
        <v>#REF!</v>
      </c>
      <c r="E144" s="662" t="e">
        <f aca="false">IF(A144="","",IF(F143="","",+E143-F143))</f>
        <v>#REF!</v>
      </c>
      <c r="F144" s="662" t="e">
        <f aca="false">IF(A144="","",IF(J144="","",+J144-H144))</f>
        <v>#REF!</v>
      </c>
      <c r="G144" s="662" t="e">
        <f aca="false">IF(A144="","",IF(E144="","",ROUND(+E144*((1+B144)^(1/12)-1),2)))</f>
        <v>#REF!</v>
      </c>
      <c r="H144" s="662" t="e">
        <f aca="false">IF(A144="","",IF(E144="","",ROUND(+E144*((1+D144)^(1/12)-1),2)))</f>
        <v>#REF!</v>
      </c>
      <c r="I144" s="662" t="e">
        <f aca="false">IF(A144="","",+G144-H144)</f>
        <v>#REF!</v>
      </c>
      <c r="J144" s="662" t="e">
        <f aca="false">IF(A144="","",IF(#REF!="","",PMT((1+D144)^(1/12)-1,(#REF!*12)-A144+1,-E144)))</f>
        <v>#REF!</v>
      </c>
      <c r="K144" s="663"/>
    </row>
    <row r="145" customFormat="false" ht="14.25" hidden="false" customHeight="false" outlineLevel="0" collapsed="false">
      <c r="A145" s="660" t="e">
        <f aca="false">IF(A144="","",IF(A144=#REF!*12,"",+A144+1))</f>
        <v>#REF!</v>
      </c>
      <c r="B145" s="661" t="e">
        <f aca="false">IF(A145="","",+B144)</f>
        <v>#REF!</v>
      </c>
      <c r="C145" s="661" t="e">
        <f aca="false">IF(A145="","",IF(#REF!+'Plano Prestação Mensal Proposta'!A145&gt;120,0,ROUND(IF(B145&gt;0.045,(0.045*0.5),(0.5)*B145),7)))</f>
        <v>#REF!</v>
      </c>
      <c r="D145" s="661" t="e">
        <f aca="false">IF(A145="","",+B145-C145)</f>
        <v>#REF!</v>
      </c>
      <c r="E145" s="662" t="e">
        <f aca="false">IF(A145="","",IF(F144="","",+E144-F144))</f>
        <v>#REF!</v>
      </c>
      <c r="F145" s="662" t="e">
        <f aca="false">IF(A145="","",IF(J145="","",+J145-H145))</f>
        <v>#REF!</v>
      </c>
      <c r="G145" s="662" t="e">
        <f aca="false">IF(A145="","",IF(E145="","",ROUND(+E145*((1+B145)^(1/12)-1),2)))</f>
        <v>#REF!</v>
      </c>
      <c r="H145" s="662" t="e">
        <f aca="false">IF(A145="","",IF(E145="","",ROUND(+E145*((1+D145)^(1/12)-1),2)))</f>
        <v>#REF!</v>
      </c>
      <c r="I145" s="662" t="e">
        <f aca="false">IF(A145="","",+G145-H145)</f>
        <v>#REF!</v>
      </c>
      <c r="J145" s="662" t="e">
        <f aca="false">IF(A145="","",IF(#REF!="","",PMT((1+D145)^(1/12)-1,(#REF!*12)-A145+1,-E145)))</f>
        <v>#REF!</v>
      </c>
      <c r="K145" s="663"/>
    </row>
    <row r="146" customFormat="false" ht="14.25" hidden="false" customHeight="false" outlineLevel="0" collapsed="false">
      <c r="A146" s="660" t="e">
        <f aca="false">IF(A145="","",IF(A145=#REF!*12,"",+A145+1))</f>
        <v>#REF!</v>
      </c>
      <c r="B146" s="661" t="e">
        <f aca="false">IF(A146="","",+B145)</f>
        <v>#REF!</v>
      </c>
      <c r="C146" s="661" t="e">
        <f aca="false">IF(A146="","",IF(#REF!+'Plano Prestação Mensal Proposta'!A146&gt;120,0,ROUND(IF(B146&gt;0.045,(0.045*0.5),(0.5)*B146),7)))</f>
        <v>#REF!</v>
      </c>
      <c r="D146" s="661" t="e">
        <f aca="false">IF(A146="","",+B146-C146)</f>
        <v>#REF!</v>
      </c>
      <c r="E146" s="662" t="e">
        <f aca="false">IF(A146="","",IF(F145="","",+E145-F145))</f>
        <v>#REF!</v>
      </c>
      <c r="F146" s="662" t="e">
        <f aca="false">IF(A146="","",IF(J146="","",+J146-H146))</f>
        <v>#REF!</v>
      </c>
      <c r="G146" s="662" t="e">
        <f aca="false">IF(A146="","",IF(E146="","",ROUND(+E146*((1+B146)^(1/12)-1),2)))</f>
        <v>#REF!</v>
      </c>
      <c r="H146" s="662" t="e">
        <f aca="false">IF(A146="","",IF(E146="","",ROUND(+E146*((1+D146)^(1/12)-1),2)))</f>
        <v>#REF!</v>
      </c>
      <c r="I146" s="662" t="e">
        <f aca="false">IF(A146="","",+G146-H146)</f>
        <v>#REF!</v>
      </c>
      <c r="J146" s="662" t="e">
        <f aca="false">IF(A146="","",IF(#REF!="","",PMT((1+D146)^(1/12)-1,(#REF!*12)-A146+1,-E146)))</f>
        <v>#REF!</v>
      </c>
      <c r="K146" s="663"/>
    </row>
    <row r="147" customFormat="false" ht="14.25" hidden="false" customHeight="false" outlineLevel="0" collapsed="false">
      <c r="A147" s="660" t="e">
        <f aca="false">IF(A146="","",IF(A146=#REF!*12,"",+A146+1))</f>
        <v>#REF!</v>
      </c>
      <c r="B147" s="661" t="e">
        <f aca="false">IF(A147="","",+B146)</f>
        <v>#REF!</v>
      </c>
      <c r="C147" s="661" t="e">
        <f aca="false">IF(A147="","",IF(#REF!+'Plano Prestação Mensal Proposta'!A147&gt;120,0,ROUND(IF(B147&gt;0.045,(0.045*0.5),(0.5)*B147),7)))</f>
        <v>#REF!</v>
      </c>
      <c r="D147" s="661" t="e">
        <f aca="false">IF(A147="","",+B147-C147)</f>
        <v>#REF!</v>
      </c>
      <c r="E147" s="662" t="e">
        <f aca="false">IF(A147="","",IF(F146="","",+E146-F146))</f>
        <v>#REF!</v>
      </c>
      <c r="F147" s="662" t="e">
        <f aca="false">IF(A147="","",IF(J147="","",+J147-H147))</f>
        <v>#REF!</v>
      </c>
      <c r="G147" s="662" t="e">
        <f aca="false">IF(A147="","",IF(E147="","",ROUND(+E147*((1+B147)^(1/12)-1),2)))</f>
        <v>#REF!</v>
      </c>
      <c r="H147" s="662" t="e">
        <f aca="false">IF(A147="","",IF(E147="","",ROUND(+E147*((1+D147)^(1/12)-1),2)))</f>
        <v>#REF!</v>
      </c>
      <c r="I147" s="662" t="e">
        <f aca="false">IF(A147="","",+G147-H147)</f>
        <v>#REF!</v>
      </c>
      <c r="J147" s="662" t="e">
        <f aca="false">IF(A147="","",IF(#REF!="","",PMT((1+D147)^(1/12)-1,(#REF!*12)-A147+1,-E147)))</f>
        <v>#REF!</v>
      </c>
      <c r="K147" s="663"/>
    </row>
    <row r="148" customFormat="false" ht="14.25" hidden="false" customHeight="false" outlineLevel="0" collapsed="false">
      <c r="A148" s="660" t="e">
        <f aca="false">IF(A147="","",IF(A147=#REF!*12,"",+A147+1))</f>
        <v>#REF!</v>
      </c>
      <c r="B148" s="661" t="e">
        <f aca="false">IF(A148="","",+B147)</f>
        <v>#REF!</v>
      </c>
      <c r="C148" s="661" t="e">
        <f aca="false">IF(A148="","",IF(#REF!+'Plano Prestação Mensal Proposta'!A148&gt;120,0,ROUND(IF(B148&gt;0.045,(0.045*0.5),(0.5)*B148),7)))</f>
        <v>#REF!</v>
      </c>
      <c r="D148" s="661" t="e">
        <f aca="false">IF(A148="","",+B148-C148)</f>
        <v>#REF!</v>
      </c>
      <c r="E148" s="662" t="e">
        <f aca="false">IF(A148="","",IF(F147="","",+E147-F147))</f>
        <v>#REF!</v>
      </c>
      <c r="F148" s="662" t="e">
        <f aca="false">IF(A148="","",IF(J148="","",+J148-H148))</f>
        <v>#REF!</v>
      </c>
      <c r="G148" s="662" t="e">
        <f aca="false">IF(A148="","",IF(E148="","",ROUND(+E148*((1+B148)^(1/12)-1),2)))</f>
        <v>#REF!</v>
      </c>
      <c r="H148" s="662" t="e">
        <f aca="false">IF(A148="","",IF(E148="","",ROUND(+E148*((1+D148)^(1/12)-1),2)))</f>
        <v>#REF!</v>
      </c>
      <c r="I148" s="662" t="e">
        <f aca="false">IF(A148="","",+G148-H148)</f>
        <v>#REF!</v>
      </c>
      <c r="J148" s="662" t="e">
        <f aca="false">IF(A148="","",IF(#REF!="","",PMT((1+D148)^(1/12)-1,(#REF!*12)-A148+1,-E148)))</f>
        <v>#REF!</v>
      </c>
      <c r="K148" s="663"/>
    </row>
    <row r="149" customFormat="false" ht="14.25" hidden="false" customHeight="false" outlineLevel="0" collapsed="false">
      <c r="A149" s="660" t="e">
        <f aca="false">IF(A148="","",IF(A148=#REF!*12,"",+A148+1))</f>
        <v>#REF!</v>
      </c>
      <c r="B149" s="661" t="e">
        <f aca="false">IF(A149="","",+B148)</f>
        <v>#REF!</v>
      </c>
      <c r="C149" s="661" t="e">
        <f aca="false">IF(A149="","",IF(#REF!+'Plano Prestação Mensal Proposta'!A149&gt;120,0,ROUND(IF(B149&gt;0.045,(0.045*0.5),(0.5)*B149),7)))</f>
        <v>#REF!</v>
      </c>
      <c r="D149" s="661" t="e">
        <f aca="false">IF(A149="","",+B149-C149)</f>
        <v>#REF!</v>
      </c>
      <c r="E149" s="662" t="e">
        <f aca="false">IF(A149="","",IF(F148="","",+E148-F148))</f>
        <v>#REF!</v>
      </c>
      <c r="F149" s="662" t="e">
        <f aca="false">IF(A149="","",IF(J149="","",+J149-H149))</f>
        <v>#REF!</v>
      </c>
      <c r="G149" s="662" t="e">
        <f aca="false">IF(A149="","",IF(E149="","",ROUND(+E149*((1+B149)^(1/12)-1),2)))</f>
        <v>#REF!</v>
      </c>
      <c r="H149" s="662" t="e">
        <f aca="false">IF(A149="","",IF(E149="","",ROUND(+E149*((1+D149)^(1/12)-1),2)))</f>
        <v>#REF!</v>
      </c>
      <c r="I149" s="662" t="e">
        <f aca="false">IF(A149="","",+G149-H149)</f>
        <v>#REF!</v>
      </c>
      <c r="J149" s="662" t="e">
        <f aca="false">IF(A149="","",IF(#REF!="","",PMT((1+D149)^(1/12)-1,(#REF!*12)-A149+1,-E149)))</f>
        <v>#REF!</v>
      </c>
      <c r="K149" s="663"/>
    </row>
    <row r="150" customFormat="false" ht="14.25" hidden="false" customHeight="false" outlineLevel="0" collapsed="false">
      <c r="A150" s="660" t="e">
        <f aca="false">IF(A149="","",IF(A149=#REF!*12,"",+A149+1))</f>
        <v>#REF!</v>
      </c>
      <c r="B150" s="661" t="e">
        <f aca="false">IF(A150="","",+B149)</f>
        <v>#REF!</v>
      </c>
      <c r="C150" s="661" t="e">
        <f aca="false">IF(A150="","",IF(#REF!+'Plano Prestação Mensal Proposta'!A150&gt;120,0,ROUND(IF(B150&gt;0.045,(0.045*0.5),(0.5)*B150),7)))</f>
        <v>#REF!</v>
      </c>
      <c r="D150" s="661" t="e">
        <f aca="false">IF(A150="","",+B150-C150)</f>
        <v>#REF!</v>
      </c>
      <c r="E150" s="662" t="e">
        <f aca="false">IF(A150="","",IF(F149="","",+E149-F149))</f>
        <v>#REF!</v>
      </c>
      <c r="F150" s="662" t="e">
        <f aca="false">IF(A150="","",IF(J150="","",+J150-H150))</f>
        <v>#REF!</v>
      </c>
      <c r="G150" s="662" t="e">
        <f aca="false">IF(A150="","",IF(E150="","",ROUND(+E150*((1+B150)^(1/12)-1),2)))</f>
        <v>#REF!</v>
      </c>
      <c r="H150" s="662" t="e">
        <f aca="false">IF(A150="","",IF(E150="","",ROUND(+E150*((1+D150)^(1/12)-1),2)))</f>
        <v>#REF!</v>
      </c>
      <c r="I150" s="662" t="e">
        <f aca="false">IF(A150="","",+G150-H150)</f>
        <v>#REF!</v>
      </c>
      <c r="J150" s="662" t="e">
        <f aca="false">IF(A150="","",IF(#REF!="","",PMT((1+D150)^(1/12)-1,(#REF!*12)-A150+1,-E150)))</f>
        <v>#REF!</v>
      </c>
      <c r="K150" s="663"/>
    </row>
    <row r="151" customFormat="false" ht="14.25" hidden="false" customHeight="false" outlineLevel="0" collapsed="false">
      <c r="A151" s="660" t="e">
        <f aca="false">IF(A150="","",IF(A150=#REF!*12,"",+A150+1))</f>
        <v>#REF!</v>
      </c>
      <c r="B151" s="661" t="e">
        <f aca="false">IF(A151="","",+B150)</f>
        <v>#REF!</v>
      </c>
      <c r="C151" s="661" t="e">
        <f aca="false">IF(A151="","",IF(#REF!+'Plano Prestação Mensal Proposta'!A151&gt;120,0,ROUND(IF(B151&gt;0.045,(0.045*0.5),(0.5)*B151),7)))</f>
        <v>#REF!</v>
      </c>
      <c r="D151" s="661" t="e">
        <f aca="false">IF(A151="","",+B151-C151)</f>
        <v>#REF!</v>
      </c>
      <c r="E151" s="662" t="e">
        <f aca="false">IF(A151="","",IF(F150="","",+E150-F150))</f>
        <v>#REF!</v>
      </c>
      <c r="F151" s="662" t="e">
        <f aca="false">IF(A151="","",IF(J151="","",+J151-H151))</f>
        <v>#REF!</v>
      </c>
      <c r="G151" s="662" t="e">
        <f aca="false">IF(A151="","",IF(E151="","",ROUND(+E151*((1+B151)^(1/12)-1),2)))</f>
        <v>#REF!</v>
      </c>
      <c r="H151" s="662" t="e">
        <f aca="false">IF(A151="","",IF(E151="","",ROUND(+E151*((1+D151)^(1/12)-1),2)))</f>
        <v>#REF!</v>
      </c>
      <c r="I151" s="662" t="e">
        <f aca="false">IF(A151="","",+G151-H151)</f>
        <v>#REF!</v>
      </c>
      <c r="J151" s="662" t="e">
        <f aca="false">IF(A151="","",IF(#REF!="","",PMT((1+D151)^(1/12)-1,(#REF!*12)-A151+1,-E151)))</f>
        <v>#REF!</v>
      </c>
      <c r="K151" s="663"/>
    </row>
    <row r="152" customFormat="false" ht="14.25" hidden="false" customHeight="false" outlineLevel="0" collapsed="false">
      <c r="A152" s="660" t="e">
        <f aca="false">IF(A151="","",IF(A151=#REF!*12,"",+A151+1))</f>
        <v>#REF!</v>
      </c>
      <c r="B152" s="661" t="e">
        <f aca="false">IF(A152="","",+B151)</f>
        <v>#REF!</v>
      </c>
      <c r="C152" s="661" t="e">
        <f aca="false">IF(A152="","",IF(#REF!+'Plano Prestação Mensal Proposta'!A152&gt;120,0,ROUND(IF(B152&gt;0.045,(0.045*0.5),(0.5)*B152),7)))</f>
        <v>#REF!</v>
      </c>
      <c r="D152" s="661" t="e">
        <f aca="false">IF(A152="","",+B152-C152)</f>
        <v>#REF!</v>
      </c>
      <c r="E152" s="662" t="e">
        <f aca="false">IF(A152="","",IF(F151="","",+E151-F151))</f>
        <v>#REF!</v>
      </c>
      <c r="F152" s="662" t="e">
        <f aca="false">IF(A152="","",IF(J152="","",+J152-H152))</f>
        <v>#REF!</v>
      </c>
      <c r="G152" s="662" t="e">
        <f aca="false">IF(A152="","",IF(E152="","",ROUND(+E152*((1+B152)^(1/12)-1),2)))</f>
        <v>#REF!</v>
      </c>
      <c r="H152" s="662" t="e">
        <f aca="false">IF(A152="","",IF(E152="","",ROUND(+E152*((1+D152)^(1/12)-1),2)))</f>
        <v>#REF!</v>
      </c>
      <c r="I152" s="662" t="e">
        <f aca="false">IF(A152="","",+G152-H152)</f>
        <v>#REF!</v>
      </c>
      <c r="J152" s="662" t="e">
        <f aca="false">IF(A152="","",IF(#REF!="","",PMT((1+D152)^(1/12)-1,(#REF!*12)-A152+1,-E152)))</f>
        <v>#REF!</v>
      </c>
      <c r="K152" s="663"/>
    </row>
    <row r="153" customFormat="false" ht="14.25" hidden="false" customHeight="false" outlineLevel="0" collapsed="false">
      <c r="A153" s="660" t="e">
        <f aca="false">IF(A152="","",IF(A152=#REF!*12,"",+A152+1))</f>
        <v>#REF!</v>
      </c>
      <c r="B153" s="661" t="e">
        <f aca="false">IF(A153="","",+B152)</f>
        <v>#REF!</v>
      </c>
      <c r="C153" s="661" t="e">
        <f aca="false">IF(A153="","",IF(#REF!+'Plano Prestação Mensal Proposta'!A153&gt;120,0,ROUND(IF(B153&gt;0.045,(0.045*0.5),(0.5)*B153),7)))</f>
        <v>#REF!</v>
      </c>
      <c r="D153" s="661" t="e">
        <f aca="false">IF(A153="","",+B153-C153)</f>
        <v>#REF!</v>
      </c>
      <c r="E153" s="662" t="e">
        <f aca="false">IF(A153="","",IF(F152="","",+E152-F152))</f>
        <v>#REF!</v>
      </c>
      <c r="F153" s="662" t="e">
        <f aca="false">IF(A153="","",IF(J153="","",+J153-H153))</f>
        <v>#REF!</v>
      </c>
      <c r="G153" s="662" t="e">
        <f aca="false">IF(A153="","",IF(E153="","",ROUND(+E153*((1+B153)^(1/12)-1),2)))</f>
        <v>#REF!</v>
      </c>
      <c r="H153" s="662" t="e">
        <f aca="false">IF(A153="","",IF(E153="","",ROUND(+E153*((1+D153)^(1/12)-1),2)))</f>
        <v>#REF!</v>
      </c>
      <c r="I153" s="662" t="e">
        <f aca="false">IF(A153="","",+G153-H153)</f>
        <v>#REF!</v>
      </c>
      <c r="J153" s="662" t="e">
        <f aca="false">IF(A153="","",IF(#REF!="","",PMT((1+D153)^(1/12)-1,(#REF!*12)-A153+1,-E153)))</f>
        <v>#REF!</v>
      </c>
      <c r="K153" s="663"/>
    </row>
    <row r="154" customFormat="false" ht="14.25" hidden="false" customHeight="false" outlineLevel="0" collapsed="false">
      <c r="A154" s="660" t="e">
        <f aca="false">IF(A153="","",IF(A153=#REF!*12,"",+A153+1))</f>
        <v>#REF!</v>
      </c>
      <c r="B154" s="661" t="e">
        <f aca="false">IF(A154="","",+B153)</f>
        <v>#REF!</v>
      </c>
      <c r="C154" s="661" t="e">
        <f aca="false">IF(A154="","",IF(#REF!+'Plano Prestação Mensal Proposta'!A154&gt;120,0,ROUND(IF(B154&gt;0.045,(0.045*0.5),(0.5)*B154),7)))</f>
        <v>#REF!</v>
      </c>
      <c r="D154" s="661" t="e">
        <f aca="false">IF(A154="","",+B154-C154)</f>
        <v>#REF!</v>
      </c>
      <c r="E154" s="662" t="e">
        <f aca="false">IF(A154="","",IF(F153="","",+E153-F153))</f>
        <v>#REF!</v>
      </c>
      <c r="F154" s="662" t="e">
        <f aca="false">IF(A154="","",IF(J154="","",+J154-H154))</f>
        <v>#REF!</v>
      </c>
      <c r="G154" s="662" t="e">
        <f aca="false">IF(A154="","",IF(E154="","",ROUND(+E154*((1+B154)^(1/12)-1),2)))</f>
        <v>#REF!</v>
      </c>
      <c r="H154" s="662" t="e">
        <f aca="false">IF(A154="","",IF(E154="","",ROUND(+E154*((1+D154)^(1/12)-1),2)))</f>
        <v>#REF!</v>
      </c>
      <c r="I154" s="662" t="e">
        <f aca="false">IF(A154="","",+G154-H154)</f>
        <v>#REF!</v>
      </c>
      <c r="J154" s="662" t="e">
        <f aca="false">IF(A154="","",IF(#REF!="","",PMT((1+D154)^(1/12)-1,(#REF!*12)-A154+1,-E154)))</f>
        <v>#REF!</v>
      </c>
      <c r="K154" s="663"/>
    </row>
    <row r="155" customFormat="false" ht="14.25" hidden="false" customHeight="false" outlineLevel="0" collapsed="false">
      <c r="A155" s="660" t="e">
        <f aca="false">IF(A154="","",IF(A154=#REF!*12,"",+A154+1))</f>
        <v>#REF!</v>
      </c>
      <c r="B155" s="661" t="e">
        <f aca="false">IF(A155="","",+B154)</f>
        <v>#REF!</v>
      </c>
      <c r="C155" s="661" t="e">
        <f aca="false">IF(A155="","",IF(#REF!+'Plano Prestação Mensal Proposta'!A155&gt;120,0,ROUND(IF(B155&gt;0.045,(0.045*0.5),(0.5)*B155),7)))</f>
        <v>#REF!</v>
      </c>
      <c r="D155" s="661" t="e">
        <f aca="false">IF(A155="","",+B155-C155)</f>
        <v>#REF!</v>
      </c>
      <c r="E155" s="662" t="e">
        <f aca="false">IF(A155="","",IF(F154="","",+E154-F154))</f>
        <v>#REF!</v>
      </c>
      <c r="F155" s="662" t="e">
        <f aca="false">IF(A155="","",IF(J155="","",+J155-H155))</f>
        <v>#REF!</v>
      </c>
      <c r="G155" s="662" t="e">
        <f aca="false">IF(A155="","",IF(E155="","",ROUND(+E155*((1+B155)^(1/12)-1),2)))</f>
        <v>#REF!</v>
      </c>
      <c r="H155" s="662" t="e">
        <f aca="false">IF(A155="","",IF(E155="","",ROUND(+E155*((1+D155)^(1/12)-1),2)))</f>
        <v>#REF!</v>
      </c>
      <c r="I155" s="662" t="e">
        <f aca="false">IF(A155="","",+G155-H155)</f>
        <v>#REF!</v>
      </c>
      <c r="J155" s="662" t="e">
        <f aca="false">IF(A155="","",IF(#REF!="","",PMT((1+D155)^(1/12)-1,(#REF!*12)-A155+1,-E155)))</f>
        <v>#REF!</v>
      </c>
      <c r="K155" s="663"/>
    </row>
    <row r="156" customFormat="false" ht="14.25" hidden="false" customHeight="false" outlineLevel="0" collapsed="false">
      <c r="A156" s="660" t="e">
        <f aca="false">IF(A155="","",IF(A155=#REF!*12,"",+A155+1))</f>
        <v>#REF!</v>
      </c>
      <c r="B156" s="661" t="e">
        <f aca="false">IF(A156="","",+B155)</f>
        <v>#REF!</v>
      </c>
      <c r="C156" s="661" t="e">
        <f aca="false">IF(A156="","",IF(#REF!+'Plano Prestação Mensal Proposta'!A156&gt;120,0,ROUND(IF(B156&gt;0.045,(0.045*0.5),(0.5)*B156),7)))</f>
        <v>#REF!</v>
      </c>
      <c r="D156" s="661" t="e">
        <f aca="false">IF(A156="","",+B156-C156)</f>
        <v>#REF!</v>
      </c>
      <c r="E156" s="662" t="e">
        <f aca="false">IF(A156="","",IF(F155="","",+E155-F155))</f>
        <v>#REF!</v>
      </c>
      <c r="F156" s="662" t="e">
        <f aca="false">IF(A156="","",IF(J156="","",+J156-H156))</f>
        <v>#REF!</v>
      </c>
      <c r="G156" s="662" t="e">
        <f aca="false">IF(A156="","",IF(E156="","",ROUND(+E156*((1+B156)^(1/12)-1),2)))</f>
        <v>#REF!</v>
      </c>
      <c r="H156" s="662" t="e">
        <f aca="false">IF(A156="","",IF(E156="","",ROUND(+E156*((1+D156)^(1/12)-1),2)))</f>
        <v>#REF!</v>
      </c>
      <c r="I156" s="662" t="e">
        <f aca="false">IF(A156="","",+G156-H156)</f>
        <v>#REF!</v>
      </c>
      <c r="J156" s="662" t="e">
        <f aca="false">IF(A156="","",IF(#REF!="","",PMT((1+D156)^(1/12)-1,(#REF!*12)-A156+1,-E156)))</f>
        <v>#REF!</v>
      </c>
      <c r="K156" s="663"/>
    </row>
    <row r="157" customFormat="false" ht="14.25" hidden="false" customHeight="false" outlineLevel="0" collapsed="false">
      <c r="A157" s="660" t="e">
        <f aca="false">IF(A156="","",IF(A156=#REF!*12,"",+A156+1))</f>
        <v>#REF!</v>
      </c>
      <c r="B157" s="661" t="e">
        <f aca="false">IF(A157="","",+B156)</f>
        <v>#REF!</v>
      </c>
      <c r="C157" s="661" t="e">
        <f aca="false">IF(A157="","",IF(#REF!+'Plano Prestação Mensal Proposta'!A157&gt;120,0,ROUND(IF(B157&gt;0.045,(0.045*0.5),(0.5)*B157),7)))</f>
        <v>#REF!</v>
      </c>
      <c r="D157" s="661" t="e">
        <f aca="false">IF(A157="","",+B157-C157)</f>
        <v>#REF!</v>
      </c>
      <c r="E157" s="662" t="e">
        <f aca="false">IF(A157="","",IF(F156="","",+E156-F156))</f>
        <v>#REF!</v>
      </c>
      <c r="F157" s="662" t="e">
        <f aca="false">IF(A157="","",IF(J157="","",+J157-H157))</f>
        <v>#REF!</v>
      </c>
      <c r="G157" s="662" t="e">
        <f aca="false">IF(A157="","",IF(E157="","",ROUND(+E157*((1+B157)^(1/12)-1),2)))</f>
        <v>#REF!</v>
      </c>
      <c r="H157" s="662" t="e">
        <f aca="false">IF(A157="","",IF(E157="","",ROUND(+E157*((1+D157)^(1/12)-1),2)))</f>
        <v>#REF!</v>
      </c>
      <c r="I157" s="662" t="e">
        <f aca="false">IF(A157="","",+G157-H157)</f>
        <v>#REF!</v>
      </c>
      <c r="J157" s="662" t="e">
        <f aca="false">IF(A157="","",IF(#REF!="","",PMT((1+D157)^(1/12)-1,(#REF!*12)-A157+1,-E157)))</f>
        <v>#REF!</v>
      </c>
      <c r="K157" s="663"/>
    </row>
    <row r="158" customFormat="false" ht="14.25" hidden="false" customHeight="false" outlineLevel="0" collapsed="false">
      <c r="A158" s="660" t="e">
        <f aca="false">IF(A157="","",IF(A157=#REF!*12,"",+A157+1))</f>
        <v>#REF!</v>
      </c>
      <c r="B158" s="661" t="e">
        <f aca="false">IF(A158="","",+B157)</f>
        <v>#REF!</v>
      </c>
      <c r="C158" s="661" t="e">
        <f aca="false">IF(A158="","",IF(#REF!+'Plano Prestação Mensal Proposta'!A158&gt;120,0,ROUND(IF(B158&gt;0.045,(0.045*0.5),(0.5)*B158),7)))</f>
        <v>#REF!</v>
      </c>
      <c r="D158" s="661" t="e">
        <f aca="false">IF(A158="","",+B158-C158)</f>
        <v>#REF!</v>
      </c>
      <c r="E158" s="662" t="e">
        <f aca="false">IF(A158="","",IF(F157="","",+E157-F157))</f>
        <v>#REF!</v>
      </c>
      <c r="F158" s="662" t="e">
        <f aca="false">IF(A158="","",IF(J158="","",+J158-H158))</f>
        <v>#REF!</v>
      </c>
      <c r="G158" s="662" t="e">
        <f aca="false">IF(A158="","",IF(E158="","",ROUND(+E158*((1+B158)^(1/12)-1),2)))</f>
        <v>#REF!</v>
      </c>
      <c r="H158" s="662" t="e">
        <f aca="false">IF(A158="","",IF(E158="","",ROUND(+E158*((1+D158)^(1/12)-1),2)))</f>
        <v>#REF!</v>
      </c>
      <c r="I158" s="662" t="e">
        <f aca="false">IF(A158="","",+G158-H158)</f>
        <v>#REF!</v>
      </c>
      <c r="J158" s="662" t="e">
        <f aca="false">IF(A158="","",IF(#REF!="","",PMT((1+D158)^(1/12)-1,(#REF!*12)-A158+1,-E158)))</f>
        <v>#REF!</v>
      </c>
      <c r="K158" s="663"/>
    </row>
    <row r="159" customFormat="false" ht="14.25" hidden="false" customHeight="false" outlineLevel="0" collapsed="false">
      <c r="A159" s="660" t="e">
        <f aca="false">IF(A158="","",IF(A158=#REF!*12,"",+A158+1))</f>
        <v>#REF!</v>
      </c>
      <c r="B159" s="661" t="e">
        <f aca="false">IF(A159="","",+B158)</f>
        <v>#REF!</v>
      </c>
      <c r="C159" s="661" t="e">
        <f aca="false">IF(A159="","",IF(#REF!+'Plano Prestação Mensal Proposta'!A159&gt;120,0,ROUND(IF(B159&gt;0.045,(0.045*0.5),(0.5)*B159),7)))</f>
        <v>#REF!</v>
      </c>
      <c r="D159" s="661" t="e">
        <f aca="false">IF(A159="","",+B159-C159)</f>
        <v>#REF!</v>
      </c>
      <c r="E159" s="662" t="e">
        <f aca="false">IF(A159="","",IF(F158="","",+E158-F158))</f>
        <v>#REF!</v>
      </c>
      <c r="F159" s="662" t="e">
        <f aca="false">IF(A159="","",IF(J159="","",+J159-H159))</f>
        <v>#REF!</v>
      </c>
      <c r="G159" s="662" t="e">
        <f aca="false">IF(A159="","",IF(E159="","",ROUND(+E159*((1+B159)^(1/12)-1),2)))</f>
        <v>#REF!</v>
      </c>
      <c r="H159" s="662" t="e">
        <f aca="false">IF(A159="","",IF(E159="","",ROUND(+E159*((1+D159)^(1/12)-1),2)))</f>
        <v>#REF!</v>
      </c>
      <c r="I159" s="662" t="e">
        <f aca="false">IF(A159="","",+G159-H159)</f>
        <v>#REF!</v>
      </c>
      <c r="J159" s="662" t="e">
        <f aca="false">IF(A159="","",IF(#REF!="","",PMT((1+D159)^(1/12)-1,(#REF!*12)-A159+1,-E159)))</f>
        <v>#REF!</v>
      </c>
      <c r="K159" s="663"/>
    </row>
    <row r="160" customFormat="false" ht="14.25" hidden="false" customHeight="false" outlineLevel="0" collapsed="false">
      <c r="A160" s="660" t="e">
        <f aca="false">IF(A159="","",IF(A159=#REF!*12,"",+A159+1))</f>
        <v>#REF!</v>
      </c>
      <c r="B160" s="661" t="e">
        <f aca="false">IF(A160="","",+B159)</f>
        <v>#REF!</v>
      </c>
      <c r="C160" s="661" t="e">
        <f aca="false">IF(A160="","",IF(#REF!+'Plano Prestação Mensal Proposta'!A160&gt;120,0,ROUND(IF(B160&gt;0.045,(0.045*0.5),(0.5)*B160),7)))</f>
        <v>#REF!</v>
      </c>
      <c r="D160" s="661" t="e">
        <f aca="false">IF(A160="","",+B160-C160)</f>
        <v>#REF!</v>
      </c>
      <c r="E160" s="662" t="e">
        <f aca="false">IF(A160="","",IF(F159="","",+E159-F159))</f>
        <v>#REF!</v>
      </c>
      <c r="F160" s="662" t="e">
        <f aca="false">IF(A160="","",IF(J160="","",+J160-H160))</f>
        <v>#REF!</v>
      </c>
      <c r="G160" s="662" t="e">
        <f aca="false">IF(A160="","",IF(E160="","",ROUND(+E160*((1+B160)^(1/12)-1),2)))</f>
        <v>#REF!</v>
      </c>
      <c r="H160" s="662" t="e">
        <f aca="false">IF(A160="","",IF(E160="","",ROUND(+E160*((1+D160)^(1/12)-1),2)))</f>
        <v>#REF!</v>
      </c>
      <c r="I160" s="662" t="e">
        <f aca="false">IF(A160="","",+G160-H160)</f>
        <v>#REF!</v>
      </c>
      <c r="J160" s="662" t="e">
        <f aca="false">IF(A160="","",IF(#REF!="","",PMT((1+D160)^(1/12)-1,(#REF!*12)-A160+1,-E160)))</f>
        <v>#REF!</v>
      </c>
      <c r="K160" s="663"/>
    </row>
    <row r="161" customFormat="false" ht="14.25" hidden="false" customHeight="false" outlineLevel="0" collapsed="false">
      <c r="A161" s="660" t="e">
        <f aca="false">IF(A160="","",IF(A160=#REF!*12,"",+A160+1))</f>
        <v>#REF!</v>
      </c>
      <c r="B161" s="661" t="e">
        <f aca="false">IF(A161="","",+B160)</f>
        <v>#REF!</v>
      </c>
      <c r="C161" s="661" t="e">
        <f aca="false">IF(A161="","",IF(#REF!+'Plano Prestação Mensal Proposta'!A161&gt;120,0,ROUND(IF(B161&gt;0.045,(0.045*0.5),(0.5)*B161),7)))</f>
        <v>#REF!</v>
      </c>
      <c r="D161" s="661" t="e">
        <f aca="false">IF(A161="","",+B161-C161)</f>
        <v>#REF!</v>
      </c>
      <c r="E161" s="662" t="e">
        <f aca="false">IF(A161="","",IF(F160="","",+E160-F160))</f>
        <v>#REF!</v>
      </c>
      <c r="F161" s="662" t="e">
        <f aca="false">IF(A161="","",IF(J161="","",+J161-H161))</f>
        <v>#REF!</v>
      </c>
      <c r="G161" s="662" t="e">
        <f aca="false">IF(A161="","",IF(E161="","",ROUND(+E161*((1+B161)^(1/12)-1),2)))</f>
        <v>#REF!</v>
      </c>
      <c r="H161" s="662" t="e">
        <f aca="false">IF(A161="","",IF(E161="","",ROUND(+E161*((1+D161)^(1/12)-1),2)))</f>
        <v>#REF!</v>
      </c>
      <c r="I161" s="662" t="e">
        <f aca="false">IF(A161="","",+G161-H161)</f>
        <v>#REF!</v>
      </c>
      <c r="J161" s="662" t="e">
        <f aca="false">IF(A161="","",IF(#REF!="","",PMT((1+D161)^(1/12)-1,(#REF!*12)-A161+1,-E161)))</f>
        <v>#REF!</v>
      </c>
      <c r="K161" s="663"/>
    </row>
    <row r="162" customFormat="false" ht="14.25" hidden="false" customHeight="false" outlineLevel="0" collapsed="false">
      <c r="A162" s="660" t="e">
        <f aca="false">IF(A161="","",IF(A161=#REF!*12,"",+A161+1))</f>
        <v>#REF!</v>
      </c>
      <c r="B162" s="661" t="e">
        <f aca="false">IF(A162="","",+B161)</f>
        <v>#REF!</v>
      </c>
      <c r="C162" s="661" t="e">
        <f aca="false">IF(A162="","",IF(#REF!+'Plano Prestação Mensal Proposta'!A162&gt;120,0,ROUND(IF(B162&gt;0.045,(0.045*0.5),(0.5)*B162),7)))</f>
        <v>#REF!</v>
      </c>
      <c r="D162" s="661" t="e">
        <f aca="false">IF(A162="","",+B162-C162)</f>
        <v>#REF!</v>
      </c>
      <c r="E162" s="662" t="e">
        <f aca="false">IF(A162="","",IF(F161="","",+E161-F161))</f>
        <v>#REF!</v>
      </c>
      <c r="F162" s="662" t="e">
        <f aca="false">IF(A162="","",IF(J162="","",+J162-H162))</f>
        <v>#REF!</v>
      </c>
      <c r="G162" s="662" t="e">
        <f aca="false">IF(A162="","",IF(E162="","",ROUND(+E162*((1+B162)^(1/12)-1),2)))</f>
        <v>#REF!</v>
      </c>
      <c r="H162" s="662" t="e">
        <f aca="false">IF(A162="","",IF(E162="","",ROUND(+E162*((1+D162)^(1/12)-1),2)))</f>
        <v>#REF!</v>
      </c>
      <c r="I162" s="662" t="e">
        <f aca="false">IF(A162="","",+G162-H162)</f>
        <v>#REF!</v>
      </c>
      <c r="J162" s="662" t="e">
        <f aca="false">IF(A162="","",IF(#REF!="","",PMT((1+D162)^(1/12)-1,(#REF!*12)-A162+1,-E162)))</f>
        <v>#REF!</v>
      </c>
      <c r="K162" s="663"/>
    </row>
    <row r="163" customFormat="false" ht="14.25" hidden="false" customHeight="false" outlineLevel="0" collapsed="false">
      <c r="A163" s="660" t="e">
        <f aca="false">IF(A162="","",IF(A162=#REF!*12,"",+A162+1))</f>
        <v>#REF!</v>
      </c>
      <c r="B163" s="661" t="e">
        <f aca="false">IF(A163="","",+B162)</f>
        <v>#REF!</v>
      </c>
      <c r="C163" s="661" t="e">
        <f aca="false">IF(A163="","",IF(#REF!+'Plano Prestação Mensal Proposta'!A163&gt;120,0,ROUND(IF(B163&gt;0.045,(0.045*0.5),(0.5)*B163),7)))</f>
        <v>#REF!</v>
      </c>
      <c r="D163" s="661" t="e">
        <f aca="false">IF(A163="","",+B163-C163)</f>
        <v>#REF!</v>
      </c>
      <c r="E163" s="662" t="e">
        <f aca="false">IF(A163="","",IF(F162="","",+E162-F162))</f>
        <v>#REF!</v>
      </c>
      <c r="F163" s="662" t="e">
        <f aca="false">IF(A163="","",IF(J163="","",+J163-H163))</f>
        <v>#REF!</v>
      </c>
      <c r="G163" s="662" t="e">
        <f aca="false">IF(A163="","",IF(E163="","",ROUND(+E163*((1+B163)^(1/12)-1),2)))</f>
        <v>#REF!</v>
      </c>
      <c r="H163" s="662" t="e">
        <f aca="false">IF(A163="","",IF(E163="","",ROUND(+E163*((1+D163)^(1/12)-1),2)))</f>
        <v>#REF!</v>
      </c>
      <c r="I163" s="662" t="e">
        <f aca="false">IF(A163="","",+G163-H163)</f>
        <v>#REF!</v>
      </c>
      <c r="J163" s="662" t="e">
        <f aca="false">IF(A163="","",IF(#REF!="","",PMT((1+D163)^(1/12)-1,(#REF!*12)-A163+1,-E163)))</f>
        <v>#REF!</v>
      </c>
      <c r="K163" s="663"/>
    </row>
    <row r="164" customFormat="false" ht="14.25" hidden="false" customHeight="false" outlineLevel="0" collapsed="false">
      <c r="A164" s="660" t="e">
        <f aca="false">IF(A163="","",IF(A163=#REF!*12,"",+A163+1))</f>
        <v>#REF!</v>
      </c>
      <c r="B164" s="661" t="e">
        <f aca="false">IF(A164="","",+B163)</f>
        <v>#REF!</v>
      </c>
      <c r="C164" s="661" t="e">
        <f aca="false">IF(A164="","",IF(#REF!+'Plano Prestação Mensal Proposta'!A164&gt;120,0,ROUND(IF(B164&gt;0.045,(0.045*0.5),(0.5)*B164),7)))</f>
        <v>#REF!</v>
      </c>
      <c r="D164" s="661" t="e">
        <f aca="false">IF(A164="","",+B164-C164)</f>
        <v>#REF!</v>
      </c>
      <c r="E164" s="662" t="e">
        <f aca="false">IF(A164="","",IF(F163="","",+E163-F163))</f>
        <v>#REF!</v>
      </c>
      <c r="F164" s="662" t="e">
        <f aca="false">IF(A164="","",IF(J164="","",+J164-H164))</f>
        <v>#REF!</v>
      </c>
      <c r="G164" s="662" t="e">
        <f aca="false">IF(A164="","",IF(E164="","",ROUND(+E164*((1+B164)^(1/12)-1),2)))</f>
        <v>#REF!</v>
      </c>
      <c r="H164" s="662" t="e">
        <f aca="false">IF(A164="","",IF(E164="","",ROUND(+E164*((1+D164)^(1/12)-1),2)))</f>
        <v>#REF!</v>
      </c>
      <c r="I164" s="662" t="e">
        <f aca="false">IF(A164="","",+G164-H164)</f>
        <v>#REF!</v>
      </c>
      <c r="J164" s="662" t="e">
        <f aca="false">IF(A164="","",IF(#REF!="","",PMT((1+D164)^(1/12)-1,(#REF!*12)-A164+1,-E164)))</f>
        <v>#REF!</v>
      </c>
      <c r="K164" s="663"/>
    </row>
    <row r="165" customFormat="false" ht="14.25" hidden="false" customHeight="false" outlineLevel="0" collapsed="false">
      <c r="A165" s="660" t="e">
        <f aca="false">IF(A164="","",IF(A164=#REF!*12,"",+A164+1))</f>
        <v>#REF!</v>
      </c>
      <c r="B165" s="661" t="e">
        <f aca="false">IF(A165="","",+B164)</f>
        <v>#REF!</v>
      </c>
      <c r="C165" s="661" t="e">
        <f aca="false">IF(A165="","",IF(#REF!+'Plano Prestação Mensal Proposta'!A165&gt;120,0,ROUND(IF(B165&gt;0.045,(0.045*0.5),(0.5)*B165),7)))</f>
        <v>#REF!</v>
      </c>
      <c r="D165" s="661" t="e">
        <f aca="false">IF(A165="","",+B165-C165)</f>
        <v>#REF!</v>
      </c>
      <c r="E165" s="662" t="e">
        <f aca="false">IF(A165="","",IF(F164="","",+E164-F164))</f>
        <v>#REF!</v>
      </c>
      <c r="F165" s="662" t="e">
        <f aca="false">IF(A165="","",IF(J165="","",+J165-H165))</f>
        <v>#REF!</v>
      </c>
      <c r="G165" s="662" t="e">
        <f aca="false">IF(A165="","",IF(E165="","",ROUND(+E165*((1+B165)^(1/12)-1),2)))</f>
        <v>#REF!</v>
      </c>
      <c r="H165" s="662" t="e">
        <f aca="false">IF(A165="","",IF(E165="","",ROUND(+E165*((1+D165)^(1/12)-1),2)))</f>
        <v>#REF!</v>
      </c>
      <c r="I165" s="662" t="e">
        <f aca="false">IF(A165="","",+G165-H165)</f>
        <v>#REF!</v>
      </c>
      <c r="J165" s="662" t="e">
        <f aca="false">IF(A165="","",IF(#REF!="","",PMT((1+D165)^(1/12)-1,(#REF!*12)-A165+1,-E165)))</f>
        <v>#REF!</v>
      </c>
      <c r="K165" s="663"/>
    </row>
    <row r="166" customFormat="false" ht="14.25" hidden="false" customHeight="false" outlineLevel="0" collapsed="false">
      <c r="A166" s="660" t="e">
        <f aca="false">IF(A165="","",IF(A165=#REF!*12,"",+A165+1))</f>
        <v>#REF!</v>
      </c>
      <c r="B166" s="661" t="e">
        <f aca="false">IF(A166="","",+B165)</f>
        <v>#REF!</v>
      </c>
      <c r="C166" s="661" t="e">
        <f aca="false">IF(A166="","",IF(#REF!+'Plano Prestação Mensal Proposta'!A166&gt;120,0,ROUND(IF(B166&gt;0.045,(0.045*0.5),(0.5)*B166),7)))</f>
        <v>#REF!</v>
      </c>
      <c r="D166" s="661" t="e">
        <f aca="false">IF(A166="","",+B166-C166)</f>
        <v>#REF!</v>
      </c>
      <c r="E166" s="662" t="e">
        <f aca="false">IF(A166="","",IF(F165="","",+E165-F165))</f>
        <v>#REF!</v>
      </c>
      <c r="F166" s="662" t="e">
        <f aca="false">IF(A166="","",IF(J166="","",+J166-H166))</f>
        <v>#REF!</v>
      </c>
      <c r="G166" s="662" t="e">
        <f aca="false">IF(A166="","",IF(E166="","",ROUND(+E166*((1+B166)^(1/12)-1),2)))</f>
        <v>#REF!</v>
      </c>
      <c r="H166" s="662" t="e">
        <f aca="false">IF(A166="","",IF(E166="","",ROUND(+E166*((1+D166)^(1/12)-1),2)))</f>
        <v>#REF!</v>
      </c>
      <c r="I166" s="662" t="e">
        <f aca="false">IF(A166="","",+G166-H166)</f>
        <v>#REF!</v>
      </c>
      <c r="J166" s="662" t="e">
        <f aca="false">IF(A166="","",IF(#REF!="","",PMT((1+D166)^(1/12)-1,(#REF!*12)-A166+1,-E166)))</f>
        <v>#REF!</v>
      </c>
      <c r="K166" s="663"/>
    </row>
    <row r="167" customFormat="false" ht="14.25" hidden="false" customHeight="false" outlineLevel="0" collapsed="false">
      <c r="A167" s="660" t="e">
        <f aca="false">IF(A166="","",IF(A166=#REF!*12,"",+A166+1))</f>
        <v>#REF!</v>
      </c>
      <c r="B167" s="661" t="e">
        <f aca="false">IF(A167="","",+B166)</f>
        <v>#REF!</v>
      </c>
      <c r="C167" s="661" t="e">
        <f aca="false">IF(A167="","",IF(#REF!+'Plano Prestação Mensal Proposta'!A167&gt;120,0,ROUND(IF(B167&gt;0.045,(0.045*0.5),(0.5)*B167),7)))</f>
        <v>#REF!</v>
      </c>
      <c r="D167" s="661" t="e">
        <f aca="false">IF(A167="","",+B167-C167)</f>
        <v>#REF!</v>
      </c>
      <c r="E167" s="662" t="e">
        <f aca="false">IF(A167="","",IF(F166="","",+E166-F166))</f>
        <v>#REF!</v>
      </c>
      <c r="F167" s="662" t="e">
        <f aca="false">IF(A167="","",IF(J167="","",+J167-H167))</f>
        <v>#REF!</v>
      </c>
      <c r="G167" s="662" t="e">
        <f aca="false">IF(A167="","",IF(E167="","",ROUND(+E167*((1+B167)^(1/12)-1),2)))</f>
        <v>#REF!</v>
      </c>
      <c r="H167" s="662" t="e">
        <f aca="false">IF(A167="","",IF(E167="","",ROUND(+E167*((1+D167)^(1/12)-1),2)))</f>
        <v>#REF!</v>
      </c>
      <c r="I167" s="662" t="e">
        <f aca="false">IF(A167="","",+G167-H167)</f>
        <v>#REF!</v>
      </c>
      <c r="J167" s="662" t="e">
        <f aca="false">IF(A167="","",IF(#REF!="","",PMT((1+D167)^(1/12)-1,(#REF!*12)-A167+1,-E167)))</f>
        <v>#REF!</v>
      </c>
      <c r="K167" s="663"/>
    </row>
    <row r="168" customFormat="false" ht="14.25" hidden="false" customHeight="false" outlineLevel="0" collapsed="false">
      <c r="A168" s="660" t="e">
        <f aca="false">IF(A167="","",IF(A167=#REF!*12,"",+A167+1))</f>
        <v>#REF!</v>
      </c>
      <c r="B168" s="661" t="e">
        <f aca="false">IF(A168="","",+B167)</f>
        <v>#REF!</v>
      </c>
      <c r="C168" s="661" t="e">
        <f aca="false">IF(A168="","",IF(#REF!+'Plano Prestação Mensal Proposta'!A168&gt;120,0,ROUND(IF(B168&gt;0.045,(0.045*0.5),(0.5)*B168),7)))</f>
        <v>#REF!</v>
      </c>
      <c r="D168" s="661" t="e">
        <f aca="false">IF(A168="","",+B168-C168)</f>
        <v>#REF!</v>
      </c>
      <c r="E168" s="662" t="e">
        <f aca="false">IF(A168="","",IF(F167="","",+E167-F167))</f>
        <v>#REF!</v>
      </c>
      <c r="F168" s="662" t="e">
        <f aca="false">IF(A168="","",IF(J168="","",+J168-H168))</f>
        <v>#REF!</v>
      </c>
      <c r="G168" s="662" t="e">
        <f aca="false">IF(A168="","",IF(E168="","",ROUND(+E168*((1+B168)^(1/12)-1),2)))</f>
        <v>#REF!</v>
      </c>
      <c r="H168" s="662" t="e">
        <f aca="false">IF(A168="","",IF(E168="","",ROUND(+E168*((1+D168)^(1/12)-1),2)))</f>
        <v>#REF!</v>
      </c>
      <c r="I168" s="662" t="e">
        <f aca="false">IF(A168="","",+G168-H168)</f>
        <v>#REF!</v>
      </c>
      <c r="J168" s="662" t="e">
        <f aca="false">IF(A168="","",IF(#REF!="","",PMT((1+D168)^(1/12)-1,(#REF!*12)-A168+1,-E168)))</f>
        <v>#REF!</v>
      </c>
      <c r="K168" s="663"/>
    </row>
    <row r="169" customFormat="false" ht="14.25" hidden="false" customHeight="false" outlineLevel="0" collapsed="false">
      <c r="A169" s="660" t="e">
        <f aca="false">IF(A168="","",IF(A168=#REF!*12,"",+A168+1))</f>
        <v>#REF!</v>
      </c>
      <c r="B169" s="661" t="e">
        <f aca="false">IF(A169="","",+B168)</f>
        <v>#REF!</v>
      </c>
      <c r="C169" s="661" t="e">
        <f aca="false">IF(A169="","",IF(#REF!+'Plano Prestação Mensal Proposta'!A169&gt;120,0,ROUND(IF(B169&gt;0.045,(0.045*0.5),(0.5)*B169),7)))</f>
        <v>#REF!</v>
      </c>
      <c r="D169" s="661" t="e">
        <f aca="false">IF(A169="","",+B169-C169)</f>
        <v>#REF!</v>
      </c>
      <c r="E169" s="662" t="e">
        <f aca="false">IF(A169="","",IF(F168="","",+E168-F168))</f>
        <v>#REF!</v>
      </c>
      <c r="F169" s="662" t="e">
        <f aca="false">IF(A169="","",IF(J169="","",+J169-H169))</f>
        <v>#REF!</v>
      </c>
      <c r="G169" s="662" t="e">
        <f aca="false">IF(A169="","",IF(E169="","",ROUND(+E169*((1+B169)^(1/12)-1),2)))</f>
        <v>#REF!</v>
      </c>
      <c r="H169" s="662" t="e">
        <f aca="false">IF(A169="","",IF(E169="","",ROUND(+E169*((1+D169)^(1/12)-1),2)))</f>
        <v>#REF!</v>
      </c>
      <c r="I169" s="662" t="e">
        <f aca="false">IF(A169="","",+G169-H169)</f>
        <v>#REF!</v>
      </c>
      <c r="J169" s="662" t="e">
        <f aca="false">IF(A169="","",IF(#REF!="","",PMT((1+D169)^(1/12)-1,(#REF!*12)-A169+1,-E169)))</f>
        <v>#REF!</v>
      </c>
      <c r="K169" s="663"/>
    </row>
    <row r="170" customFormat="false" ht="14.25" hidden="false" customHeight="false" outlineLevel="0" collapsed="false">
      <c r="A170" s="660" t="e">
        <f aca="false">IF(A169="","",IF(A169=#REF!*12,"",+A169+1))</f>
        <v>#REF!</v>
      </c>
      <c r="B170" s="661" t="e">
        <f aca="false">IF(A170="","",+B169)</f>
        <v>#REF!</v>
      </c>
      <c r="C170" s="661" t="e">
        <f aca="false">IF(A170="","",IF(#REF!+'Plano Prestação Mensal Proposta'!A170&gt;120,0,ROUND(IF(B170&gt;0.045,(0.045*0.5),(0.5)*B170),7)))</f>
        <v>#REF!</v>
      </c>
      <c r="D170" s="661" t="e">
        <f aca="false">IF(A170="","",+B170-C170)</f>
        <v>#REF!</v>
      </c>
      <c r="E170" s="662" t="e">
        <f aca="false">IF(A170="","",IF(F169="","",+E169-F169))</f>
        <v>#REF!</v>
      </c>
      <c r="F170" s="662" t="e">
        <f aca="false">IF(A170="","",IF(J170="","",+J170-H170))</f>
        <v>#REF!</v>
      </c>
      <c r="G170" s="662" t="e">
        <f aca="false">IF(A170="","",IF(E170="","",ROUND(+E170*((1+B170)^(1/12)-1),2)))</f>
        <v>#REF!</v>
      </c>
      <c r="H170" s="662" t="e">
        <f aca="false">IF(A170="","",IF(E170="","",ROUND(+E170*((1+D170)^(1/12)-1),2)))</f>
        <v>#REF!</v>
      </c>
      <c r="I170" s="662" t="e">
        <f aca="false">IF(A170="","",+G170-H170)</f>
        <v>#REF!</v>
      </c>
      <c r="J170" s="662" t="e">
        <f aca="false">IF(A170="","",IF(#REF!="","",PMT((1+D170)^(1/12)-1,(#REF!*12)-A170+1,-E170)))</f>
        <v>#REF!</v>
      </c>
      <c r="K170" s="663"/>
    </row>
    <row r="171" customFormat="false" ht="14.25" hidden="false" customHeight="false" outlineLevel="0" collapsed="false">
      <c r="A171" s="660" t="e">
        <f aca="false">IF(A170="","",IF(A170=#REF!*12,"",+A170+1))</f>
        <v>#REF!</v>
      </c>
      <c r="B171" s="661" t="e">
        <f aca="false">IF(A171="","",+B170)</f>
        <v>#REF!</v>
      </c>
      <c r="C171" s="661" t="e">
        <f aca="false">IF(A171="","",IF(#REF!+'Plano Prestação Mensal Proposta'!A171&gt;120,0,ROUND(IF(B171&gt;0.045,(0.045*0.5),(0.5)*B171),7)))</f>
        <v>#REF!</v>
      </c>
      <c r="D171" s="661" t="e">
        <f aca="false">IF(A171="","",+B171-C171)</f>
        <v>#REF!</v>
      </c>
      <c r="E171" s="662" t="e">
        <f aca="false">IF(A171="","",IF(F170="","",+E170-F170))</f>
        <v>#REF!</v>
      </c>
      <c r="F171" s="662" t="e">
        <f aca="false">IF(A171="","",IF(J171="","",+J171-H171))</f>
        <v>#REF!</v>
      </c>
      <c r="G171" s="662" t="e">
        <f aca="false">IF(A171="","",IF(E171="","",ROUND(+E171*((1+B171)^(1/12)-1),2)))</f>
        <v>#REF!</v>
      </c>
      <c r="H171" s="662" t="e">
        <f aca="false">IF(A171="","",IF(E171="","",ROUND(+E171*((1+D171)^(1/12)-1),2)))</f>
        <v>#REF!</v>
      </c>
      <c r="I171" s="662" t="e">
        <f aca="false">IF(A171="","",+G171-H171)</f>
        <v>#REF!</v>
      </c>
      <c r="J171" s="662" t="e">
        <f aca="false">IF(A171="","",IF(#REF!="","",PMT((1+D171)^(1/12)-1,(#REF!*12)-A171+1,-E171)))</f>
        <v>#REF!</v>
      </c>
      <c r="K171" s="663"/>
    </row>
    <row r="172" customFormat="false" ht="14.25" hidden="false" customHeight="false" outlineLevel="0" collapsed="false">
      <c r="A172" s="660" t="e">
        <f aca="false">IF(A171="","",IF(A171=#REF!*12,"",+A171+1))</f>
        <v>#REF!</v>
      </c>
      <c r="B172" s="661" t="e">
        <f aca="false">IF(A172="","",+B171)</f>
        <v>#REF!</v>
      </c>
      <c r="C172" s="661" t="e">
        <f aca="false">IF(A172="","",IF(#REF!+'Plano Prestação Mensal Proposta'!A172&gt;120,0,ROUND(IF(B172&gt;0.045,(0.045*0.5),(0.5)*B172),7)))</f>
        <v>#REF!</v>
      </c>
      <c r="D172" s="661" t="e">
        <f aca="false">IF(A172="","",+B172-C172)</f>
        <v>#REF!</v>
      </c>
      <c r="E172" s="662" t="e">
        <f aca="false">IF(A172="","",IF(F171="","",+E171-F171))</f>
        <v>#REF!</v>
      </c>
      <c r="F172" s="662" t="e">
        <f aca="false">IF(A172="","",IF(J172="","",+J172-H172))</f>
        <v>#REF!</v>
      </c>
      <c r="G172" s="662" t="e">
        <f aca="false">IF(A172="","",IF(E172="","",ROUND(+E172*((1+B172)^(1/12)-1),2)))</f>
        <v>#REF!</v>
      </c>
      <c r="H172" s="662" t="e">
        <f aca="false">IF(A172="","",IF(E172="","",ROUND(+E172*((1+D172)^(1/12)-1),2)))</f>
        <v>#REF!</v>
      </c>
      <c r="I172" s="662" t="e">
        <f aca="false">IF(A172="","",+G172-H172)</f>
        <v>#REF!</v>
      </c>
      <c r="J172" s="662" t="e">
        <f aca="false">IF(A172="","",IF(#REF!="","",PMT((1+D172)^(1/12)-1,(#REF!*12)-A172+1,-E172)))</f>
        <v>#REF!</v>
      </c>
      <c r="K172" s="663"/>
    </row>
    <row r="173" customFormat="false" ht="14.25" hidden="false" customHeight="false" outlineLevel="0" collapsed="false">
      <c r="A173" s="660" t="e">
        <f aca="false">IF(A172="","",IF(A172=#REF!*12,"",+A172+1))</f>
        <v>#REF!</v>
      </c>
      <c r="B173" s="661" t="e">
        <f aca="false">IF(A173="","",+B172)</f>
        <v>#REF!</v>
      </c>
      <c r="C173" s="661" t="e">
        <f aca="false">IF(A173="","",IF(#REF!+'Plano Prestação Mensal Proposta'!A173&gt;120,0,ROUND(IF(B173&gt;0.045,(0.045*0.5),(0.5)*B173),7)))</f>
        <v>#REF!</v>
      </c>
      <c r="D173" s="661" t="e">
        <f aca="false">IF(A173="","",+B173-C173)</f>
        <v>#REF!</v>
      </c>
      <c r="E173" s="662" t="e">
        <f aca="false">IF(A173="","",IF(F172="","",+E172-F172))</f>
        <v>#REF!</v>
      </c>
      <c r="F173" s="662" t="e">
        <f aca="false">IF(A173="","",IF(J173="","",+J173-H173))</f>
        <v>#REF!</v>
      </c>
      <c r="G173" s="662" t="e">
        <f aca="false">IF(A173="","",IF(E173="","",ROUND(+E173*((1+B173)^(1/12)-1),2)))</f>
        <v>#REF!</v>
      </c>
      <c r="H173" s="662" t="e">
        <f aca="false">IF(A173="","",IF(E173="","",ROUND(+E173*((1+D173)^(1/12)-1),2)))</f>
        <v>#REF!</v>
      </c>
      <c r="I173" s="662" t="e">
        <f aca="false">IF(A173="","",+G173-H173)</f>
        <v>#REF!</v>
      </c>
      <c r="J173" s="662" t="e">
        <f aca="false">IF(A173="","",IF(#REF!="","",PMT((1+D173)^(1/12)-1,(#REF!*12)-A173+1,-E173)))</f>
        <v>#REF!</v>
      </c>
      <c r="K173" s="663"/>
    </row>
    <row r="174" customFormat="false" ht="14.25" hidden="false" customHeight="false" outlineLevel="0" collapsed="false">
      <c r="A174" s="660" t="e">
        <f aca="false">IF(A173="","",IF(A173=#REF!*12,"",+A173+1))</f>
        <v>#REF!</v>
      </c>
      <c r="B174" s="661" t="e">
        <f aca="false">IF(A174="","",+B173)</f>
        <v>#REF!</v>
      </c>
      <c r="C174" s="661" t="e">
        <f aca="false">IF(A174="","",IF(#REF!+'Plano Prestação Mensal Proposta'!A174&gt;120,0,ROUND(IF(B174&gt;0.045,(0.045*0.5),(0.5)*B174),7)))</f>
        <v>#REF!</v>
      </c>
      <c r="D174" s="661" t="e">
        <f aca="false">IF(A174="","",+B174-C174)</f>
        <v>#REF!</v>
      </c>
      <c r="E174" s="662" t="e">
        <f aca="false">IF(A174="","",IF(F173="","",+E173-F173))</f>
        <v>#REF!</v>
      </c>
      <c r="F174" s="662" t="e">
        <f aca="false">IF(A174="","",IF(J174="","",+J174-H174))</f>
        <v>#REF!</v>
      </c>
      <c r="G174" s="662" t="e">
        <f aca="false">IF(A174="","",IF(E174="","",ROUND(+E174*((1+B174)^(1/12)-1),2)))</f>
        <v>#REF!</v>
      </c>
      <c r="H174" s="662" t="e">
        <f aca="false">IF(A174="","",IF(E174="","",ROUND(+E174*((1+D174)^(1/12)-1),2)))</f>
        <v>#REF!</v>
      </c>
      <c r="I174" s="662" t="e">
        <f aca="false">IF(A174="","",+G174-H174)</f>
        <v>#REF!</v>
      </c>
      <c r="J174" s="662" t="e">
        <f aca="false">IF(A174="","",IF(#REF!="","",PMT((1+D174)^(1/12)-1,(#REF!*12)-A174+1,-E174)))</f>
        <v>#REF!</v>
      </c>
      <c r="K174" s="663"/>
    </row>
    <row r="175" customFormat="false" ht="14.25" hidden="false" customHeight="false" outlineLevel="0" collapsed="false">
      <c r="A175" s="660" t="e">
        <f aca="false">IF(A174="","",IF(A174=#REF!*12,"",+A174+1))</f>
        <v>#REF!</v>
      </c>
      <c r="B175" s="661" t="e">
        <f aca="false">IF(A175="","",+B174)</f>
        <v>#REF!</v>
      </c>
      <c r="C175" s="661" t="e">
        <f aca="false">IF(A175="","",IF(#REF!+'Plano Prestação Mensal Proposta'!A175&gt;120,0,ROUND(IF(B175&gt;0.045,(0.045*0.5),(0.5)*B175),7)))</f>
        <v>#REF!</v>
      </c>
      <c r="D175" s="661" t="e">
        <f aca="false">IF(A175="","",+B175-C175)</f>
        <v>#REF!</v>
      </c>
      <c r="E175" s="662" t="e">
        <f aca="false">IF(A175="","",IF(F174="","",+E174-F174))</f>
        <v>#REF!</v>
      </c>
      <c r="F175" s="662" t="e">
        <f aca="false">IF(A175="","",IF(J175="","",+J175-H175))</f>
        <v>#REF!</v>
      </c>
      <c r="G175" s="662" t="e">
        <f aca="false">IF(A175="","",IF(E175="","",ROUND(+E175*((1+B175)^(1/12)-1),2)))</f>
        <v>#REF!</v>
      </c>
      <c r="H175" s="662" t="e">
        <f aca="false">IF(A175="","",IF(E175="","",ROUND(+E175*((1+D175)^(1/12)-1),2)))</f>
        <v>#REF!</v>
      </c>
      <c r="I175" s="662" t="e">
        <f aca="false">IF(A175="","",+G175-H175)</f>
        <v>#REF!</v>
      </c>
      <c r="J175" s="662" t="e">
        <f aca="false">IF(A175="","",IF(#REF!="","",PMT((1+D175)^(1/12)-1,(#REF!*12)-A175+1,-E175)))</f>
        <v>#REF!</v>
      </c>
      <c r="K175" s="663"/>
    </row>
    <row r="176" customFormat="false" ht="14.25" hidden="false" customHeight="false" outlineLevel="0" collapsed="false">
      <c r="A176" s="660" t="e">
        <f aca="false">IF(A175="","",IF(A175=#REF!*12,"",+A175+1))</f>
        <v>#REF!</v>
      </c>
      <c r="B176" s="661" t="e">
        <f aca="false">IF(A176="","",+B175)</f>
        <v>#REF!</v>
      </c>
      <c r="C176" s="661" t="e">
        <f aca="false">IF(A176="","",IF(#REF!+'Plano Prestação Mensal Proposta'!A176&gt;120,0,ROUND(IF(B176&gt;0.045,(0.045*0.5),(0.5)*B176),7)))</f>
        <v>#REF!</v>
      </c>
      <c r="D176" s="661" t="e">
        <f aca="false">IF(A176="","",+B176-C176)</f>
        <v>#REF!</v>
      </c>
      <c r="E176" s="662" t="e">
        <f aca="false">IF(A176="","",IF(F175="","",+E175-F175))</f>
        <v>#REF!</v>
      </c>
      <c r="F176" s="662" t="e">
        <f aca="false">IF(A176="","",IF(J176="","",+J176-H176))</f>
        <v>#REF!</v>
      </c>
      <c r="G176" s="662" t="e">
        <f aca="false">IF(A176="","",IF(E176="","",ROUND(+E176*((1+B176)^(1/12)-1),2)))</f>
        <v>#REF!</v>
      </c>
      <c r="H176" s="662" t="e">
        <f aca="false">IF(A176="","",IF(E176="","",ROUND(+E176*((1+D176)^(1/12)-1),2)))</f>
        <v>#REF!</v>
      </c>
      <c r="I176" s="662" t="e">
        <f aca="false">IF(A176="","",+G176-H176)</f>
        <v>#REF!</v>
      </c>
      <c r="J176" s="662" t="e">
        <f aca="false">IF(A176="","",IF(#REF!="","",PMT((1+D176)^(1/12)-1,(#REF!*12)-A176+1,-E176)))</f>
        <v>#REF!</v>
      </c>
      <c r="K176" s="663"/>
    </row>
    <row r="177" customFormat="false" ht="14.25" hidden="false" customHeight="false" outlineLevel="0" collapsed="false">
      <c r="A177" s="660" t="e">
        <f aca="false">IF(A176="","",IF(A176=#REF!*12,"",+A176+1))</f>
        <v>#REF!</v>
      </c>
      <c r="B177" s="661" t="e">
        <f aca="false">IF(A177="","",+B176)</f>
        <v>#REF!</v>
      </c>
      <c r="C177" s="661" t="e">
        <f aca="false">IF(A177="","",IF(#REF!+'Plano Prestação Mensal Proposta'!A177&gt;120,0,ROUND(IF(B177&gt;0.045,(0.045*0.5),(0.5)*B177),7)))</f>
        <v>#REF!</v>
      </c>
      <c r="D177" s="661" t="e">
        <f aca="false">IF(A177="","",+B177-C177)</f>
        <v>#REF!</v>
      </c>
      <c r="E177" s="662" t="e">
        <f aca="false">IF(A177="","",IF(F176="","",+E176-F176))</f>
        <v>#REF!</v>
      </c>
      <c r="F177" s="662" t="e">
        <f aca="false">IF(A177="","",IF(J177="","",+J177-H177))</f>
        <v>#REF!</v>
      </c>
      <c r="G177" s="662" t="e">
        <f aca="false">IF(A177="","",IF(E177="","",ROUND(+E177*((1+B177)^(1/12)-1),2)))</f>
        <v>#REF!</v>
      </c>
      <c r="H177" s="662" t="e">
        <f aca="false">IF(A177="","",IF(E177="","",ROUND(+E177*((1+D177)^(1/12)-1),2)))</f>
        <v>#REF!</v>
      </c>
      <c r="I177" s="662" t="e">
        <f aca="false">IF(A177="","",+G177-H177)</f>
        <v>#REF!</v>
      </c>
      <c r="J177" s="662" t="e">
        <f aca="false">IF(A177="","",IF(#REF!="","",PMT((1+D177)^(1/12)-1,(#REF!*12)-A177+1,-E177)))</f>
        <v>#REF!</v>
      </c>
      <c r="K177" s="663"/>
    </row>
    <row r="178" customFormat="false" ht="14.25" hidden="false" customHeight="false" outlineLevel="0" collapsed="false">
      <c r="A178" s="660" t="e">
        <f aca="false">IF(A177="","",IF(A177=#REF!*12,"",+A177+1))</f>
        <v>#REF!</v>
      </c>
      <c r="B178" s="661" t="e">
        <f aca="false">IF(A178="","",+B177)</f>
        <v>#REF!</v>
      </c>
      <c r="C178" s="661" t="e">
        <f aca="false">IF(A178="","",IF(#REF!+'Plano Prestação Mensal Proposta'!A178&gt;120,0,ROUND(IF(B178&gt;0.045,(0.045*0.5),(0.5)*B178),7)))</f>
        <v>#REF!</v>
      </c>
      <c r="D178" s="661" t="e">
        <f aca="false">IF(A178="","",+B178-C178)</f>
        <v>#REF!</v>
      </c>
      <c r="E178" s="662" t="e">
        <f aca="false">IF(A178="","",IF(F177="","",+E177-F177))</f>
        <v>#REF!</v>
      </c>
      <c r="F178" s="662" t="e">
        <f aca="false">IF(A178="","",IF(J178="","",+J178-H178))</f>
        <v>#REF!</v>
      </c>
      <c r="G178" s="662" t="e">
        <f aca="false">IF(A178="","",IF(E178="","",ROUND(+E178*((1+B178)^(1/12)-1),2)))</f>
        <v>#REF!</v>
      </c>
      <c r="H178" s="662" t="e">
        <f aca="false">IF(A178="","",IF(E178="","",ROUND(+E178*((1+D178)^(1/12)-1),2)))</f>
        <v>#REF!</v>
      </c>
      <c r="I178" s="662" t="e">
        <f aca="false">IF(A178="","",+G178-H178)</f>
        <v>#REF!</v>
      </c>
      <c r="J178" s="662" t="e">
        <f aca="false">IF(A178="","",IF(#REF!="","",PMT((1+D178)^(1/12)-1,(#REF!*12)-A178+1,-E178)))</f>
        <v>#REF!</v>
      </c>
      <c r="K178" s="663"/>
    </row>
    <row r="179" customFormat="false" ht="14.25" hidden="false" customHeight="false" outlineLevel="0" collapsed="false">
      <c r="A179" s="660" t="e">
        <f aca="false">IF(A178="","",IF(A178=#REF!*12,"",+A178+1))</f>
        <v>#REF!</v>
      </c>
      <c r="B179" s="661" t="e">
        <f aca="false">IF(A179="","",+B178)</f>
        <v>#REF!</v>
      </c>
      <c r="C179" s="661" t="e">
        <f aca="false">IF(A179="","",IF(#REF!+'Plano Prestação Mensal Proposta'!A179&gt;120,0,ROUND(IF(B179&gt;0.045,(0.045*0.5),(0.5)*B179),7)))</f>
        <v>#REF!</v>
      </c>
      <c r="D179" s="661" t="e">
        <f aca="false">IF(A179="","",+B179-C179)</f>
        <v>#REF!</v>
      </c>
      <c r="E179" s="662" t="e">
        <f aca="false">IF(A179="","",IF(F178="","",+E178-F178))</f>
        <v>#REF!</v>
      </c>
      <c r="F179" s="662" t="e">
        <f aca="false">IF(A179="","",IF(J179="","",+J179-H179))</f>
        <v>#REF!</v>
      </c>
      <c r="G179" s="662" t="e">
        <f aca="false">IF(A179="","",IF(E179="","",ROUND(+E179*((1+B179)^(1/12)-1),2)))</f>
        <v>#REF!</v>
      </c>
      <c r="H179" s="662" t="e">
        <f aca="false">IF(A179="","",IF(E179="","",ROUND(+E179*((1+D179)^(1/12)-1),2)))</f>
        <v>#REF!</v>
      </c>
      <c r="I179" s="662" t="e">
        <f aca="false">IF(A179="","",+G179-H179)</f>
        <v>#REF!</v>
      </c>
      <c r="J179" s="662" t="e">
        <f aca="false">IF(A179="","",IF(#REF!="","",PMT((1+D179)^(1/12)-1,(#REF!*12)-A179+1,-E179)))</f>
        <v>#REF!</v>
      </c>
      <c r="K179" s="663"/>
    </row>
    <row r="180" customFormat="false" ht="14.25" hidden="false" customHeight="false" outlineLevel="0" collapsed="false">
      <c r="A180" s="660" t="e">
        <f aca="false">IF(A179="","",IF(A179=#REF!*12,"",+A179+1))</f>
        <v>#REF!</v>
      </c>
      <c r="B180" s="661" t="e">
        <f aca="false">IF(A180="","",+B179)</f>
        <v>#REF!</v>
      </c>
      <c r="C180" s="661" t="e">
        <f aca="false">IF(A180="","",IF(#REF!+'Plano Prestação Mensal Proposta'!A180&gt;120,0,ROUND(IF(B180&gt;0.045,(0.045*0.5),(0.5)*B180),7)))</f>
        <v>#REF!</v>
      </c>
      <c r="D180" s="661" t="e">
        <f aca="false">IF(A180="","",+B180-C180)</f>
        <v>#REF!</v>
      </c>
      <c r="E180" s="662" t="e">
        <f aca="false">IF(A180="","",IF(F179="","",+E179-F179))</f>
        <v>#REF!</v>
      </c>
      <c r="F180" s="662" t="e">
        <f aca="false">IF(A180="","",IF(J180="","",+J180-H180))</f>
        <v>#REF!</v>
      </c>
      <c r="G180" s="662" t="e">
        <f aca="false">IF(A180="","",IF(E180="","",ROUND(+E180*((1+B180)^(1/12)-1),2)))</f>
        <v>#REF!</v>
      </c>
      <c r="H180" s="662" t="e">
        <f aca="false">IF(A180="","",IF(E180="","",ROUND(+E180*((1+D180)^(1/12)-1),2)))</f>
        <v>#REF!</v>
      </c>
      <c r="I180" s="662" t="e">
        <f aca="false">IF(A180="","",+G180-H180)</f>
        <v>#REF!</v>
      </c>
      <c r="J180" s="662" t="e">
        <f aca="false">IF(A180="","",IF(#REF!="","",PMT((1+D180)^(1/12)-1,(#REF!*12)-A180+1,-E180)))</f>
        <v>#REF!</v>
      </c>
      <c r="K180" s="663"/>
    </row>
    <row r="181" customFormat="false" ht="14.25" hidden="false" customHeight="false" outlineLevel="0" collapsed="false">
      <c r="A181" s="660" t="e">
        <f aca="false">IF(A180="","",IF(A180=#REF!*12,"",+A180+1))</f>
        <v>#REF!</v>
      </c>
      <c r="B181" s="661" t="e">
        <f aca="false">IF(A181="","",+B180)</f>
        <v>#REF!</v>
      </c>
      <c r="C181" s="661" t="e">
        <f aca="false">IF(A181="","",IF(#REF!+'Plano Prestação Mensal Proposta'!A181&gt;120,0,ROUND(IF(B181&gt;0.045,(0.045*0.5),(0.5)*B181),7)))</f>
        <v>#REF!</v>
      </c>
      <c r="D181" s="661" t="e">
        <f aca="false">IF(A181="","",+B181-C181)</f>
        <v>#REF!</v>
      </c>
      <c r="E181" s="662" t="e">
        <f aca="false">IF(A181="","",IF(F180="","",+E180-F180))</f>
        <v>#REF!</v>
      </c>
      <c r="F181" s="662" t="e">
        <f aca="false">IF(A181="","",IF(J181="","",+J181-H181))</f>
        <v>#REF!</v>
      </c>
      <c r="G181" s="662" t="e">
        <f aca="false">IF(A181="","",IF(E181="","",ROUND(+E181*((1+B181)^(1/12)-1),2)))</f>
        <v>#REF!</v>
      </c>
      <c r="H181" s="662" t="e">
        <f aca="false">IF(A181="","",IF(E181="","",ROUND(+E181*((1+D181)^(1/12)-1),2)))</f>
        <v>#REF!</v>
      </c>
      <c r="I181" s="662" t="e">
        <f aca="false">IF(A181="","",+G181-H181)</f>
        <v>#REF!</v>
      </c>
      <c r="J181" s="662" t="e">
        <f aca="false">IF(A181="","",IF(#REF!="","",PMT((1+D181)^(1/12)-1,(#REF!*12)-A181+1,-E181)))</f>
        <v>#REF!</v>
      </c>
      <c r="K181" s="663"/>
    </row>
    <row r="182" customFormat="false" ht="14.25" hidden="false" customHeight="false" outlineLevel="0" collapsed="false">
      <c r="A182" s="660" t="e">
        <f aca="false">IF(A181="","",IF(A181=#REF!*12,"",+A181+1))</f>
        <v>#REF!</v>
      </c>
      <c r="B182" s="661" t="e">
        <f aca="false">IF(A182="","",+B181)</f>
        <v>#REF!</v>
      </c>
      <c r="C182" s="661" t="e">
        <f aca="false">IF(A182="","",IF(#REF!+'Plano Prestação Mensal Proposta'!A182&gt;120,0,ROUND(IF(B182&gt;0.045,(0.045*0.5),(0.5)*B182),7)))</f>
        <v>#REF!</v>
      </c>
      <c r="D182" s="661" t="e">
        <f aca="false">IF(A182="","",+B182-C182)</f>
        <v>#REF!</v>
      </c>
      <c r="E182" s="662" t="e">
        <f aca="false">IF(A182="","",IF(F181="","",+E181-F181))</f>
        <v>#REF!</v>
      </c>
      <c r="F182" s="662" t="e">
        <f aca="false">IF(A182="","",IF(J182="","",+J182-H182))</f>
        <v>#REF!</v>
      </c>
      <c r="G182" s="662" t="e">
        <f aca="false">IF(A182="","",IF(E182="","",ROUND(+E182*((1+B182)^(1/12)-1),2)))</f>
        <v>#REF!</v>
      </c>
      <c r="H182" s="662" t="e">
        <f aca="false">IF(A182="","",IF(E182="","",ROUND(+E182*((1+D182)^(1/12)-1),2)))</f>
        <v>#REF!</v>
      </c>
      <c r="I182" s="662" t="e">
        <f aca="false">IF(A182="","",+G182-H182)</f>
        <v>#REF!</v>
      </c>
      <c r="J182" s="662" t="e">
        <f aca="false">IF(A182="","",IF(#REF!="","",PMT((1+D182)^(1/12)-1,(#REF!*12)-A182+1,-E182)))</f>
        <v>#REF!</v>
      </c>
      <c r="K182" s="663"/>
    </row>
    <row r="183" customFormat="false" ht="14.25" hidden="false" customHeight="false" outlineLevel="0" collapsed="false">
      <c r="A183" s="660" t="e">
        <f aca="false">IF(A182="","",IF(A182=#REF!*12,"",+A182+1))</f>
        <v>#REF!</v>
      </c>
      <c r="B183" s="661" t="e">
        <f aca="false">IF(A183="","",+B182)</f>
        <v>#REF!</v>
      </c>
      <c r="C183" s="661" t="e">
        <f aca="false">IF(A183="","",IF(#REF!+'Plano Prestação Mensal Proposta'!A183&gt;120,0,ROUND(IF(B183&gt;0.045,(0.045*0.5),(0.5)*B183),7)))</f>
        <v>#REF!</v>
      </c>
      <c r="D183" s="661" t="e">
        <f aca="false">IF(A183="","",+B183-C183)</f>
        <v>#REF!</v>
      </c>
      <c r="E183" s="662" t="e">
        <f aca="false">IF(A183="","",IF(F182="","",+E182-F182))</f>
        <v>#REF!</v>
      </c>
      <c r="F183" s="662" t="e">
        <f aca="false">IF(A183="","",IF(J183="","",+J183-H183))</f>
        <v>#REF!</v>
      </c>
      <c r="G183" s="662" t="e">
        <f aca="false">IF(A183="","",IF(E183="","",ROUND(+E183*((1+B183)^(1/12)-1),2)))</f>
        <v>#REF!</v>
      </c>
      <c r="H183" s="662" t="e">
        <f aca="false">IF(A183="","",IF(E183="","",ROUND(+E183*((1+D183)^(1/12)-1),2)))</f>
        <v>#REF!</v>
      </c>
      <c r="I183" s="662" t="e">
        <f aca="false">IF(A183="","",+G183-H183)</f>
        <v>#REF!</v>
      </c>
      <c r="J183" s="662" t="e">
        <f aca="false">IF(A183="","",IF(#REF!="","",PMT((1+D183)^(1/12)-1,(#REF!*12)-A183+1,-E183)))</f>
        <v>#REF!</v>
      </c>
      <c r="K183" s="663"/>
    </row>
    <row r="184" customFormat="false" ht="14.25" hidden="false" customHeight="false" outlineLevel="0" collapsed="false">
      <c r="A184" s="660" t="e">
        <f aca="false">IF(A183="","",IF(A183=#REF!*12,"",+A183+1))</f>
        <v>#REF!</v>
      </c>
      <c r="B184" s="661" t="e">
        <f aca="false">IF(A184="","",+B183)</f>
        <v>#REF!</v>
      </c>
      <c r="C184" s="661" t="e">
        <f aca="false">IF(A184="","",IF(#REF!+'Plano Prestação Mensal Proposta'!A184&gt;120,0,ROUND(IF(B184&gt;0.045,(0.045*0.5),(0.5)*B184),7)))</f>
        <v>#REF!</v>
      </c>
      <c r="D184" s="661" t="e">
        <f aca="false">IF(A184="","",+B184-C184)</f>
        <v>#REF!</v>
      </c>
      <c r="E184" s="662" t="e">
        <f aca="false">IF(A184="","",IF(F183="","",+E183-F183))</f>
        <v>#REF!</v>
      </c>
      <c r="F184" s="662" t="e">
        <f aca="false">IF(A184="","",IF(J184="","",+J184-H184))</f>
        <v>#REF!</v>
      </c>
      <c r="G184" s="662" t="e">
        <f aca="false">IF(A184="","",IF(E184="","",ROUND(+E184*((1+B184)^(1/12)-1),2)))</f>
        <v>#REF!</v>
      </c>
      <c r="H184" s="662" t="e">
        <f aca="false">IF(A184="","",IF(E184="","",ROUND(+E184*((1+D184)^(1/12)-1),2)))</f>
        <v>#REF!</v>
      </c>
      <c r="I184" s="662" t="e">
        <f aca="false">IF(A184="","",+G184-H184)</f>
        <v>#REF!</v>
      </c>
      <c r="J184" s="662" t="e">
        <f aca="false">IF(A184="","",IF(#REF!="","",PMT((1+D184)^(1/12)-1,(#REF!*12)-A184+1,-E184)))</f>
        <v>#REF!</v>
      </c>
      <c r="K184" s="663"/>
    </row>
    <row r="185" customFormat="false" ht="14.25" hidden="false" customHeight="false" outlineLevel="0" collapsed="false">
      <c r="A185" s="660" t="e">
        <f aca="false">IF(A184="","",IF(A184=#REF!*12,"",+A184+1))</f>
        <v>#REF!</v>
      </c>
      <c r="B185" s="661" t="e">
        <f aca="false">IF(A185="","",+B184)</f>
        <v>#REF!</v>
      </c>
      <c r="C185" s="661" t="e">
        <f aca="false">IF(A185="","",IF(#REF!+'Plano Prestação Mensal Proposta'!A185&gt;120,0,ROUND(IF(B185&gt;0.045,(0.045*0.5),(0.5)*B185),7)))</f>
        <v>#REF!</v>
      </c>
      <c r="D185" s="661" t="e">
        <f aca="false">IF(A185="","",+B185-C185)</f>
        <v>#REF!</v>
      </c>
      <c r="E185" s="662" t="e">
        <f aca="false">IF(A185="","",IF(F184="","",+E184-F184))</f>
        <v>#REF!</v>
      </c>
      <c r="F185" s="662" t="e">
        <f aca="false">IF(A185="","",IF(J185="","",+J185-H185))</f>
        <v>#REF!</v>
      </c>
      <c r="G185" s="662" t="e">
        <f aca="false">IF(A185="","",IF(E185="","",ROUND(+E185*((1+B185)^(1/12)-1),2)))</f>
        <v>#REF!</v>
      </c>
      <c r="H185" s="662" t="e">
        <f aca="false">IF(A185="","",IF(E185="","",ROUND(+E185*((1+D185)^(1/12)-1),2)))</f>
        <v>#REF!</v>
      </c>
      <c r="I185" s="662" t="e">
        <f aca="false">IF(A185="","",+G185-H185)</f>
        <v>#REF!</v>
      </c>
      <c r="J185" s="662" t="e">
        <f aca="false">IF(A185="","",IF(#REF!="","",PMT((1+D185)^(1/12)-1,(#REF!*12)-A185+1,-E185)))</f>
        <v>#REF!</v>
      </c>
      <c r="K185" s="663"/>
    </row>
    <row r="186" customFormat="false" ht="14.25" hidden="false" customHeight="false" outlineLevel="0" collapsed="false">
      <c r="A186" s="660" t="e">
        <f aca="false">IF(A185="","",IF(A185=#REF!*12,"",+A185+1))</f>
        <v>#REF!</v>
      </c>
      <c r="B186" s="661" t="e">
        <f aca="false">IF(A186="","",+B185)</f>
        <v>#REF!</v>
      </c>
      <c r="C186" s="661" t="e">
        <f aca="false">IF(A186="","",IF(#REF!+'Plano Prestação Mensal Proposta'!A186&gt;120,0,ROUND(IF(B186&gt;0.045,(0.045*0.5),(0.5)*B186),7)))</f>
        <v>#REF!</v>
      </c>
      <c r="D186" s="661" t="e">
        <f aca="false">IF(A186="","",+B186-C186)</f>
        <v>#REF!</v>
      </c>
      <c r="E186" s="662" t="e">
        <f aca="false">IF(A186="","",IF(F185="","",+E185-F185))</f>
        <v>#REF!</v>
      </c>
      <c r="F186" s="662" t="e">
        <f aca="false">IF(A186="","",IF(J186="","",+J186-H186))</f>
        <v>#REF!</v>
      </c>
      <c r="G186" s="662" t="e">
        <f aca="false">IF(A186="","",IF(E186="","",ROUND(+E186*((1+B186)^(1/12)-1),2)))</f>
        <v>#REF!</v>
      </c>
      <c r="H186" s="662" t="e">
        <f aca="false">IF(A186="","",IF(E186="","",ROUND(+E186*((1+D186)^(1/12)-1),2)))</f>
        <v>#REF!</v>
      </c>
      <c r="I186" s="662" t="e">
        <f aca="false">IF(A186="","",+G186-H186)</f>
        <v>#REF!</v>
      </c>
      <c r="J186" s="662" t="e">
        <f aca="false">IF(A186="","",IF(#REF!="","",PMT((1+D186)^(1/12)-1,(#REF!*12)-A186+1,-E186)))</f>
        <v>#REF!</v>
      </c>
      <c r="K186" s="663"/>
    </row>
    <row r="187" customFormat="false" ht="14.25" hidden="false" customHeight="false" outlineLevel="0" collapsed="false">
      <c r="A187" s="660" t="e">
        <f aca="false">IF(A186="","",IF(A186=#REF!*12,"",+A186+1))</f>
        <v>#REF!</v>
      </c>
      <c r="B187" s="661" t="e">
        <f aca="false">IF(A187="","",+B186)</f>
        <v>#REF!</v>
      </c>
      <c r="C187" s="661" t="e">
        <f aca="false">IF(A187="","",IF(#REF!+'Plano Prestação Mensal Proposta'!A187&gt;120,0,ROUND(IF(B187&gt;0.045,(0.045*0.5),(0.5)*B187),7)))</f>
        <v>#REF!</v>
      </c>
      <c r="D187" s="661" t="e">
        <f aca="false">IF(A187="","",+B187-C187)</f>
        <v>#REF!</v>
      </c>
      <c r="E187" s="662" t="e">
        <f aca="false">IF(A187="","",IF(F186="","",+E186-F186))</f>
        <v>#REF!</v>
      </c>
      <c r="F187" s="662" t="e">
        <f aca="false">IF(A187="","",IF(J187="","",+J187-H187))</f>
        <v>#REF!</v>
      </c>
      <c r="G187" s="662" t="e">
        <f aca="false">IF(A187="","",IF(E187="","",ROUND(+E187*((1+B187)^(1/12)-1),2)))</f>
        <v>#REF!</v>
      </c>
      <c r="H187" s="662" t="e">
        <f aca="false">IF(A187="","",IF(E187="","",ROUND(+E187*((1+D187)^(1/12)-1),2)))</f>
        <v>#REF!</v>
      </c>
      <c r="I187" s="662" t="e">
        <f aca="false">IF(A187="","",+G187-H187)</f>
        <v>#REF!</v>
      </c>
      <c r="J187" s="662" t="e">
        <f aca="false">IF(A187="","",IF(#REF!="","",PMT((1+D187)^(1/12)-1,(#REF!*12)-A187+1,-E187)))</f>
        <v>#REF!</v>
      </c>
      <c r="K187" s="663"/>
    </row>
    <row r="188" customFormat="false" ht="14.25" hidden="false" customHeight="false" outlineLevel="0" collapsed="false">
      <c r="A188" s="660" t="e">
        <f aca="false">IF(A187="","",IF(A187=#REF!*12,"",+A187+1))</f>
        <v>#REF!</v>
      </c>
      <c r="B188" s="661" t="e">
        <f aca="false">IF(A188="","",+B187)</f>
        <v>#REF!</v>
      </c>
      <c r="C188" s="661" t="e">
        <f aca="false">IF(A188="","",IF(#REF!+'Plano Prestação Mensal Proposta'!A188&gt;120,0,ROUND(IF(B188&gt;0.045,(0.045*0.5),(0.5)*B188),7)))</f>
        <v>#REF!</v>
      </c>
      <c r="D188" s="661" t="e">
        <f aca="false">IF(A188="","",+B188-C188)</f>
        <v>#REF!</v>
      </c>
      <c r="E188" s="662" t="e">
        <f aca="false">IF(A188="","",IF(F187="","",+E187-F187))</f>
        <v>#REF!</v>
      </c>
      <c r="F188" s="662" t="e">
        <f aca="false">IF(A188="","",IF(J188="","",+J188-H188))</f>
        <v>#REF!</v>
      </c>
      <c r="G188" s="662" t="e">
        <f aca="false">IF(A188="","",IF(E188="","",ROUND(+E188*((1+B188)^(1/12)-1),2)))</f>
        <v>#REF!</v>
      </c>
      <c r="H188" s="662" t="e">
        <f aca="false">IF(A188="","",IF(E188="","",ROUND(+E188*((1+D188)^(1/12)-1),2)))</f>
        <v>#REF!</v>
      </c>
      <c r="I188" s="662" t="e">
        <f aca="false">IF(A188="","",+G188-H188)</f>
        <v>#REF!</v>
      </c>
      <c r="J188" s="662" t="e">
        <f aca="false">IF(A188="","",IF(#REF!="","",PMT((1+D188)^(1/12)-1,(#REF!*12)-A188+1,-E188)))</f>
        <v>#REF!</v>
      </c>
      <c r="K188" s="663"/>
    </row>
    <row r="189" customFormat="false" ht="14.25" hidden="false" customHeight="false" outlineLevel="0" collapsed="false">
      <c r="A189" s="660" t="e">
        <f aca="false">IF(A188="","",IF(A188=#REF!*12,"",+A188+1))</f>
        <v>#REF!</v>
      </c>
      <c r="B189" s="661" t="e">
        <f aca="false">IF(A189="","",+B188)</f>
        <v>#REF!</v>
      </c>
      <c r="C189" s="661" t="e">
        <f aca="false">IF(A189="","",IF(#REF!+'Plano Prestação Mensal Proposta'!A189&gt;120,0,ROUND(IF(B189&gt;0.045,(0.045*0.5),(0.5)*B189),7)))</f>
        <v>#REF!</v>
      </c>
      <c r="D189" s="661" t="e">
        <f aca="false">IF(A189="","",+B189-C189)</f>
        <v>#REF!</v>
      </c>
      <c r="E189" s="662" t="e">
        <f aca="false">IF(A189="","",IF(F188="","",+E188-F188))</f>
        <v>#REF!</v>
      </c>
      <c r="F189" s="662" t="e">
        <f aca="false">IF(A189="","",IF(J189="","",+J189-H189))</f>
        <v>#REF!</v>
      </c>
      <c r="G189" s="662" t="e">
        <f aca="false">IF(A189="","",IF(E189="","",ROUND(+E189*((1+B189)^(1/12)-1),2)))</f>
        <v>#REF!</v>
      </c>
      <c r="H189" s="662" t="e">
        <f aca="false">IF(A189="","",IF(E189="","",ROUND(+E189*((1+D189)^(1/12)-1),2)))</f>
        <v>#REF!</v>
      </c>
      <c r="I189" s="662" t="e">
        <f aca="false">IF(A189="","",+G189-H189)</f>
        <v>#REF!</v>
      </c>
      <c r="J189" s="662" t="e">
        <f aca="false">IF(A189="","",IF(#REF!="","",PMT((1+D189)^(1/12)-1,(#REF!*12)-A189+1,-E189)))</f>
        <v>#REF!</v>
      </c>
      <c r="K189" s="663"/>
    </row>
    <row r="190" customFormat="false" ht="14.25" hidden="false" customHeight="false" outlineLevel="0" collapsed="false">
      <c r="A190" s="660" t="e">
        <f aca="false">IF(A189="","",IF(A189=#REF!*12,"",+A189+1))</f>
        <v>#REF!</v>
      </c>
      <c r="B190" s="661" t="e">
        <f aca="false">IF(A190="","",+B189)</f>
        <v>#REF!</v>
      </c>
      <c r="C190" s="661" t="e">
        <f aca="false">IF(A190="","",IF(#REF!+'Plano Prestação Mensal Proposta'!A190&gt;120,0,ROUND(IF(B190&gt;0.045,(0.045*0.5),(0.5)*B190),7)))</f>
        <v>#REF!</v>
      </c>
      <c r="D190" s="661" t="e">
        <f aca="false">IF(A190="","",+B190-C190)</f>
        <v>#REF!</v>
      </c>
      <c r="E190" s="662" t="e">
        <f aca="false">IF(A190="","",IF(F189="","",+E189-F189))</f>
        <v>#REF!</v>
      </c>
      <c r="F190" s="662" t="e">
        <f aca="false">IF(A190="","",IF(J190="","",+J190-H190))</f>
        <v>#REF!</v>
      </c>
      <c r="G190" s="662" t="e">
        <f aca="false">IF(A190="","",IF(E190="","",ROUND(+E190*((1+B190)^(1/12)-1),2)))</f>
        <v>#REF!</v>
      </c>
      <c r="H190" s="662" t="e">
        <f aca="false">IF(A190="","",IF(E190="","",ROUND(+E190*((1+D190)^(1/12)-1),2)))</f>
        <v>#REF!</v>
      </c>
      <c r="I190" s="662" t="e">
        <f aca="false">IF(A190="","",+G190-H190)</f>
        <v>#REF!</v>
      </c>
      <c r="J190" s="662" t="e">
        <f aca="false">IF(A190="","",IF(#REF!="","",PMT((1+D190)^(1/12)-1,(#REF!*12)-A190+1,-E190)))</f>
        <v>#REF!</v>
      </c>
      <c r="K190" s="663"/>
    </row>
    <row r="191" customFormat="false" ht="14.25" hidden="false" customHeight="false" outlineLevel="0" collapsed="false">
      <c r="A191" s="660" t="e">
        <f aca="false">IF(A190="","",IF(A190=#REF!*12,"",+A190+1))</f>
        <v>#REF!</v>
      </c>
      <c r="B191" s="661" t="e">
        <f aca="false">IF(A191="","",+B190)</f>
        <v>#REF!</v>
      </c>
      <c r="C191" s="661" t="e">
        <f aca="false">IF(A191="","",IF(#REF!+'Plano Prestação Mensal Proposta'!A191&gt;120,0,ROUND(IF(B191&gt;0.045,(0.045*0.5),(0.5)*B191),7)))</f>
        <v>#REF!</v>
      </c>
      <c r="D191" s="661" t="e">
        <f aca="false">IF(A191="","",+B191-C191)</f>
        <v>#REF!</v>
      </c>
      <c r="E191" s="662" t="e">
        <f aca="false">IF(A191="","",IF(F190="","",+E190-F190))</f>
        <v>#REF!</v>
      </c>
      <c r="F191" s="662" t="e">
        <f aca="false">IF(A191="","",IF(J191="","",+J191-H191))</f>
        <v>#REF!</v>
      </c>
      <c r="G191" s="662" t="e">
        <f aca="false">IF(A191="","",IF(E191="","",ROUND(+E191*((1+B191)^(1/12)-1),2)))</f>
        <v>#REF!</v>
      </c>
      <c r="H191" s="662" t="e">
        <f aca="false">IF(A191="","",IF(E191="","",ROUND(+E191*((1+D191)^(1/12)-1),2)))</f>
        <v>#REF!</v>
      </c>
      <c r="I191" s="662" t="e">
        <f aca="false">IF(A191="","",+G191-H191)</f>
        <v>#REF!</v>
      </c>
      <c r="J191" s="662" t="e">
        <f aca="false">IF(A191="","",IF(#REF!="","",PMT((1+D191)^(1/12)-1,(#REF!*12)-A191+1,-E191)))</f>
        <v>#REF!</v>
      </c>
      <c r="K191" s="663"/>
    </row>
    <row r="192" customFormat="false" ht="14.25" hidden="false" customHeight="false" outlineLevel="0" collapsed="false">
      <c r="A192" s="660" t="e">
        <f aca="false">IF(A191="","",IF(A191=#REF!*12,"",+A191+1))</f>
        <v>#REF!</v>
      </c>
      <c r="B192" s="661" t="e">
        <f aca="false">IF(A192="","",+B191)</f>
        <v>#REF!</v>
      </c>
      <c r="C192" s="661" t="e">
        <f aca="false">IF(A192="","",IF(#REF!+'Plano Prestação Mensal Proposta'!A192&gt;120,0,ROUND(IF(B192&gt;0.045,(0.045*0.5),(0.5)*B192),7)))</f>
        <v>#REF!</v>
      </c>
      <c r="D192" s="661" t="e">
        <f aca="false">IF(A192="","",+B192-C192)</f>
        <v>#REF!</v>
      </c>
      <c r="E192" s="662" t="e">
        <f aca="false">IF(A192="","",IF(F191="","",+E191-F191))</f>
        <v>#REF!</v>
      </c>
      <c r="F192" s="662" t="e">
        <f aca="false">IF(A192="","",IF(J192="","",+J192-H192))</f>
        <v>#REF!</v>
      </c>
      <c r="G192" s="662" t="e">
        <f aca="false">IF(A192="","",IF(E192="","",ROUND(+E192*((1+B192)^(1/12)-1),2)))</f>
        <v>#REF!</v>
      </c>
      <c r="H192" s="662" t="e">
        <f aca="false">IF(A192="","",IF(E192="","",ROUND(+E192*((1+D192)^(1/12)-1),2)))</f>
        <v>#REF!</v>
      </c>
      <c r="I192" s="662" t="e">
        <f aca="false">IF(A192="","",+G192-H192)</f>
        <v>#REF!</v>
      </c>
      <c r="J192" s="662" t="e">
        <f aca="false">IF(A192="","",IF(#REF!="","",PMT((1+D192)^(1/12)-1,(#REF!*12)-A192+1,-E192)))</f>
        <v>#REF!</v>
      </c>
      <c r="K192" s="663"/>
    </row>
    <row r="193" customFormat="false" ht="14.25" hidden="false" customHeight="false" outlineLevel="0" collapsed="false">
      <c r="A193" s="660" t="e">
        <f aca="false">IF(A192="","",IF(A192=#REF!*12,"",+A192+1))</f>
        <v>#REF!</v>
      </c>
      <c r="B193" s="661" t="e">
        <f aca="false">IF(A193="","",+B192)</f>
        <v>#REF!</v>
      </c>
      <c r="C193" s="661" t="e">
        <f aca="false">IF(A193="","",IF(#REF!+'Plano Prestação Mensal Proposta'!A193&gt;120,0,ROUND(IF(B193&gt;0.045,(0.045*0.5),(0.5)*B193),7)))</f>
        <v>#REF!</v>
      </c>
      <c r="D193" s="661" t="e">
        <f aca="false">IF(A193="","",+B193-C193)</f>
        <v>#REF!</v>
      </c>
      <c r="E193" s="662" t="e">
        <f aca="false">IF(A193="","",IF(F192="","",+E192-F192))</f>
        <v>#REF!</v>
      </c>
      <c r="F193" s="662" t="e">
        <f aca="false">IF(A193="","",IF(J193="","",+J193-H193))</f>
        <v>#REF!</v>
      </c>
      <c r="G193" s="662" t="e">
        <f aca="false">IF(A193="","",IF(E193="","",ROUND(+E193*((1+B193)^(1/12)-1),2)))</f>
        <v>#REF!</v>
      </c>
      <c r="H193" s="662" t="e">
        <f aca="false">IF(A193="","",IF(E193="","",ROUND(+E193*((1+D193)^(1/12)-1),2)))</f>
        <v>#REF!</v>
      </c>
      <c r="I193" s="662" t="e">
        <f aca="false">IF(A193="","",+G193-H193)</f>
        <v>#REF!</v>
      </c>
      <c r="J193" s="662" t="e">
        <f aca="false">IF(A193="","",IF(#REF!="","",PMT((1+D193)^(1/12)-1,(#REF!*12)-A193+1,-E193)))</f>
        <v>#REF!</v>
      </c>
      <c r="K193" s="663"/>
    </row>
    <row r="194" customFormat="false" ht="14.25" hidden="false" customHeight="false" outlineLevel="0" collapsed="false">
      <c r="A194" s="660" t="e">
        <f aca="false">IF(A193="","",IF(A193=#REF!*12,"",+A193+1))</f>
        <v>#REF!</v>
      </c>
      <c r="B194" s="661" t="e">
        <f aca="false">IF(A194="","",+B193)</f>
        <v>#REF!</v>
      </c>
      <c r="C194" s="661" t="e">
        <f aca="false">IF(A194="","",IF(#REF!+'Plano Prestação Mensal Proposta'!A194&gt;120,0,ROUND(IF(B194&gt;0.045,(0.045*0.5),(0.5)*B194),7)))</f>
        <v>#REF!</v>
      </c>
      <c r="D194" s="661" t="e">
        <f aca="false">IF(A194="","",+B194-C194)</f>
        <v>#REF!</v>
      </c>
      <c r="E194" s="662" t="e">
        <f aca="false">IF(A194="","",IF(F193="","",+E193-F193))</f>
        <v>#REF!</v>
      </c>
      <c r="F194" s="662" t="e">
        <f aca="false">IF(A194="","",IF(J194="","",+J194-H194))</f>
        <v>#REF!</v>
      </c>
      <c r="G194" s="662" t="e">
        <f aca="false">IF(A194="","",IF(E194="","",ROUND(+E194*((1+B194)^(1/12)-1),2)))</f>
        <v>#REF!</v>
      </c>
      <c r="H194" s="662" t="e">
        <f aca="false">IF(A194="","",IF(E194="","",ROUND(+E194*((1+D194)^(1/12)-1),2)))</f>
        <v>#REF!</v>
      </c>
      <c r="I194" s="662" t="e">
        <f aca="false">IF(A194="","",+G194-H194)</f>
        <v>#REF!</v>
      </c>
      <c r="J194" s="662" t="e">
        <f aca="false">IF(A194="","",IF(#REF!="","",PMT((1+D194)^(1/12)-1,(#REF!*12)-A194+1,-E194)))</f>
        <v>#REF!</v>
      </c>
      <c r="K194" s="663"/>
    </row>
    <row r="195" customFormat="false" ht="14.25" hidden="false" customHeight="false" outlineLevel="0" collapsed="false">
      <c r="A195" s="660" t="e">
        <f aca="false">IF(A194="","",IF(A194=#REF!*12,"",+A194+1))</f>
        <v>#REF!</v>
      </c>
      <c r="B195" s="661" t="e">
        <f aca="false">IF(A195="","",+B194)</f>
        <v>#REF!</v>
      </c>
      <c r="C195" s="661" t="e">
        <f aca="false">IF(A195="","",IF(#REF!+'Plano Prestação Mensal Proposta'!A195&gt;120,0,ROUND(IF(B195&gt;0.045,(0.045*0.5),(0.5)*B195),7)))</f>
        <v>#REF!</v>
      </c>
      <c r="D195" s="661" t="e">
        <f aca="false">IF(A195="","",+B195-C195)</f>
        <v>#REF!</v>
      </c>
      <c r="E195" s="662" t="e">
        <f aca="false">IF(A195="","",IF(F194="","",+E194-F194))</f>
        <v>#REF!</v>
      </c>
      <c r="F195" s="662" t="e">
        <f aca="false">IF(A195="","",IF(J195="","",+J195-H195))</f>
        <v>#REF!</v>
      </c>
      <c r="G195" s="662" t="e">
        <f aca="false">IF(A195="","",IF(E195="","",ROUND(+E195*((1+B195)^(1/12)-1),2)))</f>
        <v>#REF!</v>
      </c>
      <c r="H195" s="662" t="e">
        <f aca="false">IF(A195="","",IF(E195="","",ROUND(+E195*((1+D195)^(1/12)-1),2)))</f>
        <v>#REF!</v>
      </c>
      <c r="I195" s="662" t="e">
        <f aca="false">IF(A195="","",+G195-H195)</f>
        <v>#REF!</v>
      </c>
      <c r="J195" s="662" t="e">
        <f aca="false">IF(A195="","",IF(#REF!="","",PMT((1+D195)^(1/12)-1,(#REF!*12)-A195+1,-E195)))</f>
        <v>#REF!</v>
      </c>
      <c r="K195" s="663"/>
    </row>
    <row r="196" customFormat="false" ht="14.25" hidden="false" customHeight="false" outlineLevel="0" collapsed="false">
      <c r="A196" s="660" t="e">
        <f aca="false">IF(A195="","",IF(A195=#REF!*12,"",+A195+1))</f>
        <v>#REF!</v>
      </c>
      <c r="B196" s="661" t="e">
        <f aca="false">IF(A196="","",+B195)</f>
        <v>#REF!</v>
      </c>
      <c r="C196" s="661" t="e">
        <f aca="false">IF(A196="","",IF(#REF!+'Plano Prestação Mensal Proposta'!A196&gt;120,0,ROUND(IF(B196&gt;0.045,(0.045*0.5),(0.5)*B196),7)))</f>
        <v>#REF!</v>
      </c>
      <c r="D196" s="661" t="e">
        <f aca="false">IF(A196="","",+B196-C196)</f>
        <v>#REF!</v>
      </c>
      <c r="E196" s="662" t="e">
        <f aca="false">IF(A196="","",IF(F195="","",+E195-F195))</f>
        <v>#REF!</v>
      </c>
      <c r="F196" s="662" t="e">
        <f aca="false">IF(A196="","",IF(J196="","",+J196-H196))</f>
        <v>#REF!</v>
      </c>
      <c r="G196" s="662" t="e">
        <f aca="false">IF(A196="","",IF(E196="","",ROUND(+E196*((1+B196)^(1/12)-1),2)))</f>
        <v>#REF!</v>
      </c>
      <c r="H196" s="662" t="e">
        <f aca="false">IF(A196="","",IF(E196="","",ROUND(+E196*((1+D196)^(1/12)-1),2)))</f>
        <v>#REF!</v>
      </c>
      <c r="I196" s="662" t="e">
        <f aca="false">IF(A196="","",+G196-H196)</f>
        <v>#REF!</v>
      </c>
      <c r="J196" s="662" t="e">
        <f aca="false">IF(A196="","",IF(#REF!="","",PMT((1+D196)^(1/12)-1,(#REF!*12)-A196+1,-E196)))</f>
        <v>#REF!</v>
      </c>
      <c r="K196" s="663"/>
    </row>
    <row r="197" customFormat="false" ht="14.25" hidden="false" customHeight="false" outlineLevel="0" collapsed="false">
      <c r="A197" s="660" t="e">
        <f aca="false">IF(A196="","",IF(A196=#REF!*12,"",+A196+1))</f>
        <v>#REF!</v>
      </c>
      <c r="B197" s="661" t="e">
        <f aca="false">IF(A197="","",+B196)</f>
        <v>#REF!</v>
      </c>
      <c r="C197" s="661" t="e">
        <f aca="false">IF(A197="","",IF(#REF!+'Plano Prestação Mensal Proposta'!A197&gt;120,0,ROUND(IF(B197&gt;0.045,(0.045*0.5),(0.5)*B197),7)))</f>
        <v>#REF!</v>
      </c>
      <c r="D197" s="661" t="e">
        <f aca="false">IF(A197="","",+B197-C197)</f>
        <v>#REF!</v>
      </c>
      <c r="E197" s="662" t="e">
        <f aca="false">IF(A197="","",IF(F196="","",+E196-F196))</f>
        <v>#REF!</v>
      </c>
      <c r="F197" s="662" t="e">
        <f aca="false">IF(A197="","",IF(J197="","",+J197-H197))</f>
        <v>#REF!</v>
      </c>
      <c r="G197" s="662" t="e">
        <f aca="false">IF(A197="","",IF(E197="","",ROUND(+E197*((1+B197)^(1/12)-1),2)))</f>
        <v>#REF!</v>
      </c>
      <c r="H197" s="662" t="e">
        <f aca="false">IF(A197="","",IF(E197="","",ROUND(+E197*((1+D197)^(1/12)-1),2)))</f>
        <v>#REF!</v>
      </c>
      <c r="I197" s="662" t="e">
        <f aca="false">IF(A197="","",+G197-H197)</f>
        <v>#REF!</v>
      </c>
      <c r="J197" s="662" t="e">
        <f aca="false">IF(A197="","",IF(#REF!="","",PMT((1+D197)^(1/12)-1,(#REF!*12)-A197+1,-E197)))</f>
        <v>#REF!</v>
      </c>
      <c r="K197" s="663"/>
    </row>
    <row r="198" customFormat="false" ht="14.25" hidden="false" customHeight="false" outlineLevel="0" collapsed="false">
      <c r="A198" s="660" t="e">
        <f aca="false">IF(A197="","",IF(A197=#REF!*12,"",+A197+1))</f>
        <v>#REF!</v>
      </c>
      <c r="B198" s="661" t="e">
        <f aca="false">IF(A198="","",+B197)</f>
        <v>#REF!</v>
      </c>
      <c r="C198" s="661" t="e">
        <f aca="false">IF(A198="","",IF(#REF!+'Plano Prestação Mensal Proposta'!A198&gt;120,0,ROUND(IF(B198&gt;0.045,(0.045*0.5),(0.5)*B198),7)))</f>
        <v>#REF!</v>
      </c>
      <c r="D198" s="661" t="e">
        <f aca="false">IF(A198="","",+B198-C198)</f>
        <v>#REF!</v>
      </c>
      <c r="E198" s="662" t="e">
        <f aca="false">IF(A198="","",IF(F197="","",+E197-F197))</f>
        <v>#REF!</v>
      </c>
      <c r="F198" s="662" t="e">
        <f aca="false">IF(A198="","",IF(J198="","",+J198-H198))</f>
        <v>#REF!</v>
      </c>
      <c r="G198" s="662" t="e">
        <f aca="false">IF(A198="","",IF(E198="","",ROUND(+E198*((1+B198)^(1/12)-1),2)))</f>
        <v>#REF!</v>
      </c>
      <c r="H198" s="662" t="e">
        <f aca="false">IF(A198="","",IF(E198="","",ROUND(+E198*((1+D198)^(1/12)-1),2)))</f>
        <v>#REF!</v>
      </c>
      <c r="I198" s="662" t="e">
        <f aca="false">IF(A198="","",+G198-H198)</f>
        <v>#REF!</v>
      </c>
      <c r="J198" s="662" t="e">
        <f aca="false">IF(A198="","",IF(#REF!="","",PMT((1+D198)^(1/12)-1,(#REF!*12)-A198+1,-E198)))</f>
        <v>#REF!</v>
      </c>
      <c r="K198" s="663"/>
    </row>
    <row r="199" customFormat="false" ht="14.25" hidden="false" customHeight="false" outlineLevel="0" collapsed="false">
      <c r="A199" s="660" t="e">
        <f aca="false">IF(A198="","",IF(A198=#REF!*12,"",+A198+1))</f>
        <v>#REF!</v>
      </c>
      <c r="B199" s="661" t="e">
        <f aca="false">IF(A199="","",+B198)</f>
        <v>#REF!</v>
      </c>
      <c r="C199" s="661" t="e">
        <f aca="false">IF(A199="","",IF(#REF!+'Plano Prestação Mensal Proposta'!A199&gt;120,0,ROUND(IF(B199&gt;0.045,(0.045*0.5),(0.5)*B199),7)))</f>
        <v>#REF!</v>
      </c>
      <c r="D199" s="661" t="e">
        <f aca="false">IF(A199="","",+B199-C199)</f>
        <v>#REF!</v>
      </c>
      <c r="E199" s="662" t="e">
        <f aca="false">IF(A199="","",IF(F198="","",+E198-F198))</f>
        <v>#REF!</v>
      </c>
      <c r="F199" s="662" t="e">
        <f aca="false">IF(A199="","",IF(J199="","",+J199-H199))</f>
        <v>#REF!</v>
      </c>
      <c r="G199" s="662" t="e">
        <f aca="false">IF(A199="","",IF(E199="","",ROUND(+E199*((1+B199)^(1/12)-1),2)))</f>
        <v>#REF!</v>
      </c>
      <c r="H199" s="662" t="e">
        <f aca="false">IF(A199="","",IF(E199="","",ROUND(+E199*((1+D199)^(1/12)-1),2)))</f>
        <v>#REF!</v>
      </c>
      <c r="I199" s="662" t="e">
        <f aca="false">IF(A199="","",+G199-H199)</f>
        <v>#REF!</v>
      </c>
      <c r="J199" s="662" t="e">
        <f aca="false">IF(A199="","",IF(#REF!="","",PMT((1+D199)^(1/12)-1,(#REF!*12)-A199+1,-E199)))</f>
        <v>#REF!</v>
      </c>
      <c r="K199" s="663"/>
    </row>
    <row r="200" customFormat="false" ht="14.25" hidden="false" customHeight="false" outlineLevel="0" collapsed="false">
      <c r="A200" s="660" t="e">
        <f aca="false">IF(A199="","",IF(A199=#REF!*12,"",+A199+1))</f>
        <v>#REF!</v>
      </c>
      <c r="B200" s="661" t="e">
        <f aca="false">IF(A200="","",+B199)</f>
        <v>#REF!</v>
      </c>
      <c r="C200" s="661" t="e">
        <f aca="false">IF(A200="","",IF(#REF!+'Plano Prestação Mensal Proposta'!A200&gt;120,0,ROUND(IF(B200&gt;0.045,(0.045*0.5),(0.5)*B200),7)))</f>
        <v>#REF!</v>
      </c>
      <c r="D200" s="661" t="e">
        <f aca="false">IF(A200="","",+B200-C200)</f>
        <v>#REF!</v>
      </c>
      <c r="E200" s="662" t="e">
        <f aca="false">IF(A200="","",IF(F199="","",+E199-F199))</f>
        <v>#REF!</v>
      </c>
      <c r="F200" s="662" t="e">
        <f aca="false">IF(A200="","",IF(J200="","",+J200-H200))</f>
        <v>#REF!</v>
      </c>
      <c r="G200" s="662" t="e">
        <f aca="false">IF(A200="","",IF(E200="","",ROUND(+E200*((1+B200)^(1/12)-1),2)))</f>
        <v>#REF!</v>
      </c>
      <c r="H200" s="662" t="e">
        <f aca="false">IF(A200="","",IF(E200="","",ROUND(+E200*((1+D200)^(1/12)-1),2)))</f>
        <v>#REF!</v>
      </c>
      <c r="I200" s="662" t="e">
        <f aca="false">IF(A200="","",+G200-H200)</f>
        <v>#REF!</v>
      </c>
      <c r="J200" s="662" t="e">
        <f aca="false">IF(A200="","",IF(#REF!="","",PMT((1+D200)^(1/12)-1,(#REF!*12)-A200+1,-E200)))</f>
        <v>#REF!</v>
      </c>
      <c r="K200" s="663"/>
    </row>
    <row r="201" customFormat="false" ht="14.25" hidden="false" customHeight="false" outlineLevel="0" collapsed="false">
      <c r="A201" s="660" t="e">
        <f aca="false">IF(A200="","",IF(A200=#REF!*12,"",+A200+1))</f>
        <v>#REF!</v>
      </c>
      <c r="B201" s="661" t="e">
        <f aca="false">IF(A201="","",+B200)</f>
        <v>#REF!</v>
      </c>
      <c r="C201" s="661" t="e">
        <f aca="false">IF(A201="","",IF(#REF!+'Plano Prestação Mensal Proposta'!A201&gt;120,0,ROUND(IF(B201&gt;0.045,(0.045*0.5),(0.5)*B201),7)))</f>
        <v>#REF!</v>
      </c>
      <c r="D201" s="661" t="e">
        <f aca="false">IF(A201="","",+B201-C201)</f>
        <v>#REF!</v>
      </c>
      <c r="E201" s="662" t="e">
        <f aca="false">IF(A201="","",IF(F200="","",+E200-F200))</f>
        <v>#REF!</v>
      </c>
      <c r="F201" s="662" t="e">
        <f aca="false">IF(A201="","",IF(J201="","",+J201-H201))</f>
        <v>#REF!</v>
      </c>
      <c r="G201" s="662" t="e">
        <f aca="false">IF(A201="","",IF(E201="","",ROUND(+E201*((1+B201)^(1/12)-1),2)))</f>
        <v>#REF!</v>
      </c>
      <c r="H201" s="662" t="e">
        <f aca="false">IF(A201="","",IF(E201="","",ROUND(+E201*((1+D201)^(1/12)-1),2)))</f>
        <v>#REF!</v>
      </c>
      <c r="I201" s="662" t="e">
        <f aca="false">IF(A201="","",+G201-H201)</f>
        <v>#REF!</v>
      </c>
      <c r="J201" s="662" t="e">
        <f aca="false">IF(A201="","",IF(#REF!="","",PMT((1+D201)^(1/12)-1,(#REF!*12)-A201+1,-E201)))</f>
        <v>#REF!</v>
      </c>
      <c r="K201" s="663"/>
    </row>
    <row r="202" customFormat="false" ht="14.25" hidden="false" customHeight="false" outlineLevel="0" collapsed="false">
      <c r="A202" s="660" t="e">
        <f aca="false">IF(A201="","",IF(A201=#REF!*12,"",+A201+1))</f>
        <v>#REF!</v>
      </c>
      <c r="B202" s="661" t="e">
        <f aca="false">IF(A202="","",+B201)</f>
        <v>#REF!</v>
      </c>
      <c r="C202" s="661" t="e">
        <f aca="false">IF(A202="","",IF(#REF!+'Plano Prestação Mensal Proposta'!A202&gt;120,0,ROUND(IF(B202&gt;0.045,(0.045*0.5),(0.5)*B202),7)))</f>
        <v>#REF!</v>
      </c>
      <c r="D202" s="661" t="e">
        <f aca="false">IF(A202="","",+B202-C202)</f>
        <v>#REF!</v>
      </c>
      <c r="E202" s="662" t="e">
        <f aca="false">IF(A202="","",IF(F201="","",+E201-F201))</f>
        <v>#REF!</v>
      </c>
      <c r="F202" s="662" t="e">
        <f aca="false">IF(A202="","",IF(J202="","",+J202-H202))</f>
        <v>#REF!</v>
      </c>
      <c r="G202" s="662" t="e">
        <f aca="false">IF(A202="","",IF(E202="","",ROUND(+E202*((1+B202)^(1/12)-1),2)))</f>
        <v>#REF!</v>
      </c>
      <c r="H202" s="662" t="e">
        <f aca="false">IF(A202="","",IF(E202="","",ROUND(+E202*((1+D202)^(1/12)-1),2)))</f>
        <v>#REF!</v>
      </c>
      <c r="I202" s="662" t="e">
        <f aca="false">IF(A202="","",+G202-H202)</f>
        <v>#REF!</v>
      </c>
      <c r="J202" s="662" t="e">
        <f aca="false">IF(A202="","",IF(#REF!="","",PMT((1+D202)^(1/12)-1,(#REF!*12)-A202+1,-E202)))</f>
        <v>#REF!</v>
      </c>
      <c r="K202" s="663"/>
    </row>
    <row r="203" customFormat="false" ht="14.25" hidden="false" customHeight="false" outlineLevel="0" collapsed="false">
      <c r="A203" s="660" t="e">
        <f aca="false">IF(A202="","",IF(A202=#REF!*12,"",+A202+1))</f>
        <v>#REF!</v>
      </c>
      <c r="B203" s="661" t="e">
        <f aca="false">IF(A203="","",+B202)</f>
        <v>#REF!</v>
      </c>
      <c r="C203" s="661" t="e">
        <f aca="false">IF(A203="","",IF(#REF!+'Plano Prestação Mensal Proposta'!A203&gt;120,0,ROUND(IF(B203&gt;0.045,(0.045*0.5),(0.5)*B203),7)))</f>
        <v>#REF!</v>
      </c>
      <c r="D203" s="661" t="e">
        <f aca="false">IF(A203="","",+B203-C203)</f>
        <v>#REF!</v>
      </c>
      <c r="E203" s="662" t="e">
        <f aca="false">IF(A203="","",IF(F202="","",+E202-F202))</f>
        <v>#REF!</v>
      </c>
      <c r="F203" s="662" t="e">
        <f aca="false">IF(A203="","",IF(J203="","",+J203-H203))</f>
        <v>#REF!</v>
      </c>
      <c r="G203" s="662" t="e">
        <f aca="false">IF(A203="","",IF(E203="","",ROUND(+E203*((1+B203)^(1/12)-1),2)))</f>
        <v>#REF!</v>
      </c>
      <c r="H203" s="662" t="e">
        <f aca="false">IF(A203="","",IF(E203="","",ROUND(+E203*((1+D203)^(1/12)-1),2)))</f>
        <v>#REF!</v>
      </c>
      <c r="I203" s="662" t="e">
        <f aca="false">IF(A203="","",+G203-H203)</f>
        <v>#REF!</v>
      </c>
      <c r="J203" s="662" t="e">
        <f aca="false">IF(A203="","",IF(#REF!="","",PMT((1+D203)^(1/12)-1,(#REF!*12)-A203+1,-E203)))</f>
        <v>#REF!</v>
      </c>
      <c r="K203" s="663"/>
    </row>
    <row r="204" customFormat="false" ht="14.25" hidden="false" customHeight="false" outlineLevel="0" collapsed="false">
      <c r="A204" s="660" t="e">
        <f aca="false">IF(A203="","",IF(A203=#REF!*12,"",+A203+1))</f>
        <v>#REF!</v>
      </c>
      <c r="B204" s="661" t="e">
        <f aca="false">IF(A204="","",+B203)</f>
        <v>#REF!</v>
      </c>
      <c r="C204" s="661" t="e">
        <f aca="false">IF(A204="","",IF(#REF!+'Plano Prestação Mensal Proposta'!A204&gt;120,0,ROUND(IF(B204&gt;0.045,(0.045*0.5),(0.5)*B204),7)))</f>
        <v>#REF!</v>
      </c>
      <c r="D204" s="661" t="e">
        <f aca="false">IF(A204="","",+B204-C204)</f>
        <v>#REF!</v>
      </c>
      <c r="E204" s="662" t="e">
        <f aca="false">IF(A204="","",IF(F203="","",+E203-F203))</f>
        <v>#REF!</v>
      </c>
      <c r="F204" s="662" t="e">
        <f aca="false">IF(A204="","",IF(J204="","",+J204-H204))</f>
        <v>#REF!</v>
      </c>
      <c r="G204" s="662" t="e">
        <f aca="false">IF(A204="","",IF(E204="","",ROUND(+E204*((1+B204)^(1/12)-1),2)))</f>
        <v>#REF!</v>
      </c>
      <c r="H204" s="662" t="e">
        <f aca="false">IF(A204="","",IF(E204="","",ROUND(+E204*((1+D204)^(1/12)-1),2)))</f>
        <v>#REF!</v>
      </c>
      <c r="I204" s="662" t="e">
        <f aca="false">IF(A204="","",+G204-H204)</f>
        <v>#REF!</v>
      </c>
      <c r="J204" s="662" t="e">
        <f aca="false">IF(A204="","",IF(#REF!="","",PMT((1+D204)^(1/12)-1,(#REF!*12)-A204+1,-E204)))</f>
        <v>#REF!</v>
      </c>
      <c r="K204" s="663"/>
    </row>
    <row r="205" customFormat="false" ht="14.25" hidden="false" customHeight="false" outlineLevel="0" collapsed="false">
      <c r="A205" s="660" t="e">
        <f aca="false">IF(A204="","",IF(A204=#REF!*12,"",+A204+1))</f>
        <v>#REF!</v>
      </c>
      <c r="B205" s="661" t="e">
        <f aca="false">IF(A205="","",+B204)</f>
        <v>#REF!</v>
      </c>
      <c r="C205" s="661" t="e">
        <f aca="false">IF(A205="","",IF(#REF!+'Plano Prestação Mensal Proposta'!A205&gt;120,0,ROUND(IF(B205&gt;0.045,(0.045*0.5),(0.5)*B205),7)))</f>
        <v>#REF!</v>
      </c>
      <c r="D205" s="661" t="e">
        <f aca="false">IF(A205="","",+B205-C205)</f>
        <v>#REF!</v>
      </c>
      <c r="E205" s="662" t="e">
        <f aca="false">IF(A205="","",IF(F204="","",+E204-F204))</f>
        <v>#REF!</v>
      </c>
      <c r="F205" s="662" t="e">
        <f aca="false">IF(A205="","",IF(J205="","",+J205-H205))</f>
        <v>#REF!</v>
      </c>
      <c r="G205" s="662" t="e">
        <f aca="false">IF(A205="","",IF(E205="","",ROUND(+E205*((1+B205)^(1/12)-1),2)))</f>
        <v>#REF!</v>
      </c>
      <c r="H205" s="662" t="e">
        <f aca="false">IF(A205="","",IF(E205="","",ROUND(+E205*((1+D205)^(1/12)-1),2)))</f>
        <v>#REF!</v>
      </c>
      <c r="I205" s="662" t="e">
        <f aca="false">IF(A205="","",+G205-H205)</f>
        <v>#REF!</v>
      </c>
      <c r="J205" s="662" t="e">
        <f aca="false">IF(A205="","",IF(#REF!="","",PMT((1+D205)^(1/12)-1,(#REF!*12)-A205+1,-E205)))</f>
        <v>#REF!</v>
      </c>
      <c r="K205" s="663"/>
    </row>
    <row r="206" customFormat="false" ht="14.25" hidden="false" customHeight="false" outlineLevel="0" collapsed="false">
      <c r="A206" s="660" t="e">
        <f aca="false">IF(A205="","",IF(A205=#REF!*12,"",+A205+1))</f>
        <v>#REF!</v>
      </c>
      <c r="B206" s="661" t="e">
        <f aca="false">IF(A206="","",+B205)</f>
        <v>#REF!</v>
      </c>
      <c r="C206" s="661" t="e">
        <f aca="false">IF(A206="","",IF(#REF!+'Plano Prestação Mensal Proposta'!A206&gt;120,0,ROUND(IF(B206&gt;0.045,(0.045*0.5),(0.5)*B206),7)))</f>
        <v>#REF!</v>
      </c>
      <c r="D206" s="661" t="e">
        <f aca="false">IF(A206="","",+B206-C206)</f>
        <v>#REF!</v>
      </c>
      <c r="E206" s="662" t="e">
        <f aca="false">IF(A206="","",IF(F205="","",+E205-F205))</f>
        <v>#REF!</v>
      </c>
      <c r="F206" s="662" t="e">
        <f aca="false">IF(A206="","",IF(J206="","",+J206-H206))</f>
        <v>#REF!</v>
      </c>
      <c r="G206" s="662" t="e">
        <f aca="false">IF(A206="","",IF(E206="","",ROUND(+E206*((1+B206)^(1/12)-1),2)))</f>
        <v>#REF!</v>
      </c>
      <c r="H206" s="662" t="e">
        <f aca="false">IF(A206="","",IF(E206="","",ROUND(+E206*((1+D206)^(1/12)-1),2)))</f>
        <v>#REF!</v>
      </c>
      <c r="I206" s="662" t="e">
        <f aca="false">IF(A206="","",+G206-H206)</f>
        <v>#REF!</v>
      </c>
      <c r="J206" s="662" t="e">
        <f aca="false">IF(A206="","",IF(#REF!="","",PMT((1+D206)^(1/12)-1,(#REF!*12)-A206+1,-E206)))</f>
        <v>#REF!</v>
      </c>
      <c r="K206" s="663"/>
    </row>
    <row r="207" customFormat="false" ht="14.25" hidden="false" customHeight="false" outlineLevel="0" collapsed="false">
      <c r="A207" s="660" t="e">
        <f aca="false">IF(A206="","",IF(A206=#REF!*12,"",+A206+1))</f>
        <v>#REF!</v>
      </c>
      <c r="B207" s="661" t="e">
        <f aca="false">IF(A207="","",+B206)</f>
        <v>#REF!</v>
      </c>
      <c r="C207" s="661" t="e">
        <f aca="false">IF(A207="","",IF(#REF!+'Plano Prestação Mensal Proposta'!A207&gt;120,0,ROUND(IF(B207&gt;0.045,(0.045*0.5),(0.5)*B207),7)))</f>
        <v>#REF!</v>
      </c>
      <c r="D207" s="661" t="e">
        <f aca="false">IF(A207="","",+B207-C207)</f>
        <v>#REF!</v>
      </c>
      <c r="E207" s="662" t="e">
        <f aca="false">IF(A207="","",IF(F206="","",+E206-F206))</f>
        <v>#REF!</v>
      </c>
      <c r="F207" s="662" t="e">
        <f aca="false">IF(A207="","",IF(J207="","",+J207-H207))</f>
        <v>#REF!</v>
      </c>
      <c r="G207" s="662" t="e">
        <f aca="false">IF(A207="","",IF(E207="","",ROUND(+E207*((1+B207)^(1/12)-1),2)))</f>
        <v>#REF!</v>
      </c>
      <c r="H207" s="662" t="e">
        <f aca="false">IF(A207="","",IF(E207="","",ROUND(+E207*((1+D207)^(1/12)-1),2)))</f>
        <v>#REF!</v>
      </c>
      <c r="I207" s="662" t="e">
        <f aca="false">IF(A207="","",+G207-H207)</f>
        <v>#REF!</v>
      </c>
      <c r="J207" s="662" t="e">
        <f aca="false">IF(A207="","",IF(#REF!="","",PMT((1+D207)^(1/12)-1,(#REF!*12)-A207+1,-E207)))</f>
        <v>#REF!</v>
      </c>
      <c r="K207" s="663"/>
    </row>
    <row r="208" customFormat="false" ht="14.25" hidden="false" customHeight="false" outlineLevel="0" collapsed="false">
      <c r="A208" s="660" t="e">
        <f aca="false">IF(A207="","",IF(A207=#REF!*12,"",+A207+1))</f>
        <v>#REF!</v>
      </c>
      <c r="B208" s="661" t="e">
        <f aca="false">IF(A208="","",+B207)</f>
        <v>#REF!</v>
      </c>
      <c r="C208" s="661" t="e">
        <f aca="false">IF(A208="","",IF(#REF!+'Plano Prestação Mensal Proposta'!A208&gt;120,0,ROUND(IF(B208&gt;0.045,(0.045*0.5),(0.5)*B208),7)))</f>
        <v>#REF!</v>
      </c>
      <c r="D208" s="661" t="e">
        <f aca="false">IF(A208="","",+B208-C208)</f>
        <v>#REF!</v>
      </c>
      <c r="E208" s="662" t="e">
        <f aca="false">IF(A208="","",IF(F207="","",+E207-F207))</f>
        <v>#REF!</v>
      </c>
      <c r="F208" s="662" t="e">
        <f aca="false">IF(A208="","",IF(J208="","",+J208-H208))</f>
        <v>#REF!</v>
      </c>
      <c r="G208" s="662" t="e">
        <f aca="false">IF(A208="","",IF(E208="","",ROUND(+E208*((1+B208)^(1/12)-1),2)))</f>
        <v>#REF!</v>
      </c>
      <c r="H208" s="662" t="e">
        <f aca="false">IF(A208="","",IF(E208="","",ROUND(+E208*((1+D208)^(1/12)-1),2)))</f>
        <v>#REF!</v>
      </c>
      <c r="I208" s="662" t="e">
        <f aca="false">IF(A208="","",+G208-H208)</f>
        <v>#REF!</v>
      </c>
      <c r="J208" s="662" t="e">
        <f aca="false">IF(A208="","",IF(#REF!="","",PMT((1+D208)^(1/12)-1,(#REF!*12)-A208+1,-E208)))</f>
        <v>#REF!</v>
      </c>
      <c r="K208" s="663"/>
    </row>
    <row r="209" customFormat="false" ht="14.25" hidden="false" customHeight="false" outlineLevel="0" collapsed="false">
      <c r="A209" s="660" t="e">
        <f aca="false">IF(A208="","",IF(A208=#REF!*12,"",+A208+1))</f>
        <v>#REF!</v>
      </c>
      <c r="B209" s="661" t="e">
        <f aca="false">IF(A209="","",+B208)</f>
        <v>#REF!</v>
      </c>
      <c r="C209" s="661" t="e">
        <f aca="false">IF(A209="","",IF(#REF!+'Plano Prestação Mensal Proposta'!A209&gt;120,0,ROUND(IF(B209&gt;0.045,(0.045*0.5),(0.5)*B209),7)))</f>
        <v>#REF!</v>
      </c>
      <c r="D209" s="661" t="e">
        <f aca="false">IF(A209="","",+B209-C209)</f>
        <v>#REF!</v>
      </c>
      <c r="E209" s="662" t="e">
        <f aca="false">IF(A209="","",IF(F208="","",+E208-F208))</f>
        <v>#REF!</v>
      </c>
      <c r="F209" s="662" t="e">
        <f aca="false">IF(A209="","",IF(J209="","",+J209-H209))</f>
        <v>#REF!</v>
      </c>
      <c r="G209" s="662" t="e">
        <f aca="false">IF(A209="","",IF(E209="","",ROUND(+E209*((1+B209)^(1/12)-1),2)))</f>
        <v>#REF!</v>
      </c>
      <c r="H209" s="662" t="e">
        <f aca="false">IF(A209="","",IF(E209="","",ROUND(+E209*((1+D209)^(1/12)-1),2)))</f>
        <v>#REF!</v>
      </c>
      <c r="I209" s="662" t="e">
        <f aca="false">IF(A209="","",+G209-H209)</f>
        <v>#REF!</v>
      </c>
      <c r="J209" s="662" t="e">
        <f aca="false">IF(A209="","",IF(#REF!="","",PMT((1+D209)^(1/12)-1,(#REF!*12)-A209+1,-E209)))</f>
        <v>#REF!</v>
      </c>
      <c r="K209" s="663"/>
    </row>
    <row r="210" customFormat="false" ht="14.25" hidden="false" customHeight="false" outlineLevel="0" collapsed="false">
      <c r="A210" s="660" t="e">
        <f aca="false">IF(A209="","",IF(A209=#REF!*12,"",+A209+1))</f>
        <v>#REF!</v>
      </c>
      <c r="B210" s="661" t="e">
        <f aca="false">IF(A210="","",+B209)</f>
        <v>#REF!</v>
      </c>
      <c r="C210" s="661" t="e">
        <f aca="false">IF(A210="","",IF(#REF!+'Plano Prestação Mensal Proposta'!A210&gt;120,0,ROUND(IF(B210&gt;0.045,(0.045*0.5),(0.5)*B210),7)))</f>
        <v>#REF!</v>
      </c>
      <c r="D210" s="661" t="e">
        <f aca="false">IF(A210="","",+B210-C210)</f>
        <v>#REF!</v>
      </c>
      <c r="E210" s="662" t="e">
        <f aca="false">IF(A210="","",IF(F209="","",+E209-F209))</f>
        <v>#REF!</v>
      </c>
      <c r="F210" s="662" t="e">
        <f aca="false">IF(A210="","",IF(J210="","",+J210-H210))</f>
        <v>#REF!</v>
      </c>
      <c r="G210" s="662" t="e">
        <f aca="false">IF(A210="","",IF(E210="","",ROUND(+E210*((1+B210)^(1/12)-1),2)))</f>
        <v>#REF!</v>
      </c>
      <c r="H210" s="662" t="e">
        <f aca="false">IF(A210="","",IF(E210="","",ROUND(+E210*((1+D210)^(1/12)-1),2)))</f>
        <v>#REF!</v>
      </c>
      <c r="I210" s="662" t="e">
        <f aca="false">IF(A210="","",+G210-H210)</f>
        <v>#REF!</v>
      </c>
      <c r="J210" s="662" t="e">
        <f aca="false">IF(A210="","",IF(#REF!="","",PMT((1+D210)^(1/12)-1,(#REF!*12)-A210+1,-E210)))</f>
        <v>#REF!</v>
      </c>
      <c r="K210" s="663"/>
    </row>
    <row r="211" customFormat="false" ht="14.25" hidden="false" customHeight="false" outlineLevel="0" collapsed="false">
      <c r="A211" s="660" t="e">
        <f aca="false">IF(A210="","",IF(A210=#REF!*12,"",+A210+1))</f>
        <v>#REF!</v>
      </c>
      <c r="B211" s="661" t="e">
        <f aca="false">IF(A211="","",+B210)</f>
        <v>#REF!</v>
      </c>
      <c r="C211" s="661" t="e">
        <f aca="false">IF(A211="","",IF(#REF!+'Plano Prestação Mensal Proposta'!A211&gt;120,0,ROUND(IF(B211&gt;0.045,(0.045*0.5),(0.5)*B211),7)))</f>
        <v>#REF!</v>
      </c>
      <c r="D211" s="661" t="e">
        <f aca="false">IF(A211="","",+B211-C211)</f>
        <v>#REF!</v>
      </c>
      <c r="E211" s="662" t="e">
        <f aca="false">IF(A211="","",IF(F210="","",+E210-F210))</f>
        <v>#REF!</v>
      </c>
      <c r="F211" s="662" t="e">
        <f aca="false">IF(A211="","",IF(J211="","",+J211-H211))</f>
        <v>#REF!</v>
      </c>
      <c r="G211" s="662" t="e">
        <f aca="false">IF(A211="","",IF(E211="","",ROUND(+E211*((1+B211)^(1/12)-1),2)))</f>
        <v>#REF!</v>
      </c>
      <c r="H211" s="662" t="e">
        <f aca="false">IF(A211="","",IF(E211="","",ROUND(+E211*((1+D211)^(1/12)-1),2)))</f>
        <v>#REF!</v>
      </c>
      <c r="I211" s="662" t="e">
        <f aca="false">IF(A211="","",+G211-H211)</f>
        <v>#REF!</v>
      </c>
      <c r="J211" s="662" t="e">
        <f aca="false">IF(A211="","",IF(#REF!="","",PMT((1+D211)^(1/12)-1,(#REF!*12)-A211+1,-E211)))</f>
        <v>#REF!</v>
      </c>
      <c r="K211" s="663"/>
    </row>
    <row r="212" customFormat="false" ht="14.25" hidden="false" customHeight="false" outlineLevel="0" collapsed="false">
      <c r="A212" s="660" t="e">
        <f aca="false">IF(A211="","",IF(A211=#REF!*12,"",+A211+1))</f>
        <v>#REF!</v>
      </c>
      <c r="B212" s="661" t="e">
        <f aca="false">IF(A212="","",+B211)</f>
        <v>#REF!</v>
      </c>
      <c r="C212" s="661" t="e">
        <f aca="false">IF(A212="","",IF(#REF!+'Plano Prestação Mensal Proposta'!A212&gt;120,0,ROUND(IF(B212&gt;0.045,(0.045*0.5),(0.5)*B212),7)))</f>
        <v>#REF!</v>
      </c>
      <c r="D212" s="661" t="e">
        <f aca="false">IF(A212="","",+B212-C212)</f>
        <v>#REF!</v>
      </c>
      <c r="E212" s="662" t="e">
        <f aca="false">IF(A212="","",IF(F211="","",+E211-F211))</f>
        <v>#REF!</v>
      </c>
      <c r="F212" s="662" t="e">
        <f aca="false">IF(A212="","",IF(J212="","",+J212-H212))</f>
        <v>#REF!</v>
      </c>
      <c r="G212" s="662" t="e">
        <f aca="false">IF(A212="","",IF(E212="","",ROUND(+E212*((1+B212)^(1/12)-1),2)))</f>
        <v>#REF!</v>
      </c>
      <c r="H212" s="662" t="e">
        <f aca="false">IF(A212="","",IF(E212="","",ROUND(+E212*((1+D212)^(1/12)-1),2)))</f>
        <v>#REF!</v>
      </c>
      <c r="I212" s="662" t="e">
        <f aca="false">IF(A212="","",+G212-H212)</f>
        <v>#REF!</v>
      </c>
      <c r="J212" s="662" t="e">
        <f aca="false">IF(A212="","",IF(#REF!="","",PMT((1+D212)^(1/12)-1,(#REF!*12)-A212+1,-E212)))</f>
        <v>#REF!</v>
      </c>
      <c r="K212" s="663"/>
    </row>
    <row r="213" customFormat="false" ht="14.25" hidden="false" customHeight="false" outlineLevel="0" collapsed="false">
      <c r="A213" s="660" t="e">
        <f aca="false">IF(A212="","",IF(A212=#REF!*12,"",+A212+1))</f>
        <v>#REF!</v>
      </c>
      <c r="B213" s="661" t="e">
        <f aca="false">IF(A213="","",+B212)</f>
        <v>#REF!</v>
      </c>
      <c r="C213" s="661" t="e">
        <f aca="false">IF(A213="","",IF(#REF!+'Plano Prestação Mensal Proposta'!A213&gt;120,0,ROUND(IF(B213&gt;0.045,(0.045*0.5),(0.5)*B213),7)))</f>
        <v>#REF!</v>
      </c>
      <c r="D213" s="661" t="e">
        <f aca="false">IF(A213="","",+B213-C213)</f>
        <v>#REF!</v>
      </c>
      <c r="E213" s="662" t="e">
        <f aca="false">IF(A213="","",IF(F212="","",+E212-F212))</f>
        <v>#REF!</v>
      </c>
      <c r="F213" s="662" t="e">
        <f aca="false">IF(A213="","",IF(J213="","",+J213-H213))</f>
        <v>#REF!</v>
      </c>
      <c r="G213" s="662" t="e">
        <f aca="false">IF(A213="","",IF(E213="","",ROUND(+E213*((1+B213)^(1/12)-1),2)))</f>
        <v>#REF!</v>
      </c>
      <c r="H213" s="662" t="e">
        <f aca="false">IF(A213="","",IF(E213="","",ROUND(+E213*((1+D213)^(1/12)-1),2)))</f>
        <v>#REF!</v>
      </c>
      <c r="I213" s="662" t="e">
        <f aca="false">IF(A213="","",+G213-H213)</f>
        <v>#REF!</v>
      </c>
      <c r="J213" s="662" t="e">
        <f aca="false">IF(A213="","",IF(#REF!="","",PMT((1+D213)^(1/12)-1,(#REF!*12)-A213+1,-E213)))</f>
        <v>#REF!</v>
      </c>
      <c r="K213" s="663"/>
    </row>
    <row r="214" customFormat="false" ht="14.25" hidden="false" customHeight="false" outlineLevel="0" collapsed="false">
      <c r="A214" s="660" t="e">
        <f aca="false">IF(A213="","",IF(A213=#REF!*12,"",+A213+1))</f>
        <v>#REF!</v>
      </c>
      <c r="B214" s="661" t="e">
        <f aca="false">IF(A214="","",+B213)</f>
        <v>#REF!</v>
      </c>
      <c r="C214" s="661" t="e">
        <f aca="false">IF(A214="","",IF(#REF!+'Plano Prestação Mensal Proposta'!A214&gt;120,0,ROUND(IF(B214&gt;0.045,(0.045*0.5),(0.5)*B214),7)))</f>
        <v>#REF!</v>
      </c>
      <c r="D214" s="661" t="e">
        <f aca="false">IF(A214="","",+B214-C214)</f>
        <v>#REF!</v>
      </c>
      <c r="E214" s="662" t="e">
        <f aca="false">IF(A214="","",IF(F213="","",+E213-F213))</f>
        <v>#REF!</v>
      </c>
      <c r="F214" s="662" t="e">
        <f aca="false">IF(A214="","",IF(J214="","",+J214-H214))</f>
        <v>#REF!</v>
      </c>
      <c r="G214" s="662" t="e">
        <f aca="false">IF(A214="","",IF(E214="","",ROUND(+E214*((1+B214)^(1/12)-1),2)))</f>
        <v>#REF!</v>
      </c>
      <c r="H214" s="662" t="e">
        <f aca="false">IF(A214="","",IF(E214="","",ROUND(+E214*((1+D214)^(1/12)-1),2)))</f>
        <v>#REF!</v>
      </c>
      <c r="I214" s="662" t="e">
        <f aca="false">IF(A214="","",+G214-H214)</f>
        <v>#REF!</v>
      </c>
      <c r="J214" s="662" t="e">
        <f aca="false">IF(A214="","",IF(#REF!="","",PMT((1+D214)^(1/12)-1,(#REF!*12)-A214+1,-E214)))</f>
        <v>#REF!</v>
      </c>
      <c r="K214" s="663"/>
    </row>
    <row r="215" customFormat="false" ht="14.25" hidden="false" customHeight="false" outlineLevel="0" collapsed="false">
      <c r="A215" s="660" t="e">
        <f aca="false">IF(A214="","",IF(A214=#REF!*12,"",+A214+1))</f>
        <v>#REF!</v>
      </c>
      <c r="B215" s="661" t="e">
        <f aca="false">IF(A215="","",+B214)</f>
        <v>#REF!</v>
      </c>
      <c r="C215" s="661" t="e">
        <f aca="false">IF(A215="","",IF(#REF!+'Plano Prestação Mensal Proposta'!A215&gt;120,0,ROUND(IF(B215&gt;0.045,(0.045*0.5),(0.5)*B215),7)))</f>
        <v>#REF!</v>
      </c>
      <c r="D215" s="661" t="e">
        <f aca="false">IF(A215="","",+B215-C215)</f>
        <v>#REF!</v>
      </c>
      <c r="E215" s="662" t="e">
        <f aca="false">IF(A215="","",IF(F214="","",+E214-F214))</f>
        <v>#REF!</v>
      </c>
      <c r="F215" s="662" t="e">
        <f aca="false">IF(A215="","",IF(J215="","",+J215-H215))</f>
        <v>#REF!</v>
      </c>
      <c r="G215" s="662" t="e">
        <f aca="false">IF(A215="","",IF(E215="","",ROUND(+E215*((1+B215)^(1/12)-1),2)))</f>
        <v>#REF!</v>
      </c>
      <c r="H215" s="662" t="e">
        <f aca="false">IF(A215="","",IF(E215="","",ROUND(+E215*((1+D215)^(1/12)-1),2)))</f>
        <v>#REF!</v>
      </c>
      <c r="I215" s="662" t="e">
        <f aca="false">IF(A215="","",+G215-H215)</f>
        <v>#REF!</v>
      </c>
      <c r="J215" s="662" t="e">
        <f aca="false">IF(A215="","",IF(#REF!="","",PMT((1+D215)^(1/12)-1,(#REF!*12)-A215+1,-E215)))</f>
        <v>#REF!</v>
      </c>
      <c r="K215" s="663"/>
    </row>
    <row r="216" customFormat="false" ht="14.25" hidden="false" customHeight="false" outlineLevel="0" collapsed="false">
      <c r="A216" s="660" t="e">
        <f aca="false">IF(A215="","",IF(A215=#REF!*12,"",+A215+1))</f>
        <v>#REF!</v>
      </c>
      <c r="B216" s="661" t="e">
        <f aca="false">IF(A216="","",+B215)</f>
        <v>#REF!</v>
      </c>
      <c r="C216" s="661" t="e">
        <f aca="false">IF(A216="","",IF(#REF!+'Plano Prestação Mensal Proposta'!A216&gt;120,0,ROUND(IF(B216&gt;0.045,(0.045*0.5),(0.5)*B216),7)))</f>
        <v>#REF!</v>
      </c>
      <c r="D216" s="661" t="e">
        <f aca="false">IF(A216="","",+B216-C216)</f>
        <v>#REF!</v>
      </c>
      <c r="E216" s="662" t="e">
        <f aca="false">IF(A216="","",IF(F215="","",+E215-F215))</f>
        <v>#REF!</v>
      </c>
      <c r="F216" s="662" t="e">
        <f aca="false">IF(A216="","",IF(J216="","",+J216-H216))</f>
        <v>#REF!</v>
      </c>
      <c r="G216" s="662" t="e">
        <f aca="false">IF(A216="","",IF(E216="","",ROUND(+E216*((1+B216)^(1/12)-1),2)))</f>
        <v>#REF!</v>
      </c>
      <c r="H216" s="662" t="e">
        <f aca="false">IF(A216="","",IF(E216="","",ROUND(+E216*((1+D216)^(1/12)-1),2)))</f>
        <v>#REF!</v>
      </c>
      <c r="I216" s="662" t="e">
        <f aca="false">IF(A216="","",+G216-H216)</f>
        <v>#REF!</v>
      </c>
      <c r="J216" s="662" t="e">
        <f aca="false">IF(A216="","",IF(#REF!="","",PMT((1+D216)^(1/12)-1,(#REF!*12)-A216+1,-E216)))</f>
        <v>#REF!</v>
      </c>
      <c r="K216" s="663"/>
    </row>
    <row r="217" customFormat="false" ht="14.25" hidden="false" customHeight="false" outlineLevel="0" collapsed="false">
      <c r="A217" s="660" t="e">
        <f aca="false">IF(A216="","",IF(A216=#REF!*12,"",+A216+1))</f>
        <v>#REF!</v>
      </c>
      <c r="B217" s="661" t="e">
        <f aca="false">IF(A217="","",+B216)</f>
        <v>#REF!</v>
      </c>
      <c r="C217" s="661" t="e">
        <f aca="false">IF(A217="","",IF(#REF!+'Plano Prestação Mensal Proposta'!A217&gt;120,0,ROUND(IF(B217&gt;0.045,(0.045*0.5),(0.5)*B217),7)))</f>
        <v>#REF!</v>
      </c>
      <c r="D217" s="661" t="e">
        <f aca="false">IF(A217="","",+B217-C217)</f>
        <v>#REF!</v>
      </c>
      <c r="E217" s="662" t="e">
        <f aca="false">IF(A217="","",IF(F216="","",+E216-F216))</f>
        <v>#REF!</v>
      </c>
      <c r="F217" s="662" t="e">
        <f aca="false">IF(A217="","",IF(J217="","",+J217-H217))</f>
        <v>#REF!</v>
      </c>
      <c r="G217" s="662" t="e">
        <f aca="false">IF(A217="","",IF(E217="","",ROUND(+E217*((1+B217)^(1/12)-1),2)))</f>
        <v>#REF!</v>
      </c>
      <c r="H217" s="662" t="e">
        <f aca="false">IF(A217="","",IF(E217="","",ROUND(+E217*((1+D217)^(1/12)-1),2)))</f>
        <v>#REF!</v>
      </c>
      <c r="I217" s="662" t="e">
        <f aca="false">IF(A217="","",+G217-H217)</f>
        <v>#REF!</v>
      </c>
      <c r="J217" s="662" t="e">
        <f aca="false">IF(A217="","",IF(#REF!="","",PMT((1+D217)^(1/12)-1,(#REF!*12)-A217+1,-E217)))</f>
        <v>#REF!</v>
      </c>
      <c r="K217" s="663"/>
    </row>
    <row r="218" customFormat="false" ht="14.25" hidden="false" customHeight="false" outlineLevel="0" collapsed="false">
      <c r="A218" s="660" t="e">
        <f aca="false">IF(A217="","",IF(A217=#REF!*12,"",+A217+1))</f>
        <v>#REF!</v>
      </c>
      <c r="B218" s="661" t="e">
        <f aca="false">IF(A218="","",+B217)</f>
        <v>#REF!</v>
      </c>
      <c r="C218" s="661" t="e">
        <f aca="false">IF(A218="","",IF(#REF!+'Plano Prestação Mensal Proposta'!A218&gt;120,0,ROUND(IF(B218&gt;0.045,(0.045*0.5),(0.5)*B218),7)))</f>
        <v>#REF!</v>
      </c>
      <c r="D218" s="661" t="e">
        <f aca="false">IF(A218="","",+B218-C218)</f>
        <v>#REF!</v>
      </c>
      <c r="E218" s="662" t="e">
        <f aca="false">IF(A218="","",IF(F217="","",+E217-F217))</f>
        <v>#REF!</v>
      </c>
      <c r="F218" s="662" t="e">
        <f aca="false">IF(A218="","",IF(J218="","",+J218-H218))</f>
        <v>#REF!</v>
      </c>
      <c r="G218" s="662" t="e">
        <f aca="false">IF(A218="","",IF(E218="","",ROUND(+E218*((1+B218)^(1/12)-1),2)))</f>
        <v>#REF!</v>
      </c>
      <c r="H218" s="662" t="e">
        <f aca="false">IF(A218="","",IF(E218="","",ROUND(+E218*((1+D218)^(1/12)-1),2)))</f>
        <v>#REF!</v>
      </c>
      <c r="I218" s="662" t="e">
        <f aca="false">IF(A218="","",+G218-H218)</f>
        <v>#REF!</v>
      </c>
      <c r="J218" s="662" t="e">
        <f aca="false">IF(A218="","",IF(#REF!="","",PMT((1+D218)^(1/12)-1,(#REF!*12)-A218+1,-E218)))</f>
        <v>#REF!</v>
      </c>
      <c r="K218" s="663"/>
    </row>
    <row r="219" customFormat="false" ht="14.25" hidden="false" customHeight="false" outlineLevel="0" collapsed="false">
      <c r="A219" s="660" t="e">
        <f aca="false">IF(A218="","",IF(A218=#REF!*12,"",+A218+1))</f>
        <v>#REF!</v>
      </c>
      <c r="B219" s="661" t="e">
        <f aca="false">IF(A219="","",+B218)</f>
        <v>#REF!</v>
      </c>
      <c r="C219" s="661" t="e">
        <f aca="false">IF(A219="","",IF(#REF!+'Plano Prestação Mensal Proposta'!A219&gt;120,0,ROUND(IF(B219&gt;0.045,(0.045*0.5),(0.5)*B219),7)))</f>
        <v>#REF!</v>
      </c>
      <c r="D219" s="661" t="e">
        <f aca="false">IF(A219="","",+B219-C219)</f>
        <v>#REF!</v>
      </c>
      <c r="E219" s="662" t="e">
        <f aca="false">IF(A219="","",IF(F218="","",+E218-F218))</f>
        <v>#REF!</v>
      </c>
      <c r="F219" s="662" t="e">
        <f aca="false">IF(A219="","",IF(J219="","",+J219-H219))</f>
        <v>#REF!</v>
      </c>
      <c r="G219" s="662" t="e">
        <f aca="false">IF(A219="","",IF(E219="","",ROUND(+E219*((1+B219)^(1/12)-1),2)))</f>
        <v>#REF!</v>
      </c>
      <c r="H219" s="662" t="e">
        <f aca="false">IF(A219="","",IF(E219="","",ROUND(+E219*((1+D219)^(1/12)-1),2)))</f>
        <v>#REF!</v>
      </c>
      <c r="I219" s="662" t="e">
        <f aca="false">IF(A219="","",+G219-H219)</f>
        <v>#REF!</v>
      </c>
      <c r="J219" s="662" t="e">
        <f aca="false">IF(A219="","",IF(#REF!="","",PMT((1+D219)^(1/12)-1,(#REF!*12)-A219+1,-E219)))</f>
        <v>#REF!</v>
      </c>
      <c r="K219" s="663"/>
    </row>
    <row r="220" customFormat="false" ht="14.25" hidden="false" customHeight="false" outlineLevel="0" collapsed="false">
      <c r="A220" s="660" t="e">
        <f aca="false">IF(A219="","",IF(A219=#REF!*12,"",+A219+1))</f>
        <v>#REF!</v>
      </c>
      <c r="B220" s="661" t="e">
        <f aca="false">IF(A220="","",+B219)</f>
        <v>#REF!</v>
      </c>
      <c r="C220" s="661" t="e">
        <f aca="false">IF(A220="","",IF(#REF!+'Plano Prestação Mensal Proposta'!A220&gt;120,0,ROUND(IF(B220&gt;0.045,(0.045*0.5),(0.5)*B220),7)))</f>
        <v>#REF!</v>
      </c>
      <c r="D220" s="661" t="e">
        <f aca="false">IF(A220="","",+B220-C220)</f>
        <v>#REF!</v>
      </c>
      <c r="E220" s="662" t="e">
        <f aca="false">IF(A220="","",IF(F219="","",+E219-F219))</f>
        <v>#REF!</v>
      </c>
      <c r="F220" s="662" t="e">
        <f aca="false">IF(A220="","",IF(J220="","",+J220-H220))</f>
        <v>#REF!</v>
      </c>
      <c r="G220" s="662" t="e">
        <f aca="false">IF(A220="","",IF(E220="","",ROUND(+E220*((1+B220)^(1/12)-1),2)))</f>
        <v>#REF!</v>
      </c>
      <c r="H220" s="662" t="e">
        <f aca="false">IF(A220="","",IF(E220="","",ROUND(+E220*((1+D220)^(1/12)-1),2)))</f>
        <v>#REF!</v>
      </c>
      <c r="I220" s="662" t="e">
        <f aca="false">IF(A220="","",+G220-H220)</f>
        <v>#REF!</v>
      </c>
      <c r="J220" s="662" t="e">
        <f aca="false">IF(A220="","",IF(#REF!="","",PMT((1+D220)^(1/12)-1,(#REF!*12)-A220+1,-E220)))</f>
        <v>#REF!</v>
      </c>
      <c r="K220" s="663"/>
    </row>
    <row r="221" customFormat="false" ht="14.25" hidden="false" customHeight="false" outlineLevel="0" collapsed="false">
      <c r="A221" s="660" t="e">
        <f aca="false">IF(A220="","",IF(A220=#REF!*12,"",+A220+1))</f>
        <v>#REF!</v>
      </c>
      <c r="B221" s="661" t="e">
        <f aca="false">IF(A221="","",+B220)</f>
        <v>#REF!</v>
      </c>
      <c r="C221" s="661" t="e">
        <f aca="false">IF(A221="","",IF(#REF!+'Plano Prestação Mensal Proposta'!A221&gt;120,0,ROUND(IF(B221&gt;0.045,(0.045*0.5),(0.5)*B221),7)))</f>
        <v>#REF!</v>
      </c>
      <c r="D221" s="661" t="e">
        <f aca="false">IF(A221="","",+B221-C221)</f>
        <v>#REF!</v>
      </c>
      <c r="E221" s="662" t="e">
        <f aca="false">IF(A221="","",IF(F220="","",+E220-F220))</f>
        <v>#REF!</v>
      </c>
      <c r="F221" s="662" t="e">
        <f aca="false">IF(A221="","",IF(J221="","",+J221-H221))</f>
        <v>#REF!</v>
      </c>
      <c r="G221" s="662" t="e">
        <f aca="false">IF(A221="","",IF(E221="","",ROUND(+E221*((1+B221)^(1/12)-1),2)))</f>
        <v>#REF!</v>
      </c>
      <c r="H221" s="662" t="e">
        <f aca="false">IF(A221="","",IF(E221="","",ROUND(+E221*((1+D221)^(1/12)-1),2)))</f>
        <v>#REF!</v>
      </c>
      <c r="I221" s="662" t="e">
        <f aca="false">IF(A221="","",+G221-H221)</f>
        <v>#REF!</v>
      </c>
      <c r="J221" s="662" t="e">
        <f aca="false">IF(A221="","",IF(#REF!="","",PMT((1+D221)^(1/12)-1,(#REF!*12)-A221+1,-E221)))</f>
        <v>#REF!</v>
      </c>
      <c r="K221" s="663"/>
    </row>
    <row r="222" customFormat="false" ht="14.25" hidden="false" customHeight="false" outlineLevel="0" collapsed="false">
      <c r="A222" s="660" t="e">
        <f aca="false">IF(A221="","",IF(A221=#REF!*12,"",+A221+1))</f>
        <v>#REF!</v>
      </c>
      <c r="B222" s="661" t="e">
        <f aca="false">IF(A222="","",+B221)</f>
        <v>#REF!</v>
      </c>
      <c r="C222" s="661" t="e">
        <f aca="false">IF(A222="","",IF(#REF!+'Plano Prestação Mensal Proposta'!A222&gt;120,0,ROUND(IF(B222&gt;0.045,(0.045*0.5),(0.5)*B222),7)))</f>
        <v>#REF!</v>
      </c>
      <c r="D222" s="661" t="e">
        <f aca="false">IF(A222="","",+B222-C222)</f>
        <v>#REF!</v>
      </c>
      <c r="E222" s="662" t="e">
        <f aca="false">IF(A222="","",IF(F221="","",+E221-F221))</f>
        <v>#REF!</v>
      </c>
      <c r="F222" s="662" t="e">
        <f aca="false">IF(A222="","",IF(J222="","",+J222-H222))</f>
        <v>#REF!</v>
      </c>
      <c r="G222" s="662" t="e">
        <f aca="false">IF(A222="","",IF(E222="","",ROUND(+E222*((1+B222)^(1/12)-1),2)))</f>
        <v>#REF!</v>
      </c>
      <c r="H222" s="662" t="e">
        <f aca="false">IF(A222="","",IF(E222="","",ROUND(+E222*((1+D222)^(1/12)-1),2)))</f>
        <v>#REF!</v>
      </c>
      <c r="I222" s="662" t="e">
        <f aca="false">IF(A222="","",+G222-H222)</f>
        <v>#REF!</v>
      </c>
      <c r="J222" s="662" t="e">
        <f aca="false">IF(A222="","",IF(#REF!="","",PMT((1+D222)^(1/12)-1,(#REF!*12)-A222+1,-E222)))</f>
        <v>#REF!</v>
      </c>
      <c r="K222" s="663"/>
    </row>
    <row r="223" customFormat="false" ht="14.25" hidden="false" customHeight="false" outlineLevel="0" collapsed="false">
      <c r="A223" s="660" t="e">
        <f aca="false">IF(A222="","",IF(A222=#REF!*12,"",+A222+1))</f>
        <v>#REF!</v>
      </c>
      <c r="B223" s="661" t="e">
        <f aca="false">IF(A223="","",+B222)</f>
        <v>#REF!</v>
      </c>
      <c r="C223" s="661" t="e">
        <f aca="false">IF(A223="","",IF(#REF!+'Plano Prestação Mensal Proposta'!A223&gt;120,0,ROUND(IF(B223&gt;0.045,(0.045*0.5),(0.5)*B223),7)))</f>
        <v>#REF!</v>
      </c>
      <c r="D223" s="661" t="e">
        <f aca="false">IF(A223="","",+B223-C223)</f>
        <v>#REF!</v>
      </c>
      <c r="E223" s="662" t="e">
        <f aca="false">IF(A223="","",IF(F222="","",+E222-F222))</f>
        <v>#REF!</v>
      </c>
      <c r="F223" s="662" t="e">
        <f aca="false">IF(A223="","",IF(J223="","",+J223-H223))</f>
        <v>#REF!</v>
      </c>
      <c r="G223" s="662" t="e">
        <f aca="false">IF(A223="","",IF(E223="","",ROUND(+E223*((1+B223)^(1/12)-1),2)))</f>
        <v>#REF!</v>
      </c>
      <c r="H223" s="662" t="e">
        <f aca="false">IF(A223="","",IF(E223="","",ROUND(+E223*((1+D223)^(1/12)-1),2)))</f>
        <v>#REF!</v>
      </c>
      <c r="I223" s="662" t="e">
        <f aca="false">IF(A223="","",+G223-H223)</f>
        <v>#REF!</v>
      </c>
      <c r="J223" s="662" t="e">
        <f aca="false">IF(A223="","",IF(#REF!="","",PMT((1+D223)^(1/12)-1,(#REF!*12)-A223+1,-E223)))</f>
        <v>#REF!</v>
      </c>
      <c r="K223" s="663"/>
    </row>
    <row r="224" customFormat="false" ht="14.25" hidden="false" customHeight="false" outlineLevel="0" collapsed="false">
      <c r="A224" s="660" t="e">
        <f aca="false">IF(A223="","",IF(A223=#REF!*12,"",+A223+1))</f>
        <v>#REF!</v>
      </c>
      <c r="B224" s="661" t="e">
        <f aca="false">IF(A224="","",+B223)</f>
        <v>#REF!</v>
      </c>
      <c r="C224" s="661" t="e">
        <f aca="false">IF(A224="","",IF(#REF!+'Plano Prestação Mensal Proposta'!A224&gt;120,0,ROUND(IF(B224&gt;0.045,(0.045*0.5),(0.5)*B224),7)))</f>
        <v>#REF!</v>
      </c>
      <c r="D224" s="661" t="e">
        <f aca="false">IF(A224="","",+B224-C224)</f>
        <v>#REF!</v>
      </c>
      <c r="E224" s="662" t="e">
        <f aca="false">IF(A224="","",IF(F223="","",+E223-F223))</f>
        <v>#REF!</v>
      </c>
      <c r="F224" s="662" t="e">
        <f aca="false">IF(A224="","",IF(J224="","",+J224-H224))</f>
        <v>#REF!</v>
      </c>
      <c r="G224" s="662" t="e">
        <f aca="false">IF(A224="","",IF(E224="","",ROUND(+E224*((1+B224)^(1/12)-1),2)))</f>
        <v>#REF!</v>
      </c>
      <c r="H224" s="662" t="e">
        <f aca="false">IF(A224="","",IF(E224="","",ROUND(+E224*((1+D224)^(1/12)-1),2)))</f>
        <v>#REF!</v>
      </c>
      <c r="I224" s="662" t="e">
        <f aca="false">IF(A224="","",+G224-H224)</f>
        <v>#REF!</v>
      </c>
      <c r="J224" s="662" t="e">
        <f aca="false">IF(A224="","",IF(#REF!="","",PMT((1+D224)^(1/12)-1,(#REF!*12)-A224+1,-E224)))</f>
        <v>#REF!</v>
      </c>
      <c r="K224" s="663"/>
    </row>
    <row r="225" customFormat="false" ht="14.25" hidden="false" customHeight="false" outlineLevel="0" collapsed="false">
      <c r="A225" s="660" t="e">
        <f aca="false">IF(A224="","",IF(A224=#REF!*12,"",+A224+1))</f>
        <v>#REF!</v>
      </c>
      <c r="B225" s="661" t="e">
        <f aca="false">IF(A225="","",+B224)</f>
        <v>#REF!</v>
      </c>
      <c r="C225" s="661" t="e">
        <f aca="false">IF(A225="","",IF(#REF!+'Plano Prestação Mensal Proposta'!A225&gt;120,0,ROUND(IF(B225&gt;0.045,(0.045*0.5),(0.5)*B225),7)))</f>
        <v>#REF!</v>
      </c>
      <c r="D225" s="661" t="e">
        <f aca="false">IF(A225="","",+B225-C225)</f>
        <v>#REF!</v>
      </c>
      <c r="E225" s="662" t="e">
        <f aca="false">IF(A225="","",IF(F224="","",+E224-F224))</f>
        <v>#REF!</v>
      </c>
      <c r="F225" s="662" t="e">
        <f aca="false">IF(A225="","",IF(J225="","",+J225-H225))</f>
        <v>#REF!</v>
      </c>
      <c r="G225" s="662" t="e">
        <f aca="false">IF(A225="","",IF(E225="","",ROUND(+E225*((1+B225)^(1/12)-1),2)))</f>
        <v>#REF!</v>
      </c>
      <c r="H225" s="662" t="e">
        <f aca="false">IF(A225="","",IF(E225="","",ROUND(+E225*((1+D225)^(1/12)-1),2)))</f>
        <v>#REF!</v>
      </c>
      <c r="I225" s="662" t="e">
        <f aca="false">IF(A225="","",+G225-H225)</f>
        <v>#REF!</v>
      </c>
      <c r="J225" s="662" t="e">
        <f aca="false">IF(A225="","",IF(#REF!="","",PMT((1+D225)^(1/12)-1,(#REF!*12)-A225+1,-E225)))</f>
        <v>#REF!</v>
      </c>
      <c r="K225" s="663"/>
    </row>
    <row r="226" customFormat="false" ht="14.25" hidden="false" customHeight="false" outlineLevel="0" collapsed="false">
      <c r="A226" s="660" t="e">
        <f aca="false">IF(A225="","",IF(A225=#REF!*12,"",+A225+1))</f>
        <v>#REF!</v>
      </c>
      <c r="B226" s="661" t="e">
        <f aca="false">IF(A226="","",+B225)</f>
        <v>#REF!</v>
      </c>
      <c r="C226" s="661" t="e">
        <f aca="false">IF(A226="","",IF(#REF!+'Plano Prestação Mensal Proposta'!A226&gt;120,0,ROUND(IF(B226&gt;0.045,(0.045*0.5),(0.5)*B226),7)))</f>
        <v>#REF!</v>
      </c>
      <c r="D226" s="661" t="e">
        <f aca="false">IF(A226="","",+B226-C226)</f>
        <v>#REF!</v>
      </c>
      <c r="E226" s="662" t="e">
        <f aca="false">IF(A226="","",IF(F225="","",+E225-F225))</f>
        <v>#REF!</v>
      </c>
      <c r="F226" s="662" t="e">
        <f aca="false">IF(A226="","",IF(J226="","",+J226-H226))</f>
        <v>#REF!</v>
      </c>
      <c r="G226" s="662" t="e">
        <f aca="false">IF(A226="","",IF(E226="","",ROUND(+E226*((1+B226)^(1/12)-1),2)))</f>
        <v>#REF!</v>
      </c>
      <c r="H226" s="662" t="e">
        <f aca="false">IF(A226="","",IF(E226="","",ROUND(+E226*((1+D226)^(1/12)-1),2)))</f>
        <v>#REF!</v>
      </c>
      <c r="I226" s="662" t="e">
        <f aca="false">IF(A226="","",+G226-H226)</f>
        <v>#REF!</v>
      </c>
      <c r="J226" s="662" t="e">
        <f aca="false">IF(A226="","",IF(#REF!="","",PMT((1+D226)^(1/12)-1,(#REF!*12)-A226+1,-E226)))</f>
        <v>#REF!</v>
      </c>
      <c r="K226" s="663"/>
    </row>
    <row r="227" customFormat="false" ht="14.25" hidden="false" customHeight="false" outlineLevel="0" collapsed="false">
      <c r="A227" s="660" t="e">
        <f aca="false">IF(A226="","",IF(A226=#REF!*12,"",+A226+1))</f>
        <v>#REF!</v>
      </c>
      <c r="B227" s="661" t="e">
        <f aca="false">IF(A227="","",+B226)</f>
        <v>#REF!</v>
      </c>
      <c r="C227" s="661" t="e">
        <f aca="false">IF(A227="","",IF(#REF!+'Plano Prestação Mensal Proposta'!A227&gt;120,0,ROUND(IF(B227&gt;0.045,(0.045*0.5),(0.5)*B227),7)))</f>
        <v>#REF!</v>
      </c>
      <c r="D227" s="661" t="e">
        <f aca="false">IF(A227="","",+B227-C227)</f>
        <v>#REF!</v>
      </c>
      <c r="E227" s="662" t="e">
        <f aca="false">IF(A227="","",IF(F226="","",+E226-F226))</f>
        <v>#REF!</v>
      </c>
      <c r="F227" s="662" t="e">
        <f aca="false">IF(A227="","",IF(J227="","",+J227-H227))</f>
        <v>#REF!</v>
      </c>
      <c r="G227" s="662" t="e">
        <f aca="false">IF(A227="","",IF(E227="","",ROUND(+E227*((1+B227)^(1/12)-1),2)))</f>
        <v>#REF!</v>
      </c>
      <c r="H227" s="662" t="e">
        <f aca="false">IF(A227="","",IF(E227="","",ROUND(+E227*((1+D227)^(1/12)-1),2)))</f>
        <v>#REF!</v>
      </c>
      <c r="I227" s="662" t="e">
        <f aca="false">IF(A227="","",+G227-H227)</f>
        <v>#REF!</v>
      </c>
      <c r="J227" s="662" t="e">
        <f aca="false">IF(A227="","",IF(#REF!="","",PMT((1+D227)^(1/12)-1,(#REF!*12)-A227+1,-E227)))</f>
        <v>#REF!</v>
      </c>
      <c r="K227" s="663"/>
    </row>
    <row r="228" customFormat="false" ht="14.25" hidden="false" customHeight="false" outlineLevel="0" collapsed="false">
      <c r="A228" s="660" t="e">
        <f aca="false">IF(A227="","",IF(A227=#REF!*12,"",+A227+1))</f>
        <v>#REF!</v>
      </c>
      <c r="B228" s="661" t="e">
        <f aca="false">IF(A228="","",+B227)</f>
        <v>#REF!</v>
      </c>
      <c r="C228" s="661" t="e">
        <f aca="false">IF(A228="","",IF(#REF!+'Plano Prestação Mensal Proposta'!A228&gt;120,0,ROUND(IF(B228&gt;0.045,(0.045*0.5),(0.5)*B228),7)))</f>
        <v>#REF!</v>
      </c>
      <c r="D228" s="661" t="e">
        <f aca="false">IF(A228="","",+B228-C228)</f>
        <v>#REF!</v>
      </c>
      <c r="E228" s="662" t="e">
        <f aca="false">IF(A228="","",IF(F227="","",+E227-F227))</f>
        <v>#REF!</v>
      </c>
      <c r="F228" s="662" t="e">
        <f aca="false">IF(A228="","",IF(J228="","",+J228-H228))</f>
        <v>#REF!</v>
      </c>
      <c r="G228" s="662" t="e">
        <f aca="false">IF(A228="","",IF(E228="","",ROUND(+E228*((1+B228)^(1/12)-1),2)))</f>
        <v>#REF!</v>
      </c>
      <c r="H228" s="662" t="e">
        <f aca="false">IF(A228="","",IF(E228="","",ROUND(+E228*((1+D228)^(1/12)-1),2)))</f>
        <v>#REF!</v>
      </c>
      <c r="I228" s="662" t="e">
        <f aca="false">IF(A228="","",+G228-H228)</f>
        <v>#REF!</v>
      </c>
      <c r="J228" s="662" t="e">
        <f aca="false">IF(A228="","",IF(#REF!="","",PMT((1+D228)^(1/12)-1,(#REF!*12)-A228+1,-E228)))</f>
        <v>#REF!</v>
      </c>
      <c r="K228" s="663"/>
    </row>
    <row r="229" customFormat="false" ht="14.25" hidden="false" customHeight="false" outlineLevel="0" collapsed="false">
      <c r="A229" s="660" t="e">
        <f aca="false">IF(A228="","",IF(A228=#REF!*12,"",+A228+1))</f>
        <v>#REF!</v>
      </c>
      <c r="B229" s="661" t="e">
        <f aca="false">IF(A229="","",+B228)</f>
        <v>#REF!</v>
      </c>
      <c r="C229" s="661" t="e">
        <f aca="false">IF(A229="","",IF(#REF!+'Plano Prestação Mensal Proposta'!A229&gt;120,0,ROUND(IF(B229&gt;0.045,(0.045*0.5),(0.5)*B229),7)))</f>
        <v>#REF!</v>
      </c>
      <c r="D229" s="661" t="e">
        <f aca="false">IF(A229="","",+B229-C229)</f>
        <v>#REF!</v>
      </c>
      <c r="E229" s="662" t="e">
        <f aca="false">IF(A229="","",IF(F228="","",+E228-F228))</f>
        <v>#REF!</v>
      </c>
      <c r="F229" s="662" t="e">
        <f aca="false">IF(A229="","",IF(J229="","",+J229-H229))</f>
        <v>#REF!</v>
      </c>
      <c r="G229" s="662" t="e">
        <f aca="false">IF(A229="","",IF(E229="","",ROUND(+E229*((1+B229)^(1/12)-1),2)))</f>
        <v>#REF!</v>
      </c>
      <c r="H229" s="662" t="e">
        <f aca="false">IF(A229="","",IF(E229="","",ROUND(+E229*((1+D229)^(1/12)-1),2)))</f>
        <v>#REF!</v>
      </c>
      <c r="I229" s="662" t="e">
        <f aca="false">IF(A229="","",+G229-H229)</f>
        <v>#REF!</v>
      </c>
      <c r="J229" s="662" t="e">
        <f aca="false">IF(A229="","",IF(#REF!="","",PMT((1+D229)^(1/12)-1,(#REF!*12)-A229+1,-E229)))</f>
        <v>#REF!</v>
      </c>
      <c r="K229" s="663"/>
    </row>
    <row r="230" customFormat="false" ht="14.25" hidden="false" customHeight="false" outlineLevel="0" collapsed="false">
      <c r="A230" s="660" t="e">
        <f aca="false">IF(A229="","",IF(A229=#REF!*12,"",+A229+1))</f>
        <v>#REF!</v>
      </c>
      <c r="B230" s="661" t="e">
        <f aca="false">IF(A230="","",+B229)</f>
        <v>#REF!</v>
      </c>
      <c r="C230" s="661" t="e">
        <f aca="false">IF(A230="","",IF(#REF!+'Plano Prestação Mensal Proposta'!A230&gt;120,0,ROUND(IF(B230&gt;0.045,(0.045*0.5),(0.5)*B230),7)))</f>
        <v>#REF!</v>
      </c>
      <c r="D230" s="661" t="e">
        <f aca="false">IF(A230="","",+B230-C230)</f>
        <v>#REF!</v>
      </c>
      <c r="E230" s="662" t="e">
        <f aca="false">IF(A230="","",IF(F229="","",+E229-F229))</f>
        <v>#REF!</v>
      </c>
      <c r="F230" s="662" t="e">
        <f aca="false">IF(A230="","",IF(J230="","",+J230-H230))</f>
        <v>#REF!</v>
      </c>
      <c r="G230" s="662" t="e">
        <f aca="false">IF(A230="","",IF(E230="","",ROUND(+E230*((1+B230)^(1/12)-1),2)))</f>
        <v>#REF!</v>
      </c>
      <c r="H230" s="662" t="e">
        <f aca="false">IF(A230="","",IF(E230="","",ROUND(+E230*((1+D230)^(1/12)-1),2)))</f>
        <v>#REF!</v>
      </c>
      <c r="I230" s="662" t="e">
        <f aca="false">IF(A230="","",+G230-H230)</f>
        <v>#REF!</v>
      </c>
      <c r="J230" s="662" t="e">
        <f aca="false">IF(A230="","",IF(#REF!="","",PMT((1+D230)^(1/12)-1,(#REF!*12)-A230+1,-E230)))</f>
        <v>#REF!</v>
      </c>
      <c r="K230" s="663"/>
    </row>
    <row r="231" customFormat="false" ht="14.25" hidden="false" customHeight="false" outlineLevel="0" collapsed="false">
      <c r="A231" s="660" t="e">
        <f aca="false">IF(A230="","",IF(A230=#REF!*12,"",+A230+1))</f>
        <v>#REF!</v>
      </c>
      <c r="B231" s="661" t="e">
        <f aca="false">IF(A231="","",+B230)</f>
        <v>#REF!</v>
      </c>
      <c r="C231" s="661" t="e">
        <f aca="false">IF(A231="","",IF(#REF!+'Plano Prestação Mensal Proposta'!A231&gt;120,0,ROUND(IF(B231&gt;0.045,(0.045*0.5),(0.5)*B231),7)))</f>
        <v>#REF!</v>
      </c>
      <c r="D231" s="661" t="e">
        <f aca="false">IF(A231="","",+B231-C231)</f>
        <v>#REF!</v>
      </c>
      <c r="E231" s="662" t="e">
        <f aca="false">IF(A231="","",IF(F230="","",+E230-F230))</f>
        <v>#REF!</v>
      </c>
      <c r="F231" s="662" t="e">
        <f aca="false">IF(A231="","",IF(J231="","",+J231-H231))</f>
        <v>#REF!</v>
      </c>
      <c r="G231" s="662" t="e">
        <f aca="false">IF(A231="","",IF(E231="","",ROUND(+E231*((1+B231)^(1/12)-1),2)))</f>
        <v>#REF!</v>
      </c>
      <c r="H231" s="662" t="e">
        <f aca="false">IF(A231="","",IF(E231="","",ROUND(+E231*((1+D231)^(1/12)-1),2)))</f>
        <v>#REF!</v>
      </c>
      <c r="I231" s="662" t="e">
        <f aca="false">IF(A231="","",+G231-H231)</f>
        <v>#REF!</v>
      </c>
      <c r="J231" s="662" t="e">
        <f aca="false">IF(A231="","",IF(#REF!="","",PMT((1+D231)^(1/12)-1,(#REF!*12)-A231+1,-E231)))</f>
        <v>#REF!</v>
      </c>
      <c r="K231" s="663"/>
    </row>
    <row r="232" customFormat="false" ht="14.25" hidden="false" customHeight="false" outlineLevel="0" collapsed="false">
      <c r="A232" s="660" t="e">
        <f aca="false">IF(A231="","",IF(A231=#REF!*12,"",+A231+1))</f>
        <v>#REF!</v>
      </c>
      <c r="B232" s="661" t="e">
        <f aca="false">IF(A232="","",+B231)</f>
        <v>#REF!</v>
      </c>
      <c r="C232" s="661" t="e">
        <f aca="false">IF(A232="","",IF(#REF!+'Plano Prestação Mensal Proposta'!A232&gt;120,0,ROUND(IF(B232&gt;0.045,(0.045*0.5),(0.5)*B232),7)))</f>
        <v>#REF!</v>
      </c>
      <c r="D232" s="661" t="e">
        <f aca="false">IF(A232="","",+B232-C232)</f>
        <v>#REF!</v>
      </c>
      <c r="E232" s="662" t="e">
        <f aca="false">IF(A232="","",IF(F231="","",+E231-F231))</f>
        <v>#REF!</v>
      </c>
      <c r="F232" s="662" t="e">
        <f aca="false">IF(A232="","",IF(J232="","",+J232-H232))</f>
        <v>#REF!</v>
      </c>
      <c r="G232" s="662" t="e">
        <f aca="false">IF(A232="","",IF(E232="","",ROUND(+E232*((1+B232)^(1/12)-1),2)))</f>
        <v>#REF!</v>
      </c>
      <c r="H232" s="662" t="e">
        <f aca="false">IF(A232="","",IF(E232="","",ROUND(+E232*((1+D232)^(1/12)-1),2)))</f>
        <v>#REF!</v>
      </c>
      <c r="I232" s="662" t="e">
        <f aca="false">IF(A232="","",+G232-H232)</f>
        <v>#REF!</v>
      </c>
      <c r="J232" s="662" t="e">
        <f aca="false">IF(A232="","",IF(#REF!="","",PMT((1+D232)^(1/12)-1,(#REF!*12)-A232+1,-E232)))</f>
        <v>#REF!</v>
      </c>
      <c r="K232" s="663"/>
    </row>
    <row r="233" customFormat="false" ht="14.25" hidden="false" customHeight="false" outlineLevel="0" collapsed="false">
      <c r="A233" s="660" t="e">
        <f aca="false">IF(A232="","",IF(A232=#REF!*12,"",+A232+1))</f>
        <v>#REF!</v>
      </c>
      <c r="B233" s="661" t="e">
        <f aca="false">IF(A233="","",+B232)</f>
        <v>#REF!</v>
      </c>
      <c r="C233" s="661" t="e">
        <f aca="false">IF(A233="","",IF(#REF!+'Plano Prestação Mensal Proposta'!A233&gt;120,0,ROUND(IF(B233&gt;0.045,(0.045*0.5),(0.5)*B233),7)))</f>
        <v>#REF!</v>
      </c>
      <c r="D233" s="661" t="e">
        <f aca="false">IF(A233="","",+B233-C233)</f>
        <v>#REF!</v>
      </c>
      <c r="E233" s="662" t="e">
        <f aca="false">IF(A233="","",IF(F232="","",+E232-F232))</f>
        <v>#REF!</v>
      </c>
      <c r="F233" s="662" t="e">
        <f aca="false">IF(A233="","",IF(J233="","",+J233-H233))</f>
        <v>#REF!</v>
      </c>
      <c r="G233" s="662" t="e">
        <f aca="false">IF(A233="","",IF(E233="","",ROUND(+E233*((1+B233)^(1/12)-1),2)))</f>
        <v>#REF!</v>
      </c>
      <c r="H233" s="662" t="e">
        <f aca="false">IF(A233="","",IF(E233="","",ROUND(+E233*((1+D233)^(1/12)-1),2)))</f>
        <v>#REF!</v>
      </c>
      <c r="I233" s="662" t="e">
        <f aca="false">IF(A233="","",+G233-H233)</f>
        <v>#REF!</v>
      </c>
      <c r="J233" s="662" t="e">
        <f aca="false">IF(A233="","",IF(#REF!="","",PMT((1+D233)^(1/12)-1,(#REF!*12)-A233+1,-E233)))</f>
        <v>#REF!</v>
      </c>
      <c r="K233" s="663"/>
    </row>
    <row r="234" customFormat="false" ht="14.25" hidden="false" customHeight="false" outlineLevel="0" collapsed="false">
      <c r="A234" s="660" t="e">
        <f aca="false">IF(A233="","",IF(A233=#REF!*12,"",+A233+1))</f>
        <v>#REF!</v>
      </c>
      <c r="B234" s="661" t="e">
        <f aca="false">IF(A234="","",+B233)</f>
        <v>#REF!</v>
      </c>
      <c r="C234" s="661" t="e">
        <f aca="false">IF(A234="","",IF(#REF!+'Plano Prestação Mensal Proposta'!A234&gt;120,0,ROUND(IF(B234&gt;0.045,(0.045*0.5),(0.5)*B234),7)))</f>
        <v>#REF!</v>
      </c>
      <c r="D234" s="661" t="e">
        <f aca="false">IF(A234="","",+B234-C234)</f>
        <v>#REF!</v>
      </c>
      <c r="E234" s="662" t="e">
        <f aca="false">IF(A234="","",IF(F233="","",+E233-F233))</f>
        <v>#REF!</v>
      </c>
      <c r="F234" s="662" t="e">
        <f aca="false">IF(A234="","",IF(J234="","",+J234-H234))</f>
        <v>#REF!</v>
      </c>
      <c r="G234" s="662" t="e">
        <f aca="false">IF(A234="","",IF(E234="","",ROUND(+E234*((1+B234)^(1/12)-1),2)))</f>
        <v>#REF!</v>
      </c>
      <c r="H234" s="662" t="e">
        <f aca="false">IF(A234="","",IF(E234="","",ROUND(+E234*((1+D234)^(1/12)-1),2)))</f>
        <v>#REF!</v>
      </c>
      <c r="I234" s="662" t="e">
        <f aca="false">IF(A234="","",+G234-H234)</f>
        <v>#REF!</v>
      </c>
      <c r="J234" s="662" t="e">
        <f aca="false">IF(A234="","",IF(#REF!="","",PMT((1+D234)^(1/12)-1,(#REF!*12)-A234+1,-E234)))</f>
        <v>#REF!</v>
      </c>
      <c r="K234" s="663"/>
    </row>
    <row r="235" customFormat="false" ht="14.25" hidden="false" customHeight="false" outlineLevel="0" collapsed="false">
      <c r="A235" s="660" t="e">
        <f aca="false">IF(A234="","",IF(A234=#REF!*12,"",+A234+1))</f>
        <v>#REF!</v>
      </c>
      <c r="B235" s="661" t="e">
        <f aca="false">IF(A235="","",+B234)</f>
        <v>#REF!</v>
      </c>
      <c r="C235" s="661" t="e">
        <f aca="false">IF(A235="","",IF(#REF!+'Plano Prestação Mensal Proposta'!A235&gt;120,0,ROUND(IF(B235&gt;0.045,(0.045*0.5),(0.5)*B235),7)))</f>
        <v>#REF!</v>
      </c>
      <c r="D235" s="661" t="e">
        <f aca="false">IF(A235="","",+B235-C235)</f>
        <v>#REF!</v>
      </c>
      <c r="E235" s="662" t="e">
        <f aca="false">IF(A235="","",IF(F234="","",+E234-F234))</f>
        <v>#REF!</v>
      </c>
      <c r="F235" s="662" t="e">
        <f aca="false">IF(A235="","",IF(J235="","",+J235-H235))</f>
        <v>#REF!</v>
      </c>
      <c r="G235" s="662" t="e">
        <f aca="false">IF(A235="","",IF(E235="","",ROUND(+E235*((1+B235)^(1/12)-1),2)))</f>
        <v>#REF!</v>
      </c>
      <c r="H235" s="662" t="e">
        <f aca="false">IF(A235="","",IF(E235="","",ROUND(+E235*((1+D235)^(1/12)-1),2)))</f>
        <v>#REF!</v>
      </c>
      <c r="I235" s="662" t="e">
        <f aca="false">IF(A235="","",+G235-H235)</f>
        <v>#REF!</v>
      </c>
      <c r="J235" s="662" t="e">
        <f aca="false">IF(A235="","",IF(#REF!="","",PMT((1+D235)^(1/12)-1,(#REF!*12)-A235+1,-E235)))</f>
        <v>#REF!</v>
      </c>
      <c r="K235" s="663"/>
    </row>
    <row r="236" customFormat="false" ht="14.25" hidden="false" customHeight="false" outlineLevel="0" collapsed="false">
      <c r="A236" s="660" t="e">
        <f aca="false">IF(A235="","",IF(A235=#REF!*12,"",+A235+1))</f>
        <v>#REF!</v>
      </c>
      <c r="B236" s="661" t="e">
        <f aca="false">IF(A236="","",+B235)</f>
        <v>#REF!</v>
      </c>
      <c r="C236" s="661" t="e">
        <f aca="false">IF(A236="","",IF(#REF!+'Plano Prestação Mensal Proposta'!A236&gt;120,0,ROUND(IF(B236&gt;0.045,(0.045*0.5),(0.5)*B236),7)))</f>
        <v>#REF!</v>
      </c>
      <c r="D236" s="661" t="e">
        <f aca="false">IF(A236="","",+B236-C236)</f>
        <v>#REF!</v>
      </c>
      <c r="E236" s="662" t="e">
        <f aca="false">IF(A236="","",IF(F235="","",+E235-F235))</f>
        <v>#REF!</v>
      </c>
      <c r="F236" s="662" t="e">
        <f aca="false">IF(A236="","",IF(J236="","",+J236-H236))</f>
        <v>#REF!</v>
      </c>
      <c r="G236" s="662" t="e">
        <f aca="false">IF(A236="","",IF(E236="","",ROUND(+E236*((1+B236)^(1/12)-1),2)))</f>
        <v>#REF!</v>
      </c>
      <c r="H236" s="662" t="e">
        <f aca="false">IF(A236="","",IF(E236="","",ROUND(+E236*((1+D236)^(1/12)-1),2)))</f>
        <v>#REF!</v>
      </c>
      <c r="I236" s="662" t="e">
        <f aca="false">IF(A236="","",+G236-H236)</f>
        <v>#REF!</v>
      </c>
      <c r="J236" s="662" t="e">
        <f aca="false">IF(A236="","",IF(#REF!="","",PMT((1+D236)^(1/12)-1,(#REF!*12)-A236+1,-E236)))</f>
        <v>#REF!</v>
      </c>
      <c r="K236" s="663"/>
    </row>
    <row r="237" customFormat="false" ht="14.25" hidden="false" customHeight="false" outlineLevel="0" collapsed="false">
      <c r="A237" s="660" t="e">
        <f aca="false">IF(A236="","",IF(A236=#REF!*12,"",+A236+1))</f>
        <v>#REF!</v>
      </c>
      <c r="B237" s="661" t="e">
        <f aca="false">IF(A237="","",+B236)</f>
        <v>#REF!</v>
      </c>
      <c r="C237" s="661" t="e">
        <f aca="false">IF(A237="","",IF(#REF!+'Plano Prestação Mensal Proposta'!A237&gt;120,0,ROUND(IF(B237&gt;0.045,(0.045*0.5),(0.5)*B237),7)))</f>
        <v>#REF!</v>
      </c>
      <c r="D237" s="661" t="e">
        <f aca="false">IF(A237="","",+B237-C237)</f>
        <v>#REF!</v>
      </c>
      <c r="E237" s="662" t="e">
        <f aca="false">IF(A237="","",IF(F236="","",+E236-F236))</f>
        <v>#REF!</v>
      </c>
      <c r="F237" s="662" t="e">
        <f aca="false">IF(A237="","",IF(J237="","",+J237-H237))</f>
        <v>#REF!</v>
      </c>
      <c r="G237" s="662" t="e">
        <f aca="false">IF(A237="","",IF(E237="","",ROUND(+E237*((1+B237)^(1/12)-1),2)))</f>
        <v>#REF!</v>
      </c>
      <c r="H237" s="662" t="e">
        <f aca="false">IF(A237="","",IF(E237="","",ROUND(+E237*((1+D237)^(1/12)-1),2)))</f>
        <v>#REF!</v>
      </c>
      <c r="I237" s="662" t="e">
        <f aca="false">IF(A237="","",+G237-H237)</f>
        <v>#REF!</v>
      </c>
      <c r="J237" s="662" t="e">
        <f aca="false">IF(A237="","",IF(#REF!="","",PMT((1+D237)^(1/12)-1,(#REF!*12)-A237+1,-E237)))</f>
        <v>#REF!</v>
      </c>
      <c r="K237" s="663"/>
    </row>
    <row r="238" customFormat="false" ht="14.25" hidden="false" customHeight="false" outlineLevel="0" collapsed="false">
      <c r="A238" s="660" t="e">
        <f aca="false">IF(A237="","",IF(A237=#REF!*12,"",+A237+1))</f>
        <v>#REF!</v>
      </c>
      <c r="B238" s="661" t="e">
        <f aca="false">IF(A238="","",+B237)</f>
        <v>#REF!</v>
      </c>
      <c r="C238" s="661" t="e">
        <f aca="false">IF(A238="","",IF(#REF!+'Plano Prestação Mensal Proposta'!A238&gt;120,0,ROUND(IF(B238&gt;0.045,(0.045*0.5),(0.5)*B238),7)))</f>
        <v>#REF!</v>
      </c>
      <c r="D238" s="661" t="e">
        <f aca="false">IF(A238="","",+B238-C238)</f>
        <v>#REF!</v>
      </c>
      <c r="E238" s="662" t="e">
        <f aca="false">IF(A238="","",IF(F237="","",+E237-F237))</f>
        <v>#REF!</v>
      </c>
      <c r="F238" s="662" t="e">
        <f aca="false">IF(A238="","",IF(J238="","",+J238-H238))</f>
        <v>#REF!</v>
      </c>
      <c r="G238" s="662" t="e">
        <f aca="false">IF(A238="","",IF(E238="","",ROUND(+E238*((1+B238)^(1/12)-1),2)))</f>
        <v>#REF!</v>
      </c>
      <c r="H238" s="662" t="e">
        <f aca="false">IF(A238="","",IF(E238="","",ROUND(+E238*((1+D238)^(1/12)-1),2)))</f>
        <v>#REF!</v>
      </c>
      <c r="I238" s="662" t="e">
        <f aca="false">IF(A238="","",+G238-H238)</f>
        <v>#REF!</v>
      </c>
      <c r="J238" s="662" t="e">
        <f aca="false">IF(A238="","",IF(#REF!="","",PMT((1+D238)^(1/12)-1,(#REF!*12)-A238+1,-E238)))</f>
        <v>#REF!</v>
      </c>
      <c r="K238" s="663"/>
    </row>
    <row r="239" customFormat="false" ht="14.25" hidden="false" customHeight="false" outlineLevel="0" collapsed="false">
      <c r="A239" s="660" t="e">
        <f aca="false">IF(A238="","",IF(A238=#REF!*12,"",+A238+1))</f>
        <v>#REF!</v>
      </c>
      <c r="B239" s="661" t="e">
        <f aca="false">IF(A239="","",+B238)</f>
        <v>#REF!</v>
      </c>
      <c r="C239" s="661" t="e">
        <f aca="false">IF(A239="","",IF(#REF!+'Plano Prestação Mensal Proposta'!A239&gt;120,0,ROUND(IF(B239&gt;0.045,(0.045*0.5),(0.5)*B239),7)))</f>
        <v>#REF!</v>
      </c>
      <c r="D239" s="661" t="e">
        <f aca="false">IF(A239="","",+B239-C239)</f>
        <v>#REF!</v>
      </c>
      <c r="E239" s="662" t="e">
        <f aca="false">IF(A239="","",IF(F238="","",+E238-F238))</f>
        <v>#REF!</v>
      </c>
      <c r="F239" s="662" t="e">
        <f aca="false">IF(A239="","",IF(J239="","",+J239-H239))</f>
        <v>#REF!</v>
      </c>
      <c r="G239" s="662" t="e">
        <f aca="false">IF(A239="","",IF(E239="","",ROUND(+E239*((1+B239)^(1/12)-1),2)))</f>
        <v>#REF!</v>
      </c>
      <c r="H239" s="662" t="e">
        <f aca="false">IF(A239="","",IF(E239="","",ROUND(+E239*((1+D239)^(1/12)-1),2)))</f>
        <v>#REF!</v>
      </c>
      <c r="I239" s="662" t="e">
        <f aca="false">IF(A239="","",+G239-H239)</f>
        <v>#REF!</v>
      </c>
      <c r="J239" s="662" t="e">
        <f aca="false">IF(A239="","",IF(#REF!="","",PMT((1+D239)^(1/12)-1,(#REF!*12)-A239+1,-E239)))</f>
        <v>#REF!</v>
      </c>
      <c r="K239" s="663"/>
    </row>
    <row r="240" customFormat="false" ht="14.25" hidden="false" customHeight="false" outlineLevel="0" collapsed="false">
      <c r="A240" s="660" t="e">
        <f aca="false">IF(A239="","",IF(A239=#REF!*12,"",+A239+1))</f>
        <v>#REF!</v>
      </c>
      <c r="B240" s="661" t="e">
        <f aca="false">IF(A240="","",+B239)</f>
        <v>#REF!</v>
      </c>
      <c r="C240" s="661" t="e">
        <f aca="false">IF(A240="","",IF(#REF!+'Plano Prestação Mensal Proposta'!A240&gt;120,0,ROUND(IF(B240&gt;0.045,(0.045*0.5),(0.5)*B240),7)))</f>
        <v>#REF!</v>
      </c>
      <c r="D240" s="661" t="e">
        <f aca="false">IF(A240="","",+B240-C240)</f>
        <v>#REF!</v>
      </c>
      <c r="E240" s="662" t="e">
        <f aca="false">IF(A240="","",IF(F239="","",+E239-F239))</f>
        <v>#REF!</v>
      </c>
      <c r="F240" s="662" t="e">
        <f aca="false">IF(A240="","",IF(J240="","",+J240-H240))</f>
        <v>#REF!</v>
      </c>
      <c r="G240" s="662" t="e">
        <f aca="false">IF(A240="","",IF(E240="","",ROUND(+E240*((1+B240)^(1/12)-1),2)))</f>
        <v>#REF!</v>
      </c>
      <c r="H240" s="662" t="e">
        <f aca="false">IF(A240="","",IF(E240="","",ROUND(+E240*((1+D240)^(1/12)-1),2)))</f>
        <v>#REF!</v>
      </c>
      <c r="I240" s="662" t="e">
        <f aca="false">IF(A240="","",+G240-H240)</f>
        <v>#REF!</v>
      </c>
      <c r="J240" s="662" t="e">
        <f aca="false">IF(A240="","",IF(#REF!="","",PMT((1+D240)^(1/12)-1,(#REF!*12)-A240+1,-E240)))</f>
        <v>#REF!</v>
      </c>
      <c r="K240" s="663"/>
    </row>
    <row r="241" customFormat="false" ht="14.25" hidden="false" customHeight="false" outlineLevel="0" collapsed="false">
      <c r="A241" s="660" t="e">
        <f aca="false">IF(A240="","",IF(A240=#REF!*12,"",+A240+1))</f>
        <v>#REF!</v>
      </c>
      <c r="B241" s="661" t="e">
        <f aca="false">IF(A241="","",+B240)</f>
        <v>#REF!</v>
      </c>
      <c r="C241" s="661" t="e">
        <f aca="false">IF(A241="","",IF(#REF!+'Plano Prestação Mensal Proposta'!A241&gt;120,0,ROUND(IF(B241&gt;0.045,(0.045*0.5),(0.5)*B241),7)))</f>
        <v>#REF!</v>
      </c>
      <c r="D241" s="661" t="e">
        <f aca="false">IF(A241="","",+B241-C241)</f>
        <v>#REF!</v>
      </c>
      <c r="E241" s="662" t="e">
        <f aca="false">IF(A241="","",IF(F240="","",+E240-F240))</f>
        <v>#REF!</v>
      </c>
      <c r="F241" s="662" t="e">
        <f aca="false">IF(A241="","",IF(J241="","",+J241-H241))</f>
        <v>#REF!</v>
      </c>
      <c r="G241" s="662" t="e">
        <f aca="false">IF(A241="","",IF(E241="","",ROUND(+E241*((1+B241)^(1/12)-1),2)))</f>
        <v>#REF!</v>
      </c>
      <c r="H241" s="662" t="e">
        <f aca="false">IF(A241="","",IF(E241="","",ROUND(+E241*((1+D241)^(1/12)-1),2)))</f>
        <v>#REF!</v>
      </c>
      <c r="I241" s="662" t="e">
        <f aca="false">IF(A241="","",+G241-H241)</f>
        <v>#REF!</v>
      </c>
      <c r="J241" s="662" t="e">
        <f aca="false">IF(A241="","",IF(#REF!="","",PMT((1+D241)^(1/12)-1,(#REF!*12)-A241+1,-E241)))</f>
        <v>#REF!</v>
      </c>
      <c r="K241" s="663"/>
    </row>
    <row r="242" customFormat="false" ht="14.25" hidden="false" customHeight="false" outlineLevel="0" collapsed="false">
      <c r="A242" s="660" t="e">
        <f aca="false">IF(A241="","",IF(A241=#REF!*12,"",+A241+1))</f>
        <v>#REF!</v>
      </c>
      <c r="B242" s="661" t="e">
        <f aca="false">IF(A242="","",+B241)</f>
        <v>#REF!</v>
      </c>
      <c r="C242" s="661" t="e">
        <f aca="false">IF(A242="","",IF(#REF!+'Plano Prestação Mensal Proposta'!A242&gt;120,0,ROUND(IF(B242&gt;0.045,(0.045*0.5),(0.5)*B242),7)))</f>
        <v>#REF!</v>
      </c>
      <c r="D242" s="661" t="e">
        <f aca="false">IF(A242="","",+B242-C242)</f>
        <v>#REF!</v>
      </c>
      <c r="E242" s="662" t="e">
        <f aca="false">IF(A242="","",IF(F241="","",+E241-F241))</f>
        <v>#REF!</v>
      </c>
      <c r="F242" s="662" t="e">
        <f aca="false">IF(A242="","",IF(J242="","",+J242-H242))</f>
        <v>#REF!</v>
      </c>
      <c r="G242" s="662" t="e">
        <f aca="false">IF(A242="","",IF(E242="","",ROUND(+E242*((1+B242)^(1/12)-1),2)))</f>
        <v>#REF!</v>
      </c>
      <c r="H242" s="662" t="e">
        <f aca="false">IF(A242="","",IF(E242="","",ROUND(+E242*((1+D242)^(1/12)-1),2)))</f>
        <v>#REF!</v>
      </c>
      <c r="I242" s="662" t="e">
        <f aca="false">IF(A242="","",+G242-H242)</f>
        <v>#REF!</v>
      </c>
      <c r="J242" s="662" t="e">
        <f aca="false">IF(A242="","",IF(#REF!="","",PMT((1+D242)^(1/12)-1,(#REF!*12)-A242+1,-E242)))</f>
        <v>#REF!</v>
      </c>
      <c r="K242" s="663"/>
    </row>
    <row r="243" customFormat="false" ht="14.25" hidden="false" customHeight="false" outlineLevel="0" collapsed="false">
      <c r="A243" s="660" t="e">
        <f aca="false">IF(A242="","",IF(A242=#REF!*12,"",+A242+1))</f>
        <v>#REF!</v>
      </c>
      <c r="B243" s="661" t="e">
        <f aca="false">IF(A243="","",+B242)</f>
        <v>#REF!</v>
      </c>
      <c r="C243" s="661" t="e">
        <f aca="false">IF(A243="","",IF(#REF!+'Plano Prestação Mensal Proposta'!A243&gt;120,0,ROUND(IF(B243&gt;0.045,(0.045*0.5),(0.5)*B243),7)))</f>
        <v>#REF!</v>
      </c>
      <c r="D243" s="661" t="e">
        <f aca="false">IF(A243="","",+B243-C243)</f>
        <v>#REF!</v>
      </c>
      <c r="E243" s="662" t="e">
        <f aca="false">IF(A243="","",IF(F242="","",+E242-F242))</f>
        <v>#REF!</v>
      </c>
      <c r="F243" s="662" t="e">
        <f aca="false">IF(A243="","",IF(J243="","",+J243-H243))</f>
        <v>#REF!</v>
      </c>
      <c r="G243" s="662" t="e">
        <f aca="false">IF(A243="","",IF(E243="","",ROUND(+E243*((1+B243)^(1/12)-1),2)))</f>
        <v>#REF!</v>
      </c>
      <c r="H243" s="662" t="e">
        <f aca="false">IF(A243="","",IF(E243="","",ROUND(+E243*((1+D243)^(1/12)-1),2)))</f>
        <v>#REF!</v>
      </c>
      <c r="I243" s="662" t="e">
        <f aca="false">IF(A243="","",+G243-H243)</f>
        <v>#REF!</v>
      </c>
      <c r="J243" s="662" t="e">
        <f aca="false">IF(A243="","",IF(#REF!="","",PMT((1+D243)^(1/12)-1,(#REF!*12)-A243+1,-E243)))</f>
        <v>#REF!</v>
      </c>
      <c r="K243" s="663"/>
    </row>
    <row r="244" customFormat="false" ht="14.25" hidden="false" customHeight="false" outlineLevel="0" collapsed="false">
      <c r="A244" s="660" t="e">
        <f aca="false">IF(A243="","",IF(A243=#REF!*12,"",+A243+1))</f>
        <v>#REF!</v>
      </c>
      <c r="B244" s="661" t="e">
        <f aca="false">IF(A244="","",+B243)</f>
        <v>#REF!</v>
      </c>
      <c r="C244" s="661" t="e">
        <f aca="false">IF(A244="","",IF(#REF!+'Plano Prestação Mensal Proposta'!A244&gt;120,0,ROUND(IF(B244&gt;0.045,(0.045*0.5),(0.5)*B244),7)))</f>
        <v>#REF!</v>
      </c>
      <c r="D244" s="661" t="e">
        <f aca="false">IF(A244="","",+B244-C244)</f>
        <v>#REF!</v>
      </c>
      <c r="E244" s="662" t="e">
        <f aca="false">IF(A244="","",IF(F243="","",+E243-F243))</f>
        <v>#REF!</v>
      </c>
      <c r="F244" s="662" t="e">
        <f aca="false">IF(A244="","",IF(J244="","",+J244-H244))</f>
        <v>#REF!</v>
      </c>
      <c r="G244" s="662" t="e">
        <f aca="false">IF(A244="","",IF(E244="","",ROUND(+E244*((1+B244)^(1/12)-1),2)))</f>
        <v>#REF!</v>
      </c>
      <c r="H244" s="662" t="e">
        <f aca="false">IF(A244="","",IF(E244="","",ROUND(+E244*((1+D244)^(1/12)-1),2)))</f>
        <v>#REF!</v>
      </c>
      <c r="I244" s="662" t="e">
        <f aca="false">IF(A244="","",+G244-H244)</f>
        <v>#REF!</v>
      </c>
      <c r="J244" s="662" t="e">
        <f aca="false">IF(A244="","",IF(#REF!="","",PMT((1+D244)^(1/12)-1,(#REF!*12)-A244+1,-E244)))</f>
        <v>#REF!</v>
      </c>
      <c r="K244" s="663"/>
    </row>
    <row r="245" customFormat="false" ht="14.25" hidden="false" customHeight="false" outlineLevel="0" collapsed="false">
      <c r="A245" s="660" t="e">
        <f aca="false">IF(A244="","",IF(A244=#REF!*12,"",+A244+1))</f>
        <v>#REF!</v>
      </c>
      <c r="B245" s="661" t="e">
        <f aca="false">IF(A245="","",+B244)</f>
        <v>#REF!</v>
      </c>
      <c r="C245" s="661" t="e">
        <f aca="false">IF(A245="","",IF(#REF!+'Plano Prestação Mensal Proposta'!A245&gt;120,0,ROUND(IF(B245&gt;0.045,(0.045*0.5),(0.5)*B245),7)))</f>
        <v>#REF!</v>
      </c>
      <c r="D245" s="661" t="e">
        <f aca="false">IF(A245="","",+B245-C245)</f>
        <v>#REF!</v>
      </c>
      <c r="E245" s="662" t="e">
        <f aca="false">IF(A245="","",IF(F244="","",+E244-F244))</f>
        <v>#REF!</v>
      </c>
      <c r="F245" s="662" t="e">
        <f aca="false">IF(A245="","",IF(J245="","",+J245-H245))</f>
        <v>#REF!</v>
      </c>
      <c r="G245" s="662" t="e">
        <f aca="false">IF(A245="","",IF(E245="","",ROUND(+E245*((1+B245)^(1/12)-1),2)))</f>
        <v>#REF!</v>
      </c>
      <c r="H245" s="662" t="e">
        <f aca="false">IF(A245="","",IF(E245="","",ROUND(+E245*((1+D245)^(1/12)-1),2)))</f>
        <v>#REF!</v>
      </c>
      <c r="I245" s="662" t="e">
        <f aca="false">IF(A245="","",+G245-H245)</f>
        <v>#REF!</v>
      </c>
      <c r="J245" s="662" t="e">
        <f aca="false">IF(A245="","",IF(#REF!="","",PMT((1+D245)^(1/12)-1,(#REF!*12)-A245+1,-E245)))</f>
        <v>#REF!</v>
      </c>
      <c r="K245" s="663"/>
    </row>
    <row r="246" customFormat="false" ht="14.25" hidden="false" customHeight="false" outlineLevel="0" collapsed="false">
      <c r="A246" s="660" t="e">
        <f aca="false">IF(A245="","",IF(A245=#REF!*12,"",+A245+1))</f>
        <v>#REF!</v>
      </c>
      <c r="B246" s="661" t="e">
        <f aca="false">IF(A246="","",+B245)</f>
        <v>#REF!</v>
      </c>
      <c r="C246" s="661" t="e">
        <f aca="false">IF(A246="","",IF(#REF!+'Plano Prestação Mensal Proposta'!A246&gt;120,0,ROUND(IF(B246&gt;0.045,(0.045*0.5),(0.5)*B246),7)))</f>
        <v>#REF!</v>
      </c>
      <c r="D246" s="661" t="e">
        <f aca="false">IF(A246="","",+B246-C246)</f>
        <v>#REF!</v>
      </c>
      <c r="E246" s="662" t="e">
        <f aca="false">IF(A246="","",IF(F245="","",+E245-F245))</f>
        <v>#REF!</v>
      </c>
      <c r="F246" s="662" t="e">
        <f aca="false">IF(A246="","",IF(J246="","",+J246-H246))</f>
        <v>#REF!</v>
      </c>
      <c r="G246" s="662" t="e">
        <f aca="false">IF(A246="","",IF(E246="","",ROUND(+E246*((1+B246)^(1/12)-1),2)))</f>
        <v>#REF!</v>
      </c>
      <c r="H246" s="662" t="e">
        <f aca="false">IF(A246="","",IF(E246="","",ROUND(+E246*((1+D246)^(1/12)-1),2)))</f>
        <v>#REF!</v>
      </c>
      <c r="I246" s="662" t="e">
        <f aca="false">IF(A246="","",+G246-H246)</f>
        <v>#REF!</v>
      </c>
      <c r="J246" s="662" t="e">
        <f aca="false">IF(A246="","",IF(#REF!="","",PMT((1+D246)^(1/12)-1,(#REF!*12)-A246+1,-E246)))</f>
        <v>#REF!</v>
      </c>
      <c r="K246" s="663"/>
    </row>
    <row r="247" customFormat="false" ht="14.25" hidden="false" customHeight="false" outlineLevel="0" collapsed="false">
      <c r="A247" s="660" t="e">
        <f aca="false">IF(A246="","",IF(A246=#REF!*12,"",+A246+1))</f>
        <v>#REF!</v>
      </c>
      <c r="B247" s="661" t="e">
        <f aca="false">IF(A247="","",+B246)</f>
        <v>#REF!</v>
      </c>
      <c r="C247" s="661" t="e">
        <f aca="false">IF(A247="","",IF(#REF!+'Plano Prestação Mensal Proposta'!A247&gt;120,0,ROUND(IF(B247&gt;0.045,(0.045*0.5),(0.5)*B247),7)))</f>
        <v>#REF!</v>
      </c>
      <c r="D247" s="661" t="e">
        <f aca="false">IF(A247="","",+B247-C247)</f>
        <v>#REF!</v>
      </c>
      <c r="E247" s="662" t="e">
        <f aca="false">IF(A247="","",IF(F246="","",+E246-F246))</f>
        <v>#REF!</v>
      </c>
      <c r="F247" s="662" t="e">
        <f aca="false">IF(A247="","",IF(J247="","",+J247-H247))</f>
        <v>#REF!</v>
      </c>
      <c r="G247" s="662" t="e">
        <f aca="false">IF(A247="","",IF(E247="","",ROUND(+E247*((1+B247)^(1/12)-1),2)))</f>
        <v>#REF!</v>
      </c>
      <c r="H247" s="662" t="e">
        <f aca="false">IF(A247="","",IF(E247="","",ROUND(+E247*((1+D247)^(1/12)-1),2)))</f>
        <v>#REF!</v>
      </c>
      <c r="I247" s="662" t="e">
        <f aca="false">IF(A247="","",+G247-H247)</f>
        <v>#REF!</v>
      </c>
      <c r="J247" s="662" t="e">
        <f aca="false">IF(A247="","",IF(#REF!="","",PMT((1+D247)^(1/12)-1,(#REF!*12)-A247+1,-E247)))</f>
        <v>#REF!</v>
      </c>
      <c r="K247" s="663"/>
    </row>
    <row r="248" customFormat="false" ht="14.25" hidden="false" customHeight="false" outlineLevel="0" collapsed="false">
      <c r="A248" s="660" t="e">
        <f aca="false">IF(A247="","",IF(A247=#REF!*12,"",+A247+1))</f>
        <v>#REF!</v>
      </c>
      <c r="B248" s="661" t="e">
        <f aca="false">IF(A248="","",+B247)</f>
        <v>#REF!</v>
      </c>
      <c r="C248" s="661" t="e">
        <f aca="false">IF(A248="","",IF(#REF!+'Plano Prestação Mensal Proposta'!A248&gt;120,0,ROUND(IF(B248&gt;0.045,(0.045*0.5),(0.5)*B248),7)))</f>
        <v>#REF!</v>
      </c>
      <c r="D248" s="661" t="e">
        <f aca="false">IF(A248="","",+B248-C248)</f>
        <v>#REF!</v>
      </c>
      <c r="E248" s="662" t="e">
        <f aca="false">IF(A248="","",IF(F247="","",+E247-F247))</f>
        <v>#REF!</v>
      </c>
      <c r="F248" s="662" t="e">
        <f aca="false">IF(A248="","",IF(J248="","",+J248-H248))</f>
        <v>#REF!</v>
      </c>
      <c r="G248" s="662" t="e">
        <f aca="false">IF(A248="","",IF(E248="","",ROUND(+E248*((1+B248)^(1/12)-1),2)))</f>
        <v>#REF!</v>
      </c>
      <c r="H248" s="662" t="e">
        <f aca="false">IF(A248="","",IF(E248="","",ROUND(+E248*((1+D248)^(1/12)-1),2)))</f>
        <v>#REF!</v>
      </c>
      <c r="I248" s="662" t="e">
        <f aca="false">IF(A248="","",+G248-H248)</f>
        <v>#REF!</v>
      </c>
      <c r="J248" s="662" t="e">
        <f aca="false">IF(A248="","",IF(#REF!="","",PMT((1+D248)^(1/12)-1,(#REF!*12)-A248+1,-E248)))</f>
        <v>#REF!</v>
      </c>
      <c r="K248" s="663"/>
    </row>
    <row r="249" customFormat="false" ht="14.25" hidden="false" customHeight="false" outlineLevel="0" collapsed="false">
      <c r="A249" s="660" t="e">
        <f aca="false">IF(A248="","",IF(A248=#REF!*12,"",+A248+1))</f>
        <v>#REF!</v>
      </c>
      <c r="B249" s="661" t="e">
        <f aca="false">IF(A249="","",+B248)</f>
        <v>#REF!</v>
      </c>
      <c r="C249" s="661" t="e">
        <f aca="false">IF(A249="","",IF(#REF!+'Plano Prestação Mensal Proposta'!A249&gt;120,0,ROUND(IF(B249&gt;0.045,(0.045*0.5),(0.5)*B249),7)))</f>
        <v>#REF!</v>
      </c>
      <c r="D249" s="661" t="e">
        <f aca="false">IF(A249="","",+B249-C249)</f>
        <v>#REF!</v>
      </c>
      <c r="E249" s="662" t="e">
        <f aca="false">IF(A249="","",IF(F248="","",+E248-F248))</f>
        <v>#REF!</v>
      </c>
      <c r="F249" s="662" t="e">
        <f aca="false">IF(A249="","",IF(J249="","",+J249-H249))</f>
        <v>#REF!</v>
      </c>
      <c r="G249" s="662" t="e">
        <f aca="false">IF(A249="","",IF(E249="","",ROUND(+E249*((1+B249)^(1/12)-1),2)))</f>
        <v>#REF!</v>
      </c>
      <c r="H249" s="662" t="e">
        <f aca="false">IF(A249="","",IF(E249="","",ROUND(+E249*((1+D249)^(1/12)-1),2)))</f>
        <v>#REF!</v>
      </c>
      <c r="I249" s="662" t="e">
        <f aca="false">IF(A249="","",+G249-H249)</f>
        <v>#REF!</v>
      </c>
      <c r="J249" s="662" t="e">
        <f aca="false">IF(A249="","",IF(#REF!="","",PMT((1+D249)^(1/12)-1,(#REF!*12)-A249+1,-E249)))</f>
        <v>#REF!</v>
      </c>
      <c r="K249" s="663"/>
    </row>
    <row r="250" customFormat="false" ht="14.25" hidden="false" customHeight="false" outlineLevel="0" collapsed="false">
      <c r="A250" s="660" t="e">
        <f aca="false">IF(A249="","",IF(A249=#REF!*12,"",+A249+1))</f>
        <v>#REF!</v>
      </c>
      <c r="B250" s="661" t="e">
        <f aca="false">IF(A250="","",+B249)</f>
        <v>#REF!</v>
      </c>
      <c r="C250" s="661" t="e">
        <f aca="false">IF(A250="","",IF(#REF!+'Plano Prestação Mensal Proposta'!A250&gt;120,0,ROUND(IF(B250&gt;0.045,(0.045*0.5),(0.5)*B250),7)))</f>
        <v>#REF!</v>
      </c>
      <c r="D250" s="661" t="e">
        <f aca="false">IF(A250="","",+B250-C250)</f>
        <v>#REF!</v>
      </c>
      <c r="E250" s="662" t="e">
        <f aca="false">IF(A250="","",IF(F249="","",+E249-F249))</f>
        <v>#REF!</v>
      </c>
      <c r="F250" s="662" t="e">
        <f aca="false">IF(A250="","",IF(J250="","",+J250-H250))</f>
        <v>#REF!</v>
      </c>
      <c r="G250" s="662" t="e">
        <f aca="false">IF(A250="","",IF(E250="","",ROUND(+E250*((1+B250)^(1/12)-1),2)))</f>
        <v>#REF!</v>
      </c>
      <c r="H250" s="662" t="e">
        <f aca="false">IF(A250="","",IF(E250="","",ROUND(+E250*((1+D250)^(1/12)-1),2)))</f>
        <v>#REF!</v>
      </c>
      <c r="I250" s="662" t="e">
        <f aca="false">IF(A250="","",+G250-H250)</f>
        <v>#REF!</v>
      </c>
      <c r="J250" s="662" t="e">
        <f aca="false">IF(A250="","",IF(#REF!="","",PMT((1+D250)^(1/12)-1,(#REF!*12)-A250+1,-E250)))</f>
        <v>#REF!</v>
      </c>
      <c r="K250" s="663"/>
    </row>
    <row r="251" customFormat="false" ht="14.25" hidden="false" customHeight="false" outlineLevel="0" collapsed="false">
      <c r="A251" s="660" t="e">
        <f aca="false">IF(A250="","",IF(A250=#REF!*12,"",+A250+1))</f>
        <v>#REF!</v>
      </c>
      <c r="B251" s="661" t="e">
        <f aca="false">IF(A251="","",+B250)</f>
        <v>#REF!</v>
      </c>
      <c r="C251" s="661" t="e">
        <f aca="false">IF(A251="","",IF(#REF!+'Plano Prestação Mensal Proposta'!A251&gt;120,0,ROUND(IF(B251&gt;0.045,(0.045*0.5),(0.5)*B251),7)))</f>
        <v>#REF!</v>
      </c>
      <c r="D251" s="661" t="e">
        <f aca="false">IF(A251="","",+B251-C251)</f>
        <v>#REF!</v>
      </c>
      <c r="E251" s="662" t="e">
        <f aca="false">IF(A251="","",IF(F250="","",+E250-F250))</f>
        <v>#REF!</v>
      </c>
      <c r="F251" s="662" t="e">
        <f aca="false">IF(A251="","",IF(J251="","",+J251-H251))</f>
        <v>#REF!</v>
      </c>
      <c r="G251" s="662" t="e">
        <f aca="false">IF(A251="","",IF(E251="","",ROUND(+E251*((1+B251)^(1/12)-1),2)))</f>
        <v>#REF!</v>
      </c>
      <c r="H251" s="662" t="e">
        <f aca="false">IF(A251="","",IF(E251="","",ROUND(+E251*((1+D251)^(1/12)-1),2)))</f>
        <v>#REF!</v>
      </c>
      <c r="I251" s="662" t="e">
        <f aca="false">IF(A251="","",+G251-H251)</f>
        <v>#REF!</v>
      </c>
      <c r="J251" s="662" t="e">
        <f aca="false">IF(A251="","",IF(#REF!="","",PMT((1+D251)^(1/12)-1,(#REF!*12)-A251+1,-E251)))</f>
        <v>#REF!</v>
      </c>
      <c r="K251" s="663"/>
    </row>
    <row r="252" customFormat="false" ht="14.25" hidden="false" customHeight="false" outlineLevel="0" collapsed="false">
      <c r="A252" s="660" t="e">
        <f aca="false">IF(A251="","",IF(A251=#REF!*12,"",+A251+1))</f>
        <v>#REF!</v>
      </c>
      <c r="B252" s="661" t="e">
        <f aca="false">IF(A252="","",+B251)</f>
        <v>#REF!</v>
      </c>
      <c r="C252" s="661" t="e">
        <f aca="false">IF(A252="","",IF(#REF!+'Plano Prestação Mensal Proposta'!A252&gt;120,0,ROUND(IF(B252&gt;0.045,(0.045*0.5),(0.5)*B252),7)))</f>
        <v>#REF!</v>
      </c>
      <c r="D252" s="661" t="e">
        <f aca="false">IF(A252="","",+B252-C252)</f>
        <v>#REF!</v>
      </c>
      <c r="E252" s="662" t="e">
        <f aca="false">IF(A252="","",IF(F251="","",+E251-F251))</f>
        <v>#REF!</v>
      </c>
      <c r="F252" s="662" t="e">
        <f aca="false">IF(A252="","",IF(J252="","",+J252-H252))</f>
        <v>#REF!</v>
      </c>
      <c r="G252" s="662" t="e">
        <f aca="false">IF(A252="","",IF(E252="","",ROUND(+E252*((1+B252)^(1/12)-1),2)))</f>
        <v>#REF!</v>
      </c>
      <c r="H252" s="662" t="e">
        <f aca="false">IF(A252="","",IF(E252="","",ROUND(+E252*((1+D252)^(1/12)-1),2)))</f>
        <v>#REF!</v>
      </c>
      <c r="I252" s="662" t="e">
        <f aca="false">IF(A252="","",+G252-H252)</f>
        <v>#REF!</v>
      </c>
      <c r="J252" s="662" t="e">
        <f aca="false">IF(A252="","",IF(#REF!="","",PMT((1+D252)^(1/12)-1,(#REF!*12)-A252+1,-E252)))</f>
        <v>#REF!</v>
      </c>
      <c r="K252" s="663"/>
    </row>
    <row r="253" customFormat="false" ht="14.25" hidden="false" customHeight="false" outlineLevel="0" collapsed="false">
      <c r="A253" s="660" t="e">
        <f aca="false">IF(A252="","",IF(A252=#REF!*12,"",+A252+1))</f>
        <v>#REF!</v>
      </c>
      <c r="B253" s="661" t="e">
        <f aca="false">IF(A253="","",+B252)</f>
        <v>#REF!</v>
      </c>
      <c r="C253" s="661" t="e">
        <f aca="false">IF(A253="","",IF(#REF!+'Plano Prestação Mensal Proposta'!A253&gt;120,0,ROUND(IF(B253&gt;0.045,(0.045*0.5),(0.5)*B253),7)))</f>
        <v>#REF!</v>
      </c>
      <c r="D253" s="661" t="e">
        <f aca="false">IF(A253="","",+B253-C253)</f>
        <v>#REF!</v>
      </c>
      <c r="E253" s="662" t="e">
        <f aca="false">IF(A253="","",IF(F252="","",+E252-F252))</f>
        <v>#REF!</v>
      </c>
      <c r="F253" s="662" t="e">
        <f aca="false">IF(A253="","",IF(J253="","",+J253-H253))</f>
        <v>#REF!</v>
      </c>
      <c r="G253" s="662" t="e">
        <f aca="false">IF(A253="","",IF(E253="","",ROUND(+E253*((1+B253)^(1/12)-1),2)))</f>
        <v>#REF!</v>
      </c>
      <c r="H253" s="662" t="e">
        <f aca="false">IF(A253="","",IF(E253="","",ROUND(+E253*((1+D253)^(1/12)-1),2)))</f>
        <v>#REF!</v>
      </c>
      <c r="I253" s="662" t="e">
        <f aca="false">IF(A253="","",+G253-H253)</f>
        <v>#REF!</v>
      </c>
      <c r="J253" s="662" t="e">
        <f aca="false">IF(A253="","",IF(#REF!="","",PMT((1+D253)^(1/12)-1,(#REF!*12)-A253+1,-E253)))</f>
        <v>#REF!</v>
      </c>
      <c r="K253" s="663"/>
    </row>
    <row r="254" customFormat="false" ht="14.25" hidden="false" customHeight="false" outlineLevel="0" collapsed="false">
      <c r="A254" s="660" t="e">
        <f aca="false">IF(A253="","",IF(A253=#REF!*12,"",+A253+1))</f>
        <v>#REF!</v>
      </c>
      <c r="B254" s="661" t="e">
        <f aca="false">IF(A254="","",+B253)</f>
        <v>#REF!</v>
      </c>
      <c r="C254" s="661" t="e">
        <f aca="false">IF(A254="","",IF(#REF!+'Plano Prestação Mensal Proposta'!A254&gt;120,0,ROUND(IF(B254&gt;0.045,(0.045*0.5),(0.5)*B254),7)))</f>
        <v>#REF!</v>
      </c>
      <c r="D254" s="661" t="e">
        <f aca="false">IF(A254="","",+B254-C254)</f>
        <v>#REF!</v>
      </c>
      <c r="E254" s="662" t="e">
        <f aca="false">IF(A254="","",IF(F253="","",+E253-F253))</f>
        <v>#REF!</v>
      </c>
      <c r="F254" s="662" t="e">
        <f aca="false">IF(A254="","",IF(J254="","",+J254-H254))</f>
        <v>#REF!</v>
      </c>
      <c r="G254" s="662" t="e">
        <f aca="false">IF(A254="","",IF(E254="","",ROUND(+E254*((1+B254)^(1/12)-1),2)))</f>
        <v>#REF!</v>
      </c>
      <c r="H254" s="662" t="e">
        <f aca="false">IF(A254="","",IF(E254="","",ROUND(+E254*((1+D254)^(1/12)-1),2)))</f>
        <v>#REF!</v>
      </c>
      <c r="I254" s="662" t="e">
        <f aca="false">IF(A254="","",+G254-H254)</f>
        <v>#REF!</v>
      </c>
      <c r="J254" s="662" t="e">
        <f aca="false">IF(A254="","",IF(#REF!="","",PMT((1+D254)^(1/12)-1,(#REF!*12)-A254+1,-E254)))</f>
        <v>#REF!</v>
      </c>
      <c r="K254" s="663"/>
    </row>
    <row r="255" customFormat="false" ht="14.25" hidden="false" customHeight="false" outlineLevel="0" collapsed="false">
      <c r="A255" s="660" t="e">
        <f aca="false">IF(A254="","",IF(A254=#REF!*12,"",+A254+1))</f>
        <v>#REF!</v>
      </c>
      <c r="B255" s="661" t="e">
        <f aca="false">IF(A255="","",+B254)</f>
        <v>#REF!</v>
      </c>
      <c r="C255" s="661" t="e">
        <f aca="false">IF(A255="","",IF(#REF!+'Plano Prestação Mensal Proposta'!A255&gt;120,0,ROUND(IF(B255&gt;0.045,(0.045*0.5),(0.5)*B255),7)))</f>
        <v>#REF!</v>
      </c>
      <c r="D255" s="661" t="e">
        <f aca="false">IF(A255="","",+B255-C255)</f>
        <v>#REF!</v>
      </c>
      <c r="E255" s="662" t="e">
        <f aca="false">IF(A255="","",IF(F254="","",+E254-F254))</f>
        <v>#REF!</v>
      </c>
      <c r="F255" s="662" t="e">
        <f aca="false">IF(A255="","",IF(J255="","",+J255-H255))</f>
        <v>#REF!</v>
      </c>
      <c r="G255" s="662" t="e">
        <f aca="false">IF(A255="","",IF(E255="","",ROUND(+E255*((1+B255)^(1/12)-1),2)))</f>
        <v>#REF!</v>
      </c>
      <c r="H255" s="662" t="e">
        <f aca="false">IF(A255="","",IF(E255="","",ROUND(+E255*((1+D255)^(1/12)-1),2)))</f>
        <v>#REF!</v>
      </c>
      <c r="I255" s="662" t="e">
        <f aca="false">IF(A255="","",+G255-H255)</f>
        <v>#REF!</v>
      </c>
      <c r="J255" s="662" t="e">
        <f aca="false">IF(A255="","",IF(#REF!="","",PMT((1+D255)^(1/12)-1,(#REF!*12)-A255+1,-E255)))</f>
        <v>#REF!</v>
      </c>
      <c r="K255" s="663"/>
    </row>
    <row r="256" customFormat="false" ht="14.25" hidden="false" customHeight="false" outlineLevel="0" collapsed="false">
      <c r="A256" s="660" t="e">
        <f aca="false">IF(A255="","",IF(A255=#REF!*12,"",+A255+1))</f>
        <v>#REF!</v>
      </c>
      <c r="B256" s="661" t="e">
        <f aca="false">IF(A256="","",+B255)</f>
        <v>#REF!</v>
      </c>
      <c r="C256" s="661" t="e">
        <f aca="false">IF(A256="","",IF(#REF!+'Plano Prestação Mensal Proposta'!A256&gt;120,0,ROUND(IF(B256&gt;0.045,(0.045*0.5),(0.5)*B256),7)))</f>
        <v>#REF!</v>
      </c>
      <c r="D256" s="661" t="e">
        <f aca="false">IF(A256="","",+B256-C256)</f>
        <v>#REF!</v>
      </c>
      <c r="E256" s="662" t="e">
        <f aca="false">IF(A256="","",IF(F255="","",+E255-F255))</f>
        <v>#REF!</v>
      </c>
      <c r="F256" s="662" t="e">
        <f aca="false">IF(A256="","",IF(J256="","",+J256-H256))</f>
        <v>#REF!</v>
      </c>
      <c r="G256" s="662" t="e">
        <f aca="false">IF(A256="","",IF(E256="","",ROUND(+E256*((1+B256)^(1/12)-1),2)))</f>
        <v>#REF!</v>
      </c>
      <c r="H256" s="662" t="e">
        <f aca="false">IF(A256="","",IF(E256="","",ROUND(+E256*((1+D256)^(1/12)-1),2)))</f>
        <v>#REF!</v>
      </c>
      <c r="I256" s="662" t="e">
        <f aca="false">IF(A256="","",+G256-H256)</f>
        <v>#REF!</v>
      </c>
      <c r="J256" s="662" t="e">
        <f aca="false">IF(A256="","",IF(#REF!="","",PMT((1+D256)^(1/12)-1,(#REF!*12)-A256+1,-E256)))</f>
        <v>#REF!</v>
      </c>
      <c r="K256" s="663"/>
    </row>
    <row r="257" customFormat="false" ht="14.25" hidden="false" customHeight="false" outlineLevel="0" collapsed="false">
      <c r="A257" s="660" t="e">
        <f aca="false">IF(A256="","",IF(A256=#REF!*12,"",+A256+1))</f>
        <v>#REF!</v>
      </c>
      <c r="B257" s="661" t="e">
        <f aca="false">IF(A257="","",+B256)</f>
        <v>#REF!</v>
      </c>
      <c r="C257" s="661" t="e">
        <f aca="false">IF(A257="","",IF(#REF!+'Plano Prestação Mensal Proposta'!A257&gt;120,0,ROUND(IF(B257&gt;0.045,(0.045*0.5),(0.5)*B257),7)))</f>
        <v>#REF!</v>
      </c>
      <c r="D257" s="661" t="e">
        <f aca="false">IF(A257="","",+B257-C257)</f>
        <v>#REF!</v>
      </c>
      <c r="E257" s="662" t="e">
        <f aca="false">IF(A257="","",IF(F256="","",+E256-F256))</f>
        <v>#REF!</v>
      </c>
      <c r="F257" s="662" t="e">
        <f aca="false">IF(A257="","",IF(J257="","",+J257-H257))</f>
        <v>#REF!</v>
      </c>
      <c r="G257" s="662" t="e">
        <f aca="false">IF(A257="","",IF(E257="","",ROUND(+E257*((1+B257)^(1/12)-1),2)))</f>
        <v>#REF!</v>
      </c>
      <c r="H257" s="662" t="e">
        <f aca="false">IF(A257="","",IF(E257="","",ROUND(+E257*((1+D257)^(1/12)-1),2)))</f>
        <v>#REF!</v>
      </c>
      <c r="I257" s="662" t="e">
        <f aca="false">IF(A257="","",+G257-H257)</f>
        <v>#REF!</v>
      </c>
      <c r="J257" s="662" t="e">
        <f aca="false">IF(A257="","",IF(#REF!="","",PMT((1+D257)^(1/12)-1,(#REF!*12)-A257+1,-E257)))</f>
        <v>#REF!</v>
      </c>
      <c r="K257" s="663"/>
    </row>
    <row r="258" customFormat="false" ht="14.25" hidden="false" customHeight="false" outlineLevel="0" collapsed="false">
      <c r="A258" s="660" t="e">
        <f aca="false">IF(A257="","",IF(A257=#REF!*12,"",+A257+1))</f>
        <v>#REF!</v>
      </c>
      <c r="B258" s="661" t="e">
        <f aca="false">IF(A258="","",+B257)</f>
        <v>#REF!</v>
      </c>
      <c r="C258" s="661" t="e">
        <f aca="false">IF(A258="","",IF(#REF!+'Plano Prestação Mensal Proposta'!A258&gt;120,0,ROUND(IF(B258&gt;0.045,(0.045*0.5),(0.5)*B258),7)))</f>
        <v>#REF!</v>
      </c>
      <c r="D258" s="661" t="e">
        <f aca="false">IF(A258="","",+B258-C258)</f>
        <v>#REF!</v>
      </c>
      <c r="E258" s="662" t="e">
        <f aca="false">IF(A258="","",IF(F257="","",+E257-F257))</f>
        <v>#REF!</v>
      </c>
      <c r="F258" s="662" t="e">
        <f aca="false">IF(A258="","",IF(J258="","",+J258-H258))</f>
        <v>#REF!</v>
      </c>
      <c r="G258" s="662" t="e">
        <f aca="false">IF(A258="","",IF(E258="","",ROUND(+E258*((1+B258)^(1/12)-1),2)))</f>
        <v>#REF!</v>
      </c>
      <c r="H258" s="662" t="e">
        <f aca="false">IF(A258="","",IF(E258="","",ROUND(+E258*((1+D258)^(1/12)-1),2)))</f>
        <v>#REF!</v>
      </c>
      <c r="I258" s="662" t="e">
        <f aca="false">IF(A258="","",+G258-H258)</f>
        <v>#REF!</v>
      </c>
      <c r="J258" s="662" t="e">
        <f aca="false">IF(A258="","",IF(#REF!="","",PMT((1+D258)^(1/12)-1,(#REF!*12)-A258+1,-E258)))</f>
        <v>#REF!</v>
      </c>
      <c r="K258" s="663"/>
    </row>
    <row r="259" customFormat="false" ht="14.25" hidden="false" customHeight="false" outlineLevel="0" collapsed="false">
      <c r="A259" s="660" t="e">
        <f aca="false">IF(A258="","",IF(A258=#REF!*12,"",+A258+1))</f>
        <v>#REF!</v>
      </c>
      <c r="B259" s="661" t="e">
        <f aca="false">IF(A259="","",+B258)</f>
        <v>#REF!</v>
      </c>
      <c r="C259" s="661" t="e">
        <f aca="false">IF(A259="","",IF(#REF!+'Plano Prestação Mensal Proposta'!A259&gt;120,0,ROUND(IF(B259&gt;0.045,(0.045*0.5),(0.5)*B259),7)))</f>
        <v>#REF!</v>
      </c>
      <c r="D259" s="661" t="e">
        <f aca="false">IF(A259="","",+B259-C259)</f>
        <v>#REF!</v>
      </c>
      <c r="E259" s="662" t="e">
        <f aca="false">IF(A259="","",IF(F258="","",+E258-F258))</f>
        <v>#REF!</v>
      </c>
      <c r="F259" s="662" t="e">
        <f aca="false">IF(A259="","",IF(J259="","",+J259-H259))</f>
        <v>#REF!</v>
      </c>
      <c r="G259" s="662" t="e">
        <f aca="false">IF(A259="","",IF(E259="","",ROUND(+E259*((1+B259)^(1/12)-1),2)))</f>
        <v>#REF!</v>
      </c>
      <c r="H259" s="662" t="e">
        <f aca="false">IF(A259="","",IF(E259="","",ROUND(+E259*((1+D259)^(1/12)-1),2)))</f>
        <v>#REF!</v>
      </c>
      <c r="I259" s="662" t="e">
        <f aca="false">IF(A259="","",+G259-H259)</f>
        <v>#REF!</v>
      </c>
      <c r="J259" s="662" t="e">
        <f aca="false">IF(A259="","",IF(#REF!="","",PMT((1+D259)^(1/12)-1,(#REF!*12)-A259+1,-E259)))</f>
        <v>#REF!</v>
      </c>
      <c r="K259" s="663"/>
    </row>
    <row r="260" customFormat="false" ht="14.25" hidden="false" customHeight="false" outlineLevel="0" collapsed="false">
      <c r="A260" s="660" t="e">
        <f aca="false">IF(A259="","",IF(A259=#REF!*12,"",+A259+1))</f>
        <v>#REF!</v>
      </c>
      <c r="B260" s="661" t="e">
        <f aca="false">IF(A260="","",+B259)</f>
        <v>#REF!</v>
      </c>
      <c r="C260" s="661" t="e">
        <f aca="false">IF(A260="","",IF(#REF!+'Plano Prestação Mensal Proposta'!A260&gt;120,0,ROUND(IF(B260&gt;0.045,(0.045*0.5),(0.5)*B260),7)))</f>
        <v>#REF!</v>
      </c>
      <c r="D260" s="661" t="e">
        <f aca="false">IF(A260="","",+B260-C260)</f>
        <v>#REF!</v>
      </c>
      <c r="E260" s="662" t="e">
        <f aca="false">IF(A260="","",IF(F259="","",+E259-F259))</f>
        <v>#REF!</v>
      </c>
      <c r="F260" s="662" t="e">
        <f aca="false">IF(A260="","",IF(J260="","",+J260-H260))</f>
        <v>#REF!</v>
      </c>
      <c r="G260" s="662" t="e">
        <f aca="false">IF(A260="","",IF(E260="","",ROUND(+E260*((1+B260)^(1/12)-1),2)))</f>
        <v>#REF!</v>
      </c>
      <c r="H260" s="662" t="e">
        <f aca="false">IF(A260="","",IF(E260="","",ROUND(+E260*((1+D260)^(1/12)-1),2)))</f>
        <v>#REF!</v>
      </c>
      <c r="I260" s="662" t="e">
        <f aca="false">IF(A260="","",+G260-H260)</f>
        <v>#REF!</v>
      </c>
      <c r="J260" s="662" t="e">
        <f aca="false">IF(A260="","",IF(#REF!="","",PMT((1+D260)^(1/12)-1,(#REF!*12)-A260+1,-E260)))</f>
        <v>#REF!</v>
      </c>
      <c r="K260" s="663"/>
    </row>
    <row r="261" customFormat="false" ht="14.25" hidden="false" customHeight="false" outlineLevel="0" collapsed="false">
      <c r="A261" s="660" t="e">
        <f aca="false">IF(A260="","",IF(A260=#REF!*12,"",+A260+1))</f>
        <v>#REF!</v>
      </c>
      <c r="B261" s="661" t="e">
        <f aca="false">IF(A261="","",+B260)</f>
        <v>#REF!</v>
      </c>
      <c r="C261" s="661" t="e">
        <f aca="false">IF(A261="","",IF(#REF!+'Plano Prestação Mensal Proposta'!A261&gt;120,0,ROUND(IF(B261&gt;0.045,(0.045*0.5),(0.5)*B261),7)))</f>
        <v>#REF!</v>
      </c>
      <c r="D261" s="661" t="e">
        <f aca="false">IF(A261="","",+B261-C261)</f>
        <v>#REF!</v>
      </c>
      <c r="E261" s="662" t="e">
        <f aca="false">IF(A261="","",IF(F260="","",+E260-F260))</f>
        <v>#REF!</v>
      </c>
      <c r="F261" s="662" t="e">
        <f aca="false">IF(A261="","",IF(J261="","",+J261-H261))</f>
        <v>#REF!</v>
      </c>
      <c r="G261" s="662" t="e">
        <f aca="false">IF(A261="","",IF(E261="","",ROUND(+E261*((1+B261)^(1/12)-1),2)))</f>
        <v>#REF!</v>
      </c>
      <c r="H261" s="662" t="e">
        <f aca="false">IF(A261="","",IF(E261="","",ROUND(+E261*((1+D261)^(1/12)-1),2)))</f>
        <v>#REF!</v>
      </c>
      <c r="I261" s="662" t="e">
        <f aca="false">IF(A261="","",+G261-H261)</f>
        <v>#REF!</v>
      </c>
      <c r="J261" s="662" t="e">
        <f aca="false">IF(A261="","",IF(#REF!="","",PMT((1+D261)^(1/12)-1,(#REF!*12)-A261+1,-E261)))</f>
        <v>#REF!</v>
      </c>
      <c r="K261" s="663"/>
    </row>
    <row r="262" customFormat="false" ht="14.25" hidden="false" customHeight="false" outlineLevel="0" collapsed="false">
      <c r="A262" s="660" t="e">
        <f aca="false">IF(A261="","",IF(A261=#REF!*12,"",+A261+1))</f>
        <v>#REF!</v>
      </c>
      <c r="B262" s="661" t="e">
        <f aca="false">IF(A262="","",+B261)</f>
        <v>#REF!</v>
      </c>
      <c r="C262" s="661" t="e">
        <f aca="false">IF(A262="","",IF(#REF!+'Plano Prestação Mensal Proposta'!A262&gt;120,0,ROUND(IF(B262&gt;0.045,(0.045*0.5),(0.5)*B262),7)))</f>
        <v>#REF!</v>
      </c>
      <c r="D262" s="661" t="e">
        <f aca="false">IF(A262="","",+B262-C262)</f>
        <v>#REF!</v>
      </c>
      <c r="E262" s="662" t="e">
        <f aca="false">IF(A262="","",IF(F261="","",+E261-F261))</f>
        <v>#REF!</v>
      </c>
      <c r="F262" s="662" t="e">
        <f aca="false">IF(A262="","",IF(J262="","",+J262-H262))</f>
        <v>#REF!</v>
      </c>
      <c r="G262" s="662" t="e">
        <f aca="false">IF(A262="","",IF(E262="","",ROUND(+E262*((1+B262)^(1/12)-1),2)))</f>
        <v>#REF!</v>
      </c>
      <c r="H262" s="662" t="e">
        <f aca="false">IF(A262="","",IF(E262="","",ROUND(+E262*((1+D262)^(1/12)-1),2)))</f>
        <v>#REF!</v>
      </c>
      <c r="I262" s="662" t="e">
        <f aca="false">IF(A262="","",+G262-H262)</f>
        <v>#REF!</v>
      </c>
      <c r="J262" s="662" t="e">
        <f aca="false">IF(A262="","",IF(#REF!="","",PMT((1+D262)^(1/12)-1,(#REF!*12)-A262+1,-E262)))</f>
        <v>#REF!</v>
      </c>
      <c r="K262" s="663"/>
    </row>
    <row r="263" customFormat="false" ht="14.25" hidden="false" customHeight="false" outlineLevel="0" collapsed="false">
      <c r="A263" s="660" t="e">
        <f aca="false">IF(A262="","",IF(A262=#REF!*12,"",+A262+1))</f>
        <v>#REF!</v>
      </c>
      <c r="B263" s="661" t="e">
        <f aca="false">IF(A263="","",+B262)</f>
        <v>#REF!</v>
      </c>
      <c r="C263" s="661" t="e">
        <f aca="false">IF(A263="","",IF(#REF!+'Plano Prestação Mensal Proposta'!A263&gt;120,0,ROUND(IF(B263&gt;0.045,(0.045*0.5),(0.5)*B263),7)))</f>
        <v>#REF!</v>
      </c>
      <c r="D263" s="661" t="e">
        <f aca="false">IF(A263="","",+B263-C263)</f>
        <v>#REF!</v>
      </c>
      <c r="E263" s="662" t="e">
        <f aca="false">IF(A263="","",IF(F262="","",+E262-F262))</f>
        <v>#REF!</v>
      </c>
      <c r="F263" s="662" t="e">
        <f aca="false">IF(A263="","",IF(J263="","",+J263-H263))</f>
        <v>#REF!</v>
      </c>
      <c r="G263" s="662" t="e">
        <f aca="false">IF(A263="","",IF(E263="","",ROUND(+E263*((1+B263)^(1/12)-1),2)))</f>
        <v>#REF!</v>
      </c>
      <c r="H263" s="662" t="e">
        <f aca="false">IF(A263="","",IF(E263="","",ROUND(+E263*((1+D263)^(1/12)-1),2)))</f>
        <v>#REF!</v>
      </c>
      <c r="I263" s="662" t="e">
        <f aca="false">IF(A263="","",+G263-H263)</f>
        <v>#REF!</v>
      </c>
      <c r="J263" s="662" t="e">
        <f aca="false">IF(A263="","",IF(#REF!="","",PMT((1+D263)^(1/12)-1,(#REF!*12)-A263+1,-E263)))</f>
        <v>#REF!</v>
      </c>
      <c r="K263" s="663"/>
    </row>
    <row r="264" customFormat="false" ht="14.25" hidden="false" customHeight="false" outlineLevel="0" collapsed="false">
      <c r="A264" s="660" t="e">
        <f aca="false">IF(A263="","",IF(A263=#REF!*12,"",+A263+1))</f>
        <v>#REF!</v>
      </c>
      <c r="B264" s="661" t="e">
        <f aca="false">IF(A264="","",+B263)</f>
        <v>#REF!</v>
      </c>
      <c r="C264" s="661" t="e">
        <f aca="false">IF(A264="","",IF(#REF!+'Plano Prestação Mensal Proposta'!A264&gt;120,0,ROUND(IF(B264&gt;0.045,(0.045*0.5),(0.5)*B264),7)))</f>
        <v>#REF!</v>
      </c>
      <c r="D264" s="661" t="e">
        <f aca="false">IF(A264="","",+B264-C264)</f>
        <v>#REF!</v>
      </c>
      <c r="E264" s="662" t="e">
        <f aca="false">IF(A264="","",IF(F263="","",+E263-F263))</f>
        <v>#REF!</v>
      </c>
      <c r="F264" s="662" t="e">
        <f aca="false">IF(A264="","",IF(J264="","",+J264-H264))</f>
        <v>#REF!</v>
      </c>
      <c r="G264" s="662" t="e">
        <f aca="false">IF(A264="","",IF(E264="","",ROUND(+E264*((1+B264)^(1/12)-1),2)))</f>
        <v>#REF!</v>
      </c>
      <c r="H264" s="662" t="e">
        <f aca="false">IF(A264="","",IF(E264="","",ROUND(+E264*((1+D264)^(1/12)-1),2)))</f>
        <v>#REF!</v>
      </c>
      <c r="I264" s="662" t="e">
        <f aca="false">IF(A264="","",+G264-H264)</f>
        <v>#REF!</v>
      </c>
      <c r="J264" s="662" t="e">
        <f aca="false">IF(A264="","",IF(#REF!="","",PMT((1+D264)^(1/12)-1,(#REF!*12)-A264+1,-E264)))</f>
        <v>#REF!</v>
      </c>
      <c r="K264" s="663"/>
    </row>
    <row r="265" customFormat="false" ht="14.25" hidden="false" customHeight="false" outlineLevel="0" collapsed="false">
      <c r="A265" s="660" t="e">
        <f aca="false">IF(A264="","",IF(A264=#REF!*12,"",+A264+1))</f>
        <v>#REF!</v>
      </c>
      <c r="B265" s="661" t="e">
        <f aca="false">IF(A265="","",+B264)</f>
        <v>#REF!</v>
      </c>
      <c r="C265" s="661" t="e">
        <f aca="false">IF(A265="","",IF(#REF!+'Plano Prestação Mensal Proposta'!A265&gt;120,0,ROUND(IF(B265&gt;0.045,(0.045*0.5),(0.5)*B265),7)))</f>
        <v>#REF!</v>
      </c>
      <c r="D265" s="661" t="e">
        <f aca="false">IF(A265="","",+B265-C265)</f>
        <v>#REF!</v>
      </c>
      <c r="E265" s="662" t="e">
        <f aca="false">IF(A265="","",IF(F264="","",+E264-F264))</f>
        <v>#REF!</v>
      </c>
      <c r="F265" s="662" t="e">
        <f aca="false">IF(A265="","",IF(J265="","",+J265-H265))</f>
        <v>#REF!</v>
      </c>
      <c r="G265" s="662" t="e">
        <f aca="false">IF(A265="","",IF(E265="","",ROUND(+E265*((1+B265)^(1/12)-1),2)))</f>
        <v>#REF!</v>
      </c>
      <c r="H265" s="662" t="e">
        <f aca="false">IF(A265="","",IF(E265="","",ROUND(+E265*((1+D265)^(1/12)-1),2)))</f>
        <v>#REF!</v>
      </c>
      <c r="I265" s="662" t="e">
        <f aca="false">IF(A265="","",+G265-H265)</f>
        <v>#REF!</v>
      </c>
      <c r="J265" s="662" t="e">
        <f aca="false">IF(A265="","",IF(#REF!="","",PMT((1+D265)^(1/12)-1,(#REF!*12)-A265+1,-E265)))</f>
        <v>#REF!</v>
      </c>
      <c r="K265" s="663"/>
    </row>
    <row r="266" customFormat="false" ht="14.25" hidden="false" customHeight="false" outlineLevel="0" collapsed="false">
      <c r="A266" s="660" t="e">
        <f aca="false">IF(A265="","",IF(A265=#REF!*12,"",+A265+1))</f>
        <v>#REF!</v>
      </c>
      <c r="B266" s="661" t="e">
        <f aca="false">IF(A266="","",+B265)</f>
        <v>#REF!</v>
      </c>
      <c r="C266" s="661" t="e">
        <f aca="false">IF(A266="","",IF(#REF!+'Plano Prestação Mensal Proposta'!A266&gt;120,0,ROUND(IF(B266&gt;0.045,(0.045*0.5),(0.5)*B266),7)))</f>
        <v>#REF!</v>
      </c>
      <c r="D266" s="661" t="e">
        <f aca="false">IF(A266="","",+B266-C266)</f>
        <v>#REF!</v>
      </c>
      <c r="E266" s="662" t="e">
        <f aca="false">IF(A266="","",IF(F265="","",+E265-F265))</f>
        <v>#REF!</v>
      </c>
      <c r="F266" s="662" t="e">
        <f aca="false">IF(A266="","",IF(J266="","",+J266-H266))</f>
        <v>#REF!</v>
      </c>
      <c r="G266" s="662" t="e">
        <f aca="false">IF(A266="","",IF(E266="","",ROUND(+E266*((1+B266)^(1/12)-1),2)))</f>
        <v>#REF!</v>
      </c>
      <c r="H266" s="662" t="e">
        <f aca="false">IF(A266="","",IF(E266="","",ROUND(+E266*((1+D266)^(1/12)-1),2)))</f>
        <v>#REF!</v>
      </c>
      <c r="I266" s="662" t="e">
        <f aca="false">IF(A266="","",+G266-H266)</f>
        <v>#REF!</v>
      </c>
      <c r="J266" s="662" t="e">
        <f aca="false">IF(A266="","",IF(#REF!="","",PMT((1+D266)^(1/12)-1,(#REF!*12)-A266+1,-E266)))</f>
        <v>#REF!</v>
      </c>
      <c r="K266" s="663"/>
    </row>
    <row r="267" customFormat="false" ht="14.25" hidden="false" customHeight="false" outlineLevel="0" collapsed="false">
      <c r="A267" s="660" t="e">
        <f aca="false">IF(A266="","",IF(A266=#REF!*12,"",+A266+1))</f>
        <v>#REF!</v>
      </c>
      <c r="B267" s="661" t="e">
        <f aca="false">IF(A267="","",+B266)</f>
        <v>#REF!</v>
      </c>
      <c r="C267" s="661" t="e">
        <f aca="false">IF(A267="","",IF(#REF!+'Plano Prestação Mensal Proposta'!A267&gt;120,0,ROUND(IF(B267&gt;0.045,(0.045*0.5),(0.5)*B267),7)))</f>
        <v>#REF!</v>
      </c>
      <c r="D267" s="661" t="e">
        <f aca="false">IF(A267="","",+B267-C267)</f>
        <v>#REF!</v>
      </c>
      <c r="E267" s="662" t="e">
        <f aca="false">IF(A267="","",IF(F266="","",+E266-F266))</f>
        <v>#REF!</v>
      </c>
      <c r="F267" s="662" t="e">
        <f aca="false">IF(A267="","",IF(J267="","",+J267-H267))</f>
        <v>#REF!</v>
      </c>
      <c r="G267" s="662" t="e">
        <f aca="false">IF(A267="","",IF(E267="","",ROUND(+E267*((1+B267)^(1/12)-1),2)))</f>
        <v>#REF!</v>
      </c>
      <c r="H267" s="662" t="e">
        <f aca="false">IF(A267="","",IF(E267="","",ROUND(+E267*((1+D267)^(1/12)-1),2)))</f>
        <v>#REF!</v>
      </c>
      <c r="I267" s="662" t="e">
        <f aca="false">IF(A267="","",+G267-H267)</f>
        <v>#REF!</v>
      </c>
      <c r="J267" s="662" t="e">
        <f aca="false">IF(A267="","",IF(#REF!="","",PMT((1+D267)^(1/12)-1,(#REF!*12)-A267+1,-E267)))</f>
        <v>#REF!</v>
      </c>
      <c r="K267" s="663"/>
    </row>
    <row r="268" customFormat="false" ht="14.25" hidden="false" customHeight="false" outlineLevel="0" collapsed="false">
      <c r="A268" s="660" t="e">
        <f aca="false">IF(A267="","",IF(A267=#REF!*12,"",+A267+1))</f>
        <v>#REF!</v>
      </c>
      <c r="B268" s="661" t="e">
        <f aca="false">IF(A268="","",+B267)</f>
        <v>#REF!</v>
      </c>
      <c r="C268" s="661" t="e">
        <f aca="false">IF(A268="","",IF(#REF!+'Plano Prestação Mensal Proposta'!A268&gt;120,0,ROUND(IF(B268&gt;0.045,(0.045*0.5),(0.5)*B268),7)))</f>
        <v>#REF!</v>
      </c>
      <c r="D268" s="661" t="e">
        <f aca="false">IF(A268="","",+B268-C268)</f>
        <v>#REF!</v>
      </c>
      <c r="E268" s="662" t="e">
        <f aca="false">IF(A268="","",IF(F267="","",+E267-F267))</f>
        <v>#REF!</v>
      </c>
      <c r="F268" s="662" t="e">
        <f aca="false">IF(A268="","",IF(J268="","",+J268-H268))</f>
        <v>#REF!</v>
      </c>
      <c r="G268" s="662" t="e">
        <f aca="false">IF(A268="","",IF(E268="","",ROUND(+E268*((1+B268)^(1/12)-1),2)))</f>
        <v>#REF!</v>
      </c>
      <c r="H268" s="662" t="e">
        <f aca="false">IF(A268="","",IF(E268="","",ROUND(+E268*((1+D268)^(1/12)-1),2)))</f>
        <v>#REF!</v>
      </c>
      <c r="I268" s="662" t="e">
        <f aca="false">IF(A268="","",+G268-H268)</f>
        <v>#REF!</v>
      </c>
      <c r="J268" s="662" t="e">
        <f aca="false">IF(A268="","",IF(#REF!="","",PMT((1+D268)^(1/12)-1,(#REF!*12)-A268+1,-E268)))</f>
        <v>#REF!</v>
      </c>
      <c r="K268" s="663"/>
    </row>
    <row r="269" customFormat="false" ht="14.25" hidden="false" customHeight="false" outlineLevel="0" collapsed="false">
      <c r="A269" s="660" t="e">
        <f aca="false">IF(A268="","",IF(A268=#REF!*12,"",+A268+1))</f>
        <v>#REF!</v>
      </c>
      <c r="B269" s="661" t="e">
        <f aca="false">IF(A269="","",+B268)</f>
        <v>#REF!</v>
      </c>
      <c r="C269" s="661" t="e">
        <f aca="false">IF(A269="","",IF(#REF!+'Plano Prestação Mensal Proposta'!A269&gt;120,0,ROUND(IF(B269&gt;0.045,(0.045*0.5),(0.5)*B269),7)))</f>
        <v>#REF!</v>
      </c>
      <c r="D269" s="661" t="e">
        <f aca="false">IF(A269="","",+B269-C269)</f>
        <v>#REF!</v>
      </c>
      <c r="E269" s="662" t="e">
        <f aca="false">IF(A269="","",IF(F268="","",+E268-F268))</f>
        <v>#REF!</v>
      </c>
      <c r="F269" s="662" t="e">
        <f aca="false">IF(A269="","",IF(J269="","",+J269-H269))</f>
        <v>#REF!</v>
      </c>
      <c r="G269" s="662" t="e">
        <f aca="false">IF(A269="","",IF(E269="","",ROUND(+E269*((1+B269)^(1/12)-1),2)))</f>
        <v>#REF!</v>
      </c>
      <c r="H269" s="662" t="e">
        <f aca="false">IF(A269="","",IF(E269="","",ROUND(+E269*((1+D269)^(1/12)-1),2)))</f>
        <v>#REF!</v>
      </c>
      <c r="I269" s="662" t="e">
        <f aca="false">IF(A269="","",+G269-H269)</f>
        <v>#REF!</v>
      </c>
      <c r="J269" s="662" t="e">
        <f aca="false">IF(A269="","",IF(#REF!="","",PMT((1+D269)^(1/12)-1,(#REF!*12)-A269+1,-E269)))</f>
        <v>#REF!</v>
      </c>
      <c r="K269" s="663"/>
    </row>
    <row r="270" customFormat="false" ht="14.25" hidden="false" customHeight="false" outlineLevel="0" collapsed="false">
      <c r="A270" s="660" t="e">
        <f aca="false">IF(A269="","",IF(A269=#REF!*12,"",+A269+1))</f>
        <v>#REF!</v>
      </c>
      <c r="B270" s="661" t="e">
        <f aca="false">IF(A270="","",+B269)</f>
        <v>#REF!</v>
      </c>
      <c r="C270" s="661" t="e">
        <f aca="false">IF(A270="","",IF(#REF!+'Plano Prestação Mensal Proposta'!A270&gt;120,0,ROUND(IF(B270&gt;0.045,(0.045*0.5),(0.5)*B270),7)))</f>
        <v>#REF!</v>
      </c>
      <c r="D270" s="661" t="e">
        <f aca="false">IF(A270="","",+B270-C270)</f>
        <v>#REF!</v>
      </c>
      <c r="E270" s="662" t="e">
        <f aca="false">IF(A270="","",IF(F269="","",+E269-F269))</f>
        <v>#REF!</v>
      </c>
      <c r="F270" s="662" t="e">
        <f aca="false">IF(A270="","",IF(J270="","",+J270-H270))</f>
        <v>#REF!</v>
      </c>
      <c r="G270" s="662" t="e">
        <f aca="false">IF(A270="","",IF(E270="","",ROUND(+E270*((1+B270)^(1/12)-1),2)))</f>
        <v>#REF!</v>
      </c>
      <c r="H270" s="662" t="e">
        <f aca="false">IF(A270="","",IF(E270="","",ROUND(+E270*((1+D270)^(1/12)-1),2)))</f>
        <v>#REF!</v>
      </c>
      <c r="I270" s="662" t="e">
        <f aca="false">IF(A270="","",+G270-H270)</f>
        <v>#REF!</v>
      </c>
      <c r="J270" s="662" t="e">
        <f aca="false">IF(A270="","",IF(#REF!="","",PMT((1+D270)^(1/12)-1,(#REF!*12)-A270+1,-E270)))</f>
        <v>#REF!</v>
      </c>
      <c r="K270" s="663"/>
    </row>
    <row r="271" customFormat="false" ht="14.25" hidden="false" customHeight="false" outlineLevel="0" collapsed="false">
      <c r="A271" s="660" t="e">
        <f aca="false">IF(A270="","",IF(A270=#REF!*12,"",+A270+1))</f>
        <v>#REF!</v>
      </c>
      <c r="B271" s="661" t="e">
        <f aca="false">IF(A271="","",+B270)</f>
        <v>#REF!</v>
      </c>
      <c r="C271" s="661" t="e">
        <f aca="false">IF(A271="","",IF(#REF!+'Plano Prestação Mensal Proposta'!A271&gt;120,0,ROUND(IF(B271&gt;0.045,(0.045*0.5),(0.5)*B271),7)))</f>
        <v>#REF!</v>
      </c>
      <c r="D271" s="661" t="e">
        <f aca="false">IF(A271="","",+B271-C271)</f>
        <v>#REF!</v>
      </c>
      <c r="E271" s="662" t="e">
        <f aca="false">IF(A271="","",IF(F270="","",+E270-F270))</f>
        <v>#REF!</v>
      </c>
      <c r="F271" s="662" t="e">
        <f aca="false">IF(A271="","",IF(J271="","",+J271-H271))</f>
        <v>#REF!</v>
      </c>
      <c r="G271" s="662" t="e">
        <f aca="false">IF(A271="","",IF(E271="","",ROUND(+E271*((1+B271)^(1/12)-1),2)))</f>
        <v>#REF!</v>
      </c>
      <c r="H271" s="662" t="e">
        <f aca="false">IF(A271="","",IF(E271="","",ROUND(+E271*((1+D271)^(1/12)-1),2)))</f>
        <v>#REF!</v>
      </c>
      <c r="I271" s="662" t="e">
        <f aca="false">IF(A271="","",+G271-H271)</f>
        <v>#REF!</v>
      </c>
      <c r="J271" s="662" t="e">
        <f aca="false">IF(A271="","",IF(#REF!="","",PMT((1+D271)^(1/12)-1,(#REF!*12)-A271+1,-E271)))</f>
        <v>#REF!</v>
      </c>
      <c r="K271" s="663"/>
    </row>
    <row r="272" customFormat="false" ht="14.25" hidden="false" customHeight="false" outlineLevel="0" collapsed="false">
      <c r="A272" s="660" t="e">
        <f aca="false">IF(A271="","",IF(A271=#REF!*12,"",+A271+1))</f>
        <v>#REF!</v>
      </c>
      <c r="B272" s="661" t="e">
        <f aca="false">IF(A272="","",+B271)</f>
        <v>#REF!</v>
      </c>
      <c r="C272" s="661" t="e">
        <f aca="false">IF(A272="","",IF(#REF!+'Plano Prestação Mensal Proposta'!A272&gt;120,0,ROUND(IF(B272&gt;0.045,(0.045*0.5),(0.5)*B272),7)))</f>
        <v>#REF!</v>
      </c>
      <c r="D272" s="661" t="e">
        <f aca="false">IF(A272="","",+B272-C272)</f>
        <v>#REF!</v>
      </c>
      <c r="E272" s="662" t="e">
        <f aca="false">IF(A272="","",IF(F271="","",+E271-F271))</f>
        <v>#REF!</v>
      </c>
      <c r="F272" s="662" t="e">
        <f aca="false">IF(A272="","",IF(J272="","",+J272-H272))</f>
        <v>#REF!</v>
      </c>
      <c r="G272" s="662" t="e">
        <f aca="false">IF(A272="","",IF(E272="","",ROUND(+E272*((1+B272)^(1/12)-1),2)))</f>
        <v>#REF!</v>
      </c>
      <c r="H272" s="662" t="e">
        <f aca="false">IF(A272="","",IF(E272="","",ROUND(+E272*((1+D272)^(1/12)-1),2)))</f>
        <v>#REF!</v>
      </c>
      <c r="I272" s="662" t="e">
        <f aca="false">IF(A272="","",+G272-H272)</f>
        <v>#REF!</v>
      </c>
      <c r="J272" s="662" t="e">
        <f aca="false">IF(A272="","",IF(#REF!="","",PMT((1+D272)^(1/12)-1,(#REF!*12)-A272+1,-E272)))</f>
        <v>#REF!</v>
      </c>
      <c r="K272" s="663"/>
    </row>
    <row r="273" customFormat="false" ht="14.25" hidden="false" customHeight="false" outlineLevel="0" collapsed="false">
      <c r="A273" s="660" t="e">
        <f aca="false">IF(A272="","",IF(A272=#REF!*12,"",+A272+1))</f>
        <v>#REF!</v>
      </c>
      <c r="B273" s="661" t="e">
        <f aca="false">IF(A273="","",+B272)</f>
        <v>#REF!</v>
      </c>
      <c r="C273" s="661" t="e">
        <f aca="false">IF(A273="","",IF(#REF!+'Plano Prestação Mensal Proposta'!A273&gt;120,0,ROUND(IF(B273&gt;0.045,(0.045*0.5),(0.5)*B273),7)))</f>
        <v>#REF!</v>
      </c>
      <c r="D273" s="661" t="e">
        <f aca="false">IF(A273="","",+B273-C273)</f>
        <v>#REF!</v>
      </c>
      <c r="E273" s="662" t="e">
        <f aca="false">IF(A273="","",IF(F272="","",+E272-F272))</f>
        <v>#REF!</v>
      </c>
      <c r="F273" s="662" t="e">
        <f aca="false">IF(A273="","",IF(J273="","",+J273-H273))</f>
        <v>#REF!</v>
      </c>
      <c r="G273" s="662" t="e">
        <f aca="false">IF(A273="","",IF(E273="","",ROUND(+E273*((1+B273)^(1/12)-1),2)))</f>
        <v>#REF!</v>
      </c>
      <c r="H273" s="662" t="e">
        <f aca="false">IF(A273="","",IF(E273="","",ROUND(+E273*((1+D273)^(1/12)-1),2)))</f>
        <v>#REF!</v>
      </c>
      <c r="I273" s="662" t="e">
        <f aca="false">IF(A273="","",+G273-H273)</f>
        <v>#REF!</v>
      </c>
      <c r="J273" s="662" t="e">
        <f aca="false">IF(A273="","",IF(#REF!="","",PMT((1+D273)^(1/12)-1,(#REF!*12)-A273+1,-E273)))</f>
        <v>#REF!</v>
      </c>
      <c r="K273" s="663"/>
    </row>
    <row r="274" customFormat="false" ht="14.25" hidden="false" customHeight="false" outlineLevel="0" collapsed="false">
      <c r="A274" s="660" t="e">
        <f aca="false">IF(A273="","",IF(A273=#REF!*12,"",+A273+1))</f>
        <v>#REF!</v>
      </c>
      <c r="B274" s="661" t="e">
        <f aca="false">IF(A274="","",+B273)</f>
        <v>#REF!</v>
      </c>
      <c r="C274" s="661" t="e">
        <f aca="false">IF(A274="","",IF(#REF!+'Plano Prestação Mensal Proposta'!A274&gt;120,0,ROUND(IF(B274&gt;0.045,(0.045*0.5),(0.5)*B274),7)))</f>
        <v>#REF!</v>
      </c>
      <c r="D274" s="661" t="e">
        <f aca="false">IF(A274="","",+B274-C274)</f>
        <v>#REF!</v>
      </c>
      <c r="E274" s="662" t="e">
        <f aca="false">IF(A274="","",IF(F273="","",+E273-F273))</f>
        <v>#REF!</v>
      </c>
      <c r="F274" s="662" t="e">
        <f aca="false">IF(A274="","",IF(J274="","",+J274-H274))</f>
        <v>#REF!</v>
      </c>
      <c r="G274" s="662" t="e">
        <f aca="false">IF(A274="","",IF(E274="","",ROUND(+E274*((1+B274)^(1/12)-1),2)))</f>
        <v>#REF!</v>
      </c>
      <c r="H274" s="662" t="e">
        <f aca="false">IF(A274="","",IF(E274="","",ROUND(+E274*((1+D274)^(1/12)-1),2)))</f>
        <v>#REF!</v>
      </c>
      <c r="I274" s="662" t="e">
        <f aca="false">IF(A274="","",+G274-H274)</f>
        <v>#REF!</v>
      </c>
      <c r="J274" s="662" t="e">
        <f aca="false">IF(A274="","",IF(#REF!="","",PMT((1+D274)^(1/12)-1,(#REF!*12)-A274+1,-E274)))</f>
        <v>#REF!</v>
      </c>
      <c r="K274" s="663"/>
    </row>
    <row r="275" customFormat="false" ht="14.25" hidden="false" customHeight="false" outlineLevel="0" collapsed="false">
      <c r="A275" s="660" t="e">
        <f aca="false">IF(A274="","",IF(A274=#REF!*12,"",+A274+1))</f>
        <v>#REF!</v>
      </c>
      <c r="B275" s="661" t="e">
        <f aca="false">IF(A275="","",+B274)</f>
        <v>#REF!</v>
      </c>
      <c r="C275" s="661" t="e">
        <f aca="false">IF(A275="","",IF(#REF!+'Plano Prestação Mensal Proposta'!A275&gt;120,0,ROUND(IF(B275&gt;0.045,(0.045*0.5),(0.5)*B275),7)))</f>
        <v>#REF!</v>
      </c>
      <c r="D275" s="661" t="e">
        <f aca="false">IF(A275="","",+B275-C275)</f>
        <v>#REF!</v>
      </c>
      <c r="E275" s="662" t="e">
        <f aca="false">IF(A275="","",IF(F274="","",+E274-F274))</f>
        <v>#REF!</v>
      </c>
      <c r="F275" s="662" t="e">
        <f aca="false">IF(A275="","",IF(J275="","",+J275-H275))</f>
        <v>#REF!</v>
      </c>
      <c r="G275" s="662" t="e">
        <f aca="false">IF(A275="","",IF(E275="","",ROUND(+E275*((1+B275)^(1/12)-1),2)))</f>
        <v>#REF!</v>
      </c>
      <c r="H275" s="662" t="e">
        <f aca="false">IF(A275="","",IF(E275="","",ROUND(+E275*((1+D275)^(1/12)-1),2)))</f>
        <v>#REF!</v>
      </c>
      <c r="I275" s="662" t="e">
        <f aca="false">IF(A275="","",+G275-H275)</f>
        <v>#REF!</v>
      </c>
      <c r="J275" s="662" t="e">
        <f aca="false">IF(A275="","",IF(#REF!="","",PMT((1+D275)^(1/12)-1,(#REF!*12)-A275+1,-E275)))</f>
        <v>#REF!</v>
      </c>
      <c r="K275" s="663"/>
    </row>
    <row r="276" customFormat="false" ht="14.25" hidden="false" customHeight="false" outlineLevel="0" collapsed="false">
      <c r="A276" s="660" t="e">
        <f aca="false">IF(A275="","",IF(A275=#REF!*12,"",+A275+1))</f>
        <v>#REF!</v>
      </c>
      <c r="B276" s="661" t="e">
        <f aca="false">IF(A276="","",+B275)</f>
        <v>#REF!</v>
      </c>
      <c r="C276" s="661" t="e">
        <f aca="false">IF(A276="","",IF(#REF!+'Plano Prestação Mensal Proposta'!A276&gt;120,0,ROUND(IF(B276&gt;0.045,(0.045*0.5),(0.5)*B276),7)))</f>
        <v>#REF!</v>
      </c>
      <c r="D276" s="661" t="e">
        <f aca="false">IF(A276="","",+B276-C276)</f>
        <v>#REF!</v>
      </c>
      <c r="E276" s="662" t="e">
        <f aca="false">IF(A276="","",IF(F275="","",+E275-F275))</f>
        <v>#REF!</v>
      </c>
      <c r="F276" s="662" t="e">
        <f aca="false">IF(A276="","",IF(J276="","",+J276-H276))</f>
        <v>#REF!</v>
      </c>
      <c r="G276" s="662" t="e">
        <f aca="false">IF(A276="","",IF(E276="","",ROUND(+E276*((1+B276)^(1/12)-1),2)))</f>
        <v>#REF!</v>
      </c>
      <c r="H276" s="662" t="e">
        <f aca="false">IF(A276="","",IF(E276="","",ROUND(+E276*((1+D276)^(1/12)-1),2)))</f>
        <v>#REF!</v>
      </c>
      <c r="I276" s="662" t="e">
        <f aca="false">IF(A276="","",+G276-H276)</f>
        <v>#REF!</v>
      </c>
      <c r="J276" s="662" t="e">
        <f aca="false">IF(A276="","",IF(#REF!="","",PMT((1+D276)^(1/12)-1,(#REF!*12)-A276+1,-E276)))</f>
        <v>#REF!</v>
      </c>
      <c r="K276" s="663"/>
    </row>
    <row r="277" customFormat="false" ht="14.25" hidden="false" customHeight="false" outlineLevel="0" collapsed="false">
      <c r="A277" s="660" t="e">
        <f aca="false">IF(A276="","",IF(A276=#REF!*12,"",+A276+1))</f>
        <v>#REF!</v>
      </c>
      <c r="B277" s="661" t="e">
        <f aca="false">IF(A277="","",+B276)</f>
        <v>#REF!</v>
      </c>
      <c r="C277" s="661" t="e">
        <f aca="false">IF(A277="","",IF(#REF!+'Plano Prestação Mensal Proposta'!A277&gt;120,0,ROUND(IF(B277&gt;0.045,(0.045*0.5),(0.5)*B277),7)))</f>
        <v>#REF!</v>
      </c>
      <c r="D277" s="661" t="e">
        <f aca="false">IF(A277="","",+B277-C277)</f>
        <v>#REF!</v>
      </c>
      <c r="E277" s="662" t="e">
        <f aca="false">IF(A277="","",IF(F276="","",+E276-F276))</f>
        <v>#REF!</v>
      </c>
      <c r="F277" s="662" t="e">
        <f aca="false">IF(A277="","",IF(J277="","",+J277-H277))</f>
        <v>#REF!</v>
      </c>
      <c r="G277" s="662" t="e">
        <f aca="false">IF(A277="","",IF(E277="","",ROUND(+E277*((1+B277)^(1/12)-1),2)))</f>
        <v>#REF!</v>
      </c>
      <c r="H277" s="662" t="e">
        <f aca="false">IF(A277="","",IF(E277="","",ROUND(+E277*((1+D277)^(1/12)-1),2)))</f>
        <v>#REF!</v>
      </c>
      <c r="I277" s="662" t="e">
        <f aca="false">IF(A277="","",+G277-H277)</f>
        <v>#REF!</v>
      </c>
      <c r="J277" s="662" t="e">
        <f aca="false">IF(A277="","",IF(#REF!="","",PMT((1+D277)^(1/12)-1,(#REF!*12)-A277+1,-E277)))</f>
        <v>#REF!</v>
      </c>
      <c r="K277" s="663"/>
    </row>
    <row r="278" customFormat="false" ht="14.25" hidden="false" customHeight="false" outlineLevel="0" collapsed="false">
      <c r="A278" s="660" t="e">
        <f aca="false">IF(A277="","",IF(A277=#REF!*12,"",+A277+1))</f>
        <v>#REF!</v>
      </c>
      <c r="B278" s="661" t="e">
        <f aca="false">IF(A278="","",+B277)</f>
        <v>#REF!</v>
      </c>
      <c r="C278" s="661" t="e">
        <f aca="false">IF(A278="","",IF(#REF!+'Plano Prestação Mensal Proposta'!A278&gt;120,0,ROUND(IF(B278&gt;0.045,(0.045*0.5),(0.5)*B278),7)))</f>
        <v>#REF!</v>
      </c>
      <c r="D278" s="661" t="e">
        <f aca="false">IF(A278="","",+B278-C278)</f>
        <v>#REF!</v>
      </c>
      <c r="E278" s="662" t="e">
        <f aca="false">IF(A278="","",IF(F277="","",+E277-F277))</f>
        <v>#REF!</v>
      </c>
      <c r="F278" s="662" t="e">
        <f aca="false">IF(A278="","",IF(J278="","",+J278-H278))</f>
        <v>#REF!</v>
      </c>
      <c r="G278" s="662" t="e">
        <f aca="false">IF(A278="","",IF(E278="","",ROUND(+E278*((1+B278)^(1/12)-1),2)))</f>
        <v>#REF!</v>
      </c>
      <c r="H278" s="662" t="e">
        <f aca="false">IF(A278="","",IF(E278="","",ROUND(+E278*((1+D278)^(1/12)-1),2)))</f>
        <v>#REF!</v>
      </c>
      <c r="I278" s="662" t="e">
        <f aca="false">IF(A278="","",+G278-H278)</f>
        <v>#REF!</v>
      </c>
      <c r="J278" s="662" t="e">
        <f aca="false">IF(A278="","",IF(#REF!="","",PMT((1+D278)^(1/12)-1,(#REF!*12)-A278+1,-E278)))</f>
        <v>#REF!</v>
      </c>
      <c r="K278" s="663"/>
    </row>
    <row r="279" customFormat="false" ht="14.25" hidden="false" customHeight="false" outlineLevel="0" collapsed="false">
      <c r="A279" s="660" t="e">
        <f aca="false">IF(A278="","",IF(A278=#REF!*12,"",+A278+1))</f>
        <v>#REF!</v>
      </c>
      <c r="B279" s="661" t="e">
        <f aca="false">IF(A279="","",+B278)</f>
        <v>#REF!</v>
      </c>
      <c r="C279" s="661" t="e">
        <f aca="false">IF(A279="","",IF(#REF!+'Plano Prestação Mensal Proposta'!A279&gt;120,0,ROUND(IF(B279&gt;0.045,(0.045*0.5),(0.5)*B279),7)))</f>
        <v>#REF!</v>
      </c>
      <c r="D279" s="661" t="e">
        <f aca="false">IF(A279="","",+B279-C279)</f>
        <v>#REF!</v>
      </c>
      <c r="E279" s="662" t="e">
        <f aca="false">IF(A279="","",IF(F278="","",+E278-F278))</f>
        <v>#REF!</v>
      </c>
      <c r="F279" s="662" t="e">
        <f aca="false">IF(A279="","",IF(J279="","",+J279-H279))</f>
        <v>#REF!</v>
      </c>
      <c r="G279" s="662" t="e">
        <f aca="false">IF(A279="","",IF(E279="","",ROUND(+E279*((1+B279)^(1/12)-1),2)))</f>
        <v>#REF!</v>
      </c>
      <c r="H279" s="662" t="e">
        <f aca="false">IF(A279="","",IF(E279="","",ROUND(+E279*((1+D279)^(1/12)-1),2)))</f>
        <v>#REF!</v>
      </c>
      <c r="I279" s="662" t="e">
        <f aca="false">IF(A279="","",+G279-H279)</f>
        <v>#REF!</v>
      </c>
      <c r="J279" s="662" t="e">
        <f aca="false">IF(A279="","",IF(#REF!="","",PMT((1+D279)^(1/12)-1,(#REF!*12)-A279+1,-E279)))</f>
        <v>#REF!</v>
      </c>
      <c r="K279" s="663"/>
    </row>
    <row r="280" customFormat="false" ht="14.25" hidden="false" customHeight="false" outlineLevel="0" collapsed="false">
      <c r="A280" s="660" t="e">
        <f aca="false">IF(A279="","",IF(A279=#REF!*12,"",+A279+1))</f>
        <v>#REF!</v>
      </c>
      <c r="B280" s="661" t="e">
        <f aca="false">IF(A280="","",+B279)</f>
        <v>#REF!</v>
      </c>
      <c r="C280" s="661" t="e">
        <f aca="false">IF(A280="","",IF(#REF!+'Plano Prestação Mensal Proposta'!A280&gt;120,0,ROUND(IF(B280&gt;0.045,(0.045*0.5),(0.5)*B280),7)))</f>
        <v>#REF!</v>
      </c>
      <c r="D280" s="661" t="e">
        <f aca="false">IF(A280="","",+B280-C280)</f>
        <v>#REF!</v>
      </c>
      <c r="E280" s="662" t="e">
        <f aca="false">IF(A280="","",IF(F279="","",+E279-F279))</f>
        <v>#REF!</v>
      </c>
      <c r="F280" s="662" t="e">
        <f aca="false">IF(A280="","",IF(J280="","",+J280-H280))</f>
        <v>#REF!</v>
      </c>
      <c r="G280" s="662" t="e">
        <f aca="false">IF(A280="","",IF(E280="","",ROUND(+E280*((1+B280)^(1/12)-1),2)))</f>
        <v>#REF!</v>
      </c>
      <c r="H280" s="662" t="e">
        <f aca="false">IF(A280="","",IF(E280="","",ROUND(+E280*((1+D280)^(1/12)-1),2)))</f>
        <v>#REF!</v>
      </c>
      <c r="I280" s="662" t="e">
        <f aca="false">IF(A280="","",+G280-H280)</f>
        <v>#REF!</v>
      </c>
      <c r="J280" s="662" t="e">
        <f aca="false">IF(A280="","",IF(#REF!="","",PMT((1+D280)^(1/12)-1,(#REF!*12)-A280+1,-E280)))</f>
        <v>#REF!</v>
      </c>
      <c r="K280" s="663"/>
    </row>
    <row r="281" customFormat="false" ht="14.25" hidden="false" customHeight="false" outlineLevel="0" collapsed="false">
      <c r="A281" s="660" t="e">
        <f aca="false">IF(A280="","",IF(A280=#REF!*12,"",+A280+1))</f>
        <v>#REF!</v>
      </c>
      <c r="B281" s="661" t="e">
        <f aca="false">IF(A281="","",+B280)</f>
        <v>#REF!</v>
      </c>
      <c r="C281" s="661" t="e">
        <f aca="false">IF(A281="","",IF(#REF!+'Plano Prestação Mensal Proposta'!A281&gt;120,0,ROUND(IF(B281&gt;0.045,(0.045*0.5),(0.5)*B281),7)))</f>
        <v>#REF!</v>
      </c>
      <c r="D281" s="661" t="e">
        <f aca="false">IF(A281="","",+B281-C281)</f>
        <v>#REF!</v>
      </c>
      <c r="E281" s="662" t="e">
        <f aca="false">IF(A281="","",IF(F280="","",+E280-F280))</f>
        <v>#REF!</v>
      </c>
      <c r="F281" s="662" t="e">
        <f aca="false">IF(A281="","",IF(J281="","",+J281-H281))</f>
        <v>#REF!</v>
      </c>
      <c r="G281" s="662" t="e">
        <f aca="false">IF(A281="","",IF(E281="","",ROUND(+E281*((1+B281)^(1/12)-1),2)))</f>
        <v>#REF!</v>
      </c>
      <c r="H281" s="662" t="e">
        <f aca="false">IF(A281="","",IF(E281="","",ROUND(+E281*((1+D281)^(1/12)-1),2)))</f>
        <v>#REF!</v>
      </c>
      <c r="I281" s="662" t="e">
        <f aca="false">IF(A281="","",+G281-H281)</f>
        <v>#REF!</v>
      </c>
      <c r="J281" s="662" t="e">
        <f aca="false">IF(A281="","",IF(#REF!="","",PMT((1+D281)^(1/12)-1,(#REF!*12)-A281+1,-E281)))</f>
        <v>#REF!</v>
      </c>
      <c r="K281" s="663"/>
    </row>
    <row r="282" customFormat="false" ht="14.25" hidden="false" customHeight="false" outlineLevel="0" collapsed="false">
      <c r="A282" s="660" t="e">
        <f aca="false">IF(A281="","",IF(A281=#REF!*12,"",+A281+1))</f>
        <v>#REF!</v>
      </c>
      <c r="B282" s="661" t="e">
        <f aca="false">IF(A282="","",+B281)</f>
        <v>#REF!</v>
      </c>
      <c r="C282" s="661" t="e">
        <f aca="false">IF(A282="","",IF(#REF!+'Plano Prestação Mensal Proposta'!A282&gt;120,0,ROUND(IF(B282&gt;0.045,(0.045*0.5),(0.5)*B282),7)))</f>
        <v>#REF!</v>
      </c>
      <c r="D282" s="661" t="e">
        <f aca="false">IF(A282="","",+B282-C282)</f>
        <v>#REF!</v>
      </c>
      <c r="E282" s="662" t="e">
        <f aca="false">IF(A282="","",IF(F281="","",+E281-F281))</f>
        <v>#REF!</v>
      </c>
      <c r="F282" s="662" t="e">
        <f aca="false">IF(A282="","",IF(J282="","",+J282-H282))</f>
        <v>#REF!</v>
      </c>
      <c r="G282" s="662" t="e">
        <f aca="false">IF(A282="","",IF(E282="","",ROUND(+E282*((1+B282)^(1/12)-1),2)))</f>
        <v>#REF!</v>
      </c>
      <c r="H282" s="662" t="e">
        <f aca="false">IF(A282="","",IF(E282="","",ROUND(+E282*((1+D282)^(1/12)-1),2)))</f>
        <v>#REF!</v>
      </c>
      <c r="I282" s="662" t="e">
        <f aca="false">IF(A282="","",+G282-H282)</f>
        <v>#REF!</v>
      </c>
      <c r="J282" s="662" t="e">
        <f aca="false">IF(A282="","",IF(#REF!="","",PMT((1+D282)^(1/12)-1,(#REF!*12)-A282+1,-E282)))</f>
        <v>#REF!</v>
      </c>
      <c r="K282" s="663"/>
    </row>
    <row r="283" customFormat="false" ht="14.25" hidden="false" customHeight="false" outlineLevel="0" collapsed="false">
      <c r="A283" s="660" t="e">
        <f aca="false">IF(A282="","",IF(A282=#REF!*12,"",+A282+1))</f>
        <v>#REF!</v>
      </c>
      <c r="B283" s="661" t="e">
        <f aca="false">IF(A283="","",+B282)</f>
        <v>#REF!</v>
      </c>
      <c r="C283" s="661" t="e">
        <f aca="false">IF(A283="","",IF(#REF!+'Plano Prestação Mensal Proposta'!A283&gt;120,0,ROUND(IF(B283&gt;0.045,(0.045*0.5),(0.5)*B283),7)))</f>
        <v>#REF!</v>
      </c>
      <c r="D283" s="661" t="e">
        <f aca="false">IF(A283="","",+B283-C283)</f>
        <v>#REF!</v>
      </c>
      <c r="E283" s="662" t="e">
        <f aca="false">IF(A283="","",IF(F282="","",+E282-F282))</f>
        <v>#REF!</v>
      </c>
      <c r="F283" s="662" t="e">
        <f aca="false">IF(A283="","",IF(J283="","",+J283-H283))</f>
        <v>#REF!</v>
      </c>
      <c r="G283" s="662" t="e">
        <f aca="false">IF(A283="","",IF(E283="","",ROUND(+E283*((1+B283)^(1/12)-1),2)))</f>
        <v>#REF!</v>
      </c>
      <c r="H283" s="662" t="e">
        <f aca="false">IF(A283="","",IF(E283="","",ROUND(+E283*((1+D283)^(1/12)-1),2)))</f>
        <v>#REF!</v>
      </c>
      <c r="I283" s="662" t="e">
        <f aca="false">IF(A283="","",+G283-H283)</f>
        <v>#REF!</v>
      </c>
      <c r="J283" s="662" t="e">
        <f aca="false">IF(A283="","",IF(#REF!="","",PMT((1+D283)^(1/12)-1,(#REF!*12)-A283+1,-E283)))</f>
        <v>#REF!</v>
      </c>
      <c r="K283" s="663"/>
    </row>
    <row r="284" customFormat="false" ht="14.25" hidden="false" customHeight="false" outlineLevel="0" collapsed="false">
      <c r="A284" s="660" t="e">
        <f aca="false">IF(A283="","",IF(A283=#REF!*12,"",+A283+1))</f>
        <v>#REF!</v>
      </c>
      <c r="B284" s="661" t="e">
        <f aca="false">IF(A284="","",+B283)</f>
        <v>#REF!</v>
      </c>
      <c r="C284" s="661" t="e">
        <f aca="false">IF(A284="","",IF(#REF!+'Plano Prestação Mensal Proposta'!A284&gt;120,0,ROUND(IF(B284&gt;0.045,(0.045*0.5),(0.5)*B284),7)))</f>
        <v>#REF!</v>
      </c>
      <c r="D284" s="661" t="e">
        <f aca="false">IF(A284="","",+B284-C284)</f>
        <v>#REF!</v>
      </c>
      <c r="E284" s="662" t="e">
        <f aca="false">IF(A284="","",IF(F283="","",+E283-F283))</f>
        <v>#REF!</v>
      </c>
      <c r="F284" s="662" t="e">
        <f aca="false">IF(A284="","",IF(J284="","",+J284-H284))</f>
        <v>#REF!</v>
      </c>
      <c r="G284" s="662" t="e">
        <f aca="false">IF(A284="","",IF(E284="","",ROUND(+E284*((1+B284)^(1/12)-1),2)))</f>
        <v>#REF!</v>
      </c>
      <c r="H284" s="662" t="e">
        <f aca="false">IF(A284="","",IF(E284="","",ROUND(+E284*((1+D284)^(1/12)-1),2)))</f>
        <v>#REF!</v>
      </c>
      <c r="I284" s="662" t="e">
        <f aca="false">IF(A284="","",+G284-H284)</f>
        <v>#REF!</v>
      </c>
      <c r="J284" s="662" t="e">
        <f aca="false">IF(A284="","",IF(#REF!="","",PMT((1+D284)^(1/12)-1,(#REF!*12)-A284+1,-E284)))</f>
        <v>#REF!</v>
      </c>
      <c r="K284" s="663"/>
    </row>
    <row r="285" customFormat="false" ht="14.25" hidden="false" customHeight="false" outlineLevel="0" collapsed="false">
      <c r="A285" s="660" t="e">
        <f aca="false">IF(A284="","",IF(A284=#REF!*12,"",+A284+1))</f>
        <v>#REF!</v>
      </c>
      <c r="B285" s="661" t="e">
        <f aca="false">IF(A285="","",+B284)</f>
        <v>#REF!</v>
      </c>
      <c r="C285" s="661" t="e">
        <f aca="false">IF(A285="","",IF(#REF!+'Plano Prestação Mensal Proposta'!A285&gt;120,0,ROUND(IF(B285&gt;0.045,(0.045*0.5),(0.5)*B285),7)))</f>
        <v>#REF!</v>
      </c>
      <c r="D285" s="661" t="e">
        <f aca="false">IF(A285="","",+B285-C285)</f>
        <v>#REF!</v>
      </c>
      <c r="E285" s="662" t="e">
        <f aca="false">IF(A285="","",IF(F284="","",+E284-F284))</f>
        <v>#REF!</v>
      </c>
      <c r="F285" s="662" t="e">
        <f aca="false">IF(A285="","",IF(J285="","",+J285-H285))</f>
        <v>#REF!</v>
      </c>
      <c r="G285" s="662" t="e">
        <f aca="false">IF(A285="","",IF(E285="","",ROUND(+E285*((1+B285)^(1/12)-1),2)))</f>
        <v>#REF!</v>
      </c>
      <c r="H285" s="662" t="e">
        <f aca="false">IF(A285="","",IF(E285="","",ROUND(+E285*((1+D285)^(1/12)-1),2)))</f>
        <v>#REF!</v>
      </c>
      <c r="I285" s="662" t="e">
        <f aca="false">IF(A285="","",+G285-H285)</f>
        <v>#REF!</v>
      </c>
      <c r="J285" s="662" t="e">
        <f aca="false">IF(A285="","",IF(#REF!="","",PMT((1+D285)^(1/12)-1,(#REF!*12)-A285+1,-E285)))</f>
        <v>#REF!</v>
      </c>
      <c r="K285" s="663"/>
    </row>
    <row r="286" customFormat="false" ht="14.25" hidden="false" customHeight="false" outlineLevel="0" collapsed="false">
      <c r="A286" s="660" t="e">
        <f aca="false">IF(A285="","",IF(A285=#REF!*12,"",+A285+1))</f>
        <v>#REF!</v>
      </c>
      <c r="B286" s="661" t="e">
        <f aca="false">IF(A286="","",+B285)</f>
        <v>#REF!</v>
      </c>
      <c r="C286" s="661" t="e">
        <f aca="false">IF(A286="","",IF(#REF!+'Plano Prestação Mensal Proposta'!A286&gt;120,0,ROUND(IF(B286&gt;0.045,(0.045*0.5),(0.5)*B286),7)))</f>
        <v>#REF!</v>
      </c>
      <c r="D286" s="661" t="e">
        <f aca="false">IF(A286="","",+B286-C286)</f>
        <v>#REF!</v>
      </c>
      <c r="E286" s="662" t="e">
        <f aca="false">IF(A286="","",IF(F285="","",+E285-F285))</f>
        <v>#REF!</v>
      </c>
      <c r="F286" s="662" t="e">
        <f aca="false">IF(A286="","",IF(J286="","",+J286-H286))</f>
        <v>#REF!</v>
      </c>
      <c r="G286" s="662" t="e">
        <f aca="false">IF(A286="","",IF(E286="","",ROUND(+E286*((1+B286)^(1/12)-1),2)))</f>
        <v>#REF!</v>
      </c>
      <c r="H286" s="662" t="e">
        <f aca="false">IF(A286="","",IF(E286="","",ROUND(+E286*((1+D286)^(1/12)-1),2)))</f>
        <v>#REF!</v>
      </c>
      <c r="I286" s="662" t="e">
        <f aca="false">IF(A286="","",+G286-H286)</f>
        <v>#REF!</v>
      </c>
      <c r="J286" s="662" t="e">
        <f aca="false">IF(A286="","",IF(#REF!="","",PMT((1+D286)^(1/12)-1,(#REF!*12)-A286+1,-E286)))</f>
        <v>#REF!</v>
      </c>
      <c r="K286" s="663"/>
    </row>
    <row r="287" customFormat="false" ht="14.25" hidden="false" customHeight="false" outlineLevel="0" collapsed="false">
      <c r="A287" s="660" t="e">
        <f aca="false">IF(A286="","",IF(A286=#REF!*12,"",+A286+1))</f>
        <v>#REF!</v>
      </c>
      <c r="B287" s="661" t="e">
        <f aca="false">IF(A287="","",+B286)</f>
        <v>#REF!</v>
      </c>
      <c r="C287" s="661" t="e">
        <f aca="false">IF(A287="","",IF(#REF!+'Plano Prestação Mensal Proposta'!A287&gt;120,0,ROUND(IF(B287&gt;0.045,(0.045*0.5),(0.5)*B287),7)))</f>
        <v>#REF!</v>
      </c>
      <c r="D287" s="661" t="e">
        <f aca="false">IF(A287="","",+B287-C287)</f>
        <v>#REF!</v>
      </c>
      <c r="E287" s="662" t="e">
        <f aca="false">IF(A287="","",IF(F286="","",+E286-F286))</f>
        <v>#REF!</v>
      </c>
      <c r="F287" s="662" t="e">
        <f aca="false">IF(A287="","",IF(J287="","",+J287-H287))</f>
        <v>#REF!</v>
      </c>
      <c r="G287" s="662" t="e">
        <f aca="false">IF(A287="","",IF(E287="","",ROUND(+E287*((1+B287)^(1/12)-1),2)))</f>
        <v>#REF!</v>
      </c>
      <c r="H287" s="662" t="e">
        <f aca="false">IF(A287="","",IF(E287="","",ROUND(+E287*((1+D287)^(1/12)-1),2)))</f>
        <v>#REF!</v>
      </c>
      <c r="I287" s="662" t="e">
        <f aca="false">IF(A287="","",+G287-H287)</f>
        <v>#REF!</v>
      </c>
      <c r="J287" s="662" t="e">
        <f aca="false">IF(A287="","",IF(#REF!="","",PMT((1+D287)^(1/12)-1,(#REF!*12)-A287+1,-E287)))</f>
        <v>#REF!</v>
      </c>
      <c r="K287" s="663"/>
    </row>
    <row r="288" customFormat="false" ht="14.25" hidden="false" customHeight="false" outlineLevel="0" collapsed="false">
      <c r="A288" s="660" t="e">
        <f aca="false">IF(A287="","",IF(A287=#REF!*12,"",+A287+1))</f>
        <v>#REF!</v>
      </c>
      <c r="B288" s="661" t="e">
        <f aca="false">IF(A288="","",+B287)</f>
        <v>#REF!</v>
      </c>
      <c r="C288" s="661" t="e">
        <f aca="false">IF(A288="","",IF(#REF!+'Plano Prestação Mensal Proposta'!A288&gt;120,0,ROUND(IF(B288&gt;0.045,(0.045*0.5),(0.5)*B288),7)))</f>
        <v>#REF!</v>
      </c>
      <c r="D288" s="661" t="e">
        <f aca="false">IF(A288="","",+B288-C288)</f>
        <v>#REF!</v>
      </c>
      <c r="E288" s="662" t="e">
        <f aca="false">IF(A288="","",IF(F287="","",+E287-F287))</f>
        <v>#REF!</v>
      </c>
      <c r="F288" s="662" t="e">
        <f aca="false">IF(A288="","",IF(J288="","",+J288-H288))</f>
        <v>#REF!</v>
      </c>
      <c r="G288" s="662" t="e">
        <f aca="false">IF(A288="","",IF(E288="","",ROUND(+E288*((1+B288)^(1/12)-1),2)))</f>
        <v>#REF!</v>
      </c>
      <c r="H288" s="662" t="e">
        <f aca="false">IF(A288="","",IF(E288="","",ROUND(+E288*((1+D288)^(1/12)-1),2)))</f>
        <v>#REF!</v>
      </c>
      <c r="I288" s="662" t="e">
        <f aca="false">IF(A288="","",+G288-H288)</f>
        <v>#REF!</v>
      </c>
      <c r="J288" s="662" t="e">
        <f aca="false">IF(A288="","",IF(#REF!="","",PMT((1+D288)^(1/12)-1,(#REF!*12)-A288+1,-E288)))</f>
        <v>#REF!</v>
      </c>
      <c r="K288" s="663"/>
    </row>
    <row r="289" customFormat="false" ht="14.25" hidden="false" customHeight="false" outlineLevel="0" collapsed="false">
      <c r="A289" s="660" t="e">
        <f aca="false">IF(A288="","",IF(A288=#REF!*12,"",+A288+1))</f>
        <v>#REF!</v>
      </c>
      <c r="B289" s="661" t="e">
        <f aca="false">IF(A289="","",+B288)</f>
        <v>#REF!</v>
      </c>
      <c r="C289" s="661" t="e">
        <f aca="false">IF(A289="","",IF(#REF!+'Plano Prestação Mensal Proposta'!A289&gt;120,0,ROUND(IF(B289&gt;0.045,(0.045*0.5),(0.5)*B289),7)))</f>
        <v>#REF!</v>
      </c>
      <c r="D289" s="661" t="e">
        <f aca="false">IF(A289="","",+B289-C289)</f>
        <v>#REF!</v>
      </c>
      <c r="E289" s="662" t="e">
        <f aca="false">IF(A289="","",IF(F288="","",+E288-F288))</f>
        <v>#REF!</v>
      </c>
      <c r="F289" s="662" t="e">
        <f aca="false">IF(A289="","",IF(J289="","",+J289-H289))</f>
        <v>#REF!</v>
      </c>
      <c r="G289" s="662" t="e">
        <f aca="false">IF(A289="","",IF(E289="","",ROUND(+E289*((1+B289)^(1/12)-1),2)))</f>
        <v>#REF!</v>
      </c>
      <c r="H289" s="662" t="e">
        <f aca="false">IF(A289="","",IF(E289="","",ROUND(+E289*((1+D289)^(1/12)-1),2)))</f>
        <v>#REF!</v>
      </c>
      <c r="I289" s="662" t="e">
        <f aca="false">IF(A289="","",+G289-H289)</f>
        <v>#REF!</v>
      </c>
      <c r="J289" s="662" t="e">
        <f aca="false">IF(A289="","",IF(#REF!="","",PMT((1+D289)^(1/12)-1,(#REF!*12)-A289+1,-E289)))</f>
        <v>#REF!</v>
      </c>
      <c r="K289" s="663"/>
    </row>
    <row r="290" customFormat="false" ht="14.25" hidden="false" customHeight="false" outlineLevel="0" collapsed="false">
      <c r="A290" s="660" t="e">
        <f aca="false">IF(A289="","",IF(A289=#REF!*12,"",+A289+1))</f>
        <v>#REF!</v>
      </c>
      <c r="B290" s="661" t="e">
        <f aca="false">IF(A290="","",+B289)</f>
        <v>#REF!</v>
      </c>
      <c r="C290" s="661" t="e">
        <f aca="false">IF(A290="","",IF(#REF!+'Plano Prestação Mensal Proposta'!A290&gt;120,0,ROUND(IF(B290&gt;0.045,(0.045*0.5),(0.5)*B290),7)))</f>
        <v>#REF!</v>
      </c>
      <c r="D290" s="661" t="e">
        <f aca="false">IF(A290="","",+B290-C290)</f>
        <v>#REF!</v>
      </c>
      <c r="E290" s="662" t="e">
        <f aca="false">IF(A290="","",IF(F289="","",+E289-F289))</f>
        <v>#REF!</v>
      </c>
      <c r="F290" s="662" t="e">
        <f aca="false">IF(A290="","",IF(J290="","",+J290-H290))</f>
        <v>#REF!</v>
      </c>
      <c r="G290" s="662" t="e">
        <f aca="false">IF(A290="","",IF(E290="","",ROUND(+E290*((1+B290)^(1/12)-1),2)))</f>
        <v>#REF!</v>
      </c>
      <c r="H290" s="662" t="e">
        <f aca="false">IF(A290="","",IF(E290="","",ROUND(+E290*((1+D290)^(1/12)-1),2)))</f>
        <v>#REF!</v>
      </c>
      <c r="I290" s="662" t="e">
        <f aca="false">IF(A290="","",+G290-H290)</f>
        <v>#REF!</v>
      </c>
      <c r="J290" s="662" t="e">
        <f aca="false">IF(A290="","",IF(#REF!="","",PMT((1+D290)^(1/12)-1,(#REF!*12)-A290+1,-E290)))</f>
        <v>#REF!</v>
      </c>
      <c r="K290" s="663"/>
    </row>
    <row r="291" customFormat="false" ht="14.25" hidden="false" customHeight="false" outlineLevel="0" collapsed="false">
      <c r="A291" s="660" t="e">
        <f aca="false">IF(A290="","",IF(A290=#REF!*12,"",+A290+1))</f>
        <v>#REF!</v>
      </c>
      <c r="B291" s="661" t="e">
        <f aca="false">IF(A291="","",+B290)</f>
        <v>#REF!</v>
      </c>
      <c r="C291" s="661" t="e">
        <f aca="false">IF(A291="","",IF(#REF!+'Plano Prestação Mensal Proposta'!A291&gt;120,0,ROUND(IF(B291&gt;0.045,(0.045*0.5),(0.5)*B291),7)))</f>
        <v>#REF!</v>
      </c>
      <c r="D291" s="661" t="e">
        <f aca="false">IF(A291="","",+B291-C291)</f>
        <v>#REF!</v>
      </c>
      <c r="E291" s="662" t="e">
        <f aca="false">IF(A291="","",IF(F290="","",+E290-F290))</f>
        <v>#REF!</v>
      </c>
      <c r="F291" s="662" t="e">
        <f aca="false">IF(A291="","",IF(J291="","",+J291-H291))</f>
        <v>#REF!</v>
      </c>
      <c r="G291" s="662" t="e">
        <f aca="false">IF(A291="","",IF(E291="","",ROUND(+E291*((1+B291)^(1/12)-1),2)))</f>
        <v>#REF!</v>
      </c>
      <c r="H291" s="662" t="e">
        <f aca="false">IF(A291="","",IF(E291="","",ROUND(+E291*((1+D291)^(1/12)-1),2)))</f>
        <v>#REF!</v>
      </c>
      <c r="I291" s="662" t="e">
        <f aca="false">IF(A291="","",+G291-H291)</f>
        <v>#REF!</v>
      </c>
      <c r="J291" s="662" t="e">
        <f aca="false">IF(A291="","",IF(#REF!="","",PMT((1+D291)^(1/12)-1,(#REF!*12)-A291+1,-E291)))</f>
        <v>#REF!</v>
      </c>
      <c r="K291" s="663"/>
    </row>
    <row r="292" customFormat="false" ht="14.25" hidden="false" customHeight="false" outlineLevel="0" collapsed="false">
      <c r="A292" s="660" t="e">
        <f aca="false">IF(A291="","",IF(A291=#REF!*12,"",+A291+1))</f>
        <v>#REF!</v>
      </c>
      <c r="B292" s="661" t="e">
        <f aca="false">IF(A292="","",+B291)</f>
        <v>#REF!</v>
      </c>
      <c r="C292" s="661" t="e">
        <f aca="false">IF(A292="","",IF(#REF!+'Plano Prestação Mensal Proposta'!A292&gt;120,0,ROUND(IF(B292&gt;0.045,(0.045*0.5),(0.5)*B292),7)))</f>
        <v>#REF!</v>
      </c>
      <c r="D292" s="661" t="e">
        <f aca="false">IF(A292="","",+B292-C292)</f>
        <v>#REF!</v>
      </c>
      <c r="E292" s="662" t="e">
        <f aca="false">IF(A292="","",IF(F291="","",+E291-F291))</f>
        <v>#REF!</v>
      </c>
      <c r="F292" s="662" t="e">
        <f aca="false">IF(A292="","",IF(J292="","",+J292-H292))</f>
        <v>#REF!</v>
      </c>
      <c r="G292" s="662" t="e">
        <f aca="false">IF(A292="","",IF(E292="","",ROUND(+E292*((1+B292)^(1/12)-1),2)))</f>
        <v>#REF!</v>
      </c>
      <c r="H292" s="662" t="e">
        <f aca="false">IF(A292="","",IF(E292="","",ROUND(+E292*((1+D292)^(1/12)-1),2)))</f>
        <v>#REF!</v>
      </c>
      <c r="I292" s="662" t="e">
        <f aca="false">IF(A292="","",+G292-H292)</f>
        <v>#REF!</v>
      </c>
      <c r="J292" s="662" t="e">
        <f aca="false">IF(A292="","",IF(#REF!="","",PMT((1+D292)^(1/12)-1,(#REF!*12)-A292+1,-E292)))</f>
        <v>#REF!</v>
      </c>
      <c r="K292" s="663"/>
    </row>
    <row r="293" customFormat="false" ht="14.25" hidden="false" customHeight="false" outlineLevel="0" collapsed="false">
      <c r="A293" s="660" t="e">
        <f aca="false">IF(A292="","",IF(A292=#REF!*12,"",+A292+1))</f>
        <v>#REF!</v>
      </c>
      <c r="B293" s="661" t="e">
        <f aca="false">IF(A293="","",+B292)</f>
        <v>#REF!</v>
      </c>
      <c r="C293" s="661" t="e">
        <f aca="false">IF(A293="","",IF(#REF!+'Plano Prestação Mensal Proposta'!A293&gt;120,0,ROUND(IF(B293&gt;0.045,(0.045*0.5),(0.5)*B293),7)))</f>
        <v>#REF!</v>
      </c>
      <c r="D293" s="661" t="e">
        <f aca="false">IF(A293="","",+B293-C293)</f>
        <v>#REF!</v>
      </c>
      <c r="E293" s="662" t="e">
        <f aca="false">IF(A293="","",IF(F292="","",+E292-F292))</f>
        <v>#REF!</v>
      </c>
      <c r="F293" s="662" t="e">
        <f aca="false">IF(A293="","",IF(J293="","",+J293-H293))</f>
        <v>#REF!</v>
      </c>
      <c r="G293" s="662" t="e">
        <f aca="false">IF(A293="","",IF(E293="","",ROUND(+E293*((1+B293)^(1/12)-1),2)))</f>
        <v>#REF!</v>
      </c>
      <c r="H293" s="662" t="e">
        <f aca="false">IF(A293="","",IF(E293="","",ROUND(+E293*((1+D293)^(1/12)-1),2)))</f>
        <v>#REF!</v>
      </c>
      <c r="I293" s="662" t="e">
        <f aca="false">IF(A293="","",+G293-H293)</f>
        <v>#REF!</v>
      </c>
      <c r="J293" s="662" t="e">
        <f aca="false">IF(A293="","",IF(#REF!="","",PMT((1+D293)^(1/12)-1,(#REF!*12)-A293+1,-E293)))</f>
        <v>#REF!</v>
      </c>
      <c r="K293" s="663"/>
    </row>
    <row r="294" customFormat="false" ht="14.25" hidden="false" customHeight="false" outlineLevel="0" collapsed="false">
      <c r="A294" s="660" t="e">
        <f aca="false">IF(A293="","",IF(A293=#REF!*12,"",+A293+1))</f>
        <v>#REF!</v>
      </c>
      <c r="B294" s="661" t="e">
        <f aca="false">IF(A294="","",+B293)</f>
        <v>#REF!</v>
      </c>
      <c r="C294" s="661" t="e">
        <f aca="false">IF(A294="","",IF(#REF!+'Plano Prestação Mensal Proposta'!A294&gt;120,0,ROUND(IF(B294&gt;0.045,(0.045*0.5),(0.5)*B294),7)))</f>
        <v>#REF!</v>
      </c>
      <c r="D294" s="661" t="e">
        <f aca="false">IF(A294="","",+B294-C294)</f>
        <v>#REF!</v>
      </c>
      <c r="E294" s="662" t="e">
        <f aca="false">IF(A294="","",IF(F293="","",+E293-F293))</f>
        <v>#REF!</v>
      </c>
      <c r="F294" s="662" t="e">
        <f aca="false">IF(A294="","",IF(J294="","",+J294-H294))</f>
        <v>#REF!</v>
      </c>
      <c r="G294" s="662" t="e">
        <f aca="false">IF(A294="","",IF(E294="","",ROUND(+E294*((1+B294)^(1/12)-1),2)))</f>
        <v>#REF!</v>
      </c>
      <c r="H294" s="662" t="e">
        <f aca="false">IF(A294="","",IF(E294="","",ROUND(+E294*((1+D294)^(1/12)-1),2)))</f>
        <v>#REF!</v>
      </c>
      <c r="I294" s="662" t="e">
        <f aca="false">IF(A294="","",+G294-H294)</f>
        <v>#REF!</v>
      </c>
      <c r="J294" s="662" t="e">
        <f aca="false">IF(A294="","",IF(#REF!="","",PMT((1+D294)^(1/12)-1,(#REF!*12)-A294+1,-E294)))</f>
        <v>#REF!</v>
      </c>
      <c r="K294" s="663"/>
    </row>
    <row r="295" customFormat="false" ht="14.25" hidden="false" customHeight="false" outlineLevel="0" collapsed="false">
      <c r="A295" s="660" t="e">
        <f aca="false">IF(A294="","",IF(A294=#REF!*12,"",+A294+1))</f>
        <v>#REF!</v>
      </c>
      <c r="B295" s="661" t="e">
        <f aca="false">IF(A295="","",+B294)</f>
        <v>#REF!</v>
      </c>
      <c r="C295" s="661" t="e">
        <f aca="false">IF(A295="","",IF(#REF!+'Plano Prestação Mensal Proposta'!A295&gt;120,0,ROUND(IF(B295&gt;0.045,(0.045*0.5),(0.5)*B295),7)))</f>
        <v>#REF!</v>
      </c>
      <c r="D295" s="661" t="e">
        <f aca="false">IF(A295="","",+B295-C295)</f>
        <v>#REF!</v>
      </c>
      <c r="E295" s="662" t="e">
        <f aca="false">IF(A295="","",IF(F294="","",+E294-F294))</f>
        <v>#REF!</v>
      </c>
      <c r="F295" s="662" t="e">
        <f aca="false">IF(A295="","",IF(J295="","",+J295-H295))</f>
        <v>#REF!</v>
      </c>
      <c r="G295" s="662" t="e">
        <f aca="false">IF(A295="","",IF(E295="","",ROUND(+E295*((1+B295)^(1/12)-1),2)))</f>
        <v>#REF!</v>
      </c>
      <c r="H295" s="662" t="e">
        <f aca="false">IF(A295="","",IF(E295="","",ROUND(+E295*((1+D295)^(1/12)-1),2)))</f>
        <v>#REF!</v>
      </c>
      <c r="I295" s="662" t="e">
        <f aca="false">IF(A295="","",+G295-H295)</f>
        <v>#REF!</v>
      </c>
      <c r="J295" s="662" t="e">
        <f aca="false">IF(A295="","",IF(#REF!="","",PMT((1+D295)^(1/12)-1,(#REF!*12)-A295+1,-E295)))</f>
        <v>#REF!</v>
      </c>
      <c r="K295" s="663"/>
    </row>
    <row r="296" customFormat="false" ht="14.25" hidden="false" customHeight="false" outlineLevel="0" collapsed="false">
      <c r="A296" s="660" t="e">
        <f aca="false">IF(A295="","",IF(A295=#REF!*12,"",+A295+1))</f>
        <v>#REF!</v>
      </c>
      <c r="B296" s="661" t="e">
        <f aca="false">IF(A296="","",+B295)</f>
        <v>#REF!</v>
      </c>
      <c r="C296" s="661" t="e">
        <f aca="false">IF(A296="","",IF(#REF!+'Plano Prestação Mensal Proposta'!A296&gt;120,0,ROUND(IF(B296&gt;0.045,(0.045*0.5),(0.5)*B296),7)))</f>
        <v>#REF!</v>
      </c>
      <c r="D296" s="661" t="e">
        <f aca="false">IF(A296="","",+B296-C296)</f>
        <v>#REF!</v>
      </c>
      <c r="E296" s="662" t="e">
        <f aca="false">IF(A296="","",IF(F295="","",+E295-F295))</f>
        <v>#REF!</v>
      </c>
      <c r="F296" s="662" t="e">
        <f aca="false">IF(A296="","",IF(J296="","",+J296-H296))</f>
        <v>#REF!</v>
      </c>
      <c r="G296" s="662" t="e">
        <f aca="false">IF(A296="","",IF(E296="","",ROUND(+E296*((1+B296)^(1/12)-1),2)))</f>
        <v>#REF!</v>
      </c>
      <c r="H296" s="662" t="e">
        <f aca="false">IF(A296="","",IF(E296="","",ROUND(+E296*((1+D296)^(1/12)-1),2)))</f>
        <v>#REF!</v>
      </c>
      <c r="I296" s="662" t="e">
        <f aca="false">IF(A296="","",+G296-H296)</f>
        <v>#REF!</v>
      </c>
      <c r="J296" s="662" t="e">
        <f aca="false">IF(A296="","",IF(#REF!="","",PMT((1+D296)^(1/12)-1,(#REF!*12)-A296+1,-E296)))</f>
        <v>#REF!</v>
      </c>
      <c r="K296" s="663"/>
    </row>
    <row r="297" customFormat="false" ht="14.25" hidden="false" customHeight="false" outlineLevel="0" collapsed="false">
      <c r="A297" s="660" t="e">
        <f aca="false">IF(A296="","",IF(A296=#REF!*12,"",+A296+1))</f>
        <v>#REF!</v>
      </c>
      <c r="B297" s="661" t="e">
        <f aca="false">IF(A297="","",+B296)</f>
        <v>#REF!</v>
      </c>
      <c r="C297" s="661" t="e">
        <f aca="false">IF(A297="","",IF(#REF!+'Plano Prestação Mensal Proposta'!A297&gt;120,0,ROUND(IF(B297&gt;0.045,(0.045*0.5),(0.5)*B297),7)))</f>
        <v>#REF!</v>
      </c>
      <c r="D297" s="661" t="e">
        <f aca="false">IF(A297="","",+B297-C297)</f>
        <v>#REF!</v>
      </c>
      <c r="E297" s="662" t="e">
        <f aca="false">IF(A297="","",IF(F296="","",+E296-F296))</f>
        <v>#REF!</v>
      </c>
      <c r="F297" s="662" t="e">
        <f aca="false">IF(A297="","",IF(J297="","",+J297-H297))</f>
        <v>#REF!</v>
      </c>
      <c r="G297" s="662" t="e">
        <f aca="false">IF(A297="","",IF(E297="","",ROUND(+E297*((1+B297)^(1/12)-1),2)))</f>
        <v>#REF!</v>
      </c>
      <c r="H297" s="662" t="e">
        <f aca="false">IF(A297="","",IF(E297="","",ROUND(+E297*((1+D297)^(1/12)-1),2)))</f>
        <v>#REF!</v>
      </c>
      <c r="I297" s="662" t="e">
        <f aca="false">IF(A297="","",+G297-H297)</f>
        <v>#REF!</v>
      </c>
      <c r="J297" s="662" t="e">
        <f aca="false">IF(A297="","",IF(#REF!="","",PMT((1+D297)^(1/12)-1,(#REF!*12)-A297+1,-E297)))</f>
        <v>#REF!</v>
      </c>
      <c r="K297" s="663"/>
    </row>
    <row r="298" customFormat="false" ht="14.25" hidden="false" customHeight="false" outlineLevel="0" collapsed="false">
      <c r="A298" s="660" t="e">
        <f aca="false">IF(A297="","",IF(A297=#REF!*12,"",+A297+1))</f>
        <v>#REF!</v>
      </c>
      <c r="B298" s="661" t="e">
        <f aca="false">IF(A298="","",+B297)</f>
        <v>#REF!</v>
      </c>
      <c r="C298" s="661" t="e">
        <f aca="false">IF(A298="","",IF(#REF!+'Plano Prestação Mensal Proposta'!A298&gt;120,0,ROUND(IF(B298&gt;0.045,(0.045*0.5),(0.5)*B298),7)))</f>
        <v>#REF!</v>
      </c>
      <c r="D298" s="661" t="e">
        <f aca="false">IF(A298="","",+B298-C298)</f>
        <v>#REF!</v>
      </c>
      <c r="E298" s="662" t="e">
        <f aca="false">IF(A298="","",IF(F297="","",+E297-F297))</f>
        <v>#REF!</v>
      </c>
      <c r="F298" s="662" t="e">
        <f aca="false">IF(A298="","",IF(J298="","",+J298-H298))</f>
        <v>#REF!</v>
      </c>
      <c r="G298" s="662" t="e">
        <f aca="false">IF(A298="","",IF(E298="","",ROUND(+E298*((1+B298)^(1/12)-1),2)))</f>
        <v>#REF!</v>
      </c>
      <c r="H298" s="662" t="e">
        <f aca="false">IF(A298="","",IF(E298="","",ROUND(+E298*((1+D298)^(1/12)-1),2)))</f>
        <v>#REF!</v>
      </c>
      <c r="I298" s="662" t="e">
        <f aca="false">IF(A298="","",+G298-H298)</f>
        <v>#REF!</v>
      </c>
      <c r="J298" s="662" t="e">
        <f aca="false">IF(A298="","",IF(#REF!="","",PMT((1+D298)^(1/12)-1,(#REF!*12)-A298+1,-E298)))</f>
        <v>#REF!</v>
      </c>
      <c r="K298" s="663"/>
    </row>
    <row r="299" customFormat="false" ht="14.25" hidden="false" customHeight="false" outlineLevel="0" collapsed="false">
      <c r="A299" s="660" t="e">
        <f aca="false">IF(A298="","",IF(A298=#REF!*12,"",+A298+1))</f>
        <v>#REF!</v>
      </c>
      <c r="B299" s="661" t="e">
        <f aca="false">IF(A299="","",+B298)</f>
        <v>#REF!</v>
      </c>
      <c r="C299" s="661" t="e">
        <f aca="false">IF(A299="","",IF(#REF!+'Plano Prestação Mensal Proposta'!A299&gt;120,0,ROUND(IF(B299&gt;0.045,(0.045*0.5),(0.5)*B299),7)))</f>
        <v>#REF!</v>
      </c>
      <c r="D299" s="661" t="e">
        <f aca="false">IF(A299="","",+B299-C299)</f>
        <v>#REF!</v>
      </c>
      <c r="E299" s="662" t="e">
        <f aca="false">IF(A299="","",IF(F298="","",+E298-F298))</f>
        <v>#REF!</v>
      </c>
      <c r="F299" s="662" t="e">
        <f aca="false">IF(A299="","",IF(J299="","",+J299-H299))</f>
        <v>#REF!</v>
      </c>
      <c r="G299" s="662" t="e">
        <f aca="false">IF(A299="","",IF(E299="","",ROUND(+E299*((1+B299)^(1/12)-1),2)))</f>
        <v>#REF!</v>
      </c>
      <c r="H299" s="662" t="e">
        <f aca="false">IF(A299="","",IF(E299="","",ROUND(+E299*((1+D299)^(1/12)-1),2)))</f>
        <v>#REF!</v>
      </c>
      <c r="I299" s="662" t="e">
        <f aca="false">IF(A299="","",+G299-H299)</f>
        <v>#REF!</v>
      </c>
      <c r="J299" s="662" t="e">
        <f aca="false">IF(A299="","",IF(#REF!="","",PMT((1+D299)^(1/12)-1,(#REF!*12)-A299+1,-E299)))</f>
        <v>#REF!</v>
      </c>
      <c r="K299" s="663"/>
    </row>
    <row r="300" customFormat="false" ht="14.25" hidden="false" customHeight="false" outlineLevel="0" collapsed="false">
      <c r="A300" s="660" t="e">
        <f aca="false">IF(A299="","",IF(A299=#REF!*12,"",+A299+1))</f>
        <v>#REF!</v>
      </c>
      <c r="B300" s="661" t="e">
        <f aca="false">IF(A300="","",+B299)</f>
        <v>#REF!</v>
      </c>
      <c r="C300" s="661" t="e">
        <f aca="false">IF(A300="","",IF(#REF!+'Plano Prestação Mensal Proposta'!A300&gt;120,0,ROUND(IF(B300&gt;0.045,(0.045*0.5),(0.5)*B300),7)))</f>
        <v>#REF!</v>
      </c>
      <c r="D300" s="661" t="e">
        <f aca="false">IF(A300="","",+B300-C300)</f>
        <v>#REF!</v>
      </c>
      <c r="E300" s="662" t="e">
        <f aca="false">IF(A300="","",IF(F299="","",+E299-F299))</f>
        <v>#REF!</v>
      </c>
      <c r="F300" s="662" t="e">
        <f aca="false">IF(A300="","",IF(J300="","",+J300-H300))</f>
        <v>#REF!</v>
      </c>
      <c r="G300" s="662" t="e">
        <f aca="false">IF(A300="","",IF(E300="","",ROUND(+E300*((1+B300)^(1/12)-1),2)))</f>
        <v>#REF!</v>
      </c>
      <c r="H300" s="662" t="e">
        <f aca="false">IF(A300="","",IF(E300="","",ROUND(+E300*((1+D300)^(1/12)-1),2)))</f>
        <v>#REF!</v>
      </c>
      <c r="I300" s="662" t="e">
        <f aca="false">IF(A300="","",+G300-H300)</f>
        <v>#REF!</v>
      </c>
      <c r="J300" s="662" t="e">
        <f aca="false">IF(A300="","",IF(#REF!="","",PMT((1+D300)^(1/12)-1,(#REF!*12)-A300+1,-E300)))</f>
        <v>#REF!</v>
      </c>
      <c r="K300" s="663"/>
    </row>
    <row r="301" customFormat="false" ht="14.25" hidden="false" customHeight="false" outlineLevel="0" collapsed="false">
      <c r="A301" s="660" t="e">
        <f aca="false">IF(A300="","",IF(A300=#REF!*12,"",+A300+1))</f>
        <v>#REF!</v>
      </c>
      <c r="B301" s="661" t="e">
        <f aca="false">IF(A301="","",+B300)</f>
        <v>#REF!</v>
      </c>
      <c r="C301" s="661" t="e">
        <f aca="false">IF(A301="","",IF(#REF!+'Plano Prestação Mensal Proposta'!A301&gt;120,0,ROUND(IF(B301&gt;0.045,(0.045*0.5),(0.5)*B301),7)))</f>
        <v>#REF!</v>
      </c>
      <c r="D301" s="661" t="e">
        <f aca="false">IF(A301="","",+B301-C301)</f>
        <v>#REF!</v>
      </c>
      <c r="E301" s="662" t="e">
        <f aca="false">IF(A301="","",IF(F300="","",+E300-F300))</f>
        <v>#REF!</v>
      </c>
      <c r="F301" s="662" t="e">
        <f aca="false">IF(A301="","",IF(J301="","",+J301-H301))</f>
        <v>#REF!</v>
      </c>
      <c r="G301" s="662" t="e">
        <f aca="false">IF(A301="","",IF(E301="","",ROUND(+E301*((1+B301)^(1/12)-1),2)))</f>
        <v>#REF!</v>
      </c>
      <c r="H301" s="662" t="e">
        <f aca="false">IF(A301="","",IF(E301="","",ROUND(+E301*((1+D301)^(1/12)-1),2)))</f>
        <v>#REF!</v>
      </c>
      <c r="I301" s="662" t="e">
        <f aca="false">IF(A301="","",+G301-H301)</f>
        <v>#REF!</v>
      </c>
      <c r="J301" s="662" t="e">
        <f aca="false">IF(A301="","",IF(#REF!="","",PMT((1+D301)^(1/12)-1,(#REF!*12)-A301+1,-E301)))</f>
        <v>#REF!</v>
      </c>
      <c r="K301" s="663"/>
    </row>
    <row r="302" customFormat="false" ht="14.25" hidden="false" customHeight="false" outlineLevel="0" collapsed="false">
      <c r="A302" s="660" t="e">
        <f aca="false">IF(A301="","",IF(A301=#REF!*12,"",+A301+1))</f>
        <v>#REF!</v>
      </c>
      <c r="B302" s="661" t="e">
        <f aca="false">IF(A302="","",+B301)</f>
        <v>#REF!</v>
      </c>
      <c r="C302" s="661" t="e">
        <f aca="false">IF(A302="","",IF(#REF!+'Plano Prestação Mensal Proposta'!A302&gt;120,0,ROUND(IF(B302&gt;0.045,(0.045*0.5),(0.5)*B302),7)))</f>
        <v>#REF!</v>
      </c>
      <c r="D302" s="661" t="e">
        <f aca="false">IF(A302="","",+B302-C302)</f>
        <v>#REF!</v>
      </c>
      <c r="E302" s="662" t="e">
        <f aca="false">IF(A302="","",IF(F301="","",+E301-F301))</f>
        <v>#REF!</v>
      </c>
      <c r="F302" s="662" t="e">
        <f aca="false">IF(A302="","",IF(J302="","",+J302-H302))</f>
        <v>#REF!</v>
      </c>
      <c r="G302" s="662" t="e">
        <f aca="false">IF(A302="","",IF(E302="","",ROUND(+E302*((1+B302)^(1/12)-1),2)))</f>
        <v>#REF!</v>
      </c>
      <c r="H302" s="662" t="e">
        <f aca="false">IF(A302="","",IF(E302="","",ROUND(+E302*((1+D302)^(1/12)-1),2)))</f>
        <v>#REF!</v>
      </c>
      <c r="I302" s="662" t="e">
        <f aca="false">IF(A302="","",+G302-H302)</f>
        <v>#REF!</v>
      </c>
      <c r="J302" s="662" t="e">
        <f aca="false">IF(A302="","",IF(#REF!="","",PMT((1+D302)^(1/12)-1,(#REF!*12)-A302+1,-E302)))</f>
        <v>#REF!</v>
      </c>
      <c r="K302" s="663"/>
    </row>
    <row r="303" customFormat="false" ht="14.25" hidden="false" customHeight="false" outlineLevel="0" collapsed="false">
      <c r="A303" s="660" t="e">
        <f aca="false">IF(A302="","",IF(A302=#REF!*12,"",+A302+1))</f>
        <v>#REF!</v>
      </c>
      <c r="B303" s="661" t="e">
        <f aca="false">IF(A303="","",+B302)</f>
        <v>#REF!</v>
      </c>
      <c r="C303" s="661" t="e">
        <f aca="false">IF(A303="","",IF(#REF!+'Plano Prestação Mensal Proposta'!A303&gt;120,0,ROUND(IF(B303&gt;0.045,(0.045*0.5),(0.5)*B303),7)))</f>
        <v>#REF!</v>
      </c>
      <c r="D303" s="661" t="e">
        <f aca="false">IF(A303="","",+B303-C303)</f>
        <v>#REF!</v>
      </c>
      <c r="E303" s="662" t="e">
        <f aca="false">IF(A303="","",IF(F302="","",+E302-F302))</f>
        <v>#REF!</v>
      </c>
      <c r="F303" s="662" t="e">
        <f aca="false">IF(A303="","",IF(J303="","",+J303-H303))</f>
        <v>#REF!</v>
      </c>
      <c r="G303" s="662" t="e">
        <f aca="false">IF(A303="","",IF(E303="","",ROUND(+E303*((1+B303)^(1/12)-1),2)))</f>
        <v>#REF!</v>
      </c>
      <c r="H303" s="662" t="e">
        <f aca="false">IF(A303="","",IF(E303="","",ROUND(+E303*((1+D303)^(1/12)-1),2)))</f>
        <v>#REF!</v>
      </c>
      <c r="I303" s="662" t="e">
        <f aca="false">IF(A303="","",+G303-H303)</f>
        <v>#REF!</v>
      </c>
      <c r="J303" s="662" t="e">
        <f aca="false">IF(A303="","",IF(#REF!="","",PMT((1+D303)^(1/12)-1,(#REF!*12)-A303+1,-E303)))</f>
        <v>#REF!</v>
      </c>
      <c r="K303" s="663"/>
    </row>
    <row r="304" customFormat="false" ht="14.25" hidden="false" customHeight="false" outlineLevel="0" collapsed="false">
      <c r="A304" s="660" t="e">
        <f aca="false">IF(A303="","",IF(A303=#REF!*12,"",+A303+1))</f>
        <v>#REF!</v>
      </c>
      <c r="B304" s="661" t="e">
        <f aca="false">IF(A304="","",+B303)</f>
        <v>#REF!</v>
      </c>
      <c r="C304" s="661" t="e">
        <f aca="false">IF(A304="","",IF(#REF!+'Plano Prestação Mensal Proposta'!A304&gt;120,0,ROUND(IF(B304&gt;0.045,(0.045*0.5),(0.5)*B304),7)))</f>
        <v>#REF!</v>
      </c>
      <c r="D304" s="661" t="e">
        <f aca="false">IF(A304="","",+B304-C304)</f>
        <v>#REF!</v>
      </c>
      <c r="E304" s="662" t="e">
        <f aca="false">IF(A304="","",IF(F303="","",+E303-F303))</f>
        <v>#REF!</v>
      </c>
      <c r="F304" s="662" t="e">
        <f aca="false">IF(A304="","",IF(J304="","",+J304-H304))</f>
        <v>#REF!</v>
      </c>
      <c r="G304" s="662" t="e">
        <f aca="false">IF(A304="","",IF(E304="","",ROUND(+E304*((1+B304)^(1/12)-1),2)))</f>
        <v>#REF!</v>
      </c>
      <c r="H304" s="662" t="e">
        <f aca="false">IF(A304="","",IF(E304="","",ROUND(+E304*((1+D304)^(1/12)-1),2)))</f>
        <v>#REF!</v>
      </c>
      <c r="I304" s="662" t="e">
        <f aca="false">IF(A304="","",+G304-H304)</f>
        <v>#REF!</v>
      </c>
      <c r="J304" s="662" t="e">
        <f aca="false">IF(A304="","",IF(#REF!="","",PMT((1+D304)^(1/12)-1,(#REF!*12)-A304+1,-E304)))</f>
        <v>#REF!</v>
      </c>
      <c r="K304" s="663"/>
    </row>
    <row r="305" customFormat="false" ht="14.25" hidden="false" customHeight="false" outlineLevel="0" collapsed="false">
      <c r="A305" s="660" t="e">
        <f aca="false">IF(A304="","",IF(A304=#REF!*12,"",+A304+1))</f>
        <v>#REF!</v>
      </c>
      <c r="B305" s="661" t="e">
        <f aca="false">IF(A305="","",+B304)</f>
        <v>#REF!</v>
      </c>
      <c r="C305" s="661" t="e">
        <f aca="false">IF(A305="","",IF(#REF!+'Plano Prestação Mensal Proposta'!A305&gt;120,0,ROUND(IF(B305&gt;0.045,(0.045*0.5),(0.5)*B305),7)))</f>
        <v>#REF!</v>
      </c>
      <c r="D305" s="661" t="e">
        <f aca="false">IF(A305="","",+B305-C305)</f>
        <v>#REF!</v>
      </c>
      <c r="E305" s="662" t="e">
        <f aca="false">IF(A305="","",IF(F304="","",+E304-F304))</f>
        <v>#REF!</v>
      </c>
      <c r="F305" s="662" t="e">
        <f aca="false">IF(A305="","",IF(J305="","",+J305-H305))</f>
        <v>#REF!</v>
      </c>
      <c r="G305" s="662" t="e">
        <f aca="false">IF(A305="","",IF(E305="","",ROUND(+E305*((1+B305)^(1/12)-1),2)))</f>
        <v>#REF!</v>
      </c>
      <c r="H305" s="662" t="e">
        <f aca="false">IF(A305="","",IF(E305="","",ROUND(+E305*((1+D305)^(1/12)-1),2)))</f>
        <v>#REF!</v>
      </c>
      <c r="I305" s="662" t="e">
        <f aca="false">IF(A305="","",+G305-H305)</f>
        <v>#REF!</v>
      </c>
      <c r="J305" s="662" t="e">
        <f aca="false">IF(A305="","",IF(#REF!="","",PMT((1+D305)^(1/12)-1,(#REF!*12)-A305+1,-E305)))</f>
        <v>#REF!</v>
      </c>
      <c r="K305" s="663"/>
    </row>
    <row r="306" customFormat="false" ht="14.25" hidden="false" customHeight="false" outlineLevel="0" collapsed="false">
      <c r="A306" s="660" t="e">
        <f aca="false">IF(A305="","",IF(A305=#REF!*12,"",+A305+1))</f>
        <v>#REF!</v>
      </c>
      <c r="B306" s="661" t="e">
        <f aca="false">IF(A306="","",+B305)</f>
        <v>#REF!</v>
      </c>
      <c r="C306" s="661" t="e">
        <f aca="false">IF(A306="","",IF(#REF!+'Plano Prestação Mensal Proposta'!A306&gt;120,0,ROUND(IF(B306&gt;0.045,(0.045*0.5),(0.5)*B306),7)))</f>
        <v>#REF!</v>
      </c>
      <c r="D306" s="661" t="e">
        <f aca="false">IF(A306="","",+B306-C306)</f>
        <v>#REF!</v>
      </c>
      <c r="E306" s="662" t="e">
        <f aca="false">IF(A306="","",IF(F305="","",+E305-F305))</f>
        <v>#REF!</v>
      </c>
      <c r="F306" s="662" t="e">
        <f aca="false">IF(A306="","",IF(J306="","",+J306-H306))</f>
        <v>#REF!</v>
      </c>
      <c r="G306" s="662" t="e">
        <f aca="false">IF(A306="","",IF(E306="","",ROUND(+E306*((1+B306)^(1/12)-1),2)))</f>
        <v>#REF!</v>
      </c>
      <c r="H306" s="662" t="e">
        <f aca="false">IF(A306="","",IF(E306="","",ROUND(+E306*((1+D306)^(1/12)-1),2)))</f>
        <v>#REF!</v>
      </c>
      <c r="I306" s="662" t="e">
        <f aca="false">IF(A306="","",+G306-H306)</f>
        <v>#REF!</v>
      </c>
      <c r="J306" s="662" t="e">
        <f aca="false">IF(A306="","",IF(#REF!="","",PMT((1+D306)^(1/12)-1,(#REF!*12)-A306+1,-E306)))</f>
        <v>#REF!</v>
      </c>
      <c r="K306" s="663"/>
    </row>
    <row r="307" customFormat="false" ht="14.25" hidden="false" customHeight="false" outlineLevel="0" collapsed="false">
      <c r="A307" s="660" t="e">
        <f aca="false">IF(A306="","",IF(A306=#REF!*12,"",+A306+1))</f>
        <v>#REF!</v>
      </c>
      <c r="B307" s="661" t="e">
        <f aca="false">IF(A307="","",+B306)</f>
        <v>#REF!</v>
      </c>
      <c r="C307" s="661" t="e">
        <f aca="false">IF(A307="","",IF(#REF!+'Plano Prestação Mensal Proposta'!A307&gt;120,0,ROUND(IF(B307&gt;0.045,(0.045*0.5),(0.5)*B307),7)))</f>
        <v>#REF!</v>
      </c>
      <c r="D307" s="661" t="e">
        <f aca="false">IF(A307="","",+B307-C307)</f>
        <v>#REF!</v>
      </c>
      <c r="E307" s="662" t="e">
        <f aca="false">IF(A307="","",IF(F306="","",+E306-F306))</f>
        <v>#REF!</v>
      </c>
      <c r="F307" s="662" t="e">
        <f aca="false">IF(A307="","",IF(J307="","",+J307-H307))</f>
        <v>#REF!</v>
      </c>
      <c r="G307" s="662" t="e">
        <f aca="false">IF(A307="","",IF(E307="","",ROUND(+E307*((1+B307)^(1/12)-1),2)))</f>
        <v>#REF!</v>
      </c>
      <c r="H307" s="662" t="e">
        <f aca="false">IF(A307="","",IF(E307="","",ROUND(+E307*((1+D307)^(1/12)-1),2)))</f>
        <v>#REF!</v>
      </c>
      <c r="I307" s="662" t="e">
        <f aca="false">IF(A307="","",+G307-H307)</f>
        <v>#REF!</v>
      </c>
      <c r="J307" s="662" t="e">
        <f aca="false">IF(A307="","",IF(#REF!="","",PMT((1+D307)^(1/12)-1,(#REF!*12)-A307+1,-E307)))</f>
        <v>#REF!</v>
      </c>
      <c r="K307" s="663"/>
    </row>
    <row r="308" customFormat="false" ht="14.25" hidden="false" customHeight="false" outlineLevel="0" collapsed="false">
      <c r="A308" s="660" t="e">
        <f aca="false">IF(A307="","",IF(A307=#REF!*12,"",+A307+1))</f>
        <v>#REF!</v>
      </c>
      <c r="B308" s="661" t="e">
        <f aca="false">IF(A308="","",+B307)</f>
        <v>#REF!</v>
      </c>
      <c r="C308" s="661" t="e">
        <f aca="false">IF(A308="","",IF(#REF!+'Plano Prestação Mensal Proposta'!A308&gt;120,0,ROUND(IF(B308&gt;0.045,(0.045*0.5),(0.5)*B308),7)))</f>
        <v>#REF!</v>
      </c>
      <c r="D308" s="661" t="e">
        <f aca="false">IF(A308="","",+B308-C308)</f>
        <v>#REF!</v>
      </c>
      <c r="E308" s="662" t="e">
        <f aca="false">IF(A308="","",IF(F307="","",+E307-F307))</f>
        <v>#REF!</v>
      </c>
      <c r="F308" s="662" t="e">
        <f aca="false">IF(A308="","",IF(J308="","",+J308-H308))</f>
        <v>#REF!</v>
      </c>
      <c r="G308" s="662" t="e">
        <f aca="false">IF(A308="","",IF(E308="","",ROUND(+E308*((1+B308)^(1/12)-1),2)))</f>
        <v>#REF!</v>
      </c>
      <c r="H308" s="662" t="e">
        <f aca="false">IF(A308="","",IF(E308="","",ROUND(+E308*((1+D308)^(1/12)-1),2)))</f>
        <v>#REF!</v>
      </c>
      <c r="I308" s="662" t="e">
        <f aca="false">IF(A308="","",+G308-H308)</f>
        <v>#REF!</v>
      </c>
      <c r="J308" s="662" t="e">
        <f aca="false">IF(A308="","",IF(#REF!="","",PMT((1+D308)^(1/12)-1,(#REF!*12)-A308+1,-E308)))</f>
        <v>#REF!</v>
      </c>
      <c r="K308" s="663"/>
    </row>
    <row r="309" customFormat="false" ht="14.25" hidden="false" customHeight="false" outlineLevel="0" collapsed="false">
      <c r="A309" s="660" t="e">
        <f aca="false">IF(A308="","",IF(A308=#REF!*12,"",+A308+1))</f>
        <v>#REF!</v>
      </c>
      <c r="B309" s="661" t="e">
        <f aca="false">IF(A309="","",+B308)</f>
        <v>#REF!</v>
      </c>
      <c r="C309" s="661" t="e">
        <f aca="false">IF(A309="","",IF(#REF!+'Plano Prestação Mensal Proposta'!A309&gt;120,0,ROUND(IF(B309&gt;0.045,(0.045*0.5),(0.5)*B309),7)))</f>
        <v>#REF!</v>
      </c>
      <c r="D309" s="661" t="e">
        <f aca="false">IF(A309="","",+B309-C309)</f>
        <v>#REF!</v>
      </c>
      <c r="E309" s="662" t="e">
        <f aca="false">IF(A309="","",IF(F308="","",+E308-F308))</f>
        <v>#REF!</v>
      </c>
      <c r="F309" s="662" t="e">
        <f aca="false">IF(A309="","",IF(J309="","",+J309-H309))</f>
        <v>#REF!</v>
      </c>
      <c r="G309" s="662" t="e">
        <f aca="false">IF(A309="","",IF(E309="","",ROUND(+E309*((1+B309)^(1/12)-1),2)))</f>
        <v>#REF!</v>
      </c>
      <c r="H309" s="662" t="e">
        <f aca="false">IF(A309="","",IF(E309="","",ROUND(+E309*((1+D309)^(1/12)-1),2)))</f>
        <v>#REF!</v>
      </c>
      <c r="I309" s="662" t="e">
        <f aca="false">IF(A309="","",+G309-H309)</f>
        <v>#REF!</v>
      </c>
      <c r="J309" s="662" t="e">
        <f aca="false">IF(A309="","",IF(#REF!="","",PMT((1+D309)^(1/12)-1,(#REF!*12)-A309+1,-E309)))</f>
        <v>#REF!</v>
      </c>
      <c r="K309" s="663"/>
    </row>
    <row r="310" customFormat="false" ht="14.25" hidden="false" customHeight="false" outlineLevel="0" collapsed="false">
      <c r="A310" s="660" t="e">
        <f aca="false">IF(A309="","",IF(A309=#REF!*12,"",+A309+1))</f>
        <v>#REF!</v>
      </c>
      <c r="B310" s="661" t="e">
        <f aca="false">IF(A310="","",+B309)</f>
        <v>#REF!</v>
      </c>
      <c r="C310" s="661" t="e">
        <f aca="false">IF(A310="","",IF(#REF!+'Plano Prestação Mensal Proposta'!A310&gt;120,0,ROUND(IF(B310&gt;0.045,(0.045*0.5),(0.5)*B310),7)))</f>
        <v>#REF!</v>
      </c>
      <c r="D310" s="661" t="e">
        <f aca="false">IF(A310="","",+B310-C310)</f>
        <v>#REF!</v>
      </c>
      <c r="E310" s="662" t="e">
        <f aca="false">IF(A310="","",IF(F309="","",+E309-F309))</f>
        <v>#REF!</v>
      </c>
      <c r="F310" s="662" t="e">
        <f aca="false">IF(A310="","",IF(J310="","",+J310-H310))</f>
        <v>#REF!</v>
      </c>
      <c r="G310" s="662" t="e">
        <f aca="false">IF(A310="","",IF(E310="","",ROUND(+E310*((1+B310)^(1/12)-1),2)))</f>
        <v>#REF!</v>
      </c>
      <c r="H310" s="662" t="e">
        <f aca="false">IF(A310="","",IF(E310="","",ROUND(+E310*((1+D310)^(1/12)-1),2)))</f>
        <v>#REF!</v>
      </c>
      <c r="I310" s="662" t="e">
        <f aca="false">IF(A310="","",+G310-H310)</f>
        <v>#REF!</v>
      </c>
      <c r="J310" s="662" t="e">
        <f aca="false">IF(A310="","",IF(#REF!="","",PMT((1+D310)^(1/12)-1,(#REF!*12)-A310+1,-E310)))</f>
        <v>#REF!</v>
      </c>
      <c r="K310" s="663"/>
    </row>
    <row r="311" customFormat="false" ht="14.25" hidden="false" customHeight="false" outlineLevel="0" collapsed="false">
      <c r="A311" s="660" t="e">
        <f aca="false">IF(A310="","",IF(A310=#REF!*12,"",+A310+1))</f>
        <v>#REF!</v>
      </c>
      <c r="B311" s="661" t="e">
        <f aca="false">IF(A311="","",+B310)</f>
        <v>#REF!</v>
      </c>
      <c r="C311" s="661" t="e">
        <f aca="false">IF(A311="","",IF(#REF!+'Plano Prestação Mensal Proposta'!A311&gt;120,0,ROUND(IF(B311&gt;0.045,(0.045*0.5),(0.5)*B311),7)))</f>
        <v>#REF!</v>
      </c>
      <c r="D311" s="661" t="e">
        <f aca="false">IF(A311="","",+B311-C311)</f>
        <v>#REF!</v>
      </c>
      <c r="E311" s="662" t="e">
        <f aca="false">IF(A311="","",IF(F310="","",+E310-F310))</f>
        <v>#REF!</v>
      </c>
      <c r="F311" s="662" t="e">
        <f aca="false">IF(A311="","",IF(J311="","",+J311-H311))</f>
        <v>#REF!</v>
      </c>
      <c r="G311" s="662" t="e">
        <f aca="false">IF(A311="","",IF(E311="","",ROUND(+E311*((1+B311)^(1/12)-1),2)))</f>
        <v>#REF!</v>
      </c>
      <c r="H311" s="662" t="e">
        <f aca="false">IF(A311="","",IF(E311="","",ROUND(+E311*((1+D311)^(1/12)-1),2)))</f>
        <v>#REF!</v>
      </c>
      <c r="I311" s="662" t="e">
        <f aca="false">IF(A311="","",+G311-H311)</f>
        <v>#REF!</v>
      </c>
      <c r="J311" s="662" t="e">
        <f aca="false">IF(A311="","",IF(#REF!="","",PMT((1+D311)^(1/12)-1,(#REF!*12)-A311+1,-E311)))</f>
        <v>#REF!</v>
      </c>
      <c r="K311" s="663"/>
    </row>
    <row r="312" customFormat="false" ht="14.25" hidden="false" customHeight="false" outlineLevel="0" collapsed="false">
      <c r="A312" s="660" t="e">
        <f aca="false">IF(A311="","",IF(A311=#REF!*12,"",+A311+1))</f>
        <v>#REF!</v>
      </c>
      <c r="B312" s="661" t="e">
        <f aca="false">IF(A312="","",+B311)</f>
        <v>#REF!</v>
      </c>
      <c r="C312" s="661" t="e">
        <f aca="false">IF(A312="","",IF(#REF!+'Plano Prestação Mensal Proposta'!A312&gt;120,0,ROUND(IF(B312&gt;0.045,(0.045*0.5),(0.5)*B312),7)))</f>
        <v>#REF!</v>
      </c>
      <c r="D312" s="661" t="e">
        <f aca="false">IF(A312="","",+B312-C312)</f>
        <v>#REF!</v>
      </c>
      <c r="E312" s="662" t="e">
        <f aca="false">IF(A312="","",IF(F311="","",+E311-F311))</f>
        <v>#REF!</v>
      </c>
      <c r="F312" s="662" t="e">
        <f aca="false">IF(A312="","",IF(J312="","",+J312-H312))</f>
        <v>#REF!</v>
      </c>
      <c r="G312" s="662" t="e">
        <f aca="false">IF(A312="","",IF(E312="","",ROUND(+E312*((1+B312)^(1/12)-1),2)))</f>
        <v>#REF!</v>
      </c>
      <c r="H312" s="662" t="e">
        <f aca="false">IF(A312="","",IF(E312="","",ROUND(+E312*((1+D312)^(1/12)-1),2)))</f>
        <v>#REF!</v>
      </c>
      <c r="I312" s="662" t="e">
        <f aca="false">IF(A312="","",+G312-H312)</f>
        <v>#REF!</v>
      </c>
      <c r="J312" s="662" t="e">
        <f aca="false">IF(A312="","",IF(#REF!="","",PMT((1+D312)^(1/12)-1,(#REF!*12)-A312+1,-E312)))</f>
        <v>#REF!</v>
      </c>
      <c r="K312" s="663"/>
    </row>
    <row r="313" customFormat="false" ht="14.25" hidden="false" customHeight="false" outlineLevel="0" collapsed="false">
      <c r="A313" s="660" t="e">
        <f aca="false">IF(A312="","",IF(A312=#REF!*12,"",+A312+1))</f>
        <v>#REF!</v>
      </c>
      <c r="B313" s="661" t="e">
        <f aca="false">IF(A313="","",+B312)</f>
        <v>#REF!</v>
      </c>
      <c r="C313" s="661" t="e">
        <f aca="false">IF(A313="","",IF(#REF!+'Plano Prestação Mensal Proposta'!A313&gt;120,0,ROUND(IF(B313&gt;0.045,(0.045*0.5),(0.5)*B313),7)))</f>
        <v>#REF!</v>
      </c>
      <c r="D313" s="661" t="e">
        <f aca="false">IF(A313="","",+B313-C313)</f>
        <v>#REF!</v>
      </c>
      <c r="E313" s="662" t="e">
        <f aca="false">IF(A313="","",IF(F312="","",+E312-F312))</f>
        <v>#REF!</v>
      </c>
      <c r="F313" s="662" t="e">
        <f aca="false">IF(A313="","",IF(J313="","",+J313-H313))</f>
        <v>#REF!</v>
      </c>
      <c r="G313" s="662" t="e">
        <f aca="false">IF(A313="","",IF(E313="","",ROUND(+E313*((1+B313)^(1/12)-1),2)))</f>
        <v>#REF!</v>
      </c>
      <c r="H313" s="662" t="e">
        <f aca="false">IF(A313="","",IF(E313="","",ROUND(+E313*((1+D313)^(1/12)-1),2)))</f>
        <v>#REF!</v>
      </c>
      <c r="I313" s="662" t="e">
        <f aca="false">IF(A313="","",+G313-H313)</f>
        <v>#REF!</v>
      </c>
      <c r="J313" s="662" t="e">
        <f aca="false">IF(A313="","",IF(#REF!="","",PMT((1+D313)^(1/12)-1,(#REF!*12)-A313+1,-E313)))</f>
        <v>#REF!</v>
      </c>
      <c r="K313" s="663"/>
    </row>
    <row r="314" customFormat="false" ht="14.25" hidden="false" customHeight="false" outlineLevel="0" collapsed="false">
      <c r="A314" s="660" t="e">
        <f aca="false">IF(A313="","",IF(A313=#REF!*12,"",+A313+1))</f>
        <v>#REF!</v>
      </c>
      <c r="B314" s="661" t="e">
        <f aca="false">IF(A314="","",+B313)</f>
        <v>#REF!</v>
      </c>
      <c r="C314" s="661" t="e">
        <f aca="false">IF(A314="","",IF(#REF!+'Plano Prestação Mensal Proposta'!A314&gt;120,0,ROUND(IF(B314&gt;0.045,(0.045*0.5),(0.5)*B314),7)))</f>
        <v>#REF!</v>
      </c>
      <c r="D314" s="661" t="e">
        <f aca="false">IF(A314="","",+B314-C314)</f>
        <v>#REF!</v>
      </c>
      <c r="E314" s="662" t="e">
        <f aca="false">IF(A314="","",IF(F313="","",+E313-F313))</f>
        <v>#REF!</v>
      </c>
      <c r="F314" s="662" t="e">
        <f aca="false">IF(A314="","",IF(J314="","",+J314-H314))</f>
        <v>#REF!</v>
      </c>
      <c r="G314" s="662" t="e">
        <f aca="false">IF(A314="","",IF(E314="","",ROUND(+E314*((1+B314)^(1/12)-1),2)))</f>
        <v>#REF!</v>
      </c>
      <c r="H314" s="662" t="e">
        <f aca="false">IF(A314="","",IF(E314="","",ROUND(+E314*((1+D314)^(1/12)-1),2)))</f>
        <v>#REF!</v>
      </c>
      <c r="I314" s="662" t="e">
        <f aca="false">IF(A314="","",+G314-H314)</f>
        <v>#REF!</v>
      </c>
      <c r="J314" s="662" t="e">
        <f aca="false">IF(A314="","",IF(#REF!="","",PMT((1+D314)^(1/12)-1,(#REF!*12)-A314+1,-E314)))</f>
        <v>#REF!</v>
      </c>
      <c r="K314" s="663"/>
    </row>
    <row r="315" customFormat="false" ht="14.25" hidden="false" customHeight="false" outlineLevel="0" collapsed="false">
      <c r="A315" s="660" t="e">
        <f aca="false">IF(A314="","",IF(A314=#REF!*12,"",+A314+1))</f>
        <v>#REF!</v>
      </c>
      <c r="B315" s="661" t="e">
        <f aca="false">IF(A315="","",+B314)</f>
        <v>#REF!</v>
      </c>
      <c r="C315" s="661" t="e">
        <f aca="false">IF(A315="","",IF(#REF!+'Plano Prestação Mensal Proposta'!A315&gt;120,0,ROUND(IF(B315&gt;0.045,(0.045*0.5),(0.5)*B315),7)))</f>
        <v>#REF!</v>
      </c>
      <c r="D315" s="661" t="e">
        <f aca="false">IF(A315="","",+B315-C315)</f>
        <v>#REF!</v>
      </c>
      <c r="E315" s="662" t="e">
        <f aca="false">IF(A315="","",IF(F314="","",+E314-F314))</f>
        <v>#REF!</v>
      </c>
      <c r="F315" s="662" t="e">
        <f aca="false">IF(A315="","",IF(J315="","",+J315-H315))</f>
        <v>#REF!</v>
      </c>
      <c r="G315" s="662" t="e">
        <f aca="false">IF(A315="","",IF(E315="","",ROUND(+E315*((1+B315)^(1/12)-1),2)))</f>
        <v>#REF!</v>
      </c>
      <c r="H315" s="662" t="e">
        <f aca="false">IF(A315="","",IF(E315="","",ROUND(+E315*((1+D315)^(1/12)-1),2)))</f>
        <v>#REF!</v>
      </c>
      <c r="I315" s="662" t="e">
        <f aca="false">IF(A315="","",+G315-H315)</f>
        <v>#REF!</v>
      </c>
      <c r="J315" s="662" t="e">
        <f aca="false">IF(A315="","",IF(#REF!="","",PMT((1+D315)^(1/12)-1,(#REF!*12)-A315+1,-E315)))</f>
        <v>#REF!</v>
      </c>
      <c r="K315" s="663"/>
    </row>
    <row r="316" customFormat="false" ht="14.25" hidden="false" customHeight="false" outlineLevel="0" collapsed="false">
      <c r="A316" s="660" t="e">
        <f aca="false">IF(A315="","",IF(A315=#REF!*12,"",+A315+1))</f>
        <v>#REF!</v>
      </c>
      <c r="B316" s="661" t="e">
        <f aca="false">IF(A316="","",+B315)</f>
        <v>#REF!</v>
      </c>
      <c r="C316" s="661" t="e">
        <f aca="false">IF(A316="","",IF(#REF!+'Plano Prestação Mensal Proposta'!A316&gt;120,0,ROUND(IF(B316&gt;0.045,(0.045*0.5),(0.5)*B316),7)))</f>
        <v>#REF!</v>
      </c>
      <c r="D316" s="661" t="e">
        <f aca="false">IF(A316="","",+B316-C316)</f>
        <v>#REF!</v>
      </c>
      <c r="E316" s="662" t="e">
        <f aca="false">IF(A316="","",IF(F315="","",+E315-F315))</f>
        <v>#REF!</v>
      </c>
      <c r="F316" s="662" t="e">
        <f aca="false">IF(A316="","",IF(J316="","",+J316-H316))</f>
        <v>#REF!</v>
      </c>
      <c r="G316" s="662" t="e">
        <f aca="false">IF(A316="","",IF(E316="","",ROUND(+E316*((1+B316)^(1/12)-1),2)))</f>
        <v>#REF!</v>
      </c>
      <c r="H316" s="662" t="e">
        <f aca="false">IF(A316="","",IF(E316="","",ROUND(+E316*((1+D316)^(1/12)-1),2)))</f>
        <v>#REF!</v>
      </c>
      <c r="I316" s="662" t="e">
        <f aca="false">IF(A316="","",+G316-H316)</f>
        <v>#REF!</v>
      </c>
      <c r="J316" s="662" t="e">
        <f aca="false">IF(A316="","",IF(#REF!="","",PMT((1+D316)^(1/12)-1,(#REF!*12)-A316+1,-E316)))</f>
        <v>#REF!</v>
      </c>
      <c r="K316" s="663"/>
    </row>
    <row r="317" customFormat="false" ht="14.25" hidden="false" customHeight="false" outlineLevel="0" collapsed="false">
      <c r="A317" s="660" t="e">
        <f aca="false">IF(A316="","",IF(A316=#REF!*12,"",+A316+1))</f>
        <v>#REF!</v>
      </c>
      <c r="B317" s="661" t="e">
        <f aca="false">IF(A317="","",+B316)</f>
        <v>#REF!</v>
      </c>
      <c r="C317" s="661" t="e">
        <f aca="false">IF(A317="","",IF(#REF!+'Plano Prestação Mensal Proposta'!A317&gt;120,0,ROUND(IF(B317&gt;0.045,(0.045*0.5),(0.5)*B317),7)))</f>
        <v>#REF!</v>
      </c>
      <c r="D317" s="661" t="e">
        <f aca="false">IF(A317="","",+B317-C317)</f>
        <v>#REF!</v>
      </c>
      <c r="E317" s="662" t="e">
        <f aca="false">IF(A317="","",IF(F316="","",+E316-F316))</f>
        <v>#REF!</v>
      </c>
      <c r="F317" s="662" t="e">
        <f aca="false">IF(A317="","",IF(J317="","",+J317-H317))</f>
        <v>#REF!</v>
      </c>
      <c r="G317" s="662" t="e">
        <f aca="false">IF(A317="","",IF(E317="","",ROUND(+E317*((1+B317)^(1/12)-1),2)))</f>
        <v>#REF!</v>
      </c>
      <c r="H317" s="662" t="e">
        <f aca="false">IF(A317="","",IF(E317="","",ROUND(+E317*((1+D317)^(1/12)-1),2)))</f>
        <v>#REF!</v>
      </c>
      <c r="I317" s="662" t="e">
        <f aca="false">IF(A317="","",+G317-H317)</f>
        <v>#REF!</v>
      </c>
      <c r="J317" s="662" t="e">
        <f aca="false">IF(A317="","",IF(#REF!="","",PMT((1+D317)^(1/12)-1,(#REF!*12)-A317+1,-E317)))</f>
        <v>#REF!</v>
      </c>
      <c r="K317" s="663"/>
    </row>
    <row r="318" customFormat="false" ht="14.25" hidden="false" customHeight="false" outlineLevel="0" collapsed="false">
      <c r="A318" s="660" t="e">
        <f aca="false">IF(A317="","",IF(A317=#REF!*12,"",+A317+1))</f>
        <v>#REF!</v>
      </c>
      <c r="B318" s="661" t="e">
        <f aca="false">IF(A318="","",+B317)</f>
        <v>#REF!</v>
      </c>
      <c r="C318" s="661" t="e">
        <f aca="false">IF(A318="","",IF(#REF!+'Plano Prestação Mensal Proposta'!A318&gt;120,0,ROUND(IF(B318&gt;0.045,(0.045*0.5),(0.5)*B318),7)))</f>
        <v>#REF!</v>
      </c>
      <c r="D318" s="661" t="e">
        <f aca="false">IF(A318="","",+B318-C318)</f>
        <v>#REF!</v>
      </c>
      <c r="E318" s="662" t="e">
        <f aca="false">IF(A318="","",IF(F317="","",+E317-F317))</f>
        <v>#REF!</v>
      </c>
      <c r="F318" s="662" t="e">
        <f aca="false">IF(A318="","",IF(J318="","",+J318-H318))</f>
        <v>#REF!</v>
      </c>
      <c r="G318" s="662" t="e">
        <f aca="false">IF(A318="","",IF(E318="","",ROUND(+E318*((1+B318)^(1/12)-1),2)))</f>
        <v>#REF!</v>
      </c>
      <c r="H318" s="662" t="e">
        <f aca="false">IF(A318="","",IF(E318="","",ROUND(+E318*((1+D318)^(1/12)-1),2)))</f>
        <v>#REF!</v>
      </c>
      <c r="I318" s="662" t="e">
        <f aca="false">IF(A318="","",+G318-H318)</f>
        <v>#REF!</v>
      </c>
      <c r="J318" s="662" t="e">
        <f aca="false">IF(A318="","",IF(#REF!="","",PMT((1+D318)^(1/12)-1,(#REF!*12)-A318+1,-E318)))</f>
        <v>#REF!</v>
      </c>
      <c r="K318" s="663"/>
    </row>
    <row r="319" customFormat="false" ht="14.25" hidden="false" customHeight="false" outlineLevel="0" collapsed="false">
      <c r="A319" s="660" t="e">
        <f aca="false">IF(A318="","",IF(A318=#REF!*12,"",+A318+1))</f>
        <v>#REF!</v>
      </c>
      <c r="B319" s="661" t="e">
        <f aca="false">IF(A319="","",+B318)</f>
        <v>#REF!</v>
      </c>
      <c r="C319" s="661" t="e">
        <f aca="false">IF(A319="","",IF(#REF!+'Plano Prestação Mensal Proposta'!A319&gt;120,0,ROUND(IF(B319&gt;0.045,(0.045*0.5),(0.5)*B319),7)))</f>
        <v>#REF!</v>
      </c>
      <c r="D319" s="661" t="e">
        <f aca="false">IF(A319="","",+B319-C319)</f>
        <v>#REF!</v>
      </c>
      <c r="E319" s="662" t="e">
        <f aca="false">IF(A319="","",IF(F318="","",+E318-F318))</f>
        <v>#REF!</v>
      </c>
      <c r="F319" s="662" t="e">
        <f aca="false">IF(A319="","",IF(J319="","",+J319-H319))</f>
        <v>#REF!</v>
      </c>
      <c r="G319" s="662" t="e">
        <f aca="false">IF(A319="","",IF(E319="","",ROUND(+E319*((1+B319)^(1/12)-1),2)))</f>
        <v>#REF!</v>
      </c>
      <c r="H319" s="662" t="e">
        <f aca="false">IF(A319="","",IF(E319="","",ROUND(+E319*((1+D319)^(1/12)-1),2)))</f>
        <v>#REF!</v>
      </c>
      <c r="I319" s="662" t="e">
        <f aca="false">IF(A319="","",+G319-H319)</f>
        <v>#REF!</v>
      </c>
      <c r="J319" s="662" t="e">
        <f aca="false">IF(A319="","",IF(#REF!="","",PMT((1+D319)^(1/12)-1,(#REF!*12)-A319+1,-E319)))</f>
        <v>#REF!</v>
      </c>
      <c r="K319" s="663"/>
    </row>
    <row r="320" customFormat="false" ht="14.25" hidden="false" customHeight="false" outlineLevel="0" collapsed="false">
      <c r="A320" s="660" t="e">
        <f aca="false">IF(A319="","",IF(A319=#REF!*12,"",+A319+1))</f>
        <v>#REF!</v>
      </c>
      <c r="B320" s="661" t="e">
        <f aca="false">IF(A320="","",+B319)</f>
        <v>#REF!</v>
      </c>
      <c r="C320" s="661" t="e">
        <f aca="false">IF(A320="","",IF(#REF!+'Plano Prestação Mensal Proposta'!A320&gt;120,0,ROUND(IF(B320&gt;0.045,(0.045*0.5),(0.5)*B320),7)))</f>
        <v>#REF!</v>
      </c>
      <c r="D320" s="661" t="e">
        <f aca="false">IF(A320="","",+B320-C320)</f>
        <v>#REF!</v>
      </c>
      <c r="E320" s="662" t="e">
        <f aca="false">IF(A320="","",IF(F319="","",+E319-F319))</f>
        <v>#REF!</v>
      </c>
      <c r="F320" s="662" t="e">
        <f aca="false">IF(A320="","",IF(J320="","",+J320-H320))</f>
        <v>#REF!</v>
      </c>
      <c r="G320" s="662" t="e">
        <f aca="false">IF(A320="","",IF(E320="","",ROUND(+E320*((1+B320)^(1/12)-1),2)))</f>
        <v>#REF!</v>
      </c>
      <c r="H320" s="662" t="e">
        <f aca="false">IF(A320="","",IF(E320="","",ROUND(+E320*((1+D320)^(1/12)-1),2)))</f>
        <v>#REF!</v>
      </c>
      <c r="I320" s="662" t="e">
        <f aca="false">IF(A320="","",+G320-H320)</f>
        <v>#REF!</v>
      </c>
      <c r="J320" s="662" t="e">
        <f aca="false">IF(A320="","",IF(#REF!="","",PMT((1+D320)^(1/12)-1,(#REF!*12)-A320+1,-E320)))</f>
        <v>#REF!</v>
      </c>
      <c r="K320" s="663"/>
    </row>
    <row r="321" customFormat="false" ht="14.25" hidden="false" customHeight="false" outlineLevel="0" collapsed="false">
      <c r="A321" s="660" t="e">
        <f aca="false">IF(A320="","",IF(A320=#REF!*12,"",+A320+1))</f>
        <v>#REF!</v>
      </c>
      <c r="B321" s="661" t="e">
        <f aca="false">IF(A321="","",+B320)</f>
        <v>#REF!</v>
      </c>
      <c r="C321" s="661" t="e">
        <f aca="false">IF(A321="","",IF(#REF!+'Plano Prestação Mensal Proposta'!A321&gt;120,0,ROUND(IF(B321&gt;0.045,(0.045*0.5),(0.5)*B321),7)))</f>
        <v>#REF!</v>
      </c>
      <c r="D321" s="661" t="e">
        <f aca="false">IF(A321="","",+B321-C321)</f>
        <v>#REF!</v>
      </c>
      <c r="E321" s="662" t="e">
        <f aca="false">IF(A321="","",IF(F320="","",+E320-F320))</f>
        <v>#REF!</v>
      </c>
      <c r="F321" s="662" t="e">
        <f aca="false">IF(A321="","",IF(J321="","",+J321-H321))</f>
        <v>#REF!</v>
      </c>
      <c r="G321" s="662" t="e">
        <f aca="false">IF(A321="","",IF(E321="","",ROUND(+E321*((1+B321)^(1/12)-1),2)))</f>
        <v>#REF!</v>
      </c>
      <c r="H321" s="662" t="e">
        <f aca="false">IF(A321="","",IF(E321="","",ROUND(+E321*((1+D321)^(1/12)-1),2)))</f>
        <v>#REF!</v>
      </c>
      <c r="I321" s="662" t="e">
        <f aca="false">IF(A321="","",+G321-H321)</f>
        <v>#REF!</v>
      </c>
      <c r="J321" s="662" t="e">
        <f aca="false">IF(A321="","",IF(#REF!="","",PMT((1+D321)^(1/12)-1,(#REF!*12)-A321+1,-E321)))</f>
        <v>#REF!</v>
      </c>
      <c r="K321" s="663"/>
    </row>
    <row r="322" customFormat="false" ht="14.25" hidden="false" customHeight="false" outlineLevel="0" collapsed="false">
      <c r="A322" s="660" t="e">
        <f aca="false">IF(A321="","",IF(A321=#REF!*12,"",+A321+1))</f>
        <v>#REF!</v>
      </c>
      <c r="B322" s="661" t="e">
        <f aca="false">IF(A322="","",+B321)</f>
        <v>#REF!</v>
      </c>
      <c r="C322" s="661" t="e">
        <f aca="false">IF(A322="","",IF(#REF!+'Plano Prestação Mensal Proposta'!A322&gt;120,0,ROUND(IF(B322&gt;0.045,(0.045*0.5),(0.5)*B322),7)))</f>
        <v>#REF!</v>
      </c>
      <c r="D322" s="661" t="e">
        <f aca="false">IF(A322="","",+B322-C322)</f>
        <v>#REF!</v>
      </c>
      <c r="E322" s="662" t="e">
        <f aca="false">IF(A322="","",IF(F321="","",+E321-F321))</f>
        <v>#REF!</v>
      </c>
      <c r="F322" s="662" t="e">
        <f aca="false">IF(A322="","",IF(J322="","",+J322-H322))</f>
        <v>#REF!</v>
      </c>
      <c r="G322" s="662" t="e">
        <f aca="false">IF(A322="","",IF(E322="","",ROUND(+E322*((1+B322)^(1/12)-1),2)))</f>
        <v>#REF!</v>
      </c>
      <c r="H322" s="662" t="e">
        <f aca="false">IF(A322="","",IF(E322="","",ROUND(+E322*((1+D322)^(1/12)-1),2)))</f>
        <v>#REF!</v>
      </c>
      <c r="I322" s="662" t="e">
        <f aca="false">IF(A322="","",+G322-H322)</f>
        <v>#REF!</v>
      </c>
      <c r="J322" s="662" t="e">
        <f aca="false">IF(A322="","",IF(#REF!="","",PMT((1+D322)^(1/12)-1,(#REF!*12)-A322+1,-E322)))</f>
        <v>#REF!</v>
      </c>
      <c r="K322" s="663"/>
    </row>
    <row r="323" customFormat="false" ht="14.25" hidden="false" customHeight="false" outlineLevel="0" collapsed="false">
      <c r="A323" s="660" t="e">
        <f aca="false">IF(A322="","",IF(A322=#REF!*12,"",+A322+1))</f>
        <v>#REF!</v>
      </c>
      <c r="B323" s="661" t="e">
        <f aca="false">IF(A323="","",+B322)</f>
        <v>#REF!</v>
      </c>
      <c r="C323" s="661" t="e">
        <f aca="false">IF(A323="","",IF(#REF!+'Plano Prestação Mensal Proposta'!A323&gt;120,0,ROUND(IF(B323&gt;0.045,(0.045*0.5),(0.5)*B323),7)))</f>
        <v>#REF!</v>
      </c>
      <c r="D323" s="661" t="e">
        <f aca="false">IF(A323="","",+B323-C323)</f>
        <v>#REF!</v>
      </c>
      <c r="E323" s="662" t="e">
        <f aca="false">IF(A323="","",IF(F322="","",+E322-F322))</f>
        <v>#REF!</v>
      </c>
      <c r="F323" s="662" t="e">
        <f aca="false">IF(A323="","",IF(J323="","",+J323-H323))</f>
        <v>#REF!</v>
      </c>
      <c r="G323" s="662" t="e">
        <f aca="false">IF(A323="","",IF(E323="","",ROUND(+E323*((1+B323)^(1/12)-1),2)))</f>
        <v>#REF!</v>
      </c>
      <c r="H323" s="662" t="e">
        <f aca="false">IF(A323="","",IF(E323="","",ROUND(+E323*((1+D323)^(1/12)-1),2)))</f>
        <v>#REF!</v>
      </c>
      <c r="I323" s="662" t="e">
        <f aca="false">IF(A323="","",+G323-H323)</f>
        <v>#REF!</v>
      </c>
      <c r="J323" s="662" t="e">
        <f aca="false">IF(A323="","",IF(#REF!="","",PMT((1+D323)^(1/12)-1,(#REF!*12)-A323+1,-E323)))</f>
        <v>#REF!</v>
      </c>
      <c r="K323" s="663"/>
    </row>
    <row r="324" customFormat="false" ht="14.25" hidden="false" customHeight="false" outlineLevel="0" collapsed="false">
      <c r="A324" s="660" t="e">
        <f aca="false">IF(A323="","",IF(A323=#REF!*12,"",+A323+1))</f>
        <v>#REF!</v>
      </c>
      <c r="B324" s="661" t="e">
        <f aca="false">IF(A324="","",+B323)</f>
        <v>#REF!</v>
      </c>
      <c r="C324" s="661" t="e">
        <f aca="false">IF(A324="","",IF(#REF!+'Plano Prestação Mensal Proposta'!A324&gt;120,0,ROUND(IF(B324&gt;0.045,(0.045*0.5),(0.5)*B324),7)))</f>
        <v>#REF!</v>
      </c>
      <c r="D324" s="661" t="e">
        <f aca="false">IF(A324="","",+B324-C324)</f>
        <v>#REF!</v>
      </c>
      <c r="E324" s="662" t="e">
        <f aca="false">IF(A324="","",IF(F323="","",+E323-F323))</f>
        <v>#REF!</v>
      </c>
      <c r="F324" s="662" t="e">
        <f aca="false">IF(A324="","",IF(J324="","",+J324-H324))</f>
        <v>#REF!</v>
      </c>
      <c r="G324" s="662" t="e">
        <f aca="false">IF(A324="","",IF(E324="","",ROUND(+E324*((1+B324)^(1/12)-1),2)))</f>
        <v>#REF!</v>
      </c>
      <c r="H324" s="662" t="e">
        <f aca="false">IF(A324="","",IF(E324="","",ROUND(+E324*((1+D324)^(1/12)-1),2)))</f>
        <v>#REF!</v>
      </c>
      <c r="I324" s="662" t="e">
        <f aca="false">IF(A324="","",+G324-H324)</f>
        <v>#REF!</v>
      </c>
      <c r="J324" s="662" t="e">
        <f aca="false">IF(A324="","",IF(#REF!="","",PMT((1+D324)^(1/12)-1,(#REF!*12)-A324+1,-E324)))</f>
        <v>#REF!</v>
      </c>
      <c r="K324" s="663"/>
    </row>
    <row r="325" customFormat="false" ht="14.25" hidden="false" customHeight="false" outlineLevel="0" collapsed="false">
      <c r="A325" s="660" t="e">
        <f aca="false">IF(A324="","",IF(A324=#REF!*12,"",+A324+1))</f>
        <v>#REF!</v>
      </c>
      <c r="B325" s="661" t="e">
        <f aca="false">IF(A325="","",+B324)</f>
        <v>#REF!</v>
      </c>
      <c r="C325" s="661" t="e">
        <f aca="false">IF(A325="","",IF(#REF!+'Plano Prestação Mensal Proposta'!A325&gt;120,0,ROUND(IF(B325&gt;0.045,(0.045*0.5),(0.5)*B325),7)))</f>
        <v>#REF!</v>
      </c>
      <c r="D325" s="661" t="e">
        <f aca="false">IF(A325="","",+B325-C325)</f>
        <v>#REF!</v>
      </c>
      <c r="E325" s="662" t="e">
        <f aca="false">IF(A325="","",IF(F324="","",+E324-F324))</f>
        <v>#REF!</v>
      </c>
      <c r="F325" s="662" t="e">
        <f aca="false">IF(A325="","",IF(J325="","",+J325-H325))</f>
        <v>#REF!</v>
      </c>
      <c r="G325" s="662" t="e">
        <f aca="false">IF(A325="","",IF(E325="","",ROUND(+E325*((1+B325)^(1/12)-1),2)))</f>
        <v>#REF!</v>
      </c>
      <c r="H325" s="662" t="e">
        <f aca="false">IF(A325="","",IF(E325="","",ROUND(+E325*((1+D325)^(1/12)-1),2)))</f>
        <v>#REF!</v>
      </c>
      <c r="I325" s="662" t="e">
        <f aca="false">IF(A325="","",+G325-H325)</f>
        <v>#REF!</v>
      </c>
      <c r="J325" s="662" t="e">
        <f aca="false">IF(A325="","",IF(#REF!="","",PMT((1+D325)^(1/12)-1,(#REF!*12)-A325+1,-E325)))</f>
        <v>#REF!</v>
      </c>
      <c r="K325" s="663"/>
    </row>
    <row r="326" customFormat="false" ht="14.25" hidden="false" customHeight="false" outlineLevel="0" collapsed="false">
      <c r="A326" s="660" t="e">
        <f aca="false">IF(A325="","",IF(A325=#REF!*12,"",+A325+1))</f>
        <v>#REF!</v>
      </c>
      <c r="B326" s="661" t="e">
        <f aca="false">IF(A326="","",+B325)</f>
        <v>#REF!</v>
      </c>
      <c r="C326" s="661" t="e">
        <f aca="false">IF(A326="","",IF(#REF!+'Plano Prestação Mensal Proposta'!A326&gt;120,0,ROUND(IF(B326&gt;0.045,(0.045*0.5),(0.5)*B326),7)))</f>
        <v>#REF!</v>
      </c>
      <c r="D326" s="661" t="e">
        <f aca="false">IF(A326="","",+B326-C326)</f>
        <v>#REF!</v>
      </c>
      <c r="E326" s="662" t="e">
        <f aca="false">IF(A326="","",IF(F325="","",+E325-F325))</f>
        <v>#REF!</v>
      </c>
      <c r="F326" s="662" t="e">
        <f aca="false">IF(A326="","",IF(J326="","",+J326-H326))</f>
        <v>#REF!</v>
      </c>
      <c r="G326" s="662" t="e">
        <f aca="false">IF(A326="","",IF(E326="","",ROUND(+E326*((1+B326)^(1/12)-1),2)))</f>
        <v>#REF!</v>
      </c>
      <c r="H326" s="662" t="e">
        <f aca="false">IF(A326="","",IF(E326="","",ROUND(+E326*((1+D326)^(1/12)-1),2)))</f>
        <v>#REF!</v>
      </c>
      <c r="I326" s="662" t="e">
        <f aca="false">IF(A326="","",+G326-H326)</f>
        <v>#REF!</v>
      </c>
      <c r="J326" s="662" t="e">
        <f aca="false">IF(A326="","",IF(#REF!="","",PMT((1+D326)^(1/12)-1,(#REF!*12)-A326+1,-E326)))</f>
        <v>#REF!</v>
      </c>
      <c r="K326" s="663"/>
    </row>
    <row r="327" customFormat="false" ht="14.25" hidden="false" customHeight="false" outlineLevel="0" collapsed="false">
      <c r="A327" s="660" t="e">
        <f aca="false">IF(A326="","",IF(A326=#REF!*12,"",+A326+1))</f>
        <v>#REF!</v>
      </c>
      <c r="B327" s="661" t="e">
        <f aca="false">IF(A327="","",+B326)</f>
        <v>#REF!</v>
      </c>
      <c r="C327" s="661" t="e">
        <f aca="false">IF(A327="","",IF(#REF!+'Plano Prestação Mensal Proposta'!A327&gt;120,0,ROUND(IF(B327&gt;0.045,(0.045*0.5),(0.5)*B327),7)))</f>
        <v>#REF!</v>
      </c>
      <c r="D327" s="661" t="e">
        <f aca="false">IF(A327="","",+B327-C327)</f>
        <v>#REF!</v>
      </c>
      <c r="E327" s="662" t="e">
        <f aca="false">IF(A327="","",IF(F326="","",+E326-F326))</f>
        <v>#REF!</v>
      </c>
      <c r="F327" s="662" t="e">
        <f aca="false">IF(A327="","",IF(J327="","",+J327-H327))</f>
        <v>#REF!</v>
      </c>
      <c r="G327" s="662" t="e">
        <f aca="false">IF(A327="","",IF(E327="","",ROUND(+E327*((1+B327)^(1/12)-1),2)))</f>
        <v>#REF!</v>
      </c>
      <c r="H327" s="662" t="e">
        <f aca="false">IF(A327="","",IF(E327="","",ROUND(+E327*((1+D327)^(1/12)-1),2)))</f>
        <v>#REF!</v>
      </c>
      <c r="I327" s="662" t="e">
        <f aca="false">IF(A327="","",+G327-H327)</f>
        <v>#REF!</v>
      </c>
      <c r="J327" s="662" t="e">
        <f aca="false">IF(A327="","",IF(#REF!="","",PMT((1+D327)^(1/12)-1,(#REF!*12)-A327+1,-E327)))</f>
        <v>#REF!</v>
      </c>
      <c r="K327" s="663"/>
    </row>
    <row r="328" customFormat="false" ht="14.25" hidden="false" customHeight="false" outlineLevel="0" collapsed="false">
      <c r="A328" s="660" t="e">
        <f aca="false">IF(A327="","",IF(A327=#REF!*12,"",+A327+1))</f>
        <v>#REF!</v>
      </c>
      <c r="B328" s="661" t="e">
        <f aca="false">IF(A328="","",+B327)</f>
        <v>#REF!</v>
      </c>
      <c r="C328" s="661" t="e">
        <f aca="false">IF(A328="","",IF(#REF!+'Plano Prestação Mensal Proposta'!A328&gt;120,0,ROUND(IF(B328&gt;0.045,(0.045*0.5),(0.5)*B328),7)))</f>
        <v>#REF!</v>
      </c>
      <c r="D328" s="661" t="e">
        <f aca="false">IF(A328="","",+B328-C328)</f>
        <v>#REF!</v>
      </c>
      <c r="E328" s="662" t="e">
        <f aca="false">IF(A328="","",IF(F327="","",+E327-F327))</f>
        <v>#REF!</v>
      </c>
      <c r="F328" s="662" t="e">
        <f aca="false">IF(A328="","",IF(J328="","",+J328-H328))</f>
        <v>#REF!</v>
      </c>
      <c r="G328" s="662" t="e">
        <f aca="false">IF(A328="","",IF(E328="","",ROUND(+E328*((1+B328)^(1/12)-1),2)))</f>
        <v>#REF!</v>
      </c>
      <c r="H328" s="662" t="e">
        <f aca="false">IF(A328="","",IF(E328="","",ROUND(+E328*((1+D328)^(1/12)-1),2)))</f>
        <v>#REF!</v>
      </c>
      <c r="I328" s="662" t="e">
        <f aca="false">IF(A328="","",+G328-H328)</f>
        <v>#REF!</v>
      </c>
      <c r="J328" s="662" t="e">
        <f aca="false">IF(A328="","",IF(#REF!="","",PMT((1+D328)^(1/12)-1,(#REF!*12)-A328+1,-E328)))</f>
        <v>#REF!</v>
      </c>
      <c r="K328" s="663"/>
    </row>
    <row r="329" customFormat="false" ht="14.25" hidden="false" customHeight="false" outlineLevel="0" collapsed="false">
      <c r="A329" s="660" t="e">
        <f aca="false">IF(A328="","",IF(A328=#REF!*12,"",+A328+1))</f>
        <v>#REF!</v>
      </c>
      <c r="B329" s="661" t="e">
        <f aca="false">IF(A329="","",+B328)</f>
        <v>#REF!</v>
      </c>
      <c r="C329" s="661" t="e">
        <f aca="false">IF(A329="","",IF(#REF!+'Plano Prestação Mensal Proposta'!A329&gt;120,0,ROUND(IF(B329&gt;0.045,(0.045*0.5),(0.5)*B329),7)))</f>
        <v>#REF!</v>
      </c>
      <c r="D329" s="661" t="e">
        <f aca="false">IF(A329="","",+B329-C329)</f>
        <v>#REF!</v>
      </c>
      <c r="E329" s="662" t="e">
        <f aca="false">IF(A329="","",IF(F328="","",+E328-F328))</f>
        <v>#REF!</v>
      </c>
      <c r="F329" s="662" t="e">
        <f aca="false">IF(A329="","",IF(J329="","",+J329-H329))</f>
        <v>#REF!</v>
      </c>
      <c r="G329" s="662" t="e">
        <f aca="false">IF(A329="","",IF(E329="","",ROUND(+E329*((1+B329)^(1/12)-1),2)))</f>
        <v>#REF!</v>
      </c>
      <c r="H329" s="662" t="e">
        <f aca="false">IF(A329="","",IF(E329="","",ROUND(+E329*((1+D329)^(1/12)-1),2)))</f>
        <v>#REF!</v>
      </c>
      <c r="I329" s="662" t="e">
        <f aca="false">IF(A329="","",+G329-H329)</f>
        <v>#REF!</v>
      </c>
      <c r="J329" s="662" t="e">
        <f aca="false">IF(A329="","",IF(#REF!="","",PMT((1+D329)^(1/12)-1,(#REF!*12)-A329+1,-E329)))</f>
        <v>#REF!</v>
      </c>
      <c r="K329" s="663"/>
    </row>
    <row r="330" customFormat="false" ht="14.25" hidden="false" customHeight="false" outlineLevel="0" collapsed="false">
      <c r="A330" s="660" t="e">
        <f aca="false">IF(A329="","",IF(A329=#REF!*12,"",+A329+1))</f>
        <v>#REF!</v>
      </c>
      <c r="B330" s="661" t="e">
        <f aca="false">IF(A330="","",+B329)</f>
        <v>#REF!</v>
      </c>
      <c r="C330" s="661" t="e">
        <f aca="false">IF(A330="","",IF(#REF!+'Plano Prestação Mensal Proposta'!A330&gt;120,0,ROUND(IF(B330&gt;0.045,(0.045*0.5),(0.5)*B330),7)))</f>
        <v>#REF!</v>
      </c>
      <c r="D330" s="661" t="e">
        <f aca="false">IF(A330="","",+B330-C330)</f>
        <v>#REF!</v>
      </c>
      <c r="E330" s="662" t="e">
        <f aca="false">IF(A330="","",IF(F329="","",+E329-F329))</f>
        <v>#REF!</v>
      </c>
      <c r="F330" s="662" t="e">
        <f aca="false">IF(A330="","",IF(J330="","",+J330-H330))</f>
        <v>#REF!</v>
      </c>
      <c r="G330" s="662" t="e">
        <f aca="false">IF(A330="","",IF(E330="","",ROUND(+E330*((1+B330)^(1/12)-1),2)))</f>
        <v>#REF!</v>
      </c>
      <c r="H330" s="662" t="e">
        <f aca="false">IF(A330="","",IF(E330="","",ROUND(+E330*((1+D330)^(1/12)-1),2)))</f>
        <v>#REF!</v>
      </c>
      <c r="I330" s="662" t="e">
        <f aca="false">IF(A330="","",+G330-H330)</f>
        <v>#REF!</v>
      </c>
      <c r="J330" s="662" t="e">
        <f aca="false">IF(A330="","",IF(#REF!="","",PMT((1+D330)^(1/12)-1,(#REF!*12)-A330+1,-E330)))</f>
        <v>#REF!</v>
      </c>
      <c r="K330" s="663"/>
    </row>
    <row r="331" customFormat="false" ht="14.25" hidden="false" customHeight="false" outlineLevel="0" collapsed="false">
      <c r="A331" s="660" t="e">
        <f aca="false">IF(A330="","",IF(A330=#REF!*12,"",+A330+1))</f>
        <v>#REF!</v>
      </c>
      <c r="B331" s="661" t="e">
        <f aca="false">IF(A331="","",+B330)</f>
        <v>#REF!</v>
      </c>
      <c r="C331" s="661" t="e">
        <f aca="false">IF(A331="","",IF(#REF!+'Plano Prestação Mensal Proposta'!A331&gt;120,0,ROUND(IF(B331&gt;0.045,(0.045*0.5),(0.5)*B331),7)))</f>
        <v>#REF!</v>
      </c>
      <c r="D331" s="661" t="e">
        <f aca="false">IF(A331="","",+B331-C331)</f>
        <v>#REF!</v>
      </c>
      <c r="E331" s="662" t="e">
        <f aca="false">IF(A331="","",IF(F330="","",+E330-F330))</f>
        <v>#REF!</v>
      </c>
      <c r="F331" s="662" t="e">
        <f aca="false">IF(A331="","",IF(J331="","",+J331-H331))</f>
        <v>#REF!</v>
      </c>
      <c r="G331" s="662" t="e">
        <f aca="false">IF(A331="","",IF(E331="","",ROUND(+E331*((1+B331)^(1/12)-1),2)))</f>
        <v>#REF!</v>
      </c>
      <c r="H331" s="662" t="e">
        <f aca="false">IF(A331="","",IF(E331="","",ROUND(+E331*((1+D331)^(1/12)-1),2)))</f>
        <v>#REF!</v>
      </c>
      <c r="I331" s="662" t="e">
        <f aca="false">IF(A331="","",+G331-H331)</f>
        <v>#REF!</v>
      </c>
      <c r="J331" s="662" t="e">
        <f aca="false">IF(A331="","",IF(#REF!="","",PMT((1+D331)^(1/12)-1,(#REF!*12)-A331+1,-E331)))</f>
        <v>#REF!</v>
      </c>
      <c r="K331" s="663"/>
    </row>
    <row r="332" customFormat="false" ht="14.25" hidden="false" customHeight="false" outlineLevel="0" collapsed="false">
      <c r="A332" s="660" t="e">
        <f aca="false">IF(A331="","",IF(A331=#REF!*12,"",+A331+1))</f>
        <v>#REF!</v>
      </c>
      <c r="B332" s="661" t="e">
        <f aca="false">IF(A332="","",+B331)</f>
        <v>#REF!</v>
      </c>
      <c r="C332" s="661" t="e">
        <f aca="false">IF(A332="","",IF(#REF!+'Plano Prestação Mensal Proposta'!A332&gt;120,0,ROUND(IF(B332&gt;0.045,(0.045*0.5),(0.5)*B332),7)))</f>
        <v>#REF!</v>
      </c>
      <c r="D332" s="661" t="e">
        <f aca="false">IF(A332="","",+B332-C332)</f>
        <v>#REF!</v>
      </c>
      <c r="E332" s="662" t="e">
        <f aca="false">IF(A332="","",IF(F331="","",+E331-F331))</f>
        <v>#REF!</v>
      </c>
      <c r="F332" s="662" t="e">
        <f aca="false">IF(A332="","",IF(J332="","",+J332-H332))</f>
        <v>#REF!</v>
      </c>
      <c r="G332" s="662" t="e">
        <f aca="false">IF(A332="","",IF(E332="","",ROUND(+E332*((1+B332)^(1/12)-1),2)))</f>
        <v>#REF!</v>
      </c>
      <c r="H332" s="662" t="e">
        <f aca="false">IF(A332="","",IF(E332="","",ROUND(+E332*((1+D332)^(1/12)-1),2)))</f>
        <v>#REF!</v>
      </c>
      <c r="I332" s="662" t="e">
        <f aca="false">IF(A332="","",+G332-H332)</f>
        <v>#REF!</v>
      </c>
      <c r="J332" s="662" t="e">
        <f aca="false">IF(A332="","",IF(#REF!="","",PMT((1+D332)^(1/12)-1,(#REF!*12)-A332+1,-E332)))</f>
        <v>#REF!</v>
      </c>
      <c r="K332" s="663"/>
    </row>
    <row r="333" customFormat="false" ht="14.25" hidden="false" customHeight="false" outlineLevel="0" collapsed="false">
      <c r="A333" s="660" t="e">
        <f aca="false">IF(A332="","",IF(A332=#REF!*12,"",+A332+1))</f>
        <v>#REF!</v>
      </c>
      <c r="B333" s="661" t="e">
        <f aca="false">IF(A333="","",+B332)</f>
        <v>#REF!</v>
      </c>
      <c r="C333" s="661" t="e">
        <f aca="false">IF(A333="","",IF(#REF!+'Plano Prestação Mensal Proposta'!A333&gt;120,0,ROUND(IF(B333&gt;0.045,(0.045*0.5),(0.5)*B333),7)))</f>
        <v>#REF!</v>
      </c>
      <c r="D333" s="661" t="e">
        <f aca="false">IF(A333="","",+B333-C333)</f>
        <v>#REF!</v>
      </c>
      <c r="E333" s="662" t="e">
        <f aca="false">IF(A333="","",IF(F332="","",+E332-F332))</f>
        <v>#REF!</v>
      </c>
      <c r="F333" s="662" t="e">
        <f aca="false">IF(A333="","",IF(J333="","",+J333-H333))</f>
        <v>#REF!</v>
      </c>
      <c r="G333" s="662" t="e">
        <f aca="false">IF(A333="","",IF(E333="","",ROUND(+E333*((1+B333)^(1/12)-1),2)))</f>
        <v>#REF!</v>
      </c>
      <c r="H333" s="662" t="e">
        <f aca="false">IF(A333="","",IF(E333="","",ROUND(+E333*((1+D333)^(1/12)-1),2)))</f>
        <v>#REF!</v>
      </c>
      <c r="I333" s="662" t="e">
        <f aca="false">IF(A333="","",+G333-H333)</f>
        <v>#REF!</v>
      </c>
      <c r="J333" s="662" t="e">
        <f aca="false">IF(A333="","",IF(#REF!="","",PMT((1+D333)^(1/12)-1,(#REF!*12)-A333+1,-E333)))</f>
        <v>#REF!</v>
      </c>
      <c r="K333" s="663"/>
    </row>
    <row r="334" customFormat="false" ht="14.25" hidden="false" customHeight="false" outlineLevel="0" collapsed="false">
      <c r="A334" s="660" t="e">
        <f aca="false">IF(A333="","",IF(A333=#REF!*12,"",+A333+1))</f>
        <v>#REF!</v>
      </c>
      <c r="B334" s="661" t="e">
        <f aca="false">IF(A334="","",+B333)</f>
        <v>#REF!</v>
      </c>
      <c r="C334" s="661" t="e">
        <f aca="false">IF(A334="","",IF(#REF!+'Plano Prestação Mensal Proposta'!A334&gt;120,0,ROUND(IF(B334&gt;0.045,(0.045*0.5),(0.5)*B334),7)))</f>
        <v>#REF!</v>
      </c>
      <c r="D334" s="661" t="e">
        <f aca="false">IF(A334="","",+B334-C334)</f>
        <v>#REF!</v>
      </c>
      <c r="E334" s="662" t="e">
        <f aca="false">IF(A334="","",IF(F333="","",+E333-F333))</f>
        <v>#REF!</v>
      </c>
      <c r="F334" s="662" t="e">
        <f aca="false">IF(A334="","",IF(J334="","",+J334-H334))</f>
        <v>#REF!</v>
      </c>
      <c r="G334" s="662" t="e">
        <f aca="false">IF(A334="","",IF(E334="","",ROUND(+E334*((1+B334)^(1/12)-1),2)))</f>
        <v>#REF!</v>
      </c>
      <c r="H334" s="662" t="e">
        <f aca="false">IF(A334="","",IF(E334="","",ROUND(+E334*((1+D334)^(1/12)-1),2)))</f>
        <v>#REF!</v>
      </c>
      <c r="I334" s="662" t="e">
        <f aca="false">IF(A334="","",+G334-H334)</f>
        <v>#REF!</v>
      </c>
      <c r="J334" s="662" t="e">
        <f aca="false">IF(A334="","",IF(#REF!="","",PMT((1+D334)^(1/12)-1,(#REF!*12)-A334+1,-E334)))</f>
        <v>#REF!</v>
      </c>
      <c r="K334" s="663"/>
    </row>
    <row r="335" customFormat="false" ht="14.25" hidden="false" customHeight="false" outlineLevel="0" collapsed="false">
      <c r="A335" s="660" t="e">
        <f aca="false">IF(A334="","",IF(A334=#REF!*12,"",+A334+1))</f>
        <v>#REF!</v>
      </c>
      <c r="B335" s="661" t="e">
        <f aca="false">IF(A335="","",+B334)</f>
        <v>#REF!</v>
      </c>
      <c r="C335" s="661" t="e">
        <f aca="false">IF(A335="","",IF(#REF!+'Plano Prestação Mensal Proposta'!A335&gt;120,0,ROUND(IF(B335&gt;0.045,(0.045*0.5),(0.5)*B335),7)))</f>
        <v>#REF!</v>
      </c>
      <c r="D335" s="661" t="e">
        <f aca="false">IF(A335="","",+B335-C335)</f>
        <v>#REF!</v>
      </c>
      <c r="E335" s="662" t="e">
        <f aca="false">IF(A335="","",IF(F334="","",+E334-F334))</f>
        <v>#REF!</v>
      </c>
      <c r="F335" s="662" t="e">
        <f aca="false">IF(A335="","",IF(J335="","",+J335-H335))</f>
        <v>#REF!</v>
      </c>
      <c r="G335" s="662" t="e">
        <f aca="false">IF(A335="","",IF(E335="","",ROUND(+E335*((1+B335)^(1/12)-1),2)))</f>
        <v>#REF!</v>
      </c>
      <c r="H335" s="662" t="e">
        <f aca="false">IF(A335="","",IF(E335="","",ROUND(+E335*((1+D335)^(1/12)-1),2)))</f>
        <v>#REF!</v>
      </c>
      <c r="I335" s="662" t="e">
        <f aca="false">IF(A335="","",+G335-H335)</f>
        <v>#REF!</v>
      </c>
      <c r="J335" s="662" t="e">
        <f aca="false">IF(A335="","",IF(#REF!="","",PMT((1+D335)^(1/12)-1,(#REF!*12)-A335+1,-E335)))</f>
        <v>#REF!</v>
      </c>
      <c r="K335" s="663"/>
    </row>
    <row r="336" customFormat="false" ht="14.25" hidden="false" customHeight="false" outlineLevel="0" collapsed="false">
      <c r="A336" s="660" t="e">
        <f aca="false">IF(A335="","",IF(A335=#REF!*12,"",+A335+1))</f>
        <v>#REF!</v>
      </c>
      <c r="B336" s="661" t="e">
        <f aca="false">IF(A336="","",+B335)</f>
        <v>#REF!</v>
      </c>
      <c r="C336" s="661" t="e">
        <f aca="false">IF(A336="","",IF(#REF!+'Plano Prestação Mensal Proposta'!A336&gt;120,0,ROUND(IF(B336&gt;0.045,(0.045*0.5),(0.5)*B336),7)))</f>
        <v>#REF!</v>
      </c>
      <c r="D336" s="661" t="e">
        <f aca="false">IF(A336="","",+B336-C336)</f>
        <v>#REF!</v>
      </c>
      <c r="E336" s="662" t="e">
        <f aca="false">IF(A336="","",IF(F335="","",+E335-F335))</f>
        <v>#REF!</v>
      </c>
      <c r="F336" s="662" t="e">
        <f aca="false">IF(A336="","",IF(J336="","",+J336-H336))</f>
        <v>#REF!</v>
      </c>
      <c r="G336" s="662" t="e">
        <f aca="false">IF(A336="","",IF(E336="","",ROUND(+E336*((1+B336)^(1/12)-1),2)))</f>
        <v>#REF!</v>
      </c>
      <c r="H336" s="662" t="e">
        <f aca="false">IF(A336="","",IF(E336="","",ROUND(+E336*((1+D336)^(1/12)-1),2)))</f>
        <v>#REF!</v>
      </c>
      <c r="I336" s="662" t="e">
        <f aca="false">IF(A336="","",+G336-H336)</f>
        <v>#REF!</v>
      </c>
      <c r="J336" s="662" t="e">
        <f aca="false">IF(A336="","",IF(#REF!="","",PMT((1+D336)^(1/12)-1,(#REF!*12)-A336+1,-E336)))</f>
        <v>#REF!</v>
      </c>
      <c r="K336" s="663"/>
    </row>
    <row r="337" customFormat="false" ht="14.25" hidden="false" customHeight="false" outlineLevel="0" collapsed="false">
      <c r="A337" s="660" t="e">
        <f aca="false">IF(A336="","",IF(A336=#REF!*12,"",+A336+1))</f>
        <v>#REF!</v>
      </c>
      <c r="B337" s="661" t="e">
        <f aca="false">IF(A337="","",+B336)</f>
        <v>#REF!</v>
      </c>
      <c r="C337" s="661" t="e">
        <f aca="false">IF(A337="","",IF(#REF!+'Plano Prestação Mensal Proposta'!A337&gt;120,0,ROUND(IF(B337&gt;0.045,(0.045*0.5),(0.5)*B337),7)))</f>
        <v>#REF!</v>
      </c>
      <c r="D337" s="661" t="e">
        <f aca="false">IF(A337="","",+B337-C337)</f>
        <v>#REF!</v>
      </c>
      <c r="E337" s="662" t="e">
        <f aca="false">IF(A337="","",IF(F336="","",+E336-F336))</f>
        <v>#REF!</v>
      </c>
      <c r="F337" s="662" t="e">
        <f aca="false">IF(A337="","",IF(J337="","",+J337-H337))</f>
        <v>#REF!</v>
      </c>
      <c r="G337" s="662" t="e">
        <f aca="false">IF(A337="","",IF(E337="","",ROUND(+E337*((1+B337)^(1/12)-1),2)))</f>
        <v>#REF!</v>
      </c>
      <c r="H337" s="662" t="e">
        <f aca="false">IF(A337="","",IF(E337="","",ROUND(+E337*((1+D337)^(1/12)-1),2)))</f>
        <v>#REF!</v>
      </c>
      <c r="I337" s="662" t="e">
        <f aca="false">IF(A337="","",+G337-H337)</f>
        <v>#REF!</v>
      </c>
      <c r="J337" s="662" t="e">
        <f aca="false">IF(A337="","",IF(#REF!="","",PMT((1+D337)^(1/12)-1,(#REF!*12)-A337+1,-E337)))</f>
        <v>#REF!</v>
      </c>
      <c r="K337" s="663"/>
    </row>
    <row r="338" customFormat="false" ht="14.25" hidden="false" customHeight="false" outlineLevel="0" collapsed="false">
      <c r="A338" s="660" t="e">
        <f aca="false">IF(A337="","",IF(A337=#REF!*12,"",+A337+1))</f>
        <v>#REF!</v>
      </c>
      <c r="B338" s="661" t="e">
        <f aca="false">IF(A338="","",+B337)</f>
        <v>#REF!</v>
      </c>
      <c r="C338" s="661" t="e">
        <f aca="false">IF(A338="","",IF(#REF!+'Plano Prestação Mensal Proposta'!A338&gt;120,0,ROUND(IF(B338&gt;0.045,(0.045*0.5),(0.5)*B338),7)))</f>
        <v>#REF!</v>
      </c>
      <c r="D338" s="661" t="e">
        <f aca="false">IF(A338="","",+B338-C338)</f>
        <v>#REF!</v>
      </c>
      <c r="E338" s="662" t="e">
        <f aca="false">IF(A338="","",IF(F337="","",+E337-F337))</f>
        <v>#REF!</v>
      </c>
      <c r="F338" s="662" t="e">
        <f aca="false">IF(A338="","",IF(J338="","",+J338-H338))</f>
        <v>#REF!</v>
      </c>
      <c r="G338" s="662" t="e">
        <f aca="false">IF(A338="","",IF(E338="","",ROUND(+E338*((1+B338)^(1/12)-1),2)))</f>
        <v>#REF!</v>
      </c>
      <c r="H338" s="662" t="e">
        <f aca="false">IF(A338="","",IF(E338="","",ROUND(+E338*((1+D338)^(1/12)-1),2)))</f>
        <v>#REF!</v>
      </c>
      <c r="I338" s="662" t="e">
        <f aca="false">IF(A338="","",+G338-H338)</f>
        <v>#REF!</v>
      </c>
      <c r="J338" s="662" t="e">
        <f aca="false">IF(A338="","",IF(#REF!="","",PMT((1+D338)^(1/12)-1,(#REF!*12)-A338+1,-E338)))</f>
        <v>#REF!</v>
      </c>
      <c r="K338" s="663"/>
    </row>
    <row r="339" customFormat="false" ht="14.25" hidden="false" customHeight="false" outlineLevel="0" collapsed="false">
      <c r="A339" s="660" t="e">
        <f aca="false">IF(A338="","",IF(A338=#REF!*12,"",+A338+1))</f>
        <v>#REF!</v>
      </c>
      <c r="B339" s="661" t="e">
        <f aca="false">IF(A339="","",+B338)</f>
        <v>#REF!</v>
      </c>
      <c r="C339" s="661" t="e">
        <f aca="false">IF(A339="","",IF(#REF!+'Plano Prestação Mensal Proposta'!A339&gt;120,0,ROUND(IF(B339&gt;0.045,(0.045*0.5),(0.5)*B339),7)))</f>
        <v>#REF!</v>
      </c>
      <c r="D339" s="661" t="e">
        <f aca="false">IF(A339="","",+B339-C339)</f>
        <v>#REF!</v>
      </c>
      <c r="E339" s="662" t="e">
        <f aca="false">IF(A339="","",IF(F338="","",+E338-F338))</f>
        <v>#REF!</v>
      </c>
      <c r="F339" s="662" t="e">
        <f aca="false">IF(A339="","",IF(J339="","",+J339-H339))</f>
        <v>#REF!</v>
      </c>
      <c r="G339" s="662" t="e">
        <f aca="false">IF(A339="","",IF(E339="","",ROUND(+E339*((1+B339)^(1/12)-1),2)))</f>
        <v>#REF!</v>
      </c>
      <c r="H339" s="662" t="e">
        <f aca="false">IF(A339="","",IF(E339="","",ROUND(+E339*((1+D339)^(1/12)-1),2)))</f>
        <v>#REF!</v>
      </c>
      <c r="I339" s="662" t="e">
        <f aca="false">IF(A339="","",+G339-H339)</f>
        <v>#REF!</v>
      </c>
      <c r="J339" s="662" t="e">
        <f aca="false">IF(A339="","",IF(#REF!="","",PMT((1+D339)^(1/12)-1,(#REF!*12)-A339+1,-E339)))</f>
        <v>#REF!</v>
      </c>
      <c r="K339" s="663"/>
    </row>
    <row r="340" customFormat="false" ht="14.25" hidden="false" customHeight="false" outlineLevel="0" collapsed="false">
      <c r="A340" s="660" t="e">
        <f aca="false">IF(A339="","",IF(A339=#REF!*12,"",+A339+1))</f>
        <v>#REF!</v>
      </c>
      <c r="B340" s="661" t="e">
        <f aca="false">IF(A340="","",+B339)</f>
        <v>#REF!</v>
      </c>
      <c r="C340" s="661" t="e">
        <f aca="false">IF(A340="","",IF(#REF!+'Plano Prestação Mensal Proposta'!A340&gt;120,0,ROUND(IF(B340&gt;0.045,(0.045*0.5),(0.5)*B340),7)))</f>
        <v>#REF!</v>
      </c>
      <c r="D340" s="661" t="e">
        <f aca="false">IF(A340="","",+B340-C340)</f>
        <v>#REF!</v>
      </c>
      <c r="E340" s="662" t="e">
        <f aca="false">IF(A340="","",IF(F339="","",+E339-F339))</f>
        <v>#REF!</v>
      </c>
      <c r="F340" s="662" t="e">
        <f aca="false">IF(A340="","",IF(J340="","",+J340-H340))</f>
        <v>#REF!</v>
      </c>
      <c r="G340" s="662" t="e">
        <f aca="false">IF(A340="","",IF(E340="","",ROUND(+E340*((1+B340)^(1/12)-1),2)))</f>
        <v>#REF!</v>
      </c>
      <c r="H340" s="662" t="e">
        <f aca="false">IF(A340="","",IF(E340="","",ROUND(+E340*((1+D340)^(1/12)-1),2)))</f>
        <v>#REF!</v>
      </c>
      <c r="I340" s="662" t="e">
        <f aca="false">IF(A340="","",+G340-H340)</f>
        <v>#REF!</v>
      </c>
      <c r="J340" s="662" t="e">
        <f aca="false">IF(A340="","",IF(#REF!="","",PMT((1+D340)^(1/12)-1,(#REF!*12)-A340+1,-E340)))</f>
        <v>#REF!</v>
      </c>
      <c r="K340" s="663"/>
    </row>
    <row r="341" customFormat="false" ht="14.25" hidden="false" customHeight="false" outlineLevel="0" collapsed="false">
      <c r="A341" s="660" t="e">
        <f aca="false">IF(A340="","",IF(A340=#REF!*12,"",+A340+1))</f>
        <v>#REF!</v>
      </c>
      <c r="B341" s="661" t="e">
        <f aca="false">IF(A341="","",+B340)</f>
        <v>#REF!</v>
      </c>
      <c r="C341" s="661" t="e">
        <f aca="false">IF(A341="","",IF(#REF!+'Plano Prestação Mensal Proposta'!A341&gt;120,0,ROUND(IF(B341&gt;0.045,(0.045*0.5),(0.5)*B341),7)))</f>
        <v>#REF!</v>
      </c>
      <c r="D341" s="661" t="e">
        <f aca="false">IF(A341="","",+B341-C341)</f>
        <v>#REF!</v>
      </c>
      <c r="E341" s="662" t="e">
        <f aca="false">IF(A341="","",IF(F340="","",+E340-F340))</f>
        <v>#REF!</v>
      </c>
      <c r="F341" s="662" t="e">
        <f aca="false">IF(A341="","",IF(J341="","",+J341-H341))</f>
        <v>#REF!</v>
      </c>
      <c r="G341" s="662" t="e">
        <f aca="false">IF(A341="","",IF(E341="","",ROUND(+E341*((1+B341)^(1/12)-1),2)))</f>
        <v>#REF!</v>
      </c>
      <c r="H341" s="662" t="e">
        <f aca="false">IF(A341="","",IF(E341="","",ROUND(+E341*((1+D341)^(1/12)-1),2)))</f>
        <v>#REF!</v>
      </c>
      <c r="I341" s="662" t="e">
        <f aca="false">IF(A341="","",+G341-H341)</f>
        <v>#REF!</v>
      </c>
      <c r="J341" s="662" t="e">
        <f aca="false">IF(A341="","",IF(#REF!="","",PMT((1+D341)^(1/12)-1,(#REF!*12)-A341+1,-E341)))</f>
        <v>#REF!</v>
      </c>
      <c r="K341" s="663"/>
    </row>
    <row r="342" customFormat="false" ht="14.25" hidden="false" customHeight="false" outlineLevel="0" collapsed="false">
      <c r="A342" s="660" t="e">
        <f aca="false">IF(A341="","",IF(A341=#REF!*12,"",+A341+1))</f>
        <v>#REF!</v>
      </c>
      <c r="B342" s="661" t="e">
        <f aca="false">IF(A342="","",+B341)</f>
        <v>#REF!</v>
      </c>
      <c r="C342" s="661" t="e">
        <f aca="false">IF(A342="","",IF(#REF!+'Plano Prestação Mensal Proposta'!A342&gt;120,0,ROUND(IF(B342&gt;0.045,(0.045*0.5),(0.5)*B342),7)))</f>
        <v>#REF!</v>
      </c>
      <c r="D342" s="661" t="e">
        <f aca="false">IF(A342="","",+B342-C342)</f>
        <v>#REF!</v>
      </c>
      <c r="E342" s="662" t="e">
        <f aca="false">IF(A342="","",IF(F341="","",+E341-F341))</f>
        <v>#REF!</v>
      </c>
      <c r="F342" s="662" t="e">
        <f aca="false">IF(A342="","",IF(J342="","",+J342-H342))</f>
        <v>#REF!</v>
      </c>
      <c r="G342" s="662" t="e">
        <f aca="false">IF(A342="","",IF(E342="","",ROUND(+E342*((1+B342)^(1/12)-1),2)))</f>
        <v>#REF!</v>
      </c>
      <c r="H342" s="662" t="e">
        <f aca="false">IF(A342="","",IF(E342="","",ROUND(+E342*((1+D342)^(1/12)-1),2)))</f>
        <v>#REF!</v>
      </c>
      <c r="I342" s="662" t="e">
        <f aca="false">IF(A342="","",+G342-H342)</f>
        <v>#REF!</v>
      </c>
      <c r="J342" s="662" t="e">
        <f aca="false">IF(A342="","",IF(#REF!="","",PMT((1+D342)^(1/12)-1,(#REF!*12)-A342+1,-E342)))</f>
        <v>#REF!</v>
      </c>
      <c r="K342" s="663"/>
    </row>
    <row r="343" customFormat="false" ht="14.25" hidden="false" customHeight="false" outlineLevel="0" collapsed="false">
      <c r="A343" s="660" t="e">
        <f aca="false">IF(A342="","",IF(A342=#REF!*12,"",+A342+1))</f>
        <v>#REF!</v>
      </c>
      <c r="B343" s="661" t="e">
        <f aca="false">IF(A343="","",+B342)</f>
        <v>#REF!</v>
      </c>
      <c r="C343" s="661" t="e">
        <f aca="false">IF(A343="","",IF(#REF!+'Plano Prestação Mensal Proposta'!A343&gt;120,0,ROUND(IF(B343&gt;0.045,(0.045*0.5),(0.5)*B343),7)))</f>
        <v>#REF!</v>
      </c>
      <c r="D343" s="661" t="e">
        <f aca="false">IF(A343="","",+B343-C343)</f>
        <v>#REF!</v>
      </c>
      <c r="E343" s="662" t="e">
        <f aca="false">IF(A343="","",IF(F342="","",+E342-F342))</f>
        <v>#REF!</v>
      </c>
      <c r="F343" s="662" t="e">
        <f aca="false">IF(A343="","",IF(J343="","",+J343-H343))</f>
        <v>#REF!</v>
      </c>
      <c r="G343" s="662" t="e">
        <f aca="false">IF(A343="","",IF(E343="","",ROUND(+E343*((1+B343)^(1/12)-1),2)))</f>
        <v>#REF!</v>
      </c>
      <c r="H343" s="662" t="e">
        <f aca="false">IF(A343="","",IF(E343="","",ROUND(+E343*((1+D343)^(1/12)-1),2)))</f>
        <v>#REF!</v>
      </c>
      <c r="I343" s="662" t="e">
        <f aca="false">IF(A343="","",+G343-H343)</f>
        <v>#REF!</v>
      </c>
      <c r="J343" s="662" t="e">
        <f aca="false">IF(A343="","",IF(#REF!="","",PMT((1+D343)^(1/12)-1,(#REF!*12)-A343+1,-E343)))</f>
        <v>#REF!</v>
      </c>
      <c r="K343" s="663"/>
    </row>
    <row r="344" customFormat="false" ht="14.25" hidden="false" customHeight="false" outlineLevel="0" collapsed="false">
      <c r="A344" s="660" t="e">
        <f aca="false">IF(A343="","",IF(A343=#REF!*12,"",+A343+1))</f>
        <v>#REF!</v>
      </c>
      <c r="B344" s="661" t="e">
        <f aca="false">IF(A344="","",+B343)</f>
        <v>#REF!</v>
      </c>
      <c r="C344" s="661" t="e">
        <f aca="false">IF(A344="","",IF(#REF!+'Plano Prestação Mensal Proposta'!A344&gt;120,0,ROUND(IF(B344&gt;0.045,(0.045*0.5),(0.5)*B344),7)))</f>
        <v>#REF!</v>
      </c>
      <c r="D344" s="661" t="e">
        <f aca="false">IF(A344="","",+B344-C344)</f>
        <v>#REF!</v>
      </c>
      <c r="E344" s="662" t="e">
        <f aca="false">IF(A344="","",IF(F343="","",+E343-F343))</f>
        <v>#REF!</v>
      </c>
      <c r="F344" s="662" t="e">
        <f aca="false">IF(A344="","",IF(J344="","",+J344-H344))</f>
        <v>#REF!</v>
      </c>
      <c r="G344" s="662" t="e">
        <f aca="false">IF(A344="","",IF(E344="","",ROUND(+E344*((1+B344)^(1/12)-1),2)))</f>
        <v>#REF!</v>
      </c>
      <c r="H344" s="662" t="e">
        <f aca="false">IF(A344="","",IF(E344="","",ROUND(+E344*((1+D344)^(1/12)-1),2)))</f>
        <v>#REF!</v>
      </c>
      <c r="I344" s="662" t="e">
        <f aca="false">IF(A344="","",+G344-H344)</f>
        <v>#REF!</v>
      </c>
      <c r="J344" s="662" t="e">
        <f aca="false">IF(A344="","",IF(#REF!="","",PMT((1+D344)^(1/12)-1,(#REF!*12)-A344+1,-E344)))</f>
        <v>#REF!</v>
      </c>
      <c r="K344" s="663"/>
    </row>
    <row r="345" customFormat="false" ht="14.25" hidden="false" customHeight="false" outlineLevel="0" collapsed="false">
      <c r="A345" s="660" t="e">
        <f aca="false">IF(A344="","",IF(A344=#REF!*12,"",+A344+1))</f>
        <v>#REF!</v>
      </c>
      <c r="B345" s="661" t="e">
        <f aca="false">IF(A345="","",+B344)</f>
        <v>#REF!</v>
      </c>
      <c r="C345" s="661" t="e">
        <f aca="false">IF(A345="","",IF(#REF!+'Plano Prestação Mensal Proposta'!A345&gt;120,0,ROUND(IF(B345&gt;0.045,(0.045*0.5),(0.5)*B345),7)))</f>
        <v>#REF!</v>
      </c>
      <c r="D345" s="661" t="e">
        <f aca="false">IF(A345="","",+B345-C345)</f>
        <v>#REF!</v>
      </c>
      <c r="E345" s="662" t="e">
        <f aca="false">IF(A345="","",IF(F344="","",+E344-F344))</f>
        <v>#REF!</v>
      </c>
      <c r="F345" s="662" t="e">
        <f aca="false">IF(A345="","",IF(J345="","",+J345-H345))</f>
        <v>#REF!</v>
      </c>
      <c r="G345" s="662" t="e">
        <f aca="false">IF(A345="","",IF(E345="","",ROUND(+E345*((1+B345)^(1/12)-1),2)))</f>
        <v>#REF!</v>
      </c>
      <c r="H345" s="662" t="e">
        <f aca="false">IF(A345="","",IF(E345="","",ROUND(+E345*((1+D345)^(1/12)-1),2)))</f>
        <v>#REF!</v>
      </c>
      <c r="I345" s="662" t="e">
        <f aca="false">IF(A345="","",+G345-H345)</f>
        <v>#REF!</v>
      </c>
      <c r="J345" s="662" t="e">
        <f aca="false">IF(A345="","",IF(#REF!="","",PMT((1+D345)^(1/12)-1,(#REF!*12)-A345+1,-E345)))</f>
        <v>#REF!</v>
      </c>
      <c r="K345" s="663"/>
    </row>
    <row r="346" customFormat="false" ht="14.25" hidden="false" customHeight="false" outlineLevel="0" collapsed="false">
      <c r="A346" s="660" t="e">
        <f aca="false">IF(A345="","",IF(A345=#REF!*12,"",+A345+1))</f>
        <v>#REF!</v>
      </c>
      <c r="B346" s="661" t="e">
        <f aca="false">IF(A346="","",+B345)</f>
        <v>#REF!</v>
      </c>
      <c r="C346" s="661" t="e">
        <f aca="false">IF(A346="","",IF(#REF!+'Plano Prestação Mensal Proposta'!A346&gt;120,0,ROUND(IF(B346&gt;0.045,(0.045*0.5),(0.5)*B346),7)))</f>
        <v>#REF!</v>
      </c>
      <c r="D346" s="661" t="e">
        <f aca="false">IF(A346="","",+B346-C346)</f>
        <v>#REF!</v>
      </c>
      <c r="E346" s="662" t="e">
        <f aca="false">IF(A346="","",IF(F345="","",+E345-F345))</f>
        <v>#REF!</v>
      </c>
      <c r="F346" s="662" t="e">
        <f aca="false">IF(A346="","",IF(J346="","",+J346-H346))</f>
        <v>#REF!</v>
      </c>
      <c r="G346" s="662" t="e">
        <f aca="false">IF(A346="","",IF(E346="","",ROUND(+E346*((1+B346)^(1/12)-1),2)))</f>
        <v>#REF!</v>
      </c>
      <c r="H346" s="662" t="e">
        <f aca="false">IF(A346="","",IF(E346="","",ROUND(+E346*((1+D346)^(1/12)-1),2)))</f>
        <v>#REF!</v>
      </c>
      <c r="I346" s="662" t="e">
        <f aca="false">IF(A346="","",+G346-H346)</f>
        <v>#REF!</v>
      </c>
      <c r="J346" s="662" t="e">
        <f aca="false">IF(A346="","",IF(#REF!="","",PMT((1+D346)^(1/12)-1,(#REF!*12)-A346+1,-E346)))</f>
        <v>#REF!</v>
      </c>
      <c r="K346" s="663"/>
    </row>
    <row r="347" customFormat="false" ht="14.25" hidden="false" customHeight="false" outlineLevel="0" collapsed="false">
      <c r="A347" s="660" t="e">
        <f aca="false">IF(A346="","",IF(A346=#REF!*12,"",+A346+1))</f>
        <v>#REF!</v>
      </c>
      <c r="B347" s="661" t="e">
        <f aca="false">IF(A347="","",+B346)</f>
        <v>#REF!</v>
      </c>
      <c r="C347" s="661" t="e">
        <f aca="false">IF(A347="","",IF(#REF!+'Plano Prestação Mensal Proposta'!A347&gt;120,0,ROUND(IF(B347&gt;0.045,(0.045*0.5),(0.5)*B347),7)))</f>
        <v>#REF!</v>
      </c>
      <c r="D347" s="661" t="e">
        <f aca="false">IF(A347="","",+B347-C347)</f>
        <v>#REF!</v>
      </c>
      <c r="E347" s="662" t="e">
        <f aca="false">IF(A347="","",IF(F346="","",+E346-F346))</f>
        <v>#REF!</v>
      </c>
      <c r="F347" s="662" t="e">
        <f aca="false">IF(A347="","",IF(J347="","",+J347-H347))</f>
        <v>#REF!</v>
      </c>
      <c r="G347" s="662" t="e">
        <f aca="false">IF(A347="","",IF(E347="","",ROUND(+E347*((1+B347)^(1/12)-1),2)))</f>
        <v>#REF!</v>
      </c>
      <c r="H347" s="662" t="e">
        <f aca="false">IF(A347="","",IF(E347="","",ROUND(+E347*((1+D347)^(1/12)-1),2)))</f>
        <v>#REF!</v>
      </c>
      <c r="I347" s="662" t="e">
        <f aca="false">IF(A347="","",+G347-H347)</f>
        <v>#REF!</v>
      </c>
      <c r="J347" s="662" t="e">
        <f aca="false">IF(A347="","",IF(#REF!="","",PMT((1+D347)^(1/12)-1,(#REF!*12)-A347+1,-E347)))</f>
        <v>#REF!</v>
      </c>
      <c r="K347" s="663"/>
    </row>
    <row r="348" customFormat="false" ht="14.25" hidden="false" customHeight="false" outlineLevel="0" collapsed="false">
      <c r="A348" s="660" t="e">
        <f aca="false">IF(A347="","",IF(A347=#REF!*12,"",+A347+1))</f>
        <v>#REF!</v>
      </c>
      <c r="B348" s="661" t="e">
        <f aca="false">IF(A348="","",+B347)</f>
        <v>#REF!</v>
      </c>
      <c r="C348" s="661" t="e">
        <f aca="false">IF(A348="","",IF(#REF!+'Plano Prestação Mensal Proposta'!A348&gt;120,0,ROUND(IF(B348&gt;0.045,(0.045*0.5),(0.5)*B348),7)))</f>
        <v>#REF!</v>
      </c>
      <c r="D348" s="661" t="e">
        <f aca="false">IF(A348="","",+B348-C348)</f>
        <v>#REF!</v>
      </c>
      <c r="E348" s="662" t="e">
        <f aca="false">IF(A348="","",IF(F347="","",+E347-F347))</f>
        <v>#REF!</v>
      </c>
      <c r="F348" s="662" t="e">
        <f aca="false">IF(A348="","",IF(J348="","",+J348-H348))</f>
        <v>#REF!</v>
      </c>
      <c r="G348" s="662" t="e">
        <f aca="false">IF(A348="","",IF(E348="","",ROUND(+E348*((1+B348)^(1/12)-1),2)))</f>
        <v>#REF!</v>
      </c>
      <c r="H348" s="662" t="e">
        <f aca="false">IF(A348="","",IF(E348="","",ROUND(+E348*((1+D348)^(1/12)-1),2)))</f>
        <v>#REF!</v>
      </c>
      <c r="I348" s="662" t="e">
        <f aca="false">IF(A348="","",+G348-H348)</f>
        <v>#REF!</v>
      </c>
      <c r="J348" s="662" t="e">
        <f aca="false">IF(A348="","",IF(#REF!="","",PMT((1+D348)^(1/12)-1,(#REF!*12)-A348+1,-E348)))</f>
        <v>#REF!</v>
      </c>
      <c r="K348" s="663"/>
    </row>
    <row r="349" customFormat="false" ht="14.25" hidden="false" customHeight="false" outlineLevel="0" collapsed="false">
      <c r="A349" s="660" t="e">
        <f aca="false">IF(A348="","",IF(A348=#REF!*12,"",+A348+1))</f>
        <v>#REF!</v>
      </c>
      <c r="B349" s="661" t="e">
        <f aca="false">IF(A349="","",+B348)</f>
        <v>#REF!</v>
      </c>
      <c r="C349" s="661" t="e">
        <f aca="false">IF(A349="","",IF(#REF!+'Plano Prestação Mensal Proposta'!A349&gt;120,0,ROUND(IF(B349&gt;0.045,(0.045*0.5),(0.5)*B349),7)))</f>
        <v>#REF!</v>
      </c>
      <c r="D349" s="661" t="e">
        <f aca="false">IF(A349="","",+B349-C349)</f>
        <v>#REF!</v>
      </c>
      <c r="E349" s="662" t="e">
        <f aca="false">IF(A349="","",IF(F348="","",+E348-F348))</f>
        <v>#REF!</v>
      </c>
      <c r="F349" s="662" t="e">
        <f aca="false">IF(A349="","",IF(J349="","",+J349-H349))</f>
        <v>#REF!</v>
      </c>
      <c r="G349" s="662" t="e">
        <f aca="false">IF(A349="","",IF(E349="","",ROUND(+E349*((1+B349)^(1/12)-1),2)))</f>
        <v>#REF!</v>
      </c>
      <c r="H349" s="662" t="e">
        <f aca="false">IF(A349="","",IF(E349="","",ROUND(+E349*((1+D349)^(1/12)-1),2)))</f>
        <v>#REF!</v>
      </c>
      <c r="I349" s="662" t="e">
        <f aca="false">IF(A349="","",+G349-H349)</f>
        <v>#REF!</v>
      </c>
      <c r="J349" s="662" t="e">
        <f aca="false">IF(A349="","",IF(#REF!="","",PMT((1+D349)^(1/12)-1,(#REF!*12)-A349+1,-E349)))</f>
        <v>#REF!</v>
      </c>
      <c r="K349" s="663"/>
    </row>
    <row r="350" customFormat="false" ht="14.25" hidden="false" customHeight="false" outlineLevel="0" collapsed="false">
      <c r="A350" s="660" t="e">
        <f aca="false">IF(A349="","",IF(A349=#REF!*12,"",+A349+1))</f>
        <v>#REF!</v>
      </c>
      <c r="B350" s="661" t="e">
        <f aca="false">IF(A350="","",+B349)</f>
        <v>#REF!</v>
      </c>
      <c r="C350" s="661" t="e">
        <f aca="false">IF(A350="","",IF(#REF!+'Plano Prestação Mensal Proposta'!A350&gt;120,0,ROUND(IF(B350&gt;0.045,(0.045*0.5),(0.5)*B350),7)))</f>
        <v>#REF!</v>
      </c>
      <c r="D350" s="661" t="e">
        <f aca="false">IF(A350="","",+B350-C350)</f>
        <v>#REF!</v>
      </c>
      <c r="E350" s="662" t="e">
        <f aca="false">IF(A350="","",IF(F349="","",+E349-F349))</f>
        <v>#REF!</v>
      </c>
      <c r="F350" s="662" t="e">
        <f aca="false">IF(A350="","",IF(J350="","",+J350-H350))</f>
        <v>#REF!</v>
      </c>
      <c r="G350" s="662" t="e">
        <f aca="false">IF(A350="","",IF(E350="","",ROUND(+E350*((1+B350)^(1/12)-1),2)))</f>
        <v>#REF!</v>
      </c>
      <c r="H350" s="662" t="e">
        <f aca="false">IF(A350="","",IF(E350="","",ROUND(+E350*((1+D350)^(1/12)-1),2)))</f>
        <v>#REF!</v>
      </c>
      <c r="I350" s="662" t="e">
        <f aca="false">IF(A350="","",+G350-H350)</f>
        <v>#REF!</v>
      </c>
      <c r="J350" s="662" t="e">
        <f aca="false">IF(A350="","",IF(#REF!="","",PMT((1+D350)^(1/12)-1,(#REF!*12)-A350+1,-E350)))</f>
        <v>#REF!</v>
      </c>
      <c r="K350" s="663"/>
    </row>
    <row r="351" customFormat="false" ht="14.25" hidden="false" customHeight="false" outlineLevel="0" collapsed="false">
      <c r="A351" s="660" t="e">
        <f aca="false">IF(A350="","",IF(A350=#REF!*12,"",+A350+1))</f>
        <v>#REF!</v>
      </c>
      <c r="B351" s="661" t="e">
        <f aca="false">IF(A351="","",+B350)</f>
        <v>#REF!</v>
      </c>
      <c r="C351" s="661" t="e">
        <f aca="false">IF(A351="","",IF(#REF!+'Plano Prestação Mensal Proposta'!A351&gt;120,0,ROUND(IF(B351&gt;0.045,(0.045*0.5),(0.5)*B351),7)))</f>
        <v>#REF!</v>
      </c>
      <c r="D351" s="661" t="e">
        <f aca="false">IF(A351="","",+B351-C351)</f>
        <v>#REF!</v>
      </c>
      <c r="E351" s="662" t="e">
        <f aca="false">IF(A351="","",IF(F350="","",+E350-F350))</f>
        <v>#REF!</v>
      </c>
      <c r="F351" s="662" t="e">
        <f aca="false">IF(A351="","",IF(J351="","",+J351-H351))</f>
        <v>#REF!</v>
      </c>
      <c r="G351" s="662" t="e">
        <f aca="false">IF(A351="","",IF(E351="","",ROUND(+E351*((1+B351)^(1/12)-1),2)))</f>
        <v>#REF!</v>
      </c>
      <c r="H351" s="662" t="e">
        <f aca="false">IF(A351="","",IF(E351="","",ROUND(+E351*((1+D351)^(1/12)-1),2)))</f>
        <v>#REF!</v>
      </c>
      <c r="I351" s="662" t="e">
        <f aca="false">IF(A351="","",+G351-H351)</f>
        <v>#REF!</v>
      </c>
      <c r="J351" s="662" t="e">
        <f aca="false">IF(A351="","",IF(#REF!="","",PMT((1+D351)^(1/12)-1,(#REF!*12)-A351+1,-E351)))</f>
        <v>#REF!</v>
      </c>
      <c r="K351" s="663"/>
    </row>
    <row r="352" customFormat="false" ht="14.25" hidden="false" customHeight="false" outlineLevel="0" collapsed="false">
      <c r="A352" s="660" t="e">
        <f aca="false">IF(A351="","",IF(A351=#REF!*12,"",+A351+1))</f>
        <v>#REF!</v>
      </c>
      <c r="B352" s="661" t="e">
        <f aca="false">IF(A352="","",+B351)</f>
        <v>#REF!</v>
      </c>
      <c r="C352" s="661" t="e">
        <f aca="false">IF(A352="","",IF(#REF!+'Plano Prestação Mensal Proposta'!A352&gt;120,0,ROUND(IF(B352&gt;0.045,(0.045*0.5),(0.5)*B352),7)))</f>
        <v>#REF!</v>
      </c>
      <c r="D352" s="661" t="e">
        <f aca="false">IF(A352="","",+B352-C352)</f>
        <v>#REF!</v>
      </c>
      <c r="E352" s="662" t="e">
        <f aca="false">IF(A352="","",IF(F351="","",+E351-F351))</f>
        <v>#REF!</v>
      </c>
      <c r="F352" s="662" t="e">
        <f aca="false">IF(A352="","",IF(J352="","",+J352-H352))</f>
        <v>#REF!</v>
      </c>
      <c r="G352" s="662" t="e">
        <f aca="false">IF(A352="","",IF(E352="","",ROUND(+E352*((1+B352)^(1/12)-1),2)))</f>
        <v>#REF!</v>
      </c>
      <c r="H352" s="662" t="e">
        <f aca="false">IF(A352="","",IF(E352="","",ROUND(+E352*((1+D352)^(1/12)-1),2)))</f>
        <v>#REF!</v>
      </c>
      <c r="I352" s="662" t="e">
        <f aca="false">IF(A352="","",+G352-H352)</f>
        <v>#REF!</v>
      </c>
      <c r="J352" s="662" t="e">
        <f aca="false">IF(A352="","",IF(#REF!="","",PMT((1+D352)^(1/12)-1,(#REF!*12)-A352+1,-E352)))</f>
        <v>#REF!</v>
      </c>
      <c r="K352" s="663"/>
    </row>
    <row r="353" customFormat="false" ht="14.25" hidden="false" customHeight="false" outlineLevel="0" collapsed="false">
      <c r="A353" s="660" t="e">
        <f aca="false">IF(A352="","",IF(A352=#REF!*12,"",+A352+1))</f>
        <v>#REF!</v>
      </c>
      <c r="B353" s="661" t="e">
        <f aca="false">IF(A353="","",+B352)</f>
        <v>#REF!</v>
      </c>
      <c r="C353" s="661" t="e">
        <f aca="false">IF(A353="","",IF(#REF!+'Plano Prestação Mensal Proposta'!A353&gt;120,0,ROUND(IF(B353&gt;0.045,(0.045*0.5),(0.5)*B353),7)))</f>
        <v>#REF!</v>
      </c>
      <c r="D353" s="661" t="e">
        <f aca="false">IF(A353="","",+B353-C353)</f>
        <v>#REF!</v>
      </c>
      <c r="E353" s="662" t="e">
        <f aca="false">IF(A353="","",IF(F352="","",+E352-F352))</f>
        <v>#REF!</v>
      </c>
      <c r="F353" s="662" t="e">
        <f aca="false">IF(A353="","",IF(J353="","",+J353-H353))</f>
        <v>#REF!</v>
      </c>
      <c r="G353" s="662" t="e">
        <f aca="false">IF(A353="","",IF(E353="","",ROUND(+E353*((1+B353)^(1/12)-1),2)))</f>
        <v>#REF!</v>
      </c>
      <c r="H353" s="662" t="e">
        <f aca="false">IF(A353="","",IF(E353="","",ROUND(+E353*((1+D353)^(1/12)-1),2)))</f>
        <v>#REF!</v>
      </c>
      <c r="I353" s="662" t="e">
        <f aca="false">IF(A353="","",+G353-H353)</f>
        <v>#REF!</v>
      </c>
      <c r="J353" s="662" t="e">
        <f aca="false">IF(A353="","",IF(#REF!="","",PMT((1+D353)^(1/12)-1,(#REF!*12)-A353+1,-E353)))</f>
        <v>#REF!</v>
      </c>
      <c r="K353" s="663"/>
    </row>
    <row r="354" customFormat="false" ht="14.25" hidden="false" customHeight="false" outlineLevel="0" collapsed="false">
      <c r="A354" s="660" t="e">
        <f aca="false">IF(A353="","",IF(A353=#REF!*12,"",+A353+1))</f>
        <v>#REF!</v>
      </c>
      <c r="B354" s="661" t="e">
        <f aca="false">IF(A354="","",+B353)</f>
        <v>#REF!</v>
      </c>
      <c r="C354" s="661" t="e">
        <f aca="false">IF(A354="","",IF(#REF!+'Plano Prestação Mensal Proposta'!A354&gt;120,0,ROUND(IF(B354&gt;0.045,(0.045*0.5),(0.5)*B354),7)))</f>
        <v>#REF!</v>
      </c>
      <c r="D354" s="661" t="e">
        <f aca="false">IF(A354="","",+B354-C354)</f>
        <v>#REF!</v>
      </c>
      <c r="E354" s="662" t="e">
        <f aca="false">IF(A354="","",IF(F353="","",+E353-F353))</f>
        <v>#REF!</v>
      </c>
      <c r="F354" s="662" t="e">
        <f aca="false">IF(A354="","",IF(J354="","",+J354-H354))</f>
        <v>#REF!</v>
      </c>
      <c r="G354" s="662" t="e">
        <f aca="false">IF(A354="","",IF(E354="","",ROUND(+E354*((1+B354)^(1/12)-1),2)))</f>
        <v>#REF!</v>
      </c>
      <c r="H354" s="662" t="e">
        <f aca="false">IF(A354="","",IF(E354="","",ROUND(+E354*((1+D354)^(1/12)-1),2)))</f>
        <v>#REF!</v>
      </c>
      <c r="I354" s="662" t="e">
        <f aca="false">IF(A354="","",+G354-H354)</f>
        <v>#REF!</v>
      </c>
      <c r="J354" s="662" t="e">
        <f aca="false">IF(A354="","",IF(#REF!="","",PMT((1+D354)^(1/12)-1,(#REF!*12)-A354+1,-E354)))</f>
        <v>#REF!</v>
      </c>
      <c r="K354" s="663"/>
    </row>
    <row r="355" customFormat="false" ht="14.25" hidden="false" customHeight="false" outlineLevel="0" collapsed="false">
      <c r="A355" s="660" t="e">
        <f aca="false">IF(A354="","",IF(A354=#REF!*12,"",+A354+1))</f>
        <v>#REF!</v>
      </c>
      <c r="B355" s="661" t="e">
        <f aca="false">IF(A355="","",+B354)</f>
        <v>#REF!</v>
      </c>
      <c r="C355" s="661" t="e">
        <f aca="false">IF(A355="","",IF(#REF!+'Plano Prestação Mensal Proposta'!A355&gt;120,0,ROUND(IF(B355&gt;0.045,(0.045*0.5),(0.5)*B355),7)))</f>
        <v>#REF!</v>
      </c>
      <c r="D355" s="661" t="e">
        <f aca="false">IF(A355="","",+B355-C355)</f>
        <v>#REF!</v>
      </c>
      <c r="E355" s="662" t="e">
        <f aca="false">IF(A355="","",IF(F354="","",+E354-F354))</f>
        <v>#REF!</v>
      </c>
      <c r="F355" s="662" t="e">
        <f aca="false">IF(A355="","",IF(J355="","",+J355-H355))</f>
        <v>#REF!</v>
      </c>
      <c r="G355" s="662" t="e">
        <f aca="false">IF(A355="","",IF(E355="","",ROUND(+E355*((1+B355)^(1/12)-1),2)))</f>
        <v>#REF!</v>
      </c>
      <c r="H355" s="662" t="e">
        <f aca="false">IF(A355="","",IF(E355="","",ROUND(+E355*((1+D355)^(1/12)-1),2)))</f>
        <v>#REF!</v>
      </c>
      <c r="I355" s="662" t="e">
        <f aca="false">IF(A355="","",+G355-H355)</f>
        <v>#REF!</v>
      </c>
      <c r="J355" s="662" t="e">
        <f aca="false">IF(A355="","",IF(#REF!="","",PMT((1+D355)^(1/12)-1,(#REF!*12)-A355+1,-E355)))</f>
        <v>#REF!</v>
      </c>
      <c r="K355" s="663"/>
    </row>
    <row r="356" customFormat="false" ht="14.25" hidden="false" customHeight="false" outlineLevel="0" collapsed="false">
      <c r="A356" s="660" t="e">
        <f aca="false">IF(A355="","",IF(A355=#REF!*12,"",+A355+1))</f>
        <v>#REF!</v>
      </c>
      <c r="B356" s="661" t="e">
        <f aca="false">IF(A356="","",+B355)</f>
        <v>#REF!</v>
      </c>
      <c r="C356" s="661" t="e">
        <f aca="false">IF(A356="","",IF(#REF!+'Plano Prestação Mensal Proposta'!A356&gt;120,0,ROUND(IF(B356&gt;0.045,(0.045*0.5),(0.5)*B356),7)))</f>
        <v>#REF!</v>
      </c>
      <c r="D356" s="661" t="e">
        <f aca="false">IF(A356="","",+B356-C356)</f>
        <v>#REF!</v>
      </c>
      <c r="E356" s="662" t="e">
        <f aca="false">IF(A356="","",IF(F355="","",+E355-F355))</f>
        <v>#REF!</v>
      </c>
      <c r="F356" s="662" t="e">
        <f aca="false">IF(A356="","",IF(J356="","",+J356-H356))</f>
        <v>#REF!</v>
      </c>
      <c r="G356" s="662" t="e">
        <f aca="false">IF(A356="","",IF(E356="","",ROUND(+E356*((1+B356)^(1/12)-1),2)))</f>
        <v>#REF!</v>
      </c>
      <c r="H356" s="662" t="e">
        <f aca="false">IF(A356="","",IF(E356="","",ROUND(+E356*((1+D356)^(1/12)-1),2)))</f>
        <v>#REF!</v>
      </c>
      <c r="I356" s="662" t="e">
        <f aca="false">IF(A356="","",+G356-H356)</f>
        <v>#REF!</v>
      </c>
      <c r="J356" s="662" t="e">
        <f aca="false">IF(A356="","",IF(#REF!="","",PMT((1+D356)^(1/12)-1,(#REF!*12)-A356+1,-E356)))</f>
        <v>#REF!</v>
      </c>
      <c r="K356" s="663"/>
    </row>
    <row r="357" customFormat="false" ht="14.25" hidden="false" customHeight="false" outlineLevel="0" collapsed="false">
      <c r="A357" s="660" t="e">
        <f aca="false">IF(A356="","",IF(A356=#REF!*12,"",+A356+1))</f>
        <v>#REF!</v>
      </c>
      <c r="B357" s="661" t="e">
        <f aca="false">IF(A357="","",+B356)</f>
        <v>#REF!</v>
      </c>
      <c r="C357" s="661" t="e">
        <f aca="false">IF(A357="","",IF(#REF!+'Plano Prestação Mensal Proposta'!A357&gt;120,0,ROUND(IF(B357&gt;0.045,(0.045*0.5),(0.5)*B357),7)))</f>
        <v>#REF!</v>
      </c>
      <c r="D357" s="661" t="e">
        <f aca="false">IF(A357="","",+B357-C357)</f>
        <v>#REF!</v>
      </c>
      <c r="E357" s="662" t="e">
        <f aca="false">IF(A357="","",IF(F356="","",+E356-F356))</f>
        <v>#REF!</v>
      </c>
      <c r="F357" s="662" t="e">
        <f aca="false">IF(A357="","",IF(J357="","",+J357-H357))</f>
        <v>#REF!</v>
      </c>
      <c r="G357" s="662" t="e">
        <f aca="false">IF(A357="","",IF(E357="","",ROUND(+E357*((1+B357)^(1/12)-1),2)))</f>
        <v>#REF!</v>
      </c>
      <c r="H357" s="662" t="e">
        <f aca="false">IF(A357="","",IF(E357="","",ROUND(+E357*((1+D357)^(1/12)-1),2)))</f>
        <v>#REF!</v>
      </c>
      <c r="I357" s="662" t="e">
        <f aca="false">IF(A357="","",+G357-H357)</f>
        <v>#REF!</v>
      </c>
      <c r="J357" s="662" t="e">
        <f aca="false">IF(A357="","",IF(#REF!="","",PMT((1+D357)^(1/12)-1,(#REF!*12)-A357+1,-E357)))</f>
        <v>#REF!</v>
      </c>
      <c r="K357" s="663"/>
    </row>
    <row r="358" customFormat="false" ht="14.25" hidden="false" customHeight="false" outlineLevel="0" collapsed="false">
      <c r="A358" s="660" t="e">
        <f aca="false">IF(A357="","",IF(A357=#REF!*12,"",+A357+1))</f>
        <v>#REF!</v>
      </c>
      <c r="B358" s="661" t="e">
        <f aca="false">IF(A358="","",+B357)</f>
        <v>#REF!</v>
      </c>
      <c r="C358" s="661" t="e">
        <f aca="false">IF(A358="","",IF(#REF!+'Plano Prestação Mensal Proposta'!A358&gt;120,0,ROUND(IF(B358&gt;0.045,(0.045*0.5),(0.5)*B358),7)))</f>
        <v>#REF!</v>
      </c>
      <c r="D358" s="661" t="e">
        <f aca="false">IF(A358="","",+B358-C358)</f>
        <v>#REF!</v>
      </c>
      <c r="E358" s="662" t="e">
        <f aca="false">IF(A358="","",IF(F357="","",+E357-F357))</f>
        <v>#REF!</v>
      </c>
      <c r="F358" s="662" t="e">
        <f aca="false">IF(A358="","",IF(J358="","",+J358-H358))</f>
        <v>#REF!</v>
      </c>
      <c r="G358" s="662" t="e">
        <f aca="false">IF(A358="","",IF(E358="","",ROUND(+E358*((1+B358)^(1/12)-1),2)))</f>
        <v>#REF!</v>
      </c>
      <c r="H358" s="662" t="e">
        <f aca="false">IF(A358="","",IF(E358="","",ROUND(+E358*((1+D358)^(1/12)-1),2)))</f>
        <v>#REF!</v>
      </c>
      <c r="I358" s="662" t="e">
        <f aca="false">IF(A358="","",+G358-H358)</f>
        <v>#REF!</v>
      </c>
      <c r="J358" s="662" t="e">
        <f aca="false">IF(A358="","",IF(#REF!="","",PMT((1+D358)^(1/12)-1,(#REF!*12)-A358+1,-E358)))</f>
        <v>#REF!</v>
      </c>
      <c r="K358" s="663"/>
    </row>
    <row r="359" customFormat="false" ht="14.25" hidden="false" customHeight="false" outlineLevel="0" collapsed="false">
      <c r="A359" s="660" t="e">
        <f aca="false">IF(A358="","",IF(A358=#REF!*12,"",+A358+1))</f>
        <v>#REF!</v>
      </c>
      <c r="B359" s="661" t="e">
        <f aca="false">IF(A359="","",+B358)</f>
        <v>#REF!</v>
      </c>
      <c r="C359" s="661" t="e">
        <f aca="false">IF(A359="","",IF(#REF!+'Plano Prestação Mensal Proposta'!A359&gt;120,0,ROUND(IF(B359&gt;0.045,(0.045*0.5),(0.5)*B359),7)))</f>
        <v>#REF!</v>
      </c>
      <c r="D359" s="661" t="e">
        <f aca="false">IF(A359="","",+B359-C359)</f>
        <v>#REF!</v>
      </c>
      <c r="E359" s="662" t="e">
        <f aca="false">IF(A359="","",IF(F358="","",+E358-F358))</f>
        <v>#REF!</v>
      </c>
      <c r="F359" s="662" t="e">
        <f aca="false">IF(A359="","",IF(J359="","",+J359-H359))</f>
        <v>#REF!</v>
      </c>
      <c r="G359" s="662" t="e">
        <f aca="false">IF(A359="","",IF(E359="","",ROUND(+E359*((1+B359)^(1/12)-1),2)))</f>
        <v>#REF!</v>
      </c>
      <c r="H359" s="662" t="e">
        <f aca="false">IF(A359="","",IF(E359="","",ROUND(+E359*((1+D359)^(1/12)-1),2)))</f>
        <v>#REF!</v>
      </c>
      <c r="I359" s="662" t="e">
        <f aca="false">IF(A359="","",+G359-H359)</f>
        <v>#REF!</v>
      </c>
      <c r="J359" s="662" t="e">
        <f aca="false">IF(A359="","",IF(#REF!="","",PMT((1+D359)^(1/12)-1,(#REF!*12)-A359+1,-E359)))</f>
        <v>#REF!</v>
      </c>
      <c r="K359" s="663"/>
    </row>
    <row r="360" customFormat="false" ht="14.25" hidden="false" customHeight="false" outlineLevel="0" collapsed="false">
      <c r="A360" s="660" t="e">
        <f aca="false">IF(A359="","",IF(A359=#REF!*12,"",+A359+1))</f>
        <v>#REF!</v>
      </c>
      <c r="B360" s="661" t="e">
        <f aca="false">IF(A360="","",+B359)</f>
        <v>#REF!</v>
      </c>
      <c r="C360" s="661" t="e">
        <f aca="false">IF(A360="","",IF(#REF!+'Plano Prestação Mensal Proposta'!A360&gt;120,0,ROUND(IF(B360&gt;0.045,(0.045*0.5),(0.5)*B360),7)))</f>
        <v>#REF!</v>
      </c>
      <c r="D360" s="661" t="e">
        <f aca="false">IF(A360="","",+B360-C360)</f>
        <v>#REF!</v>
      </c>
      <c r="E360" s="662" t="e">
        <f aca="false">IF(A360="","",IF(F359="","",+E359-F359))</f>
        <v>#REF!</v>
      </c>
      <c r="F360" s="662" t="e">
        <f aca="false">IF(A360="","",IF(J360="","",+J360-H360))</f>
        <v>#REF!</v>
      </c>
      <c r="G360" s="662" t="e">
        <f aca="false">IF(A360="","",IF(E360="","",ROUND(+E360*((1+B360)^(1/12)-1),2)))</f>
        <v>#REF!</v>
      </c>
      <c r="H360" s="662" t="e">
        <f aca="false">IF(A360="","",IF(E360="","",ROUND(+E360*((1+D360)^(1/12)-1),2)))</f>
        <v>#REF!</v>
      </c>
      <c r="I360" s="662" t="e">
        <f aca="false">IF(A360="","",+G360-H360)</f>
        <v>#REF!</v>
      </c>
      <c r="J360" s="662" t="e">
        <f aca="false">IF(A360="","",IF(#REF!="","",PMT((1+D360)^(1/12)-1,(#REF!*12)-A360+1,-E360)))</f>
        <v>#REF!</v>
      </c>
      <c r="K360" s="663"/>
    </row>
    <row r="361" customFormat="false" ht="14.25" hidden="false" customHeight="false" outlineLevel="0" collapsed="false">
      <c r="A361" s="660" t="e">
        <f aca="false">IF(A360="","",IF(A360=#REF!*12,"",+A360+1))</f>
        <v>#REF!</v>
      </c>
      <c r="B361" s="661" t="e">
        <f aca="false">IF(A361="","",+B360)</f>
        <v>#REF!</v>
      </c>
      <c r="C361" s="661" t="e">
        <f aca="false">IF(A361="","",IF(#REF!+'Plano Prestação Mensal Proposta'!A361&gt;120,0,ROUND(IF(B361&gt;0.045,(0.045*0.5),(0.5)*B361),7)))</f>
        <v>#REF!</v>
      </c>
      <c r="D361" s="661" t="e">
        <f aca="false">IF(A361="","",+B361-C361)</f>
        <v>#REF!</v>
      </c>
      <c r="E361" s="662" t="e">
        <f aca="false">IF(A361="","",IF(F360="","",+E360-F360))</f>
        <v>#REF!</v>
      </c>
      <c r="F361" s="662" t="e">
        <f aca="false">IF(A361="","",IF(J361="","",+J361-H361))</f>
        <v>#REF!</v>
      </c>
      <c r="G361" s="662" t="e">
        <f aca="false">IF(A361="","",IF(E361="","",ROUND(+E361*((1+B361)^(1/12)-1),2)))</f>
        <v>#REF!</v>
      </c>
      <c r="H361" s="662" t="e">
        <f aca="false">IF(A361="","",IF(E361="","",ROUND(+E361*((1+D361)^(1/12)-1),2)))</f>
        <v>#REF!</v>
      </c>
      <c r="I361" s="662" t="e">
        <f aca="false">IF(A361="","",+G361-H361)</f>
        <v>#REF!</v>
      </c>
      <c r="J361" s="662" t="e">
        <f aca="false">IF(A361="","",IF(#REF!="","",PMT((1+D361)^(1/12)-1,(#REF!*12)-A361+1,-E361)))</f>
        <v>#REF!</v>
      </c>
      <c r="K361" s="663"/>
    </row>
    <row r="362" customFormat="false" ht="14.25" hidden="false" customHeight="false" outlineLevel="0" collapsed="false">
      <c r="A362" s="660" t="e">
        <f aca="false">IF(A361="","",IF(A361=#REF!*12,"",+A361+1))</f>
        <v>#REF!</v>
      </c>
      <c r="B362" s="661" t="e">
        <f aca="false">IF(A362="","",+B361)</f>
        <v>#REF!</v>
      </c>
      <c r="C362" s="661" t="e">
        <f aca="false">IF(A362="","",IF(#REF!+'Plano Prestação Mensal Proposta'!A362&gt;120,0,ROUND(IF(B362&gt;0.045,(0.045*0.5),(0.5)*B362),7)))</f>
        <v>#REF!</v>
      </c>
      <c r="D362" s="661" t="e">
        <f aca="false">IF(A362="","",+B362-C362)</f>
        <v>#REF!</v>
      </c>
      <c r="E362" s="662" t="e">
        <f aca="false">IF(A362="","",IF(F361="","",+E361-F361))</f>
        <v>#REF!</v>
      </c>
      <c r="F362" s="662" t="e">
        <f aca="false">IF(A362="","",IF(J362="","",+J362-H362))</f>
        <v>#REF!</v>
      </c>
      <c r="G362" s="662" t="e">
        <f aca="false">IF(A362="","",IF(E362="","",ROUND(+E362*((1+B362)^(1/12)-1),2)))</f>
        <v>#REF!</v>
      </c>
      <c r="H362" s="662" t="e">
        <f aca="false">IF(A362="","",IF(E362="","",ROUND(+E362*((1+D362)^(1/12)-1),2)))</f>
        <v>#REF!</v>
      </c>
      <c r="I362" s="662" t="e">
        <f aca="false">IF(A362="","",+G362-H362)</f>
        <v>#REF!</v>
      </c>
      <c r="J362" s="662" t="e">
        <f aca="false">IF(A362="","",IF(#REF!="","",PMT((1+D362)^(1/12)-1,(#REF!*12)-A362+1,-E362)))</f>
        <v>#REF!</v>
      </c>
      <c r="K362" s="663"/>
    </row>
    <row r="363" customFormat="false" ht="14.25" hidden="false" customHeight="false" outlineLevel="0" collapsed="false">
      <c r="A363" s="660" t="e">
        <f aca="false">IF(A362="","",IF(A362=#REF!*12,"",+A362+1))</f>
        <v>#REF!</v>
      </c>
      <c r="B363" s="661" t="e">
        <f aca="false">IF(A363="","",+B362)</f>
        <v>#REF!</v>
      </c>
      <c r="C363" s="661" t="e">
        <f aca="false">IF(A363="","",IF(#REF!+'Plano Prestação Mensal Proposta'!A363&gt;120,0,ROUND(IF(B363&gt;0.045,(0.045*0.5),(0.5)*B363),7)))</f>
        <v>#REF!</v>
      </c>
      <c r="D363" s="661" t="e">
        <f aca="false">IF(A363="","",+B363-C363)</f>
        <v>#REF!</v>
      </c>
      <c r="E363" s="662" t="e">
        <f aca="false">IF(A363="","",IF(F362="","",+E362-F362))</f>
        <v>#REF!</v>
      </c>
      <c r="F363" s="662" t="e">
        <f aca="false">IF(A363="","",IF(J363="","",+J363-H363))</f>
        <v>#REF!</v>
      </c>
      <c r="G363" s="662" t="e">
        <f aca="false">IF(A363="","",IF(E363="","",ROUND(+E363*((1+B363)^(1/12)-1),2)))</f>
        <v>#REF!</v>
      </c>
      <c r="H363" s="662" t="e">
        <f aca="false">IF(A363="","",IF(E363="","",ROUND(+E363*((1+D363)^(1/12)-1),2)))</f>
        <v>#REF!</v>
      </c>
      <c r="I363" s="662" t="e">
        <f aca="false">IF(A363="","",+G363-H363)</f>
        <v>#REF!</v>
      </c>
      <c r="J363" s="662" t="e">
        <f aca="false">IF(A363="","",IF(#REF!="","",PMT((1+D363)^(1/12)-1,(#REF!*12)-A363+1,-E363)))</f>
        <v>#REF!</v>
      </c>
      <c r="K363" s="663"/>
    </row>
    <row r="364" customFormat="false" ht="14.25" hidden="false" customHeight="false" outlineLevel="0" collapsed="false">
      <c r="A364" s="660" t="e">
        <f aca="false">IF(A363="","",IF(A363=#REF!*12,"",+A363+1))</f>
        <v>#REF!</v>
      </c>
      <c r="B364" s="661" t="e">
        <f aca="false">IF(A364="","",+B363)</f>
        <v>#REF!</v>
      </c>
      <c r="C364" s="661" t="e">
        <f aca="false">IF(A364="","",IF(#REF!+'Plano Prestação Mensal Proposta'!A364&gt;120,0,ROUND(IF(B364&gt;0.045,(0.045*0.5),(0.5)*B364),7)))</f>
        <v>#REF!</v>
      </c>
      <c r="D364" s="661" t="e">
        <f aca="false">IF(A364="","",+B364-C364)</f>
        <v>#REF!</v>
      </c>
      <c r="E364" s="662" t="e">
        <f aca="false">IF(A364="","",IF(F363="","",+E363-F363))</f>
        <v>#REF!</v>
      </c>
      <c r="F364" s="662" t="e">
        <f aca="false">IF(A364="","",IF(J364="","",+J364-H364))</f>
        <v>#REF!</v>
      </c>
      <c r="G364" s="662" t="e">
        <f aca="false">IF(A364="","",IF(E364="","",ROUND(+E364*((1+B364)^(1/12)-1),2)))</f>
        <v>#REF!</v>
      </c>
      <c r="H364" s="662" t="e">
        <f aca="false">IF(A364="","",IF(E364="","",ROUND(+E364*((1+D364)^(1/12)-1),2)))</f>
        <v>#REF!</v>
      </c>
      <c r="I364" s="662" t="e">
        <f aca="false">IF(A364="","",+G364-H364)</f>
        <v>#REF!</v>
      </c>
      <c r="J364" s="662" t="e">
        <f aca="false">IF(A364="","",IF(#REF!="","",PMT((1+D364)^(1/12)-1,(#REF!*12)-A364+1,-E364)))</f>
        <v>#REF!</v>
      </c>
      <c r="K364" s="663"/>
    </row>
    <row r="365" customFormat="false" ht="14.25" hidden="false" customHeight="false" outlineLevel="0" collapsed="false">
      <c r="A365" s="660" t="e">
        <f aca="false">IF(A364="","",IF(A364=#REF!*12,"",+A364+1))</f>
        <v>#REF!</v>
      </c>
      <c r="B365" s="661" t="e">
        <f aca="false">IF(A365="","",+B364)</f>
        <v>#REF!</v>
      </c>
      <c r="C365" s="661" t="e">
        <f aca="false">IF(A365="","",IF(#REF!+'Plano Prestação Mensal Proposta'!A365&gt;120,0,ROUND(IF(B365&gt;0.045,(0.045*0.5),(0.5)*B365),7)))</f>
        <v>#REF!</v>
      </c>
      <c r="D365" s="661" t="e">
        <f aca="false">IF(A365="","",+B365-C365)</f>
        <v>#REF!</v>
      </c>
      <c r="E365" s="662" t="e">
        <f aca="false">IF(A365="","",IF(F364="","",+E364-F364))</f>
        <v>#REF!</v>
      </c>
      <c r="F365" s="662" t="e">
        <f aca="false">IF(A365="","",IF(J365="","",+J365-H365))</f>
        <v>#REF!</v>
      </c>
      <c r="G365" s="662" t="e">
        <f aca="false">IF(A365="","",IF(E365="","",ROUND(+E365*((1+B365)^(1/12)-1),2)))</f>
        <v>#REF!</v>
      </c>
      <c r="H365" s="662" t="e">
        <f aca="false">IF(A365="","",IF(E365="","",ROUND(+E365*((1+D365)^(1/12)-1),2)))</f>
        <v>#REF!</v>
      </c>
      <c r="I365" s="662" t="e">
        <f aca="false">IF(A365="","",+G365-H365)</f>
        <v>#REF!</v>
      </c>
      <c r="J365" s="662" t="e">
        <f aca="false">IF(A365="","",IF(#REF!="","",PMT((1+D365)^(1/12)-1,(#REF!*12)-A365+1,-E365)))</f>
        <v>#REF!</v>
      </c>
      <c r="K365" s="663"/>
    </row>
    <row r="366" customFormat="false" ht="14.25" hidden="false" customHeight="false" outlineLevel="0" collapsed="false">
      <c r="A366" s="660" t="e">
        <f aca="false">IF(A365="","",IF(A365=#REF!*12,"",+A365+1))</f>
        <v>#REF!</v>
      </c>
      <c r="B366" s="661" t="e">
        <f aca="false">IF(A366="","",+B365)</f>
        <v>#REF!</v>
      </c>
      <c r="C366" s="661" t="e">
        <f aca="false">IF(A366="","",IF(#REF!+'Plano Prestação Mensal Proposta'!A366&gt;120,0,ROUND(IF(B366&gt;0.045,(0.045*0.5),(0.5)*B366),7)))</f>
        <v>#REF!</v>
      </c>
      <c r="D366" s="661" t="e">
        <f aca="false">IF(A366="","",+B366-C366)</f>
        <v>#REF!</v>
      </c>
      <c r="E366" s="662" t="e">
        <f aca="false">IF(A366="","",IF(F365="","",+E365-F365))</f>
        <v>#REF!</v>
      </c>
      <c r="F366" s="662" t="e">
        <f aca="false">IF(A366="","",IF(J366="","",+J366-H366))</f>
        <v>#REF!</v>
      </c>
      <c r="G366" s="662" t="e">
        <f aca="false">IF(A366="","",IF(E366="","",ROUND(+E366*((1+B366)^(1/12)-1),2)))</f>
        <v>#REF!</v>
      </c>
      <c r="H366" s="662" t="e">
        <f aca="false">IF(A366="","",IF(E366="","",ROUND(+E366*((1+D366)^(1/12)-1),2)))</f>
        <v>#REF!</v>
      </c>
      <c r="I366" s="662" t="e">
        <f aca="false">IF(A366="","",+G366-H366)</f>
        <v>#REF!</v>
      </c>
      <c r="J366" s="662" t="e">
        <f aca="false">IF(A366="","",IF(#REF!="","",PMT((1+D366)^(1/12)-1,(#REF!*12)-A366+1,-E366)))</f>
        <v>#REF!</v>
      </c>
    </row>
    <row r="367" customFormat="false" ht="14.25" hidden="false" customHeight="false" outlineLevel="0" collapsed="false">
      <c r="A367" s="660" t="e">
        <f aca="false">IF(A366="","",IF(A366=#REF!*12,"",+A366+1))</f>
        <v>#REF!</v>
      </c>
      <c r="B367" s="661" t="e">
        <f aca="false">IF(A367="","",+B366)</f>
        <v>#REF!</v>
      </c>
      <c r="C367" s="661" t="e">
        <f aca="false">IF(A367="","",IF(#REF!+'Plano Prestação Mensal Proposta'!A367&gt;120,0,ROUND(IF(B367&gt;0.045,(0.045*0.5),(0.5)*B367),7)))</f>
        <v>#REF!</v>
      </c>
      <c r="D367" s="661" t="e">
        <f aca="false">IF(A367="","",+B367-C367)</f>
        <v>#REF!</v>
      </c>
      <c r="E367" s="662" t="e">
        <f aca="false">IF(A367="","",IF(F366="","",+E366-F366))</f>
        <v>#REF!</v>
      </c>
      <c r="F367" s="662" t="e">
        <f aca="false">IF(A367="","",IF(J367="","",+J367-H367))</f>
        <v>#REF!</v>
      </c>
      <c r="G367" s="662" t="e">
        <f aca="false">IF(A367="","",IF(E367="","",ROUND(+E367*((1+B367)^(1/12)-1),2)))</f>
        <v>#REF!</v>
      </c>
      <c r="H367" s="662" t="e">
        <f aca="false">IF(A367="","",IF(E367="","",ROUND(+E367*((1+D367)^(1/12)-1),2)))</f>
        <v>#REF!</v>
      </c>
      <c r="I367" s="662" t="e">
        <f aca="false">IF(A367="","",+G367-H367)</f>
        <v>#REF!</v>
      </c>
      <c r="J367" s="662" t="e">
        <f aca="false">IF(A367="","",IF(#REF!="","",PMT((1+D367)^(1/12)-1,(#REF!*12)-A367+1,-E367)))</f>
        <v>#REF!</v>
      </c>
    </row>
    <row r="368" customFormat="false" ht="14.25" hidden="false" customHeight="false" outlineLevel="0" collapsed="false">
      <c r="A368" s="660" t="e">
        <f aca="false">IF(A367="","",IF(A367=#REF!*12,"",+A367+1))</f>
        <v>#REF!</v>
      </c>
      <c r="B368" s="661" t="e">
        <f aca="false">IF(A368="","",+B367)</f>
        <v>#REF!</v>
      </c>
      <c r="C368" s="661" t="e">
        <f aca="false">IF(A368="","",IF(#REF!+'Plano Prestação Mensal Proposta'!A368&gt;120,0,ROUND(IF(B368&gt;0.045,(0.045*0.5),(0.5)*B368),7)))</f>
        <v>#REF!</v>
      </c>
      <c r="D368" s="661" t="e">
        <f aca="false">IF(A368="","",+B368-C368)</f>
        <v>#REF!</v>
      </c>
      <c r="E368" s="662" t="e">
        <f aca="false">IF(A368="","",IF(F367="","",+E367-F367))</f>
        <v>#REF!</v>
      </c>
      <c r="F368" s="662" t="e">
        <f aca="false">IF(A368="","",IF(J368="","",+J368-H368))</f>
        <v>#REF!</v>
      </c>
      <c r="G368" s="662" t="e">
        <f aca="false">IF(A368="","",IF(E368="","",ROUND(+E368*((1+B368)^(1/12)-1),2)))</f>
        <v>#REF!</v>
      </c>
      <c r="H368" s="662" t="e">
        <f aca="false">IF(A368="","",IF(E368="","",ROUND(+E368*((1+D368)^(1/12)-1),2)))</f>
        <v>#REF!</v>
      </c>
      <c r="I368" s="662" t="e">
        <f aca="false">IF(A368="","",+G368-H368)</f>
        <v>#REF!</v>
      </c>
      <c r="J368" s="662" t="e">
        <f aca="false">IF(A368="","",IF(#REF!="","",PMT((1+D368)^(1/12)-1,(#REF!*12)-A368+1,-E368)))</f>
        <v>#REF!</v>
      </c>
    </row>
    <row r="369" customFormat="false" ht="14.25" hidden="false" customHeight="false" outlineLevel="0" collapsed="false">
      <c r="A369" s="660" t="e">
        <f aca="false">IF(A368="","",IF(A368=#REF!*12,"",+A368+1))</f>
        <v>#REF!</v>
      </c>
      <c r="B369" s="661" t="e">
        <f aca="false">IF(A369="","",+B368)</f>
        <v>#REF!</v>
      </c>
      <c r="C369" s="661" t="e">
        <f aca="false">IF(A369="","",IF(#REF!+'Plano Prestação Mensal Proposta'!A369&gt;120,0,ROUND(IF(B369&gt;0.045,(0.045*0.5),(0.5)*B369),7)))</f>
        <v>#REF!</v>
      </c>
      <c r="D369" s="661" t="e">
        <f aca="false">IF(A369="","",+B369-C369)</f>
        <v>#REF!</v>
      </c>
      <c r="E369" s="662" t="e">
        <f aca="false">IF(A369="","",IF(F368="","",+E368-F368))</f>
        <v>#REF!</v>
      </c>
      <c r="F369" s="662" t="e">
        <f aca="false">IF(A369="","",IF(J369="","",+J369-H369))</f>
        <v>#REF!</v>
      </c>
      <c r="G369" s="662" t="e">
        <f aca="false">IF(A369="","",IF(E369="","",ROUND(+E369*((1+B369)^(1/12)-1),2)))</f>
        <v>#REF!</v>
      </c>
      <c r="H369" s="662" t="e">
        <f aca="false">IF(A369="","",IF(E369="","",ROUND(+E369*((1+D369)^(1/12)-1),2)))</f>
        <v>#REF!</v>
      </c>
      <c r="I369" s="662" t="e">
        <f aca="false">IF(A369="","",+G369-H369)</f>
        <v>#REF!</v>
      </c>
      <c r="J369" s="662" t="e">
        <f aca="false">IF(A369="","",IF(#REF!="","",PMT((1+D369)^(1/12)-1,(#REF!*12)-A369+1,-E369)))</f>
        <v>#REF!</v>
      </c>
    </row>
    <row r="370" customFormat="false" ht="14.25" hidden="false" customHeight="false" outlineLevel="0" collapsed="false">
      <c r="A370" s="660" t="e">
        <f aca="false">IF(A369="","",IF(A369=#REF!*12,"",+A369+1))</f>
        <v>#REF!</v>
      </c>
      <c r="B370" s="661" t="e">
        <f aca="false">IF(A370="","",+B369)</f>
        <v>#REF!</v>
      </c>
      <c r="C370" s="661" t="e">
        <f aca="false">IF(A370="","",IF(#REF!+'Plano Prestação Mensal Proposta'!A370&gt;120,0,ROUND(IF(B370&gt;0.045,(0.045*0.5),(0.5)*B370),7)))</f>
        <v>#REF!</v>
      </c>
      <c r="D370" s="661" t="e">
        <f aca="false">IF(A370="","",+B370-C370)</f>
        <v>#REF!</v>
      </c>
      <c r="E370" s="662" t="e">
        <f aca="false">IF(A370="","",IF(F369="","",+E369-F369))</f>
        <v>#REF!</v>
      </c>
      <c r="F370" s="662" t="e">
        <f aca="false">IF(A370="","",IF(J370="","",+J370-H370))</f>
        <v>#REF!</v>
      </c>
      <c r="G370" s="662" t="e">
        <f aca="false">IF(A370="","",IF(E370="","",ROUND(+E370*((1+B370)^(1/12)-1),2)))</f>
        <v>#REF!</v>
      </c>
      <c r="H370" s="662" t="e">
        <f aca="false">IF(A370="","",IF(E370="","",ROUND(+E370*((1+D370)^(1/12)-1),2)))</f>
        <v>#REF!</v>
      </c>
      <c r="I370" s="662" t="e">
        <f aca="false">IF(A370="","",+G370-H370)</f>
        <v>#REF!</v>
      </c>
      <c r="J370" s="662" t="e">
        <f aca="false">IF(A370="","",IF(#REF!="","",PMT((1+D370)^(1/12)-1,(#REF!*12)-A370+1,-E370)))</f>
        <v>#REF!</v>
      </c>
    </row>
    <row r="371" customFormat="false" ht="14.25" hidden="false" customHeight="false" outlineLevel="0" collapsed="false">
      <c r="A371" s="660" t="e">
        <f aca="false">IF(A370="","",IF(A370=#REF!*12,"",+A370+1))</f>
        <v>#REF!</v>
      </c>
      <c r="B371" s="661" t="e">
        <f aca="false">IF(A371="","",+B370)</f>
        <v>#REF!</v>
      </c>
      <c r="C371" s="661" t="e">
        <f aca="false">IF(A371="","",IF(#REF!+'Plano Prestação Mensal Proposta'!A371&gt;120,0,ROUND(IF(B371&gt;0.045,(0.045*0.5),(0.5)*B371),7)))</f>
        <v>#REF!</v>
      </c>
      <c r="D371" s="661" t="e">
        <f aca="false">IF(A371="","",+B371-C371)</f>
        <v>#REF!</v>
      </c>
      <c r="E371" s="662" t="e">
        <f aca="false">IF(A371="","",IF(F370="","",+E370-F370))</f>
        <v>#REF!</v>
      </c>
      <c r="F371" s="662" t="e">
        <f aca="false">IF(A371="","",IF(J371="","",+J371-H371))</f>
        <v>#REF!</v>
      </c>
      <c r="G371" s="662" t="e">
        <f aca="false">IF(A371="","",IF(E371="","",ROUND(+E371*((1+B371)^(1/12)-1),2)))</f>
        <v>#REF!</v>
      </c>
      <c r="H371" s="662" t="e">
        <f aca="false">IF(A371="","",IF(E371="","",ROUND(+E371*((1+D371)^(1/12)-1),2)))</f>
        <v>#REF!</v>
      </c>
      <c r="I371" s="662" t="e">
        <f aca="false">IF(A371="","",+G371-H371)</f>
        <v>#REF!</v>
      </c>
      <c r="J371" s="662" t="e">
        <f aca="false">IF(A371="","",IF(#REF!="","",PMT((1+D371)^(1/12)-1,(#REF!*12)-A371+1,-E371)))</f>
        <v>#REF!</v>
      </c>
    </row>
    <row r="372" customFormat="false" ht="14.25" hidden="false" customHeight="false" outlineLevel="0" collapsed="false">
      <c r="A372" s="660" t="e">
        <f aca="false">IF(A371="","",IF(A371=#REF!*12,"",+A371+1))</f>
        <v>#REF!</v>
      </c>
      <c r="B372" s="661" t="e">
        <f aca="false">IF(A372="","",+B371)</f>
        <v>#REF!</v>
      </c>
      <c r="C372" s="661" t="e">
        <f aca="false">IF(A372="","",IF(#REF!+'Plano Prestação Mensal Proposta'!A372&gt;120,0,ROUND(IF(B372&gt;0.045,(0.045*0.5),(0.5)*B372),7)))</f>
        <v>#REF!</v>
      </c>
      <c r="D372" s="661" t="e">
        <f aca="false">IF(A372="","",+B372-C372)</f>
        <v>#REF!</v>
      </c>
      <c r="E372" s="662" t="e">
        <f aca="false">IF(A372="","",IF(F371="","",+E371-F371))</f>
        <v>#REF!</v>
      </c>
      <c r="F372" s="662" t="e">
        <f aca="false">IF(A372="","",IF(J372="","",+J372-H372))</f>
        <v>#REF!</v>
      </c>
      <c r="G372" s="662" t="e">
        <f aca="false">IF(A372="","",IF(E372="","",ROUND(+E372*((1+B372)^(1/12)-1),2)))</f>
        <v>#REF!</v>
      </c>
      <c r="H372" s="662" t="e">
        <f aca="false">IF(A372="","",IF(E372="","",ROUND(+E372*((1+D372)^(1/12)-1),2)))</f>
        <v>#REF!</v>
      </c>
      <c r="I372" s="662" t="e">
        <f aca="false">IF(A372="","",+G372-H372)</f>
        <v>#REF!</v>
      </c>
      <c r="J372" s="662" t="e">
        <f aca="false">IF(A372="","",IF(#REF!="","",PMT((1+D372)^(1/12)-1,(#REF!*12)-A372+1,-E372)))</f>
        <v>#REF!</v>
      </c>
    </row>
    <row r="373" customFormat="false" ht="14.25" hidden="false" customHeight="false" outlineLevel="0" collapsed="false">
      <c r="A373" s="660" t="e">
        <f aca="false">IF(A372="","",IF(A372=#REF!*12,"",+A372+1))</f>
        <v>#REF!</v>
      </c>
      <c r="B373" s="661" t="e">
        <f aca="false">IF(A373="","",+B372)</f>
        <v>#REF!</v>
      </c>
      <c r="C373" s="661" t="e">
        <f aca="false">IF(A373="","",IF(#REF!+'Plano Prestação Mensal Proposta'!A373&gt;120,0,ROUND(IF(B373&gt;0.045,(0.045*0.5),(0.5)*B373),7)))</f>
        <v>#REF!</v>
      </c>
      <c r="D373" s="661" t="e">
        <f aca="false">IF(A373="","",+B373-C373)</f>
        <v>#REF!</v>
      </c>
      <c r="E373" s="662" t="e">
        <f aca="false">IF(A373="","",IF(F372="","",+E372-F372))</f>
        <v>#REF!</v>
      </c>
      <c r="F373" s="662" t="e">
        <f aca="false">IF(A373="","",IF(J373="","",+J373-H373))</f>
        <v>#REF!</v>
      </c>
      <c r="G373" s="662" t="e">
        <f aca="false">IF(A373="","",IF(E373="","",ROUND(+E373*((1+B373)^(1/12)-1),2)))</f>
        <v>#REF!</v>
      </c>
      <c r="H373" s="662" t="e">
        <f aca="false">IF(A373="","",IF(E373="","",ROUND(+E373*((1+D373)^(1/12)-1),2)))</f>
        <v>#REF!</v>
      </c>
      <c r="I373" s="662" t="e">
        <f aca="false">IF(A373="","",+G373-H373)</f>
        <v>#REF!</v>
      </c>
      <c r="J373" s="662" t="e">
        <f aca="false">IF(A373="","",IF(#REF!="","",PMT((1+D373)^(1/12)-1,(#REF!*12)-A373+1,-E373)))</f>
        <v>#REF!</v>
      </c>
    </row>
    <row r="374" customFormat="false" ht="14.25" hidden="false" customHeight="false" outlineLevel="0" collapsed="false">
      <c r="A374" s="660" t="e">
        <f aca="false">IF(A373="","",IF(A373=#REF!*12,"",+A373+1))</f>
        <v>#REF!</v>
      </c>
      <c r="B374" s="661" t="e">
        <f aca="false">IF(A374="","",+B373)</f>
        <v>#REF!</v>
      </c>
      <c r="C374" s="661" t="e">
        <f aca="false">IF(A374="","",IF(#REF!+'Plano Prestação Mensal Proposta'!A374&gt;120,0,ROUND(IF(B374&gt;0.045,(0.045*0.5),(0.5)*B374),7)))</f>
        <v>#REF!</v>
      </c>
      <c r="D374" s="661" t="e">
        <f aca="false">IF(A374="","",+B374-C374)</f>
        <v>#REF!</v>
      </c>
      <c r="E374" s="662" t="e">
        <f aca="false">IF(A374="","",IF(F373="","",+E373-F373))</f>
        <v>#REF!</v>
      </c>
      <c r="F374" s="662" t="e">
        <f aca="false">IF(A374="","",IF(J374="","",+J374-H374))</f>
        <v>#REF!</v>
      </c>
      <c r="G374" s="662" t="e">
        <f aca="false">IF(A374="","",IF(E374="","",ROUND(+E374*((1+B374)^(1/12)-1),2)))</f>
        <v>#REF!</v>
      </c>
      <c r="H374" s="662" t="e">
        <f aca="false">IF(A374="","",IF(E374="","",ROUND(+E374*((1+D374)^(1/12)-1),2)))</f>
        <v>#REF!</v>
      </c>
      <c r="I374" s="662" t="e">
        <f aca="false">IF(A374="","",+G374-H374)</f>
        <v>#REF!</v>
      </c>
      <c r="J374" s="662" t="e">
        <f aca="false">IF(A374="","",IF(#REF!="","",PMT((1+D374)^(1/12)-1,(#REF!*12)-A374+1,-E374)))</f>
        <v>#REF!</v>
      </c>
    </row>
    <row r="375" customFormat="false" ht="14.25" hidden="false" customHeight="false" outlineLevel="0" collapsed="false">
      <c r="A375" s="660" t="e">
        <f aca="false">IF(A374="","",IF(A374=#REF!*12,"",+A374+1))</f>
        <v>#REF!</v>
      </c>
      <c r="B375" s="661" t="e">
        <f aca="false">IF(A375="","",+B374)</f>
        <v>#REF!</v>
      </c>
      <c r="C375" s="661" t="e">
        <f aca="false">IF(A375="","",IF(#REF!+'Plano Prestação Mensal Proposta'!A375&gt;120,0,ROUND(IF(B375&gt;0.045,(0.045*0.5),(0.5)*B375),7)))</f>
        <v>#REF!</v>
      </c>
      <c r="D375" s="661" t="e">
        <f aca="false">IF(A375="","",+B375-C375)</f>
        <v>#REF!</v>
      </c>
      <c r="E375" s="662" t="e">
        <f aca="false">IF(A375="","",IF(F374="","",+E374-F374))</f>
        <v>#REF!</v>
      </c>
      <c r="F375" s="662" t="e">
        <f aca="false">IF(A375="","",IF(J375="","",+J375-H375))</f>
        <v>#REF!</v>
      </c>
      <c r="G375" s="662" t="e">
        <f aca="false">IF(A375="","",IF(E375="","",ROUND(+E375*((1+B375)^(1/12)-1),2)))</f>
        <v>#REF!</v>
      </c>
      <c r="H375" s="662" t="e">
        <f aca="false">IF(A375="","",IF(E375="","",ROUND(+E375*((1+D375)^(1/12)-1),2)))</f>
        <v>#REF!</v>
      </c>
      <c r="I375" s="662" t="e">
        <f aca="false">IF(A375="","",+G375-H375)</f>
        <v>#REF!</v>
      </c>
      <c r="J375" s="662" t="e">
        <f aca="false">IF(A375="","",IF(#REF!="","",PMT((1+D375)^(1/12)-1,(#REF!*12)-A375+1,-E375)))</f>
        <v>#REF!</v>
      </c>
    </row>
    <row r="376" customFormat="false" ht="14.25" hidden="false" customHeight="false" outlineLevel="0" collapsed="false">
      <c r="A376" s="660" t="e">
        <f aca="false">IF(A375="","",IF(A375=#REF!*12,"",+A375+1))</f>
        <v>#REF!</v>
      </c>
      <c r="B376" s="661" t="e">
        <f aca="false">IF(A376="","",+B375)</f>
        <v>#REF!</v>
      </c>
      <c r="C376" s="661" t="e">
        <f aca="false">IF(A376="","",IF(#REF!+'Plano Prestação Mensal Proposta'!A376&gt;120,0,ROUND(IF(B376&gt;0.045,(0.045*0.5),(0.5)*B376),7)))</f>
        <v>#REF!</v>
      </c>
      <c r="D376" s="661" t="e">
        <f aca="false">IF(A376="","",+B376-C376)</f>
        <v>#REF!</v>
      </c>
      <c r="E376" s="662" t="e">
        <f aca="false">IF(A376="","",IF(F375="","",+E375-F375))</f>
        <v>#REF!</v>
      </c>
      <c r="F376" s="662" t="e">
        <f aca="false">IF(A376="","",IF(J376="","",+J376-H376))</f>
        <v>#REF!</v>
      </c>
      <c r="G376" s="662" t="e">
        <f aca="false">IF(A376="","",IF(E376="","",ROUND(+E376*((1+B376)^(1/12)-1),2)))</f>
        <v>#REF!</v>
      </c>
      <c r="H376" s="662" t="e">
        <f aca="false">IF(A376="","",IF(E376="","",ROUND(+E376*((1+D376)^(1/12)-1),2)))</f>
        <v>#REF!</v>
      </c>
      <c r="I376" s="662" t="e">
        <f aca="false">IF(A376="","",+G376-H376)</f>
        <v>#REF!</v>
      </c>
      <c r="J376" s="662" t="e">
        <f aca="false">IF(A376="","",IF(#REF!="","",PMT((1+D376)^(1/12)-1,(#REF!*12)-A376+1,-E376)))</f>
        <v>#REF!</v>
      </c>
    </row>
    <row r="377" customFormat="false" ht="14.25" hidden="false" customHeight="false" outlineLevel="0" collapsed="false">
      <c r="A377" s="660" t="e">
        <f aca="false">IF(A376="","",IF(A376=#REF!*12,"",+A376+1))</f>
        <v>#REF!</v>
      </c>
      <c r="B377" s="661" t="e">
        <f aca="false">IF(A377="","",+B376)</f>
        <v>#REF!</v>
      </c>
      <c r="C377" s="661" t="e">
        <f aca="false">IF(A377="","",IF(#REF!+'Plano Prestação Mensal Proposta'!A377&gt;120,0,ROUND(IF(B377&gt;0.045,(0.045*0.5),(0.5)*B377),7)))</f>
        <v>#REF!</v>
      </c>
      <c r="D377" s="661" t="e">
        <f aca="false">IF(A377="","",+B377-C377)</f>
        <v>#REF!</v>
      </c>
      <c r="E377" s="662" t="e">
        <f aca="false">IF(A377="","",IF(F376="","",+E376-F376))</f>
        <v>#REF!</v>
      </c>
      <c r="F377" s="662" t="e">
        <f aca="false">IF(A377="","",IF(J377="","",+J377-H377))</f>
        <v>#REF!</v>
      </c>
      <c r="G377" s="662" t="e">
        <f aca="false">IF(A377="","",IF(E377="","",ROUND(+E377*((1+B377)^(1/12)-1),2)))</f>
        <v>#REF!</v>
      </c>
      <c r="H377" s="662" t="e">
        <f aca="false">IF(A377="","",IF(E377="","",ROUND(+E377*((1+D377)^(1/12)-1),2)))</f>
        <v>#REF!</v>
      </c>
      <c r="I377" s="662" t="e">
        <f aca="false">IF(A377="","",+G377-H377)</f>
        <v>#REF!</v>
      </c>
      <c r="J377" s="662" t="e">
        <f aca="false">IF(A377="","",IF(#REF!="","",PMT((1+D377)^(1/12)-1,(#REF!*12)-A377+1,-E377)))</f>
        <v>#REF!</v>
      </c>
    </row>
    <row r="378" customFormat="false" ht="14.25" hidden="false" customHeight="false" outlineLevel="0" collapsed="false">
      <c r="A378" s="660" t="e">
        <f aca="false">IF(A377="","",IF(A377=#REF!*12,"",+A377+1))</f>
        <v>#REF!</v>
      </c>
      <c r="B378" s="661" t="e">
        <f aca="false">IF(A378="","",+B377)</f>
        <v>#REF!</v>
      </c>
      <c r="C378" s="661" t="e">
        <f aca="false">IF(A378="","",IF(#REF!+'Plano Prestação Mensal Proposta'!A378&gt;120,0,ROUND(IF(B378&gt;0.045,(0.045*0.5),(0.5)*B378),7)))</f>
        <v>#REF!</v>
      </c>
      <c r="D378" s="661" t="e">
        <f aca="false">IF(A378="","",+B378-C378)</f>
        <v>#REF!</v>
      </c>
      <c r="E378" s="662" t="e">
        <f aca="false">IF(A378="","",IF(F377="","",+E377-F377))</f>
        <v>#REF!</v>
      </c>
      <c r="F378" s="662" t="e">
        <f aca="false">IF(A378="","",IF(J378="","",+J378-H378))</f>
        <v>#REF!</v>
      </c>
      <c r="G378" s="662" t="e">
        <f aca="false">IF(A378="","",IF(E378="","",ROUND(+E378*((1+B378)^(1/12)-1),2)))</f>
        <v>#REF!</v>
      </c>
      <c r="H378" s="662" t="e">
        <f aca="false">IF(A378="","",IF(E378="","",ROUND(+E378*((1+D378)^(1/12)-1),2)))</f>
        <v>#REF!</v>
      </c>
      <c r="I378" s="662" t="e">
        <f aca="false">IF(A378="","",+G378-H378)</f>
        <v>#REF!</v>
      </c>
      <c r="J378" s="662" t="e">
        <f aca="false">IF(A378="","",IF(#REF!="","",PMT((1+D378)^(1/12)-1,(#REF!*12)-A378+1,-E378)))</f>
        <v>#REF!</v>
      </c>
    </row>
    <row r="379" customFormat="false" ht="14.25" hidden="false" customHeight="false" outlineLevel="0" collapsed="false">
      <c r="A379" s="660" t="e">
        <f aca="false">IF(A378="","",IF(A378=#REF!*12,"",+A378+1))</f>
        <v>#REF!</v>
      </c>
      <c r="B379" s="661" t="e">
        <f aca="false">IF(A379="","",+B378)</f>
        <v>#REF!</v>
      </c>
      <c r="C379" s="661" t="e">
        <f aca="false">IF(A379="","",IF(#REF!+'Plano Prestação Mensal Proposta'!A379&gt;120,0,ROUND(IF(B379&gt;0.045,(0.045*0.5),(0.5)*B379),7)))</f>
        <v>#REF!</v>
      </c>
      <c r="D379" s="661" t="e">
        <f aca="false">IF(A379="","",+B379-C379)</f>
        <v>#REF!</v>
      </c>
      <c r="E379" s="662" t="e">
        <f aca="false">IF(A379="","",IF(F378="","",+E378-F378))</f>
        <v>#REF!</v>
      </c>
      <c r="F379" s="662" t="e">
        <f aca="false">IF(A379="","",IF(J379="","",+J379-H379))</f>
        <v>#REF!</v>
      </c>
      <c r="G379" s="662" t="e">
        <f aca="false">IF(A379="","",IF(E379="","",ROUND(+E379*((1+B379)^(1/12)-1),2)))</f>
        <v>#REF!</v>
      </c>
      <c r="H379" s="662" t="e">
        <f aca="false">IF(A379="","",IF(E379="","",ROUND(+E379*((1+D379)^(1/12)-1),2)))</f>
        <v>#REF!</v>
      </c>
      <c r="I379" s="662" t="e">
        <f aca="false">IF(A379="","",+G379-H379)</f>
        <v>#REF!</v>
      </c>
      <c r="J379" s="662" t="e">
        <f aca="false">IF(A379="","",IF(#REF!="","",PMT((1+D379)^(1/12)-1,(#REF!*12)-A379+1,-E379)))</f>
        <v>#REF!</v>
      </c>
    </row>
    <row r="380" customFormat="false" ht="14.25" hidden="false" customHeight="false" outlineLevel="0" collapsed="false">
      <c r="A380" s="660" t="e">
        <f aca="false">IF(A379="","",IF(A379=#REF!*12,"",+A379+1))</f>
        <v>#REF!</v>
      </c>
      <c r="B380" s="661" t="e">
        <f aca="false">IF(A380="","",+B379)</f>
        <v>#REF!</v>
      </c>
      <c r="C380" s="661" t="e">
        <f aca="false">IF(A380="","",IF(#REF!+'Plano Prestação Mensal Proposta'!A380&gt;120,0,ROUND(IF(B380&gt;0.045,(0.045*0.5),(0.5)*B380),7)))</f>
        <v>#REF!</v>
      </c>
      <c r="D380" s="661" t="e">
        <f aca="false">IF(A380="","",+B380-C380)</f>
        <v>#REF!</v>
      </c>
      <c r="E380" s="662" t="e">
        <f aca="false">IF(A380="","",IF(F379="","",+E379-F379))</f>
        <v>#REF!</v>
      </c>
      <c r="F380" s="662" t="e">
        <f aca="false">IF(A380="","",IF(J380="","",+J380-H380))</f>
        <v>#REF!</v>
      </c>
      <c r="G380" s="662" t="e">
        <f aca="false">IF(A380="","",IF(E380="","",ROUND(+E380*((1+B380)^(1/12)-1),2)))</f>
        <v>#REF!</v>
      </c>
      <c r="H380" s="662" t="e">
        <f aca="false">IF(A380="","",IF(E380="","",ROUND(+E380*((1+D380)^(1/12)-1),2)))</f>
        <v>#REF!</v>
      </c>
      <c r="I380" s="662" t="e">
        <f aca="false">IF(A380="","",+G380-H380)</f>
        <v>#REF!</v>
      </c>
      <c r="J380" s="662" t="e">
        <f aca="false">IF(A380="","",IF(#REF!="","",PMT((1+D380)^(1/12)-1,(#REF!*12)-A380+1,-E380)))</f>
        <v>#REF!</v>
      </c>
    </row>
    <row r="381" customFormat="false" ht="14.25" hidden="false" customHeight="false" outlineLevel="0" collapsed="false">
      <c r="A381" s="660" t="e">
        <f aca="false">IF(A380="","",IF(A380=#REF!*12,"",+A380+1))</f>
        <v>#REF!</v>
      </c>
      <c r="B381" s="661" t="e">
        <f aca="false">IF(A381="","",+B380)</f>
        <v>#REF!</v>
      </c>
      <c r="C381" s="661" t="e">
        <f aca="false">IF(A381="","",IF(#REF!+'Plano Prestação Mensal Proposta'!A381&gt;120,0,ROUND(IF(B381&gt;0.045,(0.045*0.5),(0.5)*B381),7)))</f>
        <v>#REF!</v>
      </c>
      <c r="D381" s="661" t="e">
        <f aca="false">IF(A381="","",+B381-C381)</f>
        <v>#REF!</v>
      </c>
      <c r="E381" s="662" t="e">
        <f aca="false">IF(A381="","",IF(F380="","",+E380-F380))</f>
        <v>#REF!</v>
      </c>
      <c r="F381" s="662" t="e">
        <f aca="false">IF(A381="","",IF(J381="","",+J381-H381))</f>
        <v>#REF!</v>
      </c>
      <c r="G381" s="662" t="e">
        <f aca="false">IF(A381="","",IF(E381="","",ROUND(+E381*((1+B381)^(1/12)-1),2)))</f>
        <v>#REF!</v>
      </c>
      <c r="H381" s="662" t="e">
        <f aca="false">IF(A381="","",IF(E381="","",ROUND(+E381*((1+D381)^(1/12)-1),2)))</f>
        <v>#REF!</v>
      </c>
      <c r="I381" s="662" t="e">
        <f aca="false">IF(A381="","",+G381-H381)</f>
        <v>#REF!</v>
      </c>
      <c r="J381" s="662" t="e">
        <f aca="false">IF(A381="","",IF(#REF!="","",PMT((1+D381)^(1/12)-1,(#REF!*12)-A381+1,-E381)))</f>
        <v>#REF!</v>
      </c>
    </row>
    <row r="382" customFormat="false" ht="14.25" hidden="false" customHeight="false" outlineLevel="0" collapsed="false">
      <c r="A382" s="660" t="e">
        <f aca="false">IF(A381="","",IF(A381=#REF!*12,"",+A381+1))</f>
        <v>#REF!</v>
      </c>
      <c r="B382" s="661" t="e">
        <f aca="false">IF(A382="","",+B381)</f>
        <v>#REF!</v>
      </c>
      <c r="C382" s="661" t="e">
        <f aca="false">IF(A382="","",IF(#REF!+'Plano Prestação Mensal Proposta'!A382&gt;120,0,ROUND(IF(B382&gt;0.045,(0.045*0.5),(0.5)*B382),7)))</f>
        <v>#REF!</v>
      </c>
      <c r="D382" s="661" t="e">
        <f aca="false">IF(A382="","",+B382-C382)</f>
        <v>#REF!</v>
      </c>
      <c r="E382" s="662" t="e">
        <f aca="false">IF(A382="","",IF(F381="","",+E381-F381))</f>
        <v>#REF!</v>
      </c>
      <c r="F382" s="662" t="e">
        <f aca="false">IF(A382="","",IF(J382="","",+J382-H382))</f>
        <v>#REF!</v>
      </c>
      <c r="G382" s="662" t="e">
        <f aca="false">IF(A382="","",IF(E382="","",ROUND(+E382*((1+B382)^(1/12)-1),2)))</f>
        <v>#REF!</v>
      </c>
      <c r="H382" s="662" t="e">
        <f aca="false">IF(A382="","",IF(E382="","",ROUND(+E382*((1+D382)^(1/12)-1),2)))</f>
        <v>#REF!</v>
      </c>
      <c r="I382" s="662" t="e">
        <f aca="false">IF(A382="","",+G382-H382)</f>
        <v>#REF!</v>
      </c>
      <c r="J382" s="662" t="e">
        <f aca="false">IF(A382="","",IF(#REF!="","",PMT((1+D382)^(1/12)-1,(#REF!*12)-A382+1,-E382)))</f>
        <v>#REF!</v>
      </c>
    </row>
    <row r="383" customFormat="false" ht="14.25" hidden="false" customHeight="false" outlineLevel="0" collapsed="false">
      <c r="A383" s="660" t="e">
        <f aca="false">IF(A382="","",IF(A382=#REF!*12,"",+A382+1))</f>
        <v>#REF!</v>
      </c>
      <c r="B383" s="661" t="e">
        <f aca="false">IF(A383="","",+B382)</f>
        <v>#REF!</v>
      </c>
      <c r="C383" s="661" t="e">
        <f aca="false">IF(A383="","",IF(#REF!+'Plano Prestação Mensal Proposta'!A383&gt;120,0,ROUND(IF(B383&gt;0.045,(0.045*0.5),(0.5)*B383),7)))</f>
        <v>#REF!</v>
      </c>
      <c r="D383" s="661" t="e">
        <f aca="false">IF(A383="","",+B383-C383)</f>
        <v>#REF!</v>
      </c>
      <c r="E383" s="662" t="e">
        <f aca="false">IF(A383="","",IF(F382="","",+E382-F382))</f>
        <v>#REF!</v>
      </c>
      <c r="F383" s="662" t="e">
        <f aca="false">IF(A383="","",IF(J383="","",+J383-H383))</f>
        <v>#REF!</v>
      </c>
      <c r="G383" s="662" t="e">
        <f aca="false">IF(A383="","",IF(E383="","",ROUND(+E383*((1+B383)^(1/12)-1),2)))</f>
        <v>#REF!</v>
      </c>
      <c r="H383" s="662" t="e">
        <f aca="false">IF(A383="","",IF(E383="","",ROUND(+E383*((1+D383)^(1/12)-1),2)))</f>
        <v>#REF!</v>
      </c>
      <c r="I383" s="662" t="e">
        <f aca="false">IF(A383="","",+G383-H383)</f>
        <v>#REF!</v>
      </c>
      <c r="J383" s="662" t="e">
        <f aca="false">IF(A383="","",IF(#REF!="","",PMT((1+D383)^(1/12)-1,(#REF!*12)-A383+1,-E383)))</f>
        <v>#REF!</v>
      </c>
    </row>
    <row r="384" customFormat="false" ht="14.25" hidden="false" customHeight="false" outlineLevel="0" collapsed="false">
      <c r="A384" s="660" t="e">
        <f aca="false">IF(A383="","",IF(A383=#REF!*12,"",+A383+1))</f>
        <v>#REF!</v>
      </c>
      <c r="B384" s="661" t="e">
        <f aca="false">IF(A384="","",+B383)</f>
        <v>#REF!</v>
      </c>
      <c r="C384" s="661" t="e">
        <f aca="false">IF(A384="","",IF(#REF!+'Plano Prestação Mensal Proposta'!A384&gt;120,0,ROUND(IF(B384&gt;0.045,(0.045*0.5),(0.5)*B384),7)))</f>
        <v>#REF!</v>
      </c>
      <c r="D384" s="661" t="e">
        <f aca="false">IF(A384="","",+B384-C384)</f>
        <v>#REF!</v>
      </c>
      <c r="E384" s="662" t="e">
        <f aca="false">IF(A384="","",IF(F383="","",+E383-F383))</f>
        <v>#REF!</v>
      </c>
      <c r="F384" s="662" t="e">
        <f aca="false">IF(A384="","",IF(J384="","",+J384-H384))</f>
        <v>#REF!</v>
      </c>
      <c r="G384" s="662" t="e">
        <f aca="false">IF(A384="","",IF(E384="","",ROUND(+E384*((1+B384)^(1/12)-1),2)))</f>
        <v>#REF!</v>
      </c>
      <c r="H384" s="662" t="e">
        <f aca="false">IF(A384="","",IF(E384="","",ROUND(+E384*((1+D384)^(1/12)-1),2)))</f>
        <v>#REF!</v>
      </c>
      <c r="I384" s="662" t="e">
        <f aca="false">IF(A384="","",+G384-H384)</f>
        <v>#REF!</v>
      </c>
      <c r="J384" s="662" t="e">
        <f aca="false">IF(A384="","",IF(#REF!="","",PMT((1+D384)^(1/12)-1,(#REF!*12)-A384+1,-E384)))</f>
        <v>#REF!</v>
      </c>
    </row>
    <row r="385" customFormat="false" ht="14.25" hidden="false" customHeight="false" outlineLevel="0" collapsed="false">
      <c r="A385" s="660" t="e">
        <f aca="false">IF(A384="","",IF(A384=#REF!*12,"",+A384+1))</f>
        <v>#REF!</v>
      </c>
      <c r="B385" s="661" t="e">
        <f aca="false">IF(A385="","",+B384)</f>
        <v>#REF!</v>
      </c>
      <c r="C385" s="661" t="e">
        <f aca="false">IF(A385="","",IF(#REF!+'Plano Prestação Mensal Proposta'!A385&gt;120,0,ROUND(IF(B385&gt;0.045,(0.045*0.5),(0.5)*B385),7)))</f>
        <v>#REF!</v>
      </c>
      <c r="D385" s="661" t="e">
        <f aca="false">IF(A385="","",+B385-C385)</f>
        <v>#REF!</v>
      </c>
      <c r="E385" s="662" t="e">
        <f aca="false">IF(A385="","",IF(F384="","",+E384-F384))</f>
        <v>#REF!</v>
      </c>
      <c r="F385" s="662" t="e">
        <f aca="false">IF(A385="","",IF(J385="","",+J385-H385))</f>
        <v>#REF!</v>
      </c>
      <c r="G385" s="662" t="e">
        <f aca="false">IF(A385="","",IF(E385="","",ROUND(+E385*((1+B385)^(1/12)-1),2)))</f>
        <v>#REF!</v>
      </c>
      <c r="H385" s="662" t="e">
        <f aca="false">IF(A385="","",IF(E385="","",ROUND(+E385*((1+D385)^(1/12)-1),2)))</f>
        <v>#REF!</v>
      </c>
      <c r="I385" s="662" t="e">
        <f aca="false">IF(A385="","",+G385-H385)</f>
        <v>#REF!</v>
      </c>
      <c r="J385" s="662" t="e">
        <f aca="false">IF(A385="","",IF(#REF!="","",PMT((1+D385)^(1/12)-1,(#REF!*12)-A385+1,-E385)))</f>
        <v>#REF!</v>
      </c>
    </row>
    <row r="386" customFormat="false" ht="14.25" hidden="false" customHeight="false" outlineLevel="0" collapsed="false">
      <c r="A386" s="660" t="e">
        <f aca="false">IF(A385="","",IF(A385=#REF!*12,"",+A385+1))</f>
        <v>#REF!</v>
      </c>
      <c r="B386" s="661" t="e">
        <f aca="false">IF(A386="","",+B385)</f>
        <v>#REF!</v>
      </c>
      <c r="C386" s="661" t="e">
        <f aca="false">IF(A386="","",IF(#REF!+'Plano Prestação Mensal Proposta'!A386&gt;120,0,ROUND(IF(B386&gt;0.045,(0.045*0.5),(0.5)*B386),7)))</f>
        <v>#REF!</v>
      </c>
      <c r="D386" s="661" t="e">
        <f aca="false">IF(A386="","",+B386-C386)</f>
        <v>#REF!</v>
      </c>
      <c r="E386" s="662" t="e">
        <f aca="false">IF(A386="","",IF(F385="","",+E385-F385))</f>
        <v>#REF!</v>
      </c>
      <c r="F386" s="662" t="e">
        <f aca="false">IF(A386="","",IF(J386="","",+J386-H386))</f>
        <v>#REF!</v>
      </c>
      <c r="G386" s="662" t="e">
        <f aca="false">IF(A386="","",IF(E386="","",ROUND(+E386*((1+B386)^(1/12)-1),2)))</f>
        <v>#REF!</v>
      </c>
      <c r="H386" s="662" t="e">
        <f aca="false">IF(A386="","",IF(E386="","",ROUND(+E386*((1+D386)^(1/12)-1),2)))</f>
        <v>#REF!</v>
      </c>
      <c r="I386" s="662" t="e">
        <f aca="false">IF(A386="","",+G386-H386)</f>
        <v>#REF!</v>
      </c>
      <c r="J386" s="662" t="e">
        <f aca="false">IF(A386="","",IF(#REF!="","",PMT((1+D386)^(1/12)-1,(#REF!*12)-A386+1,-E386)))</f>
        <v>#REF!</v>
      </c>
    </row>
    <row r="387" customFormat="false" ht="14.25" hidden="false" customHeight="false" outlineLevel="0" collapsed="false">
      <c r="A387" s="660" t="e">
        <f aca="false">IF(A386="","",IF(A386=#REF!*12,"",+A386+1))</f>
        <v>#REF!</v>
      </c>
      <c r="B387" s="661" t="e">
        <f aca="false">IF(A387="","",+B386)</f>
        <v>#REF!</v>
      </c>
      <c r="C387" s="661" t="e">
        <f aca="false">IF(A387="","",IF(#REF!+'Plano Prestação Mensal Proposta'!A387&gt;120,0,ROUND(IF(B387&gt;0.045,(0.045*0.5),(0.5)*B387),7)))</f>
        <v>#REF!</v>
      </c>
      <c r="D387" s="661" t="e">
        <f aca="false">IF(A387="","",+B387-C387)</f>
        <v>#REF!</v>
      </c>
      <c r="E387" s="662" t="e">
        <f aca="false">IF(A387="","",IF(F386="","",+E386-F386))</f>
        <v>#REF!</v>
      </c>
      <c r="F387" s="662" t="e">
        <f aca="false">IF(A387="","",IF(J387="","",+J387-H387))</f>
        <v>#REF!</v>
      </c>
      <c r="G387" s="662" t="e">
        <f aca="false">IF(A387="","",IF(E387="","",ROUND(+E387*((1+B387)^(1/12)-1),2)))</f>
        <v>#REF!</v>
      </c>
      <c r="H387" s="662" t="e">
        <f aca="false">IF(A387="","",IF(E387="","",ROUND(+E387*((1+D387)^(1/12)-1),2)))</f>
        <v>#REF!</v>
      </c>
      <c r="I387" s="662" t="e">
        <f aca="false">IF(A387="","",+G387-H387)</f>
        <v>#REF!</v>
      </c>
      <c r="J387" s="662" t="e">
        <f aca="false">IF(A387="","",IF(#REF!="","",PMT((1+D387)^(1/12)-1,(#REF!*12)-A387+1,-E387)))</f>
        <v>#REF!</v>
      </c>
    </row>
    <row r="388" customFormat="false" ht="14.25" hidden="false" customHeight="false" outlineLevel="0" collapsed="false">
      <c r="A388" s="660" t="e">
        <f aca="false">IF(A387="","",IF(A387=#REF!*12,"",+A387+1))</f>
        <v>#REF!</v>
      </c>
      <c r="B388" s="661" t="e">
        <f aca="false">IF(A388="","",+B387)</f>
        <v>#REF!</v>
      </c>
      <c r="C388" s="661" t="e">
        <f aca="false">IF(A388="","",IF(#REF!+'Plano Prestação Mensal Proposta'!A388&gt;120,0,ROUND(IF(B388&gt;0.045,(0.045*0.5),(0.5)*B388),7)))</f>
        <v>#REF!</v>
      </c>
      <c r="D388" s="661" t="e">
        <f aca="false">IF(A388="","",+B388-C388)</f>
        <v>#REF!</v>
      </c>
      <c r="E388" s="662" t="e">
        <f aca="false">IF(A388="","",IF(F387="","",+E387-F387))</f>
        <v>#REF!</v>
      </c>
      <c r="F388" s="662" t="e">
        <f aca="false">IF(A388="","",IF(J388="","",+J388-H388))</f>
        <v>#REF!</v>
      </c>
      <c r="G388" s="662" t="e">
        <f aca="false">IF(A388="","",IF(E388="","",ROUND(+E388*((1+B388)^(1/12)-1),2)))</f>
        <v>#REF!</v>
      </c>
      <c r="H388" s="662" t="e">
        <f aca="false">IF(A388="","",IF(E388="","",ROUND(+E388*((1+D388)^(1/12)-1),2)))</f>
        <v>#REF!</v>
      </c>
      <c r="I388" s="662" t="e">
        <f aca="false">IF(A388="","",+G388-H388)</f>
        <v>#REF!</v>
      </c>
      <c r="J388" s="662" t="e">
        <f aca="false">IF(A388="","",IF(#REF!="","",PMT((1+D388)^(1/12)-1,(#REF!*12)-A388+1,-E388)))</f>
        <v>#REF!</v>
      </c>
    </row>
    <row r="389" customFormat="false" ht="14.25" hidden="false" customHeight="false" outlineLevel="0" collapsed="false">
      <c r="A389" s="660" t="e">
        <f aca="false">IF(A388="","",IF(A388=#REF!*12,"",+A388+1))</f>
        <v>#REF!</v>
      </c>
      <c r="B389" s="661" t="e">
        <f aca="false">IF(A389="","",+B388)</f>
        <v>#REF!</v>
      </c>
      <c r="C389" s="661" t="e">
        <f aca="false">IF(A389="","",IF(#REF!+'Plano Prestação Mensal Proposta'!A389&gt;120,0,ROUND(IF(B389&gt;0.045,(0.045*0.5),(0.5)*B389),7)))</f>
        <v>#REF!</v>
      </c>
      <c r="D389" s="661" t="e">
        <f aca="false">IF(A389="","",+B389-C389)</f>
        <v>#REF!</v>
      </c>
      <c r="E389" s="662" t="e">
        <f aca="false">IF(A389="","",IF(F388="","",+E388-F388))</f>
        <v>#REF!</v>
      </c>
      <c r="F389" s="662" t="e">
        <f aca="false">IF(A389="","",IF(J389="","",+J389-H389))</f>
        <v>#REF!</v>
      </c>
      <c r="G389" s="662" t="e">
        <f aca="false">IF(A389="","",IF(E389="","",ROUND(+E389*((1+B389)^(1/12)-1),2)))</f>
        <v>#REF!</v>
      </c>
      <c r="H389" s="662" t="e">
        <f aca="false">IF(A389="","",IF(E389="","",ROUND(+E389*((1+D389)^(1/12)-1),2)))</f>
        <v>#REF!</v>
      </c>
      <c r="I389" s="662" t="e">
        <f aca="false">IF(A389="","",+G389-H389)</f>
        <v>#REF!</v>
      </c>
      <c r="J389" s="662" t="e">
        <f aca="false">IF(A389="","",IF(#REF!="","",PMT((1+D389)^(1/12)-1,(#REF!*12)-A389+1,-E389)))</f>
        <v>#REF!</v>
      </c>
    </row>
    <row r="390" customFormat="false" ht="14.25" hidden="false" customHeight="false" outlineLevel="0" collapsed="false">
      <c r="A390" s="660" t="e">
        <f aca="false">IF(A389="","",IF(A389=#REF!*12,"",+A389+1))</f>
        <v>#REF!</v>
      </c>
      <c r="B390" s="661" t="e">
        <f aca="false">IF(A390="","",+B389)</f>
        <v>#REF!</v>
      </c>
      <c r="C390" s="661" t="e">
        <f aca="false">IF(A390="","",IF(#REF!+'Plano Prestação Mensal Proposta'!A390&gt;120,0,ROUND(IF(B390&gt;0.045,(0.045*0.5),(0.5)*B390),7)))</f>
        <v>#REF!</v>
      </c>
      <c r="D390" s="661" t="e">
        <f aca="false">IF(A390="","",+B390-C390)</f>
        <v>#REF!</v>
      </c>
      <c r="E390" s="662" t="e">
        <f aca="false">IF(A390="","",IF(F389="","",+E389-F389))</f>
        <v>#REF!</v>
      </c>
      <c r="F390" s="662" t="e">
        <f aca="false">IF(A390="","",IF(J390="","",+J390-H390))</f>
        <v>#REF!</v>
      </c>
      <c r="G390" s="662" t="e">
        <f aca="false">IF(A390="","",IF(E390="","",ROUND(+E390*((1+B390)^(1/12)-1),2)))</f>
        <v>#REF!</v>
      </c>
      <c r="H390" s="662" t="e">
        <f aca="false">IF(A390="","",IF(E390="","",ROUND(+E390*((1+D390)^(1/12)-1),2)))</f>
        <v>#REF!</v>
      </c>
      <c r="I390" s="662" t="e">
        <f aca="false">IF(A390="","",+G390-H390)</f>
        <v>#REF!</v>
      </c>
      <c r="J390" s="662" t="e">
        <f aca="false">IF(A390="","",IF(#REF!="","",PMT((1+D390)^(1/12)-1,(#REF!*12)-A390+1,-E390)))</f>
        <v>#REF!</v>
      </c>
    </row>
    <row r="391" customFormat="false" ht="14.25" hidden="false" customHeight="false" outlineLevel="0" collapsed="false">
      <c r="A391" s="660" t="e">
        <f aca="false">IF(A390="","",IF(A390=#REF!*12,"",+A390+1))</f>
        <v>#REF!</v>
      </c>
      <c r="B391" s="661" t="e">
        <f aca="false">IF(A391="","",+B390)</f>
        <v>#REF!</v>
      </c>
      <c r="C391" s="661" t="e">
        <f aca="false">IF(A391="","",IF(#REF!+'Plano Prestação Mensal Proposta'!A391&gt;120,0,ROUND(IF(B391&gt;0.045,(0.045*0.5),(0.5)*B391),7)))</f>
        <v>#REF!</v>
      </c>
      <c r="D391" s="661" t="e">
        <f aca="false">IF(A391="","",+B391-C391)</f>
        <v>#REF!</v>
      </c>
      <c r="E391" s="662" t="e">
        <f aca="false">IF(A391="","",IF(F390="","",+E390-F390))</f>
        <v>#REF!</v>
      </c>
      <c r="F391" s="662" t="e">
        <f aca="false">IF(A391="","",IF(J391="","",+J391-H391))</f>
        <v>#REF!</v>
      </c>
      <c r="G391" s="662" t="e">
        <f aca="false">IF(A391="","",IF(E391="","",ROUND(+E391*((1+B391)^(1/12)-1),2)))</f>
        <v>#REF!</v>
      </c>
      <c r="H391" s="662" t="e">
        <f aca="false">IF(A391="","",IF(E391="","",ROUND(+E391*((1+D391)^(1/12)-1),2)))</f>
        <v>#REF!</v>
      </c>
      <c r="I391" s="662" t="e">
        <f aca="false">IF(A391="","",+G391-H391)</f>
        <v>#REF!</v>
      </c>
      <c r="J391" s="662" t="e">
        <f aca="false">IF(A391="","",IF(#REF!="","",PMT((1+D391)^(1/12)-1,(#REF!*12)-A391+1,-E391)))</f>
        <v>#REF!</v>
      </c>
    </row>
    <row r="392" customFormat="false" ht="14.25" hidden="false" customHeight="false" outlineLevel="0" collapsed="false">
      <c r="A392" s="660" t="e">
        <f aca="false">IF(A391="","",IF(A391=#REF!*12,"",+A391+1))</f>
        <v>#REF!</v>
      </c>
      <c r="B392" s="661" t="e">
        <f aca="false">IF(A392="","",+B391)</f>
        <v>#REF!</v>
      </c>
      <c r="C392" s="661" t="e">
        <f aca="false">IF(A392="","",IF(#REF!+'Plano Prestação Mensal Proposta'!A392&gt;120,0,ROUND(IF(B392&gt;0.045,(0.045*0.5),(0.5)*B392),7)))</f>
        <v>#REF!</v>
      </c>
      <c r="D392" s="661" t="e">
        <f aca="false">IF(A392="","",+B392-C392)</f>
        <v>#REF!</v>
      </c>
      <c r="E392" s="662" t="e">
        <f aca="false">IF(A392="","",IF(F391="","",+E391-F391))</f>
        <v>#REF!</v>
      </c>
      <c r="F392" s="662" t="e">
        <f aca="false">IF(A392="","",IF(J392="","",+J392-H392))</f>
        <v>#REF!</v>
      </c>
      <c r="G392" s="662" t="e">
        <f aca="false">IF(A392="","",IF(E392="","",ROUND(+E392*((1+B392)^(1/12)-1),2)))</f>
        <v>#REF!</v>
      </c>
      <c r="H392" s="662" t="e">
        <f aca="false">IF(A392="","",IF(E392="","",ROUND(+E392*((1+D392)^(1/12)-1),2)))</f>
        <v>#REF!</v>
      </c>
      <c r="I392" s="662" t="e">
        <f aca="false">IF(A392="","",+G392-H392)</f>
        <v>#REF!</v>
      </c>
      <c r="J392" s="662" t="e">
        <f aca="false">IF(A392="","",IF(#REF!="","",PMT((1+D392)^(1/12)-1,(#REF!*12)-A392+1,-E392)))</f>
        <v>#REF!</v>
      </c>
    </row>
    <row r="393" customFormat="false" ht="14.25" hidden="false" customHeight="false" outlineLevel="0" collapsed="false">
      <c r="A393" s="660" t="e">
        <f aca="false">IF(A392="","",IF(A392=#REF!*12,"",+A392+1))</f>
        <v>#REF!</v>
      </c>
      <c r="B393" s="661" t="e">
        <f aca="false">IF(A393="","",+B392)</f>
        <v>#REF!</v>
      </c>
      <c r="C393" s="661" t="e">
        <f aca="false">IF(A393="","",IF(#REF!+'Plano Prestação Mensal Proposta'!A393&gt;120,0,ROUND(IF(B393&gt;0.045,(0.045*0.5),(0.5)*B393),7)))</f>
        <v>#REF!</v>
      </c>
      <c r="D393" s="661" t="e">
        <f aca="false">IF(A393="","",+B393-C393)</f>
        <v>#REF!</v>
      </c>
      <c r="E393" s="662" t="e">
        <f aca="false">IF(A393="","",IF(F392="","",+E392-F392))</f>
        <v>#REF!</v>
      </c>
      <c r="F393" s="662" t="e">
        <f aca="false">IF(A393="","",IF(J393="","",+J393-H393))</f>
        <v>#REF!</v>
      </c>
      <c r="G393" s="662" t="e">
        <f aca="false">IF(A393="","",IF(E393="","",ROUND(+E393*((1+B393)^(1/12)-1),2)))</f>
        <v>#REF!</v>
      </c>
      <c r="H393" s="662" t="e">
        <f aca="false">IF(A393="","",IF(E393="","",ROUND(+E393*((1+D393)^(1/12)-1),2)))</f>
        <v>#REF!</v>
      </c>
      <c r="I393" s="662" t="e">
        <f aca="false">IF(A393="","",+G393-H393)</f>
        <v>#REF!</v>
      </c>
      <c r="J393" s="662" t="e">
        <f aca="false">IF(A393="","",IF(#REF!="","",PMT((1+D393)^(1/12)-1,(#REF!*12)-A393+1,-E393)))</f>
        <v>#REF!</v>
      </c>
    </row>
    <row r="394" customFormat="false" ht="14.25" hidden="false" customHeight="false" outlineLevel="0" collapsed="false">
      <c r="A394" s="660" t="e">
        <f aca="false">IF(A393="","",IF(A393=#REF!*12,"",+A393+1))</f>
        <v>#REF!</v>
      </c>
      <c r="B394" s="661" t="e">
        <f aca="false">IF(A394="","",+B393)</f>
        <v>#REF!</v>
      </c>
      <c r="C394" s="661" t="e">
        <f aca="false">IF(A394="","",IF(#REF!+'Plano Prestação Mensal Proposta'!A394&gt;120,0,ROUND(IF(B394&gt;0.045,(0.045*0.5),(0.5)*B394),7)))</f>
        <v>#REF!</v>
      </c>
      <c r="D394" s="661" t="e">
        <f aca="false">IF(A394="","",+B394-C394)</f>
        <v>#REF!</v>
      </c>
      <c r="E394" s="662" t="e">
        <f aca="false">IF(A394="","",IF(F393="","",+E393-F393))</f>
        <v>#REF!</v>
      </c>
      <c r="F394" s="662" t="e">
        <f aca="false">IF(A394="","",IF(J394="","",+J394-H394))</f>
        <v>#REF!</v>
      </c>
      <c r="G394" s="662" t="e">
        <f aca="false">IF(A394="","",IF(E394="","",ROUND(+E394*((1+B394)^(1/12)-1),2)))</f>
        <v>#REF!</v>
      </c>
      <c r="H394" s="662" t="e">
        <f aca="false">IF(A394="","",IF(E394="","",ROUND(+E394*((1+D394)^(1/12)-1),2)))</f>
        <v>#REF!</v>
      </c>
      <c r="I394" s="662" t="e">
        <f aca="false">IF(A394="","",+G394-H394)</f>
        <v>#REF!</v>
      </c>
      <c r="J394" s="662" t="e">
        <f aca="false">IF(A394="","",IF(#REF!="","",PMT((1+D394)^(1/12)-1,(#REF!*12)-A394+1,-E394)))</f>
        <v>#REF!</v>
      </c>
    </row>
    <row r="395" customFormat="false" ht="14.25" hidden="false" customHeight="false" outlineLevel="0" collapsed="false">
      <c r="A395" s="660" t="e">
        <f aca="false">IF(A394="","",IF(A394=#REF!*12,"",+A394+1))</f>
        <v>#REF!</v>
      </c>
      <c r="B395" s="661" t="e">
        <f aca="false">IF(A395="","",+B394)</f>
        <v>#REF!</v>
      </c>
      <c r="C395" s="661" t="e">
        <f aca="false">IF(A395="","",IF(#REF!+'Plano Prestação Mensal Proposta'!A395&gt;120,0,ROUND(IF(B395&gt;0.045,(0.045*0.5),(0.5)*B395),7)))</f>
        <v>#REF!</v>
      </c>
      <c r="D395" s="661" t="e">
        <f aca="false">IF(A395="","",+B395-C395)</f>
        <v>#REF!</v>
      </c>
      <c r="E395" s="662" t="e">
        <f aca="false">IF(A395="","",IF(F394="","",+E394-F394))</f>
        <v>#REF!</v>
      </c>
      <c r="F395" s="662" t="e">
        <f aca="false">IF(A395="","",IF(J395="","",+J395-H395))</f>
        <v>#REF!</v>
      </c>
      <c r="G395" s="662" t="e">
        <f aca="false">IF(A395="","",IF(E395="","",ROUND(+E395*((1+B395)^(1/12)-1),2)))</f>
        <v>#REF!</v>
      </c>
      <c r="H395" s="662" t="e">
        <f aca="false">IF(A395="","",IF(E395="","",ROUND(+E395*((1+D395)^(1/12)-1),2)))</f>
        <v>#REF!</v>
      </c>
      <c r="I395" s="662" t="e">
        <f aca="false">IF(A395="","",+G395-H395)</f>
        <v>#REF!</v>
      </c>
      <c r="J395" s="662" t="e">
        <f aca="false">IF(A395="","",IF(#REF!="","",PMT((1+D395)^(1/12)-1,(#REF!*12)-A395+1,-E395)))</f>
        <v>#REF!</v>
      </c>
    </row>
    <row r="396" customFormat="false" ht="14.25" hidden="false" customHeight="false" outlineLevel="0" collapsed="false">
      <c r="A396" s="660" t="e">
        <f aca="false">IF(A395="","",IF(A395=#REF!*12,"",+A395+1))</f>
        <v>#REF!</v>
      </c>
      <c r="B396" s="661" t="e">
        <f aca="false">IF(A396="","",+B395)</f>
        <v>#REF!</v>
      </c>
      <c r="C396" s="661" t="e">
        <f aca="false">IF(A396="","",IF(#REF!+'Plano Prestação Mensal Proposta'!A396&gt;120,0,ROUND(IF(B396&gt;0.045,(0.045*0.5),(0.5)*B396),7)))</f>
        <v>#REF!</v>
      </c>
      <c r="D396" s="661" t="e">
        <f aca="false">IF(A396="","",+B396-C396)</f>
        <v>#REF!</v>
      </c>
      <c r="E396" s="662" t="e">
        <f aca="false">IF(A396="","",IF(F395="","",+E395-F395))</f>
        <v>#REF!</v>
      </c>
      <c r="F396" s="662" t="e">
        <f aca="false">IF(A396="","",IF(J396="","",+J396-H396))</f>
        <v>#REF!</v>
      </c>
      <c r="G396" s="662" t="e">
        <f aca="false">IF(A396="","",IF(E396="","",ROUND(+E396*((1+B396)^(1/12)-1),2)))</f>
        <v>#REF!</v>
      </c>
      <c r="H396" s="662" t="e">
        <f aca="false">IF(A396="","",IF(E396="","",ROUND(+E396*((1+D396)^(1/12)-1),2)))</f>
        <v>#REF!</v>
      </c>
      <c r="I396" s="662" t="e">
        <f aca="false">IF(A396="","",+G396-H396)</f>
        <v>#REF!</v>
      </c>
      <c r="J396" s="662" t="e">
        <f aca="false">IF(A396="","",IF(#REF!="","",PMT((1+D396)^(1/12)-1,(#REF!*12)-A396+1,-E396)))</f>
        <v>#REF!</v>
      </c>
    </row>
    <row r="397" customFormat="false" ht="14.25" hidden="false" customHeight="false" outlineLevel="0" collapsed="false">
      <c r="A397" s="660" t="e">
        <f aca="false">IF(A396="","",IF(A396=#REF!*12,"",+A396+1))</f>
        <v>#REF!</v>
      </c>
      <c r="B397" s="661" t="e">
        <f aca="false">IF(A397="","",+B396)</f>
        <v>#REF!</v>
      </c>
      <c r="C397" s="661" t="e">
        <f aca="false">IF(A397="","",IF(#REF!+'Plano Prestação Mensal Proposta'!A397&gt;120,0,ROUND(IF(B397&gt;0.045,(0.045*0.5),(0.5)*B397),7)))</f>
        <v>#REF!</v>
      </c>
      <c r="D397" s="661" t="e">
        <f aca="false">IF(A397="","",+B397-C397)</f>
        <v>#REF!</v>
      </c>
      <c r="E397" s="662" t="e">
        <f aca="false">IF(A397="","",IF(F396="","",+E396-F396))</f>
        <v>#REF!</v>
      </c>
      <c r="F397" s="662" t="e">
        <f aca="false">IF(A397="","",IF(J397="","",+J397-H397))</f>
        <v>#REF!</v>
      </c>
      <c r="G397" s="662" t="e">
        <f aca="false">IF(A397="","",IF(E397="","",ROUND(+E397*((1+B397)^(1/12)-1),2)))</f>
        <v>#REF!</v>
      </c>
      <c r="H397" s="662" t="e">
        <f aca="false">IF(A397="","",IF(E397="","",ROUND(+E397*((1+D397)^(1/12)-1),2)))</f>
        <v>#REF!</v>
      </c>
      <c r="I397" s="662" t="e">
        <f aca="false">IF(A397="","",+G397-H397)</f>
        <v>#REF!</v>
      </c>
      <c r="J397" s="662" t="e">
        <f aca="false">IF(A397="","",IF(#REF!="","",PMT((1+D397)^(1/12)-1,(#REF!*12)-A397+1,-E397)))</f>
        <v>#REF!</v>
      </c>
    </row>
    <row r="398" customFormat="false" ht="14.25" hidden="false" customHeight="false" outlineLevel="0" collapsed="false">
      <c r="A398" s="660" t="e">
        <f aca="false">IF(A397="","",IF(A397=#REF!*12,"",+A397+1))</f>
        <v>#REF!</v>
      </c>
      <c r="B398" s="661" t="e">
        <f aca="false">IF(A398="","",+B397)</f>
        <v>#REF!</v>
      </c>
      <c r="C398" s="661" t="e">
        <f aca="false">IF(A398="","",IF(#REF!+'Plano Prestação Mensal Proposta'!A398&gt;120,0,ROUND(IF(B398&gt;0.045,(0.045*0.5),(0.5)*B398),7)))</f>
        <v>#REF!</v>
      </c>
      <c r="D398" s="661" t="e">
        <f aca="false">IF(A398="","",+B398-C398)</f>
        <v>#REF!</v>
      </c>
      <c r="E398" s="662" t="e">
        <f aca="false">IF(A398="","",IF(F397="","",+E397-F397))</f>
        <v>#REF!</v>
      </c>
      <c r="F398" s="662" t="e">
        <f aca="false">IF(A398="","",IF(J398="","",+J398-H398))</f>
        <v>#REF!</v>
      </c>
      <c r="G398" s="662" t="e">
        <f aca="false">IF(A398="","",IF(E398="","",ROUND(+E398*((1+B398)^(1/12)-1),2)))</f>
        <v>#REF!</v>
      </c>
      <c r="H398" s="662" t="e">
        <f aca="false">IF(A398="","",IF(E398="","",ROUND(+E398*((1+D398)^(1/12)-1),2)))</f>
        <v>#REF!</v>
      </c>
      <c r="I398" s="662" t="e">
        <f aca="false">IF(A398="","",+G398-H398)</f>
        <v>#REF!</v>
      </c>
      <c r="J398" s="662" t="e">
        <f aca="false">IF(A398="","",IF(#REF!="","",PMT((1+D398)^(1/12)-1,(#REF!*12)-A398+1,-E398)))</f>
        <v>#REF!</v>
      </c>
    </row>
    <row r="399" customFormat="false" ht="14.25" hidden="false" customHeight="false" outlineLevel="0" collapsed="false">
      <c r="A399" s="660" t="e">
        <f aca="false">IF(A398="","",IF(A398=#REF!*12,"",+A398+1))</f>
        <v>#REF!</v>
      </c>
      <c r="B399" s="661" t="e">
        <f aca="false">IF(A399="","",+B398)</f>
        <v>#REF!</v>
      </c>
      <c r="C399" s="661" t="e">
        <f aca="false">IF(A399="","",IF(#REF!+'Plano Prestação Mensal Proposta'!A399&gt;120,0,ROUND(IF(B399&gt;0.045,(0.045*0.5),(0.5)*B399),7)))</f>
        <v>#REF!</v>
      </c>
      <c r="D399" s="661" t="e">
        <f aca="false">IF(A399="","",+B399-C399)</f>
        <v>#REF!</v>
      </c>
      <c r="E399" s="662" t="e">
        <f aca="false">IF(A399="","",IF(F398="","",+E398-F398))</f>
        <v>#REF!</v>
      </c>
      <c r="F399" s="662" t="e">
        <f aca="false">IF(A399="","",IF(J399="","",+J399-H399))</f>
        <v>#REF!</v>
      </c>
      <c r="G399" s="662" t="e">
        <f aca="false">IF(A399="","",IF(E399="","",ROUND(+E399*((1+B399)^(1/12)-1),2)))</f>
        <v>#REF!</v>
      </c>
      <c r="H399" s="662" t="e">
        <f aca="false">IF(A399="","",IF(E399="","",ROUND(+E399*((1+D399)^(1/12)-1),2)))</f>
        <v>#REF!</v>
      </c>
      <c r="I399" s="662" t="e">
        <f aca="false">IF(A399="","",+G399-H399)</f>
        <v>#REF!</v>
      </c>
      <c r="J399" s="662" t="e">
        <f aca="false">IF(A399="","",IF(#REF!="","",PMT((1+D399)^(1/12)-1,(#REF!*12)-A399+1,-E399)))</f>
        <v>#REF!</v>
      </c>
    </row>
    <row r="400" customFormat="false" ht="14.25" hidden="false" customHeight="false" outlineLevel="0" collapsed="false">
      <c r="A400" s="660" t="e">
        <f aca="false">IF(A399="","",IF(A399=#REF!*12,"",+A399+1))</f>
        <v>#REF!</v>
      </c>
      <c r="B400" s="661" t="e">
        <f aca="false">IF(A400="","",+B399)</f>
        <v>#REF!</v>
      </c>
      <c r="C400" s="661" t="e">
        <f aca="false">IF(A400="","",IF(#REF!+'Plano Prestação Mensal Proposta'!A400&gt;120,0,ROUND(IF(B400&gt;0.045,(0.045*0.5),(0.5)*B400),7)))</f>
        <v>#REF!</v>
      </c>
      <c r="D400" s="661" t="e">
        <f aca="false">IF(A400="","",+B400-C400)</f>
        <v>#REF!</v>
      </c>
      <c r="E400" s="662" t="e">
        <f aca="false">IF(A400="","",IF(F399="","",+E399-F399))</f>
        <v>#REF!</v>
      </c>
      <c r="F400" s="662" t="e">
        <f aca="false">IF(A400="","",IF(J400="","",+J400-H400))</f>
        <v>#REF!</v>
      </c>
      <c r="G400" s="662" t="e">
        <f aca="false">IF(A400="","",IF(E400="","",ROUND(+E400*((1+B400)^(1/12)-1),2)))</f>
        <v>#REF!</v>
      </c>
      <c r="H400" s="662" t="e">
        <f aca="false">IF(A400="","",IF(E400="","",ROUND(+E400*((1+D400)^(1/12)-1),2)))</f>
        <v>#REF!</v>
      </c>
      <c r="I400" s="662" t="e">
        <f aca="false">IF(A400="","",+G400-H400)</f>
        <v>#REF!</v>
      </c>
      <c r="J400" s="662" t="e">
        <f aca="false">IF(A400="","",IF(#REF!="","",PMT((1+D400)^(1/12)-1,(#REF!*12)-A400+1,-E400)))</f>
        <v>#REF!</v>
      </c>
    </row>
    <row r="401" customFormat="false" ht="14.25" hidden="false" customHeight="false" outlineLevel="0" collapsed="false">
      <c r="A401" s="660" t="e">
        <f aca="false">IF(A400="","",IF(A400=#REF!*12,"",+A400+1))</f>
        <v>#REF!</v>
      </c>
      <c r="B401" s="661" t="e">
        <f aca="false">IF(A401="","",+B400)</f>
        <v>#REF!</v>
      </c>
      <c r="C401" s="661" t="e">
        <f aca="false">IF(A401="","",IF(#REF!+'Plano Prestação Mensal Proposta'!A401&gt;120,0,ROUND(IF(B401&gt;0.045,(0.045*0.5),(0.5)*B401),7)))</f>
        <v>#REF!</v>
      </c>
      <c r="D401" s="661" t="e">
        <f aca="false">IF(A401="","",+B401-C401)</f>
        <v>#REF!</v>
      </c>
      <c r="E401" s="662" t="e">
        <f aca="false">IF(A401="","",IF(F400="","",+E400-F400))</f>
        <v>#REF!</v>
      </c>
      <c r="F401" s="662" t="e">
        <f aca="false">IF(A401="","",IF(J401="","",+J401-H401))</f>
        <v>#REF!</v>
      </c>
      <c r="G401" s="662" t="e">
        <f aca="false">IF(A401="","",IF(E401="","",ROUND(+E401*((1+B401)^(1/12)-1),2)))</f>
        <v>#REF!</v>
      </c>
      <c r="H401" s="662" t="e">
        <f aca="false">IF(A401="","",IF(E401="","",ROUND(+E401*((1+D401)^(1/12)-1),2)))</f>
        <v>#REF!</v>
      </c>
      <c r="I401" s="662" t="e">
        <f aca="false">IF(A401="","",+G401-H401)</f>
        <v>#REF!</v>
      </c>
      <c r="J401" s="662" t="e">
        <f aca="false">IF(A401="","",IF(#REF!="","",PMT((1+D401)^(1/12)-1,(#REF!*12)-A401+1,-E401)))</f>
        <v>#REF!</v>
      </c>
    </row>
    <row r="402" customFormat="false" ht="14.25" hidden="false" customHeight="false" outlineLevel="0" collapsed="false">
      <c r="A402" s="660" t="e">
        <f aca="false">IF(A401="","",IF(A401=#REF!*12,"",+A401+1))</f>
        <v>#REF!</v>
      </c>
      <c r="B402" s="661" t="e">
        <f aca="false">IF(A402="","",+B401)</f>
        <v>#REF!</v>
      </c>
      <c r="C402" s="661" t="e">
        <f aca="false">IF(A402="","",IF(#REF!+'Plano Prestação Mensal Proposta'!A402&gt;120,0,ROUND(IF(B402&gt;0.045,(0.045*0.5),(0.5)*B402),7)))</f>
        <v>#REF!</v>
      </c>
      <c r="D402" s="661" t="e">
        <f aca="false">IF(A402="","",+B402-C402)</f>
        <v>#REF!</v>
      </c>
      <c r="E402" s="662" t="e">
        <f aca="false">IF(A402="","",IF(F401="","",+E401-F401))</f>
        <v>#REF!</v>
      </c>
      <c r="F402" s="662" t="e">
        <f aca="false">IF(A402="","",IF(J402="","",+J402-H402))</f>
        <v>#REF!</v>
      </c>
      <c r="G402" s="662" t="e">
        <f aca="false">IF(A402="","",IF(E402="","",ROUND(+E402*((1+B402)^(1/12)-1),2)))</f>
        <v>#REF!</v>
      </c>
      <c r="H402" s="662" t="e">
        <f aca="false">IF(A402="","",IF(E402="","",ROUND(+E402*((1+D402)^(1/12)-1),2)))</f>
        <v>#REF!</v>
      </c>
      <c r="I402" s="662" t="e">
        <f aca="false">IF(A402="","",+G402-H402)</f>
        <v>#REF!</v>
      </c>
      <c r="J402" s="662" t="e">
        <f aca="false">IF(A402="","",IF(#REF!="","",PMT((1+D402)^(1/12)-1,(#REF!*12)-A402+1,-E402)))</f>
        <v>#REF!</v>
      </c>
    </row>
    <row r="403" customFormat="false" ht="14.25" hidden="false" customHeight="false" outlineLevel="0" collapsed="false">
      <c r="A403" s="660" t="e">
        <f aca="false">IF(A402="","",IF(A402=#REF!*12,"",+A402+1))</f>
        <v>#REF!</v>
      </c>
      <c r="B403" s="661" t="e">
        <f aca="false">IF(A403="","",+B402)</f>
        <v>#REF!</v>
      </c>
      <c r="C403" s="661" t="e">
        <f aca="false">IF(A403="","",IF(#REF!+'Plano Prestação Mensal Proposta'!A403&gt;120,0,ROUND(IF(B403&gt;0.045,(0.045*0.5),(0.5)*B403),7)))</f>
        <v>#REF!</v>
      </c>
      <c r="D403" s="661" t="e">
        <f aca="false">IF(A403="","",+B403-C403)</f>
        <v>#REF!</v>
      </c>
      <c r="E403" s="662" t="e">
        <f aca="false">IF(A403="","",IF(F402="","",+E402-F402))</f>
        <v>#REF!</v>
      </c>
      <c r="F403" s="662" t="e">
        <f aca="false">IF(A403="","",IF(J403="","",+J403-H403))</f>
        <v>#REF!</v>
      </c>
      <c r="G403" s="662" t="e">
        <f aca="false">IF(A403="","",IF(E403="","",ROUND(+E403*((1+B403)^(1/12)-1),2)))</f>
        <v>#REF!</v>
      </c>
      <c r="H403" s="662" t="e">
        <f aca="false">IF(A403="","",IF(E403="","",ROUND(+E403*((1+D403)^(1/12)-1),2)))</f>
        <v>#REF!</v>
      </c>
      <c r="I403" s="662" t="e">
        <f aca="false">IF(A403="","",+G403-H403)</f>
        <v>#REF!</v>
      </c>
      <c r="J403" s="662" t="e">
        <f aca="false">IF(A403="","",IF(#REF!="","",PMT((1+D403)^(1/12)-1,(#REF!*12)-A403+1,-E403)))</f>
        <v>#REF!</v>
      </c>
    </row>
    <row r="404" customFormat="false" ht="14.25" hidden="false" customHeight="false" outlineLevel="0" collapsed="false">
      <c r="A404" s="660" t="e">
        <f aca="false">IF(A403="","",IF(A403=#REF!*12,"",+A403+1))</f>
        <v>#REF!</v>
      </c>
      <c r="B404" s="661" t="e">
        <f aca="false">IF(A404="","",+B403)</f>
        <v>#REF!</v>
      </c>
      <c r="C404" s="661" t="e">
        <f aca="false">IF(A404="","",IF(#REF!+'Plano Prestação Mensal Proposta'!A404&gt;120,0,ROUND(IF(B404&gt;0.045,(0.045*0.5),(0.5)*B404),7)))</f>
        <v>#REF!</v>
      </c>
      <c r="D404" s="661" t="e">
        <f aca="false">IF(A404="","",+B404-C404)</f>
        <v>#REF!</v>
      </c>
      <c r="E404" s="662" t="e">
        <f aca="false">IF(A404="","",IF(F403="","",+E403-F403))</f>
        <v>#REF!</v>
      </c>
      <c r="F404" s="662" t="e">
        <f aca="false">IF(A404="","",IF(J404="","",+J404-H404))</f>
        <v>#REF!</v>
      </c>
      <c r="G404" s="662" t="e">
        <f aca="false">IF(A404="","",IF(E404="","",ROUND(+E404*((1+B404)^(1/12)-1),2)))</f>
        <v>#REF!</v>
      </c>
      <c r="H404" s="662" t="e">
        <f aca="false">IF(A404="","",IF(E404="","",ROUND(+E404*((1+D404)^(1/12)-1),2)))</f>
        <v>#REF!</v>
      </c>
      <c r="I404" s="662" t="e">
        <f aca="false">IF(A404="","",+G404-H404)</f>
        <v>#REF!</v>
      </c>
      <c r="J404" s="662" t="e">
        <f aca="false">IF(A404="","",IF(#REF!="","",PMT((1+D404)^(1/12)-1,(#REF!*12)-A404+1,-E404)))</f>
        <v>#REF!</v>
      </c>
    </row>
    <row r="405" customFormat="false" ht="14.25" hidden="false" customHeight="false" outlineLevel="0" collapsed="false">
      <c r="A405" s="660" t="e">
        <f aca="false">IF(A404="","",IF(A404=#REF!*12,"",+A404+1))</f>
        <v>#REF!</v>
      </c>
      <c r="B405" s="661" t="e">
        <f aca="false">IF(A405="","",+B404)</f>
        <v>#REF!</v>
      </c>
      <c r="C405" s="661" t="e">
        <f aca="false">IF(A405="","",IF(#REF!+'Plano Prestação Mensal Proposta'!A405&gt;120,0,ROUND(IF(B405&gt;0.045,(0.045*0.5),(0.5)*B405),7)))</f>
        <v>#REF!</v>
      </c>
      <c r="D405" s="661" t="e">
        <f aca="false">IF(A405="","",+B405-C405)</f>
        <v>#REF!</v>
      </c>
      <c r="E405" s="662" t="e">
        <f aca="false">IF(A405="","",IF(F404="","",+E404-F404))</f>
        <v>#REF!</v>
      </c>
      <c r="F405" s="662" t="e">
        <f aca="false">IF(A405="","",IF(J405="","",+J405-H405))</f>
        <v>#REF!</v>
      </c>
      <c r="G405" s="662" t="e">
        <f aca="false">IF(A405="","",IF(E405="","",ROUND(+E405*((1+B405)^(1/12)-1),2)))</f>
        <v>#REF!</v>
      </c>
      <c r="H405" s="662" t="e">
        <f aca="false">IF(A405="","",IF(E405="","",ROUND(+E405*((1+D405)^(1/12)-1),2)))</f>
        <v>#REF!</v>
      </c>
      <c r="I405" s="662" t="e">
        <f aca="false">IF(A405="","",+G405-H405)</f>
        <v>#REF!</v>
      </c>
      <c r="J405" s="662" t="e">
        <f aca="false">IF(A405="","",IF(#REF!="","",PMT((1+D405)^(1/12)-1,(#REF!*12)-A405+1,-E405)))</f>
        <v>#REF!</v>
      </c>
    </row>
    <row r="406" customFormat="false" ht="14.25" hidden="false" customHeight="false" outlineLevel="0" collapsed="false">
      <c r="A406" s="660" t="e">
        <f aca="false">IF(A405="","",IF(A405=#REF!*12,"",+A405+1))</f>
        <v>#REF!</v>
      </c>
      <c r="B406" s="661" t="e">
        <f aca="false">IF(A406="","",+B405)</f>
        <v>#REF!</v>
      </c>
      <c r="C406" s="661" t="e">
        <f aca="false">IF(A406="","",IF(#REF!+'Plano Prestação Mensal Proposta'!A406&gt;120,0,ROUND(IF(B406&gt;0.045,(0.045*0.5),(0.5)*B406),7)))</f>
        <v>#REF!</v>
      </c>
      <c r="D406" s="661" t="e">
        <f aca="false">IF(A406="","",+B406-C406)</f>
        <v>#REF!</v>
      </c>
      <c r="E406" s="662" t="e">
        <f aca="false">IF(A406="","",IF(F405="","",+E405-F405))</f>
        <v>#REF!</v>
      </c>
      <c r="F406" s="662" t="e">
        <f aca="false">IF(A406="","",IF(J406="","",+J406-H406))</f>
        <v>#REF!</v>
      </c>
      <c r="G406" s="662" t="e">
        <f aca="false">IF(A406="","",IF(E406="","",ROUND(+E406*((1+B406)^(1/12)-1),2)))</f>
        <v>#REF!</v>
      </c>
      <c r="H406" s="662" t="e">
        <f aca="false">IF(A406="","",IF(E406="","",ROUND(+E406*((1+D406)^(1/12)-1),2)))</f>
        <v>#REF!</v>
      </c>
      <c r="I406" s="662" t="e">
        <f aca="false">IF(A406="","",+G406-H406)</f>
        <v>#REF!</v>
      </c>
      <c r="J406" s="662" t="e">
        <f aca="false">IF(A406="","",IF(#REF!="","",PMT((1+D406)^(1/12)-1,(#REF!*12)-A406+1,-E406)))</f>
        <v>#REF!</v>
      </c>
    </row>
    <row r="407" customFormat="false" ht="14.25" hidden="false" customHeight="false" outlineLevel="0" collapsed="false">
      <c r="A407" s="660" t="e">
        <f aca="false">IF(A406="","",IF(A406=#REF!*12,"",+A406+1))</f>
        <v>#REF!</v>
      </c>
      <c r="B407" s="661" t="e">
        <f aca="false">IF(A407="","",+B406)</f>
        <v>#REF!</v>
      </c>
      <c r="C407" s="661" t="e">
        <f aca="false">IF(A407="","",IF(#REF!+'Plano Prestação Mensal Proposta'!A407&gt;120,0,ROUND(IF(B407&gt;0.045,(0.045*0.5),(0.5)*B407),7)))</f>
        <v>#REF!</v>
      </c>
      <c r="D407" s="661" t="e">
        <f aca="false">IF(A407="","",+B407-C407)</f>
        <v>#REF!</v>
      </c>
      <c r="E407" s="662" t="e">
        <f aca="false">IF(A407="","",IF(F406="","",+E406-F406))</f>
        <v>#REF!</v>
      </c>
      <c r="F407" s="662" t="e">
        <f aca="false">IF(A407="","",IF(J407="","",+J407-H407))</f>
        <v>#REF!</v>
      </c>
      <c r="G407" s="662" t="e">
        <f aca="false">IF(A407="","",IF(E407="","",ROUND(+E407*((1+B407)^(1/12)-1),2)))</f>
        <v>#REF!</v>
      </c>
      <c r="H407" s="662" t="e">
        <f aca="false">IF(A407="","",IF(E407="","",ROUND(+E407*((1+D407)^(1/12)-1),2)))</f>
        <v>#REF!</v>
      </c>
      <c r="I407" s="662" t="e">
        <f aca="false">IF(A407="","",+G407-H407)</f>
        <v>#REF!</v>
      </c>
      <c r="J407" s="662" t="e">
        <f aca="false">IF(A407="","",IF(#REF!="","",PMT((1+D407)^(1/12)-1,(#REF!*12)-A407+1,-E407)))</f>
        <v>#REF!</v>
      </c>
    </row>
    <row r="408" customFormat="false" ht="14.25" hidden="false" customHeight="false" outlineLevel="0" collapsed="false">
      <c r="A408" s="660" t="e">
        <f aca="false">IF(A407="","",IF(A407=#REF!*12,"",+A407+1))</f>
        <v>#REF!</v>
      </c>
      <c r="B408" s="661" t="e">
        <f aca="false">IF(A408="","",+B407)</f>
        <v>#REF!</v>
      </c>
      <c r="C408" s="661" t="e">
        <f aca="false">IF(A408="","",IF(#REF!+'Plano Prestação Mensal Proposta'!A408&gt;120,0,ROUND(IF(B408&gt;0.045,(0.045*0.5),(0.5)*B408),7)))</f>
        <v>#REF!</v>
      </c>
      <c r="D408" s="661" t="e">
        <f aca="false">IF(A408="","",+B408-C408)</f>
        <v>#REF!</v>
      </c>
      <c r="E408" s="662" t="e">
        <f aca="false">IF(A408="","",IF(F407="","",+E407-F407))</f>
        <v>#REF!</v>
      </c>
      <c r="F408" s="662" t="e">
        <f aca="false">IF(A408="","",IF(J408="","",+J408-H408))</f>
        <v>#REF!</v>
      </c>
      <c r="G408" s="662" t="e">
        <f aca="false">IF(A408="","",IF(E408="","",ROUND(+E408*((1+B408)^(1/12)-1),2)))</f>
        <v>#REF!</v>
      </c>
      <c r="H408" s="662" t="e">
        <f aca="false">IF(A408="","",IF(E408="","",ROUND(+E408*((1+D408)^(1/12)-1),2)))</f>
        <v>#REF!</v>
      </c>
      <c r="I408" s="662" t="e">
        <f aca="false">IF(A408="","",+G408-H408)</f>
        <v>#REF!</v>
      </c>
      <c r="J408" s="662" t="e">
        <f aca="false">IF(A408="","",IF(#REF!="","",PMT((1+D408)^(1/12)-1,(#REF!*12)-A408+1,-E408)))</f>
        <v>#REF!</v>
      </c>
    </row>
    <row r="409" customFormat="false" ht="14.25" hidden="false" customHeight="false" outlineLevel="0" collapsed="false">
      <c r="A409" s="660" t="e">
        <f aca="false">IF(A408="","",IF(A408=#REF!*12,"",+A408+1))</f>
        <v>#REF!</v>
      </c>
      <c r="B409" s="661" t="e">
        <f aca="false">IF(A409="","",+B408)</f>
        <v>#REF!</v>
      </c>
      <c r="C409" s="661" t="e">
        <f aca="false">IF(A409="","",IF(#REF!+'Plano Prestação Mensal Proposta'!A409&gt;120,0,ROUND(IF(B409&gt;0.045,(0.045*0.5),(0.5)*B409),7)))</f>
        <v>#REF!</v>
      </c>
      <c r="D409" s="661" t="e">
        <f aca="false">IF(A409="","",+B409-C409)</f>
        <v>#REF!</v>
      </c>
      <c r="E409" s="662" t="e">
        <f aca="false">IF(A409="","",IF(F408="","",+E408-F408))</f>
        <v>#REF!</v>
      </c>
      <c r="F409" s="662" t="e">
        <f aca="false">IF(A409="","",IF(J409="","",+J409-H409))</f>
        <v>#REF!</v>
      </c>
      <c r="G409" s="662" t="e">
        <f aca="false">IF(A409="","",IF(E409="","",ROUND(+E409*((1+B409)^(1/12)-1),2)))</f>
        <v>#REF!</v>
      </c>
      <c r="H409" s="662" t="e">
        <f aca="false">IF(A409="","",IF(E409="","",ROUND(+E409*((1+D409)^(1/12)-1),2)))</f>
        <v>#REF!</v>
      </c>
      <c r="I409" s="662" t="e">
        <f aca="false">IF(A409="","",+G409-H409)</f>
        <v>#REF!</v>
      </c>
      <c r="J409" s="662" t="e">
        <f aca="false">IF(A409="","",IF(#REF!="","",PMT((1+D409)^(1/12)-1,(#REF!*12)-A409+1,-E409)))</f>
        <v>#REF!</v>
      </c>
    </row>
    <row r="410" customFormat="false" ht="14.25" hidden="false" customHeight="false" outlineLevel="0" collapsed="false">
      <c r="A410" s="660" t="e">
        <f aca="false">IF(A409="","",IF(A409=#REF!*12,"",+A409+1))</f>
        <v>#REF!</v>
      </c>
      <c r="B410" s="661" t="e">
        <f aca="false">IF(A410="","",+B409)</f>
        <v>#REF!</v>
      </c>
      <c r="C410" s="661" t="e">
        <f aca="false">IF(A410="","",IF(#REF!+'Plano Prestação Mensal Proposta'!A410&gt;120,0,ROUND(IF(B410&gt;0.045,(0.045*0.5),(0.5)*B410),7)))</f>
        <v>#REF!</v>
      </c>
      <c r="D410" s="661" t="e">
        <f aca="false">IF(A410="","",+B410-C410)</f>
        <v>#REF!</v>
      </c>
      <c r="E410" s="662" t="e">
        <f aca="false">IF(A410="","",IF(F409="","",+E409-F409))</f>
        <v>#REF!</v>
      </c>
      <c r="F410" s="662" t="e">
        <f aca="false">IF(A410="","",IF(J410="","",+J410-H410))</f>
        <v>#REF!</v>
      </c>
      <c r="G410" s="662" t="e">
        <f aca="false">IF(A410="","",IF(E410="","",ROUND(+E410*((1+B410)^(1/12)-1),2)))</f>
        <v>#REF!</v>
      </c>
      <c r="H410" s="662" t="e">
        <f aca="false">IF(A410="","",IF(E410="","",ROUND(+E410*((1+D410)^(1/12)-1),2)))</f>
        <v>#REF!</v>
      </c>
      <c r="I410" s="662" t="e">
        <f aca="false">IF(A410="","",+G410-H410)</f>
        <v>#REF!</v>
      </c>
      <c r="J410" s="662" t="e">
        <f aca="false">IF(A410="","",IF(#REF!="","",PMT((1+D410)^(1/12)-1,(#REF!*12)-A410+1,-E410)))</f>
        <v>#REF!</v>
      </c>
    </row>
    <row r="411" customFormat="false" ht="14.25" hidden="false" customHeight="false" outlineLevel="0" collapsed="false">
      <c r="A411" s="660" t="e">
        <f aca="false">IF(A410="","",IF(A410=#REF!*12,"",+A410+1))</f>
        <v>#REF!</v>
      </c>
      <c r="B411" s="661" t="e">
        <f aca="false">IF(A411="","",+B410)</f>
        <v>#REF!</v>
      </c>
      <c r="C411" s="661" t="e">
        <f aca="false">IF(A411="","",IF(#REF!+'Plano Prestação Mensal Proposta'!A411&gt;120,0,ROUND(IF(B411&gt;0.045,(0.045*0.5),(0.5)*B411),7)))</f>
        <v>#REF!</v>
      </c>
      <c r="D411" s="661" t="e">
        <f aca="false">IF(A411="","",+B411-C411)</f>
        <v>#REF!</v>
      </c>
      <c r="E411" s="662" t="e">
        <f aca="false">IF(A411="","",IF(F410="","",+E410-F410))</f>
        <v>#REF!</v>
      </c>
      <c r="F411" s="662" t="e">
        <f aca="false">IF(A411="","",IF(J411="","",+J411-H411))</f>
        <v>#REF!</v>
      </c>
      <c r="G411" s="662" t="e">
        <f aca="false">IF(A411="","",IF(E411="","",ROUND(+E411*((1+B411)^(1/12)-1),2)))</f>
        <v>#REF!</v>
      </c>
      <c r="H411" s="662" t="e">
        <f aca="false">IF(A411="","",IF(E411="","",ROUND(+E411*((1+D411)^(1/12)-1),2)))</f>
        <v>#REF!</v>
      </c>
      <c r="I411" s="662" t="e">
        <f aca="false">IF(A411="","",+G411-H411)</f>
        <v>#REF!</v>
      </c>
      <c r="J411" s="662" t="e">
        <f aca="false">IF(A411="","",IF(#REF!="","",PMT((1+D411)^(1/12)-1,(#REF!*12)-A411+1,-E411)))</f>
        <v>#REF!</v>
      </c>
    </row>
    <row r="412" customFormat="false" ht="14.25" hidden="false" customHeight="false" outlineLevel="0" collapsed="false">
      <c r="A412" s="660" t="e">
        <f aca="false">IF(A411="","",IF(A411=#REF!*12,"",+A411+1))</f>
        <v>#REF!</v>
      </c>
      <c r="B412" s="661" t="e">
        <f aca="false">IF(A412="","",+B411)</f>
        <v>#REF!</v>
      </c>
      <c r="C412" s="661" t="e">
        <f aca="false">IF(A412="","",IF(#REF!+'Plano Prestação Mensal Proposta'!A412&gt;120,0,ROUND(IF(B412&gt;0.045,(0.045*0.5),(0.5)*B412),7)))</f>
        <v>#REF!</v>
      </c>
      <c r="D412" s="661" t="e">
        <f aca="false">IF(A412="","",+B412-C412)</f>
        <v>#REF!</v>
      </c>
      <c r="E412" s="662" t="e">
        <f aca="false">IF(A412="","",IF(F411="","",+E411-F411))</f>
        <v>#REF!</v>
      </c>
      <c r="F412" s="662" t="e">
        <f aca="false">IF(A412="","",IF(J412="","",+J412-H412))</f>
        <v>#REF!</v>
      </c>
      <c r="G412" s="662" t="e">
        <f aca="false">IF(A412="","",IF(E412="","",ROUND(+E412*((1+B412)^(1/12)-1),2)))</f>
        <v>#REF!</v>
      </c>
      <c r="H412" s="662" t="e">
        <f aca="false">IF(A412="","",IF(E412="","",ROUND(+E412*((1+D412)^(1/12)-1),2)))</f>
        <v>#REF!</v>
      </c>
      <c r="I412" s="662" t="e">
        <f aca="false">IF(A412="","",+G412-H412)</f>
        <v>#REF!</v>
      </c>
      <c r="J412" s="662" t="e">
        <f aca="false">IF(A412="","",IF(#REF!="","",PMT((1+D412)^(1/12)-1,(#REF!*12)-A412+1,-E412)))</f>
        <v>#REF!</v>
      </c>
    </row>
    <row r="413" customFormat="false" ht="14.25" hidden="false" customHeight="false" outlineLevel="0" collapsed="false">
      <c r="A413" s="660" t="e">
        <f aca="false">IF(A412="","",IF(A412=#REF!*12,"",+A412+1))</f>
        <v>#REF!</v>
      </c>
      <c r="B413" s="661" t="e">
        <f aca="false">IF(A413="","",+B412)</f>
        <v>#REF!</v>
      </c>
      <c r="C413" s="661" t="e">
        <f aca="false">IF(A413="","",IF(#REF!+'Plano Prestação Mensal Proposta'!A413&gt;120,0,ROUND(IF(B413&gt;0.045,(0.045*0.5),(0.5)*B413),7)))</f>
        <v>#REF!</v>
      </c>
      <c r="D413" s="661" t="e">
        <f aca="false">IF(A413="","",+B413-C413)</f>
        <v>#REF!</v>
      </c>
      <c r="E413" s="662" t="e">
        <f aca="false">IF(A413="","",IF(F412="","",+E412-F412))</f>
        <v>#REF!</v>
      </c>
      <c r="F413" s="662" t="e">
        <f aca="false">IF(A413="","",IF(J413="","",+J413-H413))</f>
        <v>#REF!</v>
      </c>
      <c r="G413" s="662" t="e">
        <f aca="false">IF(A413="","",IF(E413="","",ROUND(+E413*((1+B413)^(1/12)-1),2)))</f>
        <v>#REF!</v>
      </c>
      <c r="H413" s="662" t="e">
        <f aca="false">IF(A413="","",IF(E413="","",ROUND(+E413*((1+D413)^(1/12)-1),2)))</f>
        <v>#REF!</v>
      </c>
      <c r="I413" s="662" t="e">
        <f aca="false">IF(A413="","",+G413-H413)</f>
        <v>#REF!</v>
      </c>
      <c r="J413" s="662" t="e">
        <f aca="false">IF(A413="","",IF(#REF!="","",PMT((1+D413)^(1/12)-1,(#REF!*12)-A413+1,-E413)))</f>
        <v>#REF!</v>
      </c>
    </row>
    <row r="414" customFormat="false" ht="14.25" hidden="false" customHeight="false" outlineLevel="0" collapsed="false">
      <c r="A414" s="660" t="e">
        <f aca="false">IF(A413="","",IF(A413=#REF!*12,"",+A413+1))</f>
        <v>#REF!</v>
      </c>
      <c r="B414" s="661" t="e">
        <f aca="false">IF(A414="","",+B413)</f>
        <v>#REF!</v>
      </c>
      <c r="C414" s="661" t="e">
        <f aca="false">IF(A414="","",IF(#REF!+'Plano Prestação Mensal Proposta'!A414&gt;120,0,ROUND(IF(B414&gt;0.045,(0.045*0.5),(0.5)*B414),7)))</f>
        <v>#REF!</v>
      </c>
      <c r="D414" s="661" t="e">
        <f aca="false">IF(A414="","",+B414-C414)</f>
        <v>#REF!</v>
      </c>
      <c r="E414" s="662" t="e">
        <f aca="false">IF(A414="","",IF(F413="","",+E413-F413))</f>
        <v>#REF!</v>
      </c>
      <c r="F414" s="662" t="e">
        <f aca="false">IF(A414="","",IF(J414="","",+J414-H414))</f>
        <v>#REF!</v>
      </c>
      <c r="G414" s="662" t="e">
        <f aca="false">IF(A414="","",IF(E414="","",ROUND(+E414*((1+B414)^(1/12)-1),2)))</f>
        <v>#REF!</v>
      </c>
      <c r="H414" s="662" t="e">
        <f aca="false">IF(A414="","",IF(E414="","",ROUND(+E414*((1+D414)^(1/12)-1),2)))</f>
        <v>#REF!</v>
      </c>
      <c r="I414" s="662" t="e">
        <f aca="false">IF(A414="","",+G414-H414)</f>
        <v>#REF!</v>
      </c>
      <c r="J414" s="662" t="e">
        <f aca="false">IF(A414="","",IF(#REF!="","",PMT((1+D414)^(1/12)-1,(#REF!*12)-A414+1,-E414)))</f>
        <v>#REF!</v>
      </c>
    </row>
    <row r="415" customFormat="false" ht="14.25" hidden="false" customHeight="false" outlineLevel="0" collapsed="false">
      <c r="A415" s="660" t="e">
        <f aca="false">IF(A414="","",IF(A414=#REF!*12,"",+A414+1))</f>
        <v>#REF!</v>
      </c>
      <c r="B415" s="661" t="e">
        <f aca="false">IF(A415="","",+B414)</f>
        <v>#REF!</v>
      </c>
      <c r="C415" s="661" t="e">
        <f aca="false">IF(A415="","",IF(#REF!+'Plano Prestação Mensal Proposta'!A415&gt;120,0,ROUND(IF(B415&gt;0.045,(0.045*0.5),(0.5)*B415),7)))</f>
        <v>#REF!</v>
      </c>
      <c r="D415" s="661" t="e">
        <f aca="false">IF(A415="","",+B415-C415)</f>
        <v>#REF!</v>
      </c>
      <c r="E415" s="662" t="e">
        <f aca="false">IF(A415="","",IF(F414="","",+E414-F414))</f>
        <v>#REF!</v>
      </c>
      <c r="F415" s="662" t="e">
        <f aca="false">IF(A415="","",IF(J415="","",+J415-H415))</f>
        <v>#REF!</v>
      </c>
      <c r="G415" s="662" t="e">
        <f aca="false">IF(A415="","",IF(E415="","",ROUND(+E415*((1+B415)^(1/12)-1),2)))</f>
        <v>#REF!</v>
      </c>
      <c r="H415" s="662" t="e">
        <f aca="false">IF(A415="","",IF(E415="","",ROUND(+E415*((1+D415)^(1/12)-1),2)))</f>
        <v>#REF!</v>
      </c>
      <c r="I415" s="662" t="e">
        <f aca="false">IF(A415="","",+G415-H415)</f>
        <v>#REF!</v>
      </c>
      <c r="J415" s="662" t="e">
        <f aca="false">IF(A415="","",IF(#REF!="","",PMT((1+D415)^(1/12)-1,(#REF!*12)-A415+1,-E415)))</f>
        <v>#REF!</v>
      </c>
    </row>
    <row r="416" customFormat="false" ht="14.25" hidden="false" customHeight="false" outlineLevel="0" collapsed="false">
      <c r="A416" s="660" t="e">
        <f aca="false">IF(A415="","",IF(A415=#REF!*12,"",+A415+1))</f>
        <v>#REF!</v>
      </c>
      <c r="B416" s="661" t="e">
        <f aca="false">IF(A416="","",+B415)</f>
        <v>#REF!</v>
      </c>
      <c r="C416" s="661" t="e">
        <f aca="false">IF(A416="","",IF(#REF!+'Plano Prestação Mensal Proposta'!A416&gt;120,0,ROUND(IF(B416&gt;0.045,(0.045*0.5),(0.5)*B416),7)))</f>
        <v>#REF!</v>
      </c>
      <c r="D416" s="661" t="e">
        <f aca="false">IF(A416="","",+B416-C416)</f>
        <v>#REF!</v>
      </c>
      <c r="E416" s="662" t="e">
        <f aca="false">IF(A416="","",IF(F415="","",+E415-F415))</f>
        <v>#REF!</v>
      </c>
      <c r="F416" s="662" t="e">
        <f aca="false">IF(A416="","",IF(J416="","",+J416-H416))</f>
        <v>#REF!</v>
      </c>
      <c r="G416" s="662" t="e">
        <f aca="false">IF(A416="","",IF(E416="","",ROUND(+E416*((1+B416)^(1/12)-1),2)))</f>
        <v>#REF!</v>
      </c>
      <c r="H416" s="662" t="e">
        <f aca="false">IF(A416="","",IF(E416="","",ROUND(+E416*((1+D416)^(1/12)-1),2)))</f>
        <v>#REF!</v>
      </c>
      <c r="I416" s="662" t="e">
        <f aca="false">IF(A416="","",+G416-H416)</f>
        <v>#REF!</v>
      </c>
      <c r="J416" s="662" t="e">
        <f aca="false">IF(A416="","",IF(#REF!="","",PMT((1+D416)^(1/12)-1,(#REF!*12)-A416+1,-E416)))</f>
        <v>#REF!</v>
      </c>
    </row>
    <row r="417" customFormat="false" ht="14.25" hidden="false" customHeight="false" outlineLevel="0" collapsed="false">
      <c r="A417" s="660" t="e">
        <f aca="false">IF(A416="","",IF(A416=#REF!*12,"",+A416+1))</f>
        <v>#REF!</v>
      </c>
      <c r="B417" s="661" t="e">
        <f aca="false">IF(A417="","",+B416)</f>
        <v>#REF!</v>
      </c>
      <c r="C417" s="661" t="e">
        <f aca="false">IF(A417="","",IF(#REF!+'Plano Prestação Mensal Proposta'!A417&gt;120,0,ROUND(IF(B417&gt;0.045,(0.045*0.5),(0.5)*B417),7)))</f>
        <v>#REF!</v>
      </c>
      <c r="D417" s="661" t="e">
        <f aca="false">IF(A417="","",+B417-C417)</f>
        <v>#REF!</v>
      </c>
      <c r="E417" s="662" t="e">
        <f aca="false">IF(A417="","",IF(F416="","",+E416-F416))</f>
        <v>#REF!</v>
      </c>
      <c r="F417" s="662" t="e">
        <f aca="false">IF(A417="","",IF(J417="","",+J417-H417))</f>
        <v>#REF!</v>
      </c>
      <c r="G417" s="662" t="e">
        <f aca="false">IF(A417="","",IF(E417="","",ROUND(+E417*((1+B417)^(1/12)-1),2)))</f>
        <v>#REF!</v>
      </c>
      <c r="H417" s="662" t="e">
        <f aca="false">IF(A417="","",IF(E417="","",ROUND(+E417*((1+D417)^(1/12)-1),2)))</f>
        <v>#REF!</v>
      </c>
      <c r="I417" s="662" t="e">
        <f aca="false">IF(A417="","",+G417-H417)</f>
        <v>#REF!</v>
      </c>
      <c r="J417" s="662" t="e">
        <f aca="false">IF(A417="","",IF(#REF!="","",PMT((1+D417)^(1/12)-1,(#REF!*12)-A417+1,-E417)))</f>
        <v>#REF!</v>
      </c>
    </row>
    <row r="418" customFormat="false" ht="14.25" hidden="false" customHeight="false" outlineLevel="0" collapsed="false">
      <c r="A418" s="660" t="e">
        <f aca="false">IF(A417="","",IF(A417=#REF!*12,"",+A417+1))</f>
        <v>#REF!</v>
      </c>
      <c r="B418" s="661" t="e">
        <f aca="false">IF(A418="","",+B417)</f>
        <v>#REF!</v>
      </c>
      <c r="C418" s="661" t="e">
        <f aca="false">IF(A418="","",IF(#REF!+'Plano Prestação Mensal Proposta'!A418&gt;120,0,ROUND(IF(B418&gt;0.045,(0.045*0.5),(0.5)*B418),7)))</f>
        <v>#REF!</v>
      </c>
      <c r="D418" s="661" t="e">
        <f aca="false">IF(A418="","",+B418-C418)</f>
        <v>#REF!</v>
      </c>
      <c r="E418" s="662" t="e">
        <f aca="false">IF(A418="","",IF(F417="","",+E417-F417))</f>
        <v>#REF!</v>
      </c>
      <c r="F418" s="662" t="e">
        <f aca="false">IF(A418="","",IF(J418="","",+J418-H418))</f>
        <v>#REF!</v>
      </c>
      <c r="G418" s="662" t="e">
        <f aca="false">IF(A418="","",IF(E418="","",ROUND(+E418*((1+B418)^(1/12)-1),2)))</f>
        <v>#REF!</v>
      </c>
      <c r="H418" s="662" t="e">
        <f aca="false">IF(A418="","",IF(E418="","",ROUND(+E418*((1+D418)^(1/12)-1),2)))</f>
        <v>#REF!</v>
      </c>
      <c r="I418" s="662" t="e">
        <f aca="false">IF(A418="","",+G418-H418)</f>
        <v>#REF!</v>
      </c>
      <c r="J418" s="662" t="e">
        <f aca="false">IF(A418="","",IF(#REF!="","",PMT((1+D418)^(1/12)-1,(#REF!*12)-A418+1,-E418)))</f>
        <v>#REF!</v>
      </c>
    </row>
    <row r="419" customFormat="false" ht="14.25" hidden="false" customHeight="false" outlineLevel="0" collapsed="false">
      <c r="A419" s="660" t="e">
        <f aca="false">IF(A418="","",IF(A418=#REF!*12,"",+A418+1))</f>
        <v>#REF!</v>
      </c>
      <c r="B419" s="661" t="e">
        <f aca="false">IF(A419="","",+B418)</f>
        <v>#REF!</v>
      </c>
      <c r="C419" s="661" t="e">
        <f aca="false">IF(A419="","",IF(#REF!+'Plano Prestação Mensal Proposta'!A419&gt;120,0,ROUND(IF(B419&gt;0.045,(0.045*0.5),(0.5)*B419),7)))</f>
        <v>#REF!</v>
      </c>
      <c r="D419" s="661" t="e">
        <f aca="false">IF(A419="","",+B419-C419)</f>
        <v>#REF!</v>
      </c>
      <c r="E419" s="662" t="e">
        <f aca="false">IF(A419="","",IF(F418="","",+E418-F418))</f>
        <v>#REF!</v>
      </c>
      <c r="F419" s="662" t="e">
        <f aca="false">IF(A419="","",IF(J419="","",+J419-H419))</f>
        <v>#REF!</v>
      </c>
      <c r="G419" s="662" t="e">
        <f aca="false">IF(A419="","",IF(E419="","",ROUND(+E419*((1+B419)^(1/12)-1),2)))</f>
        <v>#REF!</v>
      </c>
      <c r="H419" s="662" t="e">
        <f aca="false">IF(A419="","",IF(E419="","",ROUND(+E419*((1+D419)^(1/12)-1),2)))</f>
        <v>#REF!</v>
      </c>
      <c r="I419" s="662" t="e">
        <f aca="false">IF(A419="","",+G419-H419)</f>
        <v>#REF!</v>
      </c>
      <c r="J419" s="662" t="e">
        <f aca="false">IF(A419="","",IF(#REF!="","",PMT((1+D419)^(1/12)-1,(#REF!*12)-A419+1,-E419)))</f>
        <v>#REF!</v>
      </c>
    </row>
    <row r="420" customFormat="false" ht="14.25" hidden="false" customHeight="false" outlineLevel="0" collapsed="false">
      <c r="A420" s="660" t="e">
        <f aca="false">IF(A419="","",IF(A419=#REF!*12,"",+A419+1))</f>
        <v>#REF!</v>
      </c>
      <c r="B420" s="661" t="e">
        <f aca="false">IF(A420="","",+B419)</f>
        <v>#REF!</v>
      </c>
      <c r="C420" s="661" t="e">
        <f aca="false">IF(A420="","",IF(#REF!+'Plano Prestação Mensal Proposta'!A420&gt;120,0,ROUND(IF(B420&gt;0.045,(0.045*0.5),(0.5)*B420),7)))</f>
        <v>#REF!</v>
      </c>
      <c r="D420" s="661" t="e">
        <f aca="false">IF(A420="","",+B420-C420)</f>
        <v>#REF!</v>
      </c>
      <c r="E420" s="662" t="e">
        <f aca="false">IF(A420="","",IF(F419="","",+E419-F419))</f>
        <v>#REF!</v>
      </c>
      <c r="F420" s="662" t="e">
        <f aca="false">IF(A420="","",IF(J420="","",+J420-H420))</f>
        <v>#REF!</v>
      </c>
      <c r="G420" s="662" t="e">
        <f aca="false">IF(A420="","",IF(E420="","",ROUND(+E420*((1+B420)^(1/12)-1),2)))</f>
        <v>#REF!</v>
      </c>
      <c r="H420" s="662" t="e">
        <f aca="false">IF(A420="","",IF(E420="","",ROUND(+E420*((1+D420)^(1/12)-1),2)))</f>
        <v>#REF!</v>
      </c>
      <c r="I420" s="662" t="e">
        <f aca="false">IF(A420="","",+G420-H420)</f>
        <v>#REF!</v>
      </c>
      <c r="J420" s="662" t="e">
        <f aca="false">IF(A420="","",IF(#REF!="","",PMT((1+D420)^(1/12)-1,(#REF!*12)-A420+1,-E420)))</f>
        <v>#REF!</v>
      </c>
    </row>
    <row r="421" customFormat="false" ht="14.25" hidden="false" customHeight="false" outlineLevel="0" collapsed="false">
      <c r="A421" s="660" t="e">
        <f aca="false">IF(A420="","",IF(A420=#REF!*12,"",+A420+1))</f>
        <v>#REF!</v>
      </c>
      <c r="B421" s="661" t="e">
        <f aca="false">IF(A421="","",+B420)</f>
        <v>#REF!</v>
      </c>
      <c r="C421" s="661" t="e">
        <f aca="false">IF(A421="","",IF(#REF!+'Plano Prestação Mensal Proposta'!A421&gt;120,0,ROUND(IF(B421&gt;0.045,(0.045*0.5),(0.5)*B421),7)))</f>
        <v>#REF!</v>
      </c>
      <c r="D421" s="661" t="e">
        <f aca="false">IF(A421="","",+B421-C421)</f>
        <v>#REF!</v>
      </c>
      <c r="E421" s="662" t="e">
        <f aca="false">IF(A421="","",IF(F420="","",+E420-F420))</f>
        <v>#REF!</v>
      </c>
      <c r="F421" s="662" t="e">
        <f aca="false">IF(A421="","",IF(J421="","",+J421-H421))</f>
        <v>#REF!</v>
      </c>
      <c r="G421" s="662" t="e">
        <f aca="false">IF(A421="","",IF(E421="","",ROUND(+E421*((1+B421)^(1/12)-1),2)))</f>
        <v>#REF!</v>
      </c>
      <c r="H421" s="662" t="e">
        <f aca="false">IF(A421="","",IF(E421="","",ROUND(+E421*((1+D421)^(1/12)-1),2)))</f>
        <v>#REF!</v>
      </c>
      <c r="I421" s="662" t="e">
        <f aca="false">IF(A421="","",+G421-H421)</f>
        <v>#REF!</v>
      </c>
      <c r="J421" s="662" t="e">
        <f aca="false">IF(A421="","",IF(#REF!="","",PMT((1+D421)^(1/12)-1,(#REF!*12)-A421+1,-E421)))</f>
        <v>#REF!</v>
      </c>
    </row>
    <row r="422" customFormat="false" ht="14.25" hidden="false" customHeight="false" outlineLevel="0" collapsed="false">
      <c r="A422" s="660" t="e">
        <f aca="false">IF(A421="","",IF(A421=#REF!*12,"",+A421+1))</f>
        <v>#REF!</v>
      </c>
      <c r="B422" s="661" t="e">
        <f aca="false">IF(A422="","",+B421)</f>
        <v>#REF!</v>
      </c>
      <c r="C422" s="661" t="e">
        <f aca="false">IF(A422="","",IF(#REF!+'Plano Prestação Mensal Proposta'!A422&gt;120,0,ROUND(IF(B422&gt;0.045,(0.045*0.5),(0.5)*B422),7)))</f>
        <v>#REF!</v>
      </c>
      <c r="D422" s="661" t="e">
        <f aca="false">IF(A422="","",+B422-C422)</f>
        <v>#REF!</v>
      </c>
      <c r="E422" s="662" t="e">
        <f aca="false">IF(A422="","",IF(F421="","",+E421-F421))</f>
        <v>#REF!</v>
      </c>
      <c r="F422" s="662" t="e">
        <f aca="false">IF(A422="","",IF(J422="","",+J422-H422))</f>
        <v>#REF!</v>
      </c>
      <c r="G422" s="662" t="e">
        <f aca="false">IF(A422="","",IF(E422="","",ROUND(+E422*((1+B422)^(1/12)-1),2)))</f>
        <v>#REF!</v>
      </c>
      <c r="H422" s="662" t="e">
        <f aca="false">IF(A422="","",IF(E422="","",ROUND(+E422*((1+D422)^(1/12)-1),2)))</f>
        <v>#REF!</v>
      </c>
      <c r="I422" s="662" t="e">
        <f aca="false">IF(A422="","",+G422-H422)</f>
        <v>#REF!</v>
      </c>
      <c r="J422" s="662" t="e">
        <f aca="false">IF(A422="","",IF(#REF!="","",PMT((1+D422)^(1/12)-1,(#REF!*12)-A422+1,-E422)))</f>
        <v>#REF!</v>
      </c>
    </row>
    <row r="423" customFormat="false" ht="14.25" hidden="false" customHeight="false" outlineLevel="0" collapsed="false">
      <c r="A423" s="660" t="e">
        <f aca="false">IF(A422="","",IF(A422=#REF!*12,"",+A422+1))</f>
        <v>#REF!</v>
      </c>
      <c r="B423" s="661" t="e">
        <f aca="false">IF(A423="","",+B422)</f>
        <v>#REF!</v>
      </c>
      <c r="C423" s="661" t="e">
        <f aca="false">IF(A423="","",IF(#REF!+'Plano Prestação Mensal Proposta'!A423&gt;120,0,ROUND(IF(B423&gt;0.045,(0.045*0.5),(0.5)*B423),7)))</f>
        <v>#REF!</v>
      </c>
      <c r="D423" s="661" t="e">
        <f aca="false">IF(A423="","",+B423-C423)</f>
        <v>#REF!</v>
      </c>
      <c r="E423" s="662" t="e">
        <f aca="false">IF(A423="","",IF(F422="","",+E422-F422))</f>
        <v>#REF!</v>
      </c>
      <c r="F423" s="662" t="e">
        <f aca="false">IF(A423="","",IF(J423="","",+J423-H423))</f>
        <v>#REF!</v>
      </c>
      <c r="G423" s="662" t="e">
        <f aca="false">IF(A423="","",IF(E423="","",ROUND(+E423*((1+B423)^(1/12)-1),2)))</f>
        <v>#REF!</v>
      </c>
      <c r="H423" s="662" t="e">
        <f aca="false">IF(A423="","",IF(E423="","",ROUND(+E423*((1+D423)^(1/12)-1),2)))</f>
        <v>#REF!</v>
      </c>
      <c r="I423" s="662" t="e">
        <f aca="false">IF(A423="","",+G423-H423)</f>
        <v>#REF!</v>
      </c>
      <c r="J423" s="662" t="e">
        <f aca="false">IF(A423="","",IF(#REF!="","",PMT((1+D423)^(1/12)-1,(#REF!*12)-A423+1,-E423)))</f>
        <v>#REF!</v>
      </c>
    </row>
    <row r="424" customFormat="false" ht="14.25" hidden="false" customHeight="false" outlineLevel="0" collapsed="false">
      <c r="A424" s="660" t="e">
        <f aca="false">IF(A423="","",IF(A423=#REF!*12,"",+A423+1))</f>
        <v>#REF!</v>
      </c>
      <c r="B424" s="661" t="e">
        <f aca="false">IF(A424="","",+B423)</f>
        <v>#REF!</v>
      </c>
      <c r="C424" s="661" t="e">
        <f aca="false">IF(A424="","",IF(#REF!+'Plano Prestação Mensal Proposta'!A424&gt;120,0,ROUND(IF(B424&gt;0.045,(0.045*0.5),(0.5)*B424),7)))</f>
        <v>#REF!</v>
      </c>
      <c r="D424" s="661" t="e">
        <f aca="false">IF(A424="","",+B424-C424)</f>
        <v>#REF!</v>
      </c>
      <c r="E424" s="662" t="e">
        <f aca="false">IF(A424="","",IF(F423="","",+E423-F423))</f>
        <v>#REF!</v>
      </c>
      <c r="F424" s="662" t="e">
        <f aca="false">IF(A424="","",IF(J424="","",+J424-H424))</f>
        <v>#REF!</v>
      </c>
      <c r="G424" s="662" t="e">
        <f aca="false">IF(A424="","",IF(E424="","",ROUND(+E424*((1+B424)^(1/12)-1),2)))</f>
        <v>#REF!</v>
      </c>
      <c r="H424" s="662" t="e">
        <f aca="false">IF(A424="","",IF(E424="","",ROUND(+E424*((1+D424)^(1/12)-1),2)))</f>
        <v>#REF!</v>
      </c>
      <c r="I424" s="662" t="e">
        <f aca="false">IF(A424="","",+G424-H424)</f>
        <v>#REF!</v>
      </c>
      <c r="J424" s="662" t="e">
        <f aca="false">IF(A424="","",IF(#REF!="","",PMT((1+D424)^(1/12)-1,(#REF!*12)-A424+1,-E424)))</f>
        <v>#REF!</v>
      </c>
    </row>
    <row r="425" customFormat="false" ht="14.25" hidden="false" customHeight="false" outlineLevel="0" collapsed="false">
      <c r="A425" s="660" t="e">
        <f aca="false">IF(A424="","",IF(A424=#REF!*12,"",+A424+1))</f>
        <v>#REF!</v>
      </c>
      <c r="B425" s="661" t="e">
        <f aca="false">IF(A425="","",+B424)</f>
        <v>#REF!</v>
      </c>
      <c r="C425" s="661" t="e">
        <f aca="false">IF(A425="","",IF(#REF!+'Plano Prestação Mensal Proposta'!A425&gt;120,0,ROUND(IF(B425&gt;0.045,(0.045*0.5),(0.5)*B425),7)))</f>
        <v>#REF!</v>
      </c>
      <c r="D425" s="661" t="e">
        <f aca="false">IF(A425="","",+B425-C425)</f>
        <v>#REF!</v>
      </c>
      <c r="E425" s="662" t="e">
        <f aca="false">IF(A425="","",IF(F424="","",+E424-F424))</f>
        <v>#REF!</v>
      </c>
      <c r="F425" s="662" t="e">
        <f aca="false">IF(A425="","",IF(J425="","",+J425-H425))</f>
        <v>#REF!</v>
      </c>
      <c r="G425" s="662" t="e">
        <f aca="false">IF(A425="","",IF(E425="","",ROUND(+E425*((1+B425)^(1/12)-1),2)))</f>
        <v>#REF!</v>
      </c>
      <c r="H425" s="662" t="e">
        <f aca="false">IF(A425="","",IF(E425="","",ROUND(+E425*((1+D425)^(1/12)-1),2)))</f>
        <v>#REF!</v>
      </c>
      <c r="I425" s="662" t="e">
        <f aca="false">IF(A425="","",+G425-H425)</f>
        <v>#REF!</v>
      </c>
      <c r="J425" s="662" t="e">
        <f aca="false">IF(A425="","",IF(#REF!="","",PMT((1+D425)^(1/12)-1,(#REF!*12)-A425+1,-E425)))</f>
        <v>#REF!</v>
      </c>
    </row>
    <row r="426" customFormat="false" ht="14.25" hidden="false" customHeight="false" outlineLevel="0" collapsed="false">
      <c r="A426" s="660" t="e">
        <f aca="false">IF(A425="","",IF(A425=#REF!*12,"",+A425+1))</f>
        <v>#REF!</v>
      </c>
      <c r="B426" s="661" t="e">
        <f aca="false">IF(A426="","",+B425)</f>
        <v>#REF!</v>
      </c>
      <c r="C426" s="661" t="e">
        <f aca="false">IF(A426="","",IF(#REF!+'Plano Prestação Mensal Proposta'!A426&gt;120,0,ROUND(IF(B426&gt;0.045,(0.045*0.5),(0.5)*B426),7)))</f>
        <v>#REF!</v>
      </c>
      <c r="D426" s="661" t="e">
        <f aca="false">IF(A426="","",+B426-C426)</f>
        <v>#REF!</v>
      </c>
      <c r="E426" s="662" t="e">
        <f aca="false">IF(A426="","",IF(F425="","",+E425-F425))</f>
        <v>#REF!</v>
      </c>
      <c r="F426" s="662" t="e">
        <f aca="false">IF(A426="","",IF(J426="","",+J426-H426))</f>
        <v>#REF!</v>
      </c>
      <c r="G426" s="662" t="e">
        <f aca="false">IF(A426="","",IF(E426="","",ROUND(+E426*((1+B426)^(1/12)-1),2)))</f>
        <v>#REF!</v>
      </c>
      <c r="H426" s="662" t="e">
        <f aca="false">IF(A426="","",IF(E426="","",ROUND(+E426*((1+D426)^(1/12)-1),2)))</f>
        <v>#REF!</v>
      </c>
      <c r="I426" s="662" t="e">
        <f aca="false">IF(A426="","",+G426-H426)</f>
        <v>#REF!</v>
      </c>
      <c r="J426" s="662" t="e">
        <f aca="false">IF(A426="","",IF(#REF!="","",PMT((1+D426)^(1/12)-1,(#REF!*12)-A426+1,-E426)))</f>
        <v>#REF!</v>
      </c>
    </row>
    <row r="427" customFormat="false" ht="14.25" hidden="false" customHeight="false" outlineLevel="0" collapsed="false">
      <c r="A427" s="660" t="e">
        <f aca="false">IF(A426="","",IF(A426=#REF!*12,"",+A426+1))</f>
        <v>#REF!</v>
      </c>
      <c r="B427" s="661" t="e">
        <f aca="false">IF(A427="","",+B426)</f>
        <v>#REF!</v>
      </c>
      <c r="C427" s="661" t="e">
        <f aca="false">IF(A427="","",IF(#REF!+'Plano Prestação Mensal Proposta'!A427&gt;120,0,ROUND(IF(B427&gt;0.045,(0.045*0.5),(0.5)*B427),7)))</f>
        <v>#REF!</v>
      </c>
      <c r="D427" s="661" t="e">
        <f aca="false">IF(A427="","",+B427-C427)</f>
        <v>#REF!</v>
      </c>
      <c r="E427" s="662" t="e">
        <f aca="false">IF(A427="","",IF(F426="","",+E426-F426))</f>
        <v>#REF!</v>
      </c>
      <c r="F427" s="662" t="e">
        <f aca="false">IF(A427="","",IF(J427="","",+J427-H427))</f>
        <v>#REF!</v>
      </c>
      <c r="G427" s="662" t="e">
        <f aca="false">IF(A427="","",IF(E427="","",ROUND(+E427*((1+B427)^(1/12)-1),2)))</f>
        <v>#REF!</v>
      </c>
      <c r="H427" s="662" t="e">
        <f aca="false">IF(A427="","",IF(E427="","",ROUND(+E427*((1+D427)^(1/12)-1),2)))</f>
        <v>#REF!</v>
      </c>
      <c r="I427" s="662" t="e">
        <f aca="false">IF(A427="","",+G427-H427)</f>
        <v>#REF!</v>
      </c>
      <c r="J427" s="662" t="e">
        <f aca="false">IF(A427="","",IF(#REF!="","",PMT((1+D427)^(1/12)-1,(#REF!*12)-A427+1,-E427)))</f>
        <v>#REF!</v>
      </c>
    </row>
    <row r="428" customFormat="false" ht="14.25" hidden="false" customHeight="false" outlineLevel="0" collapsed="false">
      <c r="A428" s="660" t="e">
        <f aca="false">IF(A427="","",IF(A427=#REF!*12,"",+A427+1))</f>
        <v>#REF!</v>
      </c>
      <c r="B428" s="661" t="e">
        <f aca="false">IF(A428="","",+B427)</f>
        <v>#REF!</v>
      </c>
      <c r="C428" s="661" t="e">
        <f aca="false">IF(A428="","",IF(#REF!+'Plano Prestação Mensal Proposta'!A428&gt;120,0,ROUND(IF(B428&gt;0.045,(0.045*0.5),(0.5)*B428),7)))</f>
        <v>#REF!</v>
      </c>
      <c r="D428" s="661" t="e">
        <f aca="false">IF(A428="","",+B428-C428)</f>
        <v>#REF!</v>
      </c>
      <c r="E428" s="662" t="e">
        <f aca="false">IF(A428="","",IF(F427="","",+E427-F427))</f>
        <v>#REF!</v>
      </c>
      <c r="F428" s="662" t="e">
        <f aca="false">IF(A428="","",IF(J428="","",+J428-H428))</f>
        <v>#REF!</v>
      </c>
      <c r="G428" s="662" t="e">
        <f aca="false">IF(A428="","",IF(E428="","",ROUND(+E428*((1+B428)^(1/12)-1),2)))</f>
        <v>#REF!</v>
      </c>
      <c r="H428" s="662" t="e">
        <f aca="false">IF(A428="","",IF(E428="","",ROUND(+E428*((1+D428)^(1/12)-1),2)))</f>
        <v>#REF!</v>
      </c>
      <c r="I428" s="662" t="e">
        <f aca="false">IF(A428="","",+G428-H428)</f>
        <v>#REF!</v>
      </c>
      <c r="J428" s="662" t="e">
        <f aca="false">IF(A428="","",IF(#REF!="","",PMT((1+D428)^(1/12)-1,(#REF!*12)-A428+1,-E428)))</f>
        <v>#REF!</v>
      </c>
    </row>
    <row r="429" customFormat="false" ht="14.25" hidden="false" customHeight="false" outlineLevel="0" collapsed="false">
      <c r="A429" s="660" t="e">
        <f aca="false">IF(A428="","",IF(A428=#REF!*12,"",+A428+1))</f>
        <v>#REF!</v>
      </c>
      <c r="B429" s="661" t="e">
        <f aca="false">IF(A429="","",+B428)</f>
        <v>#REF!</v>
      </c>
      <c r="C429" s="661" t="e">
        <f aca="false">IF(A429="","",IF(#REF!+'Plano Prestação Mensal Proposta'!A429&gt;120,0,ROUND(IF(B429&gt;0.045,(0.045*0.5),(0.5)*B429),7)))</f>
        <v>#REF!</v>
      </c>
      <c r="D429" s="661" t="e">
        <f aca="false">IF(A429="","",+B429-C429)</f>
        <v>#REF!</v>
      </c>
      <c r="E429" s="662" t="e">
        <f aca="false">IF(A429="","",IF(F428="","",+E428-F428))</f>
        <v>#REF!</v>
      </c>
      <c r="F429" s="662" t="e">
        <f aca="false">IF(A429="","",IF(J429="","",+J429-H429))</f>
        <v>#REF!</v>
      </c>
      <c r="G429" s="662" t="e">
        <f aca="false">IF(A429="","",IF(E429="","",ROUND(+E429*((1+B429)^(1/12)-1),2)))</f>
        <v>#REF!</v>
      </c>
      <c r="H429" s="662" t="e">
        <f aca="false">IF(A429="","",IF(E429="","",ROUND(+E429*((1+D429)^(1/12)-1),2)))</f>
        <v>#REF!</v>
      </c>
      <c r="I429" s="662" t="e">
        <f aca="false">IF(A429="","",+G429-H429)</f>
        <v>#REF!</v>
      </c>
      <c r="J429" s="662" t="e">
        <f aca="false">IF(A429="","",IF(#REF!="","",PMT((1+D429)^(1/12)-1,(#REF!*12)-A429+1,-E429)))</f>
        <v>#REF!</v>
      </c>
    </row>
    <row r="430" customFormat="false" ht="14.25" hidden="false" customHeight="false" outlineLevel="0" collapsed="false">
      <c r="A430" s="660" t="e">
        <f aca="false">IF(A429="","",IF(A429=#REF!*12,"",+A429+1))</f>
        <v>#REF!</v>
      </c>
      <c r="B430" s="661" t="e">
        <f aca="false">IF(A430="","",+B429)</f>
        <v>#REF!</v>
      </c>
      <c r="C430" s="661" t="e">
        <f aca="false">IF(A430="","",IF(#REF!+'Plano Prestação Mensal Proposta'!A430&gt;120,0,ROUND(IF(B430&gt;0.045,(0.045*0.5),(0.5)*B430),7)))</f>
        <v>#REF!</v>
      </c>
      <c r="D430" s="661" t="e">
        <f aca="false">IF(A430="","",+B430-C430)</f>
        <v>#REF!</v>
      </c>
      <c r="E430" s="662" t="e">
        <f aca="false">IF(A430="","",IF(F429="","",+E429-F429))</f>
        <v>#REF!</v>
      </c>
      <c r="F430" s="662" t="e">
        <f aca="false">IF(A430="","",IF(J430="","",+J430-H430))</f>
        <v>#REF!</v>
      </c>
      <c r="G430" s="662" t="e">
        <f aca="false">IF(A430="","",IF(E430="","",ROUND(+E430*((1+B430)^(1/12)-1),2)))</f>
        <v>#REF!</v>
      </c>
      <c r="H430" s="662" t="e">
        <f aca="false">IF(A430="","",IF(E430="","",ROUND(+E430*((1+D430)^(1/12)-1),2)))</f>
        <v>#REF!</v>
      </c>
      <c r="I430" s="662" t="e">
        <f aca="false">IF(A430="","",+G430-H430)</f>
        <v>#REF!</v>
      </c>
      <c r="J430" s="662" t="e">
        <f aca="false">IF(A430="","",IF(#REF!="","",PMT((1+D430)^(1/12)-1,(#REF!*12)-A430+1,-E430)))</f>
        <v>#REF!</v>
      </c>
    </row>
    <row r="431" customFormat="false" ht="14.25" hidden="false" customHeight="false" outlineLevel="0" collapsed="false">
      <c r="A431" s="660" t="e">
        <f aca="false">IF(A430="","",IF(A430=#REF!*12,"",+A430+1))</f>
        <v>#REF!</v>
      </c>
      <c r="B431" s="661" t="e">
        <f aca="false">IF(A431="","",+B430)</f>
        <v>#REF!</v>
      </c>
      <c r="C431" s="661" t="e">
        <f aca="false">IF(A431="","",IF(#REF!+'Plano Prestação Mensal Proposta'!A431&gt;120,0,ROUND(IF(B431&gt;0.045,(0.045*0.5),(0.5)*B431),7)))</f>
        <v>#REF!</v>
      </c>
      <c r="D431" s="661" t="e">
        <f aca="false">IF(A431="","",+B431-C431)</f>
        <v>#REF!</v>
      </c>
      <c r="E431" s="662" t="e">
        <f aca="false">IF(A431="","",IF(F430="","",+E430-F430))</f>
        <v>#REF!</v>
      </c>
      <c r="F431" s="662" t="e">
        <f aca="false">IF(A431="","",IF(J431="","",+J431-H431))</f>
        <v>#REF!</v>
      </c>
      <c r="G431" s="662" t="e">
        <f aca="false">IF(A431="","",IF(E431="","",ROUND(+E431*((1+B431)^(1/12)-1),2)))</f>
        <v>#REF!</v>
      </c>
      <c r="H431" s="662" t="e">
        <f aca="false">IF(A431="","",IF(E431="","",ROUND(+E431*((1+D431)^(1/12)-1),2)))</f>
        <v>#REF!</v>
      </c>
      <c r="I431" s="662" t="e">
        <f aca="false">IF(A431="","",+G431-H431)</f>
        <v>#REF!</v>
      </c>
      <c r="J431" s="662" t="e">
        <f aca="false">IF(A431="","",IF(#REF!="","",PMT((1+D431)^(1/12)-1,(#REF!*12)-A431+1,-E431)))</f>
        <v>#REF!</v>
      </c>
    </row>
    <row r="432" customFormat="false" ht="14.25" hidden="false" customHeight="false" outlineLevel="0" collapsed="false">
      <c r="A432" s="660" t="e">
        <f aca="false">IF(A431="","",IF(A431=#REF!*12,"",+A431+1))</f>
        <v>#REF!</v>
      </c>
      <c r="B432" s="661" t="e">
        <f aca="false">IF(A432="","",+B431)</f>
        <v>#REF!</v>
      </c>
      <c r="C432" s="661" t="e">
        <f aca="false">IF(A432="","",IF(#REF!+'Plano Prestação Mensal Proposta'!A432&gt;120,0,ROUND(IF(B432&gt;0.045,(0.045*0.5),(0.5)*B432),7)))</f>
        <v>#REF!</v>
      </c>
      <c r="D432" s="661" t="e">
        <f aca="false">IF(A432="","",+B432-C432)</f>
        <v>#REF!</v>
      </c>
      <c r="E432" s="662" t="e">
        <f aca="false">IF(A432="","",IF(F431="","",+E431-F431))</f>
        <v>#REF!</v>
      </c>
      <c r="F432" s="662" t="e">
        <f aca="false">IF(A432="","",IF(J432="","",+J432-H432))</f>
        <v>#REF!</v>
      </c>
      <c r="G432" s="662" t="e">
        <f aca="false">IF(A432="","",IF(E432="","",ROUND(+E432*((1+B432)^(1/12)-1),2)))</f>
        <v>#REF!</v>
      </c>
      <c r="H432" s="662" t="e">
        <f aca="false">IF(A432="","",IF(E432="","",ROUND(+E432*((1+D432)^(1/12)-1),2)))</f>
        <v>#REF!</v>
      </c>
      <c r="I432" s="662" t="e">
        <f aca="false">IF(A432="","",+G432-H432)</f>
        <v>#REF!</v>
      </c>
      <c r="J432" s="662" t="e">
        <f aca="false">IF(A432="","",IF(#REF!="","",PMT((1+D432)^(1/12)-1,(#REF!*12)-A432+1,-E432)))</f>
        <v>#REF!</v>
      </c>
    </row>
    <row r="433" customFormat="false" ht="14.25" hidden="false" customHeight="false" outlineLevel="0" collapsed="false">
      <c r="A433" s="660" t="e">
        <f aca="false">IF(A432="","",IF(A432=#REF!*12,"",+A432+1))</f>
        <v>#REF!</v>
      </c>
      <c r="B433" s="661" t="e">
        <f aca="false">IF(A433="","",+B432)</f>
        <v>#REF!</v>
      </c>
      <c r="C433" s="661" t="e">
        <f aca="false">IF(A433="","",IF(#REF!+'Plano Prestação Mensal Proposta'!A433&gt;120,0,ROUND(IF(B433&gt;0.045,(0.045*0.5),(0.5)*B433),7)))</f>
        <v>#REF!</v>
      </c>
      <c r="D433" s="661" t="e">
        <f aca="false">IF(A433="","",+B433-C433)</f>
        <v>#REF!</v>
      </c>
      <c r="E433" s="662" t="e">
        <f aca="false">IF(A433="","",IF(F432="","",+E432-F432))</f>
        <v>#REF!</v>
      </c>
      <c r="F433" s="662" t="e">
        <f aca="false">IF(A433="","",IF(J433="","",+J433-H433))</f>
        <v>#REF!</v>
      </c>
      <c r="G433" s="662" t="e">
        <f aca="false">IF(A433="","",IF(E433="","",ROUND(+E433*((1+B433)^(1/12)-1),2)))</f>
        <v>#REF!</v>
      </c>
      <c r="H433" s="662" t="e">
        <f aca="false">IF(A433="","",IF(E433="","",ROUND(+E433*((1+D433)^(1/12)-1),2)))</f>
        <v>#REF!</v>
      </c>
      <c r="I433" s="662" t="e">
        <f aca="false">IF(A433="","",+G433-H433)</f>
        <v>#REF!</v>
      </c>
      <c r="J433" s="662" t="e">
        <f aca="false">IF(A433="","",IF(#REF!="","",PMT((1+D433)^(1/12)-1,(#REF!*12)-A433+1,-E433)))</f>
        <v>#REF!</v>
      </c>
    </row>
    <row r="434" customFormat="false" ht="14.25" hidden="false" customHeight="false" outlineLevel="0" collapsed="false">
      <c r="A434" s="660" t="e">
        <f aca="false">IF(A433="","",IF(A433=#REF!*12,"",+A433+1))</f>
        <v>#REF!</v>
      </c>
      <c r="B434" s="661" t="e">
        <f aca="false">IF(A434="","",+B433)</f>
        <v>#REF!</v>
      </c>
      <c r="C434" s="661" t="e">
        <f aca="false">IF(A434="","",IF(#REF!+'Plano Prestação Mensal Proposta'!A434&gt;120,0,ROUND(IF(B434&gt;0.045,(0.045*0.5),(0.5)*B434),7)))</f>
        <v>#REF!</v>
      </c>
      <c r="D434" s="661" t="e">
        <f aca="false">IF(A434="","",+B434-C434)</f>
        <v>#REF!</v>
      </c>
      <c r="E434" s="662" t="e">
        <f aca="false">IF(A434="","",IF(F433="","",+E433-F433))</f>
        <v>#REF!</v>
      </c>
      <c r="F434" s="662" t="e">
        <f aca="false">IF(A434="","",IF(J434="","",+J434-H434))</f>
        <v>#REF!</v>
      </c>
      <c r="G434" s="662" t="e">
        <f aca="false">IF(A434="","",IF(E434="","",ROUND(+E434*((1+B434)^(1/12)-1),2)))</f>
        <v>#REF!</v>
      </c>
      <c r="H434" s="662" t="e">
        <f aca="false">IF(A434="","",IF(E434="","",ROUND(+E434*((1+D434)^(1/12)-1),2)))</f>
        <v>#REF!</v>
      </c>
      <c r="I434" s="662" t="e">
        <f aca="false">IF(A434="","",+G434-H434)</f>
        <v>#REF!</v>
      </c>
      <c r="J434" s="662" t="e">
        <f aca="false">IF(A434="","",IF(#REF!="","",PMT((1+D434)^(1/12)-1,(#REF!*12)-A434+1,-E434)))</f>
        <v>#REF!</v>
      </c>
    </row>
    <row r="435" customFormat="false" ht="14.25" hidden="false" customHeight="false" outlineLevel="0" collapsed="false">
      <c r="A435" s="660" t="e">
        <f aca="false">IF(A434="","",IF(A434=#REF!*12,"",+A434+1))</f>
        <v>#REF!</v>
      </c>
      <c r="B435" s="661" t="e">
        <f aca="false">IF(A435="","",+B434)</f>
        <v>#REF!</v>
      </c>
      <c r="C435" s="661" t="e">
        <f aca="false">IF(A435="","",IF(#REF!+'Plano Prestação Mensal Proposta'!A435&gt;120,0,ROUND(IF(B435&gt;0.045,(0.045*0.5),(0.5)*B435),7)))</f>
        <v>#REF!</v>
      </c>
      <c r="D435" s="661" t="e">
        <f aca="false">IF(A435="","",+B435-C435)</f>
        <v>#REF!</v>
      </c>
      <c r="E435" s="662" t="e">
        <f aca="false">IF(A435="","",IF(F434="","",+E434-F434))</f>
        <v>#REF!</v>
      </c>
      <c r="F435" s="662" t="e">
        <f aca="false">IF(A435="","",IF(J435="","",+J435-H435))</f>
        <v>#REF!</v>
      </c>
      <c r="G435" s="662" t="e">
        <f aca="false">IF(A435="","",IF(E435="","",ROUND(+E435*((1+B435)^(1/12)-1),2)))</f>
        <v>#REF!</v>
      </c>
      <c r="H435" s="662" t="e">
        <f aca="false">IF(A435="","",IF(E435="","",ROUND(+E435*((1+D435)^(1/12)-1),2)))</f>
        <v>#REF!</v>
      </c>
      <c r="I435" s="662" t="e">
        <f aca="false">IF(A435="","",+G435-H435)</f>
        <v>#REF!</v>
      </c>
      <c r="J435" s="662" t="e">
        <f aca="false">IF(A435="","",IF(#REF!="","",PMT((1+D435)^(1/12)-1,(#REF!*12)-A435+1,-E435)))</f>
        <v>#REF!</v>
      </c>
    </row>
    <row r="436" customFormat="false" ht="14.25" hidden="false" customHeight="false" outlineLevel="0" collapsed="false">
      <c r="A436" s="660" t="e">
        <f aca="false">IF(A435="","",IF(A435=#REF!*12,"",+A435+1))</f>
        <v>#REF!</v>
      </c>
      <c r="B436" s="661" t="e">
        <f aca="false">IF(A436="","",+B435)</f>
        <v>#REF!</v>
      </c>
      <c r="C436" s="661" t="e">
        <f aca="false">IF(A436="","",IF(#REF!+'Plano Prestação Mensal Proposta'!A436&gt;120,0,ROUND(IF(B436&gt;0.045,(0.045*0.5),(0.5)*B436),7)))</f>
        <v>#REF!</v>
      </c>
      <c r="D436" s="661" t="e">
        <f aca="false">IF(A436="","",+B436-C436)</f>
        <v>#REF!</v>
      </c>
      <c r="E436" s="662" t="e">
        <f aca="false">IF(A436="","",IF(F435="","",+E435-F435))</f>
        <v>#REF!</v>
      </c>
      <c r="F436" s="662" t="e">
        <f aca="false">IF(A436="","",IF(J436="","",+J436-H436))</f>
        <v>#REF!</v>
      </c>
      <c r="G436" s="662" t="e">
        <f aca="false">IF(A436="","",IF(E436="","",ROUND(+E436*((1+B436)^(1/12)-1),2)))</f>
        <v>#REF!</v>
      </c>
      <c r="H436" s="662" t="e">
        <f aca="false">IF(A436="","",IF(E436="","",ROUND(+E436*((1+D436)^(1/12)-1),2)))</f>
        <v>#REF!</v>
      </c>
      <c r="I436" s="662" t="e">
        <f aca="false">IF(A436="","",+G436-H436)</f>
        <v>#REF!</v>
      </c>
      <c r="J436" s="662" t="e">
        <f aca="false">IF(A436="","",IF(#REF!="","",PMT((1+D436)^(1/12)-1,(#REF!*12)-A436+1,-E436)))</f>
        <v>#REF!</v>
      </c>
    </row>
    <row r="437" customFormat="false" ht="14.25" hidden="false" customHeight="false" outlineLevel="0" collapsed="false">
      <c r="A437" s="660" t="e">
        <f aca="false">IF(A436="","",IF(A436=#REF!*12,"",+A436+1))</f>
        <v>#REF!</v>
      </c>
      <c r="B437" s="661" t="e">
        <f aca="false">IF(A437="","",+B436)</f>
        <v>#REF!</v>
      </c>
      <c r="C437" s="661" t="e">
        <f aca="false">IF(A437="","",IF(#REF!+'Plano Prestação Mensal Proposta'!A437&gt;120,0,ROUND(IF(B437&gt;0.045,(0.045*0.5),(0.5)*B437),7)))</f>
        <v>#REF!</v>
      </c>
      <c r="D437" s="661" t="e">
        <f aca="false">IF(A437="","",+B437-C437)</f>
        <v>#REF!</v>
      </c>
      <c r="E437" s="662" t="e">
        <f aca="false">IF(A437="","",IF(F436="","",+E436-F436))</f>
        <v>#REF!</v>
      </c>
      <c r="F437" s="662" t="e">
        <f aca="false">IF(A437="","",IF(J437="","",+J437-H437))</f>
        <v>#REF!</v>
      </c>
      <c r="G437" s="662" t="e">
        <f aca="false">IF(A437="","",IF(E437="","",ROUND(+E437*((1+B437)^(1/12)-1),2)))</f>
        <v>#REF!</v>
      </c>
      <c r="H437" s="662" t="e">
        <f aca="false">IF(A437="","",IF(E437="","",ROUND(+E437*((1+D437)^(1/12)-1),2)))</f>
        <v>#REF!</v>
      </c>
      <c r="I437" s="662" t="e">
        <f aca="false">IF(A437="","",+G437-H437)</f>
        <v>#REF!</v>
      </c>
      <c r="J437" s="662" t="e">
        <f aca="false">IF(A437="","",IF(#REF!="","",PMT((1+D437)^(1/12)-1,(#REF!*12)-A437+1,-E437)))</f>
        <v>#REF!</v>
      </c>
    </row>
    <row r="438" customFormat="false" ht="14.25" hidden="false" customHeight="false" outlineLevel="0" collapsed="false">
      <c r="A438" s="660" t="e">
        <f aca="false">IF(A437="","",IF(A437=#REF!*12,"",+A437+1))</f>
        <v>#REF!</v>
      </c>
      <c r="B438" s="661" t="e">
        <f aca="false">IF(A438="","",+B437)</f>
        <v>#REF!</v>
      </c>
      <c r="C438" s="661" t="e">
        <f aca="false">IF(A438="","",IF(#REF!+'Plano Prestação Mensal Proposta'!A438&gt;120,0,ROUND(IF(B438&gt;0.045,(0.045*0.5),(0.5)*B438),7)))</f>
        <v>#REF!</v>
      </c>
      <c r="D438" s="661" t="e">
        <f aca="false">IF(A438="","",+B438-C438)</f>
        <v>#REF!</v>
      </c>
      <c r="E438" s="662" t="e">
        <f aca="false">IF(A438="","",IF(F437="","",+E437-F437))</f>
        <v>#REF!</v>
      </c>
      <c r="F438" s="662" t="e">
        <f aca="false">IF(A438="","",IF(J438="","",+J438-H438))</f>
        <v>#REF!</v>
      </c>
      <c r="G438" s="662" t="e">
        <f aca="false">IF(A438="","",IF(E438="","",ROUND(+E438*((1+B438)^(1/12)-1),2)))</f>
        <v>#REF!</v>
      </c>
      <c r="H438" s="662" t="e">
        <f aca="false">IF(A438="","",IF(E438="","",ROUND(+E438*((1+D438)^(1/12)-1),2)))</f>
        <v>#REF!</v>
      </c>
      <c r="I438" s="662" t="e">
        <f aca="false">IF(A438="","",+G438-H438)</f>
        <v>#REF!</v>
      </c>
      <c r="J438" s="662" t="e">
        <f aca="false">IF(A438="","",IF(#REF!="","",PMT((1+D438)^(1/12)-1,(#REF!*12)-A438+1,-E438)))</f>
        <v>#REF!</v>
      </c>
    </row>
    <row r="439" customFormat="false" ht="14.25" hidden="false" customHeight="false" outlineLevel="0" collapsed="false">
      <c r="A439" s="660" t="e">
        <f aca="false">IF(A438="","",IF(A438=#REF!*12,"",+A438+1))</f>
        <v>#REF!</v>
      </c>
      <c r="B439" s="661" t="e">
        <f aca="false">IF(A439="","",+B438)</f>
        <v>#REF!</v>
      </c>
      <c r="C439" s="661" t="e">
        <f aca="false">IF(A439="","",IF(#REF!+'Plano Prestação Mensal Proposta'!A439&gt;120,0,ROUND(IF(B439&gt;0.045,(0.045*0.5),(0.5)*B439),7)))</f>
        <v>#REF!</v>
      </c>
      <c r="D439" s="661" t="e">
        <f aca="false">IF(A439="","",+B439-C439)</f>
        <v>#REF!</v>
      </c>
      <c r="E439" s="662" t="e">
        <f aca="false">IF(A439="","",IF(F438="","",+E438-F438))</f>
        <v>#REF!</v>
      </c>
      <c r="F439" s="662" t="e">
        <f aca="false">IF(A439="","",IF(J439="","",+J439-H439))</f>
        <v>#REF!</v>
      </c>
      <c r="G439" s="662" t="e">
        <f aca="false">IF(A439="","",IF(E439="","",ROUND(+E439*((1+B439)^(1/12)-1),2)))</f>
        <v>#REF!</v>
      </c>
      <c r="H439" s="662" t="e">
        <f aca="false">IF(A439="","",IF(E439="","",ROUND(+E439*((1+D439)^(1/12)-1),2)))</f>
        <v>#REF!</v>
      </c>
      <c r="I439" s="662" t="e">
        <f aca="false">IF(A439="","",+G439-H439)</f>
        <v>#REF!</v>
      </c>
      <c r="J439" s="662" t="e">
        <f aca="false">IF(A439="","",IF(#REF!="","",PMT((1+D439)^(1/12)-1,(#REF!*12)-A439+1,-E439)))</f>
        <v>#REF!</v>
      </c>
    </row>
    <row r="440" customFormat="false" ht="14.25" hidden="false" customHeight="false" outlineLevel="0" collapsed="false">
      <c r="A440" s="660" t="e">
        <f aca="false">IF(A439="","",IF(A439=#REF!*12,"",+A439+1))</f>
        <v>#REF!</v>
      </c>
      <c r="B440" s="661" t="e">
        <f aca="false">IF(A440="","",+B439)</f>
        <v>#REF!</v>
      </c>
      <c r="C440" s="661" t="e">
        <f aca="false">IF(A440="","",IF(#REF!+'Plano Prestação Mensal Proposta'!A440&gt;120,0,ROUND(IF(B440&gt;0.045,(0.045*0.5),(0.5)*B440),7)))</f>
        <v>#REF!</v>
      </c>
      <c r="D440" s="661" t="e">
        <f aca="false">IF(A440="","",+B440-C440)</f>
        <v>#REF!</v>
      </c>
      <c r="E440" s="662" t="e">
        <f aca="false">IF(A440="","",IF(F439="","",+E439-F439))</f>
        <v>#REF!</v>
      </c>
      <c r="F440" s="662" t="e">
        <f aca="false">IF(A440="","",IF(J440="","",+J440-H440))</f>
        <v>#REF!</v>
      </c>
      <c r="G440" s="662" t="e">
        <f aca="false">IF(A440="","",IF(E440="","",ROUND(+E440*((1+B440)^(1/12)-1),2)))</f>
        <v>#REF!</v>
      </c>
      <c r="H440" s="662" t="e">
        <f aca="false">IF(A440="","",IF(E440="","",ROUND(+E440*((1+D440)^(1/12)-1),2)))</f>
        <v>#REF!</v>
      </c>
      <c r="I440" s="662" t="e">
        <f aca="false">IF(A440="","",+G440-H440)</f>
        <v>#REF!</v>
      </c>
      <c r="J440" s="662" t="e">
        <f aca="false">IF(A440="","",IF(#REF!="","",PMT((1+D440)^(1/12)-1,(#REF!*12)-A440+1,-E440)))</f>
        <v>#REF!</v>
      </c>
    </row>
    <row r="441" customFormat="false" ht="14.25" hidden="false" customHeight="false" outlineLevel="0" collapsed="false">
      <c r="A441" s="660" t="e">
        <f aca="false">IF(A440="","",IF(A440=#REF!*12,"",+A440+1))</f>
        <v>#REF!</v>
      </c>
      <c r="B441" s="661" t="e">
        <f aca="false">IF(A441="","",+B440)</f>
        <v>#REF!</v>
      </c>
      <c r="C441" s="661" t="e">
        <f aca="false">IF(A441="","",IF(#REF!+'Plano Prestação Mensal Proposta'!A441&gt;120,0,ROUND(IF(B441&gt;0.045,(0.045*0.5),(0.5)*B441),7)))</f>
        <v>#REF!</v>
      </c>
      <c r="D441" s="661" t="e">
        <f aca="false">IF(A441="","",+B441-C441)</f>
        <v>#REF!</v>
      </c>
      <c r="E441" s="662" t="e">
        <f aca="false">IF(A441="","",IF(F440="","",+E440-F440))</f>
        <v>#REF!</v>
      </c>
      <c r="F441" s="662" t="e">
        <f aca="false">IF(A441="","",IF(J441="","",+J441-H441))</f>
        <v>#REF!</v>
      </c>
      <c r="G441" s="662" t="e">
        <f aca="false">IF(A441="","",IF(E441="","",ROUND(+E441*((1+B441)^(1/12)-1),2)))</f>
        <v>#REF!</v>
      </c>
      <c r="H441" s="662" t="e">
        <f aca="false">IF(A441="","",IF(E441="","",ROUND(+E441*((1+D441)^(1/12)-1),2)))</f>
        <v>#REF!</v>
      </c>
      <c r="I441" s="662" t="e">
        <f aca="false">IF(A441="","",+G441-H441)</f>
        <v>#REF!</v>
      </c>
      <c r="J441" s="662" t="e">
        <f aca="false">IF(A441="","",IF(#REF!="","",PMT((1+D441)^(1/12)-1,(#REF!*12)-A441+1,-E441)))</f>
        <v>#REF!</v>
      </c>
    </row>
    <row r="442" customFormat="false" ht="14.25" hidden="false" customHeight="false" outlineLevel="0" collapsed="false">
      <c r="A442" s="660" t="e">
        <f aca="false">IF(A441="","",IF(A441=#REF!*12,"",+A441+1))</f>
        <v>#REF!</v>
      </c>
      <c r="B442" s="661" t="e">
        <f aca="false">IF(A442="","",+B441)</f>
        <v>#REF!</v>
      </c>
      <c r="C442" s="661" t="e">
        <f aca="false">IF(A442="","",IF(#REF!+'Plano Prestação Mensal Proposta'!A442&gt;120,0,ROUND(IF(B442&gt;0.045,(0.045*0.5),(0.5)*B442),7)))</f>
        <v>#REF!</v>
      </c>
      <c r="D442" s="661" t="e">
        <f aca="false">IF(A442="","",+B442-C442)</f>
        <v>#REF!</v>
      </c>
      <c r="E442" s="662" t="e">
        <f aca="false">IF(A442="","",IF(F441="","",+E441-F441))</f>
        <v>#REF!</v>
      </c>
      <c r="F442" s="662" t="e">
        <f aca="false">IF(A442="","",IF(J442="","",+J442-H442))</f>
        <v>#REF!</v>
      </c>
      <c r="G442" s="662" t="e">
        <f aca="false">IF(A442="","",IF(E442="","",ROUND(+E442*((1+B442)^(1/12)-1),2)))</f>
        <v>#REF!</v>
      </c>
      <c r="H442" s="662" t="e">
        <f aca="false">IF(A442="","",IF(E442="","",ROUND(+E442*((1+D442)^(1/12)-1),2)))</f>
        <v>#REF!</v>
      </c>
      <c r="I442" s="662" t="e">
        <f aca="false">IF(A442="","",+G442-H442)</f>
        <v>#REF!</v>
      </c>
      <c r="J442" s="662" t="e">
        <f aca="false">IF(A442="","",IF(#REF!="","",PMT((1+D442)^(1/12)-1,(#REF!*12)-A442+1,-E442)))</f>
        <v>#REF!</v>
      </c>
    </row>
    <row r="443" customFormat="false" ht="14.25" hidden="false" customHeight="false" outlineLevel="0" collapsed="false">
      <c r="A443" s="660" t="e">
        <f aca="false">IF(A442="","",IF(A442=#REF!*12,"",+A442+1))</f>
        <v>#REF!</v>
      </c>
      <c r="B443" s="661" t="e">
        <f aca="false">IF(A443="","",+B442)</f>
        <v>#REF!</v>
      </c>
      <c r="C443" s="661" t="e">
        <f aca="false">IF(A443="","",IF(#REF!+'Plano Prestação Mensal Proposta'!A443&gt;120,0,ROUND(IF(B443&gt;0.045,(0.045*0.5),(0.5)*B443),7)))</f>
        <v>#REF!</v>
      </c>
      <c r="D443" s="661" t="e">
        <f aca="false">IF(A443="","",+B443-C443)</f>
        <v>#REF!</v>
      </c>
      <c r="E443" s="662" t="e">
        <f aca="false">IF(A443="","",IF(F442="","",+E442-F442))</f>
        <v>#REF!</v>
      </c>
      <c r="F443" s="662" t="e">
        <f aca="false">IF(A443="","",IF(J443="","",+J443-H443))</f>
        <v>#REF!</v>
      </c>
      <c r="G443" s="662" t="e">
        <f aca="false">IF(A443="","",IF(E443="","",ROUND(+E443*((1+B443)^(1/12)-1),2)))</f>
        <v>#REF!</v>
      </c>
      <c r="H443" s="662" t="e">
        <f aca="false">IF(A443="","",IF(E443="","",ROUND(+E443*((1+D443)^(1/12)-1),2)))</f>
        <v>#REF!</v>
      </c>
      <c r="I443" s="662" t="e">
        <f aca="false">IF(A443="","",+G443-H443)</f>
        <v>#REF!</v>
      </c>
      <c r="J443" s="662" t="e">
        <f aca="false">IF(A443="","",IF(#REF!="","",PMT((1+D443)^(1/12)-1,(#REF!*12)-A443+1,-E443)))</f>
        <v>#REF!</v>
      </c>
    </row>
    <row r="444" customFormat="false" ht="14.25" hidden="false" customHeight="false" outlineLevel="0" collapsed="false">
      <c r="A444" s="660" t="e">
        <f aca="false">IF(A443="","",IF(A443=#REF!*12,"",+A443+1))</f>
        <v>#REF!</v>
      </c>
      <c r="B444" s="661" t="e">
        <f aca="false">IF(A444="","",+B443)</f>
        <v>#REF!</v>
      </c>
      <c r="C444" s="661" t="e">
        <f aca="false">IF(A444="","",IF(#REF!+'Plano Prestação Mensal Proposta'!A444&gt;120,0,ROUND(IF(B444&gt;0.045,(0.045*0.5),(0.5)*B444),7)))</f>
        <v>#REF!</v>
      </c>
      <c r="D444" s="661" t="e">
        <f aca="false">IF(A444="","",+B444-C444)</f>
        <v>#REF!</v>
      </c>
      <c r="E444" s="662" t="e">
        <f aca="false">IF(A444="","",IF(F443="","",+E443-F443))</f>
        <v>#REF!</v>
      </c>
      <c r="F444" s="662" t="e">
        <f aca="false">IF(A444="","",IF(J444="","",+J444-H444))</f>
        <v>#REF!</v>
      </c>
      <c r="G444" s="662" t="e">
        <f aca="false">IF(A444="","",IF(E444="","",ROUND(+E444*((1+B444)^(1/12)-1),2)))</f>
        <v>#REF!</v>
      </c>
      <c r="H444" s="662" t="e">
        <f aca="false">IF(A444="","",IF(E444="","",ROUND(+E444*((1+D444)^(1/12)-1),2)))</f>
        <v>#REF!</v>
      </c>
      <c r="I444" s="662" t="e">
        <f aca="false">IF(A444="","",+G444-H444)</f>
        <v>#REF!</v>
      </c>
      <c r="J444" s="662" t="e">
        <f aca="false">IF(A444="","",IF(#REF!="","",PMT((1+D444)^(1/12)-1,(#REF!*12)-A444+1,-E444)))</f>
        <v>#REF!</v>
      </c>
    </row>
    <row r="445" customFormat="false" ht="14.25" hidden="false" customHeight="false" outlineLevel="0" collapsed="false">
      <c r="A445" s="660" t="e">
        <f aca="false">IF(A444="","",IF(A444=#REF!*12,"",+A444+1))</f>
        <v>#REF!</v>
      </c>
      <c r="B445" s="661" t="e">
        <f aca="false">IF(A445="","",+B444)</f>
        <v>#REF!</v>
      </c>
      <c r="C445" s="661" t="e">
        <f aca="false">IF(A445="","",IF(#REF!+'Plano Prestação Mensal Proposta'!A445&gt;120,0,ROUND(IF(B445&gt;0.045,(0.045*0.5),(0.5)*B445),7)))</f>
        <v>#REF!</v>
      </c>
      <c r="D445" s="661" t="e">
        <f aca="false">IF(A445="","",+B445-C445)</f>
        <v>#REF!</v>
      </c>
      <c r="E445" s="662" t="e">
        <f aca="false">IF(A445="","",IF(F444="","",+E444-F444))</f>
        <v>#REF!</v>
      </c>
      <c r="F445" s="662" t="e">
        <f aca="false">IF(A445="","",IF(J445="","",+J445-H445))</f>
        <v>#REF!</v>
      </c>
      <c r="G445" s="662" t="e">
        <f aca="false">IF(A445="","",IF(E445="","",ROUND(+E445*((1+B445)^(1/12)-1),2)))</f>
        <v>#REF!</v>
      </c>
      <c r="H445" s="662" t="e">
        <f aca="false">IF(A445="","",IF(E445="","",ROUND(+E445*((1+D445)^(1/12)-1),2)))</f>
        <v>#REF!</v>
      </c>
      <c r="I445" s="662" t="e">
        <f aca="false">IF(A445="","",+G445-H445)</f>
        <v>#REF!</v>
      </c>
      <c r="J445" s="662" t="e">
        <f aca="false">IF(A445="","",IF(#REF!="","",PMT((1+D445)^(1/12)-1,(#REF!*12)-A445+1,-E445)))</f>
        <v>#REF!</v>
      </c>
    </row>
    <row r="446" customFormat="false" ht="14.25" hidden="false" customHeight="false" outlineLevel="0" collapsed="false">
      <c r="A446" s="660" t="e">
        <f aca="false">IF(A445="","",IF(A445=#REF!*12,"",+A445+1))</f>
        <v>#REF!</v>
      </c>
      <c r="B446" s="661" t="e">
        <f aca="false">IF(A446="","",+B445)</f>
        <v>#REF!</v>
      </c>
      <c r="C446" s="661" t="e">
        <f aca="false">IF(A446="","",IF(#REF!+'Plano Prestação Mensal Proposta'!A446&gt;120,0,ROUND(IF(B446&gt;0.045,(0.045*0.5),(0.5)*B446),7)))</f>
        <v>#REF!</v>
      </c>
      <c r="D446" s="661" t="e">
        <f aca="false">IF(A446="","",+B446-C446)</f>
        <v>#REF!</v>
      </c>
      <c r="E446" s="662" t="e">
        <f aca="false">IF(A446="","",IF(F445="","",+E445-F445))</f>
        <v>#REF!</v>
      </c>
      <c r="F446" s="662" t="e">
        <f aca="false">IF(A446="","",IF(J446="","",+J446-H446))</f>
        <v>#REF!</v>
      </c>
      <c r="G446" s="662" t="e">
        <f aca="false">IF(A446="","",IF(E446="","",ROUND(+E446*((1+B446)^(1/12)-1),2)))</f>
        <v>#REF!</v>
      </c>
      <c r="H446" s="662" t="e">
        <f aca="false">IF(A446="","",IF(E446="","",ROUND(+E446*((1+D446)^(1/12)-1),2)))</f>
        <v>#REF!</v>
      </c>
      <c r="I446" s="662" t="e">
        <f aca="false">IF(A446="","",+G446-H446)</f>
        <v>#REF!</v>
      </c>
      <c r="J446" s="662" t="e">
        <f aca="false">IF(A446="","",IF(#REF!="","",PMT((1+D446)^(1/12)-1,(#REF!*12)-A446+1,-E446)))</f>
        <v>#REF!</v>
      </c>
    </row>
    <row r="447" customFormat="false" ht="14.25" hidden="false" customHeight="false" outlineLevel="0" collapsed="false">
      <c r="A447" s="660" t="e">
        <f aca="false">IF(A446="","",IF(A446=#REF!*12,"",+A446+1))</f>
        <v>#REF!</v>
      </c>
      <c r="B447" s="661" t="e">
        <f aca="false">IF(A447="","",+B446)</f>
        <v>#REF!</v>
      </c>
      <c r="C447" s="661" t="e">
        <f aca="false">IF(A447="","",IF(#REF!+'Plano Prestação Mensal Proposta'!A447&gt;120,0,ROUND(IF(B447&gt;0.045,(0.045*0.5),(0.5)*B447),7)))</f>
        <v>#REF!</v>
      </c>
      <c r="D447" s="661" t="e">
        <f aca="false">IF(A447="","",+B447-C447)</f>
        <v>#REF!</v>
      </c>
      <c r="E447" s="662" t="e">
        <f aca="false">IF(A447="","",IF(F446="","",+E446-F446))</f>
        <v>#REF!</v>
      </c>
      <c r="F447" s="662" t="e">
        <f aca="false">IF(A447="","",IF(J447="","",+J447-H447))</f>
        <v>#REF!</v>
      </c>
      <c r="G447" s="662" t="e">
        <f aca="false">IF(A447="","",IF(E447="","",ROUND(+E447*((1+B447)^(1/12)-1),2)))</f>
        <v>#REF!</v>
      </c>
      <c r="H447" s="662" t="e">
        <f aca="false">IF(A447="","",IF(E447="","",ROUND(+E447*((1+D447)^(1/12)-1),2)))</f>
        <v>#REF!</v>
      </c>
      <c r="I447" s="662" t="e">
        <f aca="false">IF(A447="","",+G447-H447)</f>
        <v>#REF!</v>
      </c>
      <c r="J447" s="662" t="e">
        <f aca="false">IF(A447="","",IF(#REF!="","",PMT((1+D447)^(1/12)-1,(#REF!*12)-A447+1,-E447)))</f>
        <v>#REF!</v>
      </c>
    </row>
    <row r="448" customFormat="false" ht="14.25" hidden="false" customHeight="false" outlineLevel="0" collapsed="false">
      <c r="A448" s="660" t="e">
        <f aca="false">IF(A447="","",IF(A447=#REF!*12,"",+A447+1))</f>
        <v>#REF!</v>
      </c>
      <c r="B448" s="661" t="e">
        <f aca="false">IF(A448="","",+B447)</f>
        <v>#REF!</v>
      </c>
      <c r="C448" s="661" t="e">
        <f aca="false">IF(A448="","",IF(#REF!+'Plano Prestação Mensal Proposta'!A448&gt;120,0,ROUND(IF(B448&gt;0.045,(0.045*0.5),(0.5)*B448),7)))</f>
        <v>#REF!</v>
      </c>
      <c r="D448" s="661" t="e">
        <f aca="false">IF(A448="","",+B448-C448)</f>
        <v>#REF!</v>
      </c>
      <c r="E448" s="662" t="e">
        <f aca="false">IF(A448="","",IF(F447="","",+E447-F447))</f>
        <v>#REF!</v>
      </c>
      <c r="F448" s="662" t="e">
        <f aca="false">IF(A448="","",IF(J448="","",+J448-H448))</f>
        <v>#REF!</v>
      </c>
      <c r="G448" s="662" t="e">
        <f aca="false">IF(A448="","",IF(E448="","",ROUND(+E448*((1+B448)^(1/12)-1),2)))</f>
        <v>#REF!</v>
      </c>
      <c r="H448" s="662" t="e">
        <f aca="false">IF(A448="","",IF(E448="","",ROUND(+E448*((1+D448)^(1/12)-1),2)))</f>
        <v>#REF!</v>
      </c>
      <c r="I448" s="662" t="e">
        <f aca="false">IF(A448="","",+G448-H448)</f>
        <v>#REF!</v>
      </c>
      <c r="J448" s="662" t="e">
        <f aca="false">IF(A448="","",IF(#REF!="","",PMT((1+D448)^(1/12)-1,(#REF!*12)-A448+1,-E448)))</f>
        <v>#REF!</v>
      </c>
    </row>
    <row r="449" customFormat="false" ht="14.25" hidden="false" customHeight="false" outlineLevel="0" collapsed="false">
      <c r="A449" s="660" t="e">
        <f aca="false">IF(A448="","",IF(A448=#REF!*12,"",+A448+1))</f>
        <v>#REF!</v>
      </c>
      <c r="B449" s="661" t="e">
        <f aca="false">IF(A449="","",+B448)</f>
        <v>#REF!</v>
      </c>
      <c r="C449" s="661" t="e">
        <f aca="false">IF(A449="","",IF(#REF!+'Plano Prestação Mensal Proposta'!A449&gt;120,0,ROUND(IF(B449&gt;0.045,(0.045*0.5),(0.5)*B449),7)))</f>
        <v>#REF!</v>
      </c>
      <c r="D449" s="661" t="e">
        <f aca="false">IF(A449="","",+B449-C449)</f>
        <v>#REF!</v>
      </c>
      <c r="E449" s="662" t="e">
        <f aca="false">IF(A449="","",IF(F448="","",+E448-F448))</f>
        <v>#REF!</v>
      </c>
      <c r="F449" s="662" t="e">
        <f aca="false">IF(A449="","",IF(J449="","",+J449-H449))</f>
        <v>#REF!</v>
      </c>
      <c r="G449" s="662" t="e">
        <f aca="false">IF(A449="","",IF(E449="","",ROUND(+E449*((1+B449)^(1/12)-1),2)))</f>
        <v>#REF!</v>
      </c>
      <c r="H449" s="662" t="e">
        <f aca="false">IF(A449="","",IF(E449="","",ROUND(+E449*((1+D449)^(1/12)-1),2)))</f>
        <v>#REF!</v>
      </c>
      <c r="I449" s="662" t="e">
        <f aca="false">IF(A449="","",+G449-H449)</f>
        <v>#REF!</v>
      </c>
      <c r="J449" s="662" t="e">
        <f aca="false">IF(A449="","",IF(#REF!="","",PMT((1+D449)^(1/12)-1,(#REF!*12)-A449+1,-E449)))</f>
        <v>#REF!</v>
      </c>
    </row>
    <row r="450" customFormat="false" ht="14.25" hidden="false" customHeight="false" outlineLevel="0" collapsed="false">
      <c r="A450" s="660" t="e">
        <f aca="false">IF(A449="","",IF(A449=#REF!*12,"",+A449+1))</f>
        <v>#REF!</v>
      </c>
      <c r="B450" s="661" t="e">
        <f aca="false">IF(A450="","",+B449)</f>
        <v>#REF!</v>
      </c>
      <c r="C450" s="661" t="e">
        <f aca="false">IF(A450="","",IF(#REF!+'Plano Prestação Mensal Proposta'!A450&gt;120,0,ROUND(IF(B450&gt;0.045,(0.045*0.5),(0.5)*B450),7)))</f>
        <v>#REF!</v>
      </c>
      <c r="D450" s="661" t="e">
        <f aca="false">IF(A450="","",+B450-C450)</f>
        <v>#REF!</v>
      </c>
      <c r="E450" s="662" t="e">
        <f aca="false">IF(A450="","",IF(F449="","",+E449-F449))</f>
        <v>#REF!</v>
      </c>
      <c r="F450" s="662" t="e">
        <f aca="false">IF(A450="","",IF(J450="","",+J450-H450))</f>
        <v>#REF!</v>
      </c>
      <c r="G450" s="662" t="e">
        <f aca="false">IF(A450="","",IF(E450="","",ROUND(+E450*((1+B450)^(1/12)-1),2)))</f>
        <v>#REF!</v>
      </c>
      <c r="H450" s="662" t="e">
        <f aca="false">IF(A450="","",IF(E450="","",ROUND(+E450*((1+D450)^(1/12)-1),2)))</f>
        <v>#REF!</v>
      </c>
      <c r="I450" s="662" t="e">
        <f aca="false">IF(A450="","",+G450-H450)</f>
        <v>#REF!</v>
      </c>
      <c r="J450" s="662" t="e">
        <f aca="false">IF(A450="","",IF(#REF!="","",PMT((1+D450)^(1/12)-1,(#REF!*12)-A450+1,-E450)))</f>
        <v>#REF!</v>
      </c>
    </row>
    <row r="451" customFormat="false" ht="14.25" hidden="false" customHeight="false" outlineLevel="0" collapsed="false">
      <c r="A451" s="660" t="e">
        <f aca="false">IF(A450="","",IF(A450=#REF!*12,"",+A450+1))</f>
        <v>#REF!</v>
      </c>
      <c r="B451" s="661" t="e">
        <f aca="false">IF(A451="","",+B450)</f>
        <v>#REF!</v>
      </c>
      <c r="C451" s="661" t="e">
        <f aca="false">IF(A451="","",IF(#REF!+'Plano Prestação Mensal Proposta'!A451&gt;120,0,ROUND(IF(B451&gt;0.045,(0.045*0.5),(0.5)*B451),7)))</f>
        <v>#REF!</v>
      </c>
      <c r="D451" s="661" t="e">
        <f aca="false">IF(A451="","",+B451-C451)</f>
        <v>#REF!</v>
      </c>
      <c r="E451" s="662" t="e">
        <f aca="false">IF(A451="","",IF(F450="","",+E450-F450))</f>
        <v>#REF!</v>
      </c>
      <c r="F451" s="662" t="e">
        <f aca="false">IF(A451="","",IF(J451="","",+J451-H451))</f>
        <v>#REF!</v>
      </c>
      <c r="G451" s="662" t="e">
        <f aca="false">IF(A451="","",IF(E451="","",ROUND(+E451*((1+B451)^(1/12)-1),2)))</f>
        <v>#REF!</v>
      </c>
      <c r="H451" s="662" t="e">
        <f aca="false">IF(A451="","",IF(E451="","",ROUND(+E451*((1+D451)^(1/12)-1),2)))</f>
        <v>#REF!</v>
      </c>
      <c r="I451" s="662" t="e">
        <f aca="false">IF(A451="","",+G451-H451)</f>
        <v>#REF!</v>
      </c>
      <c r="J451" s="662" t="e">
        <f aca="false">IF(A451="","",IF(#REF!="","",PMT((1+D451)^(1/12)-1,(#REF!*12)-A451+1,-E451)))</f>
        <v>#REF!</v>
      </c>
    </row>
    <row r="452" customFormat="false" ht="14.25" hidden="false" customHeight="false" outlineLevel="0" collapsed="false">
      <c r="A452" s="660" t="e">
        <f aca="false">IF(A451="","",IF(A451=#REF!*12,"",+A451+1))</f>
        <v>#REF!</v>
      </c>
      <c r="B452" s="661" t="e">
        <f aca="false">IF(A452="","",+B451)</f>
        <v>#REF!</v>
      </c>
      <c r="C452" s="661" t="e">
        <f aca="false">IF(A452="","",IF(#REF!+'Plano Prestação Mensal Proposta'!A452&gt;120,0,ROUND(IF(B452&gt;0.045,(0.045*0.5),(0.5)*B452),7)))</f>
        <v>#REF!</v>
      </c>
      <c r="D452" s="661" t="e">
        <f aca="false">IF(A452="","",+B452-C452)</f>
        <v>#REF!</v>
      </c>
      <c r="E452" s="662" t="e">
        <f aca="false">IF(A452="","",IF(F451="","",+E451-F451))</f>
        <v>#REF!</v>
      </c>
      <c r="F452" s="662" t="e">
        <f aca="false">IF(A452="","",IF(J452="","",+J452-H452))</f>
        <v>#REF!</v>
      </c>
      <c r="G452" s="662" t="e">
        <f aca="false">IF(A452="","",IF(E452="","",ROUND(+E452*((1+B452)^(1/12)-1),2)))</f>
        <v>#REF!</v>
      </c>
      <c r="H452" s="662" t="e">
        <f aca="false">IF(A452="","",IF(E452="","",ROUND(+E452*((1+D452)^(1/12)-1),2)))</f>
        <v>#REF!</v>
      </c>
      <c r="I452" s="662" t="e">
        <f aca="false">IF(A452="","",+G452-H452)</f>
        <v>#REF!</v>
      </c>
      <c r="J452" s="662" t="e">
        <f aca="false">IF(A452="","",IF(#REF!="","",PMT((1+D452)^(1/12)-1,(#REF!*12)-A452+1,-E452)))</f>
        <v>#REF!</v>
      </c>
    </row>
    <row r="453" customFormat="false" ht="14.25" hidden="false" customHeight="false" outlineLevel="0" collapsed="false">
      <c r="A453" s="660" t="e">
        <f aca="false">IF(A452="","",IF(A452=#REF!*12,"",+A452+1))</f>
        <v>#REF!</v>
      </c>
      <c r="B453" s="661" t="e">
        <f aca="false">IF(A453="","",+B452)</f>
        <v>#REF!</v>
      </c>
      <c r="C453" s="661" t="e">
        <f aca="false">IF(A453="","",IF(#REF!+'Plano Prestação Mensal Proposta'!A453&gt;120,0,ROUND(IF(B453&gt;0.045,(0.045*0.5),(0.5)*B453),7)))</f>
        <v>#REF!</v>
      </c>
      <c r="D453" s="661" t="e">
        <f aca="false">IF(A453="","",+B453-C453)</f>
        <v>#REF!</v>
      </c>
      <c r="E453" s="662" t="e">
        <f aca="false">IF(A453="","",IF(F452="","",+E452-F452))</f>
        <v>#REF!</v>
      </c>
      <c r="F453" s="662" t="e">
        <f aca="false">IF(A453="","",IF(J453="","",+J453-H453))</f>
        <v>#REF!</v>
      </c>
      <c r="G453" s="662" t="e">
        <f aca="false">IF(A453="","",IF(E453="","",ROUND(+E453*((1+B453)^(1/12)-1),2)))</f>
        <v>#REF!</v>
      </c>
      <c r="H453" s="662" t="e">
        <f aca="false">IF(A453="","",IF(E453="","",ROUND(+E453*((1+D453)^(1/12)-1),2)))</f>
        <v>#REF!</v>
      </c>
      <c r="I453" s="662" t="e">
        <f aca="false">IF(A453="","",+G453-H453)</f>
        <v>#REF!</v>
      </c>
      <c r="J453" s="662" t="e">
        <f aca="false">IF(A453="","",IF(#REF!="","",PMT((1+D453)^(1/12)-1,(#REF!*12)-A453+1,-E453)))</f>
        <v>#REF!</v>
      </c>
    </row>
    <row r="454" customFormat="false" ht="14.25" hidden="false" customHeight="false" outlineLevel="0" collapsed="false">
      <c r="A454" s="660" t="e">
        <f aca="false">IF(A453="","",IF(A453=#REF!*12,"",+A453+1))</f>
        <v>#REF!</v>
      </c>
      <c r="B454" s="661" t="e">
        <f aca="false">IF(A454="","",+B453)</f>
        <v>#REF!</v>
      </c>
      <c r="C454" s="661" t="e">
        <f aca="false">IF(A454="","",IF(#REF!+'Plano Prestação Mensal Proposta'!A454&gt;120,0,ROUND(IF(B454&gt;0.045,(0.045*0.5),(0.5)*B454),7)))</f>
        <v>#REF!</v>
      </c>
      <c r="D454" s="661" t="e">
        <f aca="false">IF(A454="","",+B454-C454)</f>
        <v>#REF!</v>
      </c>
      <c r="E454" s="662" t="e">
        <f aca="false">IF(A454="","",IF(F453="","",+E453-F453))</f>
        <v>#REF!</v>
      </c>
      <c r="F454" s="662" t="e">
        <f aca="false">IF(A454="","",IF(J454="","",+J454-H454))</f>
        <v>#REF!</v>
      </c>
      <c r="G454" s="662" t="e">
        <f aca="false">IF(A454="","",IF(E454="","",ROUND(+E454*((1+B454)^(1/12)-1),2)))</f>
        <v>#REF!</v>
      </c>
      <c r="H454" s="662" t="e">
        <f aca="false">IF(A454="","",IF(E454="","",ROUND(+E454*((1+D454)^(1/12)-1),2)))</f>
        <v>#REF!</v>
      </c>
      <c r="I454" s="662" t="e">
        <f aca="false">IF(A454="","",+G454-H454)</f>
        <v>#REF!</v>
      </c>
      <c r="J454" s="662" t="e">
        <f aca="false">IF(A454="","",IF(#REF!="","",PMT((1+D454)^(1/12)-1,(#REF!*12)-A454+1,-E454)))</f>
        <v>#REF!</v>
      </c>
    </row>
    <row r="455" customFormat="false" ht="14.25" hidden="false" customHeight="false" outlineLevel="0" collapsed="false">
      <c r="A455" s="660" t="e">
        <f aca="false">IF(A454="","",IF(A454=#REF!*12,"",+A454+1))</f>
        <v>#REF!</v>
      </c>
      <c r="B455" s="661" t="e">
        <f aca="false">IF(A455="","",+B454)</f>
        <v>#REF!</v>
      </c>
      <c r="C455" s="661" t="e">
        <f aca="false">IF(A455="","",IF(#REF!+'Plano Prestação Mensal Proposta'!A455&gt;120,0,ROUND(IF(B455&gt;0.045,(0.045*0.5),(0.5)*B455),7)))</f>
        <v>#REF!</v>
      </c>
      <c r="D455" s="661" t="e">
        <f aca="false">IF(A455="","",+B455-C455)</f>
        <v>#REF!</v>
      </c>
      <c r="E455" s="662" t="e">
        <f aca="false">IF(A455="","",IF(F454="","",+E454-F454))</f>
        <v>#REF!</v>
      </c>
      <c r="F455" s="662" t="e">
        <f aca="false">IF(A455="","",IF(J455="","",+J455-H455))</f>
        <v>#REF!</v>
      </c>
      <c r="G455" s="662" t="e">
        <f aca="false">IF(A455="","",IF(E455="","",ROUND(+E455*((1+B455)^(1/12)-1),2)))</f>
        <v>#REF!</v>
      </c>
      <c r="H455" s="662" t="e">
        <f aca="false">IF(A455="","",IF(E455="","",ROUND(+E455*((1+D455)^(1/12)-1),2)))</f>
        <v>#REF!</v>
      </c>
      <c r="I455" s="662" t="e">
        <f aca="false">IF(A455="","",+G455-H455)</f>
        <v>#REF!</v>
      </c>
      <c r="J455" s="662" t="e">
        <f aca="false">IF(A455="","",IF(#REF!="","",PMT((1+D455)^(1/12)-1,(#REF!*12)-A455+1,-E455)))</f>
        <v>#REF!</v>
      </c>
    </row>
    <row r="456" customFormat="false" ht="14.25" hidden="false" customHeight="false" outlineLevel="0" collapsed="false">
      <c r="A456" s="660" t="e">
        <f aca="false">IF(A455="","",IF(A455=#REF!*12,"",+A455+1))</f>
        <v>#REF!</v>
      </c>
      <c r="B456" s="661" t="e">
        <f aca="false">IF(A456="","",+B455)</f>
        <v>#REF!</v>
      </c>
      <c r="C456" s="661" t="e">
        <f aca="false">IF(A456="","",IF(#REF!+'Plano Prestação Mensal Proposta'!A456&gt;120,0,ROUND(IF(B456&gt;0.045,(0.045*0.5),(0.5)*B456),7)))</f>
        <v>#REF!</v>
      </c>
      <c r="D456" s="661" t="e">
        <f aca="false">IF(A456="","",+B456-C456)</f>
        <v>#REF!</v>
      </c>
      <c r="E456" s="662" t="e">
        <f aca="false">IF(A456="","",IF(F455="","",+E455-F455))</f>
        <v>#REF!</v>
      </c>
      <c r="F456" s="662" t="e">
        <f aca="false">IF(A456="","",IF(J456="","",+J456-H456))</f>
        <v>#REF!</v>
      </c>
      <c r="G456" s="662" t="e">
        <f aca="false">IF(A456="","",IF(E456="","",ROUND(+E456*((1+B456)^(1/12)-1),2)))</f>
        <v>#REF!</v>
      </c>
      <c r="H456" s="662" t="e">
        <f aca="false">IF(A456="","",IF(E456="","",ROUND(+E456*((1+D456)^(1/12)-1),2)))</f>
        <v>#REF!</v>
      </c>
      <c r="I456" s="662" t="e">
        <f aca="false">IF(A456="","",+G456-H456)</f>
        <v>#REF!</v>
      </c>
      <c r="J456" s="662" t="e">
        <f aca="false">IF(A456="","",IF(#REF!="","",PMT((1+D456)^(1/12)-1,(#REF!*12)-A456+1,-E456)))</f>
        <v>#REF!</v>
      </c>
    </row>
    <row r="457" customFormat="false" ht="14.25" hidden="false" customHeight="false" outlineLevel="0" collapsed="false">
      <c r="A457" s="660" t="e">
        <f aca="false">IF(A456="","",IF(A456=#REF!*12,"",+A456+1))</f>
        <v>#REF!</v>
      </c>
      <c r="B457" s="661" t="e">
        <f aca="false">IF(A457="","",+B456)</f>
        <v>#REF!</v>
      </c>
      <c r="C457" s="661" t="e">
        <f aca="false">IF(A457="","",IF(#REF!+'Plano Prestação Mensal Proposta'!A457&gt;120,0,ROUND(IF(B457&gt;0.045,(0.045*0.5),(0.5)*B457),7)))</f>
        <v>#REF!</v>
      </c>
      <c r="D457" s="661" t="e">
        <f aca="false">IF(A457="","",+B457-C457)</f>
        <v>#REF!</v>
      </c>
      <c r="E457" s="662" t="e">
        <f aca="false">IF(A457="","",IF(F456="","",+E456-F456))</f>
        <v>#REF!</v>
      </c>
      <c r="F457" s="662" t="e">
        <f aca="false">IF(A457="","",IF(J457="","",+J457-H457))</f>
        <v>#REF!</v>
      </c>
      <c r="G457" s="662" t="e">
        <f aca="false">IF(A457="","",IF(E457="","",ROUND(+E457*((1+B457)^(1/12)-1),2)))</f>
        <v>#REF!</v>
      </c>
      <c r="H457" s="662" t="e">
        <f aca="false">IF(A457="","",IF(E457="","",ROUND(+E457*((1+D457)^(1/12)-1),2)))</f>
        <v>#REF!</v>
      </c>
      <c r="I457" s="662" t="e">
        <f aca="false">IF(A457="","",+G457-H457)</f>
        <v>#REF!</v>
      </c>
      <c r="J457" s="662" t="e">
        <f aca="false">IF(A457="","",IF(#REF!="","",PMT((1+D457)^(1/12)-1,(#REF!*12)-A457+1,-E457)))</f>
        <v>#REF!</v>
      </c>
    </row>
    <row r="458" customFormat="false" ht="14.25" hidden="false" customHeight="false" outlineLevel="0" collapsed="false">
      <c r="A458" s="660" t="e">
        <f aca="false">IF(A457="","",IF(A457=#REF!*12,"",+A457+1))</f>
        <v>#REF!</v>
      </c>
      <c r="B458" s="661" t="e">
        <f aca="false">IF(A458="","",+B457)</f>
        <v>#REF!</v>
      </c>
      <c r="C458" s="661" t="e">
        <f aca="false">IF(A458="","",IF(#REF!+'Plano Prestação Mensal Proposta'!A458&gt;120,0,ROUND(IF(B458&gt;0.045,(0.045*0.5),(0.5)*B458),7)))</f>
        <v>#REF!</v>
      </c>
      <c r="D458" s="661" t="e">
        <f aca="false">IF(A458="","",+B458-C458)</f>
        <v>#REF!</v>
      </c>
      <c r="E458" s="662" t="e">
        <f aca="false">IF(A458="","",IF(F457="","",+E457-F457))</f>
        <v>#REF!</v>
      </c>
      <c r="F458" s="662" t="e">
        <f aca="false">IF(A458="","",IF(J458="","",+J458-H458))</f>
        <v>#REF!</v>
      </c>
      <c r="G458" s="662" t="e">
        <f aca="false">IF(A458="","",IF(E458="","",ROUND(+E458*((1+B458)^(1/12)-1),2)))</f>
        <v>#REF!</v>
      </c>
      <c r="H458" s="662" t="e">
        <f aca="false">IF(A458="","",IF(E458="","",ROUND(+E458*((1+D458)^(1/12)-1),2)))</f>
        <v>#REF!</v>
      </c>
      <c r="I458" s="662" t="e">
        <f aca="false">IF(A458="","",+G458-H458)</f>
        <v>#REF!</v>
      </c>
      <c r="J458" s="662" t="e">
        <f aca="false">IF(A458="","",IF(#REF!="","",PMT((1+D458)^(1/12)-1,(#REF!*12)-A458+1,-E458)))</f>
        <v>#REF!</v>
      </c>
    </row>
    <row r="459" customFormat="false" ht="14.25" hidden="false" customHeight="false" outlineLevel="0" collapsed="false">
      <c r="A459" s="660" t="e">
        <f aca="false">IF(A458="","",IF(A458=#REF!*12,"",+A458+1))</f>
        <v>#REF!</v>
      </c>
      <c r="B459" s="661" t="e">
        <f aca="false">IF(A459="","",+B458)</f>
        <v>#REF!</v>
      </c>
      <c r="C459" s="661" t="e">
        <f aca="false">IF(A459="","",IF(#REF!+'Plano Prestação Mensal Proposta'!A459&gt;120,0,ROUND(IF(B459&gt;0.045,(0.045*0.5),(0.5)*B459),7)))</f>
        <v>#REF!</v>
      </c>
      <c r="D459" s="661" t="e">
        <f aca="false">IF(A459="","",+B459-C459)</f>
        <v>#REF!</v>
      </c>
      <c r="E459" s="662" t="e">
        <f aca="false">IF(A459="","",IF(F458="","",+E458-F458))</f>
        <v>#REF!</v>
      </c>
      <c r="F459" s="662" t="e">
        <f aca="false">IF(A459="","",IF(J459="","",+J459-H459))</f>
        <v>#REF!</v>
      </c>
      <c r="G459" s="662" t="e">
        <f aca="false">IF(A459="","",IF(E459="","",ROUND(+E459*((1+B459)^(1/12)-1),2)))</f>
        <v>#REF!</v>
      </c>
      <c r="H459" s="662" t="e">
        <f aca="false">IF(A459="","",IF(E459="","",ROUND(+E459*((1+D459)^(1/12)-1),2)))</f>
        <v>#REF!</v>
      </c>
      <c r="I459" s="662" t="e">
        <f aca="false">IF(A459="","",+G459-H459)</f>
        <v>#REF!</v>
      </c>
      <c r="J459" s="662" t="e">
        <f aca="false">IF(A459="","",IF(#REF!="","",PMT((1+D459)^(1/12)-1,(#REF!*12)-A459+1,-E459)))</f>
        <v>#REF!</v>
      </c>
    </row>
    <row r="460" customFormat="false" ht="14.25" hidden="false" customHeight="false" outlineLevel="0" collapsed="false">
      <c r="A460" s="660" t="e">
        <f aca="false">IF(A459="","",IF(A459=#REF!*12,"",+A459+1))</f>
        <v>#REF!</v>
      </c>
      <c r="B460" s="661" t="e">
        <f aca="false">IF(A460="","",+B459)</f>
        <v>#REF!</v>
      </c>
      <c r="C460" s="661" t="e">
        <f aca="false">IF(A460="","",IF(#REF!+'Plano Prestação Mensal Proposta'!A460&gt;120,0,ROUND(IF(B460&gt;0.045,(0.045*0.5),(0.5)*B460),7)))</f>
        <v>#REF!</v>
      </c>
      <c r="D460" s="661" t="e">
        <f aca="false">IF(A460="","",+B460-C460)</f>
        <v>#REF!</v>
      </c>
      <c r="E460" s="662" t="e">
        <f aca="false">IF(A460="","",IF(F459="","",+E459-F459))</f>
        <v>#REF!</v>
      </c>
      <c r="F460" s="662" t="e">
        <f aca="false">IF(A460="","",IF(J460="","",+J460-H460))</f>
        <v>#REF!</v>
      </c>
      <c r="G460" s="662" t="e">
        <f aca="false">IF(A460="","",IF(E460="","",ROUND(+E460*((1+B460)^(1/12)-1),2)))</f>
        <v>#REF!</v>
      </c>
      <c r="H460" s="662" t="e">
        <f aca="false">IF(A460="","",IF(E460="","",ROUND(+E460*((1+D460)^(1/12)-1),2)))</f>
        <v>#REF!</v>
      </c>
      <c r="I460" s="662" t="e">
        <f aca="false">IF(A460="","",+G460-H460)</f>
        <v>#REF!</v>
      </c>
      <c r="J460" s="662" t="e">
        <f aca="false">IF(A460="","",IF(#REF!="","",PMT((1+D460)^(1/12)-1,(#REF!*12)-A460+1,-E460)))</f>
        <v>#REF!</v>
      </c>
    </row>
    <row r="461" customFormat="false" ht="14.25" hidden="false" customHeight="false" outlineLevel="0" collapsed="false">
      <c r="A461" s="660" t="e">
        <f aca="false">IF(A460="","",IF(A460=#REF!*12,"",+A460+1))</f>
        <v>#REF!</v>
      </c>
      <c r="B461" s="661" t="e">
        <f aca="false">IF(A461="","",+B460)</f>
        <v>#REF!</v>
      </c>
      <c r="C461" s="661" t="e">
        <f aca="false">IF(A461="","",IF(#REF!+'Plano Prestação Mensal Proposta'!A461&gt;120,0,ROUND(IF(B461&gt;0.045,(0.045*0.5),(0.5)*B461),7)))</f>
        <v>#REF!</v>
      </c>
      <c r="D461" s="661" t="e">
        <f aca="false">IF(A461="","",+B461-C461)</f>
        <v>#REF!</v>
      </c>
      <c r="E461" s="662" t="e">
        <f aca="false">IF(A461="","",IF(F460="","",+E460-F460))</f>
        <v>#REF!</v>
      </c>
      <c r="F461" s="662" t="e">
        <f aca="false">IF(A461="","",IF(J461="","",+J461-H461))</f>
        <v>#REF!</v>
      </c>
      <c r="G461" s="662" t="e">
        <f aca="false">IF(A461="","",IF(E461="","",ROUND(+E461*((1+B461)^(1/12)-1),2)))</f>
        <v>#REF!</v>
      </c>
      <c r="H461" s="662" t="e">
        <f aca="false">IF(A461="","",IF(E461="","",ROUND(+E461*((1+D461)^(1/12)-1),2)))</f>
        <v>#REF!</v>
      </c>
      <c r="I461" s="662" t="e">
        <f aca="false">IF(A461="","",+G461-H461)</f>
        <v>#REF!</v>
      </c>
      <c r="J461" s="662" t="e">
        <f aca="false">IF(A461="","",IF(#REF!="","",PMT((1+D461)^(1/12)-1,(#REF!*12)-A461+1,-E461)))</f>
        <v>#REF!</v>
      </c>
    </row>
    <row r="462" customFormat="false" ht="14.25" hidden="false" customHeight="false" outlineLevel="0" collapsed="false">
      <c r="A462" s="660" t="e">
        <f aca="false">IF(A461="","",IF(A461=#REF!*12,"",+A461+1))</f>
        <v>#REF!</v>
      </c>
      <c r="B462" s="661" t="e">
        <f aca="false">IF(A462="","",+B461)</f>
        <v>#REF!</v>
      </c>
      <c r="C462" s="661" t="e">
        <f aca="false">IF(A462="","",IF(#REF!+'Plano Prestação Mensal Proposta'!A462&gt;120,0,ROUND(IF(B462&gt;0.045,(0.045*0.5),(0.5)*B462),7)))</f>
        <v>#REF!</v>
      </c>
      <c r="D462" s="661" t="e">
        <f aca="false">IF(A462="","",+B462-C462)</f>
        <v>#REF!</v>
      </c>
      <c r="E462" s="662" t="e">
        <f aca="false">IF(A462="","",IF(F461="","",+E461-F461))</f>
        <v>#REF!</v>
      </c>
      <c r="F462" s="662" t="e">
        <f aca="false">IF(A462="","",IF(J462="","",+J462-H462))</f>
        <v>#REF!</v>
      </c>
      <c r="G462" s="662" t="e">
        <f aca="false">IF(A462="","",IF(E462="","",ROUND(+E462*((1+B462)^(1/12)-1),2)))</f>
        <v>#REF!</v>
      </c>
      <c r="H462" s="662" t="e">
        <f aca="false">IF(A462="","",IF(E462="","",ROUND(+E462*((1+D462)^(1/12)-1),2)))</f>
        <v>#REF!</v>
      </c>
      <c r="I462" s="662" t="e">
        <f aca="false">IF(A462="","",+G462-H462)</f>
        <v>#REF!</v>
      </c>
      <c r="J462" s="662" t="e">
        <f aca="false">IF(A462="","",IF(#REF!="","",PMT((1+D462)^(1/12)-1,(#REF!*12)-A462+1,-E462)))</f>
        <v>#REF!</v>
      </c>
    </row>
    <row r="463" customFormat="false" ht="14.25" hidden="false" customHeight="false" outlineLevel="0" collapsed="false">
      <c r="A463" s="660" t="e">
        <f aca="false">IF(A462="","",IF(A462=#REF!*12,"",+A462+1))</f>
        <v>#REF!</v>
      </c>
      <c r="B463" s="661" t="e">
        <f aca="false">IF(A463="","",+B462)</f>
        <v>#REF!</v>
      </c>
      <c r="C463" s="661" t="e">
        <f aca="false">IF(A463="","",IF(#REF!+'Plano Prestação Mensal Proposta'!A463&gt;120,0,ROUND(IF(B463&gt;0.045,(0.045*0.5),(0.5)*B463),7)))</f>
        <v>#REF!</v>
      </c>
      <c r="D463" s="661" t="e">
        <f aca="false">IF(A463="","",+B463-C463)</f>
        <v>#REF!</v>
      </c>
      <c r="E463" s="662" t="e">
        <f aca="false">IF(A463="","",IF(F462="","",+E462-F462))</f>
        <v>#REF!</v>
      </c>
      <c r="F463" s="662" t="e">
        <f aca="false">IF(A463="","",IF(J463="","",+J463-H463))</f>
        <v>#REF!</v>
      </c>
      <c r="G463" s="662" t="e">
        <f aca="false">IF(A463="","",IF(E463="","",ROUND(+E463*((1+B463)^(1/12)-1),2)))</f>
        <v>#REF!</v>
      </c>
      <c r="H463" s="662" t="e">
        <f aca="false">IF(A463="","",IF(E463="","",ROUND(+E463*((1+D463)^(1/12)-1),2)))</f>
        <v>#REF!</v>
      </c>
      <c r="I463" s="662" t="e">
        <f aca="false">IF(A463="","",+G463-H463)</f>
        <v>#REF!</v>
      </c>
      <c r="J463" s="662" t="e">
        <f aca="false">IF(A463="","",IF(#REF!="","",PMT((1+D463)^(1/12)-1,(#REF!*12)-A463+1,-E463)))</f>
        <v>#REF!</v>
      </c>
    </row>
    <row r="464" customFormat="false" ht="14.25" hidden="false" customHeight="false" outlineLevel="0" collapsed="false">
      <c r="A464" s="660" t="e">
        <f aca="false">IF(A463="","",IF(A463=#REF!*12,"",+A463+1))</f>
        <v>#REF!</v>
      </c>
      <c r="B464" s="661" t="e">
        <f aca="false">IF(A464="","",+B463)</f>
        <v>#REF!</v>
      </c>
      <c r="C464" s="661" t="e">
        <f aca="false">IF(A464="","",IF(#REF!+'Plano Prestação Mensal Proposta'!A464&gt;120,0,ROUND(IF(B464&gt;0.045,(0.045*0.5),(0.5)*B464),7)))</f>
        <v>#REF!</v>
      </c>
      <c r="D464" s="661" t="e">
        <f aca="false">IF(A464="","",+B464-C464)</f>
        <v>#REF!</v>
      </c>
      <c r="E464" s="662" t="e">
        <f aca="false">IF(A464="","",IF(F463="","",+E463-F463))</f>
        <v>#REF!</v>
      </c>
      <c r="F464" s="662" t="e">
        <f aca="false">IF(A464="","",IF(J464="","",+J464-H464))</f>
        <v>#REF!</v>
      </c>
      <c r="G464" s="662" t="e">
        <f aca="false">IF(A464="","",IF(E464="","",ROUND(+E464*((1+B464)^(1/12)-1),2)))</f>
        <v>#REF!</v>
      </c>
      <c r="H464" s="662" t="e">
        <f aca="false">IF(A464="","",IF(E464="","",ROUND(+E464*((1+D464)^(1/12)-1),2)))</f>
        <v>#REF!</v>
      </c>
      <c r="I464" s="662" t="e">
        <f aca="false">IF(A464="","",+G464-H464)</f>
        <v>#REF!</v>
      </c>
      <c r="J464" s="662" t="e">
        <f aca="false">IF(A464="","",IF(#REF!="","",PMT((1+D464)^(1/12)-1,(#REF!*12)-A464+1,-E464)))</f>
        <v>#REF!</v>
      </c>
    </row>
    <row r="465" customFormat="false" ht="14.25" hidden="false" customHeight="false" outlineLevel="0" collapsed="false">
      <c r="A465" s="660" t="e">
        <f aca="false">IF(A464="","",IF(A464=#REF!*12,"",+A464+1))</f>
        <v>#REF!</v>
      </c>
      <c r="B465" s="661" t="e">
        <f aca="false">IF(A465="","",+B464)</f>
        <v>#REF!</v>
      </c>
      <c r="C465" s="661" t="e">
        <f aca="false">IF(A465="","",IF(#REF!+'Plano Prestação Mensal Proposta'!A465&gt;120,0,ROUND(IF(B465&gt;0.045,(0.045*0.5),(0.5)*B465),7)))</f>
        <v>#REF!</v>
      </c>
      <c r="D465" s="661" t="e">
        <f aca="false">IF(A465="","",+B465-C465)</f>
        <v>#REF!</v>
      </c>
      <c r="E465" s="662" t="e">
        <f aca="false">IF(A465="","",IF(F464="","",+E464-F464))</f>
        <v>#REF!</v>
      </c>
      <c r="F465" s="662" t="e">
        <f aca="false">IF(A465="","",IF(J465="","",+J465-H465))</f>
        <v>#REF!</v>
      </c>
      <c r="G465" s="662" t="e">
        <f aca="false">IF(A465="","",IF(E465="","",ROUND(+E465*((1+B465)^(1/12)-1),2)))</f>
        <v>#REF!</v>
      </c>
      <c r="H465" s="662" t="e">
        <f aca="false">IF(A465="","",IF(E465="","",ROUND(+E465*((1+D465)^(1/12)-1),2)))</f>
        <v>#REF!</v>
      </c>
      <c r="I465" s="662" t="e">
        <f aca="false">IF(A465="","",+G465-H465)</f>
        <v>#REF!</v>
      </c>
      <c r="J465" s="662" t="e">
        <f aca="false">IF(A465="","",IF(#REF!="","",PMT((1+D465)^(1/12)-1,(#REF!*12)-A465+1,-E465)))</f>
        <v>#REF!</v>
      </c>
    </row>
    <row r="466" customFormat="false" ht="14.25" hidden="false" customHeight="false" outlineLevel="0" collapsed="false">
      <c r="A466" s="660" t="e">
        <f aca="false">IF(A465="","",IF(A465=#REF!*12,"",+A465+1))</f>
        <v>#REF!</v>
      </c>
      <c r="B466" s="661" t="e">
        <f aca="false">IF(A466="","",+B465)</f>
        <v>#REF!</v>
      </c>
      <c r="C466" s="661" t="e">
        <f aca="false">IF(A466="","",IF(#REF!+'Plano Prestação Mensal Proposta'!A466&gt;120,0,ROUND(IF(B466&gt;0.045,(0.045*0.5),(0.5)*B466),7)))</f>
        <v>#REF!</v>
      </c>
      <c r="D466" s="661" t="e">
        <f aca="false">IF(A466="","",+B466-C466)</f>
        <v>#REF!</v>
      </c>
      <c r="E466" s="662" t="e">
        <f aca="false">IF(A466="","",IF(F465="","",+E465-F465))</f>
        <v>#REF!</v>
      </c>
      <c r="F466" s="662" t="e">
        <f aca="false">IF(A466="","",IF(J466="","",+J466-H466))</f>
        <v>#REF!</v>
      </c>
      <c r="G466" s="662" t="e">
        <f aca="false">IF(A466="","",IF(E466="","",ROUND(+E466*((1+B466)^(1/12)-1),2)))</f>
        <v>#REF!</v>
      </c>
      <c r="H466" s="662" t="e">
        <f aca="false">IF(A466="","",IF(E466="","",ROUND(+E466*((1+D466)^(1/12)-1),2)))</f>
        <v>#REF!</v>
      </c>
      <c r="I466" s="662" t="e">
        <f aca="false">IF(A466="","",+G466-H466)</f>
        <v>#REF!</v>
      </c>
      <c r="J466" s="662" t="e">
        <f aca="false">IF(A466="","",IF(#REF!="","",PMT((1+D466)^(1/12)-1,(#REF!*12)-A466+1,-E466)))</f>
        <v>#REF!</v>
      </c>
    </row>
    <row r="467" customFormat="false" ht="14.25" hidden="false" customHeight="false" outlineLevel="0" collapsed="false">
      <c r="A467" s="660" t="e">
        <f aca="false">IF(A466="","",IF(A466=#REF!*12,"",+A466+1))</f>
        <v>#REF!</v>
      </c>
      <c r="B467" s="661" t="e">
        <f aca="false">IF(A467="","",+B466)</f>
        <v>#REF!</v>
      </c>
      <c r="C467" s="661" t="e">
        <f aca="false">IF(A467="","",IF(#REF!+'Plano Prestação Mensal Proposta'!A467&gt;120,0,ROUND(IF(B467&gt;0.045,(0.045*0.5),(0.5)*B467),7)))</f>
        <v>#REF!</v>
      </c>
      <c r="D467" s="661" t="e">
        <f aca="false">IF(A467="","",+B467-C467)</f>
        <v>#REF!</v>
      </c>
      <c r="E467" s="662" t="e">
        <f aca="false">IF(A467="","",IF(F466="","",+E466-F466))</f>
        <v>#REF!</v>
      </c>
      <c r="F467" s="662" t="e">
        <f aca="false">IF(A467="","",IF(J467="","",+J467-H467))</f>
        <v>#REF!</v>
      </c>
      <c r="G467" s="662" t="e">
        <f aca="false">IF(A467="","",IF(E467="","",ROUND(+E467*((1+B467)^(1/12)-1),2)))</f>
        <v>#REF!</v>
      </c>
      <c r="H467" s="662" t="e">
        <f aca="false">IF(A467="","",IF(E467="","",ROUND(+E467*((1+D467)^(1/12)-1),2)))</f>
        <v>#REF!</v>
      </c>
      <c r="I467" s="662" t="e">
        <f aca="false">IF(A467="","",+G467-H467)</f>
        <v>#REF!</v>
      </c>
      <c r="J467" s="662" t="e">
        <f aca="false">IF(A467="","",IF(#REF!="","",PMT((1+D467)^(1/12)-1,(#REF!*12)-A467+1,-E467)))</f>
        <v>#REF!</v>
      </c>
    </row>
    <row r="468" customFormat="false" ht="14.25" hidden="false" customHeight="false" outlineLevel="0" collapsed="false">
      <c r="A468" s="660" t="e">
        <f aca="false">IF(A467="","",IF(A467=#REF!*12,"",+A467+1))</f>
        <v>#REF!</v>
      </c>
      <c r="B468" s="661" t="e">
        <f aca="false">IF(A468="","",+B467)</f>
        <v>#REF!</v>
      </c>
      <c r="C468" s="661" t="e">
        <f aca="false">IF(A468="","",IF(#REF!+'Plano Prestação Mensal Proposta'!A468&gt;120,0,ROUND(IF(B468&gt;0.045,(0.045*0.5),(0.5)*B468),7)))</f>
        <v>#REF!</v>
      </c>
      <c r="D468" s="661" t="e">
        <f aca="false">IF(A468="","",+B468-C468)</f>
        <v>#REF!</v>
      </c>
      <c r="E468" s="662" t="e">
        <f aca="false">IF(A468="","",IF(F467="","",+E467-F467))</f>
        <v>#REF!</v>
      </c>
      <c r="F468" s="662" t="e">
        <f aca="false">IF(A468="","",IF(J468="","",+J468-H468))</f>
        <v>#REF!</v>
      </c>
      <c r="G468" s="662" t="e">
        <f aca="false">IF(A468="","",IF(E468="","",ROUND(+E468*((1+B468)^(1/12)-1),2)))</f>
        <v>#REF!</v>
      </c>
      <c r="H468" s="662" t="e">
        <f aca="false">IF(A468="","",IF(E468="","",ROUND(+E468*((1+D468)^(1/12)-1),2)))</f>
        <v>#REF!</v>
      </c>
      <c r="I468" s="662" t="e">
        <f aca="false">IF(A468="","",+G468-H468)</f>
        <v>#REF!</v>
      </c>
      <c r="J468" s="662" t="e">
        <f aca="false">IF(A468="","",IF(#REF!="","",PMT((1+D468)^(1/12)-1,(#REF!*12)-A468+1,-E468)))</f>
        <v>#REF!</v>
      </c>
    </row>
    <row r="469" customFormat="false" ht="14.25" hidden="false" customHeight="false" outlineLevel="0" collapsed="false">
      <c r="A469" s="660" t="e">
        <f aca="false">IF(A468="","",IF(A468=#REF!*12,"",+A468+1))</f>
        <v>#REF!</v>
      </c>
      <c r="B469" s="661" t="e">
        <f aca="false">IF(A469="","",+B468)</f>
        <v>#REF!</v>
      </c>
      <c r="C469" s="661" t="e">
        <f aca="false">IF(A469="","",IF(#REF!+'Plano Prestação Mensal Proposta'!A469&gt;120,0,ROUND(IF(B469&gt;0.045,(0.045*0.5),(0.5)*B469),7)))</f>
        <v>#REF!</v>
      </c>
      <c r="D469" s="661" t="e">
        <f aca="false">IF(A469="","",+B469-C469)</f>
        <v>#REF!</v>
      </c>
      <c r="E469" s="662" t="e">
        <f aca="false">IF(A469="","",IF(F468="","",+E468-F468))</f>
        <v>#REF!</v>
      </c>
      <c r="F469" s="662" t="e">
        <f aca="false">IF(A469="","",IF(J469="","",+J469-H469))</f>
        <v>#REF!</v>
      </c>
      <c r="G469" s="662" t="e">
        <f aca="false">IF(A469="","",IF(E469="","",ROUND(+E469*((1+B469)^(1/12)-1),2)))</f>
        <v>#REF!</v>
      </c>
      <c r="H469" s="662" t="e">
        <f aca="false">IF(A469="","",IF(E469="","",ROUND(+E469*((1+D469)^(1/12)-1),2)))</f>
        <v>#REF!</v>
      </c>
      <c r="I469" s="662" t="e">
        <f aca="false">IF(A469="","",+G469-H469)</f>
        <v>#REF!</v>
      </c>
      <c r="J469" s="662" t="e">
        <f aca="false">IF(A469="","",IF(#REF!="","",PMT((1+D469)^(1/12)-1,(#REF!*12)-A469+1,-E469)))</f>
        <v>#REF!</v>
      </c>
    </row>
    <row r="470" customFormat="false" ht="14.25" hidden="false" customHeight="false" outlineLevel="0" collapsed="false">
      <c r="A470" s="660" t="e">
        <f aca="false">IF(A469="","",IF(A469=#REF!*12,"",+A469+1))</f>
        <v>#REF!</v>
      </c>
      <c r="B470" s="661" t="e">
        <f aca="false">IF(A470="","",+B469)</f>
        <v>#REF!</v>
      </c>
      <c r="C470" s="661" t="e">
        <f aca="false">IF(A470="","",IF(#REF!+'Plano Prestação Mensal Proposta'!A470&gt;120,0,ROUND(IF(B470&gt;0.045,(0.045*0.5),(0.5)*B470),7)))</f>
        <v>#REF!</v>
      </c>
      <c r="D470" s="661" t="e">
        <f aca="false">IF(A470="","",+B470-C470)</f>
        <v>#REF!</v>
      </c>
      <c r="E470" s="662" t="e">
        <f aca="false">IF(A470="","",IF(F469="","",+E469-F469))</f>
        <v>#REF!</v>
      </c>
      <c r="F470" s="662" t="e">
        <f aca="false">IF(A470="","",IF(J470="","",+J470-H470))</f>
        <v>#REF!</v>
      </c>
      <c r="G470" s="662" t="e">
        <f aca="false">IF(A470="","",IF(E470="","",ROUND(+E470*((1+B470)^(1/12)-1),2)))</f>
        <v>#REF!</v>
      </c>
      <c r="H470" s="662" t="e">
        <f aca="false">IF(A470="","",IF(E470="","",ROUND(+E470*((1+D470)^(1/12)-1),2)))</f>
        <v>#REF!</v>
      </c>
      <c r="I470" s="662" t="e">
        <f aca="false">IF(A470="","",+G470-H470)</f>
        <v>#REF!</v>
      </c>
      <c r="J470" s="662" t="e">
        <f aca="false">IF(A470="","",IF(#REF!="","",PMT((1+D470)^(1/12)-1,(#REF!*12)-A470+1,-E470)))</f>
        <v>#REF!</v>
      </c>
    </row>
    <row r="471" customFormat="false" ht="14.25" hidden="false" customHeight="false" outlineLevel="0" collapsed="false">
      <c r="A471" s="660" t="e">
        <f aca="false">IF(A470="","",IF(A470=#REF!*12,"",+A470+1))</f>
        <v>#REF!</v>
      </c>
      <c r="B471" s="661" t="e">
        <f aca="false">IF(A471="","",+B470)</f>
        <v>#REF!</v>
      </c>
      <c r="C471" s="661" t="e">
        <f aca="false">IF(A471="","",IF(#REF!+'Plano Prestação Mensal Proposta'!A471&gt;120,0,ROUND(IF(B471&gt;0.045,(0.045*0.5),(0.5)*B471),7)))</f>
        <v>#REF!</v>
      </c>
      <c r="D471" s="661" t="e">
        <f aca="false">IF(A471="","",+B471-C471)</f>
        <v>#REF!</v>
      </c>
      <c r="E471" s="662" t="e">
        <f aca="false">IF(A471="","",IF(F470="","",+E470-F470))</f>
        <v>#REF!</v>
      </c>
      <c r="F471" s="662" t="e">
        <f aca="false">IF(A471="","",IF(J471="","",+J471-H471))</f>
        <v>#REF!</v>
      </c>
      <c r="G471" s="662" t="e">
        <f aca="false">IF(A471="","",IF(E471="","",ROUND(+E471*((1+B471)^(1/12)-1),2)))</f>
        <v>#REF!</v>
      </c>
      <c r="H471" s="662" t="e">
        <f aca="false">IF(A471="","",IF(E471="","",ROUND(+E471*((1+D471)^(1/12)-1),2)))</f>
        <v>#REF!</v>
      </c>
      <c r="I471" s="662" t="e">
        <f aca="false">IF(A471="","",+G471-H471)</f>
        <v>#REF!</v>
      </c>
      <c r="J471" s="662" t="e">
        <f aca="false">IF(A471="","",IF(#REF!="","",PMT((1+D471)^(1/12)-1,(#REF!*12)-A471+1,-E471)))</f>
        <v>#REF!</v>
      </c>
    </row>
    <row r="472" customFormat="false" ht="14.25" hidden="false" customHeight="false" outlineLevel="0" collapsed="false">
      <c r="A472" s="660" t="e">
        <f aca="false">IF(A471="","",IF(A471=#REF!*12,"",+A471+1))</f>
        <v>#REF!</v>
      </c>
      <c r="B472" s="661" t="e">
        <f aca="false">IF(A472="","",+B471)</f>
        <v>#REF!</v>
      </c>
      <c r="C472" s="661" t="e">
        <f aca="false">IF(A472="","",IF(#REF!+'Plano Prestação Mensal Proposta'!A472&gt;120,0,ROUND(IF(B472&gt;0.045,(0.045*0.5),(0.5)*B472),7)))</f>
        <v>#REF!</v>
      </c>
      <c r="D472" s="661" t="e">
        <f aca="false">IF(A472="","",+B472-C472)</f>
        <v>#REF!</v>
      </c>
      <c r="E472" s="662" t="e">
        <f aca="false">IF(A472="","",IF(F471="","",+E471-F471))</f>
        <v>#REF!</v>
      </c>
      <c r="F472" s="662" t="e">
        <f aca="false">IF(A472="","",IF(J472="","",+J472-H472))</f>
        <v>#REF!</v>
      </c>
      <c r="G472" s="662" t="e">
        <f aca="false">IF(A472="","",IF(E472="","",ROUND(+E472*((1+B472)^(1/12)-1),2)))</f>
        <v>#REF!</v>
      </c>
      <c r="H472" s="662" t="e">
        <f aca="false">IF(A472="","",IF(E472="","",ROUND(+E472*((1+D472)^(1/12)-1),2)))</f>
        <v>#REF!</v>
      </c>
      <c r="I472" s="662" t="e">
        <f aca="false">IF(A472="","",+G472-H472)</f>
        <v>#REF!</v>
      </c>
      <c r="J472" s="662" t="e">
        <f aca="false">IF(A472="","",IF(#REF!="","",PMT((1+D472)^(1/12)-1,(#REF!*12)-A472+1,-E472)))</f>
        <v>#REF!</v>
      </c>
    </row>
    <row r="473" customFormat="false" ht="14.25" hidden="false" customHeight="false" outlineLevel="0" collapsed="false">
      <c r="A473" s="660" t="e">
        <f aca="false">IF(A472="","",IF(A472=#REF!*12,"",+A472+1))</f>
        <v>#REF!</v>
      </c>
      <c r="B473" s="661" t="e">
        <f aca="false">IF(A473="","",+B472)</f>
        <v>#REF!</v>
      </c>
      <c r="C473" s="661" t="e">
        <f aca="false">IF(A473="","",IF(#REF!+'Plano Prestação Mensal Proposta'!A473&gt;120,0,ROUND(IF(B473&gt;0.045,(0.045*0.5),(0.5)*B473),7)))</f>
        <v>#REF!</v>
      </c>
      <c r="D473" s="661" t="e">
        <f aca="false">IF(A473="","",+B473-C473)</f>
        <v>#REF!</v>
      </c>
      <c r="E473" s="662" t="e">
        <f aca="false">IF(A473="","",IF(F472="","",+E472-F472))</f>
        <v>#REF!</v>
      </c>
      <c r="F473" s="662" t="e">
        <f aca="false">IF(A473="","",IF(J473="","",+J473-H473))</f>
        <v>#REF!</v>
      </c>
      <c r="G473" s="662" t="e">
        <f aca="false">IF(A473="","",IF(E473="","",ROUND(+E473*((1+B473)^(1/12)-1),2)))</f>
        <v>#REF!</v>
      </c>
      <c r="H473" s="662" t="e">
        <f aca="false">IF(A473="","",IF(E473="","",ROUND(+E473*((1+D473)^(1/12)-1),2)))</f>
        <v>#REF!</v>
      </c>
      <c r="I473" s="662" t="e">
        <f aca="false">IF(A473="","",+G473-H473)</f>
        <v>#REF!</v>
      </c>
      <c r="J473" s="662" t="e">
        <f aca="false">IF(A473="","",IF(#REF!="","",PMT((1+D473)^(1/12)-1,(#REF!*12)-A473+1,-E473)))</f>
        <v>#REF!</v>
      </c>
    </row>
    <row r="474" customFormat="false" ht="14.25" hidden="false" customHeight="false" outlineLevel="0" collapsed="false">
      <c r="A474" s="660" t="e">
        <f aca="false">IF(A473="","",IF(A473=#REF!*12,"",+A473+1))</f>
        <v>#REF!</v>
      </c>
      <c r="B474" s="661" t="e">
        <f aca="false">IF(A474="","",+B473)</f>
        <v>#REF!</v>
      </c>
      <c r="C474" s="661" t="e">
        <f aca="false">IF(A474="","",IF(#REF!+'Plano Prestação Mensal Proposta'!A474&gt;120,0,ROUND(IF(B474&gt;0.045,(0.045*0.5),(0.5)*B474),7)))</f>
        <v>#REF!</v>
      </c>
      <c r="D474" s="661" t="e">
        <f aca="false">IF(A474="","",+B474-C474)</f>
        <v>#REF!</v>
      </c>
      <c r="E474" s="662" t="e">
        <f aca="false">IF(A474="","",IF(F473="","",+E473-F473))</f>
        <v>#REF!</v>
      </c>
      <c r="F474" s="662" t="e">
        <f aca="false">IF(A474="","",IF(J474="","",+J474-H474))</f>
        <v>#REF!</v>
      </c>
      <c r="G474" s="662" t="e">
        <f aca="false">IF(A474="","",IF(E474="","",ROUND(+E474*((1+B474)^(1/12)-1),2)))</f>
        <v>#REF!</v>
      </c>
      <c r="H474" s="662" t="e">
        <f aca="false">IF(A474="","",IF(E474="","",ROUND(+E474*((1+D474)^(1/12)-1),2)))</f>
        <v>#REF!</v>
      </c>
      <c r="I474" s="662" t="e">
        <f aca="false">IF(A474="","",+G474-H474)</f>
        <v>#REF!</v>
      </c>
      <c r="J474" s="662" t="e">
        <f aca="false">IF(A474="","",IF(#REF!="","",PMT((1+D474)^(1/12)-1,(#REF!*12)-A474+1,-E474)))</f>
        <v>#REF!</v>
      </c>
    </row>
    <row r="475" customFormat="false" ht="14.25" hidden="false" customHeight="false" outlineLevel="0" collapsed="false">
      <c r="A475" s="660" t="e">
        <f aca="false">IF(A474="","",IF(A474=#REF!*12,"",+A474+1))</f>
        <v>#REF!</v>
      </c>
      <c r="B475" s="661" t="e">
        <f aca="false">IF(A475="","",+B474)</f>
        <v>#REF!</v>
      </c>
      <c r="C475" s="661" t="e">
        <f aca="false">IF(A475="","",IF(#REF!+'Plano Prestação Mensal Proposta'!A475&gt;120,0,ROUND(IF(B475&gt;0.045,(0.045*0.5),(0.5)*B475),7)))</f>
        <v>#REF!</v>
      </c>
      <c r="D475" s="661" t="e">
        <f aca="false">IF(A475="","",+B475-C475)</f>
        <v>#REF!</v>
      </c>
      <c r="E475" s="662" t="e">
        <f aca="false">IF(A475="","",IF(F474="","",+E474-F474))</f>
        <v>#REF!</v>
      </c>
      <c r="F475" s="662" t="e">
        <f aca="false">IF(A475="","",IF(J475="","",+J475-H475))</f>
        <v>#REF!</v>
      </c>
      <c r="G475" s="662" t="e">
        <f aca="false">IF(A475="","",IF(E475="","",ROUND(+E475*((1+B475)^(1/12)-1),2)))</f>
        <v>#REF!</v>
      </c>
      <c r="H475" s="662" t="e">
        <f aca="false">IF(A475="","",IF(E475="","",ROUND(+E475*((1+D475)^(1/12)-1),2)))</f>
        <v>#REF!</v>
      </c>
      <c r="I475" s="662" t="e">
        <f aca="false">IF(A475="","",+G475-H475)</f>
        <v>#REF!</v>
      </c>
      <c r="J475" s="662" t="e">
        <f aca="false">IF(A475="","",IF(#REF!="","",PMT((1+D475)^(1/12)-1,(#REF!*12)-A475+1,-E475)))</f>
        <v>#REF!</v>
      </c>
    </row>
    <row r="476" customFormat="false" ht="14.25" hidden="false" customHeight="false" outlineLevel="0" collapsed="false">
      <c r="A476" s="660" t="e">
        <f aca="false">IF(A475="","",IF(A475=#REF!*12,"",+A475+1))</f>
        <v>#REF!</v>
      </c>
      <c r="B476" s="661" t="e">
        <f aca="false">IF(A476="","",+B475)</f>
        <v>#REF!</v>
      </c>
      <c r="C476" s="661" t="e">
        <f aca="false">IF(A476="","",IF(#REF!+'Plano Prestação Mensal Proposta'!A476&gt;120,0,ROUND(IF(B476&gt;0.045,(0.045*0.5),(0.5)*B476),7)))</f>
        <v>#REF!</v>
      </c>
      <c r="D476" s="661" t="e">
        <f aca="false">IF(A476="","",+B476-C476)</f>
        <v>#REF!</v>
      </c>
      <c r="E476" s="662" t="e">
        <f aca="false">IF(A476="","",IF(F475="","",+E475-F475))</f>
        <v>#REF!</v>
      </c>
      <c r="F476" s="662" t="e">
        <f aca="false">IF(A476="","",IF(J476="","",+J476-H476))</f>
        <v>#REF!</v>
      </c>
      <c r="G476" s="662" t="e">
        <f aca="false">IF(A476="","",IF(E476="","",ROUND(+E476*((1+B476)^(1/12)-1),2)))</f>
        <v>#REF!</v>
      </c>
      <c r="H476" s="662" t="e">
        <f aca="false">IF(A476="","",IF(E476="","",ROUND(+E476*((1+D476)^(1/12)-1),2)))</f>
        <v>#REF!</v>
      </c>
      <c r="I476" s="662" t="e">
        <f aca="false">IF(A476="","",+G476-H476)</f>
        <v>#REF!</v>
      </c>
      <c r="J476" s="662" t="e">
        <f aca="false">IF(A476="","",IF(#REF!="","",PMT((1+D476)^(1/12)-1,(#REF!*12)-A476+1,-E476)))</f>
        <v>#REF!</v>
      </c>
    </row>
    <row r="477" customFormat="false" ht="14.25" hidden="false" customHeight="false" outlineLevel="0" collapsed="false">
      <c r="A477" s="660" t="e">
        <f aca="false">IF(A476="","",IF(A476=#REF!*12,"",+A476+1))</f>
        <v>#REF!</v>
      </c>
      <c r="B477" s="661" t="e">
        <f aca="false">IF(A477="","",+B476)</f>
        <v>#REF!</v>
      </c>
      <c r="C477" s="661" t="e">
        <f aca="false">IF(A477="","",IF(#REF!+'Plano Prestação Mensal Proposta'!A477&gt;120,0,ROUND(IF(B477&gt;0.045,(0.045*0.5),(0.5)*B477),7)))</f>
        <v>#REF!</v>
      </c>
      <c r="D477" s="661" t="e">
        <f aca="false">IF(A477="","",+B477-C477)</f>
        <v>#REF!</v>
      </c>
      <c r="E477" s="662" t="e">
        <f aca="false">IF(A477="","",IF(F476="","",+E476-F476))</f>
        <v>#REF!</v>
      </c>
      <c r="F477" s="662" t="e">
        <f aca="false">IF(A477="","",IF(J477="","",+J477-H477))</f>
        <v>#REF!</v>
      </c>
      <c r="G477" s="662" t="e">
        <f aca="false">IF(A477="","",IF(E477="","",ROUND(+E477*((1+B477)^(1/12)-1),2)))</f>
        <v>#REF!</v>
      </c>
      <c r="H477" s="662" t="e">
        <f aca="false">IF(A477="","",IF(E477="","",ROUND(+E477*((1+D477)^(1/12)-1),2)))</f>
        <v>#REF!</v>
      </c>
      <c r="I477" s="662" t="e">
        <f aca="false">IF(A477="","",+G477-H477)</f>
        <v>#REF!</v>
      </c>
      <c r="J477" s="662" t="e">
        <f aca="false">IF(A477="","",IF(#REF!="","",PMT((1+D477)^(1/12)-1,(#REF!*12)-A477+1,-E477)))</f>
        <v>#REF!</v>
      </c>
    </row>
    <row r="478" customFormat="false" ht="14.25" hidden="false" customHeight="false" outlineLevel="0" collapsed="false">
      <c r="A478" s="660" t="e">
        <f aca="false">IF(A477="","",IF(A477=#REF!*12,"",+A477+1))</f>
        <v>#REF!</v>
      </c>
      <c r="B478" s="661" t="e">
        <f aca="false">IF(A478="","",+B477)</f>
        <v>#REF!</v>
      </c>
      <c r="C478" s="661" t="e">
        <f aca="false">IF(A478="","",IF(#REF!+'Plano Prestação Mensal Proposta'!A478&gt;120,0,ROUND(IF(B478&gt;0.045,(0.045*0.5),(0.5)*B478),7)))</f>
        <v>#REF!</v>
      </c>
      <c r="D478" s="661" t="e">
        <f aca="false">IF(A478="","",+B478-C478)</f>
        <v>#REF!</v>
      </c>
      <c r="E478" s="662" t="e">
        <f aca="false">IF(A478="","",IF(F477="","",+E477-F477))</f>
        <v>#REF!</v>
      </c>
      <c r="F478" s="662" t="e">
        <f aca="false">IF(A478="","",IF(J478="","",+J478-H478))</f>
        <v>#REF!</v>
      </c>
      <c r="G478" s="662" t="e">
        <f aca="false">IF(A478="","",IF(E478="","",ROUND(+E478*((1+B478)^(1/12)-1),2)))</f>
        <v>#REF!</v>
      </c>
      <c r="H478" s="662" t="e">
        <f aca="false">IF(A478="","",IF(E478="","",ROUND(+E478*((1+D478)^(1/12)-1),2)))</f>
        <v>#REF!</v>
      </c>
      <c r="I478" s="662" t="e">
        <f aca="false">IF(A478="","",+G478-H478)</f>
        <v>#REF!</v>
      </c>
      <c r="J478" s="662" t="e">
        <f aca="false">IF(A478="","",IF(#REF!="","",PMT((1+D478)^(1/12)-1,(#REF!*12)-A478+1,-E478)))</f>
        <v>#REF!</v>
      </c>
    </row>
    <row r="479" customFormat="false" ht="14.25" hidden="false" customHeight="false" outlineLevel="0" collapsed="false">
      <c r="A479" s="660" t="e">
        <f aca="false">IF(A478="","",IF(A478=#REF!*12,"",+A478+1))</f>
        <v>#REF!</v>
      </c>
      <c r="B479" s="661" t="e">
        <f aca="false">IF(A479="","",+B478)</f>
        <v>#REF!</v>
      </c>
      <c r="C479" s="661" t="e">
        <f aca="false">IF(A479="","",IF(#REF!+'Plano Prestação Mensal Proposta'!A479&gt;120,0,ROUND(IF(B479&gt;0.045,(0.045*0.5),(0.5)*B479),7)))</f>
        <v>#REF!</v>
      </c>
      <c r="D479" s="661" t="e">
        <f aca="false">IF(A479="","",+B479-C479)</f>
        <v>#REF!</v>
      </c>
      <c r="E479" s="662" t="e">
        <f aca="false">IF(A479="","",IF(F478="","",+E478-F478))</f>
        <v>#REF!</v>
      </c>
      <c r="F479" s="662" t="e">
        <f aca="false">IF(A479="","",IF(J479="","",+J479-H479))</f>
        <v>#REF!</v>
      </c>
      <c r="G479" s="662" t="e">
        <f aca="false">IF(A479="","",IF(E479="","",ROUND(+E479*((1+B479)^(1/12)-1),2)))</f>
        <v>#REF!</v>
      </c>
      <c r="H479" s="662" t="e">
        <f aca="false">IF(A479="","",IF(E479="","",ROUND(+E479*((1+D479)^(1/12)-1),2)))</f>
        <v>#REF!</v>
      </c>
      <c r="I479" s="662" t="e">
        <f aca="false">IF(A479="","",+G479-H479)</f>
        <v>#REF!</v>
      </c>
      <c r="J479" s="662" t="e">
        <f aca="false">IF(A479="","",IF(#REF!="","",PMT((1+D479)^(1/12)-1,(#REF!*12)-A479+1,-E479)))</f>
        <v>#REF!</v>
      </c>
    </row>
    <row r="480" customFormat="false" ht="14.25" hidden="false" customHeight="false" outlineLevel="0" collapsed="false">
      <c r="A480" s="660" t="e">
        <f aca="false">IF(A479="","",IF(A479=#REF!*12,"",+A479+1))</f>
        <v>#REF!</v>
      </c>
      <c r="B480" s="661" t="e">
        <f aca="false">IF(A480="","",+B479)</f>
        <v>#REF!</v>
      </c>
      <c r="C480" s="661" t="e">
        <f aca="false">IF(A480="","",IF(#REF!+'Plano Prestação Mensal Proposta'!A480&gt;120,0,ROUND(IF(B480&gt;0.045,(0.045*0.5),(0.5)*B480),7)))</f>
        <v>#REF!</v>
      </c>
      <c r="D480" s="661" t="e">
        <f aca="false">IF(A480="","",+B480-C480)</f>
        <v>#REF!</v>
      </c>
      <c r="E480" s="662" t="e">
        <f aca="false">IF(A480="","",IF(F479="","",+E479-F479))</f>
        <v>#REF!</v>
      </c>
      <c r="F480" s="662" t="e">
        <f aca="false">IF(A480="","",IF(J480="","",+J480-H480))</f>
        <v>#REF!</v>
      </c>
      <c r="G480" s="662" t="e">
        <f aca="false">IF(A480="","",IF(E480="","",ROUND(+E480*((1+B480)^(1/12)-1),2)))</f>
        <v>#REF!</v>
      </c>
      <c r="H480" s="662" t="e">
        <f aca="false">IF(A480="","",IF(E480="","",ROUND(+E480*((1+D480)^(1/12)-1),2)))</f>
        <v>#REF!</v>
      </c>
      <c r="I480" s="662" t="e">
        <f aca="false">IF(A480="","",+G480-H480)</f>
        <v>#REF!</v>
      </c>
      <c r="J480" s="662" t="e">
        <f aca="false">IF(A480="","",IF(#REF!="","",PMT((1+D480)^(1/12)-1,(#REF!*12)-A480+1,-E480)))</f>
        <v>#REF!</v>
      </c>
    </row>
    <row r="481" customFormat="false" ht="14.25" hidden="false" customHeight="false" outlineLevel="0" collapsed="false">
      <c r="A481" s="660" t="e">
        <f aca="false">IF(A480="","",IF(A480=#REF!*12,"",+A480+1))</f>
        <v>#REF!</v>
      </c>
      <c r="B481" s="661" t="e">
        <f aca="false">IF(A481="","",+B480)</f>
        <v>#REF!</v>
      </c>
      <c r="C481" s="661" t="e">
        <f aca="false">IF(A481="","",IF(#REF!+'Plano Prestação Mensal Proposta'!A481&gt;120,0,ROUND(IF(B481&gt;0.045,(0.045*0.5),(0.5)*B481),7)))</f>
        <v>#REF!</v>
      </c>
      <c r="D481" s="661" t="e">
        <f aca="false">IF(A481="","",+B481-C481)</f>
        <v>#REF!</v>
      </c>
      <c r="E481" s="662" t="e">
        <f aca="false">IF(A481="","",IF(F480="","",+E480-F480))</f>
        <v>#REF!</v>
      </c>
      <c r="F481" s="662" t="e">
        <f aca="false">IF(A481="","",IF(J481="","",+J481-H481))</f>
        <v>#REF!</v>
      </c>
      <c r="G481" s="662" t="e">
        <f aca="false">IF(A481="","",IF(E481="","",ROUND(+E481*((1+B481)^(1/12)-1),2)))</f>
        <v>#REF!</v>
      </c>
      <c r="H481" s="662" t="e">
        <f aca="false">IF(A481="","",IF(E481="","",ROUND(+E481*((1+D481)^(1/12)-1),2)))</f>
        <v>#REF!</v>
      </c>
      <c r="I481" s="662" t="e">
        <f aca="false">IF(A481="","",+G481-H481)</f>
        <v>#REF!</v>
      </c>
      <c r="J481" s="662" t="e">
        <f aca="false">IF(A481="","",IF(#REF!="","",PMT((1+D481)^(1/12)-1,(#REF!*12)-A481+1,-E481)))</f>
        <v>#REF!</v>
      </c>
    </row>
    <row r="482" customFormat="false" ht="14.25" hidden="false" customHeight="false" outlineLevel="0" collapsed="false">
      <c r="A482" s="660" t="e">
        <f aca="false">IF(A481="","",IF(A481=#REF!*12,"",+A481+1))</f>
        <v>#REF!</v>
      </c>
      <c r="B482" s="661" t="e">
        <f aca="false">IF(A482="","",+B481)</f>
        <v>#REF!</v>
      </c>
      <c r="C482" s="661" t="e">
        <f aca="false">IF(A482="","",IF(#REF!+'Plano Prestação Mensal Proposta'!A482&gt;120,0,ROUND(IF(B482&gt;0.045,(0.045*0.5),(0.5)*B482),7)))</f>
        <v>#REF!</v>
      </c>
      <c r="D482" s="661" t="e">
        <f aca="false">IF(A482="","",+B482-C482)</f>
        <v>#REF!</v>
      </c>
      <c r="E482" s="662" t="e">
        <f aca="false">IF(A482="","",IF(F481="","",+E481-F481))</f>
        <v>#REF!</v>
      </c>
      <c r="F482" s="662" t="e">
        <f aca="false">IF(A482="","",IF(J482="","",+J482-H482))</f>
        <v>#REF!</v>
      </c>
      <c r="G482" s="662" t="e">
        <f aca="false">IF(A482="","",IF(E482="","",ROUND(+E482*((1+B482)^(1/12)-1),2)))</f>
        <v>#REF!</v>
      </c>
      <c r="H482" s="662" t="e">
        <f aca="false">IF(A482="","",IF(E482="","",ROUND(+E482*((1+D482)^(1/12)-1),2)))</f>
        <v>#REF!</v>
      </c>
      <c r="I482" s="662" t="e">
        <f aca="false">IF(A482="","",+G482-H482)</f>
        <v>#REF!</v>
      </c>
      <c r="J482" s="662" t="e">
        <f aca="false">IF(A482="","",IF(#REF!="","",PMT((1+D482)^(1/12)-1,(#REF!*12)-A482+1,-E482)))</f>
        <v>#REF!</v>
      </c>
    </row>
    <row r="483" customFormat="false" ht="14.25" hidden="false" customHeight="false" outlineLevel="0" collapsed="false">
      <c r="A483" s="660" t="e">
        <f aca="false">IF(A482="","",IF(A482=#REF!*12,"",+A482+1))</f>
        <v>#REF!</v>
      </c>
      <c r="B483" s="661" t="e">
        <f aca="false">IF(A483="","",+B482)</f>
        <v>#REF!</v>
      </c>
      <c r="C483" s="661" t="e">
        <f aca="false">IF(A483="","",IF(#REF!+'Plano Prestação Mensal Proposta'!A483&gt;120,0,ROUND(IF(B483&gt;0.045,(0.045*0.5),(0.5)*B483),7)))</f>
        <v>#REF!</v>
      </c>
      <c r="D483" s="661" t="e">
        <f aca="false">IF(A483="","",+B483-C483)</f>
        <v>#REF!</v>
      </c>
      <c r="E483" s="662" t="e">
        <f aca="false">IF(A483="","",IF(F482="","",+E482-F482))</f>
        <v>#REF!</v>
      </c>
      <c r="F483" s="662" t="e">
        <f aca="false">IF(A483="","",IF(J483="","",+J483-H483))</f>
        <v>#REF!</v>
      </c>
      <c r="G483" s="662" t="e">
        <f aca="false">IF(A483="","",IF(E483="","",ROUND(+E483*((1+B483)^(1/12)-1),2)))</f>
        <v>#REF!</v>
      </c>
      <c r="H483" s="662" t="e">
        <f aca="false">IF(A483="","",IF(E483="","",ROUND(+E483*((1+D483)^(1/12)-1),2)))</f>
        <v>#REF!</v>
      </c>
      <c r="I483" s="662" t="e">
        <f aca="false">IF(A483="","",+G483-H483)</f>
        <v>#REF!</v>
      </c>
      <c r="J483" s="662" t="e">
        <f aca="false">IF(A483="","",IF(#REF!="","",PMT((1+D483)^(1/12)-1,(#REF!*12)-A483+1,-E483)))</f>
        <v>#REF!</v>
      </c>
    </row>
    <row r="484" customFormat="false" ht="14.25" hidden="false" customHeight="false" outlineLevel="0" collapsed="false">
      <c r="A484" s="660" t="e">
        <f aca="false">IF(A483="","",IF(A483=#REF!*12,"",+A483+1))</f>
        <v>#REF!</v>
      </c>
      <c r="B484" s="661" t="e">
        <f aca="false">IF(A484="","",+B483)</f>
        <v>#REF!</v>
      </c>
      <c r="C484" s="661" t="e">
        <f aca="false">IF(A484="","",IF(#REF!+'Plano Prestação Mensal Proposta'!A484&gt;120,0,ROUND(IF(B484&gt;0.045,(0.045*0.5),(0.5)*B484),7)))</f>
        <v>#REF!</v>
      </c>
      <c r="D484" s="661" t="e">
        <f aca="false">IF(A484="","",+B484-C484)</f>
        <v>#REF!</v>
      </c>
      <c r="E484" s="662" t="e">
        <f aca="false">IF(A484="","",IF(F483="","",+E483-F483))</f>
        <v>#REF!</v>
      </c>
      <c r="F484" s="662" t="e">
        <f aca="false">IF(A484="","",IF(J484="","",+J484-H484))</f>
        <v>#REF!</v>
      </c>
      <c r="G484" s="662" t="e">
        <f aca="false">IF(A484="","",IF(E484="","",ROUND(+E484*((1+B484)^(1/12)-1),2)))</f>
        <v>#REF!</v>
      </c>
      <c r="H484" s="662" t="e">
        <f aca="false">IF(A484="","",IF(E484="","",ROUND(+E484*((1+D484)^(1/12)-1),2)))</f>
        <v>#REF!</v>
      </c>
      <c r="I484" s="662" t="e">
        <f aca="false">IF(A484="","",+G484-H484)</f>
        <v>#REF!</v>
      </c>
      <c r="J484" s="662" t="e">
        <f aca="false">IF(A484="","",IF(#REF!="","",PMT((1+D484)^(1/12)-1,(#REF!*12)-A484+1,-E484)))</f>
        <v>#REF!</v>
      </c>
    </row>
    <row r="485" customFormat="false" ht="14.25" hidden="false" customHeight="false" outlineLevel="0" collapsed="false">
      <c r="A485" s="660" t="e">
        <f aca="false">IF(A484="","",IF(A484=#REF!*12,"",+A484+1))</f>
        <v>#REF!</v>
      </c>
      <c r="B485" s="661" t="e">
        <f aca="false">IF(A485="","",+B484)</f>
        <v>#REF!</v>
      </c>
      <c r="C485" s="661" t="e">
        <f aca="false">IF(A485="","",IF(#REF!+'Plano Prestação Mensal Proposta'!A485&gt;120,0,ROUND(IF(B485&gt;0.045,(0.045*0.5),(0.5)*B485),7)))</f>
        <v>#REF!</v>
      </c>
      <c r="D485" s="661" t="e">
        <f aca="false">IF(A485="","",+B485-C485)</f>
        <v>#REF!</v>
      </c>
      <c r="E485" s="662" t="e">
        <f aca="false">IF(A485="","",IF(F484="","",+E484-F484))</f>
        <v>#REF!</v>
      </c>
      <c r="F485" s="662" t="e">
        <f aca="false">IF(A485="","",IF(J485="","",+J485-H485))</f>
        <v>#REF!</v>
      </c>
      <c r="G485" s="662" t="e">
        <f aca="false">IF(A485="","",IF(E485="","",ROUND(+E485*((1+B485)^(1/12)-1),2)))</f>
        <v>#REF!</v>
      </c>
      <c r="H485" s="662" t="e">
        <f aca="false">IF(A485="","",IF(E485="","",ROUND(+E485*((1+D485)^(1/12)-1),2)))</f>
        <v>#REF!</v>
      </c>
      <c r="I485" s="662" t="e">
        <f aca="false">IF(A485="","",+G485-H485)</f>
        <v>#REF!</v>
      </c>
      <c r="J485" s="662" t="e">
        <f aca="false">IF(A485="","",IF(#REF!="","",PMT((1+D485)^(1/12)-1,(#REF!*12)-A485+1,-E485)))</f>
        <v>#REF!</v>
      </c>
    </row>
    <row r="486" customFormat="false" ht="14.25" hidden="false" customHeight="false" outlineLevel="0" collapsed="false">
      <c r="A486" s="660" t="e">
        <f aca="false">IF(A485="","",IF(A485=#REF!*12,"",+A485+1))</f>
        <v>#REF!</v>
      </c>
      <c r="B486" s="661" t="e">
        <f aca="false">IF(A486="","",+B485)</f>
        <v>#REF!</v>
      </c>
      <c r="C486" s="661" t="e">
        <f aca="false">IF(A486="","",IF(#REF!+'Plano Prestação Mensal Proposta'!A486&gt;120,0,ROUND(IF(B486&gt;0.045,(0.045*0.5),(0.5)*B486),7)))</f>
        <v>#REF!</v>
      </c>
      <c r="D486" s="661" t="e">
        <f aca="false">IF(A486="","",+B486-C486)</f>
        <v>#REF!</v>
      </c>
      <c r="E486" s="662" t="e">
        <f aca="false">IF(A486="","",IF(F485="","",+E485-F485))</f>
        <v>#REF!</v>
      </c>
      <c r="F486" s="662" t="e">
        <f aca="false">IF(A486="","",IF(J486="","",+J486-H486))</f>
        <v>#REF!</v>
      </c>
      <c r="G486" s="662" t="e">
        <f aca="false">IF(A486="","",IF(E486="","",ROUND(+E486*((1+B486)^(1/12)-1),2)))</f>
        <v>#REF!</v>
      </c>
      <c r="H486" s="662" t="e">
        <f aca="false">IF(A486="","",IF(E486="","",ROUND(+E486*((1+D486)^(1/12)-1),2)))</f>
        <v>#REF!</v>
      </c>
      <c r="I486" s="662" t="e">
        <f aca="false">IF(A486="","",+G486-H486)</f>
        <v>#REF!</v>
      </c>
      <c r="J486" s="662" t="e">
        <f aca="false">IF(A486="","",IF(#REF!="","",PMT((1+D486)^(1/12)-1,(#REF!*12)-A486+1,-E486)))</f>
        <v>#REF!</v>
      </c>
    </row>
    <row r="487" customFormat="false" ht="14.25" hidden="false" customHeight="false" outlineLevel="0" collapsed="false">
      <c r="A487" s="660" t="e">
        <f aca="false">IF(A486="","",IF(A486=#REF!*12,"",+A486+1))</f>
        <v>#REF!</v>
      </c>
      <c r="B487" s="661" t="e">
        <f aca="false">IF(A487="","",+B486)</f>
        <v>#REF!</v>
      </c>
      <c r="C487" s="661" t="e">
        <f aca="false">IF(A487="","",IF(#REF!+'Plano Prestação Mensal Proposta'!A487&gt;120,0,ROUND(IF(B487&gt;0.045,(0.045*0.5),(0.5)*B487),7)))</f>
        <v>#REF!</v>
      </c>
      <c r="D487" s="661" t="e">
        <f aca="false">IF(A487="","",+B487-C487)</f>
        <v>#REF!</v>
      </c>
      <c r="E487" s="662" t="e">
        <f aca="false">IF(A487="","",IF(F486="","",+E486-F486))</f>
        <v>#REF!</v>
      </c>
      <c r="F487" s="662" t="e">
        <f aca="false">IF(A487="","",IF(J487="","",+J487-H487))</f>
        <v>#REF!</v>
      </c>
      <c r="G487" s="662" t="e">
        <f aca="false">IF(A487="","",IF(E487="","",ROUND(+E487*((1+B487)^(1/12)-1),2)))</f>
        <v>#REF!</v>
      </c>
      <c r="H487" s="662" t="e">
        <f aca="false">IF(A487="","",IF(E487="","",ROUND(+E487*((1+D487)^(1/12)-1),2)))</f>
        <v>#REF!</v>
      </c>
      <c r="I487" s="662" t="e">
        <f aca="false">IF(A487="","",+G487-H487)</f>
        <v>#REF!</v>
      </c>
      <c r="J487" s="662" t="e">
        <f aca="false">IF(A487="","",IF(#REF!="","",PMT((1+D487)^(1/12)-1,(#REF!*12)-A487+1,-E487)))</f>
        <v>#REF!</v>
      </c>
    </row>
    <row r="488" customFormat="false" ht="14.25" hidden="false" customHeight="false" outlineLevel="0" collapsed="false">
      <c r="A488" s="660" t="e">
        <f aca="false">IF(A487="","",IF(A487=#REF!*12,"",+A487+1))</f>
        <v>#REF!</v>
      </c>
      <c r="B488" s="661" t="e">
        <f aca="false">IF(A488="","",+B487)</f>
        <v>#REF!</v>
      </c>
      <c r="C488" s="661" t="e">
        <f aca="false">IF(A488="","",IF(#REF!+'Plano Prestação Mensal Proposta'!A488&gt;120,0,ROUND(IF(B488&gt;0.045,(0.045*0.5),(0.5)*B488),7)))</f>
        <v>#REF!</v>
      </c>
      <c r="D488" s="661" t="e">
        <f aca="false">IF(A488="","",+B488-C488)</f>
        <v>#REF!</v>
      </c>
      <c r="E488" s="662" t="e">
        <f aca="false">IF(A488="","",IF(F487="","",+E487-F487))</f>
        <v>#REF!</v>
      </c>
      <c r="F488" s="662" t="e">
        <f aca="false">IF(A488="","",IF(J488="","",+J488-H488))</f>
        <v>#REF!</v>
      </c>
      <c r="G488" s="662" t="e">
        <f aca="false">IF(A488="","",IF(E488="","",ROUND(+E488*((1+B488)^(1/12)-1),2)))</f>
        <v>#REF!</v>
      </c>
      <c r="H488" s="662" t="e">
        <f aca="false">IF(A488="","",IF(E488="","",ROUND(+E488*((1+D488)^(1/12)-1),2)))</f>
        <v>#REF!</v>
      </c>
      <c r="I488" s="662" t="e">
        <f aca="false">IF(A488="","",+G488-H488)</f>
        <v>#REF!</v>
      </c>
      <c r="J488" s="662" t="e">
        <f aca="false">IF(A488="","",IF(#REF!="","",PMT((1+D488)^(1/12)-1,(#REF!*12)-A488+1,-E488)))</f>
        <v>#REF!</v>
      </c>
    </row>
    <row r="489" customFormat="false" ht="14.25" hidden="false" customHeight="false" outlineLevel="0" collapsed="false">
      <c r="A489" s="660" t="e">
        <f aca="false">IF(A488="","",IF(A488=#REF!*12,"",+A488+1))</f>
        <v>#REF!</v>
      </c>
      <c r="B489" s="661" t="e">
        <f aca="false">IF(A489="","",+B488)</f>
        <v>#REF!</v>
      </c>
      <c r="C489" s="661" t="e">
        <f aca="false">IF(A489="","",IF(#REF!+'Plano Prestação Mensal Proposta'!A489&gt;120,0,ROUND(IF(B489&gt;0.045,(0.045*0.5),(0.5)*B489),7)))</f>
        <v>#REF!</v>
      </c>
      <c r="D489" s="661" t="e">
        <f aca="false">IF(A489="","",+B489-C489)</f>
        <v>#REF!</v>
      </c>
      <c r="E489" s="662" t="e">
        <f aca="false">IF(A489="","",IF(F488="","",+E488-F488))</f>
        <v>#REF!</v>
      </c>
      <c r="F489" s="662" t="e">
        <f aca="false">IF(A489="","",IF(J489="","",+J489-H489))</f>
        <v>#REF!</v>
      </c>
      <c r="G489" s="662" t="e">
        <f aca="false">IF(A489="","",IF(E489="","",ROUND(+E489*((1+B489)^(1/12)-1),2)))</f>
        <v>#REF!</v>
      </c>
      <c r="H489" s="662" t="e">
        <f aca="false">IF(A489="","",IF(E489="","",ROUND(+E489*((1+D489)^(1/12)-1),2)))</f>
        <v>#REF!</v>
      </c>
      <c r="I489" s="662" t="e">
        <f aca="false">IF(A489="","",+G489-H489)</f>
        <v>#REF!</v>
      </c>
      <c r="J489" s="662" t="e">
        <f aca="false">IF(A489="","",IF(#REF!="","",PMT((1+D489)^(1/12)-1,(#REF!*12)-A489+1,-E489)))</f>
        <v>#REF!</v>
      </c>
    </row>
    <row r="490" customFormat="false" ht="14.25" hidden="false" customHeight="false" outlineLevel="0" collapsed="false">
      <c r="A490" s="660" t="e">
        <f aca="false">IF(A489="","",IF(A489=#REF!*12,"",+A489+1))</f>
        <v>#REF!</v>
      </c>
      <c r="B490" s="661" t="e">
        <f aca="false">IF(A490="","",+B489)</f>
        <v>#REF!</v>
      </c>
      <c r="C490" s="661" t="e">
        <f aca="false">IF(A490="","",IF(#REF!+'Plano Prestação Mensal Proposta'!A490&gt;120,0,ROUND(IF(B490&gt;0.045,(0.045*0.5),(0.5)*B490),7)))</f>
        <v>#REF!</v>
      </c>
      <c r="D490" s="661" t="e">
        <f aca="false">IF(A490="","",+B490-C490)</f>
        <v>#REF!</v>
      </c>
      <c r="E490" s="662" t="e">
        <f aca="false">IF(A490="","",IF(F489="","",+E489-F489))</f>
        <v>#REF!</v>
      </c>
      <c r="F490" s="662" t="e">
        <f aca="false">IF(A490="","",IF(J490="","",+J490-H490))</f>
        <v>#REF!</v>
      </c>
      <c r="G490" s="662" t="e">
        <f aca="false">IF(A490="","",IF(E490="","",ROUND(+E490*((1+B490)^(1/12)-1),2)))</f>
        <v>#REF!</v>
      </c>
      <c r="H490" s="662" t="e">
        <f aca="false">IF(A490="","",IF(E490="","",ROUND(+E490*((1+D490)^(1/12)-1),2)))</f>
        <v>#REF!</v>
      </c>
      <c r="I490" s="662" t="e">
        <f aca="false">IF(A490="","",+G490-H490)</f>
        <v>#REF!</v>
      </c>
      <c r="J490" s="662" t="e">
        <f aca="false">IF(A490="","",IF(#REF!="","",PMT((1+D490)^(1/12)-1,(#REF!*12)-A490+1,-E490)))</f>
        <v>#REF!</v>
      </c>
    </row>
    <row r="491" customFormat="false" ht="14.25" hidden="false" customHeight="false" outlineLevel="0" collapsed="false">
      <c r="A491" s="660" t="e">
        <f aca="false">IF(A490="","",IF(A490=#REF!*12,"",+A490+1))</f>
        <v>#REF!</v>
      </c>
      <c r="B491" s="661" t="e">
        <f aca="false">IF(A491="","",+B490)</f>
        <v>#REF!</v>
      </c>
      <c r="C491" s="661" t="e">
        <f aca="false">IF(A491="","",IF(#REF!+'Plano Prestação Mensal Proposta'!A491&gt;120,0,ROUND(IF(B491&gt;0.045,(0.045*0.5),(0.5)*B491),7)))</f>
        <v>#REF!</v>
      </c>
      <c r="D491" s="661" t="e">
        <f aca="false">IF(A491="","",+B491-C491)</f>
        <v>#REF!</v>
      </c>
      <c r="E491" s="662" t="e">
        <f aca="false">IF(A491="","",IF(F490="","",+E490-F490))</f>
        <v>#REF!</v>
      </c>
      <c r="F491" s="662" t="e">
        <f aca="false">IF(A491="","",IF(J491="","",+J491-H491))</f>
        <v>#REF!</v>
      </c>
      <c r="G491" s="662" t="e">
        <f aca="false">IF(A491="","",IF(E491="","",ROUND(+E491*((1+B491)^(1/12)-1),2)))</f>
        <v>#REF!</v>
      </c>
      <c r="H491" s="662" t="e">
        <f aca="false">IF(A491="","",IF(E491="","",ROUND(+E491*((1+D491)^(1/12)-1),2)))</f>
        <v>#REF!</v>
      </c>
      <c r="I491" s="662" t="e">
        <f aca="false">IF(A491="","",+G491-H491)</f>
        <v>#REF!</v>
      </c>
      <c r="J491" s="662" t="e">
        <f aca="false">IF(A491="","",IF(#REF!="","",PMT((1+D491)^(1/12)-1,(#REF!*12)-A491+1,-E491)))</f>
        <v>#REF!</v>
      </c>
    </row>
    <row r="492" customFormat="false" ht="14.25" hidden="false" customHeight="false" outlineLevel="0" collapsed="false">
      <c r="A492" s="660" t="e">
        <f aca="false">IF(A491="","",IF(A491=#REF!*12,"",+A491+1))</f>
        <v>#REF!</v>
      </c>
      <c r="B492" s="661" t="e">
        <f aca="false">IF(A492="","",+B491)</f>
        <v>#REF!</v>
      </c>
      <c r="C492" s="661" t="e">
        <f aca="false">IF(A492="","",IF(#REF!+'Plano Prestação Mensal Proposta'!A492&gt;120,0,ROUND(IF(B492&gt;0.045,(0.045*0.5),(0.5)*B492),7)))</f>
        <v>#REF!</v>
      </c>
      <c r="D492" s="661" t="e">
        <f aca="false">IF(A492="","",+B492-C492)</f>
        <v>#REF!</v>
      </c>
      <c r="E492" s="662" t="e">
        <f aca="false">IF(A492="","",IF(F491="","",+E491-F491))</f>
        <v>#REF!</v>
      </c>
      <c r="F492" s="662" t="e">
        <f aca="false">IF(A492="","",IF(J492="","",+J492-H492))</f>
        <v>#REF!</v>
      </c>
      <c r="G492" s="662" t="e">
        <f aca="false">IF(A492="","",IF(E492="","",ROUND(+E492*((1+B492)^(1/12)-1),2)))</f>
        <v>#REF!</v>
      </c>
      <c r="H492" s="662" t="e">
        <f aca="false">IF(A492="","",IF(E492="","",ROUND(+E492*((1+D492)^(1/12)-1),2)))</f>
        <v>#REF!</v>
      </c>
      <c r="I492" s="662" t="e">
        <f aca="false">IF(A492="","",+G492-H492)</f>
        <v>#REF!</v>
      </c>
      <c r="J492" s="662" t="e">
        <f aca="false">IF(A492="","",IF(#REF!="","",PMT((1+D492)^(1/12)-1,(#REF!*12)-A492+1,-E492)))</f>
        <v>#REF!</v>
      </c>
    </row>
    <row r="493" customFormat="false" ht="14.25" hidden="false" customHeight="false" outlineLevel="0" collapsed="false">
      <c r="A493" s="660" t="e">
        <f aca="false">IF(A492="","",IF(A492=#REF!*12,"",+A492+1))</f>
        <v>#REF!</v>
      </c>
      <c r="B493" s="661" t="e">
        <f aca="false">IF(A493="","",+B492)</f>
        <v>#REF!</v>
      </c>
      <c r="C493" s="661" t="e">
        <f aca="false">IF(A493="","",IF(#REF!+'Plano Prestação Mensal Proposta'!A493&gt;120,0,ROUND(IF(B493&gt;0.045,(0.045*0.5),(0.5)*B493),7)))</f>
        <v>#REF!</v>
      </c>
      <c r="D493" s="661" t="e">
        <f aca="false">IF(A493="","",+B493-C493)</f>
        <v>#REF!</v>
      </c>
      <c r="E493" s="662" t="e">
        <f aca="false">IF(A493="","",IF(F492="","",+E492-F492))</f>
        <v>#REF!</v>
      </c>
      <c r="F493" s="662" t="e">
        <f aca="false">IF(A493="","",IF(J493="","",+J493-H493))</f>
        <v>#REF!</v>
      </c>
      <c r="G493" s="662" t="e">
        <f aca="false">IF(A493="","",IF(E493="","",ROUND(+E493*((1+B493)^(1/12)-1),2)))</f>
        <v>#REF!</v>
      </c>
      <c r="H493" s="662" t="e">
        <f aca="false">IF(A493="","",IF(E493="","",ROUND(+E493*((1+D493)^(1/12)-1),2)))</f>
        <v>#REF!</v>
      </c>
      <c r="I493" s="662" t="e">
        <f aca="false">IF(A493="","",+G493-H493)</f>
        <v>#REF!</v>
      </c>
      <c r="J493" s="662" t="e">
        <f aca="false">IF(A493="","",IF(#REF!="","",PMT((1+D493)^(1/12)-1,(#REF!*12)-A493+1,-E493)))</f>
        <v>#REF!</v>
      </c>
    </row>
    <row r="494" customFormat="false" ht="14.25" hidden="false" customHeight="false" outlineLevel="0" collapsed="false">
      <c r="A494" s="660" t="e">
        <f aca="false">IF(A493="","",IF(A493=#REF!*12,"",+A493+1))</f>
        <v>#REF!</v>
      </c>
      <c r="B494" s="661" t="e">
        <f aca="false">IF(A494="","",+B493)</f>
        <v>#REF!</v>
      </c>
      <c r="C494" s="661" t="e">
        <f aca="false">IF(A494="","",IF(#REF!+'Plano Prestação Mensal Proposta'!A494&gt;120,0,ROUND(IF(B494&gt;0.045,(0.045*0.5),(0.5)*B494),7)))</f>
        <v>#REF!</v>
      </c>
      <c r="D494" s="661" t="e">
        <f aca="false">IF(A494="","",+B494-C494)</f>
        <v>#REF!</v>
      </c>
      <c r="E494" s="662" t="e">
        <f aca="false">IF(A494="","",IF(F493="","",+E493-F493))</f>
        <v>#REF!</v>
      </c>
      <c r="F494" s="662" t="e">
        <f aca="false">IF(A494="","",IF(J494="","",+J494-H494))</f>
        <v>#REF!</v>
      </c>
      <c r="G494" s="662" t="e">
        <f aca="false">IF(A494="","",IF(E494="","",ROUND(+E494*((1+B494)^(1/12)-1),2)))</f>
        <v>#REF!</v>
      </c>
      <c r="H494" s="662" t="e">
        <f aca="false">IF(A494="","",IF(E494="","",ROUND(+E494*((1+D494)^(1/12)-1),2)))</f>
        <v>#REF!</v>
      </c>
      <c r="I494" s="662" t="e">
        <f aca="false">IF(A494="","",+G494-H494)</f>
        <v>#REF!</v>
      </c>
      <c r="J494" s="662" t="e">
        <f aca="false">IF(A494="","",IF(#REF!="","",PMT((1+D494)^(1/12)-1,(#REF!*12)-A494+1,-E494)))</f>
        <v>#REF!</v>
      </c>
    </row>
    <row r="495" customFormat="false" ht="14.25" hidden="false" customHeight="false" outlineLevel="0" collapsed="false">
      <c r="A495" s="660" t="e">
        <f aca="false">IF(A494="","",IF(A494=#REF!*12,"",+A494+1))</f>
        <v>#REF!</v>
      </c>
      <c r="B495" s="661" t="e">
        <f aca="false">IF(A495="","",+B494)</f>
        <v>#REF!</v>
      </c>
      <c r="C495" s="661" t="e">
        <f aca="false">IF(A495="","",IF(#REF!+'Plano Prestação Mensal Proposta'!A495&gt;120,0,ROUND(IF(B495&gt;0.045,(0.045*0.5),(0.5)*B495),7)))</f>
        <v>#REF!</v>
      </c>
      <c r="D495" s="661" t="e">
        <f aca="false">IF(A495="","",+B495-C495)</f>
        <v>#REF!</v>
      </c>
      <c r="E495" s="662" t="e">
        <f aca="false">IF(A495="","",IF(F494="","",+E494-F494))</f>
        <v>#REF!</v>
      </c>
      <c r="F495" s="662" t="e">
        <f aca="false">IF(A495="","",IF(J495="","",+J495-H495))</f>
        <v>#REF!</v>
      </c>
      <c r="G495" s="662" t="e">
        <f aca="false">IF(A495="","",IF(E495="","",ROUND(+E495*((1+B495)^(1/12)-1),2)))</f>
        <v>#REF!</v>
      </c>
      <c r="H495" s="662" t="e">
        <f aca="false">IF(A495="","",IF(E495="","",ROUND(+E495*((1+D495)^(1/12)-1),2)))</f>
        <v>#REF!</v>
      </c>
      <c r="I495" s="662" t="e">
        <f aca="false">IF(A495="","",+G495-H495)</f>
        <v>#REF!</v>
      </c>
      <c r="J495" s="662" t="e">
        <f aca="false">IF(A495="","",IF(#REF!="","",PMT((1+D495)^(1/12)-1,(#REF!*12)-A495+1,-E495)))</f>
        <v>#REF!</v>
      </c>
    </row>
    <row r="496" customFormat="false" ht="14.25" hidden="false" customHeight="false" outlineLevel="0" collapsed="false">
      <c r="A496" s="660" t="e">
        <f aca="false">IF(A495="","",IF(A495=#REF!*12,"",+A495+1))</f>
        <v>#REF!</v>
      </c>
      <c r="B496" s="661" t="e">
        <f aca="false">IF(A496="","",+B495)</f>
        <v>#REF!</v>
      </c>
      <c r="C496" s="661" t="e">
        <f aca="false">IF(A496="","",IF(#REF!+'Plano Prestação Mensal Proposta'!A496&gt;120,0,ROUND(IF(B496&gt;0.045,(0.045*0.5),(0.5)*B496),7)))</f>
        <v>#REF!</v>
      </c>
      <c r="D496" s="661" t="e">
        <f aca="false">IF(A496="","",+B496-C496)</f>
        <v>#REF!</v>
      </c>
      <c r="E496" s="662" t="e">
        <f aca="false">IF(A496="","",IF(F495="","",+E495-F495))</f>
        <v>#REF!</v>
      </c>
      <c r="F496" s="662" t="e">
        <f aca="false">IF(A496="","",IF(J496="","",+J496-H496))</f>
        <v>#REF!</v>
      </c>
      <c r="G496" s="662" t="e">
        <f aca="false">IF(A496="","",IF(E496="","",ROUND(+E496*((1+B496)^(1/12)-1),2)))</f>
        <v>#REF!</v>
      </c>
      <c r="H496" s="662" t="e">
        <f aca="false">IF(A496="","",IF(E496="","",ROUND(+E496*((1+D496)^(1/12)-1),2)))</f>
        <v>#REF!</v>
      </c>
      <c r="I496" s="662" t="e">
        <f aca="false">IF(A496="","",+G496-H496)</f>
        <v>#REF!</v>
      </c>
      <c r="J496" s="662" t="e">
        <f aca="false">IF(A496="","",IF(#REF!="","",PMT((1+D496)^(1/12)-1,(#REF!*12)-A496+1,-E496)))</f>
        <v>#REF!</v>
      </c>
    </row>
    <row r="497" customFormat="false" ht="14.25" hidden="false" customHeight="false" outlineLevel="0" collapsed="false">
      <c r="A497" s="660" t="e">
        <f aca="false">IF(A496="","",IF(A496=#REF!*12,"",+A496+1))</f>
        <v>#REF!</v>
      </c>
      <c r="B497" s="661" t="e">
        <f aca="false">IF(A497="","",+B496)</f>
        <v>#REF!</v>
      </c>
      <c r="C497" s="661" t="e">
        <f aca="false">IF(A497="","",IF(#REF!+'Plano Prestação Mensal Proposta'!A497&gt;120,0,ROUND(IF(B497&gt;0.045,(0.045*0.5),(0.5)*B497),7)))</f>
        <v>#REF!</v>
      </c>
      <c r="D497" s="661" t="e">
        <f aca="false">IF(A497="","",+B497-C497)</f>
        <v>#REF!</v>
      </c>
      <c r="E497" s="662" t="e">
        <f aca="false">IF(A497="","",IF(F496="","",+E496-F496))</f>
        <v>#REF!</v>
      </c>
      <c r="F497" s="662" t="e">
        <f aca="false">IF(A497="","",IF(J497="","",+J497-H497))</f>
        <v>#REF!</v>
      </c>
      <c r="G497" s="662" t="e">
        <f aca="false">IF(A497="","",IF(E497="","",ROUND(+E497*((1+B497)^(1/12)-1),2)))</f>
        <v>#REF!</v>
      </c>
      <c r="H497" s="662" t="e">
        <f aca="false">IF(A497="","",IF(E497="","",ROUND(+E497*((1+D497)^(1/12)-1),2)))</f>
        <v>#REF!</v>
      </c>
      <c r="I497" s="662" t="e">
        <f aca="false">IF(A497="","",+G497-H497)</f>
        <v>#REF!</v>
      </c>
      <c r="J497" s="662" t="e">
        <f aca="false">IF(A497="","",IF(#REF!="","",PMT((1+D497)^(1/12)-1,(#REF!*12)-A497+1,-E497)))</f>
        <v>#REF!</v>
      </c>
    </row>
    <row r="498" customFormat="false" ht="14.25" hidden="false" customHeight="false" outlineLevel="0" collapsed="false">
      <c r="A498" s="660" t="e">
        <f aca="false">IF(A497="","",IF(A497=#REF!*12,"",+A497+1))</f>
        <v>#REF!</v>
      </c>
      <c r="B498" s="661" t="e">
        <f aca="false">IF(A498="","",+B497)</f>
        <v>#REF!</v>
      </c>
      <c r="C498" s="661" t="e">
        <f aca="false">IF(A498="","",IF(#REF!+'Plano Prestação Mensal Proposta'!A498&gt;120,0,ROUND(IF(B498&gt;0.045,(0.045*0.5),(0.5)*B498),7)))</f>
        <v>#REF!</v>
      </c>
      <c r="D498" s="661" t="e">
        <f aca="false">IF(A498="","",+B498-C498)</f>
        <v>#REF!</v>
      </c>
      <c r="E498" s="662" t="e">
        <f aca="false">IF(A498="","",IF(F497="","",+E497-F497))</f>
        <v>#REF!</v>
      </c>
      <c r="F498" s="662" t="e">
        <f aca="false">IF(A498="","",IF(J498="","",+J498-H498))</f>
        <v>#REF!</v>
      </c>
      <c r="G498" s="662" t="e">
        <f aca="false">IF(A498="","",IF(E498="","",ROUND(+E498*((1+B498)^(1/12)-1),2)))</f>
        <v>#REF!</v>
      </c>
      <c r="H498" s="662" t="e">
        <f aca="false">IF(A498="","",IF(E498="","",ROUND(+E498*((1+D498)^(1/12)-1),2)))</f>
        <v>#REF!</v>
      </c>
      <c r="I498" s="662" t="e">
        <f aca="false">IF(A498="","",+G498-H498)</f>
        <v>#REF!</v>
      </c>
      <c r="J498" s="662" t="e">
        <f aca="false">IF(A498="","",IF(#REF!="","",PMT((1+D498)^(1/12)-1,(#REF!*12)-A498+1,-E498)))</f>
        <v>#REF!</v>
      </c>
    </row>
    <row r="499" customFormat="false" ht="14.25" hidden="false" customHeight="false" outlineLevel="0" collapsed="false">
      <c r="A499" s="660" t="e">
        <f aca="false">IF(A498="","",IF(A498=#REF!*12,"",+A498+1))</f>
        <v>#REF!</v>
      </c>
      <c r="B499" s="661" t="e">
        <f aca="false">IF(A499="","",+B498)</f>
        <v>#REF!</v>
      </c>
      <c r="C499" s="661" t="e">
        <f aca="false">IF(A499="","",IF(#REF!+'Plano Prestação Mensal Proposta'!A499&gt;120,0,ROUND(IF(B499&gt;0.045,(0.045*0.5),(0.5)*B499),7)))</f>
        <v>#REF!</v>
      </c>
      <c r="D499" s="661" t="e">
        <f aca="false">IF(A499="","",+B499-C499)</f>
        <v>#REF!</v>
      </c>
      <c r="E499" s="662" t="e">
        <f aca="false">IF(A499="","",IF(F498="","",+E498-F498))</f>
        <v>#REF!</v>
      </c>
      <c r="F499" s="662" t="e">
        <f aca="false">IF(A499="","",IF(J499="","",+J499-H499))</f>
        <v>#REF!</v>
      </c>
      <c r="G499" s="662" t="e">
        <f aca="false">IF(A499="","",IF(E499="","",ROUND(+E499*((1+B499)^(1/12)-1),2)))</f>
        <v>#REF!</v>
      </c>
      <c r="H499" s="662" t="e">
        <f aca="false">IF(A499="","",IF(E499="","",ROUND(+E499*((1+D499)^(1/12)-1),2)))</f>
        <v>#REF!</v>
      </c>
      <c r="I499" s="662" t="e">
        <f aca="false">IF(A499="","",+G499-H499)</f>
        <v>#REF!</v>
      </c>
      <c r="J499" s="662" t="e">
        <f aca="false">IF(A499="","",IF(#REF!="","",PMT((1+D499)^(1/12)-1,(#REF!*12)-A499+1,-E499)))</f>
        <v>#REF!</v>
      </c>
    </row>
    <row r="500" customFormat="false" ht="14.25" hidden="false" customHeight="false" outlineLevel="0" collapsed="false">
      <c r="A500" s="660" t="e">
        <f aca="false">IF(A499="","",IF(A499=#REF!*12,"",+A499+1))</f>
        <v>#REF!</v>
      </c>
      <c r="B500" s="661" t="e">
        <f aca="false">IF(A500="","",+B499)</f>
        <v>#REF!</v>
      </c>
      <c r="C500" s="661" t="e">
        <f aca="false">IF(A500="","",IF(#REF!+'Plano Prestação Mensal Proposta'!A500&gt;120,0,ROUND(IF(B500&gt;0.045,(0.045*0.5),(0.5)*B500),7)))</f>
        <v>#REF!</v>
      </c>
      <c r="D500" s="661" t="e">
        <f aca="false">IF(A500="","",+B500-C500)</f>
        <v>#REF!</v>
      </c>
      <c r="E500" s="662" t="e">
        <f aca="false">IF(A500="","",IF(F499="","",+E499-F499))</f>
        <v>#REF!</v>
      </c>
      <c r="F500" s="662" t="e">
        <f aca="false">IF(A500="","",IF(J500="","",+J500-H500))</f>
        <v>#REF!</v>
      </c>
      <c r="G500" s="662" t="e">
        <f aca="false">IF(A500="","",IF(E500="","",ROUND(+E500*((1+B500)^(1/12)-1),2)))</f>
        <v>#REF!</v>
      </c>
      <c r="H500" s="662" t="e">
        <f aca="false">IF(A500="","",IF(E500="","",ROUND(+E500*((1+D500)^(1/12)-1),2)))</f>
        <v>#REF!</v>
      </c>
      <c r="I500" s="662" t="e">
        <f aca="false">IF(A500="","",+G500-H500)</f>
        <v>#REF!</v>
      </c>
      <c r="J500" s="662" t="e">
        <f aca="false">IF(A500="","",IF(#REF!="","",PMT((1+D500)^(1/12)-1,(#REF!*12)-A500+1,-E500)))</f>
        <v>#REF!</v>
      </c>
    </row>
    <row r="501" customFormat="false" ht="14.25" hidden="false" customHeight="false" outlineLevel="0" collapsed="false">
      <c r="A501" s="660" t="e">
        <f aca="false">IF(A500="","",IF(A500=#REF!*12,"",+A500+1))</f>
        <v>#REF!</v>
      </c>
      <c r="B501" s="661" t="e">
        <f aca="false">IF(A501="","",+B500)</f>
        <v>#REF!</v>
      </c>
      <c r="C501" s="661" t="e">
        <f aca="false">IF(A501="","",IF(#REF!+'Plano Prestação Mensal Proposta'!A501&gt;120,0,ROUND(IF(B501&gt;0.045,(0.045*0.5),(0.5)*B501),7)))</f>
        <v>#REF!</v>
      </c>
      <c r="D501" s="661" t="e">
        <f aca="false">IF(A501="","",+B501-C501)</f>
        <v>#REF!</v>
      </c>
      <c r="E501" s="662" t="e">
        <f aca="false">IF(A501="","",IF(F500="","",+E500-F500))</f>
        <v>#REF!</v>
      </c>
      <c r="F501" s="662" t="e">
        <f aca="false">IF(A501="","",IF(J501="","",+J501-H501))</f>
        <v>#REF!</v>
      </c>
      <c r="G501" s="662" t="e">
        <f aca="false">IF(A501="","",IF(E501="","",ROUND(+E501*((1+B501)^(1/12)-1),2)))</f>
        <v>#REF!</v>
      </c>
      <c r="H501" s="662" t="e">
        <f aca="false">IF(A501="","",IF(E501="","",ROUND(+E501*((1+D501)^(1/12)-1),2)))</f>
        <v>#REF!</v>
      </c>
      <c r="I501" s="662" t="e">
        <f aca="false">IF(A501="","",+G501-H501)</f>
        <v>#REF!</v>
      </c>
      <c r="J501" s="662" t="e">
        <f aca="false">IF(A501="","",IF(#REF!="","",PMT((1+D501)^(1/12)-1,(#REF!*12)-A501+1,-E501)))</f>
        <v>#REF!</v>
      </c>
    </row>
    <row r="502" customFormat="false" ht="14.25" hidden="false" customHeight="false" outlineLevel="0" collapsed="false">
      <c r="A502" s="660" t="e">
        <f aca="false">IF(A501="","",IF(A501=#REF!*12,"",+A501+1))</f>
        <v>#REF!</v>
      </c>
      <c r="B502" s="661" t="e">
        <f aca="false">IF(A502="","",+B501)</f>
        <v>#REF!</v>
      </c>
      <c r="C502" s="661" t="e">
        <f aca="false">IF(A502="","",IF(#REF!+'Plano Prestação Mensal Proposta'!A502&gt;120,0,ROUND(IF(B502&gt;0.045,(0.045*0.5),(0.5)*B502),7)))</f>
        <v>#REF!</v>
      </c>
      <c r="D502" s="661" t="e">
        <f aca="false">IF(A502="","",+B502-C502)</f>
        <v>#REF!</v>
      </c>
      <c r="E502" s="662" t="e">
        <f aca="false">IF(A502="","",IF(F501="","",+E501-F501))</f>
        <v>#REF!</v>
      </c>
      <c r="F502" s="662" t="e">
        <f aca="false">IF(A502="","",IF(J502="","",+J502-H502))</f>
        <v>#REF!</v>
      </c>
      <c r="G502" s="662" t="e">
        <f aca="false">IF(A502="","",IF(E502="","",ROUND(+E502*((1+B502)^(1/12)-1),2)))</f>
        <v>#REF!</v>
      </c>
      <c r="H502" s="662" t="e">
        <f aca="false">IF(A502="","",IF(E502="","",ROUND(+E502*((1+D502)^(1/12)-1),2)))</f>
        <v>#REF!</v>
      </c>
      <c r="I502" s="662" t="e">
        <f aca="false">IF(A502="","",+G502-H502)</f>
        <v>#REF!</v>
      </c>
      <c r="J502" s="662" t="e">
        <f aca="false">IF(A502="","",IF(#REF!="","",PMT((1+D502)^(1/12)-1,(#REF!*12)-A502+1,-E502)))</f>
        <v>#REF!</v>
      </c>
    </row>
    <row r="503" customFormat="false" ht="14.25" hidden="false" customHeight="false" outlineLevel="0" collapsed="false">
      <c r="A503" s="660" t="e">
        <f aca="false">IF(A502="","",IF(A502=#REF!*12,"",+A502+1))</f>
        <v>#REF!</v>
      </c>
      <c r="B503" s="661" t="e">
        <f aca="false">IF(A503="","",+B502)</f>
        <v>#REF!</v>
      </c>
      <c r="C503" s="661" t="e">
        <f aca="false">IF(A503="","",IF(#REF!+'Plano Prestação Mensal Proposta'!A503&gt;120,0,ROUND(IF(B503&gt;0.045,(0.045*0.5),(0.5)*B503),7)))</f>
        <v>#REF!</v>
      </c>
      <c r="D503" s="661" t="e">
        <f aca="false">IF(A503="","",+B503-C503)</f>
        <v>#REF!</v>
      </c>
      <c r="E503" s="662" t="e">
        <f aca="false">IF(A503="","",IF(F502="","",+E502-F502))</f>
        <v>#REF!</v>
      </c>
      <c r="F503" s="662" t="e">
        <f aca="false">IF(A503="","",IF(J503="","",+J503-H503))</f>
        <v>#REF!</v>
      </c>
      <c r="G503" s="662" t="e">
        <f aca="false">IF(A503="","",IF(E503="","",ROUND(+E503*((1+B503)^(1/12)-1),2)))</f>
        <v>#REF!</v>
      </c>
      <c r="H503" s="662" t="e">
        <f aca="false">IF(A503="","",IF(E503="","",ROUND(+E503*((1+D503)^(1/12)-1),2)))</f>
        <v>#REF!</v>
      </c>
      <c r="I503" s="662" t="e">
        <f aca="false">IF(A503="","",+G503-H503)</f>
        <v>#REF!</v>
      </c>
      <c r="J503" s="662" t="e">
        <f aca="false">IF(A503="","",IF(#REF!="","",PMT((1+D503)^(1/12)-1,(#REF!*12)-A503+1,-E503)))</f>
        <v>#REF!</v>
      </c>
    </row>
    <row r="504" customFormat="false" ht="14.25" hidden="false" customHeight="false" outlineLevel="0" collapsed="false">
      <c r="A504" s="660" t="e">
        <f aca="false">IF(A503="","",IF(A503=#REF!*12,"",+A503+1))</f>
        <v>#REF!</v>
      </c>
      <c r="B504" s="661" t="e">
        <f aca="false">IF(A504="","",+B503)</f>
        <v>#REF!</v>
      </c>
      <c r="C504" s="661" t="e">
        <f aca="false">IF(A504="","",IF(#REF!+'Plano Prestação Mensal Proposta'!A504&gt;120,0,ROUND(IF(B504&gt;0.045,(0.045*0.5),(0.5)*B504),7)))</f>
        <v>#REF!</v>
      </c>
      <c r="D504" s="661" t="e">
        <f aca="false">IF(A504="","",+B504-C504)</f>
        <v>#REF!</v>
      </c>
      <c r="E504" s="662" t="e">
        <f aca="false">IF(A504="","",IF(F503="","",+E503-F503))</f>
        <v>#REF!</v>
      </c>
      <c r="F504" s="662" t="e">
        <f aca="false">IF(A504="","",IF(J504="","",+J504-H504))</f>
        <v>#REF!</v>
      </c>
      <c r="G504" s="662" t="e">
        <f aca="false">IF(A504="","",IF(E504="","",ROUND(+E504*((1+B504)^(1/12)-1),2)))</f>
        <v>#REF!</v>
      </c>
      <c r="H504" s="662" t="e">
        <f aca="false">IF(A504="","",IF(E504="","",ROUND(+E504*((1+D504)^(1/12)-1),2)))</f>
        <v>#REF!</v>
      </c>
      <c r="I504" s="662" t="e">
        <f aca="false">IF(A504="","",+G504-H504)</f>
        <v>#REF!</v>
      </c>
      <c r="J504" s="662" t="e">
        <f aca="false">IF(A504="","",IF(#REF!="","",PMT((1+D504)^(1/12)-1,(#REF!*12)-A504+1,-E504)))</f>
        <v>#REF!</v>
      </c>
    </row>
    <row r="505" customFormat="false" ht="14.25" hidden="false" customHeight="false" outlineLevel="0" collapsed="false">
      <c r="A505" s="660" t="e">
        <f aca="false">IF(A504="","",IF(A504=#REF!*12,"",+A504+1))</f>
        <v>#REF!</v>
      </c>
      <c r="B505" s="661" t="e">
        <f aca="false">IF(A505="","",+B504)</f>
        <v>#REF!</v>
      </c>
      <c r="C505" s="661" t="e">
        <f aca="false">IF(A505="","",IF(#REF!+'Plano Prestação Mensal Proposta'!A505&gt;120,0,ROUND(IF(B505&gt;0.045,(0.045*0.5),(0.5)*B505),7)))</f>
        <v>#REF!</v>
      </c>
      <c r="D505" s="661" t="e">
        <f aca="false">IF(A505="","",+B505-C505)</f>
        <v>#REF!</v>
      </c>
      <c r="E505" s="662" t="e">
        <f aca="false">IF(A505="","",IF(F504="","",+E504-F504))</f>
        <v>#REF!</v>
      </c>
      <c r="F505" s="662" t="e">
        <f aca="false">IF(A505="","",IF(J505="","",+J505-H505))</f>
        <v>#REF!</v>
      </c>
      <c r="G505" s="662" t="e">
        <f aca="false">IF(A505="","",IF(E505="","",ROUND(+E505*((1+B505)^(1/12)-1),2)))</f>
        <v>#REF!</v>
      </c>
      <c r="H505" s="662" t="e">
        <f aca="false">IF(A505="","",IF(E505="","",ROUND(+E505*((1+D505)^(1/12)-1),2)))</f>
        <v>#REF!</v>
      </c>
      <c r="I505" s="662" t="e">
        <f aca="false">IF(A505="","",+G505-H505)</f>
        <v>#REF!</v>
      </c>
      <c r="J505" s="662" t="e">
        <f aca="false">IF(A505="","",IF(#REF!="","",PMT((1+D505)^(1/12)-1,(#REF!*12)-A505+1,-E505)))</f>
        <v>#REF!</v>
      </c>
    </row>
    <row r="506" customFormat="false" ht="14.25" hidden="false" customHeight="false" outlineLevel="0" collapsed="false">
      <c r="A506" s="660" t="e">
        <f aca="false">IF(A505="","",IF(A505=#REF!*12,"",+A505+1))</f>
        <v>#REF!</v>
      </c>
      <c r="B506" s="661" t="e">
        <f aca="false">IF(A506="","",+B505)</f>
        <v>#REF!</v>
      </c>
      <c r="C506" s="661" t="e">
        <f aca="false">IF(A506="","",IF(#REF!+'Plano Prestação Mensal Proposta'!A506&gt;120,0,ROUND(IF(B506&gt;0.045,(0.045*0.5),(0.5)*B506),7)))</f>
        <v>#REF!</v>
      </c>
      <c r="D506" s="661" t="e">
        <f aca="false">IF(A506="","",+B506-C506)</f>
        <v>#REF!</v>
      </c>
      <c r="E506" s="662" t="e">
        <f aca="false">IF(A506="","",IF(F505="","",+E505-F505))</f>
        <v>#REF!</v>
      </c>
      <c r="F506" s="662" t="e">
        <f aca="false">IF(A506="","",IF(J506="","",+J506-H506))</f>
        <v>#REF!</v>
      </c>
      <c r="G506" s="662" t="e">
        <f aca="false">IF(A506="","",IF(E506="","",ROUND(+E506*((1+B506)^(1/12)-1),2)))</f>
        <v>#REF!</v>
      </c>
      <c r="H506" s="662" t="e">
        <f aca="false">IF(A506="","",IF(E506="","",ROUND(+E506*((1+D506)^(1/12)-1),2)))</f>
        <v>#REF!</v>
      </c>
      <c r="I506" s="662" t="e">
        <f aca="false">IF(A506="","",+G506-H506)</f>
        <v>#REF!</v>
      </c>
      <c r="J506" s="662" t="e">
        <f aca="false">IF(A506="","",IF(#REF!="","",PMT((1+D506)^(1/12)-1,(#REF!*12)-A506+1,-E506)))</f>
        <v>#REF!</v>
      </c>
    </row>
    <row r="507" customFormat="false" ht="14.25" hidden="false" customHeight="false" outlineLevel="0" collapsed="false">
      <c r="A507" s="660" t="e">
        <f aca="false">IF(A506="","",IF(A506=#REF!*12,"",+A506+1))</f>
        <v>#REF!</v>
      </c>
      <c r="B507" s="661" t="e">
        <f aca="false">IF(A507="","",+B506)</f>
        <v>#REF!</v>
      </c>
      <c r="C507" s="661" t="e">
        <f aca="false">IF(A507="","",IF(#REF!+'Plano Prestação Mensal Proposta'!A507&gt;120,0,ROUND(IF(B507&gt;0.045,(0.045*0.5),(0.5)*B507),7)))</f>
        <v>#REF!</v>
      </c>
      <c r="D507" s="661" t="e">
        <f aca="false">IF(A507="","",+B507-C507)</f>
        <v>#REF!</v>
      </c>
      <c r="E507" s="662" t="e">
        <f aca="false">IF(A507="","",IF(F506="","",+E506-F506))</f>
        <v>#REF!</v>
      </c>
      <c r="F507" s="662" t="e">
        <f aca="false">IF(A507="","",IF(J507="","",+J507-H507))</f>
        <v>#REF!</v>
      </c>
      <c r="G507" s="662" t="e">
        <f aca="false">IF(A507="","",IF(E507="","",ROUND(+E507*((1+B507)^(1/12)-1),2)))</f>
        <v>#REF!</v>
      </c>
      <c r="H507" s="662" t="e">
        <f aca="false">IF(A507="","",IF(E507="","",ROUND(+E507*((1+D507)^(1/12)-1),2)))</f>
        <v>#REF!</v>
      </c>
      <c r="I507" s="662" t="e">
        <f aca="false">IF(A507="","",+G507-H507)</f>
        <v>#REF!</v>
      </c>
      <c r="J507" s="662" t="e">
        <f aca="false">IF(A507="","",IF(#REF!="","",PMT((1+D507)^(1/12)-1,(#REF!*12)-A507+1,-E507)))</f>
        <v>#REF!</v>
      </c>
    </row>
    <row r="508" customFormat="false" ht="14.25" hidden="false" customHeight="false" outlineLevel="0" collapsed="false">
      <c r="A508" s="660" t="e">
        <f aca="false">IF(A507="","",IF(A507=#REF!*12,"",+A507+1))</f>
        <v>#REF!</v>
      </c>
      <c r="B508" s="661" t="e">
        <f aca="false">IF(A508="","",+B507)</f>
        <v>#REF!</v>
      </c>
      <c r="C508" s="661" t="e">
        <f aca="false">IF(A508="","",IF(#REF!+'Plano Prestação Mensal Proposta'!A508&gt;120,0,ROUND(IF(B508&gt;0.045,(0.045*0.5),(0.5)*B508),7)))</f>
        <v>#REF!</v>
      </c>
      <c r="D508" s="661" t="e">
        <f aca="false">IF(A508="","",+B508-C508)</f>
        <v>#REF!</v>
      </c>
      <c r="E508" s="662" t="e">
        <f aca="false">IF(A508="","",IF(F507="","",+E507-F507))</f>
        <v>#REF!</v>
      </c>
      <c r="F508" s="662" t="e">
        <f aca="false">IF(A508="","",IF(J508="","",+J508-H508))</f>
        <v>#REF!</v>
      </c>
      <c r="G508" s="662" t="e">
        <f aca="false">IF(A508="","",IF(E508="","",ROUND(+E508*((1+B508)^(1/12)-1),2)))</f>
        <v>#REF!</v>
      </c>
      <c r="H508" s="662" t="e">
        <f aca="false">IF(A508="","",IF(E508="","",ROUND(+E508*((1+D508)^(1/12)-1),2)))</f>
        <v>#REF!</v>
      </c>
      <c r="I508" s="662" t="e">
        <f aca="false">IF(A508="","",+G508-H508)</f>
        <v>#REF!</v>
      </c>
      <c r="J508" s="662" t="e">
        <f aca="false">IF(A508="","",IF(#REF!="","",PMT((1+D508)^(1/12)-1,(#REF!*12)-A508+1,-E508)))</f>
        <v>#REF!</v>
      </c>
    </row>
    <row r="509" customFormat="false" ht="14.25" hidden="false" customHeight="false" outlineLevel="0" collapsed="false">
      <c r="A509" s="660" t="e">
        <f aca="false">IF(A508="","",IF(A508=#REF!*12,"",+A508+1))</f>
        <v>#REF!</v>
      </c>
      <c r="B509" s="661" t="e">
        <f aca="false">IF(A509="","",+B508)</f>
        <v>#REF!</v>
      </c>
      <c r="C509" s="661" t="e">
        <f aca="false">IF(A509="","",IF(#REF!+'Plano Prestação Mensal Proposta'!A509&gt;120,0,ROUND(IF(B509&gt;0.045,(0.045*0.5),(0.5)*B509),7)))</f>
        <v>#REF!</v>
      </c>
      <c r="D509" s="661" t="e">
        <f aca="false">IF(A509="","",+B509-C509)</f>
        <v>#REF!</v>
      </c>
      <c r="E509" s="662" t="e">
        <f aca="false">IF(A509="","",IF(F508="","",+E508-F508))</f>
        <v>#REF!</v>
      </c>
      <c r="F509" s="662" t="e">
        <f aca="false">IF(A509="","",IF(J509="","",+J509-H509))</f>
        <v>#REF!</v>
      </c>
      <c r="G509" s="662" t="e">
        <f aca="false">IF(A509="","",IF(E509="","",ROUND(+E509*((1+B509)^(1/12)-1),2)))</f>
        <v>#REF!</v>
      </c>
      <c r="H509" s="662" t="e">
        <f aca="false">IF(A509="","",IF(E509="","",ROUND(+E509*((1+D509)^(1/12)-1),2)))</f>
        <v>#REF!</v>
      </c>
      <c r="I509" s="662" t="e">
        <f aca="false">IF(A509="","",+G509-H509)</f>
        <v>#REF!</v>
      </c>
      <c r="J509" s="662" t="e">
        <f aca="false">IF(A509="","",IF(#REF!="","",PMT((1+D509)^(1/12)-1,(#REF!*12)-A509+1,-E509)))</f>
        <v>#REF!</v>
      </c>
    </row>
    <row r="510" customFormat="false" ht="14.25" hidden="false" customHeight="false" outlineLevel="0" collapsed="false">
      <c r="A510" s="660" t="e">
        <f aca="false">IF(A509="","",IF(A509=#REF!*12,"",+A509+1))</f>
        <v>#REF!</v>
      </c>
      <c r="B510" s="661" t="e">
        <f aca="false">IF(A510="","",+B509)</f>
        <v>#REF!</v>
      </c>
      <c r="C510" s="661" t="e">
        <f aca="false">IF(A510="","",IF(#REF!+'Plano Prestação Mensal Proposta'!A510&gt;120,0,ROUND(IF(B510&gt;0.045,(0.045*0.5),(0.5)*B510),7)))</f>
        <v>#REF!</v>
      </c>
      <c r="D510" s="661" t="e">
        <f aca="false">IF(A510="","",+B510-C510)</f>
        <v>#REF!</v>
      </c>
      <c r="E510" s="662" t="e">
        <f aca="false">IF(A510="","",IF(F509="","",+E509-F509))</f>
        <v>#REF!</v>
      </c>
      <c r="F510" s="662" t="e">
        <f aca="false">IF(A510="","",IF(J510="","",+J510-H510))</f>
        <v>#REF!</v>
      </c>
      <c r="G510" s="662" t="e">
        <f aca="false">IF(A510="","",IF(E510="","",ROUND(+E510*((1+B510)^(1/12)-1),2)))</f>
        <v>#REF!</v>
      </c>
      <c r="H510" s="662" t="e">
        <f aca="false">IF(A510="","",IF(E510="","",ROUND(+E510*((1+D510)^(1/12)-1),2)))</f>
        <v>#REF!</v>
      </c>
      <c r="I510" s="662" t="e">
        <f aca="false">IF(A510="","",+G510-H510)</f>
        <v>#REF!</v>
      </c>
      <c r="J510" s="662" t="e">
        <f aca="false">IF(A510="","",IF(#REF!="","",PMT((1+D510)^(1/12)-1,(#REF!*12)-A510+1,-E510)))</f>
        <v>#REF!</v>
      </c>
    </row>
    <row r="511" customFormat="false" ht="14.25" hidden="false" customHeight="false" outlineLevel="0" collapsed="false">
      <c r="A511" s="660" t="e">
        <f aca="false">IF(A510="","",IF(A510=#REF!*12,"",+A510+1))</f>
        <v>#REF!</v>
      </c>
      <c r="B511" s="661" t="e">
        <f aca="false">IF(A511="","",+B510)</f>
        <v>#REF!</v>
      </c>
      <c r="C511" s="661" t="e">
        <f aca="false">IF(A511="","",IF(#REF!+'Plano Prestação Mensal Proposta'!A511&gt;120,0,ROUND(IF(B511&gt;0.045,(0.045*0.5),(0.5)*B511),7)))</f>
        <v>#REF!</v>
      </c>
      <c r="D511" s="661" t="e">
        <f aca="false">IF(A511="","",+B511-C511)</f>
        <v>#REF!</v>
      </c>
      <c r="E511" s="662" t="e">
        <f aca="false">IF(A511="","",IF(F510="","",+E510-F510))</f>
        <v>#REF!</v>
      </c>
      <c r="F511" s="662" t="e">
        <f aca="false">IF(A511="","",IF(J511="","",+J511-H511))</f>
        <v>#REF!</v>
      </c>
      <c r="G511" s="662" t="e">
        <f aca="false">IF(A511="","",IF(E511="","",ROUND(+E511*((1+B511)^(1/12)-1),2)))</f>
        <v>#REF!</v>
      </c>
      <c r="H511" s="662" t="e">
        <f aca="false">IF(A511="","",IF(E511="","",ROUND(+E511*((1+D511)^(1/12)-1),2)))</f>
        <v>#REF!</v>
      </c>
      <c r="I511" s="662" t="e">
        <f aca="false">IF(A511="","",+G511-H511)</f>
        <v>#REF!</v>
      </c>
      <c r="J511" s="662" t="e">
        <f aca="false">IF(A511="","",IF(#REF!="","",PMT((1+D511)^(1/12)-1,(#REF!*12)-A511+1,-E511)))</f>
        <v>#REF!</v>
      </c>
    </row>
    <row r="512" customFormat="false" ht="14.25" hidden="false" customHeight="false" outlineLevel="0" collapsed="false">
      <c r="A512" s="660" t="e">
        <f aca="false">IF(A511="","",IF(A511=#REF!*12,"",+A511+1))</f>
        <v>#REF!</v>
      </c>
      <c r="B512" s="661" t="e">
        <f aca="false">IF(A512="","",+B511)</f>
        <v>#REF!</v>
      </c>
      <c r="C512" s="661" t="e">
        <f aca="false">IF(A512="","",IF(#REF!+'Plano Prestação Mensal Proposta'!A512&gt;120,0,ROUND(IF(B512&gt;0.045,(0.045*0.5),(0.5)*B512),7)))</f>
        <v>#REF!</v>
      </c>
      <c r="D512" s="661" t="e">
        <f aca="false">IF(A512="","",+B512-C512)</f>
        <v>#REF!</v>
      </c>
      <c r="E512" s="662" t="e">
        <f aca="false">IF(A512="","",IF(F511="","",+E511-F511))</f>
        <v>#REF!</v>
      </c>
      <c r="F512" s="662" t="e">
        <f aca="false">IF(A512="","",IF(J512="","",+J512-H512))</f>
        <v>#REF!</v>
      </c>
      <c r="G512" s="662" t="e">
        <f aca="false">IF(A512="","",IF(E512="","",ROUND(+E512*((1+B512)^(1/12)-1),2)))</f>
        <v>#REF!</v>
      </c>
      <c r="H512" s="662" t="e">
        <f aca="false">IF(A512="","",IF(E512="","",ROUND(+E512*((1+D512)^(1/12)-1),2)))</f>
        <v>#REF!</v>
      </c>
      <c r="I512" s="662" t="e">
        <f aca="false">IF(A512="","",+G512-H512)</f>
        <v>#REF!</v>
      </c>
      <c r="J512" s="662" t="e">
        <f aca="false">IF(A512="","",IF(#REF!="","",PMT((1+D512)^(1/12)-1,(#REF!*12)-A512+1,-E512)))</f>
        <v>#REF!</v>
      </c>
    </row>
    <row r="513" customFormat="false" ht="14.25" hidden="false" customHeight="false" outlineLevel="0" collapsed="false">
      <c r="A513" s="660" t="e">
        <f aca="false">IF(A512="","",IF(A512=#REF!*12,"",+A512+1))</f>
        <v>#REF!</v>
      </c>
      <c r="B513" s="661" t="e">
        <f aca="false">IF(A513="","",+B512)</f>
        <v>#REF!</v>
      </c>
      <c r="C513" s="661" t="e">
        <f aca="false">IF(A513="","",IF(#REF!+'Plano Prestação Mensal Proposta'!A513&gt;120,0,ROUND(IF(B513&gt;0.045,(0.045*0.5),(0.5)*B513),7)))</f>
        <v>#REF!</v>
      </c>
      <c r="D513" s="661" t="e">
        <f aca="false">IF(A513="","",+B513-C513)</f>
        <v>#REF!</v>
      </c>
      <c r="E513" s="662" t="e">
        <f aca="false">IF(A513="","",IF(F512="","",+E512-F512))</f>
        <v>#REF!</v>
      </c>
      <c r="F513" s="662" t="e">
        <f aca="false">IF(A513="","",IF(J513="","",+J513-H513))</f>
        <v>#REF!</v>
      </c>
      <c r="G513" s="662" t="e">
        <f aca="false">IF(A513="","",IF(E513="","",ROUND(+E513*((1+B513)^(1/12)-1),2)))</f>
        <v>#REF!</v>
      </c>
      <c r="H513" s="662" t="e">
        <f aca="false">IF(A513="","",IF(E513="","",ROUND(+E513*((1+D513)^(1/12)-1),2)))</f>
        <v>#REF!</v>
      </c>
      <c r="I513" s="662" t="e">
        <f aca="false">IF(A513="","",+G513-H513)</f>
        <v>#REF!</v>
      </c>
      <c r="J513" s="662" t="e">
        <f aca="false">IF(A513="","",IF(#REF!="","",PMT((1+D513)^(1/12)-1,(#REF!*12)-A513+1,-E513)))</f>
        <v>#REF!</v>
      </c>
    </row>
    <row r="514" customFormat="false" ht="14.25" hidden="false" customHeight="false" outlineLevel="0" collapsed="false">
      <c r="A514" s="660" t="e">
        <f aca="false">IF(A513="","",IF(A513=#REF!*12,"",+A513+1))</f>
        <v>#REF!</v>
      </c>
      <c r="B514" s="661" t="e">
        <f aca="false">IF(A514="","",+B513)</f>
        <v>#REF!</v>
      </c>
      <c r="C514" s="661" t="e">
        <f aca="false">IF(A514="","",IF(#REF!+'Plano Prestação Mensal Proposta'!A514&gt;120,0,ROUND(IF(B514&gt;0.045,(0.045*0.5),(0.5)*B514),7)))</f>
        <v>#REF!</v>
      </c>
      <c r="D514" s="661" t="e">
        <f aca="false">IF(A514="","",+B514-C514)</f>
        <v>#REF!</v>
      </c>
      <c r="E514" s="662" t="e">
        <f aca="false">IF(A514="","",IF(F513="","",+E513-F513))</f>
        <v>#REF!</v>
      </c>
      <c r="F514" s="662" t="e">
        <f aca="false">IF(A514="","",IF(J514="","",+J514-H514))</f>
        <v>#REF!</v>
      </c>
      <c r="G514" s="662" t="e">
        <f aca="false">IF(A514="","",IF(E514="","",ROUND(+E514*((1+B514)^(1/12)-1),2)))</f>
        <v>#REF!</v>
      </c>
      <c r="H514" s="662" t="e">
        <f aca="false">IF(A514="","",IF(E514="","",ROUND(+E514*((1+D514)^(1/12)-1),2)))</f>
        <v>#REF!</v>
      </c>
      <c r="I514" s="662" t="e">
        <f aca="false">IF(A514="","",+G514-H514)</f>
        <v>#REF!</v>
      </c>
      <c r="J514" s="662" t="e">
        <f aca="false">IF(A514="","",IF(#REF!="","",PMT((1+D514)^(1/12)-1,(#REF!*12)-A514+1,-E514)))</f>
        <v>#REF!</v>
      </c>
    </row>
    <row r="515" customFormat="false" ht="14.25" hidden="false" customHeight="false" outlineLevel="0" collapsed="false">
      <c r="A515" s="660" t="e">
        <f aca="false">IF(A514="","",IF(A514=#REF!*12,"",+A514+1))</f>
        <v>#REF!</v>
      </c>
      <c r="B515" s="661" t="e">
        <f aca="false">IF(A515="","",+B514)</f>
        <v>#REF!</v>
      </c>
      <c r="C515" s="661" t="e">
        <f aca="false">IF(A515="","",IF(#REF!+'Plano Prestação Mensal Proposta'!A515&gt;120,0,ROUND(IF(B515&gt;0.045,(0.045*0.5),(0.5)*B515),7)))</f>
        <v>#REF!</v>
      </c>
      <c r="D515" s="661" t="e">
        <f aca="false">IF(A515="","",+B515-C515)</f>
        <v>#REF!</v>
      </c>
      <c r="E515" s="662" t="e">
        <f aca="false">IF(A515="","",IF(F514="","",+E514-F514))</f>
        <v>#REF!</v>
      </c>
      <c r="F515" s="662" t="e">
        <f aca="false">IF(A515="","",IF(J515="","",+J515-H515))</f>
        <v>#REF!</v>
      </c>
      <c r="G515" s="662" t="e">
        <f aca="false">IF(A515="","",IF(E515="","",ROUND(+E515*((1+B515)^(1/12)-1),2)))</f>
        <v>#REF!</v>
      </c>
      <c r="H515" s="662" t="e">
        <f aca="false">IF(A515="","",IF(E515="","",ROUND(+E515*((1+D515)^(1/12)-1),2)))</f>
        <v>#REF!</v>
      </c>
      <c r="I515" s="662" t="e">
        <f aca="false">IF(A515="","",+G515-H515)</f>
        <v>#REF!</v>
      </c>
      <c r="J515" s="662" t="e">
        <f aca="false">IF(A515="","",IF(#REF!="","",PMT((1+D515)^(1/12)-1,(#REF!*12)-A515+1,-E515)))</f>
        <v>#REF!</v>
      </c>
    </row>
    <row r="516" customFormat="false" ht="14.25" hidden="false" customHeight="false" outlineLevel="0" collapsed="false">
      <c r="A516" s="660" t="e">
        <f aca="false">IF(A515="","",IF(A515=#REF!*12,"",+A515+1))</f>
        <v>#REF!</v>
      </c>
      <c r="B516" s="661" t="e">
        <f aca="false">IF(A516="","",+B515)</f>
        <v>#REF!</v>
      </c>
      <c r="C516" s="661" t="e">
        <f aca="false">IF(A516="","",IF(#REF!+'Plano Prestação Mensal Proposta'!A516&gt;120,0,ROUND(IF(B516&gt;0.045,(0.045*0.5),(0.5)*B516),7)))</f>
        <v>#REF!</v>
      </c>
      <c r="D516" s="661" t="e">
        <f aca="false">IF(A516="","",+B516-C516)</f>
        <v>#REF!</v>
      </c>
      <c r="E516" s="662" t="e">
        <f aca="false">IF(A516="","",IF(F515="","",+E515-F515))</f>
        <v>#REF!</v>
      </c>
      <c r="F516" s="662" t="e">
        <f aca="false">IF(A516="","",IF(J516="","",+J516-H516))</f>
        <v>#REF!</v>
      </c>
      <c r="G516" s="662" t="e">
        <f aca="false">IF(A516="","",IF(E516="","",ROUND(+E516*((1+B516)^(1/12)-1),2)))</f>
        <v>#REF!</v>
      </c>
      <c r="H516" s="662" t="e">
        <f aca="false">IF(A516="","",IF(E516="","",ROUND(+E516*((1+D516)^(1/12)-1),2)))</f>
        <v>#REF!</v>
      </c>
      <c r="I516" s="662" t="e">
        <f aca="false">IF(A516="","",+G516-H516)</f>
        <v>#REF!</v>
      </c>
      <c r="J516" s="662" t="e">
        <f aca="false">IF(A516="","",IF(#REF!="","",PMT((1+D516)^(1/12)-1,(#REF!*12)-A516+1,-E516)))</f>
        <v>#REF!</v>
      </c>
    </row>
    <row r="517" customFormat="false" ht="14.25" hidden="false" customHeight="false" outlineLevel="0" collapsed="false">
      <c r="A517" s="660" t="e">
        <f aca="false">IF(A516="","",IF(A516=#REF!*12,"",+A516+1))</f>
        <v>#REF!</v>
      </c>
      <c r="B517" s="661" t="e">
        <f aca="false">IF(A517="","",+B516)</f>
        <v>#REF!</v>
      </c>
      <c r="C517" s="661" t="e">
        <f aca="false">IF(A517="","",IF(#REF!+'Plano Prestação Mensal Proposta'!A517&gt;120,0,ROUND(IF(B517&gt;0.045,(0.045*0.5),(0.5)*B517),7)))</f>
        <v>#REF!</v>
      </c>
      <c r="D517" s="661" t="e">
        <f aca="false">IF(A517="","",+B517-C517)</f>
        <v>#REF!</v>
      </c>
      <c r="E517" s="662" t="e">
        <f aca="false">IF(A517="","",IF(F516="","",+E516-F516))</f>
        <v>#REF!</v>
      </c>
      <c r="F517" s="662" t="e">
        <f aca="false">IF(A517="","",IF(J517="","",+J517-H517))</f>
        <v>#REF!</v>
      </c>
      <c r="G517" s="662" t="e">
        <f aca="false">IF(A517="","",IF(E517="","",ROUND(+E517*((1+B517)^(1/12)-1),2)))</f>
        <v>#REF!</v>
      </c>
      <c r="H517" s="662" t="e">
        <f aca="false">IF(A517="","",IF(E517="","",ROUND(+E517*((1+D517)^(1/12)-1),2)))</f>
        <v>#REF!</v>
      </c>
      <c r="I517" s="662" t="e">
        <f aca="false">IF(A517="","",+G517-H517)</f>
        <v>#REF!</v>
      </c>
      <c r="J517" s="662" t="e">
        <f aca="false">IF(A517="","",IF(#REF!="","",PMT((1+D517)^(1/12)-1,(#REF!*12)-A517+1,-E517)))</f>
        <v>#REF!</v>
      </c>
    </row>
    <row r="518" customFormat="false" ht="14.25" hidden="false" customHeight="false" outlineLevel="0" collapsed="false">
      <c r="A518" s="660" t="e">
        <f aca="false">IF(A517="","",IF(A517=#REF!*12,"",+A517+1))</f>
        <v>#REF!</v>
      </c>
      <c r="B518" s="661" t="e">
        <f aca="false">IF(A518="","",+B517)</f>
        <v>#REF!</v>
      </c>
      <c r="C518" s="661" t="e">
        <f aca="false">IF(A518="","",IF(#REF!+'Plano Prestação Mensal Proposta'!A518&gt;120,0,ROUND(IF(B518&gt;0.045,(0.045*0.5),(0.5)*B518),7)))</f>
        <v>#REF!</v>
      </c>
      <c r="D518" s="661" t="e">
        <f aca="false">IF(A518="","",+B518-C518)</f>
        <v>#REF!</v>
      </c>
      <c r="E518" s="662" t="e">
        <f aca="false">IF(A518="","",IF(F517="","",+E517-F517))</f>
        <v>#REF!</v>
      </c>
      <c r="F518" s="662" t="e">
        <f aca="false">IF(A518="","",IF(J518="","",+J518-H518))</f>
        <v>#REF!</v>
      </c>
      <c r="G518" s="662" t="e">
        <f aca="false">IF(A518="","",IF(E518="","",ROUND(+E518*((1+B518)^(1/12)-1),2)))</f>
        <v>#REF!</v>
      </c>
      <c r="H518" s="662" t="e">
        <f aca="false">IF(A518="","",IF(E518="","",ROUND(+E518*((1+D518)^(1/12)-1),2)))</f>
        <v>#REF!</v>
      </c>
      <c r="I518" s="662" t="e">
        <f aca="false">IF(A518="","",+G518-H518)</f>
        <v>#REF!</v>
      </c>
      <c r="J518" s="662" t="e">
        <f aca="false">IF(A518="","",IF(#REF!="","",PMT((1+D518)^(1/12)-1,(#REF!*12)-A518+1,-E518)))</f>
        <v>#REF!</v>
      </c>
    </row>
    <row r="519" customFormat="false" ht="14.25" hidden="false" customHeight="false" outlineLevel="0" collapsed="false">
      <c r="A519" s="660" t="e">
        <f aca="false">IF(A518="","",IF(A518=#REF!*12,"",+A518+1))</f>
        <v>#REF!</v>
      </c>
      <c r="B519" s="661" t="e">
        <f aca="false">IF(A519="","",+B518)</f>
        <v>#REF!</v>
      </c>
      <c r="C519" s="661" t="e">
        <f aca="false">IF(A519="","",IF(#REF!+'Plano Prestação Mensal Proposta'!A519&gt;120,0,ROUND(IF(B519&gt;0.045,(0.045*0.5),(0.5)*B519),7)))</f>
        <v>#REF!</v>
      </c>
      <c r="D519" s="661" t="e">
        <f aca="false">IF(A519="","",+B519-C519)</f>
        <v>#REF!</v>
      </c>
      <c r="E519" s="662" t="e">
        <f aca="false">IF(A519="","",IF(F518="","",+E518-F518))</f>
        <v>#REF!</v>
      </c>
      <c r="F519" s="662" t="e">
        <f aca="false">IF(A519="","",IF(J519="","",+J519-H519))</f>
        <v>#REF!</v>
      </c>
      <c r="G519" s="662" t="e">
        <f aca="false">IF(A519="","",IF(E519="","",ROUND(+E519*((1+B519)^(1/12)-1),2)))</f>
        <v>#REF!</v>
      </c>
      <c r="H519" s="662" t="e">
        <f aca="false">IF(A519="","",IF(E519="","",ROUND(+E519*((1+D519)^(1/12)-1),2)))</f>
        <v>#REF!</v>
      </c>
      <c r="I519" s="662" t="e">
        <f aca="false">IF(A519="","",+G519-H519)</f>
        <v>#REF!</v>
      </c>
      <c r="J519" s="662" t="e">
        <f aca="false">IF(A519="","",IF(#REF!="","",PMT((1+D519)^(1/12)-1,(#REF!*12)-A519+1,-E519)))</f>
        <v>#REF!</v>
      </c>
    </row>
    <row r="520" customFormat="false" ht="14.25" hidden="false" customHeight="false" outlineLevel="0" collapsed="false">
      <c r="A520" s="660" t="e">
        <f aca="false">IF(A519="","",IF(A519=#REF!*12,"",+A519+1))</f>
        <v>#REF!</v>
      </c>
      <c r="B520" s="661" t="e">
        <f aca="false">IF(A520="","",+B519)</f>
        <v>#REF!</v>
      </c>
      <c r="C520" s="661" t="e">
        <f aca="false">IF(A520="","",IF(#REF!+'Plano Prestação Mensal Proposta'!A520&gt;120,0,ROUND(IF(B520&gt;0.045,(0.045*0.5),(0.5)*B520),7)))</f>
        <v>#REF!</v>
      </c>
      <c r="D520" s="661" t="e">
        <f aca="false">IF(A520="","",+B520-C520)</f>
        <v>#REF!</v>
      </c>
      <c r="E520" s="662" t="e">
        <f aca="false">IF(A520="","",IF(F519="","",+E519-F519))</f>
        <v>#REF!</v>
      </c>
      <c r="F520" s="662" t="e">
        <f aca="false">IF(A520="","",IF(J520="","",+J520-H520))</f>
        <v>#REF!</v>
      </c>
      <c r="G520" s="662" t="e">
        <f aca="false">IF(A520="","",IF(E520="","",ROUND(+E520*((1+B520)^(1/12)-1),2)))</f>
        <v>#REF!</v>
      </c>
      <c r="H520" s="662" t="e">
        <f aca="false">IF(A520="","",IF(E520="","",ROUND(+E520*((1+D520)^(1/12)-1),2)))</f>
        <v>#REF!</v>
      </c>
      <c r="I520" s="662" t="e">
        <f aca="false">IF(A520="","",+G520-H520)</f>
        <v>#REF!</v>
      </c>
      <c r="J520" s="662" t="e">
        <f aca="false">IF(A520="","",IF(#REF!="","",PMT((1+D520)^(1/12)-1,(#REF!*12)-A520+1,-E520)))</f>
        <v>#REF!</v>
      </c>
    </row>
    <row r="521" customFormat="false" ht="14.25" hidden="false" customHeight="false" outlineLevel="0" collapsed="false">
      <c r="A521" s="660" t="e">
        <f aca="false">IF(A520="","",IF(A520=#REF!*12,"",+A520+1))</f>
        <v>#REF!</v>
      </c>
      <c r="B521" s="661" t="e">
        <f aca="false">IF(A521="","",+B520)</f>
        <v>#REF!</v>
      </c>
      <c r="C521" s="661" t="e">
        <f aca="false">IF(A521="","",IF(#REF!+'Plano Prestação Mensal Proposta'!A521&gt;120,0,ROUND(IF(B521&gt;0.045,(0.045*0.5),(0.5)*B521),7)))</f>
        <v>#REF!</v>
      </c>
      <c r="D521" s="661" t="e">
        <f aca="false">IF(A521="","",+B521-C521)</f>
        <v>#REF!</v>
      </c>
      <c r="E521" s="662" t="e">
        <f aca="false">IF(A521="","",IF(F520="","",+E520-F520))</f>
        <v>#REF!</v>
      </c>
      <c r="F521" s="662" t="e">
        <f aca="false">IF(A521="","",IF(J521="","",+J521-H521))</f>
        <v>#REF!</v>
      </c>
      <c r="G521" s="662" t="e">
        <f aca="false">IF(A521="","",IF(E521="","",ROUND(+E521*((1+B521)^(1/12)-1),2)))</f>
        <v>#REF!</v>
      </c>
      <c r="H521" s="662" t="e">
        <f aca="false">IF(A521="","",IF(E521="","",ROUND(+E521*((1+D521)^(1/12)-1),2)))</f>
        <v>#REF!</v>
      </c>
      <c r="I521" s="662" t="e">
        <f aca="false">IF(A521="","",+G521-H521)</f>
        <v>#REF!</v>
      </c>
      <c r="J521" s="662" t="e">
        <f aca="false">IF(A521="","",IF(#REF!="","",PMT((1+D521)^(1/12)-1,(#REF!*12)-A521+1,-E521)))</f>
        <v>#REF!</v>
      </c>
    </row>
    <row r="522" customFormat="false" ht="14.25" hidden="false" customHeight="false" outlineLevel="0" collapsed="false">
      <c r="A522" s="660" t="e">
        <f aca="false">IF(A521="","",IF(A521=#REF!*12,"",+A521+1))</f>
        <v>#REF!</v>
      </c>
      <c r="B522" s="661" t="e">
        <f aca="false">IF(A522="","",+B521)</f>
        <v>#REF!</v>
      </c>
      <c r="C522" s="661" t="e">
        <f aca="false">IF(A522="","",IF(#REF!+'Plano Prestação Mensal Proposta'!A522&gt;120,0,ROUND(IF(B522&gt;0.045,(0.045*0.5),(0.5)*B522),7)))</f>
        <v>#REF!</v>
      </c>
      <c r="D522" s="661" t="e">
        <f aca="false">IF(A522="","",+B522-C522)</f>
        <v>#REF!</v>
      </c>
      <c r="E522" s="662" t="e">
        <f aca="false">IF(A522="","",IF(F521="","",+E521-F521))</f>
        <v>#REF!</v>
      </c>
      <c r="F522" s="662" t="e">
        <f aca="false">IF(A522="","",IF(J522="","",+J522-H522))</f>
        <v>#REF!</v>
      </c>
      <c r="G522" s="662" t="e">
        <f aca="false">IF(A522="","",IF(E522="","",ROUND(+E522*((1+B522)^(1/12)-1),2)))</f>
        <v>#REF!</v>
      </c>
      <c r="H522" s="662" t="e">
        <f aca="false">IF(A522="","",IF(E522="","",ROUND(+E522*((1+D522)^(1/12)-1),2)))</f>
        <v>#REF!</v>
      </c>
      <c r="I522" s="662" t="e">
        <f aca="false">IF(A522="","",+G522-H522)</f>
        <v>#REF!</v>
      </c>
      <c r="J522" s="662" t="e">
        <f aca="false">IF(A522="","",IF(#REF!="","",PMT((1+D522)^(1/12)-1,(#REF!*12)-A522+1,-E522)))</f>
        <v>#REF!</v>
      </c>
    </row>
    <row r="523" customFormat="false" ht="14.25" hidden="false" customHeight="false" outlineLevel="0" collapsed="false">
      <c r="A523" s="660" t="e">
        <f aca="false">IF(A522="","",IF(A522=#REF!*12,"",+A522+1))</f>
        <v>#REF!</v>
      </c>
      <c r="B523" s="661" t="e">
        <f aca="false">IF(A523="","",+B522)</f>
        <v>#REF!</v>
      </c>
      <c r="C523" s="661" t="e">
        <f aca="false">IF(A523="","",IF(#REF!+'Plano Prestação Mensal Proposta'!A523&gt;120,0,ROUND(IF(B523&gt;0.045,(0.045*0.5),(0.5)*B523),7)))</f>
        <v>#REF!</v>
      </c>
      <c r="D523" s="661" t="e">
        <f aca="false">IF(A523="","",+B523-C523)</f>
        <v>#REF!</v>
      </c>
      <c r="E523" s="662" t="e">
        <f aca="false">IF(A523="","",IF(F522="","",+E522-F522))</f>
        <v>#REF!</v>
      </c>
      <c r="F523" s="662" t="e">
        <f aca="false">IF(A523="","",IF(J523="","",+J523-H523))</f>
        <v>#REF!</v>
      </c>
      <c r="G523" s="662" t="e">
        <f aca="false">IF(A523="","",IF(E523="","",ROUND(+E523*((1+B523)^(1/12)-1),2)))</f>
        <v>#REF!</v>
      </c>
      <c r="H523" s="662" t="e">
        <f aca="false">IF(A523="","",IF(E523="","",ROUND(+E523*((1+D523)^(1/12)-1),2)))</f>
        <v>#REF!</v>
      </c>
      <c r="I523" s="662" t="e">
        <f aca="false">IF(A523="","",+G523-H523)</f>
        <v>#REF!</v>
      </c>
      <c r="J523" s="662" t="e">
        <f aca="false">IF(A523="","",IF(#REF!="","",PMT((1+D523)^(1/12)-1,(#REF!*12)-A523+1,-E523)))</f>
        <v>#REF!</v>
      </c>
    </row>
    <row r="524" customFormat="false" ht="14.25" hidden="false" customHeight="false" outlineLevel="0" collapsed="false">
      <c r="A524" s="660" t="e">
        <f aca="false">IF(A523="","",IF(A523=#REF!*12,"",+A523+1))</f>
        <v>#REF!</v>
      </c>
      <c r="B524" s="661" t="e">
        <f aca="false">IF(A524="","",+B523)</f>
        <v>#REF!</v>
      </c>
      <c r="C524" s="661" t="e">
        <f aca="false">IF(A524="","",IF(#REF!+'Plano Prestação Mensal Proposta'!A524&gt;120,0,ROUND(IF(B524&gt;0.045,(0.045*0.5),(0.5)*B524),7)))</f>
        <v>#REF!</v>
      </c>
      <c r="D524" s="661" t="e">
        <f aca="false">IF(A524="","",+B524-C524)</f>
        <v>#REF!</v>
      </c>
      <c r="E524" s="662" t="e">
        <f aca="false">IF(A524="","",IF(F523="","",+E523-F523))</f>
        <v>#REF!</v>
      </c>
      <c r="F524" s="662" t="e">
        <f aca="false">IF(A524="","",IF(J524="","",+J524-H524))</f>
        <v>#REF!</v>
      </c>
      <c r="G524" s="662" t="e">
        <f aca="false">IF(A524="","",IF(E524="","",ROUND(+E524*((1+B524)^(1/12)-1),2)))</f>
        <v>#REF!</v>
      </c>
      <c r="H524" s="662" t="e">
        <f aca="false">IF(A524="","",IF(E524="","",ROUND(+E524*((1+D524)^(1/12)-1),2)))</f>
        <v>#REF!</v>
      </c>
      <c r="I524" s="662" t="e">
        <f aca="false">IF(A524="","",+G524-H524)</f>
        <v>#REF!</v>
      </c>
      <c r="J524" s="662" t="e">
        <f aca="false">IF(A524="","",IF(#REF!="","",PMT((1+D524)^(1/12)-1,(#REF!*12)-A524+1,-E524)))</f>
        <v>#REF!</v>
      </c>
    </row>
    <row r="525" customFormat="false" ht="14.25" hidden="false" customHeight="false" outlineLevel="0" collapsed="false">
      <c r="A525" s="660" t="e">
        <f aca="false">IF(A524="","",IF(A524=#REF!*12,"",+A524+1))</f>
        <v>#REF!</v>
      </c>
      <c r="B525" s="661" t="e">
        <f aca="false">IF(A525="","",+B524)</f>
        <v>#REF!</v>
      </c>
      <c r="C525" s="661" t="e">
        <f aca="false">IF(A525="","",IF(#REF!+'Plano Prestação Mensal Proposta'!A525&gt;120,0,ROUND(IF(B525&gt;0.045,(0.045*0.5),(0.5)*B525),7)))</f>
        <v>#REF!</v>
      </c>
      <c r="D525" s="661" t="e">
        <f aca="false">IF(A525="","",+B525-C525)</f>
        <v>#REF!</v>
      </c>
      <c r="E525" s="662" t="e">
        <f aca="false">IF(A525="","",IF(F524="","",+E524-F524))</f>
        <v>#REF!</v>
      </c>
      <c r="F525" s="662" t="e">
        <f aca="false">IF(A525="","",IF(J525="","",+J525-H525))</f>
        <v>#REF!</v>
      </c>
      <c r="G525" s="662" t="e">
        <f aca="false">IF(A525="","",IF(E525="","",ROUND(+E525*((1+B525)^(1/12)-1),2)))</f>
        <v>#REF!</v>
      </c>
      <c r="H525" s="662" t="e">
        <f aca="false">IF(A525="","",IF(E525="","",ROUND(+E525*((1+D525)^(1/12)-1),2)))</f>
        <v>#REF!</v>
      </c>
      <c r="I525" s="662" t="e">
        <f aca="false">IF(A525="","",+G525-H525)</f>
        <v>#REF!</v>
      </c>
      <c r="J525" s="662" t="e">
        <f aca="false">IF(A525="","",IF(#REF!="","",PMT((1+D525)^(1/12)-1,(#REF!*12)-A525+1,-E525)))</f>
        <v>#REF!</v>
      </c>
    </row>
    <row r="526" customFormat="false" ht="14.25" hidden="false" customHeight="false" outlineLevel="0" collapsed="false">
      <c r="A526" s="660" t="e">
        <f aca="false">IF(A525="","",IF(A525=#REF!*12,"",+A525+1))</f>
        <v>#REF!</v>
      </c>
      <c r="B526" s="661" t="e">
        <f aca="false">IF(A526="","",+B525)</f>
        <v>#REF!</v>
      </c>
      <c r="C526" s="661" t="e">
        <f aca="false">IF(A526="","",IF(#REF!+'Plano Prestação Mensal Proposta'!A526&gt;120,0,ROUND(IF(B526&gt;0.045,(0.045*0.5),(0.5)*B526),7)))</f>
        <v>#REF!</v>
      </c>
      <c r="D526" s="661" t="e">
        <f aca="false">IF(A526="","",+B526-C526)</f>
        <v>#REF!</v>
      </c>
      <c r="E526" s="662" t="e">
        <f aca="false">IF(A526="","",IF(F525="","",+E525-F525))</f>
        <v>#REF!</v>
      </c>
      <c r="F526" s="662" t="e">
        <f aca="false">IF(A526="","",IF(J526="","",+J526-H526))</f>
        <v>#REF!</v>
      </c>
      <c r="G526" s="662" t="e">
        <f aca="false">IF(A526="","",IF(E526="","",ROUND(+E526*((1+B526)^(1/12)-1),2)))</f>
        <v>#REF!</v>
      </c>
      <c r="H526" s="662" t="e">
        <f aca="false">IF(A526="","",IF(E526="","",ROUND(+E526*((1+D526)^(1/12)-1),2)))</f>
        <v>#REF!</v>
      </c>
      <c r="I526" s="662" t="e">
        <f aca="false">IF(A526="","",+G526-H526)</f>
        <v>#REF!</v>
      </c>
      <c r="J526" s="662" t="e">
        <f aca="false">IF(A526="","",IF(#REF!="","",PMT((1+D526)^(1/12)-1,(#REF!*12)-A526+1,-E526)))</f>
        <v>#REF!</v>
      </c>
    </row>
    <row r="527" customFormat="false" ht="14.25" hidden="false" customHeight="false" outlineLevel="0" collapsed="false">
      <c r="A527" s="660" t="e">
        <f aca="false">IF(A526="","",IF(A526=#REF!*12,"",+A526+1))</f>
        <v>#REF!</v>
      </c>
      <c r="B527" s="661" t="e">
        <f aca="false">IF(A527="","",+B526)</f>
        <v>#REF!</v>
      </c>
      <c r="C527" s="661" t="e">
        <f aca="false">IF(A527="","",IF(#REF!+'Plano Prestação Mensal Proposta'!A527&gt;120,0,ROUND(IF(B527&gt;0.045,(0.045*0.5),(0.5)*B527),7)))</f>
        <v>#REF!</v>
      </c>
      <c r="D527" s="661" t="e">
        <f aca="false">IF(A527="","",+B527-C527)</f>
        <v>#REF!</v>
      </c>
      <c r="E527" s="662" t="e">
        <f aca="false">IF(A527="","",IF(F526="","",+E526-F526))</f>
        <v>#REF!</v>
      </c>
      <c r="F527" s="662" t="e">
        <f aca="false">IF(A527="","",IF(J527="","",+J527-H527))</f>
        <v>#REF!</v>
      </c>
      <c r="G527" s="662" t="e">
        <f aca="false">IF(A527="","",IF(E527="","",ROUND(+E527*((1+B527)^(1/12)-1),2)))</f>
        <v>#REF!</v>
      </c>
      <c r="H527" s="662" t="e">
        <f aca="false">IF(A527="","",IF(E527="","",ROUND(+E527*((1+D527)^(1/12)-1),2)))</f>
        <v>#REF!</v>
      </c>
      <c r="I527" s="662" t="e">
        <f aca="false">IF(A527="","",+G527-H527)</f>
        <v>#REF!</v>
      </c>
      <c r="J527" s="662" t="e">
        <f aca="false">IF(A527="","",IF(#REF!="","",PMT((1+D527)^(1/12)-1,(#REF!*12)-A527+1,-E527)))</f>
        <v>#REF!</v>
      </c>
    </row>
    <row r="528" customFormat="false" ht="14.25" hidden="false" customHeight="false" outlineLevel="0" collapsed="false">
      <c r="A528" s="660" t="e">
        <f aca="false">IF(A527="","",IF(A527=#REF!*12,"",+A527+1))</f>
        <v>#REF!</v>
      </c>
      <c r="B528" s="661" t="e">
        <f aca="false">IF(A528="","",+B527)</f>
        <v>#REF!</v>
      </c>
      <c r="C528" s="661" t="e">
        <f aca="false">IF(A528="","",IF(#REF!+'Plano Prestação Mensal Proposta'!A528&gt;120,0,ROUND(IF(B528&gt;0.045,(0.045*0.5),(0.5)*B528),7)))</f>
        <v>#REF!</v>
      </c>
      <c r="D528" s="661" t="e">
        <f aca="false">IF(A528="","",+B528-C528)</f>
        <v>#REF!</v>
      </c>
      <c r="E528" s="662" t="e">
        <f aca="false">IF(A528="","",IF(F527="","",+E527-F527))</f>
        <v>#REF!</v>
      </c>
      <c r="F528" s="662" t="e">
        <f aca="false">IF(A528="","",IF(J528="","",+J528-H528))</f>
        <v>#REF!</v>
      </c>
      <c r="G528" s="662" t="e">
        <f aca="false">IF(A528="","",IF(E528="","",ROUND(+E528*((1+B528)^(1/12)-1),2)))</f>
        <v>#REF!</v>
      </c>
      <c r="H528" s="662" t="e">
        <f aca="false">IF(A528="","",IF(E528="","",ROUND(+E528*((1+D528)^(1/12)-1),2)))</f>
        <v>#REF!</v>
      </c>
      <c r="I528" s="662" t="e">
        <f aca="false">IF(A528="","",+G528-H528)</f>
        <v>#REF!</v>
      </c>
      <c r="J528" s="662" t="e">
        <f aca="false">IF(A528="","",IF(#REF!="","",PMT((1+D528)^(1/12)-1,(#REF!*12)-A528+1,-E528)))</f>
        <v>#REF!</v>
      </c>
    </row>
    <row r="529" customFormat="false" ht="14.25" hidden="false" customHeight="false" outlineLevel="0" collapsed="false">
      <c r="A529" s="660" t="e">
        <f aca="false">IF(A528="","",IF(A528=#REF!*12,"",+A528+1))</f>
        <v>#REF!</v>
      </c>
      <c r="B529" s="661" t="e">
        <f aca="false">IF(A529="","",+B528)</f>
        <v>#REF!</v>
      </c>
      <c r="C529" s="661" t="e">
        <f aca="false">IF(A529="","",IF(#REF!+'Plano Prestação Mensal Proposta'!A529&gt;120,0,ROUND(IF(B529&gt;0.045,(0.045*0.5),(0.5)*B529),7)))</f>
        <v>#REF!</v>
      </c>
      <c r="D529" s="661" t="e">
        <f aca="false">IF(A529="","",+B529-C529)</f>
        <v>#REF!</v>
      </c>
      <c r="E529" s="662" t="e">
        <f aca="false">IF(A529="","",IF(F528="","",+E528-F528))</f>
        <v>#REF!</v>
      </c>
      <c r="F529" s="662" t="e">
        <f aca="false">IF(A529="","",IF(J529="","",+J529-H529))</f>
        <v>#REF!</v>
      </c>
      <c r="G529" s="662" t="e">
        <f aca="false">IF(A529="","",IF(E529="","",ROUND(+E529*((1+B529)^(1/12)-1),2)))</f>
        <v>#REF!</v>
      </c>
      <c r="H529" s="662" t="e">
        <f aca="false">IF(A529="","",IF(E529="","",ROUND(+E529*((1+D529)^(1/12)-1),2)))</f>
        <v>#REF!</v>
      </c>
      <c r="I529" s="662" t="e">
        <f aca="false">IF(A529="","",+G529-H529)</f>
        <v>#REF!</v>
      </c>
      <c r="J529" s="662" t="e">
        <f aca="false">IF(A529="","",IF(#REF!="","",PMT((1+D529)^(1/12)-1,(#REF!*12)-A529+1,-E529)))</f>
        <v>#REF!</v>
      </c>
    </row>
    <row r="530" customFormat="false" ht="14.25" hidden="false" customHeight="false" outlineLevel="0" collapsed="false">
      <c r="A530" s="660" t="e">
        <f aca="false">IF(A529="","",IF(A529=#REF!*12,"",+A529+1))</f>
        <v>#REF!</v>
      </c>
      <c r="B530" s="661" t="e">
        <f aca="false">IF(A530="","",+B529)</f>
        <v>#REF!</v>
      </c>
      <c r="C530" s="661" t="e">
        <f aca="false">IF(A530="","",IF(#REF!+'Plano Prestação Mensal Proposta'!A530&gt;120,0,ROUND(IF(B530&gt;0.045,(0.045*0.5),(0.5)*B530),7)))</f>
        <v>#REF!</v>
      </c>
      <c r="D530" s="661" t="e">
        <f aca="false">IF(A530="","",+B530-C530)</f>
        <v>#REF!</v>
      </c>
      <c r="E530" s="662" t="e">
        <f aca="false">IF(A530="","",IF(F529="","",+E529-F529))</f>
        <v>#REF!</v>
      </c>
      <c r="F530" s="662" t="e">
        <f aca="false">IF(A530="","",IF(J530="","",+J530-H530))</f>
        <v>#REF!</v>
      </c>
      <c r="G530" s="662" t="e">
        <f aca="false">IF(A530="","",IF(E530="","",ROUND(+E530*((1+B530)^(1/12)-1),2)))</f>
        <v>#REF!</v>
      </c>
      <c r="H530" s="662" t="e">
        <f aca="false">IF(A530="","",IF(E530="","",ROUND(+E530*((1+D530)^(1/12)-1),2)))</f>
        <v>#REF!</v>
      </c>
      <c r="I530" s="662" t="e">
        <f aca="false">IF(A530="","",+G530-H530)</f>
        <v>#REF!</v>
      </c>
      <c r="J530" s="662" t="e">
        <f aca="false">IF(A530="","",IF(#REF!="","",PMT((1+D530)^(1/12)-1,(#REF!*12)-A530+1,-E530)))</f>
        <v>#REF!</v>
      </c>
    </row>
    <row r="531" customFormat="false" ht="14.25" hidden="false" customHeight="false" outlineLevel="0" collapsed="false">
      <c r="A531" s="660" t="e">
        <f aca="false">IF(A530="","",IF(A530=#REF!*12,"",+A530+1))</f>
        <v>#REF!</v>
      </c>
      <c r="B531" s="661" t="e">
        <f aca="false">IF(A531="","",+B530)</f>
        <v>#REF!</v>
      </c>
      <c r="C531" s="661" t="e">
        <f aca="false">IF(A531="","",IF(#REF!+'Plano Prestação Mensal Proposta'!A531&gt;120,0,ROUND(IF(B531&gt;0.045,(0.045*0.5),(0.5)*B531),7)))</f>
        <v>#REF!</v>
      </c>
      <c r="D531" s="661" t="e">
        <f aca="false">IF(A531="","",+B531-C531)</f>
        <v>#REF!</v>
      </c>
      <c r="E531" s="662" t="e">
        <f aca="false">IF(A531="","",IF(F530="","",+E530-F530))</f>
        <v>#REF!</v>
      </c>
      <c r="F531" s="662" t="e">
        <f aca="false">IF(A531="","",IF(J531="","",+J531-H531))</f>
        <v>#REF!</v>
      </c>
      <c r="G531" s="662" t="e">
        <f aca="false">IF(A531="","",IF(E531="","",ROUND(+E531*((1+B531)^(1/12)-1),2)))</f>
        <v>#REF!</v>
      </c>
      <c r="H531" s="662" t="e">
        <f aca="false">IF(A531="","",IF(E531="","",ROUND(+E531*((1+D531)^(1/12)-1),2)))</f>
        <v>#REF!</v>
      </c>
      <c r="I531" s="662" t="e">
        <f aca="false">IF(A531="","",+G531-H531)</f>
        <v>#REF!</v>
      </c>
      <c r="J531" s="662" t="e">
        <f aca="false">IF(A531="","",IF(#REF!="","",PMT((1+D531)^(1/12)-1,(#REF!*12)-A531+1,-E531)))</f>
        <v>#REF!</v>
      </c>
    </row>
    <row r="532" customFormat="false" ht="14.25" hidden="false" customHeight="false" outlineLevel="0" collapsed="false">
      <c r="A532" s="660" t="e">
        <f aca="false">IF(A531="","",IF(A531=#REF!*12,"",+A531+1))</f>
        <v>#REF!</v>
      </c>
      <c r="B532" s="661" t="e">
        <f aca="false">IF(A532="","",+B531)</f>
        <v>#REF!</v>
      </c>
      <c r="C532" s="661" t="e">
        <f aca="false">IF(A532="","",IF(#REF!+'Plano Prestação Mensal Proposta'!A532&gt;120,0,ROUND(IF(B532&gt;0.045,(0.045*0.5),(0.5)*B532),7)))</f>
        <v>#REF!</v>
      </c>
      <c r="D532" s="661" t="e">
        <f aca="false">IF(A532="","",+B532-C532)</f>
        <v>#REF!</v>
      </c>
      <c r="E532" s="662" t="e">
        <f aca="false">IF(A532="","",IF(F531="","",+E531-F531))</f>
        <v>#REF!</v>
      </c>
      <c r="F532" s="662" t="e">
        <f aca="false">IF(A532="","",IF(J532="","",+J532-H532))</f>
        <v>#REF!</v>
      </c>
      <c r="G532" s="662" t="e">
        <f aca="false">IF(A532="","",IF(E532="","",ROUND(+E532*((1+B532)^(1/12)-1),2)))</f>
        <v>#REF!</v>
      </c>
      <c r="H532" s="662" t="e">
        <f aca="false">IF(A532="","",IF(E532="","",ROUND(+E532*((1+D532)^(1/12)-1),2)))</f>
        <v>#REF!</v>
      </c>
      <c r="I532" s="662" t="e">
        <f aca="false">IF(A532="","",+G532-H532)</f>
        <v>#REF!</v>
      </c>
      <c r="J532" s="662" t="e">
        <f aca="false">IF(A532="","",IF(#REF!="","",PMT((1+D532)^(1/12)-1,(#REF!*12)-A532+1,-E532)))</f>
        <v>#REF!</v>
      </c>
    </row>
    <row r="533" customFormat="false" ht="14.25" hidden="false" customHeight="false" outlineLevel="0" collapsed="false">
      <c r="A533" s="660" t="e">
        <f aca="false">IF(A532="","",IF(A532=#REF!*12,"",+A532+1))</f>
        <v>#REF!</v>
      </c>
      <c r="B533" s="661" t="e">
        <f aca="false">IF(A533="","",+B532)</f>
        <v>#REF!</v>
      </c>
      <c r="C533" s="661" t="e">
        <f aca="false">IF(A533="","",IF(#REF!+'Plano Prestação Mensal Proposta'!A533&gt;120,0,ROUND(IF(B533&gt;0.045,(0.045*0.5),(0.5)*B533),7)))</f>
        <v>#REF!</v>
      </c>
      <c r="D533" s="661" t="e">
        <f aca="false">IF(A533="","",+B533-C533)</f>
        <v>#REF!</v>
      </c>
      <c r="E533" s="662" t="e">
        <f aca="false">IF(A533="","",IF(F532="","",+E532-F532))</f>
        <v>#REF!</v>
      </c>
      <c r="F533" s="662" t="e">
        <f aca="false">IF(A533="","",IF(J533="","",+J533-H533))</f>
        <v>#REF!</v>
      </c>
      <c r="G533" s="662" t="e">
        <f aca="false">IF(A533="","",IF(E533="","",ROUND(+E533*((1+B533)^(1/12)-1),2)))</f>
        <v>#REF!</v>
      </c>
      <c r="H533" s="662" t="e">
        <f aca="false">IF(A533="","",IF(E533="","",ROUND(+E533*((1+D533)^(1/12)-1),2)))</f>
        <v>#REF!</v>
      </c>
      <c r="I533" s="662" t="e">
        <f aca="false">IF(A533="","",+G533-H533)</f>
        <v>#REF!</v>
      </c>
      <c r="J533" s="662" t="e">
        <f aca="false">IF(A533="","",IF(#REF!="","",PMT((1+D533)^(1/12)-1,(#REF!*12)-A533+1,-E533)))</f>
        <v>#REF!</v>
      </c>
    </row>
    <row r="534" customFormat="false" ht="14.25" hidden="false" customHeight="false" outlineLevel="0" collapsed="false">
      <c r="A534" s="660" t="e">
        <f aca="false">IF(A533="","",IF(A533=#REF!*12,"",+A533+1))</f>
        <v>#REF!</v>
      </c>
      <c r="B534" s="661" t="e">
        <f aca="false">IF(A534="","",+B533)</f>
        <v>#REF!</v>
      </c>
      <c r="C534" s="661" t="e">
        <f aca="false">IF(A534="","",IF(#REF!+'Plano Prestação Mensal Proposta'!A534&gt;120,0,ROUND(IF(B534&gt;0.045,(0.045*0.5),(0.5)*B534),7)))</f>
        <v>#REF!</v>
      </c>
      <c r="D534" s="661" t="e">
        <f aca="false">IF(A534="","",+B534-C534)</f>
        <v>#REF!</v>
      </c>
      <c r="E534" s="662" t="e">
        <f aca="false">IF(A534="","",IF(F533="","",+E533-F533))</f>
        <v>#REF!</v>
      </c>
      <c r="F534" s="662" t="e">
        <f aca="false">IF(A534="","",IF(J534="","",+J534-H534))</f>
        <v>#REF!</v>
      </c>
      <c r="G534" s="662" t="e">
        <f aca="false">IF(A534="","",IF(E534="","",ROUND(+E534*((1+B534)^(1/12)-1),2)))</f>
        <v>#REF!</v>
      </c>
      <c r="H534" s="662" t="e">
        <f aca="false">IF(A534="","",IF(E534="","",ROUND(+E534*((1+D534)^(1/12)-1),2)))</f>
        <v>#REF!</v>
      </c>
      <c r="I534" s="662" t="e">
        <f aca="false">IF(A534="","",+G534-H534)</f>
        <v>#REF!</v>
      </c>
      <c r="J534" s="662" t="e">
        <f aca="false">IF(A534="","",IF(#REF!="","",PMT((1+D534)^(1/12)-1,(#REF!*12)-A534+1,-E534)))</f>
        <v>#REF!</v>
      </c>
    </row>
    <row r="535" customFormat="false" ht="14.25" hidden="false" customHeight="false" outlineLevel="0" collapsed="false">
      <c r="A535" s="660" t="e">
        <f aca="false">IF(A534="","",IF(A534=#REF!*12,"",+A534+1))</f>
        <v>#REF!</v>
      </c>
      <c r="B535" s="661" t="e">
        <f aca="false">IF(A535="","",+B534)</f>
        <v>#REF!</v>
      </c>
      <c r="C535" s="661" t="e">
        <f aca="false">IF(A535="","",IF(#REF!+'Plano Prestação Mensal Proposta'!A535&gt;120,0,ROUND(IF(B535&gt;0.045,(0.045*0.5),(0.5)*B535),7)))</f>
        <v>#REF!</v>
      </c>
      <c r="D535" s="661" t="e">
        <f aca="false">IF(A535="","",+B535-C535)</f>
        <v>#REF!</v>
      </c>
      <c r="E535" s="662" t="e">
        <f aca="false">IF(A535="","",IF(F534="","",+E534-F534))</f>
        <v>#REF!</v>
      </c>
      <c r="F535" s="662" t="e">
        <f aca="false">IF(A535="","",IF(J535="","",+J535-H535))</f>
        <v>#REF!</v>
      </c>
      <c r="G535" s="662" t="e">
        <f aca="false">IF(A535="","",IF(E535="","",ROUND(+E535*((1+B535)^(1/12)-1),2)))</f>
        <v>#REF!</v>
      </c>
      <c r="H535" s="662" t="e">
        <f aca="false">IF(A535="","",IF(E535="","",ROUND(+E535*((1+D535)^(1/12)-1),2)))</f>
        <v>#REF!</v>
      </c>
      <c r="I535" s="662" t="e">
        <f aca="false">IF(A535="","",+G535-H535)</f>
        <v>#REF!</v>
      </c>
      <c r="J535" s="662" t="e">
        <f aca="false">IF(A535="","",IF(#REF!="","",PMT((1+D535)^(1/12)-1,(#REF!*12)-A535+1,-E535)))</f>
        <v>#REF!</v>
      </c>
    </row>
    <row r="536" customFormat="false" ht="14.25" hidden="false" customHeight="false" outlineLevel="0" collapsed="false">
      <c r="A536" s="660" t="e">
        <f aca="false">IF(A535="","",IF(A535=#REF!*12,"",+A535+1))</f>
        <v>#REF!</v>
      </c>
      <c r="B536" s="661" t="e">
        <f aca="false">IF(A536="","",+B535)</f>
        <v>#REF!</v>
      </c>
      <c r="C536" s="661" t="e">
        <f aca="false">IF(A536="","",IF(#REF!+'Plano Prestação Mensal Proposta'!A536&gt;120,0,ROUND(IF(B536&gt;0.045,(0.045*0.5),(0.5)*B536),7)))</f>
        <v>#REF!</v>
      </c>
      <c r="D536" s="661" t="e">
        <f aca="false">IF(A536="","",+B536-C536)</f>
        <v>#REF!</v>
      </c>
      <c r="E536" s="662" t="e">
        <f aca="false">IF(A536="","",IF(F535="","",+E535-F535))</f>
        <v>#REF!</v>
      </c>
      <c r="F536" s="662" t="e">
        <f aca="false">IF(A536="","",IF(J536="","",+J536-H536))</f>
        <v>#REF!</v>
      </c>
      <c r="G536" s="662" t="e">
        <f aca="false">IF(A536="","",IF(E536="","",ROUND(+E536*((1+B536)^(1/12)-1),2)))</f>
        <v>#REF!</v>
      </c>
      <c r="H536" s="662" t="e">
        <f aca="false">IF(A536="","",IF(E536="","",ROUND(+E536*((1+D536)^(1/12)-1),2)))</f>
        <v>#REF!</v>
      </c>
      <c r="I536" s="662" t="e">
        <f aca="false">IF(A536="","",+G536-H536)</f>
        <v>#REF!</v>
      </c>
      <c r="J536" s="662" t="e">
        <f aca="false">IF(A536="","",IF(#REF!="","",PMT((1+D536)^(1/12)-1,(#REF!*12)-A536+1,-E536)))</f>
        <v>#REF!</v>
      </c>
    </row>
    <row r="537" customFormat="false" ht="14.25" hidden="false" customHeight="false" outlineLevel="0" collapsed="false">
      <c r="A537" s="660" t="e">
        <f aca="false">IF(A536="","",IF(A536=#REF!*12,"",+A536+1))</f>
        <v>#REF!</v>
      </c>
      <c r="B537" s="661" t="e">
        <f aca="false">IF(A537="","",+B536)</f>
        <v>#REF!</v>
      </c>
      <c r="C537" s="661" t="e">
        <f aca="false">IF(A537="","",IF(#REF!+'Plano Prestação Mensal Proposta'!A537&gt;120,0,ROUND(IF(B537&gt;0.045,(0.045*0.5),(0.5)*B537),7)))</f>
        <v>#REF!</v>
      </c>
      <c r="D537" s="661" t="e">
        <f aca="false">IF(A537="","",+B537-C537)</f>
        <v>#REF!</v>
      </c>
      <c r="E537" s="662" t="e">
        <f aca="false">IF(A537="","",IF(F536="","",+E536-F536))</f>
        <v>#REF!</v>
      </c>
      <c r="F537" s="662" t="e">
        <f aca="false">IF(A537="","",IF(J537="","",+J537-H537))</f>
        <v>#REF!</v>
      </c>
      <c r="G537" s="662" t="e">
        <f aca="false">IF(A537="","",IF(E537="","",ROUND(+E537*((1+B537)^(1/12)-1),2)))</f>
        <v>#REF!</v>
      </c>
      <c r="H537" s="662" t="e">
        <f aca="false">IF(A537="","",IF(E537="","",ROUND(+E537*((1+D537)^(1/12)-1),2)))</f>
        <v>#REF!</v>
      </c>
      <c r="I537" s="662" t="e">
        <f aca="false">IF(A537="","",+G537-H537)</f>
        <v>#REF!</v>
      </c>
      <c r="J537" s="662" t="e">
        <f aca="false">IF(A537="","",IF(#REF!="","",PMT((1+D537)^(1/12)-1,(#REF!*12)-A537+1,-E537)))</f>
        <v>#REF!</v>
      </c>
    </row>
    <row r="538" customFormat="false" ht="14.25" hidden="false" customHeight="false" outlineLevel="0" collapsed="false">
      <c r="A538" s="660" t="e">
        <f aca="false">IF(A537="","",IF(A537=#REF!*12,"",+A537+1))</f>
        <v>#REF!</v>
      </c>
      <c r="B538" s="661" t="e">
        <f aca="false">IF(A538="","",+B537)</f>
        <v>#REF!</v>
      </c>
      <c r="C538" s="661" t="e">
        <f aca="false">IF(A538="","",IF(#REF!+'Plano Prestação Mensal Proposta'!A538&gt;120,0,ROUND(IF(B538&gt;0.045,(0.045*0.5),(0.5)*B538),7)))</f>
        <v>#REF!</v>
      </c>
      <c r="D538" s="661" t="e">
        <f aca="false">IF(A538="","",+B538-C538)</f>
        <v>#REF!</v>
      </c>
      <c r="E538" s="662" t="e">
        <f aca="false">IF(A538="","",IF(F537="","",+E537-F537))</f>
        <v>#REF!</v>
      </c>
      <c r="F538" s="662" t="e">
        <f aca="false">IF(A538="","",IF(J538="","",+J538-H538))</f>
        <v>#REF!</v>
      </c>
      <c r="G538" s="662" t="e">
        <f aca="false">IF(A538="","",IF(E538="","",ROUND(+E538*((1+B538)^(1/12)-1),2)))</f>
        <v>#REF!</v>
      </c>
      <c r="H538" s="662" t="e">
        <f aca="false">IF(A538="","",IF(E538="","",ROUND(+E538*((1+D538)^(1/12)-1),2)))</f>
        <v>#REF!</v>
      </c>
      <c r="I538" s="662" t="e">
        <f aca="false">IF(A538="","",+G538-H538)</f>
        <v>#REF!</v>
      </c>
      <c r="J538" s="662" t="e">
        <f aca="false">IF(A538="","",IF(#REF!="","",PMT((1+D538)^(1/12)-1,(#REF!*12)-A538+1,-E538)))</f>
        <v>#REF!</v>
      </c>
    </row>
    <row r="539" customFormat="false" ht="14.25" hidden="false" customHeight="false" outlineLevel="0" collapsed="false">
      <c r="A539" s="660" t="e">
        <f aca="false">IF(A538="","",IF(A538=#REF!*12,"",+A538+1))</f>
        <v>#REF!</v>
      </c>
      <c r="B539" s="661" t="e">
        <f aca="false">IF(A539="","",+B538)</f>
        <v>#REF!</v>
      </c>
      <c r="C539" s="661" t="e">
        <f aca="false">IF(A539="","",IF(#REF!+'Plano Prestação Mensal Proposta'!A539&gt;120,0,ROUND(IF(B539&gt;0.045,(0.045*0.5),(0.5)*B539),7)))</f>
        <v>#REF!</v>
      </c>
      <c r="D539" s="661" t="e">
        <f aca="false">IF(A539="","",+B539-C539)</f>
        <v>#REF!</v>
      </c>
      <c r="E539" s="662" t="e">
        <f aca="false">IF(A539="","",IF(F538="","",+E538-F538))</f>
        <v>#REF!</v>
      </c>
      <c r="F539" s="662" t="e">
        <f aca="false">IF(A539="","",IF(J539="","",+J539-H539))</f>
        <v>#REF!</v>
      </c>
      <c r="G539" s="662" t="e">
        <f aca="false">IF(A539="","",IF(E539="","",ROUND(+E539*((1+B539)^(1/12)-1),2)))</f>
        <v>#REF!</v>
      </c>
      <c r="H539" s="662" t="e">
        <f aca="false">IF(A539="","",IF(E539="","",ROUND(+E539*((1+D539)^(1/12)-1),2)))</f>
        <v>#REF!</v>
      </c>
      <c r="I539" s="662" t="e">
        <f aca="false">IF(A539="","",+G539-H539)</f>
        <v>#REF!</v>
      </c>
      <c r="J539" s="662" t="e">
        <f aca="false">IF(A539="","",IF(#REF!="","",PMT((1+D539)^(1/12)-1,(#REF!*12)-A539+1,-E539)))</f>
        <v>#REF!</v>
      </c>
    </row>
    <row r="540" customFormat="false" ht="14.25" hidden="false" customHeight="false" outlineLevel="0" collapsed="false">
      <c r="A540" s="660" t="e">
        <f aca="false">IF(A539="","",IF(A539=#REF!*12,"",+A539+1))</f>
        <v>#REF!</v>
      </c>
      <c r="B540" s="661" t="e">
        <f aca="false">IF(A540="","",+B539)</f>
        <v>#REF!</v>
      </c>
      <c r="C540" s="661" t="e">
        <f aca="false">IF(A540="","",IF(#REF!+'Plano Prestação Mensal Proposta'!A540&gt;120,0,ROUND(IF(B540&gt;0.045,(0.045*0.5),(0.5)*B540),7)))</f>
        <v>#REF!</v>
      </c>
      <c r="D540" s="661" t="e">
        <f aca="false">IF(A540="","",+B540-C540)</f>
        <v>#REF!</v>
      </c>
      <c r="E540" s="662" t="e">
        <f aca="false">IF(A540="","",IF(F539="","",+E539-F539))</f>
        <v>#REF!</v>
      </c>
      <c r="F540" s="662" t="e">
        <f aca="false">IF(A540="","",IF(J540="","",+J540-H540))</f>
        <v>#REF!</v>
      </c>
      <c r="G540" s="662" t="e">
        <f aca="false">IF(A540="","",IF(E540="","",ROUND(+E540*((1+B540)^(1/12)-1),2)))</f>
        <v>#REF!</v>
      </c>
      <c r="H540" s="662" t="e">
        <f aca="false">IF(A540="","",IF(E540="","",ROUND(+E540*((1+D540)^(1/12)-1),2)))</f>
        <v>#REF!</v>
      </c>
      <c r="I540" s="662" t="e">
        <f aca="false">IF(A540="","",+G540-H540)</f>
        <v>#REF!</v>
      </c>
      <c r="J540" s="662" t="e">
        <f aca="false">IF(A540="","",IF(#REF!="","",PMT((1+D540)^(1/12)-1,(#REF!*12)-A540+1,-E540)))</f>
        <v>#REF!</v>
      </c>
    </row>
    <row r="541" customFormat="false" ht="14.25" hidden="false" customHeight="false" outlineLevel="0" collapsed="false">
      <c r="A541" s="660" t="e">
        <f aca="false">IF(A540="","",IF(A540=#REF!*12,"",+A540+1))</f>
        <v>#REF!</v>
      </c>
      <c r="B541" s="661" t="e">
        <f aca="false">IF(A541="","",+B540)</f>
        <v>#REF!</v>
      </c>
      <c r="C541" s="661" t="e">
        <f aca="false">IF(A541="","",IF(#REF!+'Plano Prestação Mensal Proposta'!A541&gt;120,0,ROUND(IF(B541&gt;0.045,(0.045*0.5),(0.5)*B541),7)))</f>
        <v>#REF!</v>
      </c>
      <c r="D541" s="661" t="e">
        <f aca="false">IF(A541="","",+B541-C541)</f>
        <v>#REF!</v>
      </c>
      <c r="E541" s="662" t="e">
        <f aca="false">IF(A541="","",IF(F540="","",+E540-F540))</f>
        <v>#REF!</v>
      </c>
      <c r="F541" s="662" t="e">
        <f aca="false">IF(A541="","",IF(J541="","",+J541-H541))</f>
        <v>#REF!</v>
      </c>
      <c r="G541" s="662" t="e">
        <f aca="false">IF(A541="","",IF(E541="","",ROUND(+E541*((1+B541)^(1/12)-1),2)))</f>
        <v>#REF!</v>
      </c>
      <c r="H541" s="662" t="e">
        <f aca="false">IF(A541="","",IF(E541="","",ROUND(+E541*((1+D541)^(1/12)-1),2)))</f>
        <v>#REF!</v>
      </c>
      <c r="I541" s="662" t="e">
        <f aca="false">IF(A541="","",+G541-H541)</f>
        <v>#REF!</v>
      </c>
      <c r="J541" s="662" t="e">
        <f aca="false">IF(A541="","",IF(#REF!="","",PMT((1+D541)^(1/12)-1,(#REF!*12)-A541+1,-E541)))</f>
        <v>#REF!</v>
      </c>
    </row>
    <row r="542" customFormat="false" ht="14.25" hidden="false" customHeight="false" outlineLevel="0" collapsed="false">
      <c r="A542" s="660" t="e">
        <f aca="false">IF(A541="","",IF(A541=#REF!*12,"",+A541+1))</f>
        <v>#REF!</v>
      </c>
      <c r="B542" s="661" t="e">
        <f aca="false">IF(A542="","",+B541)</f>
        <v>#REF!</v>
      </c>
      <c r="C542" s="661" t="e">
        <f aca="false">IF(A542="","",IF(#REF!+'Plano Prestação Mensal Proposta'!A542&gt;120,0,ROUND(IF(B542&gt;0.045,(0.045*0.5),(0.5)*B542),7)))</f>
        <v>#REF!</v>
      </c>
      <c r="D542" s="661" t="e">
        <f aca="false">IF(A542="","",+B542-C542)</f>
        <v>#REF!</v>
      </c>
      <c r="E542" s="662" t="e">
        <f aca="false">IF(A542="","",IF(F541="","",+E541-F541))</f>
        <v>#REF!</v>
      </c>
      <c r="F542" s="662" t="e">
        <f aca="false">IF(A542="","",IF(J542="","",+J542-H542))</f>
        <v>#REF!</v>
      </c>
      <c r="G542" s="662" t="e">
        <f aca="false">IF(A542="","",IF(E542="","",ROUND(+E542*((1+B542)^(1/12)-1),2)))</f>
        <v>#REF!</v>
      </c>
      <c r="H542" s="662" t="e">
        <f aca="false">IF(A542="","",IF(E542="","",ROUND(+E542*((1+D542)^(1/12)-1),2)))</f>
        <v>#REF!</v>
      </c>
      <c r="I542" s="662" t="e">
        <f aca="false">IF(A542="","",+G542-H542)</f>
        <v>#REF!</v>
      </c>
      <c r="J542" s="662" t="e">
        <f aca="false">IF(A542="","",IF(#REF!="","",PMT((1+D542)^(1/12)-1,(#REF!*12)-A542+1,-E542)))</f>
        <v>#REF!</v>
      </c>
    </row>
    <row r="543" customFormat="false" ht="14.25" hidden="false" customHeight="false" outlineLevel="0" collapsed="false">
      <c r="A543" s="660" t="e">
        <f aca="false">IF(A542="","",IF(A542=#REF!*12,"",+A542+1))</f>
        <v>#REF!</v>
      </c>
      <c r="B543" s="661" t="e">
        <f aca="false">IF(A543="","",+B542)</f>
        <v>#REF!</v>
      </c>
      <c r="C543" s="661" t="e">
        <f aca="false">IF(A543="","",IF(#REF!+'Plano Prestação Mensal Proposta'!A543&gt;120,0,ROUND(IF(B543&gt;0.045,(0.045*0.5),(0.5)*B543),7)))</f>
        <v>#REF!</v>
      </c>
      <c r="D543" s="661" t="e">
        <f aca="false">IF(A543="","",+B543-C543)</f>
        <v>#REF!</v>
      </c>
      <c r="E543" s="662" t="e">
        <f aca="false">IF(A543="","",IF(F542="","",+E542-F542))</f>
        <v>#REF!</v>
      </c>
      <c r="F543" s="662" t="e">
        <f aca="false">IF(A543="","",IF(J543="","",+J543-H543))</f>
        <v>#REF!</v>
      </c>
      <c r="G543" s="662" t="e">
        <f aca="false">IF(A543="","",IF(E543="","",ROUND(+E543*((1+B543)^(1/12)-1),2)))</f>
        <v>#REF!</v>
      </c>
      <c r="H543" s="662" t="e">
        <f aca="false">IF(A543="","",IF(E543="","",ROUND(+E543*((1+D543)^(1/12)-1),2)))</f>
        <v>#REF!</v>
      </c>
      <c r="I543" s="662" t="e">
        <f aca="false">IF(A543="","",+G543-H543)</f>
        <v>#REF!</v>
      </c>
      <c r="J543" s="662" t="e">
        <f aca="false">IF(A543="","",IF(#REF!="","",PMT((1+D543)^(1/12)-1,(#REF!*12)-A543+1,-E543)))</f>
        <v>#REF!</v>
      </c>
    </row>
    <row r="544" customFormat="false" ht="14.25" hidden="false" customHeight="false" outlineLevel="0" collapsed="false">
      <c r="A544" s="660" t="e">
        <f aca="false">IF(A543="","",IF(A543=#REF!*12,"",+A543+1))</f>
        <v>#REF!</v>
      </c>
      <c r="B544" s="661" t="e">
        <f aca="false">IF(A544="","",+B543)</f>
        <v>#REF!</v>
      </c>
      <c r="C544" s="661" t="e">
        <f aca="false">IF(A544="","",IF(#REF!+'Plano Prestação Mensal Proposta'!A544&gt;120,0,ROUND(IF(B544&gt;0.045,(0.045*0.5),(0.5)*B544),7)))</f>
        <v>#REF!</v>
      </c>
      <c r="D544" s="661" t="e">
        <f aca="false">IF(A544="","",+B544-C544)</f>
        <v>#REF!</v>
      </c>
      <c r="E544" s="662" t="e">
        <f aca="false">IF(A544="","",IF(F543="","",+E543-F543))</f>
        <v>#REF!</v>
      </c>
      <c r="F544" s="662" t="e">
        <f aca="false">IF(A544="","",IF(J544="","",+J544-H544))</f>
        <v>#REF!</v>
      </c>
      <c r="G544" s="662" t="e">
        <f aca="false">IF(A544="","",IF(E544="","",ROUND(+E544*((1+B544)^(1/12)-1),2)))</f>
        <v>#REF!</v>
      </c>
      <c r="H544" s="662" t="e">
        <f aca="false">IF(A544="","",IF(E544="","",ROUND(+E544*((1+D544)^(1/12)-1),2)))</f>
        <v>#REF!</v>
      </c>
      <c r="I544" s="662" t="e">
        <f aca="false">IF(A544="","",+G544-H544)</f>
        <v>#REF!</v>
      </c>
      <c r="J544" s="662" t="e">
        <f aca="false">IF(A544="","",IF(#REF!="","",PMT((1+D544)^(1/12)-1,(#REF!*12)-A544+1,-E544)))</f>
        <v>#REF!</v>
      </c>
    </row>
    <row r="545" customFormat="false" ht="14.25" hidden="false" customHeight="false" outlineLevel="0" collapsed="false">
      <c r="A545" s="660" t="e">
        <f aca="false">IF(A544="","",IF(A544=#REF!*12,"",+A544+1))</f>
        <v>#REF!</v>
      </c>
      <c r="B545" s="661" t="e">
        <f aca="false">IF(A545="","",+B544)</f>
        <v>#REF!</v>
      </c>
      <c r="C545" s="661" t="e">
        <f aca="false">IF(A545="","",IF(#REF!+'Plano Prestação Mensal Proposta'!A545&gt;120,0,ROUND(IF(B545&gt;0.045,(0.045*0.5),(0.5)*B545),7)))</f>
        <v>#REF!</v>
      </c>
      <c r="D545" s="661" t="e">
        <f aca="false">IF(A545="","",+B545-C545)</f>
        <v>#REF!</v>
      </c>
      <c r="E545" s="662" t="e">
        <f aca="false">IF(A545="","",IF(F544="","",+E544-F544))</f>
        <v>#REF!</v>
      </c>
      <c r="F545" s="662" t="e">
        <f aca="false">IF(A545="","",IF(J545="","",+J545-H545))</f>
        <v>#REF!</v>
      </c>
      <c r="G545" s="662" t="e">
        <f aca="false">IF(A545="","",IF(E545="","",ROUND(+E545*((1+B545)^(1/12)-1),2)))</f>
        <v>#REF!</v>
      </c>
      <c r="H545" s="662" t="e">
        <f aca="false">IF(A545="","",IF(E545="","",ROUND(+E545*((1+D545)^(1/12)-1),2)))</f>
        <v>#REF!</v>
      </c>
      <c r="I545" s="662" t="e">
        <f aca="false">IF(A545="","",+G545-H545)</f>
        <v>#REF!</v>
      </c>
      <c r="J545" s="662" t="e">
        <f aca="false">IF(A545="","",IF(#REF!="","",PMT((1+D545)^(1/12)-1,(#REF!*12)-A545+1,-E545)))</f>
        <v>#REF!</v>
      </c>
    </row>
    <row r="546" customFormat="false" ht="14.25" hidden="false" customHeight="false" outlineLevel="0" collapsed="false">
      <c r="A546" s="660" t="e">
        <f aca="false">IF(A545="","",IF(A545=#REF!*12,"",+A545+1))</f>
        <v>#REF!</v>
      </c>
      <c r="B546" s="661" t="e">
        <f aca="false">IF(A546="","",+B545)</f>
        <v>#REF!</v>
      </c>
      <c r="C546" s="661" t="e">
        <f aca="false">IF(A546="","",IF(#REF!+'Plano Prestação Mensal Proposta'!A546&gt;120,0,ROUND(IF(B546&gt;0.045,(0.045*0.5),(0.5)*B546),7)))</f>
        <v>#REF!</v>
      </c>
      <c r="D546" s="661" t="e">
        <f aca="false">IF(A546="","",+B546-C546)</f>
        <v>#REF!</v>
      </c>
      <c r="E546" s="662" t="e">
        <f aca="false">IF(A546="","",IF(F545="","",+E545-F545))</f>
        <v>#REF!</v>
      </c>
      <c r="F546" s="662" t="e">
        <f aca="false">IF(A546="","",IF(J546="","",+J546-H546))</f>
        <v>#REF!</v>
      </c>
      <c r="G546" s="662" t="e">
        <f aca="false">IF(A546="","",IF(E546="","",ROUND(+E546*((1+B546)^(1/12)-1),2)))</f>
        <v>#REF!</v>
      </c>
      <c r="H546" s="662" t="e">
        <f aca="false">IF(A546="","",IF(E546="","",ROUND(+E546*((1+D546)^(1/12)-1),2)))</f>
        <v>#REF!</v>
      </c>
      <c r="I546" s="662" t="e">
        <f aca="false">IF(A546="","",+G546-H546)</f>
        <v>#REF!</v>
      </c>
      <c r="J546" s="662" t="e">
        <f aca="false">IF(A546="","",IF(#REF!="","",PMT((1+D546)^(1/12)-1,(#REF!*12)-A546+1,-E546)))</f>
        <v>#REF!</v>
      </c>
    </row>
    <row r="547" customFormat="false" ht="14.25" hidden="false" customHeight="false" outlineLevel="0" collapsed="false">
      <c r="A547" s="660" t="e">
        <f aca="false">IF(A546="","",IF(A546=#REF!*12,"",+A546+1))</f>
        <v>#REF!</v>
      </c>
      <c r="B547" s="661" t="e">
        <f aca="false">IF(A547="","",+B546)</f>
        <v>#REF!</v>
      </c>
      <c r="C547" s="661" t="e">
        <f aca="false">IF(A547="","",IF(#REF!+'Plano Prestação Mensal Proposta'!A547&gt;120,0,ROUND(IF(B547&gt;0.045,(0.045*0.5),(0.5)*B547),7)))</f>
        <v>#REF!</v>
      </c>
      <c r="D547" s="661" t="e">
        <f aca="false">IF(A547="","",+B547-C547)</f>
        <v>#REF!</v>
      </c>
      <c r="E547" s="662" t="e">
        <f aca="false">IF(A547="","",IF(F546="","",+E546-F546))</f>
        <v>#REF!</v>
      </c>
      <c r="F547" s="662" t="e">
        <f aca="false">IF(A547="","",IF(J547="","",+J547-H547))</f>
        <v>#REF!</v>
      </c>
      <c r="G547" s="662" t="e">
        <f aca="false">IF(A547="","",IF(E547="","",ROUND(+E547*((1+B547)^(1/12)-1),2)))</f>
        <v>#REF!</v>
      </c>
      <c r="H547" s="662" t="e">
        <f aca="false">IF(A547="","",IF(E547="","",ROUND(+E547*((1+D547)^(1/12)-1),2)))</f>
        <v>#REF!</v>
      </c>
      <c r="I547" s="662" t="e">
        <f aca="false">IF(A547="","",+G547-H547)</f>
        <v>#REF!</v>
      </c>
      <c r="J547" s="662" t="e">
        <f aca="false">IF(A547="","",IF(#REF!="","",PMT((1+D547)^(1/12)-1,(#REF!*12)-A547+1,-E547)))</f>
        <v>#REF!</v>
      </c>
    </row>
    <row r="548" customFormat="false" ht="14.25" hidden="false" customHeight="false" outlineLevel="0" collapsed="false">
      <c r="A548" s="660" t="e">
        <f aca="false">IF(A547="","",IF(A547=#REF!*12,"",+A547+1))</f>
        <v>#REF!</v>
      </c>
      <c r="B548" s="661" t="e">
        <f aca="false">IF(A548="","",+B547)</f>
        <v>#REF!</v>
      </c>
      <c r="C548" s="661" t="e">
        <f aca="false">IF(A548="","",IF(#REF!+'Plano Prestação Mensal Proposta'!A548&gt;120,0,ROUND(IF(B548&gt;0.045,(0.045*0.5),(0.5)*B548),7)))</f>
        <v>#REF!</v>
      </c>
      <c r="D548" s="661" t="e">
        <f aca="false">IF(A548="","",+B548-C548)</f>
        <v>#REF!</v>
      </c>
      <c r="E548" s="662" t="e">
        <f aca="false">IF(A548="","",IF(F547="","",+E547-F547))</f>
        <v>#REF!</v>
      </c>
      <c r="F548" s="662" t="e">
        <f aca="false">IF(A548="","",IF(J548="","",+J548-H548))</f>
        <v>#REF!</v>
      </c>
      <c r="G548" s="662" t="e">
        <f aca="false">IF(A548="","",IF(E548="","",ROUND(+E548*((1+B548)^(1/12)-1),2)))</f>
        <v>#REF!</v>
      </c>
      <c r="H548" s="662" t="e">
        <f aca="false">IF(A548="","",IF(E548="","",ROUND(+E548*((1+D548)^(1/12)-1),2)))</f>
        <v>#REF!</v>
      </c>
      <c r="I548" s="662" t="e">
        <f aca="false">IF(A548="","",+G548-H548)</f>
        <v>#REF!</v>
      </c>
      <c r="J548" s="662" t="e">
        <f aca="false">IF(A548="","",IF(#REF!="","",PMT((1+D548)^(1/12)-1,(#REF!*12)-A548+1,-E548)))</f>
        <v>#REF!</v>
      </c>
    </row>
    <row r="549" customFormat="false" ht="14.25" hidden="false" customHeight="false" outlineLevel="0" collapsed="false">
      <c r="A549" s="660" t="e">
        <f aca="false">IF(A548="","",IF(A548=#REF!*12,"",+A548+1))</f>
        <v>#REF!</v>
      </c>
      <c r="B549" s="661" t="e">
        <f aca="false">IF(A549="","",+B548)</f>
        <v>#REF!</v>
      </c>
      <c r="C549" s="661" t="e">
        <f aca="false">IF(A549="","",IF(#REF!+'Plano Prestação Mensal Proposta'!A549&gt;120,0,ROUND(IF(B549&gt;0.045,(0.045*0.5),(0.5)*B549),7)))</f>
        <v>#REF!</v>
      </c>
      <c r="D549" s="661" t="e">
        <f aca="false">IF(A549="","",+B549-C549)</f>
        <v>#REF!</v>
      </c>
      <c r="E549" s="662" t="e">
        <f aca="false">IF(A549="","",IF(F548="","",+E548-F548))</f>
        <v>#REF!</v>
      </c>
      <c r="F549" s="662" t="e">
        <f aca="false">IF(A549="","",IF(J549="","",+J549-H549))</f>
        <v>#REF!</v>
      </c>
      <c r="G549" s="662" t="e">
        <f aca="false">IF(A549="","",IF(E549="","",ROUND(+E549*((1+B549)^(1/12)-1),2)))</f>
        <v>#REF!</v>
      </c>
      <c r="H549" s="662" t="e">
        <f aca="false">IF(A549="","",IF(E549="","",ROUND(+E549*((1+D549)^(1/12)-1),2)))</f>
        <v>#REF!</v>
      </c>
      <c r="I549" s="662" t="e">
        <f aca="false">IF(A549="","",+G549-H549)</f>
        <v>#REF!</v>
      </c>
      <c r="J549" s="662" t="e">
        <f aca="false">IF(A549="","",IF(#REF!="","",PMT((1+D549)^(1/12)-1,(#REF!*12)-A549+1,-E549)))</f>
        <v>#REF!</v>
      </c>
    </row>
    <row r="550" customFormat="false" ht="14.25" hidden="false" customHeight="false" outlineLevel="0" collapsed="false">
      <c r="A550" s="660" t="e">
        <f aca="false">IF(A549="","",IF(A549=#REF!*12,"",+A549+1))</f>
        <v>#REF!</v>
      </c>
      <c r="B550" s="661" t="e">
        <f aca="false">IF(A550="","",+B549)</f>
        <v>#REF!</v>
      </c>
      <c r="C550" s="661" t="e">
        <f aca="false">IF(A550="","",IF(#REF!+'Plano Prestação Mensal Proposta'!A550&gt;120,0,ROUND(IF(B550&gt;0.045,(0.045*0.5),(0.5)*B550),7)))</f>
        <v>#REF!</v>
      </c>
      <c r="D550" s="661" t="e">
        <f aca="false">IF(A550="","",+B550-C550)</f>
        <v>#REF!</v>
      </c>
      <c r="E550" s="662" t="e">
        <f aca="false">IF(A550="","",IF(F549="","",+E549-F549))</f>
        <v>#REF!</v>
      </c>
      <c r="F550" s="662" t="e">
        <f aca="false">IF(A550="","",IF(J550="","",+J550-H550))</f>
        <v>#REF!</v>
      </c>
      <c r="G550" s="662" t="e">
        <f aca="false">IF(A550="","",IF(E550="","",ROUND(+E550*((1+B550)^(1/12)-1),2)))</f>
        <v>#REF!</v>
      </c>
      <c r="H550" s="662" t="e">
        <f aca="false">IF(A550="","",IF(E550="","",ROUND(+E550*((1+D550)^(1/12)-1),2)))</f>
        <v>#REF!</v>
      </c>
      <c r="I550" s="662" t="e">
        <f aca="false">IF(A550="","",+G550-H550)</f>
        <v>#REF!</v>
      </c>
      <c r="J550" s="662" t="e">
        <f aca="false">IF(A550="","",IF(#REF!="","",PMT((1+D550)^(1/12)-1,(#REF!*12)-A550+1,-E550)))</f>
        <v>#REF!</v>
      </c>
    </row>
    <row r="551" customFormat="false" ht="14.25" hidden="false" customHeight="false" outlineLevel="0" collapsed="false">
      <c r="A551" s="660" t="e">
        <f aca="false">IF(A550="","",IF(A550=#REF!*12,"",+A550+1))</f>
        <v>#REF!</v>
      </c>
      <c r="B551" s="661" t="e">
        <f aca="false">IF(A551="","",+B550)</f>
        <v>#REF!</v>
      </c>
      <c r="C551" s="661" t="e">
        <f aca="false">IF(A551="","",IF(#REF!+'Plano Prestação Mensal Proposta'!A551&gt;120,0,ROUND(IF(B551&gt;0.045,(0.045*0.5),(0.5)*B551),7)))</f>
        <v>#REF!</v>
      </c>
      <c r="D551" s="661" t="e">
        <f aca="false">IF(A551="","",+B551-C551)</f>
        <v>#REF!</v>
      </c>
      <c r="E551" s="662" t="e">
        <f aca="false">IF(A551="","",IF(F550="","",+E550-F550))</f>
        <v>#REF!</v>
      </c>
      <c r="F551" s="662" t="e">
        <f aca="false">IF(A551="","",IF(J551="","",+J551-H551))</f>
        <v>#REF!</v>
      </c>
      <c r="G551" s="662" t="e">
        <f aca="false">IF(A551="","",IF(E551="","",ROUND(+E551*((1+B551)^(1/12)-1),2)))</f>
        <v>#REF!</v>
      </c>
      <c r="H551" s="662" t="e">
        <f aca="false">IF(A551="","",IF(E551="","",ROUND(+E551*((1+D551)^(1/12)-1),2)))</f>
        <v>#REF!</v>
      </c>
      <c r="I551" s="662" t="e">
        <f aca="false">IF(A551="","",+G551-H551)</f>
        <v>#REF!</v>
      </c>
      <c r="J551" s="662" t="e">
        <f aca="false">IF(A551="","",IF(#REF!="","",PMT((1+D551)^(1/12)-1,(#REF!*12)-A551+1,-E551)))</f>
        <v>#REF!</v>
      </c>
    </row>
    <row r="552" customFormat="false" ht="14.25" hidden="false" customHeight="false" outlineLevel="0" collapsed="false">
      <c r="A552" s="660" t="e">
        <f aca="false">IF(A551="","",IF(A551=#REF!*12,"",+A551+1))</f>
        <v>#REF!</v>
      </c>
      <c r="B552" s="661" t="e">
        <f aca="false">IF(A552="","",+B551)</f>
        <v>#REF!</v>
      </c>
      <c r="C552" s="661" t="e">
        <f aca="false">IF(A552="","",IF(#REF!+'Plano Prestação Mensal Proposta'!A552&gt;120,0,ROUND(IF(B552&gt;0.045,(0.045*0.5),(0.5)*B552),7)))</f>
        <v>#REF!</v>
      </c>
      <c r="D552" s="661" t="e">
        <f aca="false">IF(A552="","",+B552-C552)</f>
        <v>#REF!</v>
      </c>
      <c r="E552" s="662" t="e">
        <f aca="false">IF(A552="","",IF(F551="","",+E551-F551))</f>
        <v>#REF!</v>
      </c>
      <c r="F552" s="662" t="e">
        <f aca="false">IF(A552="","",IF(J552="","",+J552-H552))</f>
        <v>#REF!</v>
      </c>
      <c r="G552" s="662" t="e">
        <f aca="false">IF(A552="","",IF(E552="","",ROUND(+E552*((1+B552)^(1/12)-1),2)))</f>
        <v>#REF!</v>
      </c>
      <c r="H552" s="662" t="e">
        <f aca="false">IF(A552="","",IF(E552="","",ROUND(+E552*((1+D552)^(1/12)-1),2)))</f>
        <v>#REF!</v>
      </c>
      <c r="I552" s="662" t="e">
        <f aca="false">IF(A552="","",+G552-H552)</f>
        <v>#REF!</v>
      </c>
      <c r="J552" s="662" t="e">
        <f aca="false">IF(A552="","",IF(#REF!="","",PMT((1+D552)^(1/12)-1,(#REF!*12)-A552+1,-E552)))</f>
        <v>#REF!</v>
      </c>
    </row>
    <row r="553" customFormat="false" ht="14.25" hidden="false" customHeight="false" outlineLevel="0" collapsed="false">
      <c r="A553" s="660" t="e">
        <f aca="false">IF(A552="","",IF(A552=#REF!*12,"",+A552+1))</f>
        <v>#REF!</v>
      </c>
      <c r="B553" s="661" t="e">
        <f aca="false">IF(A553="","",+B552)</f>
        <v>#REF!</v>
      </c>
      <c r="C553" s="661" t="e">
        <f aca="false">IF(A553="","",IF(#REF!+'Plano Prestação Mensal Proposta'!A553&gt;120,0,ROUND(IF(B553&gt;0.045,(0.045*0.5),(0.5)*B553),7)))</f>
        <v>#REF!</v>
      </c>
      <c r="D553" s="661" t="e">
        <f aca="false">IF(A553="","",+B553-C553)</f>
        <v>#REF!</v>
      </c>
      <c r="E553" s="662" t="e">
        <f aca="false">IF(A553="","",IF(F552="","",+E552-F552))</f>
        <v>#REF!</v>
      </c>
      <c r="F553" s="662" t="e">
        <f aca="false">IF(A553="","",IF(J553="","",+J553-H553))</f>
        <v>#REF!</v>
      </c>
      <c r="G553" s="662" t="e">
        <f aca="false">IF(A553="","",IF(E553="","",ROUND(+E553*((1+B553)^(1/12)-1),2)))</f>
        <v>#REF!</v>
      </c>
      <c r="H553" s="662" t="e">
        <f aca="false">IF(A553="","",IF(E553="","",ROUND(+E553*((1+D553)^(1/12)-1),2)))</f>
        <v>#REF!</v>
      </c>
      <c r="I553" s="662" t="e">
        <f aca="false">IF(A553="","",+G553-H553)</f>
        <v>#REF!</v>
      </c>
      <c r="J553" s="662" t="e">
        <f aca="false">IF(A553="","",IF(#REF!="","",PMT((1+D553)^(1/12)-1,(#REF!*12)-A553+1,-E553)))</f>
        <v>#REF!</v>
      </c>
    </row>
    <row r="554" customFormat="false" ht="14.25" hidden="false" customHeight="false" outlineLevel="0" collapsed="false">
      <c r="A554" s="660" t="e">
        <f aca="false">IF(A553="","",IF(A553=#REF!*12,"",+A553+1))</f>
        <v>#REF!</v>
      </c>
      <c r="B554" s="661" t="e">
        <f aca="false">IF(A554="","",+B553)</f>
        <v>#REF!</v>
      </c>
      <c r="C554" s="661" t="e">
        <f aca="false">IF(A554="","",IF(#REF!+'Plano Prestação Mensal Proposta'!A554&gt;120,0,ROUND(IF(B554&gt;0.045,(0.045*0.5),(0.5)*B554),7)))</f>
        <v>#REF!</v>
      </c>
      <c r="D554" s="661" t="e">
        <f aca="false">IF(A554="","",+B554-C554)</f>
        <v>#REF!</v>
      </c>
      <c r="E554" s="662" t="e">
        <f aca="false">IF(A554="","",IF(F553="","",+E553-F553))</f>
        <v>#REF!</v>
      </c>
      <c r="F554" s="662" t="e">
        <f aca="false">IF(A554="","",IF(J554="","",+J554-H554))</f>
        <v>#REF!</v>
      </c>
      <c r="G554" s="662" t="e">
        <f aca="false">IF(A554="","",IF(E554="","",ROUND(+E554*((1+B554)^(1/12)-1),2)))</f>
        <v>#REF!</v>
      </c>
      <c r="H554" s="662" t="e">
        <f aca="false">IF(A554="","",IF(E554="","",ROUND(+E554*((1+D554)^(1/12)-1),2)))</f>
        <v>#REF!</v>
      </c>
      <c r="I554" s="662" t="e">
        <f aca="false">IF(A554="","",+G554-H554)</f>
        <v>#REF!</v>
      </c>
      <c r="J554" s="662" t="e">
        <f aca="false">IF(A554="","",IF(#REF!="","",PMT((1+D554)^(1/12)-1,(#REF!*12)-A554+1,-E554)))</f>
        <v>#REF!</v>
      </c>
    </row>
    <row r="555" customFormat="false" ht="14.25" hidden="false" customHeight="false" outlineLevel="0" collapsed="false">
      <c r="A555" s="660" t="e">
        <f aca="false">IF(A554="","",IF(A554=#REF!*12,"",+A554+1))</f>
        <v>#REF!</v>
      </c>
      <c r="B555" s="661" t="e">
        <f aca="false">IF(A555="","",+B554)</f>
        <v>#REF!</v>
      </c>
      <c r="C555" s="661" t="e">
        <f aca="false">IF(A555="","",IF(#REF!+'Plano Prestação Mensal Proposta'!A555&gt;120,0,ROUND(IF(B555&gt;0.045,(0.045*0.5),(0.5)*B555),7)))</f>
        <v>#REF!</v>
      </c>
      <c r="D555" s="661" t="e">
        <f aca="false">IF(A555="","",+B555-C555)</f>
        <v>#REF!</v>
      </c>
      <c r="E555" s="662" t="e">
        <f aca="false">IF(A555="","",IF(F554="","",+E554-F554))</f>
        <v>#REF!</v>
      </c>
      <c r="F555" s="662" t="e">
        <f aca="false">IF(A555="","",IF(J555="","",+J555-H555))</f>
        <v>#REF!</v>
      </c>
      <c r="G555" s="662" t="e">
        <f aca="false">IF(A555="","",IF(E555="","",ROUND(+E555*((1+B555)^(1/12)-1),2)))</f>
        <v>#REF!</v>
      </c>
      <c r="H555" s="662" t="e">
        <f aca="false">IF(A555="","",IF(E555="","",ROUND(+E555*((1+D555)^(1/12)-1),2)))</f>
        <v>#REF!</v>
      </c>
      <c r="I555" s="662" t="e">
        <f aca="false">IF(A555="","",+G555-H555)</f>
        <v>#REF!</v>
      </c>
      <c r="J555" s="662" t="e">
        <f aca="false">IF(A555="","",IF(#REF!="","",PMT((1+D555)^(1/12)-1,(#REF!*12)-A555+1,-E555)))</f>
        <v>#REF!</v>
      </c>
    </row>
    <row r="556" customFormat="false" ht="14.25" hidden="false" customHeight="false" outlineLevel="0" collapsed="false">
      <c r="A556" s="660" t="e">
        <f aca="false">IF(A555="","",IF(A555=#REF!*12,"",+A555+1))</f>
        <v>#REF!</v>
      </c>
      <c r="B556" s="661" t="e">
        <f aca="false">IF(A556="","",+B555)</f>
        <v>#REF!</v>
      </c>
      <c r="C556" s="661" t="e">
        <f aca="false">IF(A556="","",IF(#REF!+'Plano Prestação Mensal Proposta'!A556&gt;120,0,ROUND(IF(B556&gt;0.045,(0.045*0.5),(0.5)*B556),7)))</f>
        <v>#REF!</v>
      </c>
      <c r="D556" s="661" t="e">
        <f aca="false">IF(A556="","",+B556-C556)</f>
        <v>#REF!</v>
      </c>
      <c r="E556" s="662" t="e">
        <f aca="false">IF(A556="","",IF(F555="","",+E555-F555))</f>
        <v>#REF!</v>
      </c>
      <c r="F556" s="662" t="e">
        <f aca="false">IF(A556="","",IF(J556="","",+J556-H556))</f>
        <v>#REF!</v>
      </c>
      <c r="G556" s="662" t="e">
        <f aca="false">IF(A556="","",IF(E556="","",ROUND(+E556*((1+B556)^(1/12)-1),2)))</f>
        <v>#REF!</v>
      </c>
      <c r="H556" s="662" t="e">
        <f aca="false">IF(A556="","",IF(E556="","",ROUND(+E556*((1+D556)^(1/12)-1),2)))</f>
        <v>#REF!</v>
      </c>
      <c r="I556" s="662" t="e">
        <f aca="false">IF(A556="","",+G556-H556)</f>
        <v>#REF!</v>
      </c>
      <c r="J556" s="662" t="e">
        <f aca="false">IF(A556="","",IF(#REF!="","",PMT((1+D556)^(1/12)-1,(#REF!*12)-A556+1,-E556)))</f>
        <v>#REF!</v>
      </c>
    </row>
    <row r="557" customFormat="false" ht="14.25" hidden="false" customHeight="false" outlineLevel="0" collapsed="false">
      <c r="A557" s="660" t="e">
        <f aca="false">IF(A556="","",IF(A556=#REF!*12,"",+A556+1))</f>
        <v>#REF!</v>
      </c>
      <c r="B557" s="661" t="e">
        <f aca="false">IF(A557="","",+B556)</f>
        <v>#REF!</v>
      </c>
      <c r="C557" s="661" t="e">
        <f aca="false">IF(A557="","",IF(#REF!+'Plano Prestação Mensal Proposta'!A557&gt;120,0,ROUND(IF(B557&gt;0.045,(0.045*0.5),(0.5)*B557),7)))</f>
        <v>#REF!</v>
      </c>
      <c r="D557" s="661" t="e">
        <f aca="false">IF(A557="","",+B557-C557)</f>
        <v>#REF!</v>
      </c>
      <c r="E557" s="662" t="e">
        <f aca="false">IF(A557="","",IF(F556="","",+E556-F556))</f>
        <v>#REF!</v>
      </c>
      <c r="F557" s="662" t="e">
        <f aca="false">IF(A557="","",IF(J557="","",+J557-H557))</f>
        <v>#REF!</v>
      </c>
      <c r="G557" s="662" t="e">
        <f aca="false">IF(A557="","",IF(E557="","",ROUND(+E557*((1+B557)^(1/12)-1),2)))</f>
        <v>#REF!</v>
      </c>
      <c r="H557" s="662" t="e">
        <f aca="false">IF(A557="","",IF(E557="","",ROUND(+E557*((1+D557)^(1/12)-1),2)))</f>
        <v>#REF!</v>
      </c>
      <c r="I557" s="662" t="e">
        <f aca="false">IF(A557="","",+G557-H557)</f>
        <v>#REF!</v>
      </c>
      <c r="J557" s="662" t="e">
        <f aca="false">IF(A557="","",IF(#REF!="","",PMT((1+D557)^(1/12)-1,(#REF!*12)-A557+1,-E557)))</f>
        <v>#REF!</v>
      </c>
    </row>
    <row r="558" customFormat="false" ht="14.25" hidden="false" customHeight="false" outlineLevel="0" collapsed="false">
      <c r="A558" s="660" t="e">
        <f aca="false">IF(A557="","",IF(A557=#REF!*12,"",+A557+1))</f>
        <v>#REF!</v>
      </c>
      <c r="B558" s="661" t="e">
        <f aca="false">IF(A558="","",+B557)</f>
        <v>#REF!</v>
      </c>
      <c r="C558" s="661" t="e">
        <f aca="false">IF(A558="","",IF(#REF!+'Plano Prestação Mensal Proposta'!A558&gt;120,0,ROUND(IF(B558&gt;0.045,(0.045*0.5),(0.5)*B558),7)))</f>
        <v>#REF!</v>
      </c>
      <c r="D558" s="661" t="e">
        <f aca="false">IF(A558="","",+B558-C558)</f>
        <v>#REF!</v>
      </c>
      <c r="E558" s="662" t="e">
        <f aca="false">IF(A558="","",IF(F557="","",+E557-F557))</f>
        <v>#REF!</v>
      </c>
      <c r="F558" s="662" t="e">
        <f aca="false">IF(A558="","",IF(J558="","",+J558-H558))</f>
        <v>#REF!</v>
      </c>
      <c r="G558" s="662" t="e">
        <f aca="false">IF(A558="","",IF(E558="","",ROUND(+E558*((1+B558)^(1/12)-1),2)))</f>
        <v>#REF!</v>
      </c>
      <c r="H558" s="662" t="e">
        <f aca="false">IF(A558="","",IF(E558="","",ROUND(+E558*((1+D558)^(1/12)-1),2)))</f>
        <v>#REF!</v>
      </c>
      <c r="I558" s="662" t="e">
        <f aca="false">IF(A558="","",+G558-H558)</f>
        <v>#REF!</v>
      </c>
      <c r="J558" s="662" t="e">
        <f aca="false">IF(A558="","",IF(#REF!="","",PMT((1+D558)^(1/12)-1,(#REF!*12)-A558+1,-E558)))</f>
        <v>#REF!</v>
      </c>
    </row>
    <row r="559" customFormat="false" ht="14.25" hidden="false" customHeight="false" outlineLevel="0" collapsed="false">
      <c r="A559" s="660" t="e">
        <f aca="false">IF(A558="","",IF(A558=#REF!*12,"",+A558+1))</f>
        <v>#REF!</v>
      </c>
      <c r="B559" s="661" t="e">
        <f aca="false">IF(A559="","",+B558)</f>
        <v>#REF!</v>
      </c>
      <c r="C559" s="661" t="e">
        <f aca="false">IF(A559="","",IF(#REF!+'Plano Prestação Mensal Proposta'!A559&gt;120,0,ROUND(IF(B559&gt;0.045,(0.045*0.5),(0.5)*B559),7)))</f>
        <v>#REF!</v>
      </c>
      <c r="D559" s="661" t="e">
        <f aca="false">IF(A559="","",+B559-C559)</f>
        <v>#REF!</v>
      </c>
      <c r="E559" s="662" t="e">
        <f aca="false">IF(A559="","",IF(F558="","",+E558-F558))</f>
        <v>#REF!</v>
      </c>
      <c r="F559" s="662" t="e">
        <f aca="false">IF(A559="","",IF(J559="","",+J559-H559))</f>
        <v>#REF!</v>
      </c>
      <c r="G559" s="662" t="e">
        <f aca="false">IF(A559="","",IF(E559="","",ROUND(+E559*((1+B559)^(1/12)-1),2)))</f>
        <v>#REF!</v>
      </c>
      <c r="H559" s="662" t="e">
        <f aca="false">IF(A559="","",IF(E559="","",ROUND(+E559*((1+D559)^(1/12)-1),2)))</f>
        <v>#REF!</v>
      </c>
      <c r="I559" s="662" t="e">
        <f aca="false">IF(A559="","",+G559-H559)</f>
        <v>#REF!</v>
      </c>
      <c r="J559" s="662" t="e">
        <f aca="false">IF(A559="","",IF(#REF!="","",PMT((1+D559)^(1/12)-1,(#REF!*12)-A559+1,-E559)))</f>
        <v>#REF!</v>
      </c>
    </row>
    <row r="560" customFormat="false" ht="14.25" hidden="false" customHeight="false" outlineLevel="0" collapsed="false">
      <c r="A560" s="660" t="e">
        <f aca="false">IF(A559="","",IF(A559=#REF!*12,"",+A559+1))</f>
        <v>#REF!</v>
      </c>
      <c r="B560" s="661" t="e">
        <f aca="false">IF(A560="","",+B559)</f>
        <v>#REF!</v>
      </c>
      <c r="C560" s="661" t="e">
        <f aca="false">IF(A560="","",IF(#REF!+'Plano Prestação Mensal Proposta'!A560&gt;120,0,ROUND(IF(B560&gt;0.045,(0.045*0.5),(0.5)*B560),7)))</f>
        <v>#REF!</v>
      </c>
      <c r="D560" s="661" t="e">
        <f aca="false">IF(A560="","",+B560-C560)</f>
        <v>#REF!</v>
      </c>
      <c r="E560" s="662" t="e">
        <f aca="false">IF(A560="","",IF(F559="","",+E559-F559))</f>
        <v>#REF!</v>
      </c>
      <c r="F560" s="662" t="e">
        <f aca="false">IF(A560="","",IF(J560="","",+J560-H560))</f>
        <v>#REF!</v>
      </c>
      <c r="G560" s="662" t="e">
        <f aca="false">IF(A560="","",IF(E560="","",ROUND(+E560*((1+B560)^(1/12)-1),2)))</f>
        <v>#REF!</v>
      </c>
      <c r="H560" s="662" t="e">
        <f aca="false">IF(A560="","",IF(E560="","",ROUND(+E560*((1+D560)^(1/12)-1),2)))</f>
        <v>#REF!</v>
      </c>
      <c r="I560" s="662" t="e">
        <f aca="false">IF(A560="","",+G560-H560)</f>
        <v>#REF!</v>
      </c>
      <c r="J560" s="662" t="e">
        <f aca="false">IF(A560="","",IF(#REF!="","",PMT((1+D560)^(1/12)-1,(#REF!*12)-A560+1,-E560)))</f>
        <v>#REF!</v>
      </c>
    </row>
    <row r="561" customFormat="false" ht="14.25" hidden="false" customHeight="false" outlineLevel="0" collapsed="false">
      <c r="A561" s="660" t="e">
        <f aca="false">IF(A560="","",IF(A560=#REF!*12,"",+A560+1))</f>
        <v>#REF!</v>
      </c>
      <c r="B561" s="661" t="e">
        <f aca="false">IF(A561="","",+B560)</f>
        <v>#REF!</v>
      </c>
      <c r="C561" s="661" t="e">
        <f aca="false">IF(A561="","",IF(#REF!+'Plano Prestação Mensal Proposta'!A561&gt;120,0,ROUND(IF(B561&gt;0.045,(0.045*0.5),(0.5)*B561),7)))</f>
        <v>#REF!</v>
      </c>
      <c r="D561" s="661" t="e">
        <f aca="false">IF(A561="","",+B561-C561)</f>
        <v>#REF!</v>
      </c>
      <c r="E561" s="662" t="e">
        <f aca="false">IF(A561="","",IF(F560="","",+E560-F560))</f>
        <v>#REF!</v>
      </c>
      <c r="F561" s="662" t="e">
        <f aca="false">IF(A561="","",IF(J561="","",+J561-H561))</f>
        <v>#REF!</v>
      </c>
      <c r="G561" s="662" t="e">
        <f aca="false">IF(A561="","",IF(E561="","",ROUND(+E561*((1+B561)^(1/12)-1),2)))</f>
        <v>#REF!</v>
      </c>
      <c r="H561" s="662" t="e">
        <f aca="false">IF(A561="","",IF(E561="","",ROUND(+E561*((1+D561)^(1/12)-1),2)))</f>
        <v>#REF!</v>
      </c>
      <c r="I561" s="662" t="e">
        <f aca="false">IF(A561="","",+G561-H561)</f>
        <v>#REF!</v>
      </c>
      <c r="J561" s="662" t="e">
        <f aca="false">IF(A561="","",IF(#REF!="","",PMT((1+D561)^(1/12)-1,(#REF!*12)-A561+1,-E561)))</f>
        <v>#REF!</v>
      </c>
    </row>
    <row r="562" customFormat="false" ht="14.25" hidden="false" customHeight="false" outlineLevel="0" collapsed="false">
      <c r="A562" s="660" t="e">
        <f aca="false">IF(A561="","",IF(A561=#REF!*12,"",+A561+1))</f>
        <v>#REF!</v>
      </c>
      <c r="B562" s="661" t="e">
        <f aca="false">IF(A562="","",+B561)</f>
        <v>#REF!</v>
      </c>
      <c r="C562" s="661" t="e">
        <f aca="false">IF(A562="","",IF(#REF!+'Plano Prestação Mensal Proposta'!A562&gt;120,0,ROUND(IF(B562&gt;0.045,(0.045*0.5),(0.5)*B562),7)))</f>
        <v>#REF!</v>
      </c>
      <c r="D562" s="661" t="e">
        <f aca="false">IF(A562="","",+B562-C562)</f>
        <v>#REF!</v>
      </c>
      <c r="E562" s="662" t="e">
        <f aca="false">IF(A562="","",IF(F561="","",+E561-F561))</f>
        <v>#REF!</v>
      </c>
      <c r="F562" s="662" t="e">
        <f aca="false">IF(A562="","",IF(J562="","",+J562-H562))</f>
        <v>#REF!</v>
      </c>
      <c r="G562" s="662" t="e">
        <f aca="false">IF(A562="","",IF(E562="","",ROUND(+E562*((1+B562)^(1/12)-1),2)))</f>
        <v>#REF!</v>
      </c>
      <c r="H562" s="662" t="e">
        <f aca="false">IF(A562="","",IF(E562="","",ROUND(+E562*((1+D562)^(1/12)-1),2)))</f>
        <v>#REF!</v>
      </c>
      <c r="I562" s="662" t="e">
        <f aca="false">IF(A562="","",+G562-H562)</f>
        <v>#REF!</v>
      </c>
      <c r="J562" s="662" t="e">
        <f aca="false">IF(A562="","",IF(#REF!="","",PMT((1+D562)^(1/12)-1,(#REF!*12)-A562+1,-E562)))</f>
        <v>#REF!</v>
      </c>
    </row>
    <row r="563" customFormat="false" ht="14.25" hidden="false" customHeight="false" outlineLevel="0" collapsed="false">
      <c r="A563" s="660" t="e">
        <f aca="false">IF(A562="","",IF(A562=#REF!*12,"",+A562+1))</f>
        <v>#REF!</v>
      </c>
      <c r="B563" s="661" t="e">
        <f aca="false">IF(A563="","",+B562)</f>
        <v>#REF!</v>
      </c>
      <c r="C563" s="661" t="e">
        <f aca="false">IF(A563="","",IF(#REF!+'Plano Prestação Mensal Proposta'!A563&gt;120,0,ROUND(IF(B563&gt;0.045,(0.045*0.5),(0.5)*B563),7)))</f>
        <v>#REF!</v>
      </c>
      <c r="D563" s="661" t="e">
        <f aca="false">IF(A563="","",+B563-C563)</f>
        <v>#REF!</v>
      </c>
      <c r="E563" s="662" t="e">
        <f aca="false">IF(A563="","",IF(F562="","",+E562-F562))</f>
        <v>#REF!</v>
      </c>
      <c r="F563" s="662" t="e">
        <f aca="false">IF(A563="","",IF(J563="","",+J563-H563))</f>
        <v>#REF!</v>
      </c>
      <c r="G563" s="662" t="e">
        <f aca="false">IF(A563="","",IF(E563="","",ROUND(+E563*((1+B563)^(1/12)-1),2)))</f>
        <v>#REF!</v>
      </c>
      <c r="H563" s="662" t="e">
        <f aca="false">IF(A563="","",IF(E563="","",ROUND(+E563*((1+D563)^(1/12)-1),2)))</f>
        <v>#REF!</v>
      </c>
      <c r="I563" s="662" t="e">
        <f aca="false">IF(A563="","",+G563-H563)</f>
        <v>#REF!</v>
      </c>
      <c r="J563" s="662" t="e">
        <f aca="false">IF(A563="","",IF(#REF!="","",PMT((1+D563)^(1/12)-1,(#REF!*12)-A563+1,-E563)))</f>
        <v>#REF!</v>
      </c>
    </row>
    <row r="564" customFormat="false" ht="14.25" hidden="false" customHeight="false" outlineLevel="0" collapsed="false">
      <c r="A564" s="660" t="e">
        <f aca="false">IF(A563="","",IF(A563=#REF!*12,"",+A563+1))</f>
        <v>#REF!</v>
      </c>
      <c r="B564" s="661" t="e">
        <f aca="false">IF(A564="","",+B563)</f>
        <v>#REF!</v>
      </c>
      <c r="C564" s="661" t="e">
        <f aca="false">IF(A564="","",IF(#REF!+'Plano Prestação Mensal Proposta'!A564&gt;120,0,ROUND(IF(B564&gt;0.045,(0.045*0.5),(0.5)*B564),7)))</f>
        <v>#REF!</v>
      </c>
      <c r="D564" s="661" t="e">
        <f aca="false">IF(A564="","",+B564-C564)</f>
        <v>#REF!</v>
      </c>
      <c r="E564" s="662" t="e">
        <f aca="false">IF(A564="","",IF(F563="","",+E563-F563))</f>
        <v>#REF!</v>
      </c>
      <c r="F564" s="662" t="e">
        <f aca="false">IF(A564="","",IF(J564="","",+J564-H564))</f>
        <v>#REF!</v>
      </c>
      <c r="G564" s="662" t="e">
        <f aca="false">IF(A564="","",IF(E564="","",ROUND(+E564*((1+B564)^(1/12)-1),2)))</f>
        <v>#REF!</v>
      </c>
      <c r="H564" s="662" t="e">
        <f aca="false">IF(A564="","",IF(E564="","",ROUND(+E564*((1+D564)^(1/12)-1),2)))</f>
        <v>#REF!</v>
      </c>
      <c r="I564" s="662" t="e">
        <f aca="false">IF(A564="","",+G564-H564)</f>
        <v>#REF!</v>
      </c>
      <c r="J564" s="662" t="e">
        <f aca="false">IF(A564="","",IF(#REF!="","",PMT((1+D564)^(1/12)-1,(#REF!*12)-A564+1,-E564)))</f>
        <v>#REF!</v>
      </c>
    </row>
    <row r="565" customFormat="false" ht="14.25" hidden="false" customHeight="false" outlineLevel="0" collapsed="false">
      <c r="A565" s="660" t="e">
        <f aca="false">IF(A564="","",IF(A564=#REF!*12,"",+A564+1))</f>
        <v>#REF!</v>
      </c>
      <c r="B565" s="661" t="e">
        <f aca="false">IF(A565="","",+B564)</f>
        <v>#REF!</v>
      </c>
      <c r="C565" s="661" t="e">
        <f aca="false">IF(A565="","",IF(#REF!+'Plano Prestação Mensal Proposta'!A565&gt;120,0,ROUND(IF(B565&gt;0.045,(0.045*0.5),(0.5)*B565),7)))</f>
        <v>#REF!</v>
      </c>
      <c r="D565" s="661" t="e">
        <f aca="false">IF(A565="","",+B565-C565)</f>
        <v>#REF!</v>
      </c>
      <c r="E565" s="662" t="e">
        <f aca="false">IF(A565="","",IF(F564="","",+E564-F564))</f>
        <v>#REF!</v>
      </c>
      <c r="F565" s="662" t="e">
        <f aca="false">IF(A565="","",IF(J565="","",+J565-H565))</f>
        <v>#REF!</v>
      </c>
      <c r="G565" s="662" t="e">
        <f aca="false">IF(A565="","",IF(E565="","",ROUND(+E565*((1+B565)^(1/12)-1),2)))</f>
        <v>#REF!</v>
      </c>
      <c r="H565" s="662" t="e">
        <f aca="false">IF(A565="","",IF(E565="","",ROUND(+E565*((1+D565)^(1/12)-1),2)))</f>
        <v>#REF!</v>
      </c>
      <c r="I565" s="662" t="e">
        <f aca="false">IF(A565="","",+G565-H565)</f>
        <v>#REF!</v>
      </c>
      <c r="J565" s="662" t="e">
        <f aca="false">IF(A565="","",IF(#REF!="","",PMT((1+D565)^(1/12)-1,(#REF!*12)-A565+1,-E565)))</f>
        <v>#REF!</v>
      </c>
    </row>
    <row r="566" customFormat="false" ht="14.25" hidden="false" customHeight="false" outlineLevel="0" collapsed="false">
      <c r="A566" s="660" t="e">
        <f aca="false">IF(A565="","",IF(A565=#REF!*12,"",+A565+1))</f>
        <v>#REF!</v>
      </c>
      <c r="B566" s="661" t="e">
        <f aca="false">IF(A566="","",+B565)</f>
        <v>#REF!</v>
      </c>
      <c r="C566" s="661" t="e">
        <f aca="false">IF(A566="","",IF(#REF!+'Plano Prestação Mensal Proposta'!A566&gt;120,0,ROUND(IF(B566&gt;0.045,(0.045*0.5),(0.5)*B566),7)))</f>
        <v>#REF!</v>
      </c>
      <c r="D566" s="661" t="e">
        <f aca="false">IF(A566="","",+B566-C566)</f>
        <v>#REF!</v>
      </c>
      <c r="E566" s="662" t="e">
        <f aca="false">IF(A566="","",IF(F565="","",+E565-F565))</f>
        <v>#REF!</v>
      </c>
      <c r="F566" s="662" t="e">
        <f aca="false">IF(A566="","",IF(J566="","",+J566-H566))</f>
        <v>#REF!</v>
      </c>
      <c r="G566" s="662" t="e">
        <f aca="false">IF(A566="","",IF(E566="","",ROUND(+E566*((1+B566)^(1/12)-1),2)))</f>
        <v>#REF!</v>
      </c>
      <c r="H566" s="662" t="e">
        <f aca="false">IF(A566="","",IF(E566="","",ROUND(+E566*((1+D566)^(1/12)-1),2)))</f>
        <v>#REF!</v>
      </c>
      <c r="I566" s="662" t="e">
        <f aca="false">IF(A566="","",+G566-H566)</f>
        <v>#REF!</v>
      </c>
      <c r="J566" s="662" t="e">
        <f aca="false">IF(A566="","",IF(#REF!="","",PMT((1+D566)^(1/12)-1,(#REF!*12)-A566+1,-E566)))</f>
        <v>#REF!</v>
      </c>
    </row>
    <row r="567" customFormat="false" ht="14.25" hidden="false" customHeight="false" outlineLevel="0" collapsed="false">
      <c r="A567" s="660" t="e">
        <f aca="false">IF(A566="","",IF(A566=#REF!*12,"",+A566+1))</f>
        <v>#REF!</v>
      </c>
      <c r="B567" s="661" t="e">
        <f aca="false">IF(A567="","",+B566)</f>
        <v>#REF!</v>
      </c>
      <c r="C567" s="661" t="e">
        <f aca="false">IF(A567="","",IF(#REF!+'Plano Prestação Mensal Proposta'!A567&gt;120,0,ROUND(IF(B567&gt;0.045,(0.045*0.5),(0.5)*B567),7)))</f>
        <v>#REF!</v>
      </c>
      <c r="D567" s="661" t="e">
        <f aca="false">IF(A567="","",+B567-C567)</f>
        <v>#REF!</v>
      </c>
      <c r="E567" s="662" t="e">
        <f aca="false">IF(A567="","",IF(F566="","",+E566-F566))</f>
        <v>#REF!</v>
      </c>
      <c r="F567" s="662" t="e">
        <f aca="false">IF(A567="","",IF(J567="","",+J567-H567))</f>
        <v>#REF!</v>
      </c>
      <c r="G567" s="662" t="e">
        <f aca="false">IF(A567="","",IF(E567="","",ROUND(+E567*((1+B567)^(1/12)-1),2)))</f>
        <v>#REF!</v>
      </c>
      <c r="H567" s="662" t="e">
        <f aca="false">IF(A567="","",IF(E567="","",ROUND(+E567*((1+D567)^(1/12)-1),2)))</f>
        <v>#REF!</v>
      </c>
      <c r="I567" s="662" t="e">
        <f aca="false">IF(A567="","",+G567-H567)</f>
        <v>#REF!</v>
      </c>
      <c r="J567" s="662" t="e">
        <f aca="false">IF(A567="","",IF(#REF!="","",PMT((1+D567)^(1/12)-1,(#REF!*12)-A567+1,-E567)))</f>
        <v>#REF!</v>
      </c>
    </row>
    <row r="568" customFormat="false" ht="14.25" hidden="false" customHeight="false" outlineLevel="0" collapsed="false">
      <c r="A568" s="660" t="e">
        <f aca="false">IF(A567="","",IF(A567=#REF!*12,"",+A567+1))</f>
        <v>#REF!</v>
      </c>
      <c r="B568" s="661" t="e">
        <f aca="false">IF(A568="","",+B567)</f>
        <v>#REF!</v>
      </c>
      <c r="C568" s="661" t="e">
        <f aca="false">IF(A568="","",IF(#REF!+'Plano Prestação Mensal Proposta'!A568&gt;120,0,ROUND(IF(B568&gt;0.045,(0.045*0.5),(0.5)*B568),7)))</f>
        <v>#REF!</v>
      </c>
      <c r="D568" s="661" t="e">
        <f aca="false">IF(A568="","",+B568-C568)</f>
        <v>#REF!</v>
      </c>
      <c r="E568" s="662" t="e">
        <f aca="false">IF(A568="","",IF(F567="","",+E567-F567))</f>
        <v>#REF!</v>
      </c>
      <c r="F568" s="662" t="e">
        <f aca="false">IF(A568="","",IF(J568="","",+J568-H568))</f>
        <v>#REF!</v>
      </c>
      <c r="G568" s="662" t="e">
        <f aca="false">IF(A568="","",IF(E568="","",ROUND(+E568*((1+B568)^(1/12)-1),2)))</f>
        <v>#REF!</v>
      </c>
      <c r="H568" s="662" t="e">
        <f aca="false">IF(A568="","",IF(E568="","",ROUND(+E568*((1+D568)^(1/12)-1),2)))</f>
        <v>#REF!</v>
      </c>
      <c r="I568" s="662" t="e">
        <f aca="false">IF(A568="","",+G568-H568)</f>
        <v>#REF!</v>
      </c>
      <c r="J568" s="662" t="e">
        <f aca="false">IF(A568="","",IF(#REF!="","",PMT((1+D568)^(1/12)-1,(#REF!*12)-A568+1,-E568)))</f>
        <v>#REF!</v>
      </c>
    </row>
    <row r="569" customFormat="false" ht="14.25" hidden="false" customHeight="false" outlineLevel="0" collapsed="false">
      <c r="A569" s="660" t="e">
        <f aca="false">IF(A568="","",IF(A568=#REF!*12,"",+A568+1))</f>
        <v>#REF!</v>
      </c>
      <c r="B569" s="661" t="e">
        <f aca="false">IF(A569="","",+B568)</f>
        <v>#REF!</v>
      </c>
      <c r="C569" s="661" t="e">
        <f aca="false">IF(A569="","",IF(#REF!+'Plano Prestação Mensal Proposta'!A569&gt;120,0,ROUND(IF(B569&gt;0.045,(0.045*0.5),(0.5)*B569),7)))</f>
        <v>#REF!</v>
      </c>
      <c r="D569" s="661" t="e">
        <f aca="false">IF(A569="","",+B569-C569)</f>
        <v>#REF!</v>
      </c>
      <c r="E569" s="662" t="e">
        <f aca="false">IF(A569="","",IF(F568="","",+E568-F568))</f>
        <v>#REF!</v>
      </c>
      <c r="F569" s="662" t="e">
        <f aca="false">IF(A569="","",IF(J569="","",+J569-H569))</f>
        <v>#REF!</v>
      </c>
      <c r="G569" s="662" t="e">
        <f aca="false">IF(A569="","",IF(E569="","",ROUND(+E569*((1+B569)^(1/12)-1),2)))</f>
        <v>#REF!</v>
      </c>
      <c r="H569" s="662" t="e">
        <f aca="false">IF(A569="","",IF(E569="","",ROUND(+E569*((1+D569)^(1/12)-1),2)))</f>
        <v>#REF!</v>
      </c>
      <c r="I569" s="662" t="e">
        <f aca="false">IF(A569="","",+G569-H569)</f>
        <v>#REF!</v>
      </c>
      <c r="J569" s="662" t="e">
        <f aca="false">IF(A569="","",IF(#REF!="","",PMT((1+D569)^(1/12)-1,(#REF!*12)-A569+1,-E569)))</f>
        <v>#REF!</v>
      </c>
    </row>
    <row r="570" customFormat="false" ht="14.25" hidden="false" customHeight="false" outlineLevel="0" collapsed="false">
      <c r="A570" s="660" t="e">
        <f aca="false">IF(A569="","",IF(A569=#REF!*12,"",+A569+1))</f>
        <v>#REF!</v>
      </c>
      <c r="B570" s="661" t="e">
        <f aca="false">IF(A570="","",+B569)</f>
        <v>#REF!</v>
      </c>
      <c r="C570" s="661" t="e">
        <f aca="false">IF(A570="","",IF(#REF!+'Plano Prestação Mensal Proposta'!A570&gt;120,0,ROUND(IF(B570&gt;0.045,(0.045*0.5),(0.5)*B570),7)))</f>
        <v>#REF!</v>
      </c>
      <c r="D570" s="661" t="e">
        <f aca="false">IF(A570="","",+B570-C570)</f>
        <v>#REF!</v>
      </c>
      <c r="E570" s="662" t="e">
        <f aca="false">IF(A570="","",IF(F569="","",+E569-F569))</f>
        <v>#REF!</v>
      </c>
      <c r="F570" s="662" t="e">
        <f aca="false">IF(A570="","",IF(J570="","",+J570-H570))</f>
        <v>#REF!</v>
      </c>
      <c r="G570" s="662" t="e">
        <f aca="false">IF(A570="","",IF(E570="","",ROUND(+E570*((1+B570)^(1/12)-1),2)))</f>
        <v>#REF!</v>
      </c>
      <c r="H570" s="662" t="e">
        <f aca="false">IF(A570="","",IF(E570="","",ROUND(+E570*((1+D570)^(1/12)-1),2)))</f>
        <v>#REF!</v>
      </c>
      <c r="I570" s="662" t="e">
        <f aca="false">IF(A570="","",+G570-H570)</f>
        <v>#REF!</v>
      </c>
      <c r="J570" s="662" t="e">
        <f aca="false">IF(A570="","",IF(#REF!="","",PMT((1+D570)^(1/12)-1,(#REF!*12)-A570+1,-E570)))</f>
        <v>#REF!</v>
      </c>
    </row>
    <row r="571" customFormat="false" ht="14.25" hidden="false" customHeight="false" outlineLevel="0" collapsed="false">
      <c r="A571" s="660" t="e">
        <f aca="false">IF(A570="","",IF(A570=#REF!*12,"",+A570+1))</f>
        <v>#REF!</v>
      </c>
      <c r="B571" s="661" t="e">
        <f aca="false">IF(A571="","",+B570)</f>
        <v>#REF!</v>
      </c>
      <c r="C571" s="661" t="e">
        <f aca="false">IF(A571="","",IF(#REF!+'Plano Prestação Mensal Proposta'!A571&gt;120,0,ROUND(IF(B571&gt;0.045,(0.045*0.5),(0.5)*B571),7)))</f>
        <v>#REF!</v>
      </c>
      <c r="D571" s="661" t="e">
        <f aca="false">IF(A571="","",+B571-C571)</f>
        <v>#REF!</v>
      </c>
      <c r="E571" s="662" t="e">
        <f aca="false">IF(A571="","",IF(F570="","",+E570-F570))</f>
        <v>#REF!</v>
      </c>
      <c r="F571" s="662" t="e">
        <f aca="false">IF(A571="","",IF(J571="","",+J571-H571))</f>
        <v>#REF!</v>
      </c>
      <c r="G571" s="662" t="e">
        <f aca="false">IF(A571="","",IF(E571="","",ROUND(+E571*((1+B571)^(1/12)-1),2)))</f>
        <v>#REF!</v>
      </c>
      <c r="H571" s="662" t="e">
        <f aca="false">IF(A571="","",IF(E571="","",ROUND(+E571*((1+D571)^(1/12)-1),2)))</f>
        <v>#REF!</v>
      </c>
      <c r="I571" s="662" t="e">
        <f aca="false">IF(A571="","",+G571-H571)</f>
        <v>#REF!</v>
      </c>
      <c r="J571" s="662" t="e">
        <f aca="false">IF(A571="","",IF(#REF!="","",PMT((1+D571)^(1/12)-1,(#REF!*12)-A571+1,-E571)))</f>
        <v>#REF!</v>
      </c>
    </row>
    <row r="572" customFormat="false" ht="14.25" hidden="false" customHeight="false" outlineLevel="0" collapsed="false">
      <c r="A572" s="660" t="e">
        <f aca="false">IF(A571="","",IF(A571=#REF!*12,"",+A571+1))</f>
        <v>#REF!</v>
      </c>
      <c r="B572" s="661" t="e">
        <f aca="false">IF(A572="","",+B571)</f>
        <v>#REF!</v>
      </c>
      <c r="C572" s="661" t="e">
        <f aca="false">IF(A572="","",IF(#REF!+'Plano Prestação Mensal Proposta'!A572&gt;120,0,ROUND(IF(B572&gt;0.045,(0.045*0.5),(0.5)*B572),7)))</f>
        <v>#REF!</v>
      </c>
      <c r="D572" s="661" t="e">
        <f aca="false">IF(A572="","",+B572-C572)</f>
        <v>#REF!</v>
      </c>
      <c r="E572" s="662" t="e">
        <f aca="false">IF(A572="","",IF(F571="","",+E571-F571))</f>
        <v>#REF!</v>
      </c>
      <c r="F572" s="662" t="e">
        <f aca="false">IF(A572="","",IF(J572="","",+J572-H572))</f>
        <v>#REF!</v>
      </c>
      <c r="G572" s="662" t="e">
        <f aca="false">IF(A572="","",IF(E572="","",ROUND(+E572*((1+B572)^(1/12)-1),2)))</f>
        <v>#REF!</v>
      </c>
      <c r="H572" s="662" t="e">
        <f aca="false">IF(A572="","",IF(E572="","",ROUND(+E572*((1+D572)^(1/12)-1),2)))</f>
        <v>#REF!</v>
      </c>
      <c r="I572" s="662" t="e">
        <f aca="false">IF(A572="","",+G572-H572)</f>
        <v>#REF!</v>
      </c>
      <c r="J572" s="662" t="e">
        <f aca="false">IF(A572="","",IF(#REF!="","",PMT((1+D572)^(1/12)-1,(#REF!*12)-A572+1,-E572)))</f>
        <v>#REF!</v>
      </c>
    </row>
    <row r="573" customFormat="false" ht="14.25" hidden="false" customHeight="false" outlineLevel="0" collapsed="false">
      <c r="A573" s="660" t="e">
        <f aca="false">IF(A572="","",IF(A572=#REF!*12,"",+A572+1))</f>
        <v>#REF!</v>
      </c>
      <c r="B573" s="661" t="e">
        <f aca="false">IF(A573="","",+B572)</f>
        <v>#REF!</v>
      </c>
      <c r="C573" s="661" t="e">
        <f aca="false">IF(A573="","",IF(#REF!+'Plano Prestação Mensal Proposta'!A573&gt;120,0,ROUND(IF(B573&gt;0.045,(0.045*0.5),(0.5)*B573),7)))</f>
        <v>#REF!</v>
      </c>
      <c r="D573" s="661" t="e">
        <f aca="false">IF(A573="","",+B573-C573)</f>
        <v>#REF!</v>
      </c>
      <c r="E573" s="662" t="e">
        <f aca="false">IF(A573="","",IF(F572="","",+E572-F572))</f>
        <v>#REF!</v>
      </c>
      <c r="F573" s="662" t="e">
        <f aca="false">IF(A573="","",IF(J573="","",+J573-H573))</f>
        <v>#REF!</v>
      </c>
      <c r="G573" s="662" t="e">
        <f aca="false">IF(A573="","",IF(E573="","",ROUND(+E573*((1+B573)^(1/12)-1),2)))</f>
        <v>#REF!</v>
      </c>
      <c r="H573" s="662" t="e">
        <f aca="false">IF(A573="","",IF(E573="","",ROUND(+E573*((1+D573)^(1/12)-1),2)))</f>
        <v>#REF!</v>
      </c>
      <c r="I573" s="662" t="e">
        <f aca="false">IF(A573="","",+G573-H573)</f>
        <v>#REF!</v>
      </c>
      <c r="J573" s="662" t="e">
        <f aca="false">IF(A573="","",IF(#REF!="","",PMT((1+D573)^(1/12)-1,(#REF!*12)-A573+1,-E573)))</f>
        <v>#REF!</v>
      </c>
    </row>
    <row r="574" customFormat="false" ht="14.25" hidden="false" customHeight="false" outlineLevel="0" collapsed="false">
      <c r="A574" s="660" t="e">
        <f aca="false">IF(A573="","",IF(A573=#REF!*12,"",+A573+1))</f>
        <v>#REF!</v>
      </c>
      <c r="B574" s="661" t="e">
        <f aca="false">IF(A574="","",+B573)</f>
        <v>#REF!</v>
      </c>
      <c r="C574" s="661" t="e">
        <f aca="false">IF(A574="","",IF(#REF!+'Plano Prestação Mensal Proposta'!A574&gt;120,0,ROUND(IF(B574&gt;0.045,(0.045*0.5),(0.5)*B574),7)))</f>
        <v>#REF!</v>
      </c>
      <c r="D574" s="661" t="e">
        <f aca="false">IF(A574="","",+B574-C574)</f>
        <v>#REF!</v>
      </c>
      <c r="E574" s="662" t="e">
        <f aca="false">IF(A574="","",IF(F573="","",+E573-F573))</f>
        <v>#REF!</v>
      </c>
      <c r="F574" s="662" t="e">
        <f aca="false">IF(A574="","",IF(J574="","",+J574-H574))</f>
        <v>#REF!</v>
      </c>
      <c r="G574" s="662" t="e">
        <f aca="false">IF(A574="","",IF(E574="","",ROUND(+E574*((1+B574)^(1/12)-1),2)))</f>
        <v>#REF!</v>
      </c>
      <c r="H574" s="662" t="e">
        <f aca="false">IF(A574="","",IF(E574="","",ROUND(+E574*((1+D574)^(1/12)-1),2)))</f>
        <v>#REF!</v>
      </c>
      <c r="I574" s="662" t="e">
        <f aca="false">IF(A574="","",+G574-H574)</f>
        <v>#REF!</v>
      </c>
      <c r="J574" s="662" t="e">
        <f aca="false">IF(A574="","",IF(#REF!="","",PMT((1+D574)^(1/12)-1,(#REF!*12)-A574+1,-E574)))</f>
        <v>#REF!</v>
      </c>
    </row>
    <row r="575" customFormat="false" ht="14.25" hidden="false" customHeight="false" outlineLevel="0" collapsed="false">
      <c r="A575" s="660" t="e">
        <f aca="false">IF(A574="","",IF(A574=#REF!*12,"",+A574+1))</f>
        <v>#REF!</v>
      </c>
      <c r="B575" s="661" t="e">
        <f aca="false">IF(A575="","",+B574)</f>
        <v>#REF!</v>
      </c>
      <c r="C575" s="661" t="e">
        <f aca="false">IF(A575="","",IF(#REF!+'Plano Prestação Mensal Proposta'!A575&gt;120,0,ROUND(IF(B575&gt;0.045,(0.045*0.5),(0.5)*B575),7)))</f>
        <v>#REF!</v>
      </c>
      <c r="D575" s="661" t="e">
        <f aca="false">IF(A575="","",+B575-C575)</f>
        <v>#REF!</v>
      </c>
      <c r="E575" s="662" t="e">
        <f aca="false">IF(A575="","",IF(F574="","",+E574-F574))</f>
        <v>#REF!</v>
      </c>
      <c r="F575" s="662" t="e">
        <f aca="false">IF(A575="","",IF(J575="","",+J575-H575))</f>
        <v>#REF!</v>
      </c>
      <c r="G575" s="662" t="e">
        <f aca="false">IF(A575="","",IF(E575="","",ROUND(+E575*((1+B575)^(1/12)-1),2)))</f>
        <v>#REF!</v>
      </c>
      <c r="H575" s="662" t="e">
        <f aca="false">IF(A575="","",IF(E575="","",ROUND(+E575*((1+D575)^(1/12)-1),2)))</f>
        <v>#REF!</v>
      </c>
      <c r="I575" s="662" t="e">
        <f aca="false">IF(A575="","",+G575-H575)</f>
        <v>#REF!</v>
      </c>
      <c r="J575" s="662" t="e">
        <f aca="false">IF(A575="","",IF(#REF!="","",PMT((1+D575)^(1/12)-1,(#REF!*12)-A575+1,-E575)))</f>
        <v>#REF!</v>
      </c>
    </row>
    <row r="576" customFormat="false" ht="14.25" hidden="false" customHeight="false" outlineLevel="0" collapsed="false">
      <c r="A576" s="660" t="e">
        <f aca="false">IF(A575="","",IF(A575=#REF!*12,"",+A575+1))</f>
        <v>#REF!</v>
      </c>
      <c r="B576" s="661" t="e">
        <f aca="false">IF(A576="","",+B575)</f>
        <v>#REF!</v>
      </c>
      <c r="C576" s="661" t="e">
        <f aca="false">IF(A576="","",IF(#REF!+'Plano Prestação Mensal Proposta'!A576&gt;120,0,ROUND(IF(B576&gt;0.045,(0.045*0.5),(0.5)*B576),7)))</f>
        <v>#REF!</v>
      </c>
      <c r="D576" s="661" t="e">
        <f aca="false">IF(A576="","",+B576-C576)</f>
        <v>#REF!</v>
      </c>
      <c r="E576" s="662" t="e">
        <f aca="false">IF(A576="","",IF(F575="","",+E575-F575))</f>
        <v>#REF!</v>
      </c>
      <c r="F576" s="662" t="e">
        <f aca="false">IF(A576="","",IF(J576="","",+J576-H576))</f>
        <v>#REF!</v>
      </c>
      <c r="G576" s="662" t="e">
        <f aca="false">IF(A576="","",IF(E576="","",ROUND(+E576*((1+B576)^(1/12)-1),2)))</f>
        <v>#REF!</v>
      </c>
      <c r="H576" s="662" t="e">
        <f aca="false">IF(A576="","",IF(E576="","",ROUND(+E576*((1+D576)^(1/12)-1),2)))</f>
        <v>#REF!</v>
      </c>
      <c r="I576" s="662" t="e">
        <f aca="false">IF(A576="","",+G576-H576)</f>
        <v>#REF!</v>
      </c>
      <c r="J576" s="662" t="e">
        <f aca="false">IF(A576="","",IF(#REF!="","",PMT((1+D576)^(1/12)-1,(#REF!*12)-A576+1,-E576)))</f>
        <v>#REF!</v>
      </c>
    </row>
    <row r="577" customFormat="false" ht="14.25" hidden="false" customHeight="false" outlineLevel="0" collapsed="false">
      <c r="A577" s="660" t="e">
        <f aca="false">IF(A576="","",IF(A576=#REF!*12,"",+A576+1))</f>
        <v>#REF!</v>
      </c>
      <c r="B577" s="661" t="e">
        <f aca="false">IF(A577="","",+B576)</f>
        <v>#REF!</v>
      </c>
      <c r="C577" s="661" t="e">
        <f aca="false">IF(A577="","",IF(#REF!+'Plano Prestação Mensal Proposta'!A577&gt;120,0,ROUND(IF(B577&gt;0.045,(0.045*0.5),(0.5)*B577),7)))</f>
        <v>#REF!</v>
      </c>
      <c r="D577" s="661" t="e">
        <f aca="false">IF(A577="","",+B577-C577)</f>
        <v>#REF!</v>
      </c>
      <c r="E577" s="662" t="e">
        <f aca="false">IF(A577="","",IF(F576="","",+E576-F576))</f>
        <v>#REF!</v>
      </c>
      <c r="F577" s="662" t="e">
        <f aca="false">IF(A577="","",IF(J577="","",+J577-H577))</f>
        <v>#REF!</v>
      </c>
      <c r="G577" s="662" t="e">
        <f aca="false">IF(A577="","",IF(E577="","",ROUND(+E577*((1+B577)^(1/12)-1),2)))</f>
        <v>#REF!</v>
      </c>
      <c r="H577" s="662" t="e">
        <f aca="false">IF(A577="","",IF(E577="","",ROUND(+E577*((1+D577)^(1/12)-1),2)))</f>
        <v>#REF!</v>
      </c>
      <c r="I577" s="662" t="e">
        <f aca="false">IF(A577="","",+G577-H577)</f>
        <v>#REF!</v>
      </c>
      <c r="J577" s="662" t="e">
        <f aca="false">IF(A577="","",IF(#REF!="","",PMT((1+D577)^(1/12)-1,(#REF!*12)-A577+1,-E577)))</f>
        <v>#REF!</v>
      </c>
    </row>
    <row r="578" customFormat="false" ht="14.25" hidden="false" customHeight="false" outlineLevel="0" collapsed="false">
      <c r="A578" s="660" t="e">
        <f aca="false">IF(A577="","",IF(A577=#REF!*12,"",+A577+1))</f>
        <v>#REF!</v>
      </c>
      <c r="B578" s="661" t="e">
        <f aca="false">IF(A578="","",+B577)</f>
        <v>#REF!</v>
      </c>
      <c r="C578" s="661" t="e">
        <f aca="false">IF(A578="","",IF(#REF!+'Plano Prestação Mensal Proposta'!A578&gt;120,0,ROUND(IF(B578&gt;0.045,(0.045*0.5),(0.5)*B578),7)))</f>
        <v>#REF!</v>
      </c>
      <c r="D578" s="661" t="e">
        <f aca="false">IF(A578="","",+B578-C578)</f>
        <v>#REF!</v>
      </c>
      <c r="E578" s="662" t="e">
        <f aca="false">IF(A578="","",IF(F577="","",+E577-F577))</f>
        <v>#REF!</v>
      </c>
      <c r="F578" s="662" t="e">
        <f aca="false">IF(A578="","",IF(J578="","",+J578-H578))</f>
        <v>#REF!</v>
      </c>
      <c r="G578" s="662" t="e">
        <f aca="false">IF(A578="","",IF(E578="","",ROUND(+E578*((1+B578)^(1/12)-1),2)))</f>
        <v>#REF!</v>
      </c>
      <c r="H578" s="662" t="e">
        <f aca="false">IF(A578="","",IF(E578="","",ROUND(+E578*((1+D578)^(1/12)-1),2)))</f>
        <v>#REF!</v>
      </c>
      <c r="I578" s="662" t="e">
        <f aca="false">IF(A578="","",+G578-H578)</f>
        <v>#REF!</v>
      </c>
      <c r="J578" s="662" t="e">
        <f aca="false">IF(A578="","",IF(#REF!="","",PMT((1+D578)^(1/12)-1,(#REF!*12)-A578+1,-E578)))</f>
        <v>#REF!</v>
      </c>
    </row>
    <row r="579" customFormat="false" ht="14.25" hidden="false" customHeight="false" outlineLevel="0" collapsed="false">
      <c r="A579" s="660" t="e">
        <f aca="false">IF(A578="","",IF(A578=#REF!*12,"",+A578+1))</f>
        <v>#REF!</v>
      </c>
      <c r="B579" s="661" t="e">
        <f aca="false">IF(A579="","",+B578)</f>
        <v>#REF!</v>
      </c>
      <c r="C579" s="661" t="e">
        <f aca="false">IF(A579="","",IF(#REF!+'Plano Prestação Mensal Proposta'!A579&gt;120,0,ROUND(IF(B579&gt;0.045,(0.045*0.5),(0.5)*B579),7)))</f>
        <v>#REF!</v>
      </c>
      <c r="D579" s="661" t="e">
        <f aca="false">IF(A579="","",+B579-C579)</f>
        <v>#REF!</v>
      </c>
      <c r="E579" s="662" t="e">
        <f aca="false">IF(A579="","",IF(F578="","",+E578-F578))</f>
        <v>#REF!</v>
      </c>
      <c r="F579" s="662" t="e">
        <f aca="false">IF(A579="","",IF(J579="","",+J579-H579))</f>
        <v>#REF!</v>
      </c>
      <c r="G579" s="662" t="e">
        <f aca="false">IF(A579="","",IF(E579="","",ROUND(+E579*((1+B579)^(1/12)-1),2)))</f>
        <v>#REF!</v>
      </c>
      <c r="H579" s="662" t="e">
        <f aca="false">IF(A579="","",IF(E579="","",ROUND(+E579*((1+D579)^(1/12)-1),2)))</f>
        <v>#REF!</v>
      </c>
      <c r="I579" s="662" t="e">
        <f aca="false">IF(A579="","",+G579-H579)</f>
        <v>#REF!</v>
      </c>
      <c r="J579" s="662" t="e">
        <f aca="false">IF(A579="","",IF(#REF!="","",PMT((1+D579)^(1/12)-1,(#REF!*12)-A579+1,-E579)))</f>
        <v>#REF!</v>
      </c>
    </row>
    <row r="580" customFormat="false" ht="14.25" hidden="false" customHeight="false" outlineLevel="0" collapsed="false">
      <c r="A580" s="660" t="e">
        <f aca="false">IF(A579="","",IF(A579=#REF!*12,"",+A579+1))</f>
        <v>#REF!</v>
      </c>
      <c r="B580" s="661" t="e">
        <f aca="false">IF(A580="","",+B579)</f>
        <v>#REF!</v>
      </c>
      <c r="C580" s="661" t="e">
        <f aca="false">IF(A580="","",IF(#REF!+'Plano Prestação Mensal Proposta'!A580&gt;120,0,ROUND(IF(B580&gt;0.045,(0.045*0.5),(0.5)*B580),7)))</f>
        <v>#REF!</v>
      </c>
      <c r="D580" s="661" t="e">
        <f aca="false">IF(A580="","",+B580-C580)</f>
        <v>#REF!</v>
      </c>
      <c r="E580" s="662" t="e">
        <f aca="false">IF(A580="","",IF(F579="","",+E579-F579))</f>
        <v>#REF!</v>
      </c>
      <c r="F580" s="662" t="e">
        <f aca="false">IF(A580="","",IF(J580="","",+J580-H580))</f>
        <v>#REF!</v>
      </c>
      <c r="G580" s="662" t="e">
        <f aca="false">IF(A580="","",IF(E580="","",ROUND(+E580*((1+B580)^(1/12)-1),2)))</f>
        <v>#REF!</v>
      </c>
      <c r="H580" s="662" t="e">
        <f aca="false">IF(A580="","",IF(E580="","",ROUND(+E580*((1+D580)^(1/12)-1),2)))</f>
        <v>#REF!</v>
      </c>
      <c r="I580" s="662" t="e">
        <f aca="false">IF(A580="","",+G580-H580)</f>
        <v>#REF!</v>
      </c>
      <c r="J580" s="662" t="e">
        <f aca="false">IF(A580="","",IF(#REF!="","",PMT((1+D580)^(1/12)-1,(#REF!*12)-A580+1,-E580)))</f>
        <v>#REF!</v>
      </c>
    </row>
    <row r="581" customFormat="false" ht="14.25" hidden="false" customHeight="false" outlineLevel="0" collapsed="false">
      <c r="A581" s="660" t="e">
        <f aca="false">IF(A580="","",IF(A580=#REF!*12,"",+A580+1))</f>
        <v>#REF!</v>
      </c>
      <c r="B581" s="661" t="e">
        <f aca="false">IF(A581="","",+B580)</f>
        <v>#REF!</v>
      </c>
      <c r="C581" s="661" t="e">
        <f aca="false">IF(A581="","",IF(#REF!+'Plano Prestação Mensal Proposta'!A581&gt;120,0,ROUND(IF(B581&gt;0.045,(0.045*0.5),(0.5)*B581),7)))</f>
        <v>#REF!</v>
      </c>
      <c r="D581" s="661" t="e">
        <f aca="false">IF(A581="","",+B581-C581)</f>
        <v>#REF!</v>
      </c>
      <c r="E581" s="662" t="e">
        <f aca="false">IF(A581="","",IF(F580="","",+E580-F580))</f>
        <v>#REF!</v>
      </c>
      <c r="F581" s="662" t="e">
        <f aca="false">IF(A581="","",IF(J581="","",+J581-H581))</f>
        <v>#REF!</v>
      </c>
      <c r="G581" s="662" t="e">
        <f aca="false">IF(A581="","",IF(E581="","",ROUND(+E581*((1+B581)^(1/12)-1),2)))</f>
        <v>#REF!</v>
      </c>
      <c r="H581" s="662" t="e">
        <f aca="false">IF(A581="","",IF(E581="","",ROUND(+E581*((1+D581)^(1/12)-1),2)))</f>
        <v>#REF!</v>
      </c>
      <c r="I581" s="662" t="e">
        <f aca="false">IF(A581="","",+G581-H581)</f>
        <v>#REF!</v>
      </c>
      <c r="J581" s="662" t="e">
        <f aca="false">IF(A581="","",IF(#REF!="","",PMT((1+D581)^(1/12)-1,(#REF!*12)-A581+1,-E581)))</f>
        <v>#REF!</v>
      </c>
    </row>
    <row r="582" customFormat="false" ht="14.25" hidden="false" customHeight="false" outlineLevel="0" collapsed="false">
      <c r="A582" s="660" t="e">
        <f aca="false">IF(A581="","",IF(A581=#REF!*12,"",+A581+1))</f>
        <v>#REF!</v>
      </c>
      <c r="B582" s="661" t="e">
        <f aca="false">IF(A582="","",+B581)</f>
        <v>#REF!</v>
      </c>
      <c r="C582" s="661" t="e">
        <f aca="false">IF(A582="","",IF(#REF!+'Plano Prestação Mensal Proposta'!A582&gt;120,0,ROUND(IF(B582&gt;0.045,(0.045*0.5),(0.5)*B582),7)))</f>
        <v>#REF!</v>
      </c>
      <c r="D582" s="661" t="e">
        <f aca="false">IF(A582="","",+B582-C582)</f>
        <v>#REF!</v>
      </c>
      <c r="E582" s="662" t="e">
        <f aca="false">IF(A582="","",IF(F581="","",+E581-F581))</f>
        <v>#REF!</v>
      </c>
      <c r="F582" s="662" t="e">
        <f aca="false">IF(A582="","",IF(J582="","",+J582-H582))</f>
        <v>#REF!</v>
      </c>
      <c r="G582" s="662" t="e">
        <f aca="false">IF(A582="","",IF(E582="","",ROUND(+E582*((1+B582)^(1/12)-1),2)))</f>
        <v>#REF!</v>
      </c>
      <c r="H582" s="662" t="e">
        <f aca="false">IF(A582="","",IF(E582="","",ROUND(+E582*((1+D582)^(1/12)-1),2)))</f>
        <v>#REF!</v>
      </c>
      <c r="I582" s="662" t="e">
        <f aca="false">IF(A582="","",+G582-H582)</f>
        <v>#REF!</v>
      </c>
      <c r="J582" s="662" t="e">
        <f aca="false">IF(A582="","",IF(#REF!="","",PMT((1+D582)^(1/12)-1,(#REF!*12)-A582+1,-E582)))</f>
        <v>#REF!</v>
      </c>
    </row>
    <row r="583" customFormat="false" ht="14.25" hidden="false" customHeight="false" outlineLevel="0" collapsed="false">
      <c r="A583" s="660" t="e">
        <f aca="false">IF(A582="","",IF(A582=#REF!*12,"",+A582+1))</f>
        <v>#REF!</v>
      </c>
      <c r="B583" s="661" t="e">
        <f aca="false">IF(A583="","",+B582)</f>
        <v>#REF!</v>
      </c>
      <c r="C583" s="661" t="e">
        <f aca="false">IF(A583="","",IF(#REF!+'Plano Prestação Mensal Proposta'!A583&gt;120,0,ROUND(IF(B583&gt;0.045,(0.045*0.5),(0.5)*B583),7)))</f>
        <v>#REF!</v>
      </c>
      <c r="D583" s="661" t="e">
        <f aca="false">IF(A583="","",+B583-C583)</f>
        <v>#REF!</v>
      </c>
      <c r="E583" s="662" t="e">
        <f aca="false">IF(A583="","",IF(F582="","",+E582-F582))</f>
        <v>#REF!</v>
      </c>
      <c r="F583" s="662" t="e">
        <f aca="false">IF(A583="","",IF(J583="","",+J583-H583))</f>
        <v>#REF!</v>
      </c>
      <c r="G583" s="662" t="e">
        <f aca="false">IF(A583="","",IF(E583="","",ROUND(+E583*((1+B583)^(1/12)-1),2)))</f>
        <v>#REF!</v>
      </c>
      <c r="H583" s="662" t="e">
        <f aca="false">IF(A583="","",IF(E583="","",ROUND(+E583*((1+D583)^(1/12)-1),2)))</f>
        <v>#REF!</v>
      </c>
      <c r="I583" s="662" t="e">
        <f aca="false">IF(A583="","",+G583-H583)</f>
        <v>#REF!</v>
      </c>
      <c r="J583" s="662" t="e">
        <f aca="false">IF(A583="","",IF(#REF!="","",PMT((1+D583)^(1/12)-1,(#REF!*12)-A583+1,-E583)))</f>
        <v>#REF!</v>
      </c>
    </row>
    <row r="584" customFormat="false" ht="14.25" hidden="false" customHeight="false" outlineLevel="0" collapsed="false">
      <c r="A584" s="660" t="e">
        <f aca="false">IF(A583="","",IF(A583=#REF!*12,"",+A583+1))</f>
        <v>#REF!</v>
      </c>
      <c r="B584" s="661" t="e">
        <f aca="false">IF(A584="","",+B583)</f>
        <v>#REF!</v>
      </c>
      <c r="C584" s="661" t="e">
        <f aca="false">IF(A584="","",IF(#REF!+'Plano Prestação Mensal Proposta'!A584&gt;120,0,ROUND(IF(B584&gt;0.045,(0.045*0.5),(0.5)*B584),7)))</f>
        <v>#REF!</v>
      </c>
      <c r="D584" s="661" t="e">
        <f aca="false">IF(A584="","",+B584-C584)</f>
        <v>#REF!</v>
      </c>
      <c r="E584" s="662" t="e">
        <f aca="false">IF(A584="","",IF(F583="","",+E583-F583))</f>
        <v>#REF!</v>
      </c>
      <c r="F584" s="662" t="e">
        <f aca="false">IF(A584="","",IF(J584="","",+J584-H584))</f>
        <v>#REF!</v>
      </c>
      <c r="G584" s="662" t="e">
        <f aca="false">IF(A584="","",IF(E584="","",ROUND(+E584*((1+B584)^(1/12)-1),2)))</f>
        <v>#REF!</v>
      </c>
      <c r="H584" s="662" t="e">
        <f aca="false">IF(A584="","",IF(E584="","",ROUND(+E584*((1+D584)^(1/12)-1),2)))</f>
        <v>#REF!</v>
      </c>
      <c r="I584" s="662" t="e">
        <f aca="false">IF(A584="","",+G584-H584)</f>
        <v>#REF!</v>
      </c>
      <c r="J584" s="662" t="e">
        <f aca="false">IF(A584="","",IF(#REF!="","",PMT((1+D584)^(1/12)-1,(#REF!*12)-A584+1,-E584)))</f>
        <v>#REF!</v>
      </c>
    </row>
    <row r="585" customFormat="false" ht="14.25" hidden="false" customHeight="false" outlineLevel="0" collapsed="false">
      <c r="A585" s="660" t="e">
        <f aca="false">IF(A584="","",IF(A584=#REF!*12,"",+A584+1))</f>
        <v>#REF!</v>
      </c>
      <c r="B585" s="661" t="e">
        <f aca="false">IF(A585="","",+B584)</f>
        <v>#REF!</v>
      </c>
      <c r="C585" s="661" t="e">
        <f aca="false">IF(A585="","",IF(#REF!+'Plano Prestação Mensal Proposta'!A585&gt;120,0,ROUND(IF(B585&gt;0.045,(0.045*0.5),(0.5)*B585),7)))</f>
        <v>#REF!</v>
      </c>
      <c r="D585" s="661" t="e">
        <f aca="false">IF(A585="","",+B585-C585)</f>
        <v>#REF!</v>
      </c>
      <c r="E585" s="662" t="e">
        <f aca="false">IF(A585="","",IF(F584="","",+E584-F584))</f>
        <v>#REF!</v>
      </c>
      <c r="F585" s="662" t="e">
        <f aca="false">IF(A585="","",IF(J585="","",+J585-H585))</f>
        <v>#REF!</v>
      </c>
      <c r="G585" s="662" t="e">
        <f aca="false">IF(A585="","",IF(E585="","",ROUND(+E585*((1+B585)^(1/12)-1),2)))</f>
        <v>#REF!</v>
      </c>
      <c r="H585" s="662" t="e">
        <f aca="false">IF(A585="","",IF(E585="","",ROUND(+E585*((1+D585)^(1/12)-1),2)))</f>
        <v>#REF!</v>
      </c>
      <c r="I585" s="662" t="e">
        <f aca="false">IF(A585="","",+G585-H585)</f>
        <v>#REF!</v>
      </c>
      <c r="J585" s="662" t="e">
        <f aca="false">IF(A585="","",IF(#REF!="","",PMT((1+D585)^(1/12)-1,(#REF!*12)-A585+1,-E585)))</f>
        <v>#REF!</v>
      </c>
    </row>
    <row r="586" customFormat="false" ht="14.25" hidden="false" customHeight="false" outlineLevel="0" collapsed="false">
      <c r="A586" s="660" t="e">
        <f aca="false">IF(A585="","",IF(A585=#REF!*12,"",+A585+1))</f>
        <v>#REF!</v>
      </c>
      <c r="B586" s="661" t="e">
        <f aca="false">IF(A586="","",+B585)</f>
        <v>#REF!</v>
      </c>
      <c r="C586" s="661" t="e">
        <f aca="false">IF(A586="","",IF(#REF!+'Plano Prestação Mensal Proposta'!A586&gt;120,0,ROUND(IF(B586&gt;0.045,(0.045*0.5),(0.5)*B586),7)))</f>
        <v>#REF!</v>
      </c>
      <c r="D586" s="661" t="e">
        <f aca="false">IF(A586="","",+B586-C586)</f>
        <v>#REF!</v>
      </c>
      <c r="E586" s="662" t="e">
        <f aca="false">IF(A586="","",IF(F585="","",+E585-F585))</f>
        <v>#REF!</v>
      </c>
      <c r="F586" s="662" t="e">
        <f aca="false">IF(A586="","",IF(J586="","",+J586-H586))</f>
        <v>#REF!</v>
      </c>
      <c r="G586" s="662" t="e">
        <f aca="false">IF(A586="","",IF(E586="","",ROUND(+E586*((1+B586)^(1/12)-1),2)))</f>
        <v>#REF!</v>
      </c>
      <c r="H586" s="662" t="e">
        <f aca="false">IF(A586="","",IF(E586="","",ROUND(+E586*((1+D586)^(1/12)-1),2)))</f>
        <v>#REF!</v>
      </c>
      <c r="I586" s="662" t="e">
        <f aca="false">IF(A586="","",+G586-H586)</f>
        <v>#REF!</v>
      </c>
      <c r="J586" s="662" t="e">
        <f aca="false">IF(A586="","",IF(#REF!="","",PMT((1+D586)^(1/12)-1,(#REF!*12)-A586+1,-E586)))</f>
        <v>#REF!</v>
      </c>
    </row>
    <row r="587" customFormat="false" ht="14.25" hidden="false" customHeight="false" outlineLevel="0" collapsed="false">
      <c r="A587" s="660" t="e">
        <f aca="false">IF(A586="","",IF(A586=#REF!*12,"",+A586+1))</f>
        <v>#REF!</v>
      </c>
      <c r="B587" s="661" t="e">
        <f aca="false">IF(A587="","",+B586)</f>
        <v>#REF!</v>
      </c>
      <c r="C587" s="661" t="e">
        <f aca="false">IF(A587="","",IF(#REF!+'Plano Prestação Mensal Proposta'!A587&gt;120,0,ROUND(IF(B587&gt;0.045,(0.045*0.5),(0.5)*B587),7)))</f>
        <v>#REF!</v>
      </c>
      <c r="D587" s="661" t="e">
        <f aca="false">IF(A587="","",+B587-C587)</f>
        <v>#REF!</v>
      </c>
      <c r="E587" s="662" t="e">
        <f aca="false">IF(A587="","",IF(F586="","",+E586-F586))</f>
        <v>#REF!</v>
      </c>
      <c r="F587" s="662" t="e">
        <f aca="false">IF(A587="","",IF(J587="","",+J587-H587))</f>
        <v>#REF!</v>
      </c>
      <c r="G587" s="662" t="e">
        <f aca="false">IF(A587="","",IF(E587="","",ROUND(+E587*((1+B587)^(1/12)-1),2)))</f>
        <v>#REF!</v>
      </c>
      <c r="H587" s="662" t="e">
        <f aca="false">IF(A587="","",IF(E587="","",ROUND(+E587*((1+D587)^(1/12)-1),2)))</f>
        <v>#REF!</v>
      </c>
      <c r="I587" s="662" t="e">
        <f aca="false">IF(A587="","",+G587-H587)</f>
        <v>#REF!</v>
      </c>
      <c r="J587" s="662" t="e">
        <f aca="false">IF(A587="","",IF(#REF!="","",PMT((1+D587)^(1/12)-1,(#REF!*12)-A587+1,-E587)))</f>
        <v>#REF!</v>
      </c>
    </row>
    <row r="588" customFormat="false" ht="14.25" hidden="false" customHeight="false" outlineLevel="0" collapsed="false">
      <c r="A588" s="660" t="e">
        <f aca="false">IF(A587="","",IF(A587=#REF!*12,"",+A587+1))</f>
        <v>#REF!</v>
      </c>
      <c r="B588" s="661" t="e">
        <f aca="false">IF(A588="","",+B587)</f>
        <v>#REF!</v>
      </c>
      <c r="C588" s="661" t="e">
        <f aca="false">IF(A588="","",IF(#REF!+'Plano Prestação Mensal Proposta'!A588&gt;120,0,ROUND(IF(B588&gt;0.045,(0.045*0.5),(0.5)*B588),7)))</f>
        <v>#REF!</v>
      </c>
      <c r="D588" s="661" t="e">
        <f aca="false">IF(A588="","",+B588-C588)</f>
        <v>#REF!</v>
      </c>
      <c r="E588" s="662" t="e">
        <f aca="false">IF(A588="","",IF(F587="","",+E587-F587))</f>
        <v>#REF!</v>
      </c>
      <c r="F588" s="662" t="e">
        <f aca="false">IF(A588="","",IF(J588="","",+J588-H588))</f>
        <v>#REF!</v>
      </c>
      <c r="G588" s="662" t="e">
        <f aca="false">IF(A588="","",IF(E588="","",ROUND(+E588*((1+B588)^(1/12)-1),2)))</f>
        <v>#REF!</v>
      </c>
      <c r="H588" s="662" t="e">
        <f aca="false">IF(A588="","",IF(E588="","",ROUND(+E588*((1+D588)^(1/12)-1),2)))</f>
        <v>#REF!</v>
      </c>
      <c r="I588" s="662" t="e">
        <f aca="false">IF(A588="","",+G588-H588)</f>
        <v>#REF!</v>
      </c>
      <c r="J588" s="662" t="e">
        <f aca="false">IF(A588="","",IF(#REF!="","",PMT((1+D588)^(1/12)-1,(#REF!*12)-A588+1,-E588)))</f>
        <v>#REF!</v>
      </c>
    </row>
    <row r="589" customFormat="false" ht="14.25" hidden="false" customHeight="false" outlineLevel="0" collapsed="false">
      <c r="A589" s="660" t="e">
        <f aca="false">IF(A588="","",IF(A588=#REF!*12,"",+A588+1))</f>
        <v>#REF!</v>
      </c>
      <c r="B589" s="661" t="e">
        <f aca="false">IF(A589="","",+B588)</f>
        <v>#REF!</v>
      </c>
      <c r="C589" s="661" t="e">
        <f aca="false">IF(A589="","",IF(#REF!+'Plano Prestação Mensal Proposta'!A589&gt;120,0,ROUND(IF(B589&gt;0.045,(0.045*0.5),(0.5)*B589),7)))</f>
        <v>#REF!</v>
      </c>
      <c r="D589" s="661" t="e">
        <f aca="false">IF(A589="","",+B589-C589)</f>
        <v>#REF!</v>
      </c>
      <c r="E589" s="662" t="e">
        <f aca="false">IF(A589="","",IF(F588="","",+E588-F588))</f>
        <v>#REF!</v>
      </c>
      <c r="F589" s="662" t="e">
        <f aca="false">IF(A589="","",IF(J589="","",+J589-H589))</f>
        <v>#REF!</v>
      </c>
      <c r="G589" s="662" t="e">
        <f aca="false">IF(A589="","",IF(E589="","",ROUND(+E589*((1+B589)^(1/12)-1),2)))</f>
        <v>#REF!</v>
      </c>
      <c r="H589" s="662" t="e">
        <f aca="false">IF(A589="","",IF(E589="","",ROUND(+E589*((1+D589)^(1/12)-1),2)))</f>
        <v>#REF!</v>
      </c>
      <c r="I589" s="662" t="e">
        <f aca="false">IF(A589="","",+G589-H589)</f>
        <v>#REF!</v>
      </c>
      <c r="J589" s="662" t="e">
        <f aca="false">IF(A589="","",IF(#REF!="","",PMT((1+D589)^(1/12)-1,(#REF!*12)-A589+1,-E589)))</f>
        <v>#REF!</v>
      </c>
    </row>
    <row r="590" customFormat="false" ht="14.25" hidden="false" customHeight="false" outlineLevel="0" collapsed="false">
      <c r="A590" s="660" t="e">
        <f aca="false">IF(A589="","",IF(A589=#REF!*12,"",+A589+1))</f>
        <v>#REF!</v>
      </c>
      <c r="B590" s="661" t="e">
        <f aca="false">IF(A590="","",+B589)</f>
        <v>#REF!</v>
      </c>
      <c r="C590" s="661" t="e">
        <f aca="false">IF(A590="","",IF(#REF!+'Plano Prestação Mensal Proposta'!A590&gt;120,0,ROUND(IF(B590&gt;0.045,(0.045*0.5),(0.5)*B590),7)))</f>
        <v>#REF!</v>
      </c>
      <c r="D590" s="661" t="e">
        <f aca="false">IF(A590="","",+B590-C590)</f>
        <v>#REF!</v>
      </c>
      <c r="E590" s="662" t="e">
        <f aca="false">IF(A590="","",IF(F589="","",+E589-F589))</f>
        <v>#REF!</v>
      </c>
      <c r="F590" s="662" t="e">
        <f aca="false">IF(A590="","",IF(J590="","",+J590-H590))</f>
        <v>#REF!</v>
      </c>
      <c r="G590" s="662" t="e">
        <f aca="false">IF(A590="","",IF(E590="","",ROUND(+E590*((1+B590)^(1/12)-1),2)))</f>
        <v>#REF!</v>
      </c>
      <c r="H590" s="662" t="e">
        <f aca="false">IF(A590="","",IF(E590="","",ROUND(+E590*((1+D590)^(1/12)-1),2)))</f>
        <v>#REF!</v>
      </c>
      <c r="I590" s="662" t="e">
        <f aca="false">IF(A590="","",+G590-H590)</f>
        <v>#REF!</v>
      </c>
      <c r="J590" s="662" t="e">
        <f aca="false">IF(A590="","",IF(#REF!="","",PMT((1+D590)^(1/12)-1,(#REF!*12)-A590+1,-E590)))</f>
        <v>#REF!</v>
      </c>
    </row>
    <row r="591" customFormat="false" ht="14.25" hidden="false" customHeight="false" outlineLevel="0" collapsed="false">
      <c r="A591" s="660" t="e">
        <f aca="false">IF(A590="","",IF(A590=#REF!*12,"",+A590+1))</f>
        <v>#REF!</v>
      </c>
      <c r="B591" s="661" t="e">
        <f aca="false">IF(A591="","",+B590)</f>
        <v>#REF!</v>
      </c>
      <c r="C591" s="661" t="e">
        <f aca="false">IF(A591="","",IF(#REF!+'Plano Prestação Mensal Proposta'!A591&gt;120,0,ROUND(IF(B591&gt;0.045,(0.045*0.5),(0.5)*B591),7)))</f>
        <v>#REF!</v>
      </c>
      <c r="D591" s="661" t="e">
        <f aca="false">IF(A591="","",+B591-C591)</f>
        <v>#REF!</v>
      </c>
      <c r="E591" s="662" t="e">
        <f aca="false">IF(A591="","",IF(F590="","",+E590-F590))</f>
        <v>#REF!</v>
      </c>
      <c r="F591" s="662" t="e">
        <f aca="false">IF(A591="","",IF(J591="","",+J591-H591))</f>
        <v>#REF!</v>
      </c>
      <c r="G591" s="662" t="e">
        <f aca="false">IF(A591="","",IF(E591="","",ROUND(+E591*((1+B591)^(1/12)-1),2)))</f>
        <v>#REF!</v>
      </c>
      <c r="H591" s="662" t="e">
        <f aca="false">IF(A591="","",IF(E591="","",ROUND(+E591*((1+D591)^(1/12)-1),2)))</f>
        <v>#REF!</v>
      </c>
      <c r="I591" s="662" t="e">
        <f aca="false">IF(A591="","",+G591-H591)</f>
        <v>#REF!</v>
      </c>
      <c r="J591" s="662" t="e">
        <f aca="false">IF(A591="","",IF(#REF!="","",PMT((1+D591)^(1/12)-1,(#REF!*12)-A591+1,-E591)))</f>
        <v>#REF!</v>
      </c>
    </row>
    <row r="592" customFormat="false" ht="14.25" hidden="false" customHeight="false" outlineLevel="0" collapsed="false">
      <c r="A592" s="660" t="e">
        <f aca="false">IF(A591="","",IF(A591=#REF!*12,"",+A591+1))</f>
        <v>#REF!</v>
      </c>
      <c r="B592" s="661" t="e">
        <f aca="false">IF(A592="","",+B591)</f>
        <v>#REF!</v>
      </c>
      <c r="C592" s="661" t="e">
        <f aca="false">IF(A592="","",IF(#REF!+'Plano Prestação Mensal Proposta'!A592&gt;120,0,ROUND(IF(B592&gt;0.045,(0.045*0.5),(0.5)*B592),7)))</f>
        <v>#REF!</v>
      </c>
      <c r="D592" s="661" t="e">
        <f aca="false">IF(A592="","",+B592-C592)</f>
        <v>#REF!</v>
      </c>
      <c r="E592" s="662" t="e">
        <f aca="false">IF(A592="","",IF(F591="","",+E591-F591))</f>
        <v>#REF!</v>
      </c>
      <c r="F592" s="662" t="e">
        <f aca="false">IF(A592="","",IF(J592="","",+J592-H592))</f>
        <v>#REF!</v>
      </c>
      <c r="G592" s="662" t="e">
        <f aca="false">IF(A592="","",IF(E592="","",ROUND(+E592*((1+B592)^(1/12)-1),2)))</f>
        <v>#REF!</v>
      </c>
      <c r="H592" s="662" t="e">
        <f aca="false">IF(A592="","",IF(E592="","",ROUND(+E592*((1+D592)^(1/12)-1),2)))</f>
        <v>#REF!</v>
      </c>
      <c r="I592" s="662" t="e">
        <f aca="false">IF(A592="","",+G592-H592)</f>
        <v>#REF!</v>
      </c>
      <c r="J592" s="662" t="e">
        <f aca="false">IF(A592="","",IF(#REF!="","",PMT((1+D592)^(1/12)-1,(#REF!*12)-A592+1,-E592)))</f>
        <v>#REF!</v>
      </c>
    </row>
    <row r="593" customFormat="false" ht="14.25" hidden="false" customHeight="false" outlineLevel="0" collapsed="false">
      <c r="A593" s="660" t="e">
        <f aca="false">IF(A592="","",IF(A592=#REF!*12,"",+A592+1))</f>
        <v>#REF!</v>
      </c>
      <c r="B593" s="661" t="e">
        <f aca="false">IF(A593="","",+B592)</f>
        <v>#REF!</v>
      </c>
      <c r="C593" s="661" t="e">
        <f aca="false">IF(A593="","",IF(#REF!+'Plano Prestação Mensal Proposta'!A593&gt;120,0,ROUND(IF(B593&gt;0.045,(0.045*0.5),(0.5)*B593),7)))</f>
        <v>#REF!</v>
      </c>
      <c r="D593" s="661" t="e">
        <f aca="false">IF(A593="","",+B593-C593)</f>
        <v>#REF!</v>
      </c>
      <c r="E593" s="662" t="e">
        <f aca="false">IF(A593="","",IF(F592="","",+E592-F592))</f>
        <v>#REF!</v>
      </c>
      <c r="F593" s="662" t="e">
        <f aca="false">IF(A593="","",IF(J593="","",+J593-H593))</f>
        <v>#REF!</v>
      </c>
      <c r="G593" s="662" t="e">
        <f aca="false">IF(A593="","",IF(E593="","",ROUND(+E593*((1+B593)^(1/12)-1),2)))</f>
        <v>#REF!</v>
      </c>
      <c r="H593" s="662" t="e">
        <f aca="false">IF(A593="","",IF(E593="","",ROUND(+E593*((1+D593)^(1/12)-1),2)))</f>
        <v>#REF!</v>
      </c>
      <c r="I593" s="662" t="e">
        <f aca="false">IF(A593="","",+G593-H593)</f>
        <v>#REF!</v>
      </c>
      <c r="J593" s="662" t="e">
        <f aca="false">IF(A593="","",IF(#REF!="","",PMT((1+D593)^(1/12)-1,(#REF!*12)-A593+1,-E593)))</f>
        <v>#REF!</v>
      </c>
    </row>
    <row r="594" customFormat="false" ht="14.25" hidden="false" customHeight="false" outlineLevel="0" collapsed="false">
      <c r="A594" s="660" t="e">
        <f aca="false">IF(A593="","",IF(A593=#REF!*12,"",+A593+1))</f>
        <v>#REF!</v>
      </c>
      <c r="B594" s="661" t="e">
        <f aca="false">IF(A594="","",+B593)</f>
        <v>#REF!</v>
      </c>
      <c r="C594" s="661" t="e">
        <f aca="false">IF(A594="","",IF(#REF!+'Plano Prestação Mensal Proposta'!A594&gt;120,0,ROUND(IF(B594&gt;0.045,(0.045*0.5),(0.5)*B594),7)))</f>
        <v>#REF!</v>
      </c>
      <c r="D594" s="661" t="e">
        <f aca="false">IF(A594="","",+B594-C594)</f>
        <v>#REF!</v>
      </c>
      <c r="E594" s="662" t="e">
        <f aca="false">IF(A594="","",IF(F593="","",+E593-F593))</f>
        <v>#REF!</v>
      </c>
      <c r="F594" s="662" t="e">
        <f aca="false">IF(A594="","",IF(J594="","",+J594-H594))</f>
        <v>#REF!</v>
      </c>
      <c r="G594" s="662" t="e">
        <f aca="false">IF(A594="","",IF(E594="","",ROUND(+E594*((1+B594)^(1/12)-1),2)))</f>
        <v>#REF!</v>
      </c>
      <c r="H594" s="662" t="e">
        <f aca="false">IF(A594="","",IF(E594="","",ROUND(+E594*((1+D594)^(1/12)-1),2)))</f>
        <v>#REF!</v>
      </c>
      <c r="I594" s="662" t="e">
        <f aca="false">IF(A594="","",+G594-H594)</f>
        <v>#REF!</v>
      </c>
      <c r="J594" s="662" t="e">
        <f aca="false">IF(A594="","",IF(#REF!="","",PMT((1+D594)^(1/12)-1,(#REF!*12)-A594+1,-E594)))</f>
        <v>#REF!</v>
      </c>
    </row>
    <row r="595" customFormat="false" ht="14.25" hidden="false" customHeight="false" outlineLevel="0" collapsed="false">
      <c r="A595" s="660" t="e">
        <f aca="false">IF(A594="","",IF(A594=#REF!*12,"",+A594+1))</f>
        <v>#REF!</v>
      </c>
      <c r="B595" s="661" t="e">
        <f aca="false">IF(A595="","",+B594)</f>
        <v>#REF!</v>
      </c>
      <c r="C595" s="661" t="e">
        <f aca="false">IF(A595="","",IF(#REF!+'Plano Prestação Mensal Proposta'!A595&gt;120,0,ROUND(IF(B595&gt;0.045,(0.045*0.5),(0.5)*B595),7)))</f>
        <v>#REF!</v>
      </c>
      <c r="D595" s="661" t="e">
        <f aca="false">IF(A595="","",+B595-C595)</f>
        <v>#REF!</v>
      </c>
      <c r="E595" s="662" t="e">
        <f aca="false">IF(A595="","",IF(F594="","",+E594-F594))</f>
        <v>#REF!</v>
      </c>
      <c r="F595" s="662" t="e">
        <f aca="false">IF(A595="","",IF(J595="","",+J595-H595))</f>
        <v>#REF!</v>
      </c>
      <c r="G595" s="662" t="e">
        <f aca="false">IF(A595="","",IF(E595="","",ROUND(+E595*((1+B595)^(1/12)-1),2)))</f>
        <v>#REF!</v>
      </c>
      <c r="H595" s="662" t="e">
        <f aca="false">IF(A595="","",IF(E595="","",ROUND(+E595*((1+D595)^(1/12)-1),2)))</f>
        <v>#REF!</v>
      </c>
      <c r="I595" s="662" t="e">
        <f aca="false">IF(A595="","",+G595-H595)</f>
        <v>#REF!</v>
      </c>
      <c r="J595" s="662" t="e">
        <f aca="false">IF(A595="","",IF(#REF!="","",PMT((1+D595)^(1/12)-1,(#REF!*12)-A595+1,-E595)))</f>
        <v>#REF!</v>
      </c>
    </row>
    <row r="596" customFormat="false" ht="14.25" hidden="false" customHeight="false" outlineLevel="0" collapsed="false">
      <c r="A596" s="660" t="e">
        <f aca="false">IF(A595="","",IF(A595=#REF!*12,"",+A595+1))</f>
        <v>#REF!</v>
      </c>
      <c r="B596" s="661" t="e">
        <f aca="false">IF(A596="","",+B595)</f>
        <v>#REF!</v>
      </c>
      <c r="C596" s="661" t="e">
        <f aca="false">IF(A596="","",IF(#REF!+'Plano Prestação Mensal Proposta'!A596&gt;120,0,ROUND(IF(B596&gt;0.045,(0.045*0.5),(0.5)*B596),7)))</f>
        <v>#REF!</v>
      </c>
      <c r="D596" s="661" t="e">
        <f aca="false">IF(A596="","",+B596-C596)</f>
        <v>#REF!</v>
      </c>
      <c r="E596" s="662" t="e">
        <f aca="false">IF(A596="","",IF(F595="","",+E595-F595))</f>
        <v>#REF!</v>
      </c>
      <c r="F596" s="662" t="e">
        <f aca="false">IF(A596="","",IF(J596="","",+J596-H596))</f>
        <v>#REF!</v>
      </c>
      <c r="G596" s="662" t="e">
        <f aca="false">IF(A596="","",IF(E596="","",ROUND(+E596*((1+B596)^(1/12)-1),2)))</f>
        <v>#REF!</v>
      </c>
      <c r="H596" s="662" t="e">
        <f aca="false">IF(A596="","",IF(E596="","",ROUND(+E596*((1+D596)^(1/12)-1),2)))</f>
        <v>#REF!</v>
      </c>
      <c r="I596" s="662" t="e">
        <f aca="false">IF(A596="","",+G596-H596)</f>
        <v>#REF!</v>
      </c>
      <c r="J596" s="662" t="e">
        <f aca="false">IF(A596="","",IF(#REF!="","",PMT((1+D596)^(1/12)-1,(#REF!*12)-A596+1,-E596)))</f>
        <v>#REF!</v>
      </c>
    </row>
    <row r="597" customFormat="false" ht="14.25" hidden="false" customHeight="false" outlineLevel="0" collapsed="false">
      <c r="A597" s="660" t="e">
        <f aca="false">IF(A596="","",IF(A596=#REF!*12,"",+A596+1))</f>
        <v>#REF!</v>
      </c>
      <c r="B597" s="661" t="e">
        <f aca="false">IF(A597="","",+B596)</f>
        <v>#REF!</v>
      </c>
      <c r="C597" s="661" t="e">
        <f aca="false">IF(A597="","",IF(#REF!+'Plano Prestação Mensal Proposta'!A597&gt;120,0,ROUND(IF(B597&gt;0.045,(0.045*0.5),(0.5)*B597),7)))</f>
        <v>#REF!</v>
      </c>
      <c r="D597" s="661" t="e">
        <f aca="false">IF(A597="","",+B597-C597)</f>
        <v>#REF!</v>
      </c>
      <c r="E597" s="662" t="e">
        <f aca="false">IF(A597="","",IF(F596="","",+E596-F596))</f>
        <v>#REF!</v>
      </c>
      <c r="F597" s="662" t="e">
        <f aca="false">IF(A597="","",IF(J597="","",+J597-H597))</f>
        <v>#REF!</v>
      </c>
      <c r="G597" s="662" t="e">
        <f aca="false">IF(A597="","",IF(E597="","",ROUND(+E597*((1+B597)^(1/12)-1),2)))</f>
        <v>#REF!</v>
      </c>
      <c r="H597" s="662" t="e">
        <f aca="false">IF(A597="","",IF(E597="","",ROUND(+E597*((1+D597)^(1/12)-1),2)))</f>
        <v>#REF!</v>
      </c>
      <c r="I597" s="662" t="e">
        <f aca="false">IF(A597="","",+G597-H597)</f>
        <v>#REF!</v>
      </c>
      <c r="J597" s="662" t="e">
        <f aca="false">IF(A597="","",IF(#REF!="","",PMT((1+D597)^(1/12)-1,(#REF!*12)-A597+1,-E597)))</f>
        <v>#REF!</v>
      </c>
    </row>
    <row r="598" customFormat="false" ht="14.25" hidden="false" customHeight="false" outlineLevel="0" collapsed="false">
      <c r="A598" s="660" t="e">
        <f aca="false">IF(A597="","",IF(A597=#REF!*12,"",+A597+1))</f>
        <v>#REF!</v>
      </c>
      <c r="B598" s="661" t="e">
        <f aca="false">IF(A598="","",+B597)</f>
        <v>#REF!</v>
      </c>
      <c r="C598" s="661" t="e">
        <f aca="false">IF(A598="","",IF(#REF!+'Plano Prestação Mensal Proposta'!A598&gt;120,0,ROUND(IF(B598&gt;0.045,(0.045*0.5),(0.5)*B598),7)))</f>
        <v>#REF!</v>
      </c>
      <c r="D598" s="661" t="e">
        <f aca="false">IF(A598="","",+B598-C598)</f>
        <v>#REF!</v>
      </c>
      <c r="E598" s="662" t="e">
        <f aca="false">IF(A598="","",IF(F597="","",+E597-F597))</f>
        <v>#REF!</v>
      </c>
      <c r="F598" s="662" t="e">
        <f aca="false">IF(A598="","",IF(J598="","",+J598-H598))</f>
        <v>#REF!</v>
      </c>
      <c r="G598" s="662" t="e">
        <f aca="false">IF(A598="","",IF(E598="","",ROUND(+E598*((1+B598)^(1/12)-1),2)))</f>
        <v>#REF!</v>
      </c>
      <c r="H598" s="662" t="e">
        <f aca="false">IF(A598="","",IF(E598="","",ROUND(+E598*((1+D598)^(1/12)-1),2)))</f>
        <v>#REF!</v>
      </c>
      <c r="I598" s="662" t="e">
        <f aca="false">IF(A598="","",+G598-H598)</f>
        <v>#REF!</v>
      </c>
      <c r="J598" s="662" t="e">
        <f aca="false">IF(A598="","",IF(#REF!="","",PMT((1+D598)^(1/12)-1,(#REF!*12)-A598+1,-E598)))</f>
        <v>#REF!</v>
      </c>
    </row>
    <row r="599" customFormat="false" ht="14.25" hidden="false" customHeight="false" outlineLevel="0" collapsed="false">
      <c r="A599" s="660" t="e">
        <f aca="false">IF(A598="","",IF(A598=#REF!*12,"",+A598+1))</f>
        <v>#REF!</v>
      </c>
      <c r="B599" s="661" t="e">
        <f aca="false">IF(A599="","",+B598)</f>
        <v>#REF!</v>
      </c>
      <c r="C599" s="661" t="e">
        <f aca="false">IF(A599="","",IF(#REF!+'Plano Prestação Mensal Proposta'!A599&gt;120,0,ROUND(IF(B599&gt;0.045,(0.045*0.5),(0.5)*B599),7)))</f>
        <v>#REF!</v>
      </c>
      <c r="D599" s="661" t="e">
        <f aca="false">IF(A599="","",+B599-C599)</f>
        <v>#REF!</v>
      </c>
      <c r="E599" s="662" t="e">
        <f aca="false">IF(A599="","",IF(F598="","",+E598-F598))</f>
        <v>#REF!</v>
      </c>
      <c r="F599" s="662" t="e">
        <f aca="false">IF(A599="","",IF(J599="","",+J599-H599))</f>
        <v>#REF!</v>
      </c>
      <c r="G599" s="662" t="e">
        <f aca="false">IF(A599="","",IF(E599="","",ROUND(+E599*((1+B599)^(1/12)-1),2)))</f>
        <v>#REF!</v>
      </c>
      <c r="H599" s="662" t="e">
        <f aca="false">IF(A599="","",IF(E599="","",ROUND(+E599*((1+D599)^(1/12)-1),2)))</f>
        <v>#REF!</v>
      </c>
      <c r="I599" s="662" t="e">
        <f aca="false">IF(A599="","",+G599-H599)</f>
        <v>#REF!</v>
      </c>
      <c r="J599" s="662" t="e">
        <f aca="false">IF(A599="","",IF(#REF!="","",PMT((1+D599)^(1/12)-1,(#REF!*12)-A599+1,-E599)))</f>
        <v>#REF!</v>
      </c>
    </row>
    <row r="600" customFormat="false" ht="14.25" hidden="false" customHeight="false" outlineLevel="0" collapsed="false">
      <c r="A600" s="660" t="e">
        <f aca="false">IF(A599="","",IF(A599=#REF!*12,"",+A599+1))</f>
        <v>#REF!</v>
      </c>
      <c r="B600" s="661" t="e">
        <f aca="false">IF(A600="","",+B599)</f>
        <v>#REF!</v>
      </c>
      <c r="C600" s="661" t="e">
        <f aca="false">IF(A600="","",IF(#REF!+'Plano Prestação Mensal Proposta'!A600&gt;120,0,ROUND(IF(B600&gt;0.045,(0.045*0.5),(0.5)*B600),7)))</f>
        <v>#REF!</v>
      </c>
      <c r="D600" s="661" t="e">
        <f aca="false">IF(A600="","",+B600-C600)</f>
        <v>#REF!</v>
      </c>
      <c r="E600" s="662" t="e">
        <f aca="false">IF(A600="","",IF(F599="","",+E599-F599))</f>
        <v>#REF!</v>
      </c>
      <c r="F600" s="662" t="e">
        <f aca="false">IF(A600="","",IF(J600="","",+J600-H600))</f>
        <v>#REF!</v>
      </c>
      <c r="G600" s="662" t="e">
        <f aca="false">IF(A600="","",IF(E600="","",ROUND(+E600*((1+B600)^(1/12)-1),2)))</f>
        <v>#REF!</v>
      </c>
      <c r="H600" s="662" t="e">
        <f aca="false">IF(A600="","",IF(E600="","",ROUND(+E600*((1+D600)^(1/12)-1),2)))</f>
        <v>#REF!</v>
      </c>
      <c r="I600" s="662" t="e">
        <f aca="false">IF(A600="","",+G600-H600)</f>
        <v>#REF!</v>
      </c>
      <c r="J600" s="662" t="e">
        <f aca="false">IF(A600="","",IF(#REF!="","",PMT((1+D600)^(1/12)-1,(#REF!*12)-A600+1,-E600)))</f>
        <v>#REF!</v>
      </c>
    </row>
    <row r="601" customFormat="false" ht="14.25" hidden="false" customHeight="false" outlineLevel="0" collapsed="false">
      <c r="A601" s="660" t="e">
        <f aca="false">IF(A600="","",IF(A600=#REF!*12,"",+A600+1))</f>
        <v>#REF!</v>
      </c>
      <c r="B601" s="661" t="e">
        <f aca="false">IF(A601="","",+B600)</f>
        <v>#REF!</v>
      </c>
      <c r="C601" s="661" t="e">
        <f aca="false">IF(A601="","",IF(#REF!+'Plano Prestação Mensal Proposta'!A601&gt;120,0,ROUND(IF(B601&gt;0.045,(0.045*0.5),(0.5)*B601),7)))</f>
        <v>#REF!</v>
      </c>
      <c r="D601" s="661" t="e">
        <f aca="false">IF(A601="","",+B601-C601)</f>
        <v>#REF!</v>
      </c>
      <c r="E601" s="662" t="e">
        <f aca="false">IF(A601="","",IF(F600="","",+E600-F600))</f>
        <v>#REF!</v>
      </c>
      <c r="F601" s="662" t="e">
        <f aca="false">IF(A601="","",IF(J601="","",+J601-H601))</f>
        <v>#REF!</v>
      </c>
      <c r="G601" s="662" t="e">
        <f aca="false">IF(A601="","",IF(E601="","",ROUND(+E601*((1+B601)^(1/12)-1),2)))</f>
        <v>#REF!</v>
      </c>
      <c r="H601" s="662" t="e">
        <f aca="false">IF(A601="","",IF(E601="","",ROUND(+E601*((1+D601)^(1/12)-1),2)))</f>
        <v>#REF!</v>
      </c>
      <c r="I601" s="662" t="e">
        <f aca="false">IF(A601="","",+G601-H601)</f>
        <v>#REF!</v>
      </c>
      <c r="J601" s="662" t="e">
        <f aca="false">IF(A601="","",IF(#REF!="","",PMT((1+D601)^(1/12)-1,(#REF!*12)-A601+1,-E601)))</f>
        <v>#REF!</v>
      </c>
    </row>
    <row r="602" customFormat="false" ht="14.25" hidden="false" customHeight="false" outlineLevel="0" collapsed="false">
      <c r="A602" s="660" t="e">
        <f aca="false">IF(A601="","",IF(A601=#REF!*12,"",+A601+1))</f>
        <v>#REF!</v>
      </c>
      <c r="B602" s="661" t="e">
        <f aca="false">IF(A602="","",+B601)</f>
        <v>#REF!</v>
      </c>
      <c r="C602" s="661" t="e">
        <f aca="false">IF(A602="","",IF(#REF!+'Plano Prestação Mensal Proposta'!A602&gt;120,0,ROUND(IF(B602&gt;0.045,(0.045*0.5),(0.5)*B602),7)))</f>
        <v>#REF!</v>
      </c>
      <c r="D602" s="661" t="e">
        <f aca="false">IF(A602="","",+B602-C602)</f>
        <v>#REF!</v>
      </c>
      <c r="E602" s="662" t="e">
        <f aca="false">IF(A602="","",IF(F601="","",+E601-F601))</f>
        <v>#REF!</v>
      </c>
      <c r="F602" s="662" t="e">
        <f aca="false">IF(A602="","",IF(J602="","",+J602-H602))</f>
        <v>#REF!</v>
      </c>
      <c r="G602" s="662" t="e">
        <f aca="false">IF(A602="","",IF(E602="","",ROUND(+E602*((1+B602)^(1/12)-1),2)))</f>
        <v>#REF!</v>
      </c>
      <c r="H602" s="662" t="e">
        <f aca="false">IF(A602="","",IF(E602="","",ROUND(+E602*((1+D602)^(1/12)-1),2)))</f>
        <v>#REF!</v>
      </c>
      <c r="I602" s="662" t="e">
        <f aca="false">IF(A602="","",+G602-H602)</f>
        <v>#REF!</v>
      </c>
      <c r="J602" s="662" t="e">
        <f aca="false">IF(A602="","",IF(#REF!="","",PMT((1+D602)^(1/12)-1,(#REF!*12)-A602+1,-E602)))</f>
        <v>#REF!</v>
      </c>
    </row>
    <row r="603" customFormat="false" ht="14.25" hidden="false" customHeight="false" outlineLevel="0" collapsed="false">
      <c r="A603" s="660" t="e">
        <f aca="false">IF(A602="","",IF(A602=#REF!*12,"",+A602+1))</f>
        <v>#REF!</v>
      </c>
      <c r="B603" s="661" t="e">
        <f aca="false">IF(A603="","",+B602)</f>
        <v>#REF!</v>
      </c>
      <c r="C603" s="661" t="e">
        <f aca="false">IF(A603="","",IF(#REF!+'Plano Prestação Mensal Proposta'!A603&gt;120,0,ROUND(IF(B603&gt;0.045,(0.045*0.5),(0.5)*B603),7)))</f>
        <v>#REF!</v>
      </c>
      <c r="D603" s="661" t="e">
        <f aca="false">IF(A603="","",+B603-C603)</f>
        <v>#REF!</v>
      </c>
      <c r="E603" s="662" t="e">
        <f aca="false">IF(A603="","",IF(F602="","",+E602-F602))</f>
        <v>#REF!</v>
      </c>
      <c r="F603" s="662" t="e">
        <f aca="false">IF(A603="","",IF(J603="","",+J603-H603))</f>
        <v>#REF!</v>
      </c>
      <c r="G603" s="662" t="e">
        <f aca="false">IF(A603="","",IF(E603="","",ROUND(+E603*((1+B603)^(1/12)-1),2)))</f>
        <v>#REF!</v>
      </c>
      <c r="H603" s="662" t="e">
        <f aca="false">IF(A603="","",IF(E603="","",ROUND(+E603*((1+D603)^(1/12)-1),2)))</f>
        <v>#REF!</v>
      </c>
      <c r="I603" s="662" t="e">
        <f aca="false">IF(A603="","",+G603-H603)</f>
        <v>#REF!</v>
      </c>
      <c r="J603" s="662" t="e">
        <f aca="false">IF(A603="","",IF(#REF!="","",PMT((1+D603)^(1/12)-1,(#REF!*12)-A603+1,-E603)))</f>
        <v>#REF!</v>
      </c>
    </row>
    <row r="604" customFormat="false" ht="14.25" hidden="false" customHeight="false" outlineLevel="0" collapsed="false">
      <c r="A604" s="660" t="e">
        <f aca="false">IF(A603="","",IF(A603=#REF!*12,"",+A603+1))</f>
        <v>#REF!</v>
      </c>
      <c r="B604" s="661" t="e">
        <f aca="false">IF(A604="","",+B603)</f>
        <v>#REF!</v>
      </c>
      <c r="C604" s="661" t="e">
        <f aca="false">IF(A604="","",IF(#REF!+'Plano Prestação Mensal Proposta'!A604&gt;120,0,ROUND(IF(B604&gt;0.045,(0.045*0.5),(0.5)*B604),7)))</f>
        <v>#REF!</v>
      </c>
      <c r="D604" s="661" t="e">
        <f aca="false">IF(A604="","",+B604-C604)</f>
        <v>#REF!</v>
      </c>
      <c r="E604" s="662" t="e">
        <f aca="false">IF(A604="","",IF(F603="","",+E603-F603))</f>
        <v>#REF!</v>
      </c>
      <c r="F604" s="662" t="e">
        <f aca="false">IF(A604="","",IF(J604="","",+J604-H604))</f>
        <v>#REF!</v>
      </c>
      <c r="G604" s="662" t="e">
        <f aca="false">IF(A604="","",IF(E604="","",ROUND(+E604*((1+B604)^(1/12)-1),2)))</f>
        <v>#REF!</v>
      </c>
      <c r="H604" s="662" t="e">
        <f aca="false">IF(A604="","",IF(E604="","",ROUND(+E604*((1+D604)^(1/12)-1),2)))</f>
        <v>#REF!</v>
      </c>
      <c r="I604" s="662" t="e">
        <f aca="false">IF(A604="","",+G604-H604)</f>
        <v>#REF!</v>
      </c>
      <c r="J604" s="662" t="e">
        <f aca="false">IF(A604="","",IF(#REF!="","",PMT((1+D604)^(1/12)-1,(#REF!*12)-A604+1,-E604)))</f>
        <v>#REF!</v>
      </c>
    </row>
    <row r="605" customFormat="false" ht="14.25" hidden="false" customHeight="false" outlineLevel="0" collapsed="false">
      <c r="A605" s="660" t="e">
        <f aca="false">IF(A604="","",IF(A604=#REF!*12,"",+A604+1))</f>
        <v>#REF!</v>
      </c>
      <c r="B605" s="661" t="e">
        <f aca="false">IF(A605="","",+B604)</f>
        <v>#REF!</v>
      </c>
      <c r="C605" s="661" t="e">
        <f aca="false">IF(A605="","",IF(#REF!+'Plano Prestação Mensal Proposta'!A605&gt;120,0,ROUND(IF(B605&gt;0.045,(0.045*0.5),(0.5)*B605),7)))</f>
        <v>#REF!</v>
      </c>
      <c r="D605" s="661" t="e">
        <f aca="false">IF(A605="","",+B605-C605)</f>
        <v>#REF!</v>
      </c>
      <c r="E605" s="662" t="e">
        <f aca="false">IF(A605="","",IF(F604="","",+E604-F604))</f>
        <v>#REF!</v>
      </c>
      <c r="F605" s="662" t="e">
        <f aca="false">IF(A605="","",IF(J605="","",+J605-H605))</f>
        <v>#REF!</v>
      </c>
      <c r="G605" s="662" t="e">
        <f aca="false">IF(A605="","",IF(E605="","",ROUND(+E605*((1+B605)^(1/12)-1),2)))</f>
        <v>#REF!</v>
      </c>
      <c r="H605" s="662" t="e">
        <f aca="false">IF(A605="","",IF(E605="","",ROUND(+E605*((1+D605)^(1/12)-1),2)))</f>
        <v>#REF!</v>
      </c>
      <c r="I605" s="662" t="e">
        <f aca="false">IF(A605="","",+G605-H605)</f>
        <v>#REF!</v>
      </c>
      <c r="J605" s="662" t="e">
        <f aca="false">IF(A605="","",IF(#REF!="","",PMT((1+D605)^(1/12)-1,(#REF!*12)-A605+1,-E605)))</f>
        <v>#REF!</v>
      </c>
    </row>
    <row r="606" customFormat="false" ht="14.25" hidden="false" customHeight="false" outlineLevel="0" collapsed="false">
      <c r="A606" s="660" t="e">
        <f aca="false">IF(A605="","",IF(A605=#REF!*12,"",+A605+1))</f>
        <v>#REF!</v>
      </c>
      <c r="B606" s="661" t="e">
        <f aca="false">IF(A606="","",+B605)</f>
        <v>#REF!</v>
      </c>
      <c r="C606" s="661" t="e">
        <f aca="false">IF(A606="","",IF(#REF!+'Plano Prestação Mensal Proposta'!A606&gt;120,0,ROUND(IF(B606&gt;0.045,(0.045*0.5),(0.5)*B606),7)))</f>
        <v>#REF!</v>
      </c>
      <c r="D606" s="661" t="e">
        <f aca="false">IF(A606="","",+B606-C606)</f>
        <v>#REF!</v>
      </c>
      <c r="E606" s="662" t="e">
        <f aca="false">IF(A606="","",IF(F605="","",+E605-F605))</f>
        <v>#REF!</v>
      </c>
      <c r="F606" s="662" t="e">
        <f aca="false">IF(A606="","",IF(J606="","",+J606-H606))</f>
        <v>#REF!</v>
      </c>
      <c r="G606" s="662" t="e">
        <f aca="false">IF(A606="","",IF(E606="","",ROUND(+E606*((1+B606)^(1/12)-1),2)))</f>
        <v>#REF!</v>
      </c>
      <c r="H606" s="662" t="e">
        <f aca="false">IF(A606="","",IF(E606="","",ROUND(+E606*((1+D606)^(1/12)-1),2)))</f>
        <v>#REF!</v>
      </c>
      <c r="I606" s="662" t="e">
        <f aca="false">IF(A606="","",+G606-H606)</f>
        <v>#REF!</v>
      </c>
      <c r="J606" s="662" t="e">
        <f aca="false">IF(A606="","",IF(#REF!="","",PMT((1+D606)^(1/12)-1,(#REF!*12)-A606+1,-E606)))</f>
        <v>#REF!</v>
      </c>
    </row>
    <row r="607" customFormat="false" ht="14.25" hidden="false" customHeight="false" outlineLevel="0" collapsed="false">
      <c r="A607" s="660" t="e">
        <f aca="false">IF(A606="","",IF(A606=#REF!*12,"",+A606+1))</f>
        <v>#REF!</v>
      </c>
      <c r="B607" s="661" t="e">
        <f aca="false">IF(A607="","",+B606)</f>
        <v>#REF!</v>
      </c>
      <c r="C607" s="661" t="e">
        <f aca="false">IF(A607="","",IF(#REF!+'Plano Prestação Mensal Proposta'!A607&gt;120,0,ROUND(IF(B607&gt;0.045,(0.045*0.5),(0.5)*B607),7)))</f>
        <v>#REF!</v>
      </c>
      <c r="D607" s="661" t="e">
        <f aca="false">IF(A607="","",+B607-C607)</f>
        <v>#REF!</v>
      </c>
      <c r="E607" s="662" t="e">
        <f aca="false">IF(A607="","",IF(F606="","",+E606-F606))</f>
        <v>#REF!</v>
      </c>
      <c r="F607" s="662" t="e">
        <f aca="false">IF(A607="","",IF(J607="","",+J607-H607))</f>
        <v>#REF!</v>
      </c>
      <c r="G607" s="662" t="e">
        <f aca="false">IF(A607="","",IF(E607="","",ROUND(+E607*((1+B607)^(1/12)-1),2)))</f>
        <v>#REF!</v>
      </c>
      <c r="H607" s="662" t="e">
        <f aca="false">IF(A607="","",IF(E607="","",ROUND(+E607*((1+D607)^(1/12)-1),2)))</f>
        <v>#REF!</v>
      </c>
      <c r="I607" s="662" t="e">
        <f aca="false">IF(A607="","",+G607-H607)</f>
        <v>#REF!</v>
      </c>
      <c r="J607" s="662" t="e">
        <f aca="false">IF(A607="","",IF(#REF!="","",PMT((1+D607)^(1/12)-1,(#REF!*12)-A607+1,-E607)))</f>
        <v>#REF!</v>
      </c>
    </row>
    <row r="608" customFormat="false" ht="14.25" hidden="false" customHeight="false" outlineLevel="0" collapsed="false">
      <c r="A608" s="660" t="e">
        <f aca="false">IF(A607="","",IF(A607=#REF!*12,"",+A607+1))</f>
        <v>#REF!</v>
      </c>
      <c r="B608" s="661" t="e">
        <f aca="false">IF(A608="","",+B607)</f>
        <v>#REF!</v>
      </c>
      <c r="C608" s="661" t="e">
        <f aca="false">IF(A608="","",IF(#REF!+'Plano Prestação Mensal Proposta'!A608&gt;120,0,ROUND(IF(B608&gt;0.045,(0.045*0.5),(0.5)*B608),7)))</f>
        <v>#REF!</v>
      </c>
      <c r="D608" s="661" t="e">
        <f aca="false">IF(A608="","",+B608-C608)</f>
        <v>#REF!</v>
      </c>
      <c r="E608" s="662" t="e">
        <f aca="false">IF(A608="","",IF(F607="","",+E607-F607))</f>
        <v>#REF!</v>
      </c>
      <c r="F608" s="662" t="e">
        <f aca="false">IF(A608="","",IF(J608="","",+J608-H608))</f>
        <v>#REF!</v>
      </c>
      <c r="G608" s="662" t="e">
        <f aca="false">IF(A608="","",IF(E608="","",ROUND(+E608*((1+B608)^(1/12)-1),2)))</f>
        <v>#REF!</v>
      </c>
      <c r="H608" s="662" t="e">
        <f aca="false">IF(A608="","",IF(E608="","",ROUND(+E608*((1+D608)^(1/12)-1),2)))</f>
        <v>#REF!</v>
      </c>
      <c r="I608" s="662" t="e">
        <f aca="false">IF(A608="","",+G608-H608)</f>
        <v>#REF!</v>
      </c>
      <c r="J608" s="662" t="e">
        <f aca="false">IF(A608="","",IF(#REF!="","",PMT((1+D608)^(1/12)-1,(#REF!*12)-A608+1,-E608)))</f>
        <v>#REF!</v>
      </c>
    </row>
    <row r="609" customFormat="false" ht="14.25" hidden="false" customHeight="false" outlineLevel="0" collapsed="false">
      <c r="A609" s="660" t="e">
        <f aca="false">IF(A608="","",IF(A608=#REF!*12,"",+A608+1))</f>
        <v>#REF!</v>
      </c>
      <c r="B609" s="661" t="e">
        <f aca="false">IF(A609="","",+B608)</f>
        <v>#REF!</v>
      </c>
      <c r="C609" s="661" t="e">
        <f aca="false">IF(A609="","",IF(#REF!+'Plano Prestação Mensal Proposta'!A609&gt;120,0,ROUND(IF(B609&gt;0.045,(0.045*0.5),(0.5)*B609),7)))</f>
        <v>#REF!</v>
      </c>
      <c r="D609" s="661" t="e">
        <f aca="false">IF(A609="","",+B609-C609)</f>
        <v>#REF!</v>
      </c>
      <c r="E609" s="662" t="e">
        <f aca="false">IF(A609="","",IF(F608="","",+E608-F608))</f>
        <v>#REF!</v>
      </c>
      <c r="F609" s="662" t="e">
        <f aca="false">IF(A609="","",IF(J609="","",+J609-H609))</f>
        <v>#REF!</v>
      </c>
      <c r="G609" s="662" t="e">
        <f aca="false">IF(A609="","",IF(E609="","",ROUND(+E609*((1+B609)^(1/12)-1),2)))</f>
        <v>#REF!</v>
      </c>
      <c r="H609" s="662" t="e">
        <f aca="false">IF(A609="","",IF(E609="","",ROUND(+E609*((1+D609)^(1/12)-1),2)))</f>
        <v>#REF!</v>
      </c>
      <c r="I609" s="662" t="e">
        <f aca="false">IF(A609="","",+G609-H609)</f>
        <v>#REF!</v>
      </c>
      <c r="J609" s="662" t="e">
        <f aca="false">IF(A609="","",IF(#REF!="","",PMT((1+D609)^(1/12)-1,(#REF!*12)-A609+1,-E609)))</f>
        <v>#REF!</v>
      </c>
    </row>
    <row r="610" customFormat="false" ht="14.25" hidden="false" customHeight="false" outlineLevel="0" collapsed="false">
      <c r="A610" s="660" t="e">
        <f aca="false">IF(A609="","",IF(A609=#REF!*12,"",+A609+1))</f>
        <v>#REF!</v>
      </c>
      <c r="B610" s="661" t="e">
        <f aca="false">IF(A610="","",+B609)</f>
        <v>#REF!</v>
      </c>
      <c r="C610" s="661" t="e">
        <f aca="false">IF(A610="","",IF(#REF!+'Plano Prestação Mensal Proposta'!A610&gt;120,0,ROUND(IF(B610&gt;0.045,(0.045*0.5),(0.5)*B610),7)))</f>
        <v>#REF!</v>
      </c>
      <c r="D610" s="661" t="e">
        <f aca="false">IF(A610="","",+B610-C610)</f>
        <v>#REF!</v>
      </c>
      <c r="E610" s="662" t="e">
        <f aca="false">IF(A610="","",IF(F609="","",+E609-F609))</f>
        <v>#REF!</v>
      </c>
      <c r="F610" s="662" t="e">
        <f aca="false">IF(A610="","",IF(J610="","",+J610-H610))</f>
        <v>#REF!</v>
      </c>
      <c r="G610" s="662" t="e">
        <f aca="false">IF(A610="","",IF(E610="","",ROUND(+E610*((1+B610)^(1/12)-1),2)))</f>
        <v>#REF!</v>
      </c>
      <c r="H610" s="662" t="e">
        <f aca="false">IF(A610="","",IF(E610="","",ROUND(+E610*((1+D610)^(1/12)-1),2)))</f>
        <v>#REF!</v>
      </c>
      <c r="I610" s="662" t="e">
        <f aca="false">IF(A610="","",+G610-H610)</f>
        <v>#REF!</v>
      </c>
      <c r="J610" s="662" t="e">
        <f aca="false">IF(A610="","",IF(#REF!="","",PMT((1+D610)^(1/12)-1,(#REF!*12)-A610+1,-E610)))</f>
        <v>#REF!</v>
      </c>
    </row>
    <row r="611" customFormat="false" ht="14.25" hidden="false" customHeight="false" outlineLevel="0" collapsed="false">
      <c r="A611" s="660" t="e">
        <f aca="false">IF(A610="","",IF(A610=#REF!*12,"",+A610+1))</f>
        <v>#REF!</v>
      </c>
      <c r="B611" s="661" t="e">
        <f aca="false">IF(A611="","",+B610)</f>
        <v>#REF!</v>
      </c>
      <c r="C611" s="661" t="e">
        <f aca="false">IF(A611="","",IF(#REF!+'Plano Prestação Mensal Proposta'!A611&gt;120,0,ROUND(IF(B611&gt;0.045,(0.045*0.5),(0.5)*B611),7)))</f>
        <v>#REF!</v>
      </c>
      <c r="D611" s="661" t="e">
        <f aca="false">IF(A611="","",+B611-C611)</f>
        <v>#REF!</v>
      </c>
      <c r="E611" s="662" t="e">
        <f aca="false">IF(A611="","",IF(F610="","",+E610-F610))</f>
        <v>#REF!</v>
      </c>
      <c r="F611" s="662" t="e">
        <f aca="false">IF(A611="","",IF(J611="","",+J611-H611))</f>
        <v>#REF!</v>
      </c>
      <c r="G611" s="662" t="e">
        <f aca="false">IF(A611="","",IF(E611="","",ROUND(+E611*((1+B611)^(1/12)-1),2)))</f>
        <v>#REF!</v>
      </c>
      <c r="H611" s="662" t="e">
        <f aca="false">IF(A611="","",IF(E611="","",ROUND(+E611*((1+D611)^(1/12)-1),2)))</f>
        <v>#REF!</v>
      </c>
      <c r="I611" s="662" t="e">
        <f aca="false">IF(A611="","",+G611-H611)</f>
        <v>#REF!</v>
      </c>
      <c r="J611" s="662" t="e">
        <f aca="false">IF(A611="","",IF(#REF!="","",PMT((1+D611)^(1/12)-1,(#REF!*12)-A611+1,-E611)))</f>
        <v>#REF!</v>
      </c>
    </row>
    <row r="612" customFormat="false" ht="14.25" hidden="false" customHeight="false" outlineLevel="0" collapsed="false">
      <c r="A612" s="660" t="e">
        <f aca="false">IF(A611="","",IF(A611=#REF!*12,"",+A611+1))</f>
        <v>#REF!</v>
      </c>
      <c r="B612" s="661" t="e">
        <f aca="false">IF(A612="","",+B611)</f>
        <v>#REF!</v>
      </c>
      <c r="C612" s="661" t="e">
        <f aca="false">IF(A612="","",IF(#REF!+'Plano Prestação Mensal Proposta'!A612&gt;120,0,ROUND(IF(B612&gt;0.045,(0.045*0.5),(0.5)*B612),7)))</f>
        <v>#REF!</v>
      </c>
      <c r="D612" s="661" t="e">
        <f aca="false">IF(A612="","",+B612-C612)</f>
        <v>#REF!</v>
      </c>
      <c r="E612" s="662" t="e">
        <f aca="false">IF(A612="","",IF(F611="","",+E611-F611))</f>
        <v>#REF!</v>
      </c>
      <c r="F612" s="662" t="e">
        <f aca="false">IF(A612="","",IF(J612="","",+J612-H612))</f>
        <v>#REF!</v>
      </c>
      <c r="G612" s="662" t="e">
        <f aca="false">IF(A612="","",IF(E612="","",ROUND(+E612*((1+B612)^(1/12)-1),2)))</f>
        <v>#REF!</v>
      </c>
      <c r="H612" s="662" t="e">
        <f aca="false">IF(A612="","",IF(E612="","",ROUND(+E612*((1+D612)^(1/12)-1),2)))</f>
        <v>#REF!</v>
      </c>
      <c r="I612" s="662" t="e">
        <f aca="false">IF(A612="","",+G612-H612)</f>
        <v>#REF!</v>
      </c>
      <c r="J612" s="662" t="e">
        <f aca="false">IF(A612="","",IF(#REF!="","",PMT((1+D612)^(1/12)-1,(#REF!*12)-A612+1,-E612)))</f>
        <v>#REF!</v>
      </c>
    </row>
    <row r="613" customFormat="false" ht="14.25" hidden="false" customHeight="false" outlineLevel="0" collapsed="false">
      <c r="A613" s="660" t="e">
        <f aca="false">IF(A612="","",IF(A612=#REF!*12,"",+A612+1))</f>
        <v>#REF!</v>
      </c>
      <c r="B613" s="661" t="e">
        <f aca="false">IF(A613="","",+B612)</f>
        <v>#REF!</v>
      </c>
      <c r="C613" s="661" t="e">
        <f aca="false">IF(A613="","",IF(#REF!+'Plano Prestação Mensal Proposta'!A613&gt;120,0,ROUND(IF(B613&gt;0.045,(0.045*0.5),(0.5)*B613),7)))</f>
        <v>#REF!</v>
      </c>
      <c r="D613" s="661" t="e">
        <f aca="false">IF(A613="","",+B613-C613)</f>
        <v>#REF!</v>
      </c>
      <c r="E613" s="662" t="e">
        <f aca="false">IF(A613="","",IF(F612="","",+E612-F612))</f>
        <v>#REF!</v>
      </c>
      <c r="F613" s="662" t="e">
        <f aca="false">IF(A613="","",IF(J613="","",+J613-H613))</f>
        <v>#REF!</v>
      </c>
      <c r="G613" s="662" t="e">
        <f aca="false">IF(A613="","",IF(E613="","",ROUND(+E613*((1+B613)^(1/12)-1),2)))</f>
        <v>#REF!</v>
      </c>
      <c r="H613" s="662" t="e">
        <f aca="false">IF(A613="","",IF(E613="","",ROUND(+E613*((1+D613)^(1/12)-1),2)))</f>
        <v>#REF!</v>
      </c>
      <c r="I613" s="662" t="e">
        <f aca="false">IF(A613="","",+G613-H613)</f>
        <v>#REF!</v>
      </c>
      <c r="J613" s="662" t="e">
        <f aca="false">IF(A613="","",IF(#REF!="","",PMT((1+D613)^(1/12)-1,(#REF!*12)-A613+1,-E613)))</f>
        <v>#REF!</v>
      </c>
    </row>
    <row r="614" customFormat="false" ht="14.25" hidden="false" customHeight="false" outlineLevel="0" collapsed="false">
      <c r="A614" s="660" t="e">
        <f aca="false">IF(A613="","",IF(A613=#REF!*12,"",+A613+1))</f>
        <v>#REF!</v>
      </c>
      <c r="B614" s="661" t="e">
        <f aca="false">IF(A614="","",+B613)</f>
        <v>#REF!</v>
      </c>
      <c r="C614" s="661" t="e">
        <f aca="false">IF(A614="","",IF(#REF!+'Plano Prestação Mensal Proposta'!A614&gt;120,0,ROUND(IF(B614&gt;0.045,(0.045*0.5),(0.5)*B614),7)))</f>
        <v>#REF!</v>
      </c>
      <c r="D614" s="661" t="e">
        <f aca="false">IF(A614="","",+B614-C614)</f>
        <v>#REF!</v>
      </c>
      <c r="E614" s="662" t="e">
        <f aca="false">IF(A614="","",IF(F613="","",+E613-F613))</f>
        <v>#REF!</v>
      </c>
      <c r="F614" s="662" t="e">
        <f aca="false">IF(A614="","",IF(J614="","",+J614-H614))</f>
        <v>#REF!</v>
      </c>
      <c r="G614" s="662" t="e">
        <f aca="false">IF(A614="","",IF(E614="","",ROUND(+E614*((1+B614)^(1/12)-1),2)))</f>
        <v>#REF!</v>
      </c>
      <c r="H614" s="662" t="e">
        <f aca="false">IF(A614="","",IF(E614="","",ROUND(+E614*((1+D614)^(1/12)-1),2)))</f>
        <v>#REF!</v>
      </c>
      <c r="I614" s="662" t="e">
        <f aca="false">IF(A614="","",+G614-H614)</f>
        <v>#REF!</v>
      </c>
      <c r="J614" s="662" t="e">
        <f aca="false">IF(A614="","",IF(#REF!="","",PMT((1+D614)^(1/12)-1,(#REF!*12)-A614+1,-E614)))</f>
        <v>#REF!</v>
      </c>
    </row>
    <row r="615" customFormat="false" ht="14.25" hidden="false" customHeight="false" outlineLevel="0" collapsed="false">
      <c r="A615" s="660" t="e">
        <f aca="false">IF(A614="","",IF(A614=#REF!*12,"",+A614+1))</f>
        <v>#REF!</v>
      </c>
      <c r="B615" s="661" t="e">
        <f aca="false">IF(A615="","",+B614)</f>
        <v>#REF!</v>
      </c>
      <c r="C615" s="661" t="e">
        <f aca="false">IF(A615="","",IF(#REF!+'Plano Prestação Mensal Proposta'!A615&gt;120,0,ROUND(IF(B615&gt;0.045,(0.045*0.5),(0.5)*B615),7)))</f>
        <v>#REF!</v>
      </c>
      <c r="D615" s="661" t="e">
        <f aca="false">IF(A615="","",+B615-C615)</f>
        <v>#REF!</v>
      </c>
      <c r="E615" s="662" t="e">
        <f aca="false">IF(A615="","",IF(F614="","",+E614-F614))</f>
        <v>#REF!</v>
      </c>
      <c r="F615" s="662" t="e">
        <f aca="false">IF(A615="","",IF(J615="","",+J615-H615))</f>
        <v>#REF!</v>
      </c>
      <c r="G615" s="662" t="e">
        <f aca="false">IF(A615="","",IF(E615="","",ROUND(+E615*((1+B615)^(1/12)-1),2)))</f>
        <v>#REF!</v>
      </c>
      <c r="H615" s="662" t="e">
        <f aca="false">IF(A615="","",IF(E615="","",ROUND(+E615*((1+D615)^(1/12)-1),2)))</f>
        <v>#REF!</v>
      </c>
      <c r="I615" s="662" t="e">
        <f aca="false">IF(A615="","",+G615-H615)</f>
        <v>#REF!</v>
      </c>
      <c r="J615" s="662" t="e">
        <f aca="false">IF(A615="","",IF(#REF!="","",PMT((1+D615)^(1/12)-1,(#REF!*12)-A615+1,-E615)))</f>
        <v>#REF!</v>
      </c>
    </row>
    <row r="616" customFormat="false" ht="14.25" hidden="false" customHeight="false" outlineLevel="0" collapsed="false">
      <c r="A616" s="660" t="e">
        <f aca="false">IF(A615="","",IF(A615=#REF!*12,"",+A615+1))</f>
        <v>#REF!</v>
      </c>
      <c r="B616" s="661" t="e">
        <f aca="false">IF(A616="","",+B615)</f>
        <v>#REF!</v>
      </c>
      <c r="C616" s="661" t="e">
        <f aca="false">IF(A616="","",IF(#REF!+'Plano Prestação Mensal Proposta'!A616&gt;120,0,ROUND(IF(B616&gt;0.045,(0.045*0.5),(0.5)*B616),7)))</f>
        <v>#REF!</v>
      </c>
      <c r="D616" s="661" t="e">
        <f aca="false">IF(A616="","",+B616-C616)</f>
        <v>#REF!</v>
      </c>
      <c r="E616" s="662" t="e">
        <f aca="false">IF(A616="","",IF(F615="","",+E615-F615))</f>
        <v>#REF!</v>
      </c>
      <c r="F616" s="662" t="e">
        <f aca="false">IF(A616="","",IF(J616="","",+J616-H616))</f>
        <v>#REF!</v>
      </c>
      <c r="G616" s="662" t="e">
        <f aca="false">IF(A616="","",IF(E616="","",ROUND(+E616*((1+B616)^(1/12)-1),2)))</f>
        <v>#REF!</v>
      </c>
      <c r="H616" s="662" t="e">
        <f aca="false">IF(A616="","",IF(E616="","",ROUND(+E616*((1+D616)^(1/12)-1),2)))</f>
        <v>#REF!</v>
      </c>
      <c r="I616" s="662" t="e">
        <f aca="false">IF(A616="","",+G616-H616)</f>
        <v>#REF!</v>
      </c>
      <c r="J616" s="662" t="e">
        <f aca="false">IF(A616="","",IF(#REF!="","",PMT((1+D616)^(1/12)-1,(#REF!*12)-A616+1,-E616)))</f>
        <v>#REF!</v>
      </c>
    </row>
    <row r="617" customFormat="false" ht="14.25" hidden="false" customHeight="false" outlineLevel="0" collapsed="false">
      <c r="A617" s="660" t="e">
        <f aca="false">IF(A616="","",IF(A616=#REF!*12,"",+A616+1))</f>
        <v>#REF!</v>
      </c>
      <c r="B617" s="661" t="e">
        <f aca="false">IF(A617="","",+B616)</f>
        <v>#REF!</v>
      </c>
      <c r="C617" s="661" t="e">
        <f aca="false">IF(A617="","",IF(#REF!+'Plano Prestação Mensal Proposta'!A617&gt;120,0,ROUND(IF(B617&gt;0.045,(0.045*0.5),(0.5)*B617),7)))</f>
        <v>#REF!</v>
      </c>
      <c r="D617" s="661" t="e">
        <f aca="false">IF(A617="","",+B617-C617)</f>
        <v>#REF!</v>
      </c>
      <c r="E617" s="662" t="e">
        <f aca="false">IF(A617="","",IF(F616="","",+E616-F616))</f>
        <v>#REF!</v>
      </c>
      <c r="F617" s="662" t="e">
        <f aca="false">IF(A617="","",IF(J617="","",+J617-H617))</f>
        <v>#REF!</v>
      </c>
      <c r="G617" s="662" t="e">
        <f aca="false">IF(A617="","",IF(E617="","",ROUND(+E617*((1+B617)^(1/12)-1),2)))</f>
        <v>#REF!</v>
      </c>
      <c r="H617" s="662" t="e">
        <f aca="false">IF(A617="","",IF(E617="","",ROUND(+E617*((1+D617)^(1/12)-1),2)))</f>
        <v>#REF!</v>
      </c>
      <c r="I617" s="662" t="e">
        <f aca="false">IF(A617="","",+G617-H617)</f>
        <v>#REF!</v>
      </c>
      <c r="J617" s="662" t="e">
        <f aca="false">IF(A617="","",IF(#REF!="","",PMT((1+D617)^(1/12)-1,(#REF!*12)-A617+1,-E617)))</f>
        <v>#REF!</v>
      </c>
    </row>
    <row r="618" customFormat="false" ht="14.25" hidden="false" customHeight="false" outlineLevel="0" collapsed="false">
      <c r="A618" s="660" t="e">
        <f aca="false">IF(A617="","",IF(A617=#REF!*12,"",+A617+1))</f>
        <v>#REF!</v>
      </c>
      <c r="B618" s="661" t="e">
        <f aca="false">IF(A618="","",+B617)</f>
        <v>#REF!</v>
      </c>
      <c r="C618" s="661" t="e">
        <f aca="false">IF(A618="","",IF(#REF!+'Plano Prestação Mensal Proposta'!A618&gt;120,0,ROUND(IF(B618&gt;0.045,(0.045*0.5),(0.5)*B618),7)))</f>
        <v>#REF!</v>
      </c>
      <c r="D618" s="661" t="e">
        <f aca="false">IF(A618="","",+B618-C618)</f>
        <v>#REF!</v>
      </c>
      <c r="E618" s="662" t="e">
        <f aca="false">IF(A618="","",IF(F617="","",+E617-F617))</f>
        <v>#REF!</v>
      </c>
      <c r="F618" s="662" t="e">
        <f aca="false">IF(A618="","",IF(J618="","",+J618-H618))</f>
        <v>#REF!</v>
      </c>
      <c r="G618" s="662" t="e">
        <f aca="false">IF(A618="","",IF(E618="","",ROUND(+E618*((1+B618)^(1/12)-1),2)))</f>
        <v>#REF!</v>
      </c>
      <c r="H618" s="662" t="e">
        <f aca="false">IF(A618="","",IF(E618="","",ROUND(+E618*((1+D618)^(1/12)-1),2)))</f>
        <v>#REF!</v>
      </c>
      <c r="I618" s="662" t="e">
        <f aca="false">IF(A618="","",+G618-H618)</f>
        <v>#REF!</v>
      </c>
      <c r="J618" s="662" t="e">
        <f aca="false">IF(A618="","",IF(#REF!="","",PMT((1+D618)^(1/12)-1,(#REF!*12)-A618+1,-E618)))</f>
        <v>#REF!</v>
      </c>
    </row>
    <row r="619" customFormat="false" ht="14.25" hidden="false" customHeight="false" outlineLevel="0" collapsed="false">
      <c r="A619" s="660" t="e">
        <f aca="false">IF(A618="","",IF(A618=#REF!*12,"",+A618+1))</f>
        <v>#REF!</v>
      </c>
      <c r="B619" s="661" t="e">
        <f aca="false">IF(A619="","",+B618)</f>
        <v>#REF!</v>
      </c>
      <c r="C619" s="661" t="e">
        <f aca="false">IF(A619="","",IF(#REF!+'Plano Prestação Mensal Proposta'!A619&gt;120,0,ROUND(IF(B619&gt;0.045,(0.045*0.5),(0.5)*B619),7)))</f>
        <v>#REF!</v>
      </c>
      <c r="D619" s="661" t="e">
        <f aca="false">IF(A619="","",+B619-C619)</f>
        <v>#REF!</v>
      </c>
      <c r="E619" s="662" t="e">
        <f aca="false">IF(A619="","",IF(F618="","",+E618-F618))</f>
        <v>#REF!</v>
      </c>
      <c r="F619" s="662" t="e">
        <f aca="false">IF(A619="","",IF(J619="","",+J619-H619))</f>
        <v>#REF!</v>
      </c>
      <c r="G619" s="662" t="e">
        <f aca="false">IF(A619="","",IF(E619="","",ROUND(+E619*((1+B619)^(1/12)-1),2)))</f>
        <v>#REF!</v>
      </c>
      <c r="H619" s="662" t="e">
        <f aca="false">IF(A619="","",IF(E619="","",ROUND(+E619*((1+D619)^(1/12)-1),2)))</f>
        <v>#REF!</v>
      </c>
      <c r="I619" s="662" t="e">
        <f aca="false">IF(A619="","",+G619-H619)</f>
        <v>#REF!</v>
      </c>
      <c r="J619" s="662" t="e">
        <f aca="false">IF(A619="","",IF(#REF!="","",PMT((1+D619)^(1/12)-1,(#REF!*12)-A619+1,-E619)))</f>
        <v>#REF!</v>
      </c>
    </row>
    <row r="620" customFormat="false" ht="14.25" hidden="false" customHeight="false" outlineLevel="0" collapsed="false">
      <c r="A620" s="660" t="e">
        <f aca="false">IF(A619="","",IF(A619=#REF!*12,"",+A619+1))</f>
        <v>#REF!</v>
      </c>
      <c r="B620" s="661" t="e">
        <f aca="false">IF(A620="","",+B619)</f>
        <v>#REF!</v>
      </c>
      <c r="C620" s="661" t="e">
        <f aca="false">IF(A620="","",IF(#REF!+'Plano Prestação Mensal Proposta'!A620&gt;120,0,ROUND(IF(B620&gt;0.045,(0.045*0.5),(0.5)*B620),7)))</f>
        <v>#REF!</v>
      </c>
      <c r="D620" s="661" t="e">
        <f aca="false">IF(A620="","",+B620-C620)</f>
        <v>#REF!</v>
      </c>
      <c r="E620" s="662" t="e">
        <f aca="false">IF(A620="","",IF(F619="","",+E619-F619))</f>
        <v>#REF!</v>
      </c>
      <c r="F620" s="662" t="e">
        <f aca="false">IF(A620="","",IF(J620="","",+J620-H620))</f>
        <v>#REF!</v>
      </c>
      <c r="G620" s="662" t="e">
        <f aca="false">IF(A620="","",IF(E620="","",ROUND(+E620*((1+B620)^(1/12)-1),2)))</f>
        <v>#REF!</v>
      </c>
      <c r="H620" s="662" t="e">
        <f aca="false">IF(A620="","",IF(E620="","",ROUND(+E620*((1+D620)^(1/12)-1),2)))</f>
        <v>#REF!</v>
      </c>
      <c r="I620" s="662" t="e">
        <f aca="false">IF(A620="","",+G620-H620)</f>
        <v>#REF!</v>
      </c>
      <c r="J620" s="662" t="e">
        <f aca="false">IF(A620="","",IF(#REF!="","",PMT((1+D620)^(1/12)-1,(#REF!*12)-A620+1,-E620)))</f>
        <v>#REF!</v>
      </c>
    </row>
    <row r="621" customFormat="false" ht="14.25" hidden="false" customHeight="false" outlineLevel="0" collapsed="false">
      <c r="A621" s="660" t="e">
        <f aca="false">IF(A620="","",IF(A620=#REF!*12,"",+A620+1))</f>
        <v>#REF!</v>
      </c>
      <c r="B621" s="661" t="e">
        <f aca="false">IF(A621="","",+B620)</f>
        <v>#REF!</v>
      </c>
      <c r="C621" s="661" t="e">
        <f aca="false">IF(A621="","",IF(#REF!+'Plano Prestação Mensal Proposta'!A621&gt;120,0,ROUND(IF(B621&gt;0.045,(0.045*0.5),(0.5)*B621),7)))</f>
        <v>#REF!</v>
      </c>
      <c r="D621" s="661" t="e">
        <f aca="false">IF(A621="","",+B621-C621)</f>
        <v>#REF!</v>
      </c>
      <c r="E621" s="662" t="e">
        <f aca="false">IF(A621="","",IF(F620="","",+E620-F620))</f>
        <v>#REF!</v>
      </c>
      <c r="F621" s="662" t="e">
        <f aca="false">IF(A621="","",IF(J621="","",+J621-H621))</f>
        <v>#REF!</v>
      </c>
      <c r="G621" s="662" t="e">
        <f aca="false">IF(A621="","",IF(E621="","",ROUND(+E621*((1+B621)^(1/12)-1),2)))</f>
        <v>#REF!</v>
      </c>
      <c r="H621" s="662" t="e">
        <f aca="false">IF(A621="","",IF(E621="","",ROUND(+E621*((1+D621)^(1/12)-1),2)))</f>
        <v>#REF!</v>
      </c>
      <c r="I621" s="662" t="e">
        <f aca="false">IF(A621="","",+G621-H621)</f>
        <v>#REF!</v>
      </c>
      <c r="J621" s="662" t="e">
        <f aca="false">IF(A621="","",IF(#REF!="","",PMT((1+D621)^(1/12)-1,(#REF!*12)-A621+1,-E621)))</f>
        <v>#REF!</v>
      </c>
    </row>
    <row r="622" customFormat="false" ht="14.25" hidden="false" customHeight="false" outlineLevel="0" collapsed="false">
      <c r="A622" s="660" t="e">
        <f aca="false">IF(A621="","",IF(A621=#REF!*12,"",+A621+1))</f>
        <v>#REF!</v>
      </c>
      <c r="B622" s="661" t="e">
        <f aca="false">IF(A622="","",+B621)</f>
        <v>#REF!</v>
      </c>
      <c r="C622" s="661" t="e">
        <f aca="false">IF(A622="","",IF(#REF!+'Plano Prestação Mensal Proposta'!A622&gt;120,0,ROUND(IF(B622&gt;0.045,(0.045*0.5),(0.5)*B622),7)))</f>
        <v>#REF!</v>
      </c>
      <c r="D622" s="661" t="e">
        <f aca="false">IF(A622="","",+B622-C622)</f>
        <v>#REF!</v>
      </c>
      <c r="E622" s="662" t="e">
        <f aca="false">IF(A622="","",IF(F621="","",+E621-F621))</f>
        <v>#REF!</v>
      </c>
      <c r="F622" s="662" t="e">
        <f aca="false">IF(A622="","",IF(J622="","",+J622-H622))</f>
        <v>#REF!</v>
      </c>
      <c r="G622" s="662" t="e">
        <f aca="false">IF(A622="","",IF(E622="","",ROUND(+E622*((1+B622)^(1/12)-1),2)))</f>
        <v>#REF!</v>
      </c>
      <c r="H622" s="662" t="e">
        <f aca="false">IF(A622="","",IF(E622="","",ROUND(+E622*((1+D622)^(1/12)-1),2)))</f>
        <v>#REF!</v>
      </c>
      <c r="I622" s="662" t="e">
        <f aca="false">IF(A622="","",+G622-H622)</f>
        <v>#REF!</v>
      </c>
      <c r="J622" s="662" t="e">
        <f aca="false">IF(A622="","",IF(#REF!="","",PMT((1+D622)^(1/12)-1,(#REF!*12)-A622+1,-E622)))</f>
        <v>#REF!</v>
      </c>
    </row>
    <row r="623" customFormat="false" ht="14.25" hidden="false" customHeight="false" outlineLevel="0" collapsed="false">
      <c r="A623" s="660" t="e">
        <f aca="false">IF(A622="","",IF(A622=#REF!*12,"",+A622+1))</f>
        <v>#REF!</v>
      </c>
      <c r="B623" s="661" t="e">
        <f aca="false">IF(A623="","",+B622)</f>
        <v>#REF!</v>
      </c>
      <c r="C623" s="661" t="e">
        <f aca="false">IF(A623="","",IF(#REF!+'Plano Prestação Mensal Proposta'!A623&gt;120,0,ROUND(IF(B623&gt;0.045,(0.045*0.5),(0.5)*B623),7)))</f>
        <v>#REF!</v>
      </c>
      <c r="D623" s="661" t="e">
        <f aca="false">IF(A623="","",+B623-C623)</f>
        <v>#REF!</v>
      </c>
      <c r="E623" s="662" t="e">
        <f aca="false">IF(A623="","",IF(F622="","",+E622-F622))</f>
        <v>#REF!</v>
      </c>
      <c r="F623" s="662" t="e">
        <f aca="false">IF(A623="","",IF(J623="","",+J623-H623))</f>
        <v>#REF!</v>
      </c>
      <c r="G623" s="662" t="e">
        <f aca="false">IF(A623="","",IF(E623="","",ROUND(+E623*((1+B623)^(1/12)-1),2)))</f>
        <v>#REF!</v>
      </c>
      <c r="H623" s="662" t="e">
        <f aca="false">IF(A623="","",IF(E623="","",ROUND(+E623*((1+D623)^(1/12)-1),2)))</f>
        <v>#REF!</v>
      </c>
      <c r="I623" s="662" t="e">
        <f aca="false">IF(A623="","",+G623-H623)</f>
        <v>#REF!</v>
      </c>
      <c r="J623" s="662" t="e">
        <f aca="false">IF(A623="","",IF(#REF!="","",PMT((1+D623)^(1/12)-1,(#REF!*12)-A623+1,-E623)))</f>
        <v>#REF!</v>
      </c>
    </row>
    <row r="624" customFormat="false" ht="14.25" hidden="false" customHeight="false" outlineLevel="0" collapsed="false">
      <c r="A624" s="660" t="e">
        <f aca="false">IF(A623="","",IF(A623=#REF!*12,"",+A623+1))</f>
        <v>#REF!</v>
      </c>
      <c r="B624" s="661" t="e">
        <f aca="false">IF(A624="","",+B623)</f>
        <v>#REF!</v>
      </c>
      <c r="C624" s="661" t="e">
        <f aca="false">IF(A624="","",IF(#REF!+'Plano Prestação Mensal Proposta'!A624&gt;120,0,ROUND(IF(B624&gt;0.045,(0.045*0.5),(0.5)*B624),7)))</f>
        <v>#REF!</v>
      </c>
      <c r="D624" s="661" t="e">
        <f aca="false">IF(A624="","",+B624-C624)</f>
        <v>#REF!</v>
      </c>
      <c r="E624" s="662" t="e">
        <f aca="false">IF(A624="","",IF(F623="","",+E623-F623))</f>
        <v>#REF!</v>
      </c>
      <c r="F624" s="662" t="e">
        <f aca="false">IF(A624="","",IF(J624="","",+J624-H624))</f>
        <v>#REF!</v>
      </c>
      <c r="G624" s="662" t="e">
        <f aca="false">IF(A624="","",IF(E624="","",ROUND(+E624*((1+B624)^(1/12)-1),2)))</f>
        <v>#REF!</v>
      </c>
      <c r="H624" s="662" t="e">
        <f aca="false">IF(A624="","",IF(E624="","",ROUND(+E624*((1+D624)^(1/12)-1),2)))</f>
        <v>#REF!</v>
      </c>
      <c r="I624" s="662" t="e">
        <f aca="false">IF(A624="","",+G624-H624)</f>
        <v>#REF!</v>
      </c>
      <c r="J624" s="662" t="e">
        <f aca="false">IF(A624="","",IF(#REF!="","",PMT((1+D624)^(1/12)-1,(#REF!*12)-A624+1,-E624)))</f>
        <v>#REF!</v>
      </c>
    </row>
    <row r="625" customFormat="false" ht="14.25" hidden="false" customHeight="false" outlineLevel="0" collapsed="false">
      <c r="A625" s="660" t="e">
        <f aca="false">IF(A624="","",IF(A624=#REF!*12,"",+A624+1))</f>
        <v>#REF!</v>
      </c>
      <c r="B625" s="661" t="e">
        <f aca="false">IF(A625="","",+B624)</f>
        <v>#REF!</v>
      </c>
      <c r="C625" s="661" t="e">
        <f aca="false">IF(A625="","",IF(#REF!+'Plano Prestação Mensal Proposta'!A625&gt;120,0,ROUND(IF(B625&gt;0.045,(0.045*0.5),(0.5)*B625),7)))</f>
        <v>#REF!</v>
      </c>
      <c r="D625" s="661" t="e">
        <f aca="false">IF(A625="","",+B625-C625)</f>
        <v>#REF!</v>
      </c>
      <c r="E625" s="662" t="e">
        <f aca="false">IF(A625="","",IF(F624="","",+E624-F624))</f>
        <v>#REF!</v>
      </c>
      <c r="F625" s="662" t="e">
        <f aca="false">IF(A625="","",IF(J625="","",+J625-H625))</f>
        <v>#REF!</v>
      </c>
      <c r="G625" s="662" t="e">
        <f aca="false">IF(A625="","",IF(E625="","",ROUND(+E625*((1+B625)^(1/12)-1),2)))</f>
        <v>#REF!</v>
      </c>
      <c r="H625" s="662" t="e">
        <f aca="false">IF(A625="","",IF(E625="","",ROUND(+E625*((1+D625)^(1/12)-1),2)))</f>
        <v>#REF!</v>
      </c>
      <c r="I625" s="662" t="e">
        <f aca="false">IF(A625="","",+G625-H625)</f>
        <v>#REF!</v>
      </c>
      <c r="J625" s="662" t="e">
        <f aca="false">IF(A625="","",IF(#REF!="","",PMT((1+D625)^(1/12)-1,(#REF!*12)-A625+1,-E625)))</f>
        <v>#REF!</v>
      </c>
    </row>
    <row r="626" customFormat="false" ht="14.25" hidden="false" customHeight="false" outlineLevel="0" collapsed="false">
      <c r="A626" s="660" t="e">
        <f aca="false">IF(A625="","",IF(A625=#REF!*12,"",+A625+1))</f>
        <v>#REF!</v>
      </c>
      <c r="B626" s="661" t="e">
        <f aca="false">IF(A626="","",+B625)</f>
        <v>#REF!</v>
      </c>
      <c r="C626" s="661" t="e">
        <f aca="false">IF(A626="","",IF(#REF!+'Plano Prestação Mensal Proposta'!A626&gt;120,0,ROUND(IF(B626&gt;0.045,(0.045*0.5),(0.5)*B626),7)))</f>
        <v>#REF!</v>
      </c>
      <c r="D626" s="661" t="e">
        <f aca="false">IF(A626="","",+B626-C626)</f>
        <v>#REF!</v>
      </c>
      <c r="E626" s="662" t="e">
        <f aca="false">IF(A626="","",IF(F625="","",+E625-F625))</f>
        <v>#REF!</v>
      </c>
      <c r="F626" s="662" t="e">
        <f aca="false">IF(A626="","",IF(J626="","",+J626-H626))</f>
        <v>#REF!</v>
      </c>
      <c r="G626" s="662" t="e">
        <f aca="false">IF(A626="","",IF(E626="","",ROUND(+E626*((1+B626)^(1/12)-1),2)))</f>
        <v>#REF!</v>
      </c>
      <c r="H626" s="662" t="e">
        <f aca="false">IF(A626="","",IF(E626="","",ROUND(+E626*((1+D626)^(1/12)-1),2)))</f>
        <v>#REF!</v>
      </c>
      <c r="I626" s="662" t="e">
        <f aca="false">IF(A626="","",+G626-H626)</f>
        <v>#REF!</v>
      </c>
      <c r="J626" s="662" t="e">
        <f aca="false">IF(A626="","",IF(#REF!="","",PMT((1+D626)^(1/12)-1,(#REF!*12)-A626+1,-E626)))</f>
        <v>#REF!</v>
      </c>
    </row>
    <row r="627" customFormat="false" ht="14.25" hidden="false" customHeight="false" outlineLevel="0" collapsed="false">
      <c r="A627" s="660" t="e">
        <f aca="false">IF(A626="","",IF(A626=#REF!*12,"",+A626+1))</f>
        <v>#REF!</v>
      </c>
      <c r="B627" s="661" t="e">
        <f aca="false">IF(A627="","",+B626)</f>
        <v>#REF!</v>
      </c>
      <c r="C627" s="661" t="e">
        <f aca="false">IF(A627="","",IF(#REF!+'Plano Prestação Mensal Proposta'!A627&gt;120,0,ROUND(IF(B627&gt;0.045,(0.045*0.5),(0.5)*B627),7)))</f>
        <v>#REF!</v>
      </c>
      <c r="D627" s="661" t="e">
        <f aca="false">IF(A627="","",+B627-C627)</f>
        <v>#REF!</v>
      </c>
      <c r="E627" s="662" t="e">
        <f aca="false">IF(A627="","",IF(F626="","",+E626-F626))</f>
        <v>#REF!</v>
      </c>
      <c r="F627" s="662" t="e">
        <f aca="false">IF(A627="","",IF(J627="","",+J627-H627))</f>
        <v>#REF!</v>
      </c>
      <c r="G627" s="662" t="e">
        <f aca="false">IF(A627="","",IF(E627="","",ROUND(+E627*((1+B627)^(1/12)-1),2)))</f>
        <v>#REF!</v>
      </c>
      <c r="H627" s="662" t="e">
        <f aca="false">IF(A627="","",IF(E627="","",ROUND(+E627*((1+D627)^(1/12)-1),2)))</f>
        <v>#REF!</v>
      </c>
      <c r="I627" s="662" t="e">
        <f aca="false">IF(A627="","",+G627-H627)</f>
        <v>#REF!</v>
      </c>
      <c r="J627" s="662" t="e">
        <f aca="false">IF(A627="","",IF(#REF!="","",PMT((1+D627)^(1/12)-1,(#REF!*12)-A627+1,-E627)))</f>
        <v>#REF!</v>
      </c>
    </row>
    <row r="628" customFormat="false" ht="14.25" hidden="false" customHeight="false" outlineLevel="0" collapsed="false">
      <c r="A628" s="660" t="e">
        <f aca="false">IF(A627="","",IF(A627=#REF!*12,"",+A627+1))</f>
        <v>#REF!</v>
      </c>
      <c r="B628" s="661" t="e">
        <f aca="false">IF(A628="","",+B627)</f>
        <v>#REF!</v>
      </c>
      <c r="C628" s="661" t="e">
        <f aca="false">IF(A628="","",IF(#REF!+'Plano Prestação Mensal Proposta'!A628&gt;120,0,ROUND(IF(B628&gt;0.045,(0.045*0.5),(0.5)*B628),7)))</f>
        <v>#REF!</v>
      </c>
      <c r="D628" s="661" t="e">
        <f aca="false">IF(A628="","",+B628-C628)</f>
        <v>#REF!</v>
      </c>
      <c r="E628" s="662" t="e">
        <f aca="false">IF(A628="","",IF(F627="","",+E627-F627))</f>
        <v>#REF!</v>
      </c>
      <c r="F628" s="662" t="e">
        <f aca="false">IF(A628="","",IF(J628="","",+J628-H628))</f>
        <v>#REF!</v>
      </c>
      <c r="G628" s="662" t="e">
        <f aca="false">IF(A628="","",IF(E628="","",ROUND(+E628*((1+B628)^(1/12)-1),2)))</f>
        <v>#REF!</v>
      </c>
      <c r="H628" s="662" t="e">
        <f aca="false">IF(A628="","",IF(E628="","",ROUND(+E628*((1+D628)^(1/12)-1),2)))</f>
        <v>#REF!</v>
      </c>
      <c r="I628" s="662" t="e">
        <f aca="false">IF(A628="","",+G628-H628)</f>
        <v>#REF!</v>
      </c>
      <c r="J628" s="662" t="e">
        <f aca="false">IF(A628="","",IF(#REF!="","",PMT((1+D628)^(1/12)-1,(#REF!*12)-A628+1,-E628)))</f>
        <v>#REF!</v>
      </c>
    </row>
    <row r="629" customFormat="false" ht="14.25" hidden="false" customHeight="false" outlineLevel="0" collapsed="false">
      <c r="A629" s="660" t="e">
        <f aca="false">IF(A628="","",IF(A628=#REF!*12,"",+A628+1))</f>
        <v>#REF!</v>
      </c>
      <c r="B629" s="661" t="e">
        <f aca="false">IF(A629="","",+B628)</f>
        <v>#REF!</v>
      </c>
      <c r="C629" s="661" t="e">
        <f aca="false">IF(A629="","",IF(#REF!+'Plano Prestação Mensal Proposta'!A629&gt;120,0,ROUND(IF(B629&gt;0.045,(0.045*0.5),(0.5)*B629),7)))</f>
        <v>#REF!</v>
      </c>
      <c r="D629" s="661" t="e">
        <f aca="false">IF(A629="","",+B629-C629)</f>
        <v>#REF!</v>
      </c>
      <c r="E629" s="662" t="e">
        <f aca="false">IF(A629="","",IF(F628="","",+E628-F628))</f>
        <v>#REF!</v>
      </c>
      <c r="F629" s="662" t="e">
        <f aca="false">IF(A629="","",IF(J629="","",+J629-H629))</f>
        <v>#REF!</v>
      </c>
      <c r="G629" s="662" t="e">
        <f aca="false">IF(A629="","",IF(E629="","",ROUND(+E629*((1+B629)^(1/12)-1),2)))</f>
        <v>#REF!</v>
      </c>
      <c r="H629" s="662" t="e">
        <f aca="false">IF(A629="","",IF(E629="","",ROUND(+E629*((1+D629)^(1/12)-1),2)))</f>
        <v>#REF!</v>
      </c>
      <c r="I629" s="662" t="e">
        <f aca="false">IF(A629="","",+G629-H629)</f>
        <v>#REF!</v>
      </c>
      <c r="J629" s="662" t="e">
        <f aca="false">IF(A629="","",IF(#REF!="","",PMT((1+D629)^(1/12)-1,(#REF!*12)-A629+1,-E629)))</f>
        <v>#REF!</v>
      </c>
    </row>
    <row r="630" customFormat="false" ht="14.25" hidden="false" customHeight="false" outlineLevel="0" collapsed="false">
      <c r="A630" s="660" t="e">
        <f aca="false">IF(A629="","",IF(A629=#REF!*12,"",+A629+1))</f>
        <v>#REF!</v>
      </c>
      <c r="B630" s="661" t="e">
        <f aca="false">IF(A630="","",+B629)</f>
        <v>#REF!</v>
      </c>
      <c r="C630" s="661" t="e">
        <f aca="false">IF(A630="","",IF(#REF!+'Plano Prestação Mensal Proposta'!A630&gt;120,0,ROUND(IF(B630&gt;0.045,(0.045*0.5),(0.5)*B630),7)))</f>
        <v>#REF!</v>
      </c>
      <c r="D630" s="661" t="e">
        <f aca="false">IF(A630="","",+B630-C630)</f>
        <v>#REF!</v>
      </c>
      <c r="E630" s="662" t="e">
        <f aca="false">IF(A630="","",IF(F629="","",+E629-F629))</f>
        <v>#REF!</v>
      </c>
      <c r="F630" s="662" t="e">
        <f aca="false">IF(A630="","",IF(J630="","",+J630-H630))</f>
        <v>#REF!</v>
      </c>
      <c r="G630" s="662" t="e">
        <f aca="false">IF(A630="","",IF(E630="","",ROUND(+E630*((1+B630)^(1/12)-1),2)))</f>
        <v>#REF!</v>
      </c>
      <c r="H630" s="662" t="e">
        <f aca="false">IF(A630="","",IF(E630="","",ROUND(+E630*((1+D630)^(1/12)-1),2)))</f>
        <v>#REF!</v>
      </c>
      <c r="I630" s="662" t="e">
        <f aca="false">IF(A630="","",+G630-H630)</f>
        <v>#REF!</v>
      </c>
      <c r="J630" s="662" t="e">
        <f aca="false">IF(A630="","",IF(#REF!="","",PMT((1+D630)^(1/12)-1,(#REF!*12)-A630+1,-E630)))</f>
        <v>#REF!</v>
      </c>
    </row>
    <row r="631" customFormat="false" ht="14.25" hidden="false" customHeight="false" outlineLevel="0" collapsed="false">
      <c r="A631" s="660" t="e">
        <f aca="false">IF(A630="","",IF(A630=#REF!*12,"",+A630+1))</f>
        <v>#REF!</v>
      </c>
      <c r="B631" s="661" t="e">
        <f aca="false">IF(A631="","",+B630)</f>
        <v>#REF!</v>
      </c>
      <c r="C631" s="661" t="e">
        <f aca="false">IF(A631="","",IF(#REF!+'Plano Prestação Mensal Proposta'!A631&gt;120,0,ROUND(IF(B631&gt;0.045,(0.045*0.5),(0.5)*B631),7)))</f>
        <v>#REF!</v>
      </c>
      <c r="D631" s="661" t="e">
        <f aca="false">IF(A631="","",+B631-C631)</f>
        <v>#REF!</v>
      </c>
      <c r="E631" s="662" t="e">
        <f aca="false">IF(A631="","",IF(F630="","",+E630-F630))</f>
        <v>#REF!</v>
      </c>
      <c r="F631" s="662" t="e">
        <f aca="false">IF(A631="","",IF(J631="","",+J631-H631))</f>
        <v>#REF!</v>
      </c>
      <c r="G631" s="662" t="e">
        <f aca="false">IF(A631="","",IF(E631="","",ROUND(+E631*((1+B631)^(1/12)-1),2)))</f>
        <v>#REF!</v>
      </c>
      <c r="H631" s="662" t="e">
        <f aca="false">IF(A631="","",IF(E631="","",ROUND(+E631*((1+D631)^(1/12)-1),2)))</f>
        <v>#REF!</v>
      </c>
      <c r="I631" s="662" t="e">
        <f aca="false">IF(A631="","",+G631-H631)</f>
        <v>#REF!</v>
      </c>
      <c r="J631" s="662" t="e">
        <f aca="false">IF(A631="","",IF(#REF!="","",PMT((1+D631)^(1/12)-1,(#REF!*12)-A631+1,-E631)))</f>
        <v>#REF!</v>
      </c>
    </row>
    <row r="632" customFormat="false" ht="14.25" hidden="false" customHeight="false" outlineLevel="0" collapsed="false">
      <c r="A632" s="660" t="e">
        <f aca="false">IF(A631="","",IF(A631=#REF!*12,"",+A631+1))</f>
        <v>#REF!</v>
      </c>
      <c r="B632" s="661" t="e">
        <f aca="false">IF(A632="","",+B631)</f>
        <v>#REF!</v>
      </c>
      <c r="C632" s="661" t="e">
        <f aca="false">IF(A632="","",IF(#REF!+'Plano Prestação Mensal Proposta'!A632&gt;120,0,ROUND(IF(B632&gt;0.045,(0.045*0.5),(0.5)*B632),7)))</f>
        <v>#REF!</v>
      </c>
      <c r="D632" s="661" t="e">
        <f aca="false">IF(A632="","",+B632-C632)</f>
        <v>#REF!</v>
      </c>
      <c r="E632" s="662" t="e">
        <f aca="false">IF(A632="","",IF(F631="","",+E631-F631))</f>
        <v>#REF!</v>
      </c>
      <c r="F632" s="662" t="e">
        <f aca="false">IF(A632="","",IF(J632="","",+J632-H632))</f>
        <v>#REF!</v>
      </c>
      <c r="G632" s="662" t="e">
        <f aca="false">IF(A632="","",IF(E632="","",ROUND(+E632*((1+B632)^(1/12)-1),2)))</f>
        <v>#REF!</v>
      </c>
      <c r="H632" s="662" t="e">
        <f aca="false">IF(A632="","",IF(E632="","",ROUND(+E632*((1+D632)^(1/12)-1),2)))</f>
        <v>#REF!</v>
      </c>
      <c r="I632" s="662" t="e">
        <f aca="false">IF(A632="","",+G632-H632)</f>
        <v>#REF!</v>
      </c>
      <c r="J632" s="662" t="e">
        <f aca="false">IF(A632="","",IF(#REF!="","",PMT((1+D632)^(1/12)-1,(#REF!*12)-A632+1,-E632)))</f>
        <v>#REF!</v>
      </c>
    </row>
    <row r="633" customFormat="false" ht="14.25" hidden="false" customHeight="false" outlineLevel="0" collapsed="false">
      <c r="A633" s="660" t="e">
        <f aca="false">IF(A632="","",IF(A632=#REF!*12,"",+A632+1))</f>
        <v>#REF!</v>
      </c>
      <c r="B633" s="661" t="e">
        <f aca="false">IF(A633="","",+B632)</f>
        <v>#REF!</v>
      </c>
      <c r="C633" s="661" t="e">
        <f aca="false">IF(A633="","",IF(#REF!+'Plano Prestação Mensal Proposta'!A633&gt;120,0,ROUND(IF(B633&gt;0.045,(0.045*0.5),(0.5)*B633),7)))</f>
        <v>#REF!</v>
      </c>
      <c r="D633" s="661" t="e">
        <f aca="false">IF(A633="","",+B633-C633)</f>
        <v>#REF!</v>
      </c>
      <c r="E633" s="662" t="e">
        <f aca="false">IF(A633="","",IF(F632="","",+E632-F632))</f>
        <v>#REF!</v>
      </c>
      <c r="F633" s="662" t="e">
        <f aca="false">IF(A633="","",IF(J633="","",+J633-H633))</f>
        <v>#REF!</v>
      </c>
      <c r="G633" s="662" t="e">
        <f aca="false">IF(A633="","",IF(E633="","",ROUND(+E633*((1+B633)^(1/12)-1),2)))</f>
        <v>#REF!</v>
      </c>
      <c r="H633" s="662" t="e">
        <f aca="false">IF(A633="","",IF(E633="","",ROUND(+E633*((1+D633)^(1/12)-1),2)))</f>
        <v>#REF!</v>
      </c>
      <c r="I633" s="662" t="e">
        <f aca="false">IF(A633="","",+G633-H633)</f>
        <v>#REF!</v>
      </c>
      <c r="J633" s="662" t="e">
        <f aca="false">IF(A633="","",IF(#REF!="","",PMT((1+D633)^(1/12)-1,(#REF!*12)-A633+1,-E633)))</f>
        <v>#REF!</v>
      </c>
    </row>
    <row r="634" customFormat="false" ht="14.25" hidden="false" customHeight="false" outlineLevel="0" collapsed="false">
      <c r="A634" s="660" t="e">
        <f aca="false">IF(A633="","",IF(A633=#REF!*12,"",+A633+1))</f>
        <v>#REF!</v>
      </c>
      <c r="B634" s="661" t="e">
        <f aca="false">IF(A634="","",+B633)</f>
        <v>#REF!</v>
      </c>
      <c r="C634" s="661" t="e">
        <f aca="false">IF(A634="","",IF(#REF!+'Plano Prestação Mensal Proposta'!A634&gt;120,0,ROUND(IF(B634&gt;0.045,(0.045*0.5),(0.5)*B634),7)))</f>
        <v>#REF!</v>
      </c>
      <c r="D634" s="661" t="e">
        <f aca="false">IF(A634="","",+B634-C634)</f>
        <v>#REF!</v>
      </c>
      <c r="E634" s="662" t="e">
        <f aca="false">IF(A634="","",IF(F633="","",+E633-F633))</f>
        <v>#REF!</v>
      </c>
      <c r="F634" s="662" t="e">
        <f aca="false">IF(A634="","",IF(J634="","",+J634-H634))</f>
        <v>#REF!</v>
      </c>
      <c r="G634" s="662" t="e">
        <f aca="false">IF(A634="","",IF(E634="","",ROUND(+E634*((1+B634)^(1/12)-1),2)))</f>
        <v>#REF!</v>
      </c>
      <c r="H634" s="662" t="e">
        <f aca="false">IF(A634="","",IF(E634="","",ROUND(+E634*((1+D634)^(1/12)-1),2)))</f>
        <v>#REF!</v>
      </c>
      <c r="I634" s="662" t="e">
        <f aca="false">IF(A634="","",+G634-H634)</f>
        <v>#REF!</v>
      </c>
      <c r="J634" s="662" t="e">
        <f aca="false">IF(A634="","",IF(#REF!="","",PMT((1+D634)^(1/12)-1,(#REF!*12)-A634+1,-E634)))</f>
        <v>#REF!</v>
      </c>
    </row>
    <row r="635" customFormat="false" ht="14.25" hidden="false" customHeight="false" outlineLevel="0" collapsed="false">
      <c r="A635" s="660" t="e">
        <f aca="false">IF(A634="","",IF(A634=#REF!*12,"",+A634+1))</f>
        <v>#REF!</v>
      </c>
      <c r="B635" s="661" t="e">
        <f aca="false">IF(A635="","",+B634)</f>
        <v>#REF!</v>
      </c>
      <c r="C635" s="661" t="e">
        <f aca="false">IF(A635="","",IF(#REF!+'Plano Prestação Mensal Proposta'!A635&gt;120,0,ROUND(IF(B635&gt;0.045,(0.045*0.5),(0.5)*B635),7)))</f>
        <v>#REF!</v>
      </c>
      <c r="D635" s="661" t="e">
        <f aca="false">IF(A635="","",+B635-C635)</f>
        <v>#REF!</v>
      </c>
      <c r="E635" s="662" t="e">
        <f aca="false">IF(A635="","",IF(F634="","",+E634-F634))</f>
        <v>#REF!</v>
      </c>
      <c r="F635" s="662" t="e">
        <f aca="false">IF(A635="","",IF(J635="","",+J635-H635))</f>
        <v>#REF!</v>
      </c>
      <c r="G635" s="662" t="e">
        <f aca="false">IF(A635="","",IF(E635="","",ROUND(+E635*((1+B635)^(1/12)-1),2)))</f>
        <v>#REF!</v>
      </c>
      <c r="H635" s="662" t="e">
        <f aca="false">IF(A635="","",IF(E635="","",ROUND(+E635*((1+D635)^(1/12)-1),2)))</f>
        <v>#REF!</v>
      </c>
      <c r="I635" s="662" t="e">
        <f aca="false">IF(A635="","",+G635-H635)</f>
        <v>#REF!</v>
      </c>
      <c r="J635" s="662" t="e">
        <f aca="false">IF(A635="","",IF(#REF!="","",PMT((1+D635)^(1/12)-1,(#REF!*12)-A635+1,-E635)))</f>
        <v>#REF!</v>
      </c>
    </row>
    <row r="636" customFormat="false" ht="14.25" hidden="false" customHeight="false" outlineLevel="0" collapsed="false">
      <c r="A636" s="660" t="e">
        <f aca="false">IF(A635="","",IF(A635=#REF!*12,"",+A635+1))</f>
        <v>#REF!</v>
      </c>
      <c r="B636" s="661" t="e">
        <f aca="false">IF(A636="","",+B635)</f>
        <v>#REF!</v>
      </c>
      <c r="C636" s="661" t="e">
        <f aca="false">IF(A636="","",IF(#REF!+'Plano Prestação Mensal Proposta'!A636&gt;120,0,ROUND(IF(B636&gt;0.045,(0.045*0.5),(0.5)*B636),7)))</f>
        <v>#REF!</v>
      </c>
      <c r="D636" s="661" t="e">
        <f aca="false">IF(A636="","",+B636-C636)</f>
        <v>#REF!</v>
      </c>
      <c r="E636" s="662" t="e">
        <f aca="false">IF(A636="","",IF(F635="","",+E635-F635))</f>
        <v>#REF!</v>
      </c>
      <c r="F636" s="662" t="e">
        <f aca="false">IF(A636="","",IF(J636="","",+J636-H636))</f>
        <v>#REF!</v>
      </c>
      <c r="G636" s="662" t="e">
        <f aca="false">IF(A636="","",IF(E636="","",ROUND(+E636*((1+B636)^(1/12)-1),2)))</f>
        <v>#REF!</v>
      </c>
      <c r="H636" s="662" t="e">
        <f aca="false">IF(A636="","",IF(E636="","",ROUND(+E636*((1+D636)^(1/12)-1),2)))</f>
        <v>#REF!</v>
      </c>
      <c r="I636" s="662" t="e">
        <f aca="false">IF(A636="","",+G636-H636)</f>
        <v>#REF!</v>
      </c>
      <c r="J636" s="662" t="e">
        <f aca="false">IF(A636="","",IF(#REF!="","",PMT((1+D636)^(1/12)-1,(#REF!*12)-A636+1,-E636)))</f>
        <v>#REF!</v>
      </c>
    </row>
    <row r="637" customFormat="false" ht="14.25" hidden="false" customHeight="false" outlineLevel="0" collapsed="false">
      <c r="A637" s="660" t="e">
        <f aca="false">IF(A636="","",IF(A636=#REF!*12,"",+A636+1))</f>
        <v>#REF!</v>
      </c>
      <c r="B637" s="661" t="e">
        <f aca="false">IF(A637="","",+B636)</f>
        <v>#REF!</v>
      </c>
      <c r="C637" s="661" t="e">
        <f aca="false">IF(A637="","",IF(#REF!+'Plano Prestação Mensal Proposta'!A637&gt;120,0,ROUND(IF(B637&gt;0.045,(0.045*0.5),(0.5)*B637),7)))</f>
        <v>#REF!</v>
      </c>
      <c r="D637" s="661" t="e">
        <f aca="false">IF(A637="","",+B637-C637)</f>
        <v>#REF!</v>
      </c>
      <c r="E637" s="662" t="e">
        <f aca="false">IF(A637="","",IF(F636="","",+E636-F636))</f>
        <v>#REF!</v>
      </c>
      <c r="F637" s="662" t="e">
        <f aca="false">IF(A637="","",IF(J637="","",+J637-H637))</f>
        <v>#REF!</v>
      </c>
      <c r="G637" s="662" t="e">
        <f aca="false">IF(A637="","",IF(E637="","",ROUND(+E637*((1+B637)^(1/12)-1),2)))</f>
        <v>#REF!</v>
      </c>
      <c r="H637" s="662" t="e">
        <f aca="false">IF(A637="","",IF(E637="","",ROUND(+E637*((1+D637)^(1/12)-1),2)))</f>
        <v>#REF!</v>
      </c>
      <c r="I637" s="662" t="e">
        <f aca="false">IF(A637="","",+G637-H637)</f>
        <v>#REF!</v>
      </c>
      <c r="J637" s="662" t="e">
        <f aca="false">IF(A637="","",IF(#REF!="","",PMT((1+D637)^(1/12)-1,(#REF!*12)-A637+1,-E637)))</f>
        <v>#REF!</v>
      </c>
    </row>
    <row r="638" customFormat="false" ht="14.25" hidden="false" customHeight="false" outlineLevel="0" collapsed="false">
      <c r="A638" s="660" t="e">
        <f aca="false">IF(A637="","",IF(A637=#REF!*12,"",+A637+1))</f>
        <v>#REF!</v>
      </c>
      <c r="B638" s="661" t="e">
        <f aca="false">IF(A638="","",+B637)</f>
        <v>#REF!</v>
      </c>
      <c r="C638" s="661" t="e">
        <f aca="false">IF(A638="","",IF(#REF!+'Plano Prestação Mensal Proposta'!A638&gt;120,0,ROUND(IF(B638&gt;0.045,(0.045*0.5),(0.5)*B638),7)))</f>
        <v>#REF!</v>
      </c>
      <c r="D638" s="661" t="e">
        <f aca="false">IF(A638="","",+B638-C638)</f>
        <v>#REF!</v>
      </c>
      <c r="E638" s="662" t="e">
        <f aca="false">IF(A638="","",IF(F637="","",+E637-F637))</f>
        <v>#REF!</v>
      </c>
      <c r="F638" s="662" t="e">
        <f aca="false">IF(A638="","",IF(J638="","",+J638-H638))</f>
        <v>#REF!</v>
      </c>
      <c r="G638" s="662" t="e">
        <f aca="false">IF(A638="","",IF(E638="","",ROUND(+E638*((1+B638)^(1/12)-1),2)))</f>
        <v>#REF!</v>
      </c>
      <c r="H638" s="662" t="e">
        <f aca="false">IF(A638="","",IF(E638="","",ROUND(+E638*((1+D638)^(1/12)-1),2)))</f>
        <v>#REF!</v>
      </c>
      <c r="I638" s="662" t="e">
        <f aca="false">IF(A638="","",+G638-H638)</f>
        <v>#REF!</v>
      </c>
      <c r="J638" s="662" t="e">
        <f aca="false">IF(A638="","",IF(#REF!="","",PMT((1+D638)^(1/12)-1,(#REF!*12)-A638+1,-E638)))</f>
        <v>#REF!</v>
      </c>
    </row>
    <row r="639" customFormat="false" ht="14.25" hidden="false" customHeight="false" outlineLevel="0" collapsed="false">
      <c r="A639" s="660" t="e">
        <f aca="false">IF(A638="","",IF(A638=#REF!*12,"",+A638+1))</f>
        <v>#REF!</v>
      </c>
      <c r="B639" s="661" t="e">
        <f aca="false">IF(A639="","",+B638)</f>
        <v>#REF!</v>
      </c>
      <c r="C639" s="661" t="e">
        <f aca="false">IF(A639="","",IF(#REF!+'Plano Prestação Mensal Proposta'!A639&gt;120,0,ROUND(IF(B639&gt;0.045,(0.045*0.5),(0.5)*B639),7)))</f>
        <v>#REF!</v>
      </c>
      <c r="D639" s="661" t="e">
        <f aca="false">IF(A639="","",+B639-C639)</f>
        <v>#REF!</v>
      </c>
      <c r="E639" s="662" t="e">
        <f aca="false">IF(A639="","",IF(F638="","",+E638-F638))</f>
        <v>#REF!</v>
      </c>
      <c r="F639" s="662" t="e">
        <f aca="false">IF(A639="","",IF(J639="","",+J639-H639))</f>
        <v>#REF!</v>
      </c>
      <c r="G639" s="662" t="e">
        <f aca="false">IF(A639="","",IF(E639="","",ROUND(+E639*((1+B639)^(1/12)-1),2)))</f>
        <v>#REF!</v>
      </c>
      <c r="H639" s="662" t="e">
        <f aca="false">IF(A639="","",IF(E639="","",ROUND(+E639*((1+D639)^(1/12)-1),2)))</f>
        <v>#REF!</v>
      </c>
      <c r="I639" s="662" t="e">
        <f aca="false">IF(A639="","",+G639-H639)</f>
        <v>#REF!</v>
      </c>
      <c r="J639" s="662" t="e">
        <f aca="false">IF(A639="","",IF(#REF!="","",PMT((1+D639)^(1/12)-1,(#REF!*12)-A639+1,-E639)))</f>
        <v>#REF!</v>
      </c>
    </row>
    <row r="640" customFormat="false" ht="14.25" hidden="false" customHeight="false" outlineLevel="0" collapsed="false">
      <c r="A640" s="660" t="e">
        <f aca="false">IF(A639="","",IF(A639=#REF!*12,"",+A639+1))</f>
        <v>#REF!</v>
      </c>
      <c r="B640" s="661" t="e">
        <f aca="false">IF(A640="","",+B639)</f>
        <v>#REF!</v>
      </c>
      <c r="C640" s="661" t="e">
        <f aca="false">IF(A640="","",IF(#REF!+'Plano Prestação Mensal Proposta'!A640&gt;120,0,ROUND(IF(B640&gt;0.045,(0.045*0.5),(0.5)*B640),7)))</f>
        <v>#REF!</v>
      </c>
      <c r="D640" s="661" t="e">
        <f aca="false">IF(A640="","",+B640-C640)</f>
        <v>#REF!</v>
      </c>
      <c r="E640" s="662" t="e">
        <f aca="false">IF(A640="","",IF(F639="","",+E639-F639))</f>
        <v>#REF!</v>
      </c>
      <c r="F640" s="662" t="e">
        <f aca="false">IF(A640="","",IF(J640="","",+J640-H640))</f>
        <v>#REF!</v>
      </c>
      <c r="G640" s="662" t="e">
        <f aca="false">IF(A640="","",IF(E640="","",ROUND(+E640*((1+B640)^(1/12)-1),2)))</f>
        <v>#REF!</v>
      </c>
      <c r="H640" s="662" t="e">
        <f aca="false">IF(A640="","",IF(E640="","",ROUND(+E640*((1+D640)^(1/12)-1),2)))</f>
        <v>#REF!</v>
      </c>
      <c r="I640" s="662" t="e">
        <f aca="false">IF(A640="","",+G640-H640)</f>
        <v>#REF!</v>
      </c>
      <c r="J640" s="662" t="e">
        <f aca="false">IF(A640="","",IF(#REF!="","",PMT((1+D640)^(1/12)-1,(#REF!*12)-A640+1,-E640)))</f>
        <v>#REF!</v>
      </c>
    </row>
    <row r="641" customFormat="false" ht="14.25" hidden="false" customHeight="false" outlineLevel="0" collapsed="false">
      <c r="A641" s="660" t="e">
        <f aca="false">IF(A640="","",IF(A640=#REF!*12,"",+A640+1))</f>
        <v>#REF!</v>
      </c>
      <c r="B641" s="661" t="e">
        <f aca="false">IF(A641="","",+B640)</f>
        <v>#REF!</v>
      </c>
      <c r="C641" s="661" t="e">
        <f aca="false">IF(A641="","",IF(#REF!+'Plano Prestação Mensal Proposta'!A641&gt;120,0,ROUND(IF(B641&gt;0.045,(0.045*0.5),(0.5)*B641),7)))</f>
        <v>#REF!</v>
      </c>
      <c r="D641" s="661" t="e">
        <f aca="false">IF(A641="","",+B641-C641)</f>
        <v>#REF!</v>
      </c>
      <c r="E641" s="662" t="e">
        <f aca="false">IF(A641="","",IF(F640="","",+E640-F640))</f>
        <v>#REF!</v>
      </c>
      <c r="F641" s="662" t="e">
        <f aca="false">IF(A641="","",IF(J641="","",+J641-H641))</f>
        <v>#REF!</v>
      </c>
      <c r="G641" s="662" t="e">
        <f aca="false">IF(A641="","",IF(E641="","",ROUND(+E641*((1+B641)^(1/12)-1),2)))</f>
        <v>#REF!</v>
      </c>
      <c r="H641" s="662" t="e">
        <f aca="false">IF(A641="","",IF(E641="","",ROUND(+E641*((1+D641)^(1/12)-1),2)))</f>
        <v>#REF!</v>
      </c>
      <c r="I641" s="662" t="e">
        <f aca="false">IF(A641="","",+G641-H641)</f>
        <v>#REF!</v>
      </c>
      <c r="J641" s="662" t="e">
        <f aca="false">IF(A641="","",IF(#REF!="","",PMT((1+D641)^(1/12)-1,(#REF!*12)-A641+1,-E641)))</f>
        <v>#REF!</v>
      </c>
    </row>
    <row r="642" customFormat="false" ht="14.25" hidden="false" customHeight="false" outlineLevel="0" collapsed="false">
      <c r="A642" s="660" t="e">
        <f aca="false">IF(A641="","",IF(A641=#REF!*12,"",+A641+1))</f>
        <v>#REF!</v>
      </c>
      <c r="B642" s="661" t="e">
        <f aca="false">IF(A642="","",+B641)</f>
        <v>#REF!</v>
      </c>
      <c r="C642" s="661" t="e">
        <f aca="false">IF(A642="","",IF(#REF!+'Plano Prestação Mensal Proposta'!A642&gt;120,0,ROUND(IF(B642&gt;0.045,(0.045*0.5),(0.5)*B642),7)))</f>
        <v>#REF!</v>
      </c>
      <c r="D642" s="661" t="e">
        <f aca="false">IF(A642="","",+B642-C642)</f>
        <v>#REF!</v>
      </c>
      <c r="E642" s="662" t="e">
        <f aca="false">IF(A642="","",IF(F641="","",+E641-F641))</f>
        <v>#REF!</v>
      </c>
      <c r="F642" s="662" t="e">
        <f aca="false">IF(A642="","",IF(J642="","",+J642-H642))</f>
        <v>#REF!</v>
      </c>
      <c r="G642" s="662" t="e">
        <f aca="false">IF(A642="","",IF(E642="","",ROUND(+E642*((1+B642)^(1/12)-1),2)))</f>
        <v>#REF!</v>
      </c>
      <c r="H642" s="662" t="e">
        <f aca="false">IF(A642="","",IF(E642="","",ROUND(+E642*((1+D642)^(1/12)-1),2)))</f>
        <v>#REF!</v>
      </c>
      <c r="I642" s="662" t="e">
        <f aca="false">IF(A642="","",+G642-H642)</f>
        <v>#REF!</v>
      </c>
      <c r="J642" s="662" t="e">
        <f aca="false">IF(A642="","",IF(#REF!="","",PMT((1+D642)^(1/12)-1,(#REF!*12)-A642+1,-E642)))</f>
        <v>#REF!</v>
      </c>
    </row>
    <row r="643" customFormat="false" ht="14.25" hidden="false" customHeight="false" outlineLevel="0" collapsed="false">
      <c r="A643" s="660" t="e">
        <f aca="false">IF(A642="","",IF(A642=#REF!*12,"",+A642+1))</f>
        <v>#REF!</v>
      </c>
      <c r="B643" s="661" t="e">
        <f aca="false">IF(A643="","",+B642)</f>
        <v>#REF!</v>
      </c>
      <c r="C643" s="661" t="e">
        <f aca="false">IF(A643="","",IF(#REF!+'Plano Prestação Mensal Proposta'!A643&gt;120,0,ROUND(IF(B643&gt;0.045,(0.045*0.5),(0.5)*B643),7)))</f>
        <v>#REF!</v>
      </c>
      <c r="D643" s="661" t="e">
        <f aca="false">IF(A643="","",+B643-C643)</f>
        <v>#REF!</v>
      </c>
      <c r="E643" s="662" t="e">
        <f aca="false">IF(A643="","",IF(F642="","",+E642-F642))</f>
        <v>#REF!</v>
      </c>
      <c r="F643" s="662" t="e">
        <f aca="false">IF(A643="","",IF(J643="","",+J643-H643))</f>
        <v>#REF!</v>
      </c>
      <c r="G643" s="662" t="e">
        <f aca="false">IF(A643="","",IF(E643="","",ROUND(+E643*((1+B643)^(1/12)-1),2)))</f>
        <v>#REF!</v>
      </c>
      <c r="H643" s="662" t="e">
        <f aca="false">IF(A643="","",IF(E643="","",ROUND(+E643*((1+D643)^(1/12)-1),2)))</f>
        <v>#REF!</v>
      </c>
      <c r="I643" s="662" t="e">
        <f aca="false">IF(A643="","",+G643-H643)</f>
        <v>#REF!</v>
      </c>
      <c r="J643" s="662" t="e">
        <f aca="false">IF(A643="","",IF(#REF!="","",PMT((1+D643)^(1/12)-1,(#REF!*12)-A643+1,-E643)))</f>
        <v>#REF!</v>
      </c>
    </row>
    <row r="644" customFormat="false" ht="14.25" hidden="false" customHeight="false" outlineLevel="0" collapsed="false">
      <c r="A644" s="660" t="e">
        <f aca="false">IF(A643="","",IF(A643=#REF!*12,"",+A643+1))</f>
        <v>#REF!</v>
      </c>
      <c r="B644" s="661" t="e">
        <f aca="false">IF(A644="","",+B643)</f>
        <v>#REF!</v>
      </c>
      <c r="C644" s="661" t="e">
        <f aca="false">IF(A644="","",IF(#REF!+'Plano Prestação Mensal Proposta'!A644&gt;120,0,ROUND(IF(B644&gt;0.045,(0.045*0.5),(0.5)*B644),7)))</f>
        <v>#REF!</v>
      </c>
      <c r="D644" s="661" t="e">
        <f aca="false">IF(A644="","",+B644-C644)</f>
        <v>#REF!</v>
      </c>
      <c r="E644" s="662" t="e">
        <f aca="false">IF(A644="","",IF(F643="","",+E643-F643))</f>
        <v>#REF!</v>
      </c>
      <c r="F644" s="662" t="e">
        <f aca="false">IF(A644="","",IF(J644="","",+J644-H644))</f>
        <v>#REF!</v>
      </c>
      <c r="G644" s="662" t="e">
        <f aca="false">IF(A644="","",IF(E644="","",ROUND(+E644*((1+B644)^(1/12)-1),2)))</f>
        <v>#REF!</v>
      </c>
      <c r="H644" s="662" t="e">
        <f aca="false">IF(A644="","",IF(E644="","",ROUND(+E644*((1+D644)^(1/12)-1),2)))</f>
        <v>#REF!</v>
      </c>
      <c r="I644" s="662" t="e">
        <f aca="false">IF(A644="","",+G644-H644)</f>
        <v>#REF!</v>
      </c>
      <c r="J644" s="662" t="e">
        <f aca="false">IF(A644="","",IF(#REF!="","",PMT((1+D644)^(1/12)-1,(#REF!*12)-A644+1,-E644)))</f>
        <v>#REF!</v>
      </c>
    </row>
    <row r="645" customFormat="false" ht="14.25" hidden="false" customHeight="false" outlineLevel="0" collapsed="false">
      <c r="A645" s="660" t="e">
        <f aca="false">IF(A644="","",IF(A644=#REF!*12,"",+A644+1))</f>
        <v>#REF!</v>
      </c>
      <c r="B645" s="661" t="e">
        <f aca="false">IF(A645="","",+B644)</f>
        <v>#REF!</v>
      </c>
      <c r="C645" s="661" t="e">
        <f aca="false">IF(A645="","",IF(#REF!+'Plano Prestação Mensal Proposta'!A645&gt;120,0,ROUND(IF(B645&gt;0.045,(0.045*0.5),(0.5)*B645),7)))</f>
        <v>#REF!</v>
      </c>
      <c r="D645" s="661" t="e">
        <f aca="false">IF(A645="","",+B645-C645)</f>
        <v>#REF!</v>
      </c>
      <c r="E645" s="662" t="e">
        <f aca="false">IF(A645="","",IF(F644="","",+E644-F644))</f>
        <v>#REF!</v>
      </c>
      <c r="F645" s="662" t="e">
        <f aca="false">IF(A645="","",IF(J645="","",+J645-H645))</f>
        <v>#REF!</v>
      </c>
      <c r="G645" s="662" t="e">
        <f aca="false">IF(A645="","",IF(E645="","",ROUND(+E645*((1+B645)^(1/12)-1),2)))</f>
        <v>#REF!</v>
      </c>
      <c r="H645" s="662" t="e">
        <f aca="false">IF(A645="","",IF(E645="","",ROUND(+E645*((1+D645)^(1/12)-1),2)))</f>
        <v>#REF!</v>
      </c>
      <c r="I645" s="662" t="e">
        <f aca="false">IF(A645="","",+G645-H645)</f>
        <v>#REF!</v>
      </c>
      <c r="J645" s="662" t="e">
        <f aca="false">IF(A645="","",IF(#REF!="","",PMT((1+D645)^(1/12)-1,(#REF!*12)-A645+1,-E645)))</f>
        <v>#REF!</v>
      </c>
    </row>
    <row r="646" customFormat="false" ht="14.25" hidden="false" customHeight="false" outlineLevel="0" collapsed="false">
      <c r="A646" s="660" t="e">
        <f aca="false">IF(A645="","",IF(A645=#REF!*12,"",+A645+1))</f>
        <v>#REF!</v>
      </c>
      <c r="B646" s="661" t="e">
        <f aca="false">IF(A646="","",+B645)</f>
        <v>#REF!</v>
      </c>
      <c r="C646" s="661" t="e">
        <f aca="false">IF(A646="","",IF(#REF!+'Plano Prestação Mensal Proposta'!A646&gt;120,0,ROUND(IF(B646&gt;0.045,(0.045*0.5),(0.5)*B646),7)))</f>
        <v>#REF!</v>
      </c>
      <c r="D646" s="661" t="e">
        <f aca="false">IF(A646="","",+B646-C646)</f>
        <v>#REF!</v>
      </c>
      <c r="E646" s="662" t="e">
        <f aca="false">IF(A646="","",IF(F645="","",+E645-F645))</f>
        <v>#REF!</v>
      </c>
      <c r="F646" s="662" t="e">
        <f aca="false">IF(A646="","",IF(J646="","",+J646-H646))</f>
        <v>#REF!</v>
      </c>
      <c r="G646" s="662" t="e">
        <f aca="false">IF(A646="","",IF(E646="","",ROUND(+E646*((1+B646)^(1/12)-1),2)))</f>
        <v>#REF!</v>
      </c>
      <c r="H646" s="662" t="e">
        <f aca="false">IF(A646="","",IF(E646="","",ROUND(+E646*((1+D646)^(1/12)-1),2)))</f>
        <v>#REF!</v>
      </c>
      <c r="I646" s="662" t="e">
        <f aca="false">IF(A646="","",+G646-H646)</f>
        <v>#REF!</v>
      </c>
      <c r="J646" s="662" t="e">
        <f aca="false">IF(A646="","",IF(#REF!="","",PMT((1+D646)^(1/12)-1,(#REF!*12)-A646+1,-E646)))</f>
        <v>#REF!</v>
      </c>
    </row>
    <row r="647" customFormat="false" ht="14.25" hidden="false" customHeight="false" outlineLevel="0" collapsed="false">
      <c r="A647" s="660" t="e">
        <f aca="false">IF(A646="","",IF(A646=#REF!*12,"",+A646+1))</f>
        <v>#REF!</v>
      </c>
      <c r="B647" s="661" t="e">
        <f aca="false">IF(A647="","",+B646)</f>
        <v>#REF!</v>
      </c>
      <c r="C647" s="661" t="e">
        <f aca="false">IF(A647="","",IF(#REF!+'Plano Prestação Mensal Proposta'!A647&gt;120,0,ROUND(IF(B647&gt;0.045,(0.045*0.5),(0.5)*B647),7)))</f>
        <v>#REF!</v>
      </c>
      <c r="D647" s="661" t="e">
        <f aca="false">IF(A647="","",+B647-C647)</f>
        <v>#REF!</v>
      </c>
      <c r="E647" s="662" t="e">
        <f aca="false">IF(A647="","",IF(F646="","",+E646-F646))</f>
        <v>#REF!</v>
      </c>
      <c r="F647" s="662" t="e">
        <f aca="false">IF(A647="","",IF(J647="","",+J647-H647))</f>
        <v>#REF!</v>
      </c>
      <c r="G647" s="662" t="e">
        <f aca="false">IF(A647="","",IF(E647="","",ROUND(+E647*((1+B647)^(1/12)-1),2)))</f>
        <v>#REF!</v>
      </c>
      <c r="H647" s="662" t="e">
        <f aca="false">IF(A647="","",IF(E647="","",ROUND(+E647*((1+D647)^(1/12)-1),2)))</f>
        <v>#REF!</v>
      </c>
      <c r="I647" s="662" t="e">
        <f aca="false">IF(A647="","",+G647-H647)</f>
        <v>#REF!</v>
      </c>
      <c r="J647" s="662" t="e">
        <f aca="false">IF(A647="","",IF(#REF!="","",PMT((1+D647)^(1/12)-1,(#REF!*12)-A647+1,-E647)))</f>
        <v>#REF!</v>
      </c>
    </row>
    <row r="648" customFormat="false" ht="14.25" hidden="false" customHeight="false" outlineLevel="0" collapsed="false">
      <c r="A648" s="660" t="e">
        <f aca="false">IF(A647="","",IF(A647=#REF!*12,"",+A647+1))</f>
        <v>#REF!</v>
      </c>
      <c r="B648" s="661" t="e">
        <f aca="false">IF(A648="","",+B647)</f>
        <v>#REF!</v>
      </c>
      <c r="C648" s="661" t="e">
        <f aca="false">IF(A648="","",IF(#REF!+'Plano Prestação Mensal Proposta'!A648&gt;120,0,ROUND(IF(B648&gt;0.045,(0.045*0.5),(0.5)*B648),7)))</f>
        <v>#REF!</v>
      </c>
      <c r="D648" s="661" t="e">
        <f aca="false">IF(A648="","",+B648-C648)</f>
        <v>#REF!</v>
      </c>
      <c r="E648" s="662" t="e">
        <f aca="false">IF(A648="","",IF(F647="","",+E647-F647))</f>
        <v>#REF!</v>
      </c>
      <c r="F648" s="662" t="e">
        <f aca="false">IF(A648="","",IF(J648="","",+J648-H648))</f>
        <v>#REF!</v>
      </c>
      <c r="G648" s="662" t="e">
        <f aca="false">IF(A648="","",IF(E648="","",ROUND(+E648*((1+B648)^(1/12)-1),2)))</f>
        <v>#REF!</v>
      </c>
      <c r="H648" s="662" t="e">
        <f aca="false">IF(A648="","",IF(E648="","",ROUND(+E648*((1+D648)^(1/12)-1),2)))</f>
        <v>#REF!</v>
      </c>
      <c r="I648" s="662" t="e">
        <f aca="false">IF(A648="","",+G648-H648)</f>
        <v>#REF!</v>
      </c>
      <c r="J648" s="662" t="e">
        <f aca="false">IF(A648="","",IF(#REF!="","",PMT((1+D648)^(1/12)-1,(#REF!*12)-A648+1,-E648)))</f>
        <v>#REF!</v>
      </c>
    </row>
    <row r="649" customFormat="false" ht="14.25" hidden="false" customHeight="false" outlineLevel="0" collapsed="false">
      <c r="A649" s="660" t="e">
        <f aca="false">IF(A648="","",IF(A648=#REF!*12,"",+A648+1))</f>
        <v>#REF!</v>
      </c>
      <c r="B649" s="661" t="e">
        <f aca="false">IF(A649="","",+B648)</f>
        <v>#REF!</v>
      </c>
      <c r="C649" s="661" t="e">
        <f aca="false">IF(A649="","",IF(#REF!+'Plano Prestação Mensal Proposta'!A649&gt;120,0,ROUND(IF(B649&gt;0.045,(0.045*0.5),(0.5)*B649),7)))</f>
        <v>#REF!</v>
      </c>
      <c r="D649" s="661" t="e">
        <f aca="false">IF(A649="","",+B649-C649)</f>
        <v>#REF!</v>
      </c>
      <c r="E649" s="662" t="e">
        <f aca="false">IF(A649="","",IF(F648="","",+E648-F648))</f>
        <v>#REF!</v>
      </c>
      <c r="F649" s="662" t="e">
        <f aca="false">IF(A649="","",IF(J649="","",+J649-H649))</f>
        <v>#REF!</v>
      </c>
      <c r="G649" s="662" t="e">
        <f aca="false">IF(A649="","",IF(E649="","",ROUND(+E649*((1+B649)^(1/12)-1),2)))</f>
        <v>#REF!</v>
      </c>
      <c r="H649" s="662" t="e">
        <f aca="false">IF(A649="","",IF(E649="","",ROUND(+E649*((1+D649)^(1/12)-1),2)))</f>
        <v>#REF!</v>
      </c>
      <c r="I649" s="662" t="e">
        <f aca="false">IF(A649="","",+G649-H649)</f>
        <v>#REF!</v>
      </c>
      <c r="J649" s="662" t="e">
        <f aca="false">IF(A649="","",IF(#REF!="","",PMT((1+D649)^(1/12)-1,(#REF!*12)-A649+1,-E649)))</f>
        <v>#REF!</v>
      </c>
    </row>
    <row r="650" customFormat="false" ht="14.25" hidden="false" customHeight="false" outlineLevel="0" collapsed="false">
      <c r="A650" s="660" t="e">
        <f aca="false">IF(A649="","",IF(A649=#REF!*12,"",+A649+1))</f>
        <v>#REF!</v>
      </c>
      <c r="B650" s="661" t="e">
        <f aca="false">IF(A650="","",+B649)</f>
        <v>#REF!</v>
      </c>
      <c r="C650" s="661" t="e">
        <f aca="false">IF(A650="","",IF(#REF!+'Plano Prestação Mensal Proposta'!A650&gt;120,0,ROUND(IF(B650&gt;0.045,(0.045*0.5),(0.5)*B650),7)))</f>
        <v>#REF!</v>
      </c>
      <c r="D650" s="661" t="e">
        <f aca="false">IF(A650="","",+B650-C650)</f>
        <v>#REF!</v>
      </c>
      <c r="E650" s="662" t="e">
        <f aca="false">IF(A650="","",IF(F649="","",+E649-F649))</f>
        <v>#REF!</v>
      </c>
      <c r="F650" s="662" t="e">
        <f aca="false">IF(A650="","",IF(J650="","",+J650-H650))</f>
        <v>#REF!</v>
      </c>
      <c r="G650" s="662" t="e">
        <f aca="false">IF(A650="","",IF(E650="","",ROUND(+E650*((1+B650)^(1/12)-1),2)))</f>
        <v>#REF!</v>
      </c>
      <c r="H650" s="662" t="e">
        <f aca="false">IF(A650="","",IF(E650="","",ROUND(+E650*((1+D650)^(1/12)-1),2)))</f>
        <v>#REF!</v>
      </c>
      <c r="I650" s="662" t="e">
        <f aca="false">IF(A650="","",+G650-H650)</f>
        <v>#REF!</v>
      </c>
      <c r="J650" s="662" t="e">
        <f aca="false">IF(A650="","",IF(#REF!="","",PMT((1+D650)^(1/12)-1,(#REF!*12)-A650+1,-E650)))</f>
        <v>#REF!</v>
      </c>
    </row>
    <row r="651" customFormat="false" ht="14.25" hidden="false" customHeight="false" outlineLevel="0" collapsed="false">
      <c r="A651" s="660" t="e">
        <f aca="false">IF(A650="","",IF(A650=#REF!*12,"",+A650+1))</f>
        <v>#REF!</v>
      </c>
      <c r="B651" s="661" t="e">
        <f aca="false">IF(A651="","",+B650)</f>
        <v>#REF!</v>
      </c>
      <c r="C651" s="661" t="e">
        <f aca="false">IF(A651="","",IF(#REF!+'Plano Prestação Mensal Proposta'!A651&gt;120,0,ROUND(IF(B651&gt;0.045,(0.045*0.5),(0.5)*B651),7)))</f>
        <v>#REF!</v>
      </c>
      <c r="D651" s="661" t="e">
        <f aca="false">IF(A651="","",+B651-C651)</f>
        <v>#REF!</v>
      </c>
      <c r="E651" s="662" t="e">
        <f aca="false">IF(A651="","",IF(F650="","",+E650-F650))</f>
        <v>#REF!</v>
      </c>
      <c r="F651" s="662" t="e">
        <f aca="false">IF(A651="","",IF(J651="","",+J651-H651))</f>
        <v>#REF!</v>
      </c>
      <c r="G651" s="662" t="e">
        <f aca="false">IF(A651="","",IF(E651="","",ROUND(+E651*((1+B651)^(1/12)-1),2)))</f>
        <v>#REF!</v>
      </c>
      <c r="H651" s="662" t="e">
        <f aca="false">IF(A651="","",IF(E651="","",ROUND(+E651*((1+D651)^(1/12)-1),2)))</f>
        <v>#REF!</v>
      </c>
      <c r="I651" s="662" t="e">
        <f aca="false">IF(A651="","",+G651-H651)</f>
        <v>#REF!</v>
      </c>
      <c r="J651" s="662" t="e">
        <f aca="false">IF(A651="","",IF(#REF!="","",PMT((1+D651)^(1/12)-1,(#REF!*12)-A651+1,-E651)))</f>
        <v>#REF!</v>
      </c>
    </row>
    <row r="652" customFormat="false" ht="14.25" hidden="false" customHeight="false" outlineLevel="0" collapsed="false">
      <c r="A652" s="660" t="e">
        <f aca="false">IF(A651="","",IF(A651=#REF!*12,"",+A651+1))</f>
        <v>#REF!</v>
      </c>
      <c r="B652" s="661" t="e">
        <f aca="false">IF(A652="","",+B651)</f>
        <v>#REF!</v>
      </c>
      <c r="C652" s="661" t="e">
        <f aca="false">IF(A652="","",IF(#REF!+'Plano Prestação Mensal Proposta'!A652&gt;120,0,ROUND(IF(B652&gt;0.045,(0.045*0.5),(0.5)*B652),7)))</f>
        <v>#REF!</v>
      </c>
      <c r="D652" s="661" t="e">
        <f aca="false">IF(A652="","",+B652-C652)</f>
        <v>#REF!</v>
      </c>
      <c r="E652" s="662" t="e">
        <f aca="false">IF(A652="","",IF(F651="","",+E651-F651))</f>
        <v>#REF!</v>
      </c>
      <c r="F652" s="662" t="e">
        <f aca="false">IF(A652="","",IF(J652="","",+J652-H652))</f>
        <v>#REF!</v>
      </c>
      <c r="G652" s="662" t="e">
        <f aca="false">IF(A652="","",IF(E652="","",ROUND(+E652*((1+B652)^(1/12)-1),2)))</f>
        <v>#REF!</v>
      </c>
      <c r="H652" s="662" t="e">
        <f aca="false">IF(A652="","",IF(E652="","",ROUND(+E652*((1+D652)^(1/12)-1),2)))</f>
        <v>#REF!</v>
      </c>
      <c r="I652" s="662" t="e">
        <f aca="false">IF(A652="","",+G652-H652)</f>
        <v>#REF!</v>
      </c>
      <c r="J652" s="662" t="e">
        <f aca="false">IF(A652="","",IF(#REF!="","",PMT((1+D652)^(1/12)-1,(#REF!*12)-A652+1,-E652)))</f>
        <v>#REF!</v>
      </c>
    </row>
    <row r="653" customFormat="false" ht="14.25" hidden="false" customHeight="false" outlineLevel="0" collapsed="false">
      <c r="A653" s="660" t="e">
        <f aca="false">IF(A652="","",IF(A652=#REF!*12,"",+A652+1))</f>
        <v>#REF!</v>
      </c>
      <c r="B653" s="661" t="e">
        <f aca="false">IF(A653="","",+B652)</f>
        <v>#REF!</v>
      </c>
      <c r="C653" s="661" t="e">
        <f aca="false">IF(A653="","",IF(#REF!+'Plano Prestação Mensal Proposta'!A653&gt;120,0,ROUND(IF(B653&gt;0.045,(0.045*0.5),(0.5)*B653),7)))</f>
        <v>#REF!</v>
      </c>
      <c r="D653" s="661" t="e">
        <f aca="false">IF(A653="","",+B653-C653)</f>
        <v>#REF!</v>
      </c>
      <c r="E653" s="662" t="e">
        <f aca="false">IF(A653="","",IF(F652="","",+E652-F652))</f>
        <v>#REF!</v>
      </c>
      <c r="F653" s="662" t="e">
        <f aca="false">IF(A653="","",IF(J653="","",+J653-H653))</f>
        <v>#REF!</v>
      </c>
      <c r="G653" s="662" t="e">
        <f aca="false">IF(A653="","",IF(E653="","",ROUND(+E653*((1+B653)^(1/12)-1),2)))</f>
        <v>#REF!</v>
      </c>
      <c r="H653" s="662" t="e">
        <f aca="false">IF(A653="","",IF(E653="","",ROUND(+E653*((1+D653)^(1/12)-1),2)))</f>
        <v>#REF!</v>
      </c>
      <c r="I653" s="662" t="e">
        <f aca="false">IF(A653="","",+G653-H653)</f>
        <v>#REF!</v>
      </c>
      <c r="J653" s="662" t="e">
        <f aca="false">IF(A653="","",IF(#REF!="","",PMT((1+D653)^(1/12)-1,(#REF!*12)-A653+1,-E653)))</f>
        <v>#REF!</v>
      </c>
    </row>
    <row r="654" customFormat="false" ht="14.25" hidden="false" customHeight="false" outlineLevel="0" collapsed="false">
      <c r="A654" s="660" t="e">
        <f aca="false">IF(A653="","",IF(A653=#REF!*12,"",+A653+1))</f>
        <v>#REF!</v>
      </c>
      <c r="B654" s="661" t="e">
        <f aca="false">IF(A654="","",+B653)</f>
        <v>#REF!</v>
      </c>
      <c r="C654" s="661" t="e">
        <f aca="false">IF(A654="","",IF(#REF!+'Plano Prestação Mensal Proposta'!A654&gt;120,0,ROUND(IF(B654&gt;0.045,(0.045*0.5),(0.5)*B654),7)))</f>
        <v>#REF!</v>
      </c>
      <c r="D654" s="661" t="e">
        <f aca="false">IF(A654="","",+B654-C654)</f>
        <v>#REF!</v>
      </c>
      <c r="E654" s="662" t="e">
        <f aca="false">IF(A654="","",IF(F653="","",+E653-F653))</f>
        <v>#REF!</v>
      </c>
      <c r="F654" s="662" t="e">
        <f aca="false">IF(A654="","",IF(J654="","",+J654-H654))</f>
        <v>#REF!</v>
      </c>
      <c r="G654" s="662" t="e">
        <f aca="false">IF(A654="","",IF(E654="","",ROUND(+E654*((1+B654)^(1/12)-1),2)))</f>
        <v>#REF!</v>
      </c>
      <c r="H654" s="662" t="e">
        <f aca="false">IF(A654="","",IF(E654="","",ROUND(+E654*((1+D654)^(1/12)-1),2)))</f>
        <v>#REF!</v>
      </c>
      <c r="I654" s="662" t="e">
        <f aca="false">IF(A654="","",+G654-H654)</f>
        <v>#REF!</v>
      </c>
      <c r="J654" s="662" t="e">
        <f aca="false">IF(A654="","",IF(#REF!="","",PMT((1+D654)^(1/12)-1,(#REF!*12)-A654+1,-E654)))</f>
        <v>#REF!</v>
      </c>
    </row>
    <row r="655" customFormat="false" ht="14.25" hidden="false" customHeight="false" outlineLevel="0" collapsed="false">
      <c r="A655" s="660" t="e">
        <f aca="false">IF(A654="","",IF(A654=#REF!*12,"",+A654+1))</f>
        <v>#REF!</v>
      </c>
      <c r="B655" s="661" t="e">
        <f aca="false">IF(A655="","",+B654)</f>
        <v>#REF!</v>
      </c>
      <c r="C655" s="661" t="e">
        <f aca="false">IF(A655="","",IF(#REF!+'Plano Prestação Mensal Proposta'!A655&gt;120,0,ROUND(IF(B655&gt;0.045,(0.045*0.5),(0.5)*B655),7)))</f>
        <v>#REF!</v>
      </c>
      <c r="D655" s="661" t="e">
        <f aca="false">IF(A655="","",+B655-C655)</f>
        <v>#REF!</v>
      </c>
      <c r="E655" s="662" t="e">
        <f aca="false">IF(A655="","",IF(F654="","",+E654-F654))</f>
        <v>#REF!</v>
      </c>
      <c r="F655" s="662" t="e">
        <f aca="false">IF(A655="","",IF(J655="","",+J655-H655))</f>
        <v>#REF!</v>
      </c>
      <c r="G655" s="662" t="e">
        <f aca="false">IF(A655="","",IF(E655="","",ROUND(+E655*((1+B655)^(1/12)-1),2)))</f>
        <v>#REF!</v>
      </c>
      <c r="H655" s="662" t="e">
        <f aca="false">IF(A655="","",IF(E655="","",ROUND(+E655*((1+D655)^(1/12)-1),2)))</f>
        <v>#REF!</v>
      </c>
      <c r="I655" s="662" t="e">
        <f aca="false">IF(A655="","",+G655-H655)</f>
        <v>#REF!</v>
      </c>
      <c r="J655" s="662" t="e">
        <f aca="false">IF(A655="","",IF(#REF!="","",PMT((1+D655)^(1/12)-1,(#REF!*12)-A655+1,-E655)))</f>
        <v>#REF!</v>
      </c>
    </row>
    <row r="656" customFormat="false" ht="14.25" hidden="false" customHeight="false" outlineLevel="0" collapsed="false">
      <c r="A656" s="660" t="e">
        <f aca="false">IF(A655="","",IF(A655=#REF!*12,"",+A655+1))</f>
        <v>#REF!</v>
      </c>
      <c r="B656" s="661" t="e">
        <f aca="false">IF(A656="","",+B655)</f>
        <v>#REF!</v>
      </c>
      <c r="C656" s="661" t="e">
        <f aca="false">IF(A656="","",IF(#REF!+'Plano Prestação Mensal Proposta'!A656&gt;120,0,ROUND(IF(B656&gt;0.045,(0.045*0.5),(0.5)*B656),7)))</f>
        <v>#REF!</v>
      </c>
      <c r="D656" s="661" t="e">
        <f aca="false">IF(A656="","",+B656-C656)</f>
        <v>#REF!</v>
      </c>
      <c r="E656" s="662" t="e">
        <f aca="false">IF(A656="","",IF(F655="","",+E655-F655))</f>
        <v>#REF!</v>
      </c>
      <c r="F656" s="662" t="e">
        <f aca="false">IF(A656="","",IF(J656="","",+J656-H656))</f>
        <v>#REF!</v>
      </c>
      <c r="G656" s="662" t="e">
        <f aca="false">IF(A656="","",IF(E656="","",ROUND(+E656*((1+B656)^(1/12)-1),2)))</f>
        <v>#REF!</v>
      </c>
      <c r="H656" s="662" t="e">
        <f aca="false">IF(A656="","",IF(E656="","",ROUND(+E656*((1+D656)^(1/12)-1),2)))</f>
        <v>#REF!</v>
      </c>
      <c r="I656" s="662" t="e">
        <f aca="false">IF(A656="","",+G656-H656)</f>
        <v>#REF!</v>
      </c>
      <c r="J656" s="662" t="e">
        <f aca="false">IF(A656="","",IF(#REF!="","",PMT((1+D656)^(1/12)-1,(#REF!*12)-A656+1,-E656)))</f>
        <v>#REF!</v>
      </c>
    </row>
    <row r="657" customFormat="false" ht="14.25" hidden="false" customHeight="false" outlineLevel="0" collapsed="false">
      <c r="A657" s="660" t="e">
        <f aca="false">IF(A656="","",IF(A656=#REF!*12,"",+A656+1))</f>
        <v>#REF!</v>
      </c>
      <c r="B657" s="661" t="e">
        <f aca="false">IF(A657="","",+B656)</f>
        <v>#REF!</v>
      </c>
      <c r="C657" s="661" t="e">
        <f aca="false">IF(A657="","",IF(#REF!+'Plano Prestação Mensal Proposta'!A657&gt;120,0,ROUND(IF(B657&gt;0.045,(0.045*0.5),(0.5)*B657),7)))</f>
        <v>#REF!</v>
      </c>
      <c r="D657" s="661" t="e">
        <f aca="false">IF(A657="","",+B657-C657)</f>
        <v>#REF!</v>
      </c>
      <c r="E657" s="662" t="e">
        <f aca="false">IF(A657="","",IF(F656="","",+E656-F656))</f>
        <v>#REF!</v>
      </c>
      <c r="F657" s="662" t="e">
        <f aca="false">IF(A657="","",IF(J657="","",+J657-H657))</f>
        <v>#REF!</v>
      </c>
      <c r="G657" s="662" t="e">
        <f aca="false">IF(A657="","",IF(E657="","",ROUND(+E657*((1+B657)^(1/12)-1),2)))</f>
        <v>#REF!</v>
      </c>
      <c r="H657" s="662" t="e">
        <f aca="false">IF(A657="","",IF(E657="","",ROUND(+E657*((1+D657)^(1/12)-1),2)))</f>
        <v>#REF!</v>
      </c>
      <c r="I657" s="662" t="e">
        <f aca="false">IF(A657="","",+G657-H657)</f>
        <v>#REF!</v>
      </c>
      <c r="J657" s="662" t="e">
        <f aca="false">IF(A657="","",IF(#REF!="","",PMT((1+D657)^(1/12)-1,(#REF!*12)-A657+1,-E657)))</f>
        <v>#REF!</v>
      </c>
    </row>
    <row r="658" customFormat="false" ht="14.25" hidden="false" customHeight="false" outlineLevel="0" collapsed="false">
      <c r="A658" s="660" t="e">
        <f aca="false">IF(A657="","",IF(A657=#REF!*12,"",+A657+1))</f>
        <v>#REF!</v>
      </c>
      <c r="B658" s="661" t="e">
        <f aca="false">IF(A658="","",+B657)</f>
        <v>#REF!</v>
      </c>
      <c r="C658" s="661" t="e">
        <f aca="false">IF(A658="","",IF(#REF!+'Plano Prestação Mensal Proposta'!A658&gt;120,0,ROUND(IF(B658&gt;0.045,(0.045*0.5),(0.5)*B658),7)))</f>
        <v>#REF!</v>
      </c>
      <c r="D658" s="661" t="e">
        <f aca="false">IF(A658="","",+B658-C658)</f>
        <v>#REF!</v>
      </c>
      <c r="E658" s="662" t="e">
        <f aca="false">IF(A658="","",IF(F657="","",+E657-F657))</f>
        <v>#REF!</v>
      </c>
      <c r="F658" s="662" t="e">
        <f aca="false">IF(A658="","",IF(J658="","",+J658-H658))</f>
        <v>#REF!</v>
      </c>
      <c r="G658" s="662" t="e">
        <f aca="false">IF(A658="","",IF(E658="","",ROUND(+E658*((1+B658)^(1/12)-1),2)))</f>
        <v>#REF!</v>
      </c>
      <c r="H658" s="662" t="e">
        <f aca="false">IF(A658="","",IF(E658="","",ROUND(+E658*((1+D658)^(1/12)-1),2)))</f>
        <v>#REF!</v>
      </c>
      <c r="I658" s="662" t="e">
        <f aca="false">IF(A658="","",+G658-H658)</f>
        <v>#REF!</v>
      </c>
      <c r="J658" s="662" t="e">
        <f aca="false">IF(A658="","",IF(#REF!="","",PMT((1+D658)^(1/12)-1,(#REF!*12)-A658+1,-E658)))</f>
        <v>#REF!</v>
      </c>
    </row>
    <row r="659" customFormat="false" ht="14.25" hidden="false" customHeight="false" outlineLevel="0" collapsed="false">
      <c r="A659" s="660" t="e">
        <f aca="false">IF(A658="","",IF(A658=#REF!*12,"",+A658+1))</f>
        <v>#REF!</v>
      </c>
      <c r="B659" s="661" t="e">
        <f aca="false">IF(A659="","",+B658)</f>
        <v>#REF!</v>
      </c>
      <c r="C659" s="661" t="e">
        <f aca="false">IF(A659="","",IF(#REF!+'Plano Prestação Mensal Proposta'!A659&gt;120,0,ROUND(IF(B659&gt;0.045,(0.045*0.5),(0.5)*B659),7)))</f>
        <v>#REF!</v>
      </c>
      <c r="D659" s="661" t="e">
        <f aca="false">IF(A659="","",+B659-C659)</f>
        <v>#REF!</v>
      </c>
      <c r="E659" s="662" t="e">
        <f aca="false">IF(A659="","",IF(F658="","",+E658-F658))</f>
        <v>#REF!</v>
      </c>
      <c r="F659" s="662" t="e">
        <f aca="false">IF(A659="","",IF(J659="","",+J659-H659))</f>
        <v>#REF!</v>
      </c>
      <c r="G659" s="662" t="e">
        <f aca="false">IF(A659="","",IF(E659="","",ROUND(+E659*((1+B659)^(1/12)-1),2)))</f>
        <v>#REF!</v>
      </c>
      <c r="H659" s="662" t="e">
        <f aca="false">IF(A659="","",IF(E659="","",ROUND(+E659*((1+D659)^(1/12)-1),2)))</f>
        <v>#REF!</v>
      </c>
      <c r="I659" s="662" t="e">
        <f aca="false">IF(A659="","",+G659-H659)</f>
        <v>#REF!</v>
      </c>
      <c r="J659" s="662" t="e">
        <f aca="false">IF(A659="","",IF(#REF!="","",PMT((1+D659)^(1/12)-1,(#REF!*12)-A659+1,-E659)))</f>
        <v>#REF!</v>
      </c>
    </row>
    <row r="660" customFormat="false" ht="14.25" hidden="false" customHeight="false" outlineLevel="0" collapsed="false">
      <c r="A660" s="660" t="e">
        <f aca="false">IF(A659="","",IF(A659=#REF!*12,"",+A659+1))</f>
        <v>#REF!</v>
      </c>
      <c r="B660" s="661" t="e">
        <f aca="false">IF(A660="","",+B659)</f>
        <v>#REF!</v>
      </c>
      <c r="C660" s="661" t="e">
        <f aca="false">IF(A660="","",IF(#REF!+'Plano Prestação Mensal Proposta'!A660&gt;120,0,ROUND(IF(B660&gt;0.045,(0.045*0.5),(0.5)*B660),7)))</f>
        <v>#REF!</v>
      </c>
      <c r="D660" s="661" t="e">
        <f aca="false">IF(A660="","",+B660-C660)</f>
        <v>#REF!</v>
      </c>
      <c r="E660" s="662" t="e">
        <f aca="false">IF(A660="","",IF(F659="","",+E659-F659))</f>
        <v>#REF!</v>
      </c>
      <c r="F660" s="662" t="e">
        <f aca="false">IF(A660="","",IF(J660="","",+J660-H660))</f>
        <v>#REF!</v>
      </c>
      <c r="G660" s="662" t="e">
        <f aca="false">IF(A660="","",IF(E660="","",ROUND(+E660*((1+B660)^(1/12)-1),2)))</f>
        <v>#REF!</v>
      </c>
      <c r="H660" s="662" t="e">
        <f aca="false">IF(A660="","",IF(E660="","",ROUND(+E660*((1+D660)^(1/12)-1),2)))</f>
        <v>#REF!</v>
      </c>
      <c r="I660" s="662" t="e">
        <f aca="false">IF(A660="","",+G660-H660)</f>
        <v>#REF!</v>
      </c>
      <c r="J660" s="662" t="e">
        <f aca="false">IF(A660="","",IF(#REF!="","",PMT((1+D660)^(1/12)-1,(#REF!*12)-A660+1,-E660)))</f>
        <v>#REF!</v>
      </c>
    </row>
    <row r="661" customFormat="false" ht="14.25" hidden="false" customHeight="false" outlineLevel="0" collapsed="false">
      <c r="A661" s="660" t="e">
        <f aca="false">IF(A660="","",IF(A660=#REF!*12,"",+A660+1))</f>
        <v>#REF!</v>
      </c>
      <c r="B661" s="661" t="e">
        <f aca="false">IF(A661="","",+B660)</f>
        <v>#REF!</v>
      </c>
      <c r="C661" s="661" t="e">
        <f aca="false">IF(A661="","",IF(#REF!+'Plano Prestação Mensal Proposta'!A661&gt;120,0,ROUND(IF(B661&gt;0.045,(0.045*0.5),(0.5)*B661),7)))</f>
        <v>#REF!</v>
      </c>
      <c r="D661" s="661" t="e">
        <f aca="false">IF(A661="","",+B661-C661)</f>
        <v>#REF!</v>
      </c>
      <c r="E661" s="662" t="e">
        <f aca="false">IF(A661="","",IF(F660="","",+E660-F660))</f>
        <v>#REF!</v>
      </c>
      <c r="F661" s="662" t="e">
        <f aca="false">IF(A661="","",IF(J661="","",+J661-H661))</f>
        <v>#REF!</v>
      </c>
      <c r="G661" s="662" t="e">
        <f aca="false">IF(A661="","",IF(E661="","",ROUND(+E661*((1+B661)^(1/12)-1),2)))</f>
        <v>#REF!</v>
      </c>
      <c r="H661" s="662" t="e">
        <f aca="false">IF(A661="","",IF(E661="","",ROUND(+E661*((1+D661)^(1/12)-1),2)))</f>
        <v>#REF!</v>
      </c>
      <c r="I661" s="662" t="e">
        <f aca="false">IF(A661="","",+G661-H661)</f>
        <v>#REF!</v>
      </c>
      <c r="J661" s="662" t="e">
        <f aca="false">IF(A661="","",IF(#REF!="","",PMT((1+D661)^(1/12)-1,(#REF!*12)-A661+1,-E661)))</f>
        <v>#REF!</v>
      </c>
    </row>
    <row r="662" customFormat="false" ht="14.25" hidden="false" customHeight="false" outlineLevel="0" collapsed="false">
      <c r="A662" s="660" t="e">
        <f aca="false">IF(A661="","",IF(A661=#REF!*12,"",+A661+1))</f>
        <v>#REF!</v>
      </c>
      <c r="B662" s="661" t="e">
        <f aca="false">IF(A662="","",+B661)</f>
        <v>#REF!</v>
      </c>
      <c r="C662" s="661" t="e">
        <f aca="false">IF(A662="","",IF(#REF!+'Plano Prestação Mensal Proposta'!A662&gt;120,0,ROUND(IF(B662&gt;0.045,(0.045*0.5),(0.5)*B662),7)))</f>
        <v>#REF!</v>
      </c>
      <c r="D662" s="661" t="e">
        <f aca="false">IF(A662="","",+B662-C662)</f>
        <v>#REF!</v>
      </c>
      <c r="E662" s="662" t="e">
        <f aca="false">IF(A662="","",IF(F661="","",+E661-F661))</f>
        <v>#REF!</v>
      </c>
      <c r="F662" s="662" t="e">
        <f aca="false">IF(A662="","",IF(J662="","",+J662-H662))</f>
        <v>#REF!</v>
      </c>
      <c r="G662" s="662" t="e">
        <f aca="false">IF(A662="","",IF(E662="","",ROUND(+E662*((1+B662)^(1/12)-1),2)))</f>
        <v>#REF!</v>
      </c>
      <c r="H662" s="662" t="e">
        <f aca="false">IF(A662="","",IF(E662="","",ROUND(+E662*((1+D662)^(1/12)-1),2)))</f>
        <v>#REF!</v>
      </c>
      <c r="I662" s="662" t="e">
        <f aca="false">IF(A662="","",+G662-H662)</f>
        <v>#REF!</v>
      </c>
      <c r="J662" s="662" t="e">
        <f aca="false">IF(A662="","",IF(#REF!="","",PMT((1+D662)^(1/12)-1,(#REF!*12)-A662+1,-E662)))</f>
        <v>#REF!</v>
      </c>
    </row>
    <row r="663" customFormat="false" ht="14.25" hidden="false" customHeight="false" outlineLevel="0" collapsed="false">
      <c r="A663" s="660" t="e">
        <f aca="false">IF(A662="","",IF(A662=#REF!*12,"",+A662+1))</f>
        <v>#REF!</v>
      </c>
      <c r="B663" s="661" t="e">
        <f aca="false">IF(A663="","",+B662)</f>
        <v>#REF!</v>
      </c>
      <c r="C663" s="661" t="e">
        <f aca="false">IF(A663="","",IF(#REF!+'Plano Prestação Mensal Proposta'!A663&gt;120,0,ROUND(IF(B663&gt;0.045,(0.045*0.5),(0.5)*B663),7)))</f>
        <v>#REF!</v>
      </c>
      <c r="D663" s="661" t="e">
        <f aca="false">IF(A663="","",+B663-C663)</f>
        <v>#REF!</v>
      </c>
      <c r="E663" s="662" t="e">
        <f aca="false">IF(A663="","",IF(F662="","",+E662-F662))</f>
        <v>#REF!</v>
      </c>
      <c r="F663" s="662" t="e">
        <f aca="false">IF(A663="","",IF(J663="","",+J663-H663))</f>
        <v>#REF!</v>
      </c>
      <c r="G663" s="662" t="e">
        <f aca="false">IF(A663="","",IF(E663="","",ROUND(+E663*((1+B663)^(1/12)-1),2)))</f>
        <v>#REF!</v>
      </c>
      <c r="H663" s="662" t="e">
        <f aca="false">IF(A663="","",IF(E663="","",ROUND(+E663*((1+D663)^(1/12)-1),2)))</f>
        <v>#REF!</v>
      </c>
      <c r="I663" s="662" t="e">
        <f aca="false">IF(A663="","",+G663-H663)</f>
        <v>#REF!</v>
      </c>
      <c r="J663" s="662" t="e">
        <f aca="false">IF(A663="","",IF(#REF!="","",PMT((1+D663)^(1/12)-1,(#REF!*12)-A663+1,-E663)))</f>
        <v>#REF!</v>
      </c>
    </row>
    <row r="664" customFormat="false" ht="14.25" hidden="false" customHeight="false" outlineLevel="0" collapsed="false">
      <c r="A664" s="660" t="e">
        <f aca="false">IF(A663="","",IF(A663=#REF!*12,"",+A663+1))</f>
        <v>#REF!</v>
      </c>
      <c r="B664" s="661" t="e">
        <f aca="false">IF(A664="","",+B663)</f>
        <v>#REF!</v>
      </c>
      <c r="C664" s="661" t="e">
        <f aca="false">IF(A664="","",IF(#REF!+'Plano Prestação Mensal Proposta'!A664&gt;120,0,ROUND(IF(B664&gt;0.045,(0.045*0.5),(0.5)*B664),7)))</f>
        <v>#REF!</v>
      </c>
      <c r="D664" s="661" t="e">
        <f aca="false">IF(A664="","",+B664-C664)</f>
        <v>#REF!</v>
      </c>
      <c r="E664" s="662" t="e">
        <f aca="false">IF(A664="","",IF(F663="","",+E663-F663))</f>
        <v>#REF!</v>
      </c>
      <c r="F664" s="662" t="e">
        <f aca="false">IF(A664="","",IF(J664="","",+J664-H664))</f>
        <v>#REF!</v>
      </c>
      <c r="G664" s="662" t="e">
        <f aca="false">IF(A664="","",IF(E664="","",ROUND(+E664*((1+B664)^(1/12)-1),2)))</f>
        <v>#REF!</v>
      </c>
      <c r="H664" s="662" t="e">
        <f aca="false">IF(A664="","",IF(E664="","",ROUND(+E664*((1+D664)^(1/12)-1),2)))</f>
        <v>#REF!</v>
      </c>
      <c r="I664" s="662" t="e">
        <f aca="false">IF(A664="","",+G664-H664)</f>
        <v>#REF!</v>
      </c>
      <c r="J664" s="662" t="e">
        <f aca="false">IF(A664="","",IF(#REF!="","",PMT((1+D664)^(1/12)-1,(#REF!*12)-A664+1,-E664)))</f>
        <v>#REF!</v>
      </c>
    </row>
    <row r="665" customFormat="false" ht="14.25" hidden="false" customHeight="false" outlineLevel="0" collapsed="false">
      <c r="A665" s="660" t="e">
        <f aca="false">IF(A664="","",IF(A664=#REF!*12,"",+A664+1))</f>
        <v>#REF!</v>
      </c>
      <c r="B665" s="661" t="e">
        <f aca="false">IF(A665="","",+B664)</f>
        <v>#REF!</v>
      </c>
      <c r="C665" s="661" t="e">
        <f aca="false">IF(A665="","",IF(#REF!+'Plano Prestação Mensal Proposta'!A665&gt;120,0,ROUND(IF(B665&gt;0.045,(0.045*0.5),(0.5)*B665),7)))</f>
        <v>#REF!</v>
      </c>
      <c r="D665" s="661" t="e">
        <f aca="false">IF(A665="","",+B665-C665)</f>
        <v>#REF!</v>
      </c>
      <c r="E665" s="662" t="e">
        <f aca="false">IF(A665="","",IF(F664="","",+E664-F664))</f>
        <v>#REF!</v>
      </c>
      <c r="F665" s="662" t="e">
        <f aca="false">IF(A665="","",IF(J665="","",+J665-H665))</f>
        <v>#REF!</v>
      </c>
      <c r="G665" s="662" t="e">
        <f aca="false">IF(A665="","",IF(E665="","",ROUND(+E665*((1+B665)^(1/12)-1),2)))</f>
        <v>#REF!</v>
      </c>
      <c r="H665" s="662" t="e">
        <f aca="false">IF(A665="","",IF(E665="","",ROUND(+E665*((1+D665)^(1/12)-1),2)))</f>
        <v>#REF!</v>
      </c>
      <c r="I665" s="662" t="e">
        <f aca="false">IF(A665="","",+G665-H665)</f>
        <v>#REF!</v>
      </c>
      <c r="J665" s="662" t="e">
        <f aca="false">IF(A665="","",IF(#REF!="","",PMT((1+D665)^(1/12)-1,(#REF!*12)-A665+1,-E665)))</f>
        <v>#REF!</v>
      </c>
    </row>
    <row r="666" customFormat="false" ht="14.25" hidden="false" customHeight="false" outlineLevel="0" collapsed="false">
      <c r="A666" s="660" t="e">
        <f aca="false">IF(A665="","",IF(A665=#REF!*12,"",+A665+1))</f>
        <v>#REF!</v>
      </c>
      <c r="B666" s="661" t="e">
        <f aca="false">IF(A666="","",+B665)</f>
        <v>#REF!</v>
      </c>
      <c r="C666" s="661" t="e">
        <f aca="false">IF(A666="","",IF(#REF!+'Plano Prestação Mensal Proposta'!A666&gt;120,0,ROUND(IF(B666&gt;0.045,(0.045*0.5),(0.5)*B666),7)))</f>
        <v>#REF!</v>
      </c>
      <c r="D666" s="661" t="e">
        <f aca="false">IF(A666="","",+B666-C666)</f>
        <v>#REF!</v>
      </c>
      <c r="E666" s="662" t="e">
        <f aca="false">IF(A666="","",IF(F665="","",+E665-F665))</f>
        <v>#REF!</v>
      </c>
      <c r="F666" s="662" t="e">
        <f aca="false">IF(A666="","",IF(J666="","",+J666-H666))</f>
        <v>#REF!</v>
      </c>
      <c r="G666" s="662" t="e">
        <f aca="false">IF(A666="","",IF(E666="","",ROUND(+E666*((1+B666)^(1/12)-1),2)))</f>
        <v>#REF!</v>
      </c>
      <c r="H666" s="662" t="e">
        <f aca="false">IF(A666="","",IF(E666="","",ROUND(+E666*((1+D666)^(1/12)-1),2)))</f>
        <v>#REF!</v>
      </c>
      <c r="I666" s="662" t="e">
        <f aca="false">IF(A666="","",+G666-H666)</f>
        <v>#REF!</v>
      </c>
      <c r="J666" s="662" t="e">
        <f aca="false">IF(A666="","",IF(#REF!="","",PMT((1+D666)^(1/12)-1,(#REF!*12)-A666+1,-E666)))</f>
        <v>#REF!</v>
      </c>
    </row>
    <row r="667" customFormat="false" ht="14.25" hidden="false" customHeight="false" outlineLevel="0" collapsed="false">
      <c r="A667" s="660" t="e">
        <f aca="false">IF(A666="","",IF(A666=#REF!*12,"",+A666+1))</f>
        <v>#REF!</v>
      </c>
      <c r="B667" s="661" t="e">
        <f aca="false">IF(A667="","",+B666)</f>
        <v>#REF!</v>
      </c>
      <c r="C667" s="661" t="e">
        <f aca="false">IF(A667="","",IF(#REF!+'Plano Prestação Mensal Proposta'!A667&gt;120,0,ROUND(IF(B667&gt;0.045,(0.045*0.5),(0.5)*B667),7)))</f>
        <v>#REF!</v>
      </c>
      <c r="D667" s="661" t="e">
        <f aca="false">IF(A667="","",+B667-C667)</f>
        <v>#REF!</v>
      </c>
      <c r="E667" s="662" t="e">
        <f aca="false">IF(A667="","",IF(F666="","",+E666-F666))</f>
        <v>#REF!</v>
      </c>
      <c r="F667" s="662" t="e">
        <f aca="false">IF(A667="","",IF(J667="","",+J667-H667))</f>
        <v>#REF!</v>
      </c>
      <c r="G667" s="662" t="e">
        <f aca="false">IF(A667="","",IF(E667="","",ROUND(+E667*((1+B667)^(1/12)-1),2)))</f>
        <v>#REF!</v>
      </c>
      <c r="H667" s="662" t="e">
        <f aca="false">IF(A667="","",IF(E667="","",ROUND(+E667*((1+D667)^(1/12)-1),2)))</f>
        <v>#REF!</v>
      </c>
      <c r="I667" s="662" t="e">
        <f aca="false">IF(A667="","",+G667-H667)</f>
        <v>#REF!</v>
      </c>
      <c r="J667" s="662" t="e">
        <f aca="false">IF(A667="","",IF(#REF!="","",PMT((1+D667)^(1/12)-1,(#REF!*12)-A667+1,-E667)))</f>
        <v>#REF!</v>
      </c>
    </row>
    <row r="668" customFormat="false" ht="14.25" hidden="false" customHeight="false" outlineLevel="0" collapsed="false">
      <c r="A668" s="660" t="e">
        <f aca="false">IF(A667="","",IF(A667=#REF!*12,"",+A667+1))</f>
        <v>#REF!</v>
      </c>
      <c r="B668" s="661" t="e">
        <f aca="false">IF(A668="","",+B667)</f>
        <v>#REF!</v>
      </c>
      <c r="C668" s="661" t="e">
        <f aca="false">IF(A668="","",IF(#REF!+'Plano Prestação Mensal Proposta'!A668&gt;120,0,ROUND(IF(B668&gt;0.045,(0.045*0.5),(0.5)*B668),7)))</f>
        <v>#REF!</v>
      </c>
      <c r="D668" s="661" t="e">
        <f aca="false">IF(A668="","",+B668-C668)</f>
        <v>#REF!</v>
      </c>
      <c r="E668" s="662" t="e">
        <f aca="false">IF(A668="","",IF(F667="","",+E667-F667))</f>
        <v>#REF!</v>
      </c>
      <c r="F668" s="662" t="e">
        <f aca="false">IF(A668="","",IF(J668="","",+J668-H668))</f>
        <v>#REF!</v>
      </c>
      <c r="G668" s="662" t="e">
        <f aca="false">IF(A668="","",IF(E668="","",ROUND(+E668*((1+B668)^(1/12)-1),2)))</f>
        <v>#REF!</v>
      </c>
      <c r="H668" s="662" t="e">
        <f aca="false">IF(A668="","",IF(E668="","",ROUND(+E668*((1+D668)^(1/12)-1),2)))</f>
        <v>#REF!</v>
      </c>
      <c r="I668" s="662" t="e">
        <f aca="false">IF(A668="","",+G668-H668)</f>
        <v>#REF!</v>
      </c>
      <c r="J668" s="662" t="e">
        <f aca="false">IF(A668="","",IF(#REF!="","",PMT((1+D668)^(1/12)-1,(#REF!*12)-A668+1,-E668)))</f>
        <v>#REF!</v>
      </c>
    </row>
    <row r="669" customFormat="false" ht="14.25" hidden="false" customHeight="false" outlineLevel="0" collapsed="false">
      <c r="A669" s="660" t="e">
        <f aca="false">IF(A668="","",IF(A668=#REF!*12,"",+A668+1))</f>
        <v>#REF!</v>
      </c>
      <c r="B669" s="661" t="e">
        <f aca="false">IF(A669="","",+B668)</f>
        <v>#REF!</v>
      </c>
      <c r="C669" s="661" t="e">
        <f aca="false">IF(A669="","",IF(#REF!+'Plano Prestação Mensal Proposta'!A669&gt;120,0,ROUND(IF(B669&gt;0.045,(0.045*0.5),(0.5)*B669),7)))</f>
        <v>#REF!</v>
      </c>
      <c r="D669" s="661" t="e">
        <f aca="false">IF(A669="","",+B669-C669)</f>
        <v>#REF!</v>
      </c>
      <c r="E669" s="662" t="e">
        <f aca="false">IF(A669="","",IF(F668="","",+E668-F668))</f>
        <v>#REF!</v>
      </c>
      <c r="F669" s="662" t="e">
        <f aca="false">IF(A669="","",IF(J669="","",+J669-H669))</f>
        <v>#REF!</v>
      </c>
      <c r="G669" s="662" t="e">
        <f aca="false">IF(A669="","",IF(E669="","",ROUND(+E669*((1+B669)^(1/12)-1),2)))</f>
        <v>#REF!</v>
      </c>
      <c r="H669" s="662" t="e">
        <f aca="false">IF(A669="","",IF(E669="","",ROUND(+E669*((1+D669)^(1/12)-1),2)))</f>
        <v>#REF!</v>
      </c>
      <c r="I669" s="662" t="e">
        <f aca="false">IF(A669="","",+G669-H669)</f>
        <v>#REF!</v>
      </c>
      <c r="J669" s="662" t="e">
        <f aca="false">IF(A669="","",IF(#REF!="","",PMT((1+D669)^(1/12)-1,(#REF!*12)-A669+1,-E669)))</f>
        <v>#REF!</v>
      </c>
    </row>
    <row r="670" customFormat="false" ht="14.25" hidden="false" customHeight="false" outlineLevel="0" collapsed="false">
      <c r="A670" s="660" t="e">
        <f aca="false">IF(A669="","",IF(A669=#REF!*12,"",+A669+1))</f>
        <v>#REF!</v>
      </c>
      <c r="B670" s="661" t="e">
        <f aca="false">IF(A670="","",+B669)</f>
        <v>#REF!</v>
      </c>
      <c r="C670" s="661" t="e">
        <f aca="false">IF(A670="","",IF(#REF!+'Plano Prestação Mensal Proposta'!A670&gt;120,0,ROUND(IF(B670&gt;0.045,(0.045*0.5),(0.5)*B670),7)))</f>
        <v>#REF!</v>
      </c>
      <c r="D670" s="661" t="e">
        <f aca="false">IF(A670="","",+B670-C670)</f>
        <v>#REF!</v>
      </c>
      <c r="E670" s="662" t="e">
        <f aca="false">IF(A670="","",IF(F669="","",+E669-F669))</f>
        <v>#REF!</v>
      </c>
      <c r="F670" s="662" t="e">
        <f aca="false">IF(A670="","",IF(J670="","",+J670-H670))</f>
        <v>#REF!</v>
      </c>
      <c r="G670" s="662" t="e">
        <f aca="false">IF(A670="","",IF(E670="","",ROUND(+E670*((1+B670)^(1/12)-1),2)))</f>
        <v>#REF!</v>
      </c>
      <c r="H670" s="662" t="e">
        <f aca="false">IF(A670="","",IF(E670="","",ROUND(+E670*((1+D670)^(1/12)-1),2)))</f>
        <v>#REF!</v>
      </c>
      <c r="I670" s="662" t="e">
        <f aca="false">IF(A670="","",+G670-H670)</f>
        <v>#REF!</v>
      </c>
      <c r="J670" s="662" t="e">
        <f aca="false">IF(A670="","",IF(#REF!="","",PMT((1+D670)^(1/12)-1,(#REF!*12)-A670+1,-E670)))</f>
        <v>#REF!</v>
      </c>
    </row>
    <row r="671" customFormat="false" ht="14.25" hidden="false" customHeight="false" outlineLevel="0" collapsed="false">
      <c r="A671" s="660" t="e">
        <f aca="false">IF(A670="","",IF(A670=#REF!*12,"",+A670+1))</f>
        <v>#REF!</v>
      </c>
      <c r="B671" s="661" t="e">
        <f aca="false">IF(A671="","",+B670)</f>
        <v>#REF!</v>
      </c>
      <c r="C671" s="661" t="e">
        <f aca="false">IF(A671="","",IF(#REF!+'Plano Prestação Mensal Proposta'!A671&gt;120,0,ROUND(IF(B671&gt;0.045,(0.045*0.5),(0.5)*B671),7)))</f>
        <v>#REF!</v>
      </c>
      <c r="D671" s="661" t="e">
        <f aca="false">IF(A671="","",+B671-C671)</f>
        <v>#REF!</v>
      </c>
      <c r="E671" s="662" t="e">
        <f aca="false">IF(A671="","",IF(F670="","",+E670-F670))</f>
        <v>#REF!</v>
      </c>
      <c r="F671" s="662" t="e">
        <f aca="false">IF(A671="","",IF(J671="","",+J671-H671))</f>
        <v>#REF!</v>
      </c>
      <c r="G671" s="662" t="e">
        <f aca="false">IF(A671="","",IF(E671="","",ROUND(+E671*((1+B671)^(1/12)-1),2)))</f>
        <v>#REF!</v>
      </c>
      <c r="H671" s="662" t="e">
        <f aca="false">IF(A671="","",IF(E671="","",ROUND(+E671*((1+D671)^(1/12)-1),2)))</f>
        <v>#REF!</v>
      </c>
      <c r="I671" s="662" t="e">
        <f aca="false">IF(A671="","",+G671-H671)</f>
        <v>#REF!</v>
      </c>
      <c r="J671" s="662" t="e">
        <f aca="false">IF(A671="","",IF(#REF!="","",PMT((1+D671)^(1/12)-1,(#REF!*12)-A671+1,-E671)))</f>
        <v>#REF!</v>
      </c>
    </row>
    <row r="672" customFormat="false" ht="14.25" hidden="false" customHeight="false" outlineLevel="0" collapsed="false">
      <c r="A672" s="660" t="e">
        <f aca="false">IF(A671="","",IF(A671=#REF!*12,"",+A671+1))</f>
        <v>#REF!</v>
      </c>
      <c r="B672" s="661" t="e">
        <f aca="false">IF(A672="","",+B671)</f>
        <v>#REF!</v>
      </c>
      <c r="C672" s="661" t="e">
        <f aca="false">IF(A672="","",IF(#REF!+'Plano Prestação Mensal Proposta'!A672&gt;120,0,ROUND(IF(B672&gt;0.045,(0.045*0.5),(0.5)*B672),7)))</f>
        <v>#REF!</v>
      </c>
      <c r="D672" s="661" t="e">
        <f aca="false">IF(A672="","",+B672-C672)</f>
        <v>#REF!</v>
      </c>
      <c r="E672" s="662" t="e">
        <f aca="false">IF(A672="","",IF(F671="","",+E671-F671))</f>
        <v>#REF!</v>
      </c>
      <c r="F672" s="662" t="e">
        <f aca="false">IF(A672="","",IF(J672="","",+J672-H672))</f>
        <v>#REF!</v>
      </c>
      <c r="G672" s="662" t="e">
        <f aca="false">IF(A672="","",IF(E672="","",ROUND(+E672*((1+B672)^(1/12)-1),2)))</f>
        <v>#REF!</v>
      </c>
      <c r="H672" s="662" t="e">
        <f aca="false">IF(A672="","",IF(E672="","",ROUND(+E672*((1+D672)^(1/12)-1),2)))</f>
        <v>#REF!</v>
      </c>
      <c r="I672" s="662" t="e">
        <f aca="false">IF(A672="","",+G672-H672)</f>
        <v>#REF!</v>
      </c>
      <c r="J672" s="662" t="e">
        <f aca="false">IF(A672="","",IF(#REF!="","",PMT((1+D672)^(1/12)-1,(#REF!*12)-A672+1,-E672)))</f>
        <v>#REF!</v>
      </c>
    </row>
    <row r="673" customFormat="false" ht="14.25" hidden="false" customHeight="false" outlineLevel="0" collapsed="false">
      <c r="A673" s="660" t="e">
        <f aca="false">IF(A672="","",IF(A672=#REF!*12,"",+A672+1))</f>
        <v>#REF!</v>
      </c>
      <c r="B673" s="661" t="e">
        <f aca="false">IF(A673="","",+B672)</f>
        <v>#REF!</v>
      </c>
      <c r="C673" s="661" t="e">
        <f aca="false">IF(A673="","",IF(#REF!+'Plano Prestação Mensal Proposta'!A673&gt;120,0,ROUND(IF(B673&gt;0.045,(0.045*0.5),(0.5)*B673),7)))</f>
        <v>#REF!</v>
      </c>
      <c r="D673" s="661" t="e">
        <f aca="false">IF(A673="","",+B673-C673)</f>
        <v>#REF!</v>
      </c>
      <c r="E673" s="662" t="e">
        <f aca="false">IF(A673="","",IF(F672="","",+E672-F672))</f>
        <v>#REF!</v>
      </c>
      <c r="F673" s="662" t="e">
        <f aca="false">IF(A673="","",IF(J673="","",+J673-H673))</f>
        <v>#REF!</v>
      </c>
      <c r="G673" s="662" t="e">
        <f aca="false">IF(A673="","",IF(E673="","",ROUND(+E673*((1+B673)^(1/12)-1),2)))</f>
        <v>#REF!</v>
      </c>
      <c r="H673" s="662" t="e">
        <f aca="false">IF(A673="","",IF(E673="","",ROUND(+E673*((1+D673)^(1/12)-1),2)))</f>
        <v>#REF!</v>
      </c>
      <c r="I673" s="662" t="e">
        <f aca="false">IF(A673="","",+G673-H673)</f>
        <v>#REF!</v>
      </c>
      <c r="J673" s="662" t="e">
        <f aca="false">IF(A673="","",IF(#REF!="","",PMT((1+D673)^(1/12)-1,(#REF!*12)-A673+1,-E673)))</f>
        <v>#REF!</v>
      </c>
    </row>
    <row r="674" customFormat="false" ht="14.25" hidden="false" customHeight="false" outlineLevel="0" collapsed="false">
      <c r="A674" s="660" t="e">
        <f aca="false">IF(A673="","",IF(A673=#REF!*12,"",+A673+1))</f>
        <v>#REF!</v>
      </c>
      <c r="B674" s="661" t="e">
        <f aca="false">IF(A674="","",+B673)</f>
        <v>#REF!</v>
      </c>
      <c r="C674" s="661" t="e">
        <f aca="false">IF(A674="","",IF(#REF!+'Plano Prestação Mensal Proposta'!A674&gt;120,0,ROUND(IF(B674&gt;0.045,(0.045*0.5),(0.5)*B674),7)))</f>
        <v>#REF!</v>
      </c>
      <c r="D674" s="661" t="e">
        <f aca="false">IF(A674="","",+B674-C674)</f>
        <v>#REF!</v>
      </c>
      <c r="E674" s="662" t="e">
        <f aca="false">IF(A674="","",IF(F673="","",+E673-F673))</f>
        <v>#REF!</v>
      </c>
      <c r="F674" s="662" t="e">
        <f aca="false">IF(A674="","",IF(J674="","",+J674-H674))</f>
        <v>#REF!</v>
      </c>
      <c r="G674" s="662" t="e">
        <f aca="false">IF(A674="","",IF(E674="","",ROUND(+E674*((1+B674)^(1/12)-1),2)))</f>
        <v>#REF!</v>
      </c>
      <c r="H674" s="662" t="e">
        <f aca="false">IF(A674="","",IF(E674="","",ROUND(+E674*((1+D674)^(1/12)-1),2)))</f>
        <v>#REF!</v>
      </c>
      <c r="I674" s="662" t="e">
        <f aca="false">IF(A674="","",+G674-H674)</f>
        <v>#REF!</v>
      </c>
      <c r="J674" s="662" t="e">
        <f aca="false">IF(A674="","",IF(#REF!="","",PMT((1+D674)^(1/12)-1,(#REF!*12)-A674+1,-E674)))</f>
        <v>#REF!</v>
      </c>
    </row>
    <row r="675" customFormat="false" ht="14.25" hidden="false" customHeight="false" outlineLevel="0" collapsed="false">
      <c r="A675" s="660" t="e">
        <f aca="false">IF(A674="","",IF(A674=#REF!*12,"",+A674+1))</f>
        <v>#REF!</v>
      </c>
      <c r="B675" s="661" t="e">
        <f aca="false">IF(A675="","",+B674)</f>
        <v>#REF!</v>
      </c>
      <c r="C675" s="661" t="e">
        <f aca="false">IF(A675="","",IF(#REF!+'Plano Prestação Mensal Proposta'!A675&gt;120,0,ROUND(IF(B675&gt;0.045,(0.045*0.5),(0.5)*B675),7)))</f>
        <v>#REF!</v>
      </c>
      <c r="D675" s="661" t="e">
        <f aca="false">IF(A675="","",+B675-C675)</f>
        <v>#REF!</v>
      </c>
      <c r="E675" s="662" t="e">
        <f aca="false">IF(A675="","",IF(F674="","",+E674-F674))</f>
        <v>#REF!</v>
      </c>
      <c r="F675" s="662" t="e">
        <f aca="false">IF(A675="","",IF(J675="","",+J675-H675))</f>
        <v>#REF!</v>
      </c>
      <c r="G675" s="662" t="e">
        <f aca="false">IF(A675="","",IF(E675="","",ROUND(+E675*((1+B675)^(1/12)-1),2)))</f>
        <v>#REF!</v>
      </c>
      <c r="H675" s="662" t="e">
        <f aca="false">IF(A675="","",IF(E675="","",ROUND(+E675*((1+D675)^(1/12)-1),2)))</f>
        <v>#REF!</v>
      </c>
      <c r="I675" s="662" t="e">
        <f aca="false">IF(A675="","",+G675-H675)</f>
        <v>#REF!</v>
      </c>
      <c r="J675" s="662" t="e">
        <f aca="false">IF(A675="","",IF(#REF!="","",PMT((1+D675)^(1/12)-1,(#REF!*12)-A675+1,-E675)))</f>
        <v>#REF!</v>
      </c>
    </row>
    <row r="676" customFormat="false" ht="14.25" hidden="false" customHeight="false" outlineLevel="0" collapsed="false">
      <c r="A676" s="660" t="e">
        <f aca="false">IF(A675="","",IF(A675=#REF!*12,"",+A675+1))</f>
        <v>#REF!</v>
      </c>
      <c r="B676" s="661" t="e">
        <f aca="false">IF(A676="","",+B675)</f>
        <v>#REF!</v>
      </c>
      <c r="C676" s="661" t="e">
        <f aca="false">IF(A676="","",IF(#REF!+'Plano Prestação Mensal Proposta'!A676&gt;120,0,ROUND(IF(B676&gt;0.045,(0.045*0.5),(0.5)*B676),7)))</f>
        <v>#REF!</v>
      </c>
      <c r="D676" s="661" t="e">
        <f aca="false">IF(A676="","",+B676-C676)</f>
        <v>#REF!</v>
      </c>
      <c r="E676" s="662" t="e">
        <f aca="false">IF(A676="","",IF(F675="","",+E675-F675))</f>
        <v>#REF!</v>
      </c>
      <c r="F676" s="662" t="e">
        <f aca="false">IF(A676="","",IF(J676="","",+J676-H676))</f>
        <v>#REF!</v>
      </c>
      <c r="G676" s="662" t="e">
        <f aca="false">IF(A676="","",IF(E676="","",ROUND(+E676*((1+B676)^(1/12)-1),2)))</f>
        <v>#REF!</v>
      </c>
      <c r="H676" s="662" t="e">
        <f aca="false">IF(A676="","",IF(E676="","",ROUND(+E676*((1+D676)^(1/12)-1),2)))</f>
        <v>#REF!</v>
      </c>
      <c r="I676" s="662" t="e">
        <f aca="false">IF(A676="","",+G676-H676)</f>
        <v>#REF!</v>
      </c>
      <c r="J676" s="662" t="e">
        <f aca="false">IF(A676="","",IF(#REF!="","",PMT((1+D676)^(1/12)-1,(#REF!*12)-A676+1,-E676)))</f>
        <v>#REF!</v>
      </c>
    </row>
    <row r="677" customFormat="false" ht="14.25" hidden="false" customHeight="false" outlineLevel="0" collapsed="false">
      <c r="A677" s="660" t="e">
        <f aca="false">IF(A676="","",IF(A676=#REF!*12,"",+A676+1))</f>
        <v>#REF!</v>
      </c>
      <c r="B677" s="661" t="e">
        <f aca="false">IF(A677="","",+B676)</f>
        <v>#REF!</v>
      </c>
      <c r="C677" s="661" t="e">
        <f aca="false">IF(A677="","",IF(#REF!+'Plano Prestação Mensal Proposta'!A677&gt;120,0,ROUND(IF(B677&gt;0.045,(0.045*0.5),(0.5)*B677),7)))</f>
        <v>#REF!</v>
      </c>
      <c r="D677" s="661" t="e">
        <f aca="false">IF(A677="","",+B677-C677)</f>
        <v>#REF!</v>
      </c>
      <c r="E677" s="662" t="e">
        <f aca="false">IF(A677="","",IF(F676="","",+E676-F676))</f>
        <v>#REF!</v>
      </c>
      <c r="F677" s="662" t="e">
        <f aca="false">IF(A677="","",IF(J677="","",+J677-H677))</f>
        <v>#REF!</v>
      </c>
      <c r="G677" s="662" t="e">
        <f aca="false">IF(A677="","",IF(E677="","",ROUND(+E677*((1+B677)^(1/12)-1),2)))</f>
        <v>#REF!</v>
      </c>
      <c r="H677" s="662" t="e">
        <f aca="false">IF(A677="","",IF(E677="","",ROUND(+E677*((1+D677)^(1/12)-1),2)))</f>
        <v>#REF!</v>
      </c>
      <c r="I677" s="662" t="e">
        <f aca="false">IF(A677="","",+G677-H677)</f>
        <v>#REF!</v>
      </c>
      <c r="J677" s="662" t="e">
        <f aca="false">IF(A677="","",IF(#REF!="","",PMT((1+D677)^(1/12)-1,(#REF!*12)-A677+1,-E677)))</f>
        <v>#REF!</v>
      </c>
    </row>
    <row r="678" customFormat="false" ht="14.25" hidden="false" customHeight="false" outlineLevel="0" collapsed="false">
      <c r="A678" s="660" t="e">
        <f aca="false">IF(A677="","",IF(A677=#REF!*12,"",+A677+1))</f>
        <v>#REF!</v>
      </c>
      <c r="B678" s="661" t="e">
        <f aca="false">IF(A678="","",+B677)</f>
        <v>#REF!</v>
      </c>
      <c r="C678" s="661" t="e">
        <f aca="false">IF(A678="","",IF(#REF!+'Plano Prestação Mensal Proposta'!A678&gt;120,0,ROUND(IF(B678&gt;0.045,(0.045*0.5),(0.5)*B678),7)))</f>
        <v>#REF!</v>
      </c>
      <c r="D678" s="661" t="e">
        <f aca="false">IF(A678="","",+B678-C678)</f>
        <v>#REF!</v>
      </c>
      <c r="E678" s="662" t="e">
        <f aca="false">IF(A678="","",IF(F677="","",+E677-F677))</f>
        <v>#REF!</v>
      </c>
      <c r="F678" s="662" t="e">
        <f aca="false">IF(A678="","",IF(J678="","",+J678-H678))</f>
        <v>#REF!</v>
      </c>
      <c r="G678" s="662" t="e">
        <f aca="false">IF(A678="","",IF(E678="","",ROUND(+E678*((1+B678)^(1/12)-1),2)))</f>
        <v>#REF!</v>
      </c>
      <c r="H678" s="662" t="e">
        <f aca="false">IF(A678="","",IF(E678="","",ROUND(+E678*((1+D678)^(1/12)-1),2)))</f>
        <v>#REF!</v>
      </c>
      <c r="I678" s="662" t="e">
        <f aca="false">IF(A678="","",+G678-H678)</f>
        <v>#REF!</v>
      </c>
      <c r="J678" s="662" t="e">
        <f aca="false">IF(A678="","",IF(#REF!="","",PMT((1+D678)^(1/12)-1,(#REF!*12)-A678+1,-E678)))</f>
        <v>#REF!</v>
      </c>
    </row>
    <row r="679" customFormat="false" ht="14.25" hidden="false" customHeight="false" outlineLevel="0" collapsed="false">
      <c r="A679" s="660" t="e">
        <f aca="false">IF(A678="","",IF(A678=#REF!*12,"",+A678+1))</f>
        <v>#REF!</v>
      </c>
      <c r="B679" s="661" t="e">
        <f aca="false">IF(A679="","",+B678)</f>
        <v>#REF!</v>
      </c>
      <c r="C679" s="661" t="e">
        <f aca="false">IF(A679="","",IF(#REF!+'Plano Prestação Mensal Proposta'!A679&gt;120,0,ROUND(IF(B679&gt;0.045,(0.045*0.5),(0.5)*B679),7)))</f>
        <v>#REF!</v>
      </c>
      <c r="D679" s="661" t="e">
        <f aca="false">IF(A679="","",+B679-C679)</f>
        <v>#REF!</v>
      </c>
      <c r="E679" s="662" t="e">
        <f aca="false">IF(A679="","",IF(F678="","",+E678-F678))</f>
        <v>#REF!</v>
      </c>
      <c r="F679" s="662" t="e">
        <f aca="false">IF(A679="","",IF(J679="","",+J679-H679))</f>
        <v>#REF!</v>
      </c>
      <c r="G679" s="662" t="e">
        <f aca="false">IF(A679="","",IF(E679="","",ROUND(+E679*((1+B679)^(1/12)-1),2)))</f>
        <v>#REF!</v>
      </c>
      <c r="H679" s="662" t="e">
        <f aca="false">IF(A679="","",IF(E679="","",ROUND(+E679*((1+D679)^(1/12)-1),2)))</f>
        <v>#REF!</v>
      </c>
      <c r="I679" s="662" t="e">
        <f aca="false">IF(A679="","",+G679-H679)</f>
        <v>#REF!</v>
      </c>
      <c r="J679" s="662" t="e">
        <f aca="false">IF(A679="","",IF(#REF!="","",PMT((1+D679)^(1/12)-1,(#REF!*12)-A679+1,-E679)))</f>
        <v>#REF!</v>
      </c>
    </row>
    <row r="680" customFormat="false" ht="14.25" hidden="false" customHeight="false" outlineLevel="0" collapsed="false">
      <c r="A680" s="660" t="e">
        <f aca="false">IF(A679="","",IF(A679=#REF!*12,"",+A679+1))</f>
        <v>#REF!</v>
      </c>
      <c r="B680" s="661" t="e">
        <f aca="false">IF(A680="","",+B679)</f>
        <v>#REF!</v>
      </c>
      <c r="C680" s="661" t="e">
        <f aca="false">IF(A680="","",IF(#REF!+'Plano Prestação Mensal Proposta'!A680&gt;120,0,ROUND(IF(B680&gt;0.045,(0.045*0.5),(0.5)*B680),7)))</f>
        <v>#REF!</v>
      </c>
      <c r="D680" s="661" t="e">
        <f aca="false">IF(A680="","",+B680-C680)</f>
        <v>#REF!</v>
      </c>
      <c r="E680" s="662" t="e">
        <f aca="false">IF(A680="","",IF(F679="","",+E679-F679))</f>
        <v>#REF!</v>
      </c>
      <c r="F680" s="662" t="e">
        <f aca="false">IF(A680="","",IF(J680="","",+J680-H680))</f>
        <v>#REF!</v>
      </c>
      <c r="G680" s="662" t="e">
        <f aca="false">IF(A680="","",IF(E680="","",ROUND(+E680*((1+B680)^(1/12)-1),2)))</f>
        <v>#REF!</v>
      </c>
      <c r="H680" s="662" t="e">
        <f aca="false">IF(A680="","",IF(E680="","",ROUND(+E680*((1+D680)^(1/12)-1),2)))</f>
        <v>#REF!</v>
      </c>
      <c r="I680" s="662" t="e">
        <f aca="false">IF(A680="","",+G680-H680)</f>
        <v>#REF!</v>
      </c>
      <c r="J680" s="662" t="e">
        <f aca="false">IF(A680="","",IF(#REF!="","",PMT((1+D680)^(1/12)-1,(#REF!*12)-A680+1,-E680)))</f>
        <v>#REF!</v>
      </c>
    </row>
    <row r="681" customFormat="false" ht="14.25" hidden="false" customHeight="false" outlineLevel="0" collapsed="false">
      <c r="A681" s="660" t="e">
        <f aca="false">IF(A680="","",IF(A680=#REF!*12,"",+A680+1))</f>
        <v>#REF!</v>
      </c>
      <c r="B681" s="661" t="e">
        <f aca="false">IF(A681="","",+B680)</f>
        <v>#REF!</v>
      </c>
      <c r="C681" s="661" t="e">
        <f aca="false">IF(A681="","",IF(#REF!+'Plano Prestação Mensal Proposta'!A681&gt;120,0,ROUND(IF(B681&gt;0.045,(0.045*0.5),(0.5)*B681),7)))</f>
        <v>#REF!</v>
      </c>
      <c r="D681" s="661" t="e">
        <f aca="false">IF(A681="","",+B681-C681)</f>
        <v>#REF!</v>
      </c>
      <c r="E681" s="662" t="e">
        <f aca="false">IF(A681="","",IF(F680="","",+E680-F680))</f>
        <v>#REF!</v>
      </c>
      <c r="F681" s="662" t="e">
        <f aca="false">IF(A681="","",IF(J681="","",+J681-H681))</f>
        <v>#REF!</v>
      </c>
      <c r="G681" s="662" t="e">
        <f aca="false">IF(A681="","",IF(E681="","",ROUND(+E681*((1+B681)^(1/12)-1),2)))</f>
        <v>#REF!</v>
      </c>
      <c r="H681" s="662" t="e">
        <f aca="false">IF(A681="","",IF(E681="","",ROUND(+E681*((1+D681)^(1/12)-1),2)))</f>
        <v>#REF!</v>
      </c>
      <c r="I681" s="662" t="e">
        <f aca="false">IF(A681="","",+G681-H681)</f>
        <v>#REF!</v>
      </c>
      <c r="J681" s="662" t="e">
        <f aca="false">IF(A681="","",IF(#REF!="","",PMT((1+D681)^(1/12)-1,(#REF!*12)-A681+1,-E681)))</f>
        <v>#REF!</v>
      </c>
    </row>
    <row r="682" customFormat="false" ht="14.25" hidden="false" customHeight="false" outlineLevel="0" collapsed="false">
      <c r="A682" s="660" t="e">
        <f aca="false">IF(A681="","",IF(A681=#REF!*12,"",+A681+1))</f>
        <v>#REF!</v>
      </c>
      <c r="B682" s="661" t="e">
        <f aca="false">IF(A682="","",+B681)</f>
        <v>#REF!</v>
      </c>
      <c r="C682" s="661" t="e">
        <f aca="false">IF(A682="","",IF(#REF!+'Plano Prestação Mensal Proposta'!A682&gt;120,0,ROUND(IF(B682&gt;0.045,(0.045*0.5),(0.5)*B682),7)))</f>
        <v>#REF!</v>
      </c>
      <c r="D682" s="661" t="e">
        <f aca="false">IF(A682="","",+B682-C682)</f>
        <v>#REF!</v>
      </c>
      <c r="E682" s="662" t="e">
        <f aca="false">IF(A682="","",IF(F681="","",+E681-F681))</f>
        <v>#REF!</v>
      </c>
      <c r="F682" s="662" t="e">
        <f aca="false">IF(A682="","",IF(J682="","",+J682-H682))</f>
        <v>#REF!</v>
      </c>
      <c r="G682" s="662" t="e">
        <f aca="false">IF(A682="","",IF(E682="","",ROUND(+E682*((1+B682)^(1/12)-1),2)))</f>
        <v>#REF!</v>
      </c>
      <c r="H682" s="662" t="e">
        <f aca="false">IF(A682="","",IF(E682="","",ROUND(+E682*((1+D682)^(1/12)-1),2)))</f>
        <v>#REF!</v>
      </c>
      <c r="I682" s="662" t="e">
        <f aca="false">IF(A682="","",+G682-H682)</f>
        <v>#REF!</v>
      </c>
      <c r="J682" s="662" t="e">
        <f aca="false">IF(A682="","",IF(#REF!="","",PMT((1+D682)^(1/12)-1,(#REF!*12)-A682+1,-E682)))</f>
        <v>#REF!</v>
      </c>
    </row>
    <row r="683" customFormat="false" ht="14.25" hidden="false" customHeight="false" outlineLevel="0" collapsed="false">
      <c r="A683" s="660" t="e">
        <f aca="false">IF(A682="","",IF(A682=#REF!*12,"",+A682+1))</f>
        <v>#REF!</v>
      </c>
      <c r="B683" s="661" t="e">
        <f aca="false">IF(A683="","",+B682)</f>
        <v>#REF!</v>
      </c>
      <c r="C683" s="661" t="e">
        <f aca="false">IF(A683="","",IF(#REF!+'Plano Prestação Mensal Proposta'!A683&gt;120,0,ROUND(IF(B683&gt;0.045,(0.045*0.5),(0.5)*B683),7)))</f>
        <v>#REF!</v>
      </c>
      <c r="D683" s="661" t="e">
        <f aca="false">IF(A683="","",+B683-C683)</f>
        <v>#REF!</v>
      </c>
      <c r="E683" s="662" t="e">
        <f aca="false">IF(A683="","",IF(F682="","",+E682-F682))</f>
        <v>#REF!</v>
      </c>
      <c r="F683" s="662" t="e">
        <f aca="false">IF(A683="","",IF(J683="","",+J683-H683))</f>
        <v>#REF!</v>
      </c>
      <c r="G683" s="662" t="e">
        <f aca="false">IF(A683="","",IF(E683="","",ROUND(+E683*((1+B683)^(1/12)-1),2)))</f>
        <v>#REF!</v>
      </c>
      <c r="H683" s="662" t="e">
        <f aca="false">IF(A683="","",IF(E683="","",ROUND(+E683*((1+D683)^(1/12)-1),2)))</f>
        <v>#REF!</v>
      </c>
      <c r="I683" s="662" t="e">
        <f aca="false">IF(A683="","",+G683-H683)</f>
        <v>#REF!</v>
      </c>
      <c r="J683" s="662" t="e">
        <f aca="false">IF(A683="","",IF(#REF!="","",PMT((1+D683)^(1/12)-1,(#REF!*12)-A683+1,-E683)))</f>
        <v>#REF!</v>
      </c>
    </row>
    <row r="684" customFormat="false" ht="14.25" hidden="false" customHeight="false" outlineLevel="0" collapsed="false">
      <c r="A684" s="660" t="e">
        <f aca="false">IF(A683="","",IF(A683=#REF!*12,"",+A683+1))</f>
        <v>#REF!</v>
      </c>
      <c r="B684" s="661" t="e">
        <f aca="false">IF(A684="","",+B683)</f>
        <v>#REF!</v>
      </c>
      <c r="C684" s="661" t="e">
        <f aca="false">IF(A684="","",IF(#REF!+'Plano Prestação Mensal Proposta'!A684&gt;120,0,ROUND(IF(B684&gt;0.045,(0.045*0.5),(0.5)*B684),7)))</f>
        <v>#REF!</v>
      </c>
      <c r="D684" s="661" t="e">
        <f aca="false">IF(A684="","",+B684-C684)</f>
        <v>#REF!</v>
      </c>
      <c r="E684" s="662" t="e">
        <f aca="false">IF(A684="","",IF(F683="","",+E683-F683))</f>
        <v>#REF!</v>
      </c>
      <c r="F684" s="662" t="e">
        <f aca="false">IF(A684="","",IF(J684="","",+J684-H684))</f>
        <v>#REF!</v>
      </c>
      <c r="G684" s="662" t="e">
        <f aca="false">IF(A684="","",IF(E684="","",ROUND(+E684*((1+B684)^(1/12)-1),2)))</f>
        <v>#REF!</v>
      </c>
      <c r="H684" s="662" t="e">
        <f aca="false">IF(A684="","",IF(E684="","",ROUND(+E684*((1+D684)^(1/12)-1),2)))</f>
        <v>#REF!</v>
      </c>
      <c r="I684" s="662" t="e">
        <f aca="false">IF(A684="","",+G684-H684)</f>
        <v>#REF!</v>
      </c>
      <c r="J684" s="662" t="e">
        <f aca="false">IF(A684="","",IF(#REF!="","",PMT((1+D684)^(1/12)-1,(#REF!*12)-A684+1,-E684)))</f>
        <v>#REF!</v>
      </c>
    </row>
    <row r="685" customFormat="false" ht="14.25" hidden="false" customHeight="false" outlineLevel="0" collapsed="false">
      <c r="A685" s="660" t="e">
        <f aca="false">IF(A684="","",IF(A684=#REF!*12,"",+A684+1))</f>
        <v>#REF!</v>
      </c>
      <c r="B685" s="661" t="e">
        <f aca="false">IF(A685="","",+B684)</f>
        <v>#REF!</v>
      </c>
      <c r="C685" s="661" t="e">
        <f aca="false">IF(A685="","",IF(#REF!+'Plano Prestação Mensal Proposta'!A685&gt;120,0,ROUND(IF(B685&gt;0.045,(0.045*0.5),(0.5)*B685),7)))</f>
        <v>#REF!</v>
      </c>
      <c r="D685" s="661" t="e">
        <f aca="false">IF(A685="","",+B685-C685)</f>
        <v>#REF!</v>
      </c>
      <c r="E685" s="662" t="e">
        <f aca="false">IF(A685="","",IF(F684="","",+E684-F684))</f>
        <v>#REF!</v>
      </c>
      <c r="F685" s="662" t="e">
        <f aca="false">IF(A685="","",IF(J685="","",+J685-H685))</f>
        <v>#REF!</v>
      </c>
      <c r="G685" s="662" t="e">
        <f aca="false">IF(A685="","",IF(E685="","",ROUND(+E685*((1+B685)^(1/12)-1),2)))</f>
        <v>#REF!</v>
      </c>
      <c r="H685" s="662" t="e">
        <f aca="false">IF(A685="","",IF(E685="","",ROUND(+E685*((1+D685)^(1/12)-1),2)))</f>
        <v>#REF!</v>
      </c>
      <c r="I685" s="662" t="e">
        <f aca="false">IF(A685="","",+G685-H685)</f>
        <v>#REF!</v>
      </c>
      <c r="J685" s="662" t="e">
        <f aca="false">IF(A685="","",IF(#REF!="","",PMT((1+D685)^(1/12)-1,(#REF!*12)-A685+1,-E685)))</f>
        <v>#REF!</v>
      </c>
    </row>
    <row r="686" customFormat="false" ht="14.25" hidden="false" customHeight="false" outlineLevel="0" collapsed="false">
      <c r="A686" s="660" t="e">
        <f aca="false">IF(A685="","",IF(A685=#REF!*12,"",+A685+1))</f>
        <v>#REF!</v>
      </c>
      <c r="B686" s="661" t="e">
        <f aca="false">IF(A686="","",+B685)</f>
        <v>#REF!</v>
      </c>
      <c r="C686" s="661" t="e">
        <f aca="false">IF(A686="","",IF(#REF!+'Plano Prestação Mensal Proposta'!A686&gt;120,0,ROUND(IF(B686&gt;0.045,(0.045*0.5),(0.5)*B686),7)))</f>
        <v>#REF!</v>
      </c>
      <c r="D686" s="661" t="e">
        <f aca="false">IF(A686="","",+B686-C686)</f>
        <v>#REF!</v>
      </c>
      <c r="E686" s="662" t="e">
        <f aca="false">IF(A686="","",IF(F685="","",+E685-F685))</f>
        <v>#REF!</v>
      </c>
      <c r="F686" s="662" t="e">
        <f aca="false">IF(A686="","",IF(J686="","",+J686-H686))</f>
        <v>#REF!</v>
      </c>
      <c r="G686" s="662" t="e">
        <f aca="false">IF(A686="","",IF(E686="","",ROUND(+E686*((1+B686)^(1/12)-1),2)))</f>
        <v>#REF!</v>
      </c>
      <c r="H686" s="662" t="e">
        <f aca="false">IF(A686="","",IF(E686="","",ROUND(+E686*((1+D686)^(1/12)-1),2)))</f>
        <v>#REF!</v>
      </c>
      <c r="I686" s="662" t="e">
        <f aca="false">IF(A686="","",+G686-H686)</f>
        <v>#REF!</v>
      </c>
      <c r="J686" s="662" t="e">
        <f aca="false">IF(A686="","",IF(#REF!="","",PMT((1+D686)^(1/12)-1,(#REF!*12)-A686+1,-E686)))</f>
        <v>#REF!</v>
      </c>
    </row>
    <row r="687" customFormat="false" ht="14.25" hidden="false" customHeight="false" outlineLevel="0" collapsed="false">
      <c r="A687" s="660" t="e">
        <f aca="false">IF(A686="","",IF(A686=#REF!*12,"",+A686+1))</f>
        <v>#REF!</v>
      </c>
      <c r="B687" s="661" t="e">
        <f aca="false">IF(A687="","",+B686)</f>
        <v>#REF!</v>
      </c>
      <c r="C687" s="661" t="e">
        <f aca="false">IF(A687="","",IF(#REF!+'Plano Prestação Mensal Proposta'!A687&gt;120,0,ROUND(IF(B687&gt;0.045,(0.045*0.5),(0.5)*B687),7)))</f>
        <v>#REF!</v>
      </c>
      <c r="D687" s="661" t="e">
        <f aca="false">IF(A687="","",+B687-C687)</f>
        <v>#REF!</v>
      </c>
      <c r="E687" s="662" t="e">
        <f aca="false">IF(A687="","",IF(F686="","",+E686-F686))</f>
        <v>#REF!</v>
      </c>
      <c r="F687" s="662" t="e">
        <f aca="false">IF(A687="","",IF(J687="","",+J687-H687))</f>
        <v>#REF!</v>
      </c>
      <c r="G687" s="662" t="e">
        <f aca="false">IF(A687="","",IF(E687="","",ROUND(+E687*((1+B687)^(1/12)-1),2)))</f>
        <v>#REF!</v>
      </c>
      <c r="H687" s="662" t="e">
        <f aca="false">IF(A687="","",IF(E687="","",ROUND(+E687*((1+D687)^(1/12)-1),2)))</f>
        <v>#REF!</v>
      </c>
      <c r="I687" s="662" t="e">
        <f aca="false">IF(A687="","",+G687-H687)</f>
        <v>#REF!</v>
      </c>
      <c r="J687" s="662" t="e">
        <f aca="false">IF(A687="","",IF(#REF!="","",PMT((1+D687)^(1/12)-1,(#REF!*12)-A687+1,-E687)))</f>
        <v>#REF!</v>
      </c>
    </row>
    <row r="688" customFormat="false" ht="14.25" hidden="false" customHeight="false" outlineLevel="0" collapsed="false">
      <c r="A688" s="660" t="e">
        <f aca="false">IF(A687="","",IF(A687=#REF!*12,"",+A687+1))</f>
        <v>#REF!</v>
      </c>
      <c r="B688" s="661" t="e">
        <f aca="false">IF(A688="","",+B687)</f>
        <v>#REF!</v>
      </c>
      <c r="C688" s="661" t="e">
        <f aca="false">IF(A688="","",IF(#REF!+'Plano Prestação Mensal Proposta'!A688&gt;120,0,ROUND(IF(B688&gt;0.045,(0.045*0.5),(0.5)*B688),7)))</f>
        <v>#REF!</v>
      </c>
      <c r="D688" s="661" t="e">
        <f aca="false">IF(A688="","",+B688-C688)</f>
        <v>#REF!</v>
      </c>
      <c r="E688" s="662" t="e">
        <f aca="false">IF(A688="","",IF(F687="","",+E687-F687))</f>
        <v>#REF!</v>
      </c>
      <c r="F688" s="662" t="e">
        <f aca="false">IF(A688="","",IF(J688="","",+J688-H688))</f>
        <v>#REF!</v>
      </c>
      <c r="G688" s="662" t="e">
        <f aca="false">IF(A688="","",IF(E688="","",ROUND(+E688*((1+B688)^(1/12)-1),2)))</f>
        <v>#REF!</v>
      </c>
      <c r="H688" s="662" t="e">
        <f aca="false">IF(A688="","",IF(E688="","",ROUND(+E688*((1+D688)^(1/12)-1),2)))</f>
        <v>#REF!</v>
      </c>
      <c r="I688" s="662" t="e">
        <f aca="false">IF(A688="","",+G688-H688)</f>
        <v>#REF!</v>
      </c>
      <c r="J688" s="662" t="e">
        <f aca="false">IF(A688="","",IF(#REF!="","",PMT((1+D688)^(1/12)-1,(#REF!*12)-A688+1,-E688)))</f>
        <v>#REF!</v>
      </c>
    </row>
    <row r="689" customFormat="false" ht="14.25" hidden="false" customHeight="false" outlineLevel="0" collapsed="false">
      <c r="A689" s="660" t="e">
        <f aca="false">IF(A688="","",IF(A688=#REF!*12,"",+A688+1))</f>
        <v>#REF!</v>
      </c>
      <c r="B689" s="661" t="e">
        <f aca="false">IF(A689="","",+B688)</f>
        <v>#REF!</v>
      </c>
      <c r="C689" s="661" t="e">
        <f aca="false">IF(A689="","",IF(#REF!+'Plano Prestação Mensal Proposta'!A689&gt;120,0,ROUND(IF(B689&gt;0.045,(0.045*0.5),(0.5)*B689),7)))</f>
        <v>#REF!</v>
      </c>
      <c r="D689" s="661" t="e">
        <f aca="false">IF(A689="","",+B689-C689)</f>
        <v>#REF!</v>
      </c>
      <c r="E689" s="662" t="e">
        <f aca="false">IF(A689="","",IF(F688="","",+E688-F688))</f>
        <v>#REF!</v>
      </c>
      <c r="F689" s="662" t="e">
        <f aca="false">IF(A689="","",IF(J689="","",+J689-H689))</f>
        <v>#REF!</v>
      </c>
      <c r="G689" s="662" t="e">
        <f aca="false">IF(A689="","",IF(E689="","",ROUND(+E689*((1+B689)^(1/12)-1),2)))</f>
        <v>#REF!</v>
      </c>
      <c r="H689" s="662" t="e">
        <f aca="false">IF(A689="","",IF(E689="","",ROUND(+E689*((1+D689)^(1/12)-1),2)))</f>
        <v>#REF!</v>
      </c>
      <c r="I689" s="662" t="e">
        <f aca="false">IF(A689="","",+G689-H689)</f>
        <v>#REF!</v>
      </c>
      <c r="J689" s="662" t="e">
        <f aca="false">IF(A689="","",IF(#REF!="","",PMT((1+D689)^(1/12)-1,(#REF!*12)-A689+1,-E689)))</f>
        <v>#REF!</v>
      </c>
    </row>
    <row r="690" customFormat="false" ht="14.25" hidden="false" customHeight="false" outlineLevel="0" collapsed="false">
      <c r="A690" s="660" t="e">
        <f aca="false">IF(A689="","",IF(A689=#REF!*12,"",+A689+1))</f>
        <v>#REF!</v>
      </c>
      <c r="B690" s="661" t="e">
        <f aca="false">IF(A690="","",+B689)</f>
        <v>#REF!</v>
      </c>
      <c r="C690" s="661" t="e">
        <f aca="false">IF(A690="","",IF(#REF!+'Plano Prestação Mensal Proposta'!A690&gt;120,0,ROUND(IF(B690&gt;0.045,(0.045*0.5),(0.5)*B690),7)))</f>
        <v>#REF!</v>
      </c>
      <c r="D690" s="661" t="e">
        <f aca="false">IF(A690="","",+B690-C690)</f>
        <v>#REF!</v>
      </c>
      <c r="E690" s="662" t="e">
        <f aca="false">IF(A690="","",IF(F689="","",+E689-F689))</f>
        <v>#REF!</v>
      </c>
      <c r="F690" s="662" t="e">
        <f aca="false">IF(A690="","",IF(J690="","",+J690-H690))</f>
        <v>#REF!</v>
      </c>
      <c r="G690" s="662" t="e">
        <f aca="false">IF(A690="","",IF(E690="","",ROUND(+E690*((1+B690)^(1/12)-1),2)))</f>
        <v>#REF!</v>
      </c>
      <c r="H690" s="662" t="e">
        <f aca="false">IF(A690="","",IF(E690="","",ROUND(+E690*((1+D690)^(1/12)-1),2)))</f>
        <v>#REF!</v>
      </c>
      <c r="I690" s="662" t="e">
        <f aca="false">IF(A690="","",+G690-H690)</f>
        <v>#REF!</v>
      </c>
      <c r="J690" s="662" t="e">
        <f aca="false">IF(A690="","",IF(#REF!="","",PMT((1+D690)^(1/12)-1,(#REF!*12)-A690+1,-E690)))</f>
        <v>#REF!</v>
      </c>
    </row>
    <row r="691" customFormat="false" ht="14.25" hidden="false" customHeight="false" outlineLevel="0" collapsed="false">
      <c r="A691" s="660" t="e">
        <f aca="false">IF(A690="","",IF(A690=#REF!*12,"",+A690+1))</f>
        <v>#REF!</v>
      </c>
      <c r="B691" s="661" t="e">
        <f aca="false">IF(A691="","",+B690)</f>
        <v>#REF!</v>
      </c>
      <c r="C691" s="661" t="e">
        <f aca="false">IF(A691="","",IF(#REF!+'Plano Prestação Mensal Proposta'!A691&gt;120,0,ROUND(IF(B691&gt;0.045,(0.045*0.5),(0.5)*B691),7)))</f>
        <v>#REF!</v>
      </c>
      <c r="D691" s="661" t="e">
        <f aca="false">IF(A691="","",+B691-C691)</f>
        <v>#REF!</v>
      </c>
      <c r="E691" s="662" t="e">
        <f aca="false">IF(A691="","",IF(F690="","",+E690-F690))</f>
        <v>#REF!</v>
      </c>
      <c r="F691" s="662" t="e">
        <f aca="false">IF(A691="","",IF(J691="","",+J691-H691))</f>
        <v>#REF!</v>
      </c>
      <c r="G691" s="662" t="e">
        <f aca="false">IF(A691="","",IF(E691="","",ROUND(+E691*((1+B691)^(1/12)-1),2)))</f>
        <v>#REF!</v>
      </c>
      <c r="H691" s="662" t="e">
        <f aca="false">IF(A691="","",IF(E691="","",ROUND(+E691*((1+D691)^(1/12)-1),2)))</f>
        <v>#REF!</v>
      </c>
      <c r="I691" s="662" t="e">
        <f aca="false">IF(A691="","",+G691-H691)</f>
        <v>#REF!</v>
      </c>
      <c r="J691" s="662" t="e">
        <f aca="false">IF(A691="","",IF(#REF!="","",PMT((1+D691)^(1/12)-1,(#REF!*12)-A691+1,-E691)))</f>
        <v>#REF!</v>
      </c>
    </row>
    <row r="692" customFormat="false" ht="14.25" hidden="false" customHeight="false" outlineLevel="0" collapsed="false">
      <c r="A692" s="660" t="e">
        <f aca="false">IF(A691="","",IF(A691=#REF!*12,"",+A691+1))</f>
        <v>#REF!</v>
      </c>
      <c r="B692" s="661" t="e">
        <f aca="false">IF(A692="","",+B691)</f>
        <v>#REF!</v>
      </c>
      <c r="C692" s="661" t="e">
        <f aca="false">IF(A692="","",IF(#REF!+'Plano Prestação Mensal Proposta'!A692&gt;120,0,ROUND(IF(B692&gt;0.045,(0.045*0.5),(0.5)*B692),7)))</f>
        <v>#REF!</v>
      </c>
      <c r="D692" s="661" t="e">
        <f aca="false">IF(A692="","",+B692-C692)</f>
        <v>#REF!</v>
      </c>
      <c r="E692" s="662" t="e">
        <f aca="false">IF(A692="","",IF(F691="","",+E691-F691))</f>
        <v>#REF!</v>
      </c>
      <c r="F692" s="662" t="e">
        <f aca="false">IF(A692="","",IF(J692="","",+J692-H692))</f>
        <v>#REF!</v>
      </c>
      <c r="G692" s="662" t="e">
        <f aca="false">IF(A692="","",IF(E692="","",ROUND(+E692*((1+B692)^(1/12)-1),2)))</f>
        <v>#REF!</v>
      </c>
      <c r="H692" s="662" t="e">
        <f aca="false">IF(A692="","",IF(E692="","",ROUND(+E692*((1+D692)^(1/12)-1),2)))</f>
        <v>#REF!</v>
      </c>
      <c r="I692" s="662" t="e">
        <f aca="false">IF(A692="","",+G692-H692)</f>
        <v>#REF!</v>
      </c>
      <c r="J692" s="662" t="e">
        <f aca="false">IF(A692="","",IF(#REF!="","",PMT((1+D692)^(1/12)-1,(#REF!*12)-A692+1,-E692)))</f>
        <v>#REF!</v>
      </c>
    </row>
    <row r="693" customFormat="false" ht="14.25" hidden="false" customHeight="false" outlineLevel="0" collapsed="false">
      <c r="A693" s="660" t="e">
        <f aca="false">IF(A692="","",IF(A692=#REF!*12,"",+A692+1))</f>
        <v>#REF!</v>
      </c>
      <c r="B693" s="661" t="e">
        <f aca="false">IF(A693="","",+B692)</f>
        <v>#REF!</v>
      </c>
      <c r="C693" s="661" t="e">
        <f aca="false">IF(A693="","",IF(#REF!+'Plano Prestação Mensal Proposta'!A693&gt;120,0,ROUND(IF(B693&gt;0.045,(0.045*0.5),(0.5)*B693),7)))</f>
        <v>#REF!</v>
      </c>
      <c r="D693" s="661" t="e">
        <f aca="false">IF(A693="","",+B693-C693)</f>
        <v>#REF!</v>
      </c>
      <c r="E693" s="662" t="e">
        <f aca="false">IF(A693="","",IF(F692="","",+E692-F692))</f>
        <v>#REF!</v>
      </c>
      <c r="F693" s="662" t="e">
        <f aca="false">IF(A693="","",IF(J693="","",+J693-H693))</f>
        <v>#REF!</v>
      </c>
      <c r="G693" s="662" t="e">
        <f aca="false">IF(A693="","",IF(E693="","",ROUND(+E693*((1+B693)^(1/12)-1),2)))</f>
        <v>#REF!</v>
      </c>
      <c r="H693" s="662" t="e">
        <f aca="false">IF(A693="","",IF(E693="","",ROUND(+E693*((1+D693)^(1/12)-1),2)))</f>
        <v>#REF!</v>
      </c>
      <c r="I693" s="662" t="e">
        <f aca="false">IF(A693="","",+G693-H693)</f>
        <v>#REF!</v>
      </c>
      <c r="J693" s="662" t="e">
        <f aca="false">IF(A693="","",IF(#REF!="","",PMT((1+D693)^(1/12)-1,(#REF!*12)-A693+1,-E693)))</f>
        <v>#REF!</v>
      </c>
    </row>
    <row r="694" customFormat="false" ht="14.25" hidden="false" customHeight="false" outlineLevel="0" collapsed="false">
      <c r="A694" s="660" t="e">
        <f aca="false">IF(A693="","",IF(A693=#REF!*12,"",+A693+1))</f>
        <v>#REF!</v>
      </c>
      <c r="B694" s="661" t="e">
        <f aca="false">IF(A694="","",+B693)</f>
        <v>#REF!</v>
      </c>
      <c r="C694" s="661" t="e">
        <f aca="false">IF(A694="","",IF(#REF!+'Plano Prestação Mensal Proposta'!A694&gt;120,0,ROUND(IF(B694&gt;0.045,(0.045*0.5),(0.5)*B694),7)))</f>
        <v>#REF!</v>
      </c>
      <c r="D694" s="661" t="e">
        <f aca="false">IF(A694="","",+B694-C694)</f>
        <v>#REF!</v>
      </c>
      <c r="E694" s="662" t="e">
        <f aca="false">IF(A694="","",IF(F693="","",+E693-F693))</f>
        <v>#REF!</v>
      </c>
      <c r="F694" s="662" t="e">
        <f aca="false">IF(A694="","",IF(J694="","",+J694-H694))</f>
        <v>#REF!</v>
      </c>
      <c r="G694" s="662" t="e">
        <f aca="false">IF(A694="","",IF(E694="","",ROUND(+E694*((1+B694)^(1/12)-1),2)))</f>
        <v>#REF!</v>
      </c>
      <c r="H694" s="662" t="e">
        <f aca="false">IF(A694="","",IF(E694="","",ROUND(+E694*((1+D694)^(1/12)-1),2)))</f>
        <v>#REF!</v>
      </c>
      <c r="I694" s="662" t="e">
        <f aca="false">IF(A694="","",+G694-H694)</f>
        <v>#REF!</v>
      </c>
      <c r="J694" s="662" t="e">
        <f aca="false">IF(A694="","",IF(#REF!="","",PMT((1+D694)^(1/12)-1,(#REF!*12)-A694+1,-E694)))</f>
        <v>#REF!</v>
      </c>
    </row>
    <row r="695" customFormat="false" ht="14.25" hidden="false" customHeight="false" outlineLevel="0" collapsed="false">
      <c r="A695" s="660" t="e">
        <f aca="false">IF(A694="","",IF(A694=#REF!*12,"",+A694+1))</f>
        <v>#REF!</v>
      </c>
      <c r="B695" s="661" t="e">
        <f aca="false">IF(A695="","",+B694)</f>
        <v>#REF!</v>
      </c>
      <c r="C695" s="661" t="e">
        <f aca="false">IF(A695="","",IF(#REF!+'Plano Prestação Mensal Proposta'!A695&gt;120,0,ROUND(IF(B695&gt;0.045,(0.045*0.5),(0.5)*B695),7)))</f>
        <v>#REF!</v>
      </c>
      <c r="D695" s="661" t="e">
        <f aca="false">IF(A695="","",+B695-C695)</f>
        <v>#REF!</v>
      </c>
      <c r="E695" s="662" t="e">
        <f aca="false">IF(A695="","",IF(F694="","",+E694-F694))</f>
        <v>#REF!</v>
      </c>
      <c r="F695" s="662" t="e">
        <f aca="false">IF(A695="","",IF(J695="","",+J695-H695))</f>
        <v>#REF!</v>
      </c>
      <c r="G695" s="662" t="e">
        <f aca="false">IF(A695="","",IF(E695="","",ROUND(+E695*((1+B695)^(1/12)-1),2)))</f>
        <v>#REF!</v>
      </c>
      <c r="H695" s="662" t="e">
        <f aca="false">IF(A695="","",IF(E695="","",ROUND(+E695*((1+D695)^(1/12)-1),2)))</f>
        <v>#REF!</v>
      </c>
      <c r="I695" s="662" t="e">
        <f aca="false">IF(A695="","",+G695-H695)</f>
        <v>#REF!</v>
      </c>
      <c r="J695" s="662" t="e">
        <f aca="false">IF(A695="","",IF(#REF!="","",PMT((1+D695)^(1/12)-1,(#REF!*12)-A695+1,-E695)))</f>
        <v>#REF!</v>
      </c>
    </row>
    <row r="696" customFormat="false" ht="14.25" hidden="false" customHeight="false" outlineLevel="0" collapsed="false">
      <c r="A696" s="660" t="e">
        <f aca="false">IF(A695="","",IF(A695=#REF!*12,"",+A695+1))</f>
        <v>#REF!</v>
      </c>
      <c r="B696" s="661" t="e">
        <f aca="false">IF(A696="","",+B695)</f>
        <v>#REF!</v>
      </c>
      <c r="C696" s="661" t="e">
        <f aca="false">IF(A696="","",IF(#REF!+'Plano Prestação Mensal Proposta'!A696&gt;120,0,ROUND(IF(B696&gt;0.045,(0.045*0.5),(0.5)*B696),7)))</f>
        <v>#REF!</v>
      </c>
      <c r="D696" s="661" t="e">
        <f aca="false">IF(A696="","",+B696-C696)</f>
        <v>#REF!</v>
      </c>
      <c r="E696" s="662" t="e">
        <f aca="false">IF(A696="","",IF(F695="","",+E695-F695))</f>
        <v>#REF!</v>
      </c>
      <c r="F696" s="662" t="e">
        <f aca="false">IF(A696="","",IF(J696="","",+J696-H696))</f>
        <v>#REF!</v>
      </c>
      <c r="G696" s="662" t="e">
        <f aca="false">IF(A696="","",IF(E696="","",ROUND(+E696*((1+B696)^(1/12)-1),2)))</f>
        <v>#REF!</v>
      </c>
      <c r="H696" s="662" t="e">
        <f aca="false">IF(A696="","",IF(E696="","",ROUND(+E696*((1+D696)^(1/12)-1),2)))</f>
        <v>#REF!</v>
      </c>
      <c r="I696" s="662" t="e">
        <f aca="false">IF(A696="","",+G696-H696)</f>
        <v>#REF!</v>
      </c>
      <c r="J696" s="662" t="e">
        <f aca="false">IF(A696="","",IF(#REF!="","",PMT((1+D696)^(1/12)-1,(#REF!*12)-A696+1,-E696)))</f>
        <v>#REF!</v>
      </c>
    </row>
    <row r="697" customFormat="false" ht="14.25" hidden="false" customHeight="false" outlineLevel="0" collapsed="false">
      <c r="A697" s="660" t="e">
        <f aca="false">IF(A696="","",IF(A696=#REF!*12,"",+A696+1))</f>
        <v>#REF!</v>
      </c>
      <c r="B697" s="661" t="e">
        <f aca="false">IF(A697="","",+B696)</f>
        <v>#REF!</v>
      </c>
      <c r="C697" s="661" t="e">
        <f aca="false">IF(A697="","",IF(#REF!+'Plano Prestação Mensal Proposta'!A697&gt;120,0,ROUND(IF(B697&gt;0.045,(0.045*0.5),(0.5)*B697),7)))</f>
        <v>#REF!</v>
      </c>
      <c r="D697" s="661" t="e">
        <f aca="false">IF(A697="","",+B697-C697)</f>
        <v>#REF!</v>
      </c>
      <c r="E697" s="662" t="e">
        <f aca="false">IF(A697="","",IF(F696="","",+E696-F696))</f>
        <v>#REF!</v>
      </c>
      <c r="F697" s="662" t="e">
        <f aca="false">IF(A697="","",IF(J697="","",+J697-H697))</f>
        <v>#REF!</v>
      </c>
      <c r="G697" s="662" t="e">
        <f aca="false">IF(A697="","",IF(E697="","",ROUND(+E697*((1+B697)^(1/12)-1),2)))</f>
        <v>#REF!</v>
      </c>
      <c r="H697" s="662" t="e">
        <f aca="false">IF(A697="","",IF(E697="","",ROUND(+E697*((1+D697)^(1/12)-1),2)))</f>
        <v>#REF!</v>
      </c>
      <c r="I697" s="662" t="e">
        <f aca="false">IF(A697="","",+G697-H697)</f>
        <v>#REF!</v>
      </c>
      <c r="J697" s="662" t="e">
        <f aca="false">IF(A697="","",IF(#REF!="","",PMT((1+D697)^(1/12)-1,(#REF!*12)-A697+1,-E697)))</f>
        <v>#REF!</v>
      </c>
    </row>
    <row r="698" customFormat="false" ht="14.25" hidden="false" customHeight="false" outlineLevel="0" collapsed="false">
      <c r="A698" s="660" t="e">
        <f aca="false">IF(A697="","",IF(A697=#REF!*12,"",+A697+1))</f>
        <v>#REF!</v>
      </c>
      <c r="B698" s="661" t="e">
        <f aca="false">IF(A698="","",+B697)</f>
        <v>#REF!</v>
      </c>
      <c r="C698" s="661" t="e">
        <f aca="false">IF(A698="","",IF(#REF!+'Plano Prestação Mensal Proposta'!A698&gt;120,0,ROUND(IF(B698&gt;0.045,(0.045*0.5),(0.5)*B698),7)))</f>
        <v>#REF!</v>
      </c>
      <c r="D698" s="661" t="e">
        <f aca="false">IF(A698="","",+B698-C698)</f>
        <v>#REF!</v>
      </c>
      <c r="E698" s="662" t="e">
        <f aca="false">IF(A698="","",IF(F697="","",+E697-F697))</f>
        <v>#REF!</v>
      </c>
      <c r="F698" s="662" t="e">
        <f aca="false">IF(A698="","",IF(J698="","",+J698-H698))</f>
        <v>#REF!</v>
      </c>
      <c r="G698" s="662" t="e">
        <f aca="false">IF(A698="","",IF(E698="","",ROUND(+E698*((1+B698)^(1/12)-1),2)))</f>
        <v>#REF!</v>
      </c>
      <c r="H698" s="662" t="e">
        <f aca="false">IF(A698="","",IF(E698="","",ROUND(+E698*((1+D698)^(1/12)-1),2)))</f>
        <v>#REF!</v>
      </c>
      <c r="I698" s="662" t="e">
        <f aca="false">IF(A698="","",+G698-H698)</f>
        <v>#REF!</v>
      </c>
      <c r="J698" s="662" t="e">
        <f aca="false">IF(A698="","",IF(#REF!="","",PMT((1+D698)^(1/12)-1,(#REF!*12)-A698+1,-E698)))</f>
        <v>#REF!</v>
      </c>
    </row>
    <row r="699" customFormat="false" ht="14.25" hidden="false" customHeight="false" outlineLevel="0" collapsed="false">
      <c r="A699" s="660" t="e">
        <f aca="false">IF(A698="","",IF(A698=#REF!*12,"",+A698+1))</f>
        <v>#REF!</v>
      </c>
      <c r="B699" s="661" t="e">
        <f aca="false">IF(A699="","",+B698)</f>
        <v>#REF!</v>
      </c>
      <c r="C699" s="661" t="e">
        <f aca="false">IF(A699="","",IF(#REF!+'Plano Prestação Mensal Proposta'!A699&gt;120,0,ROUND(IF(B699&gt;0.045,(0.045*0.5),(0.5)*B699),7)))</f>
        <v>#REF!</v>
      </c>
      <c r="D699" s="661" t="e">
        <f aca="false">IF(A699="","",+B699-C699)</f>
        <v>#REF!</v>
      </c>
      <c r="E699" s="662" t="e">
        <f aca="false">IF(A699="","",IF(F698="","",+E698-F698))</f>
        <v>#REF!</v>
      </c>
      <c r="F699" s="662" t="e">
        <f aca="false">IF(A699="","",IF(J699="","",+J699-H699))</f>
        <v>#REF!</v>
      </c>
      <c r="G699" s="662" t="e">
        <f aca="false">IF(A699="","",IF(E699="","",ROUND(+E699*((1+B699)^(1/12)-1),2)))</f>
        <v>#REF!</v>
      </c>
      <c r="H699" s="662" t="e">
        <f aca="false">IF(A699="","",IF(E699="","",ROUND(+E699*((1+D699)^(1/12)-1),2)))</f>
        <v>#REF!</v>
      </c>
      <c r="I699" s="662" t="e">
        <f aca="false">IF(A699="","",+G699-H699)</f>
        <v>#REF!</v>
      </c>
      <c r="J699" s="662" t="e">
        <f aca="false">IF(A699="","",IF(#REF!="","",PMT((1+D699)^(1/12)-1,(#REF!*12)-A699+1,-E699)))</f>
        <v>#REF!</v>
      </c>
    </row>
    <row r="700" customFormat="false" ht="14.25" hidden="false" customHeight="false" outlineLevel="0" collapsed="false">
      <c r="A700" s="660" t="e">
        <f aca="false">IF(A699="","",IF(A699=#REF!*12,"",+A699+1))</f>
        <v>#REF!</v>
      </c>
      <c r="B700" s="661" t="e">
        <f aca="false">IF(A700="","",+B699)</f>
        <v>#REF!</v>
      </c>
      <c r="C700" s="661" t="e">
        <f aca="false">IF(A700="","",IF(#REF!+'Plano Prestação Mensal Proposta'!A700&gt;120,0,ROUND(IF(B700&gt;0.045,(0.045*0.5),(0.5)*B700),7)))</f>
        <v>#REF!</v>
      </c>
      <c r="D700" s="661" t="e">
        <f aca="false">IF(A700="","",+B700-C700)</f>
        <v>#REF!</v>
      </c>
      <c r="E700" s="662" t="e">
        <f aca="false">IF(A700="","",IF(F699="","",+E699-F699))</f>
        <v>#REF!</v>
      </c>
      <c r="F700" s="662" t="e">
        <f aca="false">IF(A700="","",IF(J700="","",+J700-H700))</f>
        <v>#REF!</v>
      </c>
      <c r="G700" s="662" t="e">
        <f aca="false">IF(A700="","",IF(E700="","",ROUND(+E700*((1+B700)^(1/12)-1),2)))</f>
        <v>#REF!</v>
      </c>
      <c r="H700" s="662" t="e">
        <f aca="false">IF(A700="","",IF(E700="","",ROUND(+E700*((1+D700)^(1/12)-1),2)))</f>
        <v>#REF!</v>
      </c>
      <c r="I700" s="662" t="e">
        <f aca="false">IF(A700="","",+G700-H700)</f>
        <v>#REF!</v>
      </c>
      <c r="J700" s="662" t="e">
        <f aca="false">IF(A700="","",IF(#REF!="","",PMT((1+D700)^(1/12)-1,(#REF!*12)-A700+1,-E700)))</f>
        <v>#REF!</v>
      </c>
    </row>
    <row r="701" customFormat="false" ht="14.25" hidden="false" customHeight="false" outlineLevel="0" collapsed="false">
      <c r="A701" s="660" t="e">
        <f aca="false">IF(A700="","",IF(A700=#REF!*12,"",+A700+1))</f>
        <v>#REF!</v>
      </c>
      <c r="B701" s="661" t="e">
        <f aca="false">IF(A701="","",+B700)</f>
        <v>#REF!</v>
      </c>
      <c r="C701" s="661" t="e">
        <f aca="false">IF(A701="","",IF(#REF!+'Plano Prestação Mensal Proposta'!A701&gt;120,0,ROUND(IF(B701&gt;0.045,(0.045*0.5),(0.5)*B701),7)))</f>
        <v>#REF!</v>
      </c>
      <c r="D701" s="661" t="e">
        <f aca="false">IF(A701="","",+B701-C701)</f>
        <v>#REF!</v>
      </c>
      <c r="E701" s="662" t="e">
        <f aca="false">IF(A701="","",IF(F700="","",+E700-F700))</f>
        <v>#REF!</v>
      </c>
      <c r="F701" s="662" t="e">
        <f aca="false">IF(A701="","",IF(J701="","",+J701-H701))</f>
        <v>#REF!</v>
      </c>
      <c r="G701" s="662" t="e">
        <f aca="false">IF(A701="","",IF(E701="","",ROUND(+E701*((1+B701)^(1/12)-1),2)))</f>
        <v>#REF!</v>
      </c>
      <c r="H701" s="662" t="e">
        <f aca="false">IF(A701="","",IF(E701="","",ROUND(+E701*((1+D701)^(1/12)-1),2)))</f>
        <v>#REF!</v>
      </c>
      <c r="I701" s="662" t="e">
        <f aca="false">IF(A701="","",+G701-H701)</f>
        <v>#REF!</v>
      </c>
      <c r="J701" s="662" t="e">
        <f aca="false">IF(A701="","",IF(#REF!="","",PMT((1+D701)^(1/12)-1,(#REF!*12)-A701+1,-E701)))</f>
        <v>#REF!</v>
      </c>
    </row>
    <row r="702" customFormat="false" ht="14.25" hidden="false" customHeight="false" outlineLevel="0" collapsed="false">
      <c r="A702" s="660" t="e">
        <f aca="false">IF(A701="","",IF(A701=#REF!*12,"",+A701+1))</f>
        <v>#REF!</v>
      </c>
      <c r="B702" s="661" t="e">
        <f aca="false">IF(A702="","",+B701)</f>
        <v>#REF!</v>
      </c>
      <c r="C702" s="661" t="e">
        <f aca="false">IF(A702="","",IF(#REF!+'Plano Prestação Mensal Proposta'!A702&gt;120,0,ROUND(IF(B702&gt;0.045,(0.045*0.5),(0.5)*B702),7)))</f>
        <v>#REF!</v>
      </c>
      <c r="D702" s="661" t="e">
        <f aca="false">IF(A702="","",+B702-C702)</f>
        <v>#REF!</v>
      </c>
      <c r="E702" s="662" t="e">
        <f aca="false">IF(A702="","",IF(F701="","",+E701-F701))</f>
        <v>#REF!</v>
      </c>
      <c r="F702" s="662" t="e">
        <f aca="false">IF(A702="","",IF(J702="","",+J702-H702))</f>
        <v>#REF!</v>
      </c>
      <c r="G702" s="662" t="e">
        <f aca="false">IF(A702="","",IF(E702="","",ROUND(+E702*((1+B702)^(1/12)-1),2)))</f>
        <v>#REF!</v>
      </c>
      <c r="H702" s="662" t="e">
        <f aca="false">IF(A702="","",IF(E702="","",ROUND(+E702*((1+D702)^(1/12)-1),2)))</f>
        <v>#REF!</v>
      </c>
      <c r="I702" s="662" t="e">
        <f aca="false">IF(A702="","",+G702-H702)</f>
        <v>#REF!</v>
      </c>
      <c r="J702" s="662" t="e">
        <f aca="false">IF(A702="","",IF(#REF!="","",PMT((1+D702)^(1/12)-1,(#REF!*12)-A702+1,-E702)))</f>
        <v>#REF!</v>
      </c>
    </row>
    <row r="703" customFormat="false" ht="14.25" hidden="false" customHeight="false" outlineLevel="0" collapsed="false">
      <c r="A703" s="660" t="e">
        <f aca="false">IF(A702="","",IF(A702=#REF!*12,"",+A702+1))</f>
        <v>#REF!</v>
      </c>
      <c r="B703" s="661" t="e">
        <f aca="false">IF(A703="","",+B702)</f>
        <v>#REF!</v>
      </c>
      <c r="C703" s="661" t="e">
        <f aca="false">IF(A703="","",IF(#REF!+'Plano Prestação Mensal Proposta'!A703&gt;120,0,ROUND(IF(B703&gt;0.045,(0.045*0.5),(0.5)*B703),7)))</f>
        <v>#REF!</v>
      </c>
      <c r="D703" s="661" t="e">
        <f aca="false">IF(A703="","",+B703-C703)</f>
        <v>#REF!</v>
      </c>
      <c r="E703" s="662" t="e">
        <f aca="false">IF(A703="","",IF(F702="","",+E702-F702))</f>
        <v>#REF!</v>
      </c>
      <c r="F703" s="662" t="e">
        <f aca="false">IF(A703="","",IF(J703="","",+J703-H703))</f>
        <v>#REF!</v>
      </c>
      <c r="G703" s="662" t="e">
        <f aca="false">IF(A703="","",IF(E703="","",ROUND(+E703*((1+B703)^(1/12)-1),2)))</f>
        <v>#REF!</v>
      </c>
      <c r="H703" s="662" t="e">
        <f aca="false">IF(A703="","",IF(E703="","",ROUND(+E703*((1+D703)^(1/12)-1),2)))</f>
        <v>#REF!</v>
      </c>
      <c r="I703" s="662" t="e">
        <f aca="false">IF(A703="","",+G703-H703)</f>
        <v>#REF!</v>
      </c>
      <c r="J703" s="662" t="e">
        <f aca="false">IF(A703="","",IF(#REF!="","",PMT((1+D703)^(1/12)-1,(#REF!*12)-A703+1,-E703)))</f>
        <v>#REF!</v>
      </c>
    </row>
    <row r="704" customFormat="false" ht="14.25" hidden="false" customHeight="false" outlineLevel="0" collapsed="false">
      <c r="A704" s="660" t="e">
        <f aca="false">IF(A703="","",IF(A703=#REF!*12,"",+A703+1))</f>
        <v>#REF!</v>
      </c>
      <c r="B704" s="661" t="e">
        <f aca="false">IF(A704="","",+B703)</f>
        <v>#REF!</v>
      </c>
      <c r="C704" s="661" t="e">
        <f aca="false">IF(A704="","",IF(#REF!+'Plano Prestação Mensal Proposta'!A704&gt;120,0,ROUND(IF(B704&gt;0.045,(0.045*0.5),(0.5)*B704),7)))</f>
        <v>#REF!</v>
      </c>
      <c r="D704" s="661" t="e">
        <f aca="false">IF(A704="","",+B704-C704)</f>
        <v>#REF!</v>
      </c>
      <c r="E704" s="662" t="e">
        <f aca="false">IF(A704="","",IF(F703="","",+E703-F703))</f>
        <v>#REF!</v>
      </c>
      <c r="F704" s="662" t="e">
        <f aca="false">IF(A704="","",IF(J704="","",+J704-H704))</f>
        <v>#REF!</v>
      </c>
      <c r="G704" s="662" t="e">
        <f aca="false">IF(A704="","",IF(E704="","",ROUND(+E704*((1+B704)^(1/12)-1),2)))</f>
        <v>#REF!</v>
      </c>
      <c r="H704" s="662" t="e">
        <f aca="false">IF(A704="","",IF(E704="","",ROUND(+E704*((1+D704)^(1/12)-1),2)))</f>
        <v>#REF!</v>
      </c>
      <c r="I704" s="662" t="e">
        <f aca="false">IF(A704="","",+G704-H704)</f>
        <v>#REF!</v>
      </c>
      <c r="J704" s="662" t="e">
        <f aca="false">IF(A704="","",IF(#REF!="","",PMT((1+D704)^(1/12)-1,(#REF!*12)-A704+1,-E704)))</f>
        <v>#REF!</v>
      </c>
    </row>
    <row r="705" customFormat="false" ht="14.25" hidden="false" customHeight="false" outlineLevel="0" collapsed="false">
      <c r="A705" s="660" t="e">
        <f aca="false">IF(A704="","",IF(A704=#REF!*12,"",+A704+1))</f>
        <v>#REF!</v>
      </c>
      <c r="B705" s="661" t="e">
        <f aca="false">IF(A705="","",+B704)</f>
        <v>#REF!</v>
      </c>
      <c r="C705" s="661" t="e">
        <f aca="false">IF(A705="","",IF(#REF!+'Plano Prestação Mensal Proposta'!A705&gt;120,0,ROUND(IF(B705&gt;0.045,(0.045*0.5),(0.5)*B705),7)))</f>
        <v>#REF!</v>
      </c>
      <c r="D705" s="661" t="e">
        <f aca="false">IF(A705="","",+B705-C705)</f>
        <v>#REF!</v>
      </c>
      <c r="E705" s="662" t="e">
        <f aca="false">IF(A705="","",IF(F704="","",+E704-F704))</f>
        <v>#REF!</v>
      </c>
      <c r="F705" s="662" t="e">
        <f aca="false">IF(A705="","",IF(J705="","",+J705-H705))</f>
        <v>#REF!</v>
      </c>
      <c r="G705" s="662" t="e">
        <f aca="false">IF(A705="","",IF(E705="","",ROUND(+E705*((1+B705)^(1/12)-1),2)))</f>
        <v>#REF!</v>
      </c>
      <c r="H705" s="662" t="e">
        <f aca="false">IF(A705="","",IF(E705="","",ROUND(+E705*((1+D705)^(1/12)-1),2)))</f>
        <v>#REF!</v>
      </c>
      <c r="I705" s="662" t="e">
        <f aca="false">IF(A705="","",+G705-H705)</f>
        <v>#REF!</v>
      </c>
      <c r="J705" s="662" t="e">
        <f aca="false">IF(A705="","",IF(#REF!="","",PMT((1+D705)^(1/12)-1,(#REF!*12)-A705+1,-E705)))</f>
        <v>#REF!</v>
      </c>
    </row>
    <row r="706" customFormat="false" ht="14.25" hidden="false" customHeight="false" outlineLevel="0" collapsed="false">
      <c r="A706" s="660" t="e">
        <f aca="false">IF(A705="","",IF(A705=#REF!*12,"",+A705+1))</f>
        <v>#REF!</v>
      </c>
      <c r="B706" s="661" t="e">
        <f aca="false">IF(A706="","",+B705)</f>
        <v>#REF!</v>
      </c>
      <c r="C706" s="661" t="e">
        <f aca="false">IF(A706="","",IF(#REF!+'Plano Prestação Mensal Proposta'!A706&gt;120,0,ROUND(IF(B706&gt;0.045,(0.045*0.5),(0.5)*B706),7)))</f>
        <v>#REF!</v>
      </c>
      <c r="D706" s="661" t="e">
        <f aca="false">IF(A706="","",+B706-C706)</f>
        <v>#REF!</v>
      </c>
      <c r="E706" s="662" t="e">
        <f aca="false">IF(A706="","",IF(F705="","",+E705-F705))</f>
        <v>#REF!</v>
      </c>
      <c r="F706" s="662" t="e">
        <f aca="false">IF(A706="","",IF(J706="","",+J706-H706))</f>
        <v>#REF!</v>
      </c>
      <c r="G706" s="662" t="e">
        <f aca="false">IF(A706="","",IF(E706="","",ROUND(+E706*((1+B706)^(1/12)-1),2)))</f>
        <v>#REF!</v>
      </c>
      <c r="H706" s="662" t="e">
        <f aca="false">IF(A706="","",IF(E706="","",ROUND(+E706*((1+D706)^(1/12)-1),2)))</f>
        <v>#REF!</v>
      </c>
      <c r="I706" s="662" t="e">
        <f aca="false">IF(A706="","",+G706-H706)</f>
        <v>#REF!</v>
      </c>
      <c r="J706" s="662" t="e">
        <f aca="false">IF(A706="","",IF(#REF!="","",PMT((1+D706)^(1/12)-1,(#REF!*12)-A706+1,-E706)))</f>
        <v>#REF!</v>
      </c>
    </row>
    <row r="707" customFormat="false" ht="14.25" hidden="false" customHeight="false" outlineLevel="0" collapsed="false">
      <c r="A707" s="660" t="e">
        <f aca="false">IF(A706="","",IF(A706=#REF!*12,"",+A706+1))</f>
        <v>#REF!</v>
      </c>
      <c r="B707" s="661" t="e">
        <f aca="false">IF(A707="","",+B706)</f>
        <v>#REF!</v>
      </c>
      <c r="C707" s="661" t="e">
        <f aca="false">IF(A707="","",IF(#REF!+'Plano Prestação Mensal Proposta'!A707&gt;120,0,ROUND(IF(B707&gt;0.045,(0.045*0.5),(0.5)*B707),7)))</f>
        <v>#REF!</v>
      </c>
      <c r="D707" s="661" t="e">
        <f aca="false">IF(A707="","",+B707-C707)</f>
        <v>#REF!</v>
      </c>
      <c r="E707" s="662" t="e">
        <f aca="false">IF(A707="","",IF(F706="","",+E706-F706))</f>
        <v>#REF!</v>
      </c>
      <c r="F707" s="662" t="e">
        <f aca="false">IF(A707="","",IF(J707="","",+J707-H707))</f>
        <v>#REF!</v>
      </c>
      <c r="G707" s="662" t="e">
        <f aca="false">IF(A707="","",IF(E707="","",ROUND(+E707*((1+B707)^(1/12)-1),2)))</f>
        <v>#REF!</v>
      </c>
      <c r="H707" s="662" t="e">
        <f aca="false">IF(A707="","",IF(E707="","",ROUND(+E707*((1+D707)^(1/12)-1),2)))</f>
        <v>#REF!</v>
      </c>
      <c r="I707" s="662" t="e">
        <f aca="false">IF(A707="","",+G707-H707)</f>
        <v>#REF!</v>
      </c>
      <c r="J707" s="662" t="e">
        <f aca="false">IF(A707="","",IF(#REF!="","",PMT((1+D707)^(1/12)-1,(#REF!*12)-A707+1,-E707)))</f>
        <v>#REF!</v>
      </c>
    </row>
    <row r="708" customFormat="false" ht="14.25" hidden="false" customHeight="false" outlineLevel="0" collapsed="false">
      <c r="A708" s="660" t="e">
        <f aca="false">IF(A707="","",IF(A707=#REF!*12,"",+A707+1))</f>
        <v>#REF!</v>
      </c>
      <c r="B708" s="661" t="e">
        <f aca="false">IF(A708="","",+B707)</f>
        <v>#REF!</v>
      </c>
      <c r="C708" s="661" t="e">
        <f aca="false">IF(A708="","",IF(#REF!+'Plano Prestação Mensal Proposta'!A708&gt;120,0,ROUND(IF(B708&gt;0.045,(0.045*0.5),(0.5)*B708),7)))</f>
        <v>#REF!</v>
      </c>
      <c r="D708" s="661" t="e">
        <f aca="false">IF(A708="","",+B708-C708)</f>
        <v>#REF!</v>
      </c>
      <c r="E708" s="662" t="e">
        <f aca="false">IF(A708="","",IF(F707="","",+E707-F707))</f>
        <v>#REF!</v>
      </c>
      <c r="F708" s="662" t="e">
        <f aca="false">IF(A708="","",IF(J708="","",+J708-H708))</f>
        <v>#REF!</v>
      </c>
      <c r="G708" s="662" t="e">
        <f aca="false">IF(A708="","",IF(E708="","",ROUND(+E708*((1+B708)^(1/12)-1),2)))</f>
        <v>#REF!</v>
      </c>
      <c r="H708" s="662" t="e">
        <f aca="false">IF(A708="","",IF(E708="","",ROUND(+E708*((1+D708)^(1/12)-1),2)))</f>
        <v>#REF!</v>
      </c>
      <c r="I708" s="662" t="e">
        <f aca="false">IF(A708="","",+G708-H708)</f>
        <v>#REF!</v>
      </c>
      <c r="J708" s="662" t="e">
        <f aca="false">IF(A708="","",IF(#REF!="","",PMT((1+D708)^(1/12)-1,(#REF!*12)-A708+1,-E708)))</f>
        <v>#REF!</v>
      </c>
    </row>
    <row r="709" customFormat="false" ht="14.25" hidden="false" customHeight="false" outlineLevel="0" collapsed="false">
      <c r="A709" s="660" t="e">
        <f aca="false">IF(A708="","",IF(A708=#REF!*12,"",+A708+1))</f>
        <v>#REF!</v>
      </c>
      <c r="B709" s="661" t="e">
        <f aca="false">IF(A709="","",+B708)</f>
        <v>#REF!</v>
      </c>
      <c r="C709" s="661" t="e">
        <f aca="false">IF(A709="","",IF(#REF!+'Plano Prestação Mensal Proposta'!A709&gt;120,0,ROUND(IF(B709&gt;0.045,(0.045*0.5),(0.5)*B709),7)))</f>
        <v>#REF!</v>
      </c>
      <c r="D709" s="661" t="e">
        <f aca="false">IF(A709="","",+B709-C709)</f>
        <v>#REF!</v>
      </c>
      <c r="E709" s="662" t="e">
        <f aca="false">IF(A709="","",IF(F708="","",+E708-F708))</f>
        <v>#REF!</v>
      </c>
      <c r="F709" s="662" t="e">
        <f aca="false">IF(A709="","",IF(J709="","",+J709-H709))</f>
        <v>#REF!</v>
      </c>
      <c r="G709" s="662" t="e">
        <f aca="false">IF(A709="","",IF(E709="","",ROUND(+E709*((1+B709)^(1/12)-1),2)))</f>
        <v>#REF!</v>
      </c>
      <c r="H709" s="662" t="e">
        <f aca="false">IF(A709="","",IF(E709="","",ROUND(+E709*((1+D709)^(1/12)-1),2)))</f>
        <v>#REF!</v>
      </c>
      <c r="I709" s="662" t="e">
        <f aca="false">IF(A709="","",+G709-H709)</f>
        <v>#REF!</v>
      </c>
      <c r="J709" s="662" t="e">
        <f aca="false">IF(A709="","",IF(#REF!="","",PMT((1+D709)^(1/12)-1,(#REF!*12)-A709+1,-E709)))</f>
        <v>#REF!</v>
      </c>
    </row>
    <row r="710" customFormat="false" ht="14.25" hidden="false" customHeight="false" outlineLevel="0" collapsed="false">
      <c r="A710" s="660" t="e">
        <f aca="false">IF(A709="","",IF(A709=#REF!*12,"",+A709+1))</f>
        <v>#REF!</v>
      </c>
      <c r="B710" s="661" t="e">
        <f aca="false">IF(A710="","",+B709)</f>
        <v>#REF!</v>
      </c>
      <c r="C710" s="661" t="e">
        <f aca="false">IF(A710="","",IF(#REF!+'Plano Prestação Mensal Proposta'!A710&gt;120,0,ROUND(IF(B710&gt;0.045,(0.045*0.5),(0.5)*B710),7)))</f>
        <v>#REF!</v>
      </c>
      <c r="D710" s="661" t="e">
        <f aca="false">IF(A710="","",+B710-C710)</f>
        <v>#REF!</v>
      </c>
      <c r="E710" s="662" t="e">
        <f aca="false">IF(A710="","",IF(F709="","",+E709-F709))</f>
        <v>#REF!</v>
      </c>
      <c r="F710" s="662" t="e">
        <f aca="false">IF(A710="","",IF(J710="","",+J710-H710))</f>
        <v>#REF!</v>
      </c>
      <c r="G710" s="662" t="e">
        <f aca="false">IF(A710="","",IF(E710="","",ROUND(+E710*((1+B710)^(1/12)-1),2)))</f>
        <v>#REF!</v>
      </c>
      <c r="H710" s="662" t="e">
        <f aca="false">IF(A710="","",IF(E710="","",ROUND(+E710*((1+D710)^(1/12)-1),2)))</f>
        <v>#REF!</v>
      </c>
      <c r="I710" s="662" t="e">
        <f aca="false">IF(A710="","",+G710-H710)</f>
        <v>#REF!</v>
      </c>
      <c r="J710" s="662" t="e">
        <f aca="false">IF(A710="","",IF(#REF!="","",PMT((1+D710)^(1/12)-1,(#REF!*12)-A710+1,-E710)))</f>
        <v>#REF!</v>
      </c>
    </row>
    <row r="711" customFormat="false" ht="14.25" hidden="false" customHeight="false" outlineLevel="0" collapsed="false">
      <c r="A711" s="660" t="e">
        <f aca="false">IF(A710="","",IF(A710=#REF!*12,"",+A710+1))</f>
        <v>#REF!</v>
      </c>
      <c r="B711" s="661" t="e">
        <f aca="false">IF(A711="","",+B710)</f>
        <v>#REF!</v>
      </c>
      <c r="C711" s="661" t="e">
        <f aca="false">IF(A711="","",IF(#REF!+'Plano Prestação Mensal Proposta'!A711&gt;120,0,ROUND(IF(B711&gt;0.045,(0.045*0.5),(0.5)*B711),7)))</f>
        <v>#REF!</v>
      </c>
      <c r="D711" s="661" t="e">
        <f aca="false">IF(A711="","",+B711-C711)</f>
        <v>#REF!</v>
      </c>
      <c r="E711" s="662" t="e">
        <f aca="false">IF(A711="","",IF(F710="","",+E710-F710))</f>
        <v>#REF!</v>
      </c>
      <c r="F711" s="662" t="e">
        <f aca="false">IF(A711="","",IF(J711="","",+J711-H711))</f>
        <v>#REF!</v>
      </c>
      <c r="G711" s="662" t="e">
        <f aca="false">IF(A711="","",IF(E711="","",ROUND(+E711*((1+B711)^(1/12)-1),2)))</f>
        <v>#REF!</v>
      </c>
      <c r="H711" s="662" t="e">
        <f aca="false">IF(A711="","",IF(E711="","",ROUND(+E711*((1+D711)^(1/12)-1),2)))</f>
        <v>#REF!</v>
      </c>
      <c r="I711" s="662" t="e">
        <f aca="false">IF(A711="","",+G711-H711)</f>
        <v>#REF!</v>
      </c>
      <c r="J711" s="662" t="e">
        <f aca="false">IF(A711="","",IF(#REF!="","",PMT((1+D711)^(1/12)-1,(#REF!*12)-A711+1,-E711)))</f>
        <v>#REF!</v>
      </c>
    </row>
    <row r="712" customFormat="false" ht="14.25" hidden="false" customHeight="false" outlineLevel="0" collapsed="false">
      <c r="A712" s="660" t="e">
        <f aca="false">IF(A711="","",IF(A711=#REF!*12,"",+A711+1))</f>
        <v>#REF!</v>
      </c>
      <c r="B712" s="661" t="e">
        <f aca="false">IF(A712="","",+B711)</f>
        <v>#REF!</v>
      </c>
      <c r="C712" s="661" t="e">
        <f aca="false">IF(A712="","",IF(#REF!+'Plano Prestação Mensal Proposta'!A712&gt;120,0,ROUND(IF(B712&gt;0.045,(0.045*0.5),(0.5)*B712),7)))</f>
        <v>#REF!</v>
      </c>
      <c r="D712" s="661" t="e">
        <f aca="false">IF(A712="","",+B712-C712)</f>
        <v>#REF!</v>
      </c>
      <c r="E712" s="662" t="e">
        <f aca="false">IF(A712="","",IF(F711="","",+E711-F711))</f>
        <v>#REF!</v>
      </c>
      <c r="F712" s="662" t="e">
        <f aca="false">IF(A712="","",IF(J712="","",+J712-H712))</f>
        <v>#REF!</v>
      </c>
      <c r="G712" s="662" t="e">
        <f aca="false">IF(A712="","",IF(E712="","",ROUND(+E712*((1+B712)^(1/12)-1),2)))</f>
        <v>#REF!</v>
      </c>
      <c r="H712" s="662" t="e">
        <f aca="false">IF(A712="","",IF(E712="","",ROUND(+E712*((1+D712)^(1/12)-1),2)))</f>
        <v>#REF!</v>
      </c>
      <c r="I712" s="662" t="e">
        <f aca="false">IF(A712="","",+G712-H712)</f>
        <v>#REF!</v>
      </c>
      <c r="J712" s="662" t="e">
        <f aca="false">IF(A712="","",IF(#REF!="","",PMT((1+D712)^(1/12)-1,(#REF!*12)-A712+1,-E712)))</f>
        <v>#REF!</v>
      </c>
    </row>
    <row r="713" customFormat="false" ht="14.25" hidden="false" customHeight="false" outlineLevel="0" collapsed="false">
      <c r="A713" s="660" t="e">
        <f aca="false">IF(A712="","",IF(A712=#REF!*12,"",+A712+1))</f>
        <v>#REF!</v>
      </c>
      <c r="B713" s="661" t="e">
        <f aca="false">IF(A713="","",+B712)</f>
        <v>#REF!</v>
      </c>
      <c r="C713" s="661" t="e">
        <f aca="false">IF(A713="","",IF(#REF!+'Plano Prestação Mensal Proposta'!A713&gt;120,0,ROUND(IF(B713&gt;0.045,(0.045*0.5),(0.5)*B713),7)))</f>
        <v>#REF!</v>
      </c>
      <c r="D713" s="661" t="e">
        <f aca="false">IF(A713="","",+B713-C713)</f>
        <v>#REF!</v>
      </c>
      <c r="E713" s="662" t="e">
        <f aca="false">IF(A713="","",IF(F712="","",+E712-F712))</f>
        <v>#REF!</v>
      </c>
      <c r="F713" s="662" t="e">
        <f aca="false">IF(A713="","",IF(J713="","",+J713-H713))</f>
        <v>#REF!</v>
      </c>
      <c r="G713" s="662" t="e">
        <f aca="false">IF(A713="","",IF(E713="","",ROUND(+E713*((1+B713)^(1/12)-1),2)))</f>
        <v>#REF!</v>
      </c>
      <c r="H713" s="662" t="e">
        <f aca="false">IF(A713="","",IF(E713="","",ROUND(+E713*((1+D713)^(1/12)-1),2)))</f>
        <v>#REF!</v>
      </c>
      <c r="I713" s="662" t="e">
        <f aca="false">IF(A713="","",+G713-H713)</f>
        <v>#REF!</v>
      </c>
      <c r="J713" s="662" t="e">
        <f aca="false">IF(A713="","",IF(#REF!="","",PMT((1+D713)^(1/12)-1,(#REF!*12)-A713+1,-E713)))</f>
        <v>#REF!</v>
      </c>
    </row>
    <row r="714" customFormat="false" ht="14.25" hidden="false" customHeight="false" outlineLevel="0" collapsed="false">
      <c r="A714" s="660" t="e">
        <f aca="false">IF(A713="","",IF(A713=#REF!*12,"",+A713+1))</f>
        <v>#REF!</v>
      </c>
      <c r="B714" s="661" t="e">
        <f aca="false">IF(A714="","",+B713)</f>
        <v>#REF!</v>
      </c>
      <c r="C714" s="661" t="e">
        <f aca="false">IF(A714="","",IF(#REF!+'Plano Prestação Mensal Proposta'!A714&gt;120,0,ROUND(IF(B714&gt;0.045,(0.045*0.5),(0.5)*B714),7)))</f>
        <v>#REF!</v>
      </c>
      <c r="D714" s="661" t="e">
        <f aca="false">IF(A714="","",+B714-C714)</f>
        <v>#REF!</v>
      </c>
      <c r="E714" s="662" t="e">
        <f aca="false">IF(A714="","",IF(F713="","",+E713-F713))</f>
        <v>#REF!</v>
      </c>
      <c r="F714" s="662" t="e">
        <f aca="false">IF(A714="","",IF(J714="","",+J714-H714))</f>
        <v>#REF!</v>
      </c>
      <c r="G714" s="662" t="e">
        <f aca="false">IF(A714="","",IF(E714="","",ROUND(+E714*((1+B714)^(1/12)-1),2)))</f>
        <v>#REF!</v>
      </c>
      <c r="H714" s="662" t="e">
        <f aca="false">IF(A714="","",IF(E714="","",ROUND(+E714*((1+D714)^(1/12)-1),2)))</f>
        <v>#REF!</v>
      </c>
      <c r="I714" s="662" t="e">
        <f aca="false">IF(A714="","",+G714-H714)</f>
        <v>#REF!</v>
      </c>
      <c r="J714" s="662" t="e">
        <f aca="false">IF(A714="","",IF(#REF!="","",PMT((1+D714)^(1/12)-1,(#REF!*12)-A714+1,-E714)))</f>
        <v>#REF!</v>
      </c>
    </row>
    <row r="715" customFormat="false" ht="14.25" hidden="false" customHeight="false" outlineLevel="0" collapsed="false">
      <c r="A715" s="660" t="e">
        <f aca="false">IF(A714="","",IF(A714=#REF!*12,"",+A714+1))</f>
        <v>#REF!</v>
      </c>
      <c r="B715" s="661" t="e">
        <f aca="false">IF(A715="","",+B714)</f>
        <v>#REF!</v>
      </c>
      <c r="C715" s="661" t="e">
        <f aca="false">IF(A715="","",IF(#REF!+'Plano Prestação Mensal Proposta'!A715&gt;120,0,ROUND(IF(B715&gt;0.045,(0.045*0.5),(0.5)*B715),7)))</f>
        <v>#REF!</v>
      </c>
      <c r="D715" s="661" t="e">
        <f aca="false">IF(A715="","",+B715-C715)</f>
        <v>#REF!</v>
      </c>
      <c r="E715" s="662" t="e">
        <f aca="false">IF(A715="","",IF(F714="","",+E714-F714))</f>
        <v>#REF!</v>
      </c>
      <c r="F715" s="662" t="e">
        <f aca="false">IF(A715="","",IF(J715="","",+J715-H715))</f>
        <v>#REF!</v>
      </c>
      <c r="G715" s="662" t="e">
        <f aca="false">IF(A715="","",IF(E715="","",ROUND(+E715*((1+B715)^(1/12)-1),2)))</f>
        <v>#REF!</v>
      </c>
      <c r="H715" s="662" t="e">
        <f aca="false">IF(A715="","",IF(E715="","",ROUND(+E715*((1+D715)^(1/12)-1),2)))</f>
        <v>#REF!</v>
      </c>
      <c r="I715" s="662" t="e">
        <f aca="false">IF(A715="","",+G715-H715)</f>
        <v>#REF!</v>
      </c>
      <c r="J715" s="662" t="e">
        <f aca="false">IF(A715="","",IF(#REF!="","",PMT((1+D715)^(1/12)-1,(#REF!*12)-A715+1,-E715)))</f>
        <v>#REF!</v>
      </c>
    </row>
    <row r="716" customFormat="false" ht="14.25" hidden="false" customHeight="false" outlineLevel="0" collapsed="false">
      <c r="A716" s="660" t="e">
        <f aca="false">IF(A715="","",IF(A715=#REF!*12,"",+A715+1))</f>
        <v>#REF!</v>
      </c>
      <c r="B716" s="661" t="e">
        <f aca="false">IF(A716="","",+B715)</f>
        <v>#REF!</v>
      </c>
      <c r="C716" s="661" t="e">
        <f aca="false">IF(A716="","",IF(#REF!+'Plano Prestação Mensal Proposta'!A716&gt;120,0,ROUND(IF(B716&gt;0.045,(0.045*0.5),(0.5)*B716),7)))</f>
        <v>#REF!</v>
      </c>
      <c r="D716" s="661" t="e">
        <f aca="false">IF(A716="","",+B716-C716)</f>
        <v>#REF!</v>
      </c>
      <c r="E716" s="662" t="e">
        <f aca="false">IF(A716="","",IF(F715="","",+E715-F715))</f>
        <v>#REF!</v>
      </c>
      <c r="F716" s="662" t="e">
        <f aca="false">IF(A716="","",IF(J716="","",+J716-H716))</f>
        <v>#REF!</v>
      </c>
      <c r="G716" s="662" t="e">
        <f aca="false">IF(A716="","",IF(E716="","",ROUND(+E716*((1+B716)^(1/12)-1),2)))</f>
        <v>#REF!</v>
      </c>
      <c r="H716" s="662" t="e">
        <f aca="false">IF(A716="","",IF(E716="","",ROUND(+E716*((1+D716)^(1/12)-1),2)))</f>
        <v>#REF!</v>
      </c>
      <c r="I716" s="662" t="e">
        <f aca="false">IF(A716="","",+G716-H716)</f>
        <v>#REF!</v>
      </c>
      <c r="J716" s="662" t="e">
        <f aca="false">IF(A716="","",IF(#REF!="","",PMT((1+D716)^(1/12)-1,(#REF!*12)-A716+1,-E716)))</f>
        <v>#REF!</v>
      </c>
    </row>
    <row r="717" customFormat="false" ht="14.25" hidden="false" customHeight="false" outlineLevel="0" collapsed="false">
      <c r="A717" s="660" t="e">
        <f aca="false">IF(A716="","",IF(A716=#REF!*12,"",+A716+1))</f>
        <v>#REF!</v>
      </c>
      <c r="B717" s="661" t="e">
        <f aca="false">IF(A717="","",+B716)</f>
        <v>#REF!</v>
      </c>
      <c r="C717" s="661" t="e">
        <f aca="false">IF(A717="","",IF(#REF!+'Plano Prestação Mensal Proposta'!A717&gt;120,0,ROUND(IF(B717&gt;0.045,(0.045*0.5),(0.5)*B717),7)))</f>
        <v>#REF!</v>
      </c>
      <c r="D717" s="661" t="e">
        <f aca="false">IF(A717="","",+B717-C717)</f>
        <v>#REF!</v>
      </c>
      <c r="E717" s="662" t="e">
        <f aca="false">IF(A717="","",IF(F716="","",+E716-F716))</f>
        <v>#REF!</v>
      </c>
      <c r="F717" s="662" t="e">
        <f aca="false">IF(A717="","",IF(J717="","",+J717-H717))</f>
        <v>#REF!</v>
      </c>
      <c r="G717" s="662" t="e">
        <f aca="false">IF(A717="","",IF(E717="","",ROUND(+E717*((1+B717)^(1/12)-1),2)))</f>
        <v>#REF!</v>
      </c>
      <c r="H717" s="662" t="e">
        <f aca="false">IF(A717="","",IF(E717="","",ROUND(+E717*((1+D717)^(1/12)-1),2)))</f>
        <v>#REF!</v>
      </c>
      <c r="I717" s="662" t="e">
        <f aca="false">IF(A717="","",+G717-H717)</f>
        <v>#REF!</v>
      </c>
      <c r="J717" s="662" t="e">
        <f aca="false">IF(A717="","",IF(#REF!="","",PMT((1+D717)^(1/12)-1,(#REF!*12)-A717+1,-E717)))</f>
        <v>#REF!</v>
      </c>
    </row>
    <row r="718" customFormat="false" ht="14.25" hidden="false" customHeight="false" outlineLevel="0" collapsed="false">
      <c r="A718" s="660" t="e">
        <f aca="false">IF(A717="","",IF(A717=#REF!*12,"",+A717+1))</f>
        <v>#REF!</v>
      </c>
      <c r="B718" s="661" t="e">
        <f aca="false">IF(A718="","",+B717)</f>
        <v>#REF!</v>
      </c>
      <c r="C718" s="661" t="e">
        <f aca="false">IF(A718="","",IF(#REF!+'Plano Prestação Mensal Proposta'!A718&gt;120,0,ROUND(IF(B718&gt;0.045,(0.045*0.5),(0.5)*B718),7)))</f>
        <v>#REF!</v>
      </c>
      <c r="D718" s="661" t="e">
        <f aca="false">IF(A718="","",+B718-C718)</f>
        <v>#REF!</v>
      </c>
      <c r="E718" s="662" t="e">
        <f aca="false">IF(A718="","",IF(F717="","",+E717-F717))</f>
        <v>#REF!</v>
      </c>
      <c r="F718" s="662" t="e">
        <f aca="false">IF(A718="","",IF(J718="","",+J718-H718))</f>
        <v>#REF!</v>
      </c>
      <c r="G718" s="662" t="e">
        <f aca="false">IF(A718="","",IF(E718="","",ROUND(+E718*((1+B718)^(1/12)-1),2)))</f>
        <v>#REF!</v>
      </c>
      <c r="H718" s="662" t="e">
        <f aca="false">IF(A718="","",IF(E718="","",ROUND(+E718*((1+D718)^(1/12)-1),2)))</f>
        <v>#REF!</v>
      </c>
      <c r="I718" s="662" t="e">
        <f aca="false">IF(A718="","",+G718-H718)</f>
        <v>#REF!</v>
      </c>
      <c r="J718" s="662" t="e">
        <f aca="false">IF(A718="","",IF(#REF!="","",PMT((1+D718)^(1/12)-1,(#REF!*12)-A718+1,-E718)))</f>
        <v>#REF!</v>
      </c>
    </row>
    <row r="719" customFormat="false" ht="14.25" hidden="false" customHeight="false" outlineLevel="0" collapsed="false">
      <c r="A719" s="660" t="e">
        <f aca="false">IF(A718="","",IF(A718=#REF!*12,"",+A718+1))</f>
        <v>#REF!</v>
      </c>
      <c r="B719" s="661" t="e">
        <f aca="false">IF(A719="","",+B718)</f>
        <v>#REF!</v>
      </c>
      <c r="C719" s="661" t="e">
        <f aca="false">IF(A719="","",IF(#REF!+'Plano Prestação Mensal Proposta'!A719&gt;120,0,ROUND(IF(B719&gt;0.045,(0.045*0.5),(0.5)*B719),7)))</f>
        <v>#REF!</v>
      </c>
      <c r="D719" s="661" t="e">
        <f aca="false">IF(A719="","",+B719-C719)</f>
        <v>#REF!</v>
      </c>
      <c r="E719" s="662" t="e">
        <f aca="false">IF(A719="","",IF(F718="","",+E718-F718))</f>
        <v>#REF!</v>
      </c>
      <c r="F719" s="662" t="e">
        <f aca="false">IF(A719="","",IF(J719="","",+J719-H719))</f>
        <v>#REF!</v>
      </c>
      <c r="G719" s="662" t="e">
        <f aca="false">IF(A719="","",IF(E719="","",ROUND(+E719*((1+B719)^(1/12)-1),2)))</f>
        <v>#REF!</v>
      </c>
      <c r="H719" s="662" t="e">
        <f aca="false">IF(A719="","",IF(E719="","",ROUND(+E719*((1+D719)^(1/12)-1),2)))</f>
        <v>#REF!</v>
      </c>
      <c r="I719" s="662" t="e">
        <f aca="false">IF(A719="","",+G719-H719)</f>
        <v>#REF!</v>
      </c>
      <c r="J719" s="662" t="e">
        <f aca="false">IF(A719="","",IF(#REF!="","",PMT((1+D719)^(1/12)-1,(#REF!*12)-A719+1,-E719)))</f>
        <v>#REF!</v>
      </c>
    </row>
    <row r="720" customFormat="false" ht="14.25" hidden="false" customHeight="false" outlineLevel="0" collapsed="false">
      <c r="A720" s="660" t="e">
        <f aca="false">IF(A719="","",IF(A719=#REF!*12,"",+A719+1))</f>
        <v>#REF!</v>
      </c>
      <c r="B720" s="661" t="e">
        <f aca="false">IF(A720="","",+B719)</f>
        <v>#REF!</v>
      </c>
      <c r="C720" s="661" t="e">
        <f aca="false">IF(A720="","",IF(#REF!+'Plano Prestação Mensal Proposta'!A720&gt;120,0,ROUND(IF(B720&gt;0.045,(0.045*0.5),(0.5)*B720),7)))</f>
        <v>#REF!</v>
      </c>
      <c r="D720" s="661" t="e">
        <f aca="false">IF(A720="","",+B720-C720)</f>
        <v>#REF!</v>
      </c>
      <c r="E720" s="662" t="e">
        <f aca="false">IF(A720="","",IF(F719="","",+E719-F719))</f>
        <v>#REF!</v>
      </c>
      <c r="F720" s="662" t="e">
        <f aca="false">IF(A720="","",IF(J720="","",+J720-H720))</f>
        <v>#REF!</v>
      </c>
      <c r="G720" s="662" t="e">
        <f aca="false">IF(A720="","",IF(E720="","",ROUND(+E720*((1+B720)^(1/12)-1),2)))</f>
        <v>#REF!</v>
      </c>
      <c r="H720" s="662" t="e">
        <f aca="false">IF(A720="","",IF(E720="","",ROUND(+E720*((1+D720)^(1/12)-1),2)))</f>
        <v>#REF!</v>
      </c>
      <c r="I720" s="662" t="e">
        <f aca="false">IF(A720="","",+G720-H720)</f>
        <v>#REF!</v>
      </c>
      <c r="J720" s="662" t="e">
        <f aca="false">IF(A720="","",IF(#REF!="","",PMT((1+D720)^(1/12)-1,(#REF!*12)-A720+1,-E720)))</f>
        <v>#REF!</v>
      </c>
    </row>
    <row r="721" customFormat="false" ht="14.25" hidden="false" customHeight="false" outlineLevel="0" collapsed="false">
      <c r="A721" s="660" t="e">
        <f aca="false">IF(A720="","",IF(A720=#REF!*12,"",+A720+1))</f>
        <v>#REF!</v>
      </c>
      <c r="B721" s="661" t="e">
        <f aca="false">IF(A721="","",+B720)</f>
        <v>#REF!</v>
      </c>
      <c r="C721" s="661" t="e">
        <f aca="false">IF(A721="","",IF(#REF!+'Plano Prestação Mensal Proposta'!A721&gt;120,0,ROUND(IF(B721&gt;0.045,(0.045*0.5),(0.5)*B721),7)))</f>
        <v>#REF!</v>
      </c>
      <c r="D721" s="661" t="e">
        <f aca="false">IF(A721="","",+B721-C721)</f>
        <v>#REF!</v>
      </c>
      <c r="E721" s="662" t="e">
        <f aca="false">IF(A721="","",IF(F720="","",+E720-F720))</f>
        <v>#REF!</v>
      </c>
      <c r="F721" s="662" t="e">
        <f aca="false">IF(A721="","",IF(J721="","",+J721-H721))</f>
        <v>#REF!</v>
      </c>
      <c r="G721" s="662" t="e">
        <f aca="false">IF(A721="","",IF(E721="","",ROUND(+E721*((1+B721)^(1/12)-1),2)))</f>
        <v>#REF!</v>
      </c>
      <c r="H721" s="662" t="e">
        <f aca="false">IF(A721="","",IF(E721="","",ROUND(+E721*((1+D721)^(1/12)-1),2)))</f>
        <v>#REF!</v>
      </c>
      <c r="I721" s="662" t="e">
        <f aca="false">IF(A721="","",+G721-H721)</f>
        <v>#REF!</v>
      </c>
      <c r="J721" s="662" t="e">
        <f aca="false">IF(A721="","",IF(#REF!="","",PMT((1+D721)^(1/12)-1,(#REF!*12)-A721+1,-E721)))</f>
        <v>#REF!</v>
      </c>
    </row>
    <row r="722" customFormat="false" ht="14.25" hidden="false" customHeight="false" outlineLevel="0" collapsed="false">
      <c r="A722" s="660" t="e">
        <f aca="false">IF(A721="","",IF(A721=#REF!*12,"",+A721+1))</f>
        <v>#REF!</v>
      </c>
      <c r="B722" s="661" t="e">
        <f aca="false">IF(A722="","",+B721)</f>
        <v>#REF!</v>
      </c>
      <c r="C722" s="661" t="e">
        <f aca="false">IF(A722="","",IF(#REF!+'Plano Prestação Mensal Proposta'!A722&gt;120,0,ROUND(IF(B722&gt;0.045,(0.045*0.5),(0.5)*B722),7)))</f>
        <v>#REF!</v>
      </c>
      <c r="D722" s="661" t="e">
        <f aca="false">IF(A722="","",+B722-C722)</f>
        <v>#REF!</v>
      </c>
      <c r="E722" s="662" t="e">
        <f aca="false">IF(A722="","",IF(F721="","",+E721-F721))</f>
        <v>#REF!</v>
      </c>
      <c r="F722" s="662" t="e">
        <f aca="false">IF(A722="","",IF(J722="","",+J722-H722))</f>
        <v>#REF!</v>
      </c>
      <c r="G722" s="662" t="e">
        <f aca="false">IF(A722="","",IF(E722="","",ROUND(+E722*((1+B722)^(1/12)-1),2)))</f>
        <v>#REF!</v>
      </c>
      <c r="H722" s="662" t="e">
        <f aca="false">IF(A722="","",IF(E722="","",ROUND(+E722*((1+D722)^(1/12)-1),2)))</f>
        <v>#REF!</v>
      </c>
      <c r="I722" s="662" t="e">
        <f aca="false">IF(A722="","",+G722-H722)</f>
        <v>#REF!</v>
      </c>
      <c r="J722" s="662" t="e">
        <f aca="false">IF(A722="","",IF(#REF!="","",PMT((1+D722)^(1/12)-1,(#REF!*12)-A722+1,-E722)))</f>
        <v>#REF!</v>
      </c>
    </row>
    <row r="723" customFormat="false" ht="14.25" hidden="false" customHeight="false" outlineLevel="0" collapsed="false">
      <c r="A723" s="660" t="e">
        <f aca="false">IF(A722="","",IF(A722=#REF!*12,"",+A722+1))</f>
        <v>#REF!</v>
      </c>
      <c r="B723" s="661" t="e">
        <f aca="false">IF(A723="","",+B722)</f>
        <v>#REF!</v>
      </c>
      <c r="C723" s="661" t="e">
        <f aca="false">IF(A723="","",IF(#REF!+'Plano Prestação Mensal Proposta'!A723&gt;120,0,ROUND(IF(B723&gt;0.045,(0.045*0.5),(0.5)*B723),7)))</f>
        <v>#REF!</v>
      </c>
      <c r="D723" s="661" t="e">
        <f aca="false">IF(A723="","",+B723-C723)</f>
        <v>#REF!</v>
      </c>
      <c r="E723" s="662" t="e">
        <f aca="false">IF(A723="","",IF(F722="","",+E722-F722))</f>
        <v>#REF!</v>
      </c>
      <c r="F723" s="662" t="e">
        <f aca="false">IF(A723="","",IF(J723="","",+J723-H723))</f>
        <v>#REF!</v>
      </c>
      <c r="G723" s="662" t="e">
        <f aca="false">IF(A723="","",IF(E723="","",ROUND(+E723*((1+B723)^(1/12)-1),2)))</f>
        <v>#REF!</v>
      </c>
      <c r="H723" s="662" t="e">
        <f aca="false">IF(A723="","",IF(E723="","",ROUND(+E723*((1+D723)^(1/12)-1),2)))</f>
        <v>#REF!</v>
      </c>
      <c r="I723" s="662" t="e">
        <f aca="false">IF(A723="","",+G723-H723)</f>
        <v>#REF!</v>
      </c>
      <c r="J723" s="662" t="e">
        <f aca="false">IF(A723="","",IF(#REF!="","",PMT((1+D723)^(1/12)-1,(#REF!*12)-A723+1,-E723)))</f>
        <v>#REF!</v>
      </c>
    </row>
    <row r="724" customFormat="false" ht="14.25" hidden="false" customHeight="false" outlineLevel="0" collapsed="false">
      <c r="A724" s="660" t="e">
        <f aca="false">IF(A723="","",IF(A723=#REF!*12,"",+A723+1))</f>
        <v>#REF!</v>
      </c>
      <c r="B724" s="661" t="e">
        <f aca="false">IF(A724="","",+B723)</f>
        <v>#REF!</v>
      </c>
      <c r="C724" s="661" t="e">
        <f aca="false">IF(A724="","",IF(#REF!+'Plano Prestação Mensal Proposta'!A724&gt;120,0,ROUND(IF(B724&gt;0.045,(0.045*0.5),(0.5)*B724),7)))</f>
        <v>#REF!</v>
      </c>
      <c r="D724" s="661" t="e">
        <f aca="false">IF(A724="","",+B724-C724)</f>
        <v>#REF!</v>
      </c>
      <c r="E724" s="662" t="e">
        <f aca="false">IF(A724="","",IF(F723="","",+E723-F723))</f>
        <v>#REF!</v>
      </c>
      <c r="F724" s="662" t="e">
        <f aca="false">IF(A724="","",IF(J724="","",+J724-H724))</f>
        <v>#REF!</v>
      </c>
      <c r="G724" s="662" t="e">
        <f aca="false">IF(A724="","",IF(E724="","",ROUND(+E724*((1+B724)^(1/12)-1),2)))</f>
        <v>#REF!</v>
      </c>
      <c r="H724" s="662" t="e">
        <f aca="false">IF(A724="","",IF(E724="","",ROUND(+E724*((1+D724)^(1/12)-1),2)))</f>
        <v>#REF!</v>
      </c>
      <c r="I724" s="662" t="e">
        <f aca="false">IF(A724="","",+G724-H724)</f>
        <v>#REF!</v>
      </c>
      <c r="J724" s="662" t="e">
        <f aca="false">IF(A724="","",IF(#REF!="","",PMT((1+D724)^(1/12)-1,(#REF!*12)-A724+1,-E724)))</f>
        <v>#REF!</v>
      </c>
    </row>
    <row r="725" customFormat="false" ht="14.25" hidden="false" customHeight="false" outlineLevel="0" collapsed="false">
      <c r="A725" s="660" t="e">
        <f aca="false">IF(A724="","",IF(A724=#REF!*12,"",+A724+1))</f>
        <v>#REF!</v>
      </c>
      <c r="B725" s="661" t="e">
        <f aca="false">IF(A725="","",+B724)</f>
        <v>#REF!</v>
      </c>
      <c r="C725" s="661" t="e">
        <f aca="false">IF(A725="","",IF(#REF!+'Plano Prestação Mensal Proposta'!A725&gt;120,0,ROUND(IF(B725&gt;0.045,(0.045*0.5),(0.5)*B725),7)))</f>
        <v>#REF!</v>
      </c>
      <c r="D725" s="661" t="e">
        <f aca="false">IF(A725="","",+B725-C725)</f>
        <v>#REF!</v>
      </c>
      <c r="E725" s="662" t="e">
        <f aca="false">IF(A725="","",IF(F724="","",+E724-F724))</f>
        <v>#REF!</v>
      </c>
      <c r="F725" s="662" t="e">
        <f aca="false">IF(A725="","",IF(J725="","",+J725-H725))</f>
        <v>#REF!</v>
      </c>
      <c r="G725" s="662" t="e">
        <f aca="false">IF(A725="","",IF(E725="","",ROUND(+E725*((1+B725)^(1/12)-1),2)))</f>
        <v>#REF!</v>
      </c>
      <c r="H725" s="662" t="e">
        <f aca="false">IF(A725="","",IF(E725="","",ROUND(+E725*((1+D725)^(1/12)-1),2)))</f>
        <v>#REF!</v>
      </c>
      <c r="I725" s="662" t="e">
        <f aca="false">IF(A725="","",+G725-H725)</f>
        <v>#REF!</v>
      </c>
      <c r="J725" s="662" t="e">
        <f aca="false">IF(A725="","",IF(#REF!="","",PMT((1+D725)^(1/12)-1,(#REF!*12)-A725+1,-E725)))</f>
        <v>#REF!</v>
      </c>
    </row>
    <row r="726" customFormat="false" ht="14.25" hidden="false" customHeight="false" outlineLevel="0" collapsed="false">
      <c r="A726" s="660" t="e">
        <f aca="false">IF(A725="","",IF(A725=#REF!*12,"",+A725+1))</f>
        <v>#REF!</v>
      </c>
      <c r="B726" s="661" t="e">
        <f aca="false">IF(A726="","",+B725)</f>
        <v>#REF!</v>
      </c>
      <c r="C726" s="661" t="e">
        <f aca="false">IF(A726="","",IF(#REF!+'Plano Prestação Mensal Proposta'!A726&gt;120,0,ROUND(IF(B726&gt;0.045,(0.045*0.5),(0.5)*B726),7)))</f>
        <v>#REF!</v>
      </c>
      <c r="D726" s="661" t="e">
        <f aca="false">IF(A726="","",+B726-C726)</f>
        <v>#REF!</v>
      </c>
      <c r="E726" s="662" t="e">
        <f aca="false">IF(A726="","",IF(F725="","",+E725-F725))</f>
        <v>#REF!</v>
      </c>
      <c r="F726" s="662" t="e">
        <f aca="false">IF(A726="","",IF(J726="","",+J726-H726))</f>
        <v>#REF!</v>
      </c>
      <c r="G726" s="662" t="e">
        <f aca="false">IF(A726="","",IF(E726="","",ROUND(+E726*((1+B726)^(1/12)-1),2)))</f>
        <v>#REF!</v>
      </c>
      <c r="H726" s="662" t="e">
        <f aca="false">IF(A726="","",IF(E726="","",ROUND(+E726*((1+D726)^(1/12)-1),2)))</f>
        <v>#REF!</v>
      </c>
      <c r="I726" s="662" t="e">
        <f aca="false">IF(A726="","",+G726-H726)</f>
        <v>#REF!</v>
      </c>
      <c r="J726" s="662" t="e">
        <f aca="false">IF(A726="","",IF(#REF!="","",PMT((1+D726)^(1/12)-1,(#REF!*12)-A726+1,-E726)))</f>
        <v>#REF!</v>
      </c>
    </row>
    <row r="727" customFormat="false" ht="14.25" hidden="false" customHeight="false" outlineLevel="0" collapsed="false">
      <c r="A727" s="660" t="e">
        <f aca="false">IF(A726="","",IF(A726=#REF!*12,"",+A726+1))</f>
        <v>#REF!</v>
      </c>
      <c r="B727" s="661" t="e">
        <f aca="false">IF(A727="","",+B726)</f>
        <v>#REF!</v>
      </c>
      <c r="C727" s="661" t="e">
        <f aca="false">IF(A727="","",IF(#REF!+'Plano Prestação Mensal Proposta'!A727&gt;120,0,ROUND(IF(B727&gt;0.045,(0.045*0.5),(0.5)*B727),7)))</f>
        <v>#REF!</v>
      </c>
      <c r="D727" s="661" t="e">
        <f aca="false">IF(A727="","",+B727-C727)</f>
        <v>#REF!</v>
      </c>
      <c r="E727" s="662" t="e">
        <f aca="false">IF(A727="","",IF(F726="","",+E726-F726))</f>
        <v>#REF!</v>
      </c>
      <c r="F727" s="662" t="e">
        <f aca="false">IF(A727="","",IF(J727="","",+J727-H727))</f>
        <v>#REF!</v>
      </c>
      <c r="G727" s="662" t="e">
        <f aca="false">IF(A727="","",IF(E727="","",ROUND(+E727*((1+B727)^(1/12)-1),2)))</f>
        <v>#REF!</v>
      </c>
      <c r="H727" s="662" t="e">
        <f aca="false">IF(A727="","",IF(E727="","",ROUND(+E727*((1+D727)^(1/12)-1),2)))</f>
        <v>#REF!</v>
      </c>
      <c r="I727" s="662" t="e">
        <f aca="false">IF(A727="","",+G727-H727)</f>
        <v>#REF!</v>
      </c>
      <c r="J727" s="662" t="e">
        <f aca="false">IF(A727="","",IF(#REF!="","",PMT((1+D727)^(1/12)-1,(#REF!*12)-A727+1,-E727)))</f>
        <v>#REF!</v>
      </c>
    </row>
    <row r="728" customFormat="false" ht="14.25" hidden="false" customHeight="false" outlineLevel="0" collapsed="false">
      <c r="A728" s="660" t="e">
        <f aca="false">IF(A727="","",IF(A727=#REF!*12,"",+A727+1))</f>
        <v>#REF!</v>
      </c>
      <c r="B728" s="661" t="e">
        <f aca="false">IF(A728="","",+B727)</f>
        <v>#REF!</v>
      </c>
      <c r="C728" s="661" t="e">
        <f aca="false">IF(A728="","",IF(#REF!+'Plano Prestação Mensal Proposta'!A728&gt;120,0,ROUND(IF(B728&gt;0.045,(0.045*0.5),(0.5)*B728),7)))</f>
        <v>#REF!</v>
      </c>
      <c r="D728" s="661" t="e">
        <f aca="false">IF(A728="","",+B728-C728)</f>
        <v>#REF!</v>
      </c>
      <c r="E728" s="662" t="e">
        <f aca="false">IF(A728="","",IF(F727="","",+E727-F727))</f>
        <v>#REF!</v>
      </c>
      <c r="F728" s="662" t="e">
        <f aca="false">IF(A728="","",IF(J728="","",+J728-H728))</f>
        <v>#REF!</v>
      </c>
      <c r="G728" s="662" t="e">
        <f aca="false">IF(A728="","",IF(E728="","",ROUND(+E728*((1+B728)^(1/12)-1),2)))</f>
        <v>#REF!</v>
      </c>
      <c r="H728" s="662" t="e">
        <f aca="false">IF(A728="","",IF(E728="","",ROUND(+E728*((1+D728)^(1/12)-1),2)))</f>
        <v>#REF!</v>
      </c>
      <c r="I728" s="662" t="e">
        <f aca="false">IF(A728="","",+G728-H728)</f>
        <v>#REF!</v>
      </c>
      <c r="J728" s="662" t="e">
        <f aca="false">IF(A728="","",IF(#REF!="","",PMT((1+D728)^(1/12)-1,(#REF!*12)-A728+1,-E728)))</f>
        <v>#REF!</v>
      </c>
    </row>
    <row r="729" customFormat="false" ht="14.25" hidden="false" customHeight="false" outlineLevel="0" collapsed="false">
      <c r="A729" s="660" t="e">
        <f aca="false">IF(A728="","",IF(A728=#REF!*12,"",+A728+1))</f>
        <v>#REF!</v>
      </c>
      <c r="B729" s="661" t="e">
        <f aca="false">IF(A729="","",+B728)</f>
        <v>#REF!</v>
      </c>
      <c r="C729" s="661" t="e">
        <f aca="false">IF(A729="","",IF(#REF!+'Plano Prestação Mensal Proposta'!A729&gt;120,0,ROUND(IF(B729&gt;0.045,(0.045*0.5),(0.5)*B729),7)))</f>
        <v>#REF!</v>
      </c>
      <c r="D729" s="661" t="e">
        <f aca="false">IF(A729="","",+B729-C729)</f>
        <v>#REF!</v>
      </c>
      <c r="E729" s="662" t="e">
        <f aca="false">IF(A729="","",IF(F728="","",+E728-F728))</f>
        <v>#REF!</v>
      </c>
      <c r="F729" s="662" t="e">
        <f aca="false">IF(A729="","",IF(J729="","",+J729-H729))</f>
        <v>#REF!</v>
      </c>
      <c r="G729" s="662" t="e">
        <f aca="false">IF(A729="","",IF(E729="","",ROUND(+E729*((1+B729)^(1/12)-1),2)))</f>
        <v>#REF!</v>
      </c>
      <c r="H729" s="662" t="e">
        <f aca="false">IF(A729="","",IF(E729="","",ROUND(+E729*((1+D729)^(1/12)-1),2)))</f>
        <v>#REF!</v>
      </c>
      <c r="I729" s="662" t="e">
        <f aca="false">IF(A729="","",+G729-H729)</f>
        <v>#REF!</v>
      </c>
      <c r="J729" s="662" t="e">
        <f aca="false">IF(A729="","",IF(#REF!="","",PMT((1+D729)^(1/12)-1,(#REF!*12)-A729+1,-E729)))</f>
        <v>#REF!</v>
      </c>
    </row>
    <row r="730" customFormat="false" ht="14.25" hidden="false" customHeight="false" outlineLevel="0" collapsed="false">
      <c r="A730" s="660" t="e">
        <f aca="false">IF(A729="","",IF(A729=#REF!*12,"",+A729+1))</f>
        <v>#REF!</v>
      </c>
      <c r="B730" s="661" t="e">
        <f aca="false">IF(A730="","",+B729)</f>
        <v>#REF!</v>
      </c>
      <c r="C730" s="661" t="e">
        <f aca="false">IF(A730="","",IF(#REF!+'Plano Prestação Mensal Proposta'!A730&gt;120,0,ROUND(IF(B730&gt;0.045,(0.045*0.5),(0.5)*B730),7)))</f>
        <v>#REF!</v>
      </c>
      <c r="D730" s="661" t="e">
        <f aca="false">IF(A730="","",+B730-C730)</f>
        <v>#REF!</v>
      </c>
      <c r="E730" s="662" t="e">
        <f aca="false">IF(A730="","",IF(F729="","",+E729-F729))</f>
        <v>#REF!</v>
      </c>
      <c r="F730" s="662" t="e">
        <f aca="false">IF(A730="","",IF(J730="","",+J730-H730))</f>
        <v>#REF!</v>
      </c>
      <c r="G730" s="662" t="e">
        <f aca="false">IF(A730="","",IF(E730="","",ROUND(+E730*((1+B730)^(1/12)-1),2)))</f>
        <v>#REF!</v>
      </c>
      <c r="H730" s="662" t="e">
        <f aca="false">IF(A730="","",IF(E730="","",ROUND(+E730*((1+D730)^(1/12)-1),2)))</f>
        <v>#REF!</v>
      </c>
      <c r="I730" s="662" t="e">
        <f aca="false">IF(A730="","",+G730-H730)</f>
        <v>#REF!</v>
      </c>
      <c r="J730" s="662" t="e">
        <f aca="false">IF(A730="","",IF(#REF!="","",PMT((1+D730)^(1/12)-1,(#REF!*12)-A730+1,-E730)))</f>
        <v>#REF!</v>
      </c>
    </row>
    <row r="731" customFormat="false" ht="14.25" hidden="false" customHeight="false" outlineLevel="0" collapsed="false">
      <c r="A731" s="660" t="e">
        <f aca="false">IF(A730="","",IF(A730=#REF!*12,"",+A730+1))</f>
        <v>#REF!</v>
      </c>
      <c r="B731" s="661" t="e">
        <f aca="false">IF(A731="","",+B730)</f>
        <v>#REF!</v>
      </c>
      <c r="C731" s="661" t="e">
        <f aca="false">IF(A731="","",IF(#REF!+'Plano Prestação Mensal Proposta'!A731&gt;120,0,ROUND(IF(B731&gt;0.045,(0.045*0.5),(0.5)*B731),7)))</f>
        <v>#REF!</v>
      </c>
      <c r="D731" s="661" t="e">
        <f aca="false">IF(A731="","",+B731-C731)</f>
        <v>#REF!</v>
      </c>
      <c r="E731" s="662" t="e">
        <f aca="false">IF(A731="","",IF(F730="","",+E730-F730))</f>
        <v>#REF!</v>
      </c>
      <c r="F731" s="662" t="e">
        <f aca="false">IF(A731="","",IF(J731="","",+J731-H731))</f>
        <v>#REF!</v>
      </c>
      <c r="G731" s="662" t="e">
        <f aca="false">IF(A731="","",IF(E731="","",ROUND(+E731*((1+B731)^(1/12)-1),2)))</f>
        <v>#REF!</v>
      </c>
      <c r="H731" s="662" t="e">
        <f aca="false">IF(A731="","",IF(E731="","",ROUND(+E731*((1+D731)^(1/12)-1),2)))</f>
        <v>#REF!</v>
      </c>
      <c r="I731" s="662" t="e">
        <f aca="false">IF(A731="","",+G731-H731)</f>
        <v>#REF!</v>
      </c>
      <c r="J731" s="662" t="e">
        <f aca="false">IF(A731="","",IF(#REF!="","",PMT((1+D731)^(1/12)-1,(#REF!*12)-A731+1,-E731)))</f>
        <v>#REF!</v>
      </c>
    </row>
    <row r="732" customFormat="false" ht="14.25" hidden="false" customHeight="false" outlineLevel="0" collapsed="false">
      <c r="A732" s="660" t="e">
        <f aca="false">IF(A731="","",IF(A731=#REF!*12,"",+A731+1))</f>
        <v>#REF!</v>
      </c>
      <c r="B732" s="661" t="e">
        <f aca="false">IF(A732="","",+B731)</f>
        <v>#REF!</v>
      </c>
      <c r="C732" s="661" t="e">
        <f aca="false">IF(A732="","",IF(#REF!+'Plano Prestação Mensal Proposta'!A732&gt;120,0,ROUND(IF(B732&gt;0.045,(0.045*0.5),(0.5)*B732),7)))</f>
        <v>#REF!</v>
      </c>
      <c r="D732" s="661" t="e">
        <f aca="false">IF(A732="","",+B732-C732)</f>
        <v>#REF!</v>
      </c>
      <c r="E732" s="662" t="e">
        <f aca="false">IF(A732="","",IF(F731="","",+E731-F731))</f>
        <v>#REF!</v>
      </c>
      <c r="F732" s="662" t="e">
        <f aca="false">IF(A732="","",IF(J732="","",+J732-H732))</f>
        <v>#REF!</v>
      </c>
      <c r="G732" s="662" t="e">
        <f aca="false">IF(A732="","",IF(E732="","",ROUND(+E732*((1+B732)^(1/12)-1),2)))</f>
        <v>#REF!</v>
      </c>
      <c r="H732" s="662" t="e">
        <f aca="false">IF(A732="","",IF(E732="","",ROUND(+E732*((1+D732)^(1/12)-1),2)))</f>
        <v>#REF!</v>
      </c>
      <c r="I732" s="662" t="e">
        <f aca="false">IF(A732="","",+G732-H732)</f>
        <v>#REF!</v>
      </c>
      <c r="J732" s="662" t="e">
        <f aca="false">IF(A732="","",IF(#REF!="","",PMT((1+D732)^(1/12)-1,(#REF!*12)-A732+1,-E732)))</f>
        <v>#REF!</v>
      </c>
    </row>
    <row r="733" customFormat="false" ht="14.25" hidden="false" customHeight="false" outlineLevel="0" collapsed="false">
      <c r="A733" s="660" t="e">
        <f aca="false">IF(A732="","",IF(A732=#REF!*12,"",+A732+1))</f>
        <v>#REF!</v>
      </c>
      <c r="B733" s="661" t="e">
        <f aca="false">IF(A733="","",+B732)</f>
        <v>#REF!</v>
      </c>
      <c r="C733" s="661" t="e">
        <f aca="false">IF(A733="","",IF(#REF!+'Plano Prestação Mensal Proposta'!A733&gt;120,0,ROUND(IF(B733&gt;0.045,(0.045*0.5),(0.5)*B733),7)))</f>
        <v>#REF!</v>
      </c>
      <c r="D733" s="661" t="e">
        <f aca="false">IF(A733="","",+B733-C733)</f>
        <v>#REF!</v>
      </c>
      <c r="E733" s="662" t="e">
        <f aca="false">IF(A733="","",IF(F732="","",+E732-F732))</f>
        <v>#REF!</v>
      </c>
      <c r="F733" s="662" t="e">
        <f aca="false">IF(A733="","",IF(J733="","",+J733-H733))</f>
        <v>#REF!</v>
      </c>
      <c r="G733" s="662" t="e">
        <f aca="false">IF(A733="","",IF(E733="","",ROUND(+E733*((1+B733)^(1/12)-1),2)))</f>
        <v>#REF!</v>
      </c>
      <c r="H733" s="662" t="e">
        <f aca="false">IF(A733="","",IF(E733="","",ROUND(+E733*((1+D733)^(1/12)-1),2)))</f>
        <v>#REF!</v>
      </c>
      <c r="I733" s="662" t="e">
        <f aca="false">IF(A733="","",+G733-H733)</f>
        <v>#REF!</v>
      </c>
      <c r="J733" s="662" t="e">
        <f aca="false">IF(A733="","",IF(#REF!="","",PMT((1+D733)^(1/12)-1,(#REF!*12)-A733+1,-E733)))</f>
        <v>#REF!</v>
      </c>
    </row>
    <row r="734" customFormat="false" ht="14.25" hidden="false" customHeight="false" outlineLevel="0" collapsed="false">
      <c r="A734" s="660" t="e">
        <f aca="false">IF(A733="","",IF(A733=#REF!*12,"",+A733+1))</f>
        <v>#REF!</v>
      </c>
      <c r="B734" s="661" t="e">
        <f aca="false">IF(A734="","",+B733)</f>
        <v>#REF!</v>
      </c>
      <c r="C734" s="661" t="e">
        <f aca="false">IF(A734="","",IF(#REF!+'Plano Prestação Mensal Proposta'!A734&gt;120,0,ROUND(IF(B734&gt;0.045,(0.045*0.5),(0.5)*B734),7)))</f>
        <v>#REF!</v>
      </c>
      <c r="D734" s="661" t="e">
        <f aca="false">IF(A734="","",+B734-C734)</f>
        <v>#REF!</v>
      </c>
      <c r="E734" s="662" t="e">
        <f aca="false">IF(A734="","",IF(F733="","",+E733-F733))</f>
        <v>#REF!</v>
      </c>
      <c r="F734" s="662" t="e">
        <f aca="false">IF(A734="","",IF(J734="","",+J734-H734))</f>
        <v>#REF!</v>
      </c>
      <c r="G734" s="662" t="e">
        <f aca="false">IF(A734="","",IF(E734="","",ROUND(+E734*((1+B734)^(1/12)-1),2)))</f>
        <v>#REF!</v>
      </c>
      <c r="H734" s="662" t="e">
        <f aca="false">IF(A734="","",IF(E734="","",ROUND(+E734*((1+D734)^(1/12)-1),2)))</f>
        <v>#REF!</v>
      </c>
      <c r="I734" s="662" t="e">
        <f aca="false">IF(A734="","",+G734-H734)</f>
        <v>#REF!</v>
      </c>
      <c r="J734" s="662" t="e">
        <f aca="false">IF(A734="","",IF(#REF!="","",PMT((1+D734)^(1/12)-1,(#REF!*12)-A734+1,-E734)))</f>
        <v>#REF!</v>
      </c>
    </row>
    <row r="735" customFormat="false" ht="14.25" hidden="false" customHeight="false" outlineLevel="0" collapsed="false">
      <c r="A735" s="660" t="e">
        <f aca="false">IF(A734="","",IF(A734=#REF!*12,"",+A734+1))</f>
        <v>#REF!</v>
      </c>
      <c r="B735" s="661" t="e">
        <f aca="false">IF(A735="","",+B734)</f>
        <v>#REF!</v>
      </c>
      <c r="C735" s="661" t="e">
        <f aca="false">IF(A735="","",IF(#REF!+'Plano Prestação Mensal Proposta'!A735&gt;120,0,ROUND(IF(B735&gt;0.045,(0.045*0.5),(0.5)*B735),7)))</f>
        <v>#REF!</v>
      </c>
      <c r="D735" s="661" t="e">
        <f aca="false">IF(A735="","",+B735-C735)</f>
        <v>#REF!</v>
      </c>
      <c r="E735" s="662" t="e">
        <f aca="false">IF(A735="","",IF(F734="","",+E734-F734))</f>
        <v>#REF!</v>
      </c>
      <c r="F735" s="662" t="e">
        <f aca="false">IF(A735="","",IF(J735="","",+J735-H735))</f>
        <v>#REF!</v>
      </c>
      <c r="G735" s="662" t="e">
        <f aca="false">IF(A735="","",IF(E735="","",ROUND(+E735*((1+B735)^(1/12)-1),2)))</f>
        <v>#REF!</v>
      </c>
      <c r="H735" s="662" t="e">
        <f aca="false">IF(A735="","",IF(E735="","",ROUND(+E735*((1+D735)^(1/12)-1),2)))</f>
        <v>#REF!</v>
      </c>
      <c r="I735" s="662" t="e">
        <f aca="false">IF(A735="","",+G735-H735)</f>
        <v>#REF!</v>
      </c>
      <c r="J735" s="662" t="e">
        <f aca="false">IF(A735="","",IF(#REF!="","",PMT((1+D735)^(1/12)-1,(#REF!*12)-A735+1,-E735)))</f>
        <v>#REF!</v>
      </c>
    </row>
    <row r="736" customFormat="false" ht="14.25" hidden="false" customHeight="false" outlineLevel="0" collapsed="false">
      <c r="A736" s="660" t="e">
        <f aca="false">IF(A735="","",IF(A735=#REF!*12,"",+A735+1))</f>
        <v>#REF!</v>
      </c>
      <c r="B736" s="661" t="e">
        <f aca="false">IF(A736="","",+B735)</f>
        <v>#REF!</v>
      </c>
      <c r="C736" s="661" t="e">
        <f aca="false">IF(A736="","",IF(#REF!+'Plano Prestação Mensal Proposta'!A736&gt;120,0,ROUND(IF(B736&gt;0.045,(0.045*0.5),(0.5)*B736),7)))</f>
        <v>#REF!</v>
      </c>
      <c r="D736" s="661" t="e">
        <f aca="false">IF(A736="","",+B736-C736)</f>
        <v>#REF!</v>
      </c>
      <c r="E736" s="662" t="e">
        <f aca="false">IF(A736="","",IF(F735="","",+E735-F735))</f>
        <v>#REF!</v>
      </c>
      <c r="F736" s="662" t="e">
        <f aca="false">IF(A736="","",IF(J736="","",+J736-H736))</f>
        <v>#REF!</v>
      </c>
      <c r="G736" s="662" t="e">
        <f aca="false">IF(A736="","",IF(E736="","",ROUND(+E736*((1+B736)^(1/12)-1),2)))</f>
        <v>#REF!</v>
      </c>
      <c r="H736" s="662" t="e">
        <f aca="false">IF(A736="","",IF(E736="","",ROUND(+E736*((1+D736)^(1/12)-1),2)))</f>
        <v>#REF!</v>
      </c>
      <c r="I736" s="662" t="e">
        <f aca="false">IF(A736="","",+G736-H736)</f>
        <v>#REF!</v>
      </c>
      <c r="J736" s="662" t="e">
        <f aca="false">IF(A736="","",IF(#REF!="","",PMT((1+D736)^(1/12)-1,(#REF!*12)-A736+1,-E736)))</f>
        <v>#REF!</v>
      </c>
    </row>
    <row r="737" customFormat="false" ht="14.25" hidden="false" customHeight="false" outlineLevel="0" collapsed="false">
      <c r="A737" s="660" t="e">
        <f aca="false">IF(A736="","",IF(A736=#REF!*12,"",+A736+1))</f>
        <v>#REF!</v>
      </c>
      <c r="B737" s="661" t="e">
        <f aca="false">IF(A737="","",+B736)</f>
        <v>#REF!</v>
      </c>
      <c r="C737" s="661" t="e">
        <f aca="false">IF(A737="","",IF(#REF!+'Plano Prestação Mensal Proposta'!A737&gt;120,0,ROUND(IF(B737&gt;0.045,(0.045*0.5),(0.5)*B737),7)))</f>
        <v>#REF!</v>
      </c>
      <c r="D737" s="661" t="e">
        <f aca="false">IF(A737="","",+B737-C737)</f>
        <v>#REF!</v>
      </c>
      <c r="E737" s="662" t="e">
        <f aca="false">IF(A737="","",IF(F736="","",+E736-F736))</f>
        <v>#REF!</v>
      </c>
      <c r="F737" s="662" t="e">
        <f aca="false">IF(A737="","",IF(J737="","",+J737-H737))</f>
        <v>#REF!</v>
      </c>
      <c r="G737" s="662" t="e">
        <f aca="false">IF(A737="","",IF(E737="","",ROUND(+E737*((1+B737)^(1/12)-1),2)))</f>
        <v>#REF!</v>
      </c>
      <c r="H737" s="662" t="e">
        <f aca="false">IF(A737="","",IF(E737="","",ROUND(+E737*((1+D737)^(1/12)-1),2)))</f>
        <v>#REF!</v>
      </c>
      <c r="I737" s="662" t="e">
        <f aca="false">IF(A737="","",+G737-H737)</f>
        <v>#REF!</v>
      </c>
      <c r="J737" s="662" t="e">
        <f aca="false">IF(A737="","",IF(#REF!="","",PMT((1+D737)^(1/12)-1,(#REF!*12)-A737+1,-E737)))</f>
        <v>#REF!</v>
      </c>
    </row>
    <row r="738" customFormat="false" ht="14.25" hidden="false" customHeight="false" outlineLevel="0" collapsed="false">
      <c r="A738" s="660" t="e">
        <f aca="false">IF(A737="","",IF(A737=#REF!*12,"",+A737+1))</f>
        <v>#REF!</v>
      </c>
      <c r="B738" s="661" t="e">
        <f aca="false">IF(A738="","",+B737)</f>
        <v>#REF!</v>
      </c>
      <c r="C738" s="661" t="e">
        <f aca="false">IF(A738="","",IF(#REF!+'Plano Prestação Mensal Proposta'!A738&gt;120,0,ROUND(IF(B738&gt;0.045,(0.045*0.5),(0.5)*B738),7)))</f>
        <v>#REF!</v>
      </c>
      <c r="D738" s="661" t="e">
        <f aca="false">IF(A738="","",+B738-C738)</f>
        <v>#REF!</v>
      </c>
      <c r="E738" s="662" t="e">
        <f aca="false">IF(A738="","",IF(F737="","",+E737-F737))</f>
        <v>#REF!</v>
      </c>
      <c r="F738" s="662" t="e">
        <f aca="false">IF(A738="","",IF(J738="","",+J738-H738))</f>
        <v>#REF!</v>
      </c>
      <c r="G738" s="662" t="e">
        <f aca="false">IF(A738="","",IF(E738="","",ROUND(+E738*((1+B738)^(1/12)-1),2)))</f>
        <v>#REF!</v>
      </c>
      <c r="H738" s="662" t="e">
        <f aca="false">IF(A738="","",IF(E738="","",ROUND(+E738*((1+D738)^(1/12)-1),2)))</f>
        <v>#REF!</v>
      </c>
      <c r="I738" s="662" t="e">
        <f aca="false">IF(A738="","",+G738-H738)</f>
        <v>#REF!</v>
      </c>
      <c r="J738" s="662" t="e">
        <f aca="false">IF(A738="","",IF(#REF!="","",PMT((1+D738)^(1/12)-1,(#REF!*12)-A738+1,-E738)))</f>
        <v>#REF!</v>
      </c>
    </row>
    <row r="739" customFormat="false" ht="14.25" hidden="false" customHeight="false" outlineLevel="0" collapsed="false">
      <c r="A739" s="660" t="e">
        <f aca="false">IF(A738="","",IF(A738=#REF!*12,"",+A738+1))</f>
        <v>#REF!</v>
      </c>
      <c r="B739" s="661" t="e">
        <f aca="false">IF(A739="","",+B738)</f>
        <v>#REF!</v>
      </c>
      <c r="C739" s="661" t="e">
        <f aca="false">IF(A739="","",IF(#REF!+'Plano Prestação Mensal Proposta'!A739&gt;120,0,ROUND(IF(B739&gt;0.045,(0.045*0.5),(0.5)*B739),7)))</f>
        <v>#REF!</v>
      </c>
      <c r="D739" s="661" t="e">
        <f aca="false">IF(A739="","",+B739-C739)</f>
        <v>#REF!</v>
      </c>
      <c r="E739" s="662" t="e">
        <f aca="false">IF(A739="","",IF(F738="","",+E738-F738))</f>
        <v>#REF!</v>
      </c>
      <c r="F739" s="662" t="e">
        <f aca="false">IF(A739="","",IF(J739="","",+J739-H739))</f>
        <v>#REF!</v>
      </c>
      <c r="G739" s="662" t="e">
        <f aca="false">IF(A739="","",IF(E739="","",ROUND(+E739*((1+B739)^(1/12)-1),2)))</f>
        <v>#REF!</v>
      </c>
      <c r="H739" s="662" t="e">
        <f aca="false">IF(A739="","",IF(E739="","",ROUND(+E739*((1+D739)^(1/12)-1),2)))</f>
        <v>#REF!</v>
      </c>
      <c r="I739" s="662" t="e">
        <f aca="false">IF(A739="","",+G739-H739)</f>
        <v>#REF!</v>
      </c>
      <c r="J739" s="662" t="e">
        <f aca="false">IF(A739="","",IF(#REF!="","",PMT((1+D739)^(1/12)-1,(#REF!*12)-A739+1,-E739)))</f>
        <v>#REF!</v>
      </c>
    </row>
    <row r="740" customFormat="false" ht="14.25" hidden="false" customHeight="false" outlineLevel="0" collapsed="false">
      <c r="A740" s="660" t="e">
        <f aca="false">IF(A739="","",IF(A739=#REF!*12,"",+A739+1))</f>
        <v>#REF!</v>
      </c>
      <c r="B740" s="661" t="e">
        <f aca="false">IF(A740="","",+B739)</f>
        <v>#REF!</v>
      </c>
      <c r="C740" s="661" t="e">
        <f aca="false">IF(A740="","",IF(#REF!+'Plano Prestação Mensal Proposta'!A740&gt;120,0,ROUND(IF(B740&gt;0.045,(0.045*0.5),(0.5)*B740),7)))</f>
        <v>#REF!</v>
      </c>
      <c r="D740" s="661" t="e">
        <f aca="false">IF(A740="","",+B740-C740)</f>
        <v>#REF!</v>
      </c>
      <c r="E740" s="662" t="e">
        <f aca="false">IF(A740="","",IF(F739="","",+E739-F739))</f>
        <v>#REF!</v>
      </c>
      <c r="F740" s="662" t="e">
        <f aca="false">IF(A740="","",IF(J740="","",+J740-H740))</f>
        <v>#REF!</v>
      </c>
      <c r="G740" s="662" t="e">
        <f aca="false">IF(A740="","",IF(E740="","",ROUND(+E740*((1+B740)^(1/12)-1),2)))</f>
        <v>#REF!</v>
      </c>
      <c r="H740" s="662" t="e">
        <f aca="false">IF(A740="","",IF(E740="","",ROUND(+E740*((1+D740)^(1/12)-1),2)))</f>
        <v>#REF!</v>
      </c>
      <c r="I740" s="662" t="e">
        <f aca="false">IF(A740="","",+G740-H740)</f>
        <v>#REF!</v>
      </c>
      <c r="J740" s="662" t="e">
        <f aca="false">IF(A740="","",IF(#REF!="","",PMT((1+D740)^(1/12)-1,(#REF!*12)-A740+1,-E740)))</f>
        <v>#REF!</v>
      </c>
    </row>
    <row r="741" customFormat="false" ht="14.25" hidden="false" customHeight="false" outlineLevel="0" collapsed="false">
      <c r="A741" s="660" t="e">
        <f aca="false">IF(A740="","",IF(A740=#REF!*12,"",+A740+1))</f>
        <v>#REF!</v>
      </c>
      <c r="B741" s="661" t="e">
        <f aca="false">IF(A741="","",+B740)</f>
        <v>#REF!</v>
      </c>
      <c r="C741" s="661" t="e">
        <f aca="false">IF(A741="","",IF(#REF!+'Plano Prestação Mensal Proposta'!A741&gt;120,0,ROUND(IF(B741&gt;0.045,(0.045*0.5),(0.5)*B741),7)))</f>
        <v>#REF!</v>
      </c>
      <c r="D741" s="661" t="e">
        <f aca="false">IF(A741="","",+B741-C741)</f>
        <v>#REF!</v>
      </c>
      <c r="E741" s="662" t="e">
        <f aca="false">IF(A741="","",IF(F740="","",+E740-F740))</f>
        <v>#REF!</v>
      </c>
      <c r="F741" s="662" t="e">
        <f aca="false">IF(A741="","",IF(J741="","",+J741-H741))</f>
        <v>#REF!</v>
      </c>
      <c r="G741" s="662" t="e">
        <f aca="false">IF(A741="","",IF(E741="","",ROUND(+E741*((1+B741)^(1/12)-1),2)))</f>
        <v>#REF!</v>
      </c>
      <c r="H741" s="662" t="e">
        <f aca="false">IF(A741="","",IF(E741="","",ROUND(+E741*((1+D741)^(1/12)-1),2)))</f>
        <v>#REF!</v>
      </c>
      <c r="I741" s="662" t="e">
        <f aca="false">IF(A741="","",+G741-H741)</f>
        <v>#REF!</v>
      </c>
      <c r="J741" s="662" t="e">
        <f aca="false">IF(A741="","",IF(#REF!="","",PMT((1+D741)^(1/12)-1,(#REF!*12)-A741+1,-E741)))</f>
        <v>#REF!</v>
      </c>
    </row>
    <row r="742" customFormat="false" ht="14.25" hidden="false" customHeight="false" outlineLevel="0" collapsed="false">
      <c r="A742" s="660" t="e">
        <f aca="false">IF(A741="","",IF(A741=#REF!*12,"",+A741+1))</f>
        <v>#REF!</v>
      </c>
      <c r="B742" s="661" t="e">
        <f aca="false">IF(A742="","",+B741)</f>
        <v>#REF!</v>
      </c>
      <c r="C742" s="661" t="e">
        <f aca="false">IF(A742="","",IF(#REF!+'Plano Prestação Mensal Proposta'!A742&gt;120,0,ROUND(IF(B742&gt;0.045,(0.045*0.5),(0.5)*B742),7)))</f>
        <v>#REF!</v>
      </c>
      <c r="D742" s="661" t="e">
        <f aca="false">IF(A742="","",+B742-C742)</f>
        <v>#REF!</v>
      </c>
      <c r="E742" s="662" t="e">
        <f aca="false">IF(A742="","",IF(F741="","",+E741-F741))</f>
        <v>#REF!</v>
      </c>
      <c r="F742" s="662" t="e">
        <f aca="false">IF(A742="","",IF(J742="","",+J742-H742))</f>
        <v>#REF!</v>
      </c>
      <c r="G742" s="662" t="e">
        <f aca="false">IF(A742="","",IF(E742="","",ROUND(+E742*((1+B742)^(1/12)-1),2)))</f>
        <v>#REF!</v>
      </c>
      <c r="H742" s="662" t="e">
        <f aca="false">IF(A742="","",IF(E742="","",ROUND(+E742*((1+D742)^(1/12)-1),2)))</f>
        <v>#REF!</v>
      </c>
      <c r="I742" s="662" t="e">
        <f aca="false">IF(A742="","",+G742-H742)</f>
        <v>#REF!</v>
      </c>
      <c r="J742" s="662" t="e">
        <f aca="false">IF(A742="","",IF(#REF!="","",PMT((1+D742)^(1/12)-1,(#REF!*12)-A742+1,-E742)))</f>
        <v>#REF!</v>
      </c>
    </row>
    <row r="743" customFormat="false" ht="14.25" hidden="false" customHeight="false" outlineLevel="0" collapsed="false">
      <c r="A743" s="660" t="e">
        <f aca="false">IF(A742="","",IF(A742=#REF!*12,"",+A742+1))</f>
        <v>#REF!</v>
      </c>
      <c r="B743" s="661" t="e">
        <f aca="false">IF(A743="","",+B742)</f>
        <v>#REF!</v>
      </c>
      <c r="C743" s="661" t="e">
        <f aca="false">IF(A743="","",IF(#REF!+'Plano Prestação Mensal Proposta'!A743&gt;120,0,ROUND(IF(B743&gt;0.045,(0.045*0.5),(0.5)*B743),7)))</f>
        <v>#REF!</v>
      </c>
      <c r="D743" s="661" t="e">
        <f aca="false">IF(A743="","",+B743-C743)</f>
        <v>#REF!</v>
      </c>
      <c r="E743" s="662" t="e">
        <f aca="false">IF(A743="","",IF(F742="","",+E742-F742))</f>
        <v>#REF!</v>
      </c>
      <c r="F743" s="662" t="e">
        <f aca="false">IF(A743="","",IF(J743="","",+J743-H743))</f>
        <v>#REF!</v>
      </c>
      <c r="G743" s="662" t="e">
        <f aca="false">IF(A743="","",IF(E743="","",ROUND(+E743*((1+B743)^(1/12)-1),2)))</f>
        <v>#REF!</v>
      </c>
      <c r="H743" s="662" t="e">
        <f aca="false">IF(A743="","",IF(E743="","",ROUND(+E743*((1+D743)^(1/12)-1),2)))</f>
        <v>#REF!</v>
      </c>
      <c r="I743" s="662" t="e">
        <f aca="false">IF(A743="","",+G743-H743)</f>
        <v>#REF!</v>
      </c>
      <c r="J743" s="662" t="e">
        <f aca="false">IF(A743="","",IF(#REF!="","",PMT((1+D743)^(1/12)-1,(#REF!*12)-A743+1,-E743)))</f>
        <v>#REF!</v>
      </c>
    </row>
    <row r="744" customFormat="false" ht="14.25" hidden="false" customHeight="false" outlineLevel="0" collapsed="false">
      <c r="A744" s="660" t="e">
        <f aca="false">IF(A743="","",IF(A743=#REF!*12,"",+A743+1))</f>
        <v>#REF!</v>
      </c>
      <c r="B744" s="661" t="e">
        <f aca="false">IF(A744="","",+B743)</f>
        <v>#REF!</v>
      </c>
      <c r="C744" s="661" t="e">
        <f aca="false">IF(A744="","",IF(#REF!+'Plano Prestação Mensal Proposta'!A744&gt;120,0,ROUND(IF(B744&gt;0.045,(0.045*0.5),(0.5)*B744),7)))</f>
        <v>#REF!</v>
      </c>
      <c r="D744" s="661" t="e">
        <f aca="false">IF(A744="","",+B744-C744)</f>
        <v>#REF!</v>
      </c>
      <c r="E744" s="662" t="e">
        <f aca="false">IF(A744="","",IF(F743="","",+E743-F743))</f>
        <v>#REF!</v>
      </c>
      <c r="F744" s="662" t="e">
        <f aca="false">IF(A744="","",IF(J744="","",+J744-H744))</f>
        <v>#REF!</v>
      </c>
      <c r="G744" s="662" t="e">
        <f aca="false">IF(A744="","",IF(E744="","",ROUND(+E744*((1+B744)^(1/12)-1),2)))</f>
        <v>#REF!</v>
      </c>
      <c r="H744" s="662" t="e">
        <f aca="false">IF(A744="","",IF(E744="","",ROUND(+E744*((1+D744)^(1/12)-1),2)))</f>
        <v>#REF!</v>
      </c>
      <c r="I744" s="662" t="e">
        <f aca="false">IF(A744="","",+G744-H744)</f>
        <v>#REF!</v>
      </c>
      <c r="J744" s="662" t="e">
        <f aca="false">IF(A744="","",IF(#REF!="","",PMT((1+D744)^(1/12)-1,(#REF!*12)-A744+1,-E744)))</f>
        <v>#REF!</v>
      </c>
    </row>
    <row r="745" customFormat="false" ht="14.25" hidden="false" customHeight="false" outlineLevel="0" collapsed="false">
      <c r="A745" s="660" t="e">
        <f aca="false">IF(A744="","",IF(A744=#REF!*12,"",+A744+1))</f>
        <v>#REF!</v>
      </c>
      <c r="B745" s="661" t="e">
        <f aca="false">IF(A745="","",+B744)</f>
        <v>#REF!</v>
      </c>
      <c r="C745" s="661" t="e">
        <f aca="false">IF(A745="","",IF(#REF!+'Plano Prestação Mensal Proposta'!A745&gt;120,0,ROUND(IF(B745&gt;0.045,(0.045*0.5),(0.5)*B745),7)))</f>
        <v>#REF!</v>
      </c>
      <c r="D745" s="661" t="e">
        <f aca="false">IF(A745="","",+B745-C745)</f>
        <v>#REF!</v>
      </c>
      <c r="E745" s="662" t="e">
        <f aca="false">IF(A745="","",IF(F744="","",+E744-F744))</f>
        <v>#REF!</v>
      </c>
      <c r="F745" s="662" t="e">
        <f aca="false">IF(A745="","",IF(J745="","",+J745-H745))</f>
        <v>#REF!</v>
      </c>
      <c r="G745" s="662" t="e">
        <f aca="false">IF(A745="","",IF(E745="","",ROUND(+E745*((1+B745)^(1/12)-1),2)))</f>
        <v>#REF!</v>
      </c>
      <c r="H745" s="662" t="e">
        <f aca="false">IF(A745="","",IF(E745="","",ROUND(+E745*((1+D745)^(1/12)-1),2)))</f>
        <v>#REF!</v>
      </c>
      <c r="I745" s="662" t="e">
        <f aca="false">IF(A745="","",+G745-H745)</f>
        <v>#REF!</v>
      </c>
      <c r="J745" s="662" t="e">
        <f aca="false">IF(A745="","",IF(#REF!="","",PMT((1+D745)^(1/12)-1,(#REF!*12)-A745+1,-E745)))</f>
        <v>#REF!</v>
      </c>
    </row>
    <row r="746" customFormat="false" ht="14.25" hidden="false" customHeight="false" outlineLevel="0" collapsed="false">
      <c r="A746" s="660" t="e">
        <f aca="false">IF(A745="","",IF(A745=#REF!*12,"",+A745+1))</f>
        <v>#REF!</v>
      </c>
      <c r="B746" s="661" t="e">
        <f aca="false">IF(A746="","",+B745)</f>
        <v>#REF!</v>
      </c>
      <c r="C746" s="661" t="e">
        <f aca="false">IF(A746="","",IF(#REF!+'Plano Prestação Mensal Proposta'!A746&gt;120,0,ROUND(IF(B746&gt;0.045,(0.045*0.5),(0.5)*B746),7)))</f>
        <v>#REF!</v>
      </c>
      <c r="D746" s="661" t="e">
        <f aca="false">IF(A746="","",+B746-C746)</f>
        <v>#REF!</v>
      </c>
      <c r="E746" s="662" t="e">
        <f aca="false">IF(A746="","",IF(F745="","",+E745-F745))</f>
        <v>#REF!</v>
      </c>
      <c r="F746" s="662" t="e">
        <f aca="false">IF(A746="","",IF(J746="","",+J746-H746))</f>
        <v>#REF!</v>
      </c>
      <c r="G746" s="662" t="e">
        <f aca="false">IF(A746="","",IF(E746="","",ROUND(+E746*((1+B746)^(1/12)-1),2)))</f>
        <v>#REF!</v>
      </c>
      <c r="H746" s="662" t="e">
        <f aca="false">IF(A746="","",IF(E746="","",ROUND(+E746*((1+D746)^(1/12)-1),2)))</f>
        <v>#REF!</v>
      </c>
      <c r="I746" s="662" t="e">
        <f aca="false">IF(A746="","",+G746-H746)</f>
        <v>#REF!</v>
      </c>
      <c r="J746" s="662" t="e">
        <f aca="false">IF(A746="","",IF(#REF!="","",PMT((1+D746)^(1/12)-1,(#REF!*12)-A746+1,-E746)))</f>
        <v>#REF!</v>
      </c>
    </row>
    <row r="747" customFormat="false" ht="14.25" hidden="false" customHeight="false" outlineLevel="0" collapsed="false">
      <c r="A747" s="660" t="e">
        <f aca="false">IF(A746="","",IF(A746=#REF!*12,"",+A746+1))</f>
        <v>#REF!</v>
      </c>
      <c r="B747" s="661" t="e">
        <f aca="false">IF(A747="","",+B746)</f>
        <v>#REF!</v>
      </c>
      <c r="C747" s="661" t="e">
        <f aca="false">IF(A747="","",IF(#REF!+'Plano Prestação Mensal Proposta'!A747&gt;120,0,ROUND(IF(B747&gt;0.045,(0.045*0.5),(0.5)*B747),7)))</f>
        <v>#REF!</v>
      </c>
      <c r="D747" s="661" t="e">
        <f aca="false">IF(A747="","",+B747-C747)</f>
        <v>#REF!</v>
      </c>
      <c r="E747" s="662" t="e">
        <f aca="false">IF(A747="","",IF(F746="","",+E746-F746))</f>
        <v>#REF!</v>
      </c>
      <c r="F747" s="662" t="e">
        <f aca="false">IF(A747="","",IF(J747="","",+J747-H747))</f>
        <v>#REF!</v>
      </c>
      <c r="G747" s="662" t="e">
        <f aca="false">IF(A747="","",IF(E747="","",ROUND(+E747*((1+B747)^(1/12)-1),2)))</f>
        <v>#REF!</v>
      </c>
      <c r="H747" s="662" t="e">
        <f aca="false">IF(A747="","",IF(E747="","",ROUND(+E747*((1+D747)^(1/12)-1),2)))</f>
        <v>#REF!</v>
      </c>
      <c r="I747" s="662" t="e">
        <f aca="false">IF(A747="","",+G747-H747)</f>
        <v>#REF!</v>
      </c>
      <c r="J747" s="662" t="e">
        <f aca="false">IF(A747="","",IF(#REF!="","",PMT((1+D747)^(1/12)-1,(#REF!*12)-A747+1,-E747)))</f>
        <v>#REF!</v>
      </c>
    </row>
    <row r="748" customFormat="false" ht="14.25" hidden="false" customHeight="false" outlineLevel="0" collapsed="false">
      <c r="A748" s="660" t="e">
        <f aca="false">IF(A747="","",IF(A747=#REF!*12,"",+A747+1))</f>
        <v>#REF!</v>
      </c>
      <c r="B748" s="661" t="e">
        <f aca="false">IF(A748="","",+B747)</f>
        <v>#REF!</v>
      </c>
      <c r="C748" s="661" t="e">
        <f aca="false">IF(A748="","",IF(#REF!+'Plano Prestação Mensal Proposta'!A748&gt;120,0,ROUND(IF(B748&gt;0.045,(0.045*0.5),(0.5)*B748),7)))</f>
        <v>#REF!</v>
      </c>
      <c r="D748" s="661" t="e">
        <f aca="false">IF(A748="","",+B748-C748)</f>
        <v>#REF!</v>
      </c>
      <c r="E748" s="662" t="e">
        <f aca="false">IF(A748="","",IF(F747="","",+E747-F747))</f>
        <v>#REF!</v>
      </c>
      <c r="F748" s="662" t="e">
        <f aca="false">IF(A748="","",IF(J748="","",+J748-H748))</f>
        <v>#REF!</v>
      </c>
      <c r="G748" s="662" t="e">
        <f aca="false">IF(A748="","",IF(E748="","",ROUND(+E748*((1+B748)^(1/12)-1),2)))</f>
        <v>#REF!</v>
      </c>
      <c r="H748" s="662" t="e">
        <f aca="false">IF(A748="","",IF(E748="","",ROUND(+E748*((1+D748)^(1/12)-1),2)))</f>
        <v>#REF!</v>
      </c>
      <c r="I748" s="662" t="e">
        <f aca="false">IF(A748="","",+G748-H748)</f>
        <v>#REF!</v>
      </c>
      <c r="J748" s="662" t="e">
        <f aca="false">IF(A748="","",IF(#REF!="","",PMT((1+D748)^(1/12)-1,(#REF!*12)-A748+1,-E748)))</f>
        <v>#REF!</v>
      </c>
    </row>
    <row r="749" customFormat="false" ht="14.25" hidden="false" customHeight="false" outlineLevel="0" collapsed="false">
      <c r="A749" s="660" t="e">
        <f aca="false">IF(A748="","",IF(A748=#REF!*12,"",+A748+1))</f>
        <v>#REF!</v>
      </c>
      <c r="B749" s="661" t="e">
        <f aca="false">IF(A749="","",+B748)</f>
        <v>#REF!</v>
      </c>
      <c r="C749" s="661" t="e">
        <f aca="false">IF(A749="","",IF(#REF!+'Plano Prestação Mensal Proposta'!A749&gt;120,0,ROUND(IF(B749&gt;0.045,(0.045*0.5),(0.5)*B749),7)))</f>
        <v>#REF!</v>
      </c>
      <c r="D749" s="661" t="e">
        <f aca="false">IF(A749="","",+B749-C749)</f>
        <v>#REF!</v>
      </c>
      <c r="E749" s="662" t="e">
        <f aca="false">IF(A749="","",IF(F748="","",+E748-F748))</f>
        <v>#REF!</v>
      </c>
      <c r="F749" s="662" t="e">
        <f aca="false">IF(A749="","",IF(J749="","",+J749-H749))</f>
        <v>#REF!</v>
      </c>
      <c r="G749" s="662" t="e">
        <f aca="false">IF(A749="","",IF(E749="","",ROUND(+E749*((1+B749)^(1/12)-1),2)))</f>
        <v>#REF!</v>
      </c>
      <c r="H749" s="662" t="e">
        <f aca="false">IF(A749="","",IF(E749="","",ROUND(+E749*((1+D749)^(1/12)-1),2)))</f>
        <v>#REF!</v>
      </c>
      <c r="I749" s="662" t="e">
        <f aca="false">IF(A749="","",+G749-H749)</f>
        <v>#REF!</v>
      </c>
      <c r="J749" s="662" t="e">
        <f aca="false">IF(A749="","",IF(#REF!="","",PMT((1+D749)^(1/12)-1,(#REF!*12)-A749+1,-E749)))</f>
        <v>#REF!</v>
      </c>
    </row>
    <row r="750" customFormat="false" ht="14.25" hidden="false" customHeight="false" outlineLevel="0" collapsed="false">
      <c r="A750" s="660" t="e">
        <f aca="false">IF(A749="","",IF(A749=#REF!*12,"",+A749+1))</f>
        <v>#REF!</v>
      </c>
      <c r="B750" s="661" t="e">
        <f aca="false">IF(A750="","",+B749)</f>
        <v>#REF!</v>
      </c>
      <c r="C750" s="661" t="e">
        <f aca="false">IF(A750="","",IF(#REF!+'Plano Prestação Mensal Proposta'!A750&gt;120,0,ROUND(IF(B750&gt;0.045,(0.045*0.5),(0.5)*B750),7)))</f>
        <v>#REF!</v>
      </c>
      <c r="D750" s="661" t="e">
        <f aca="false">IF(A750="","",+B750-C750)</f>
        <v>#REF!</v>
      </c>
      <c r="E750" s="662" t="e">
        <f aca="false">IF(A750="","",IF(F749="","",+E749-F749))</f>
        <v>#REF!</v>
      </c>
      <c r="F750" s="662" t="e">
        <f aca="false">IF(A750="","",IF(J750="","",+J750-H750))</f>
        <v>#REF!</v>
      </c>
      <c r="G750" s="662" t="e">
        <f aca="false">IF(A750="","",IF(E750="","",ROUND(+E750*((1+B750)^(1/12)-1),2)))</f>
        <v>#REF!</v>
      </c>
      <c r="H750" s="662" t="e">
        <f aca="false">IF(A750="","",IF(E750="","",ROUND(+E750*((1+D750)^(1/12)-1),2)))</f>
        <v>#REF!</v>
      </c>
      <c r="I750" s="662" t="e">
        <f aca="false">IF(A750="","",+G750-H750)</f>
        <v>#REF!</v>
      </c>
      <c r="J750" s="662" t="e">
        <f aca="false">IF(A750="","",IF(#REF!="","",PMT((1+D750)^(1/12)-1,(#REF!*12)-A750+1,-E750)))</f>
        <v>#REF!</v>
      </c>
    </row>
    <row r="751" customFormat="false" ht="14.25" hidden="false" customHeight="false" outlineLevel="0" collapsed="false">
      <c r="A751" s="660" t="e">
        <f aca="false">IF(A750="","",IF(A750=#REF!*12,"",+A750+1))</f>
        <v>#REF!</v>
      </c>
      <c r="B751" s="661" t="e">
        <f aca="false">IF(A751="","",+B750)</f>
        <v>#REF!</v>
      </c>
      <c r="C751" s="661" t="e">
        <f aca="false">IF(A751="","",IF(#REF!+'Plano Prestação Mensal Proposta'!A751&gt;120,0,ROUND(IF(B751&gt;0.045,(0.045*0.5),(0.5)*B751),7)))</f>
        <v>#REF!</v>
      </c>
      <c r="D751" s="661" t="e">
        <f aca="false">IF(A751="","",+B751-C751)</f>
        <v>#REF!</v>
      </c>
      <c r="E751" s="662" t="e">
        <f aca="false">IF(A751="","",IF(F750="","",+E750-F750))</f>
        <v>#REF!</v>
      </c>
      <c r="F751" s="662" t="e">
        <f aca="false">IF(A751="","",IF(J751="","",+J751-H751))</f>
        <v>#REF!</v>
      </c>
      <c r="G751" s="662" t="e">
        <f aca="false">IF(A751="","",IF(E751="","",ROUND(+E751*((1+B751)^(1/12)-1),2)))</f>
        <v>#REF!</v>
      </c>
      <c r="H751" s="662" t="e">
        <f aca="false">IF(A751="","",IF(E751="","",ROUND(+E751*((1+D751)^(1/12)-1),2)))</f>
        <v>#REF!</v>
      </c>
      <c r="I751" s="662" t="e">
        <f aca="false">IF(A751="","",+G751-H751)</f>
        <v>#REF!</v>
      </c>
      <c r="J751" s="662" t="e">
        <f aca="false">IF(A751="","",IF(#REF!="","",PMT((1+D751)^(1/12)-1,(#REF!*12)-A751+1,-E751)))</f>
        <v>#REF!</v>
      </c>
    </row>
    <row r="752" customFormat="false" ht="14.25" hidden="false" customHeight="false" outlineLevel="0" collapsed="false">
      <c r="A752" s="660" t="e">
        <f aca="false">IF(A751="","",IF(A751=#REF!*12,"",+A751+1))</f>
        <v>#REF!</v>
      </c>
      <c r="B752" s="661" t="e">
        <f aca="false">IF(A752="","",+B751)</f>
        <v>#REF!</v>
      </c>
      <c r="C752" s="661" t="e">
        <f aca="false">IF(A752="","",IF(#REF!+'Plano Prestação Mensal Proposta'!A752&gt;120,0,ROUND(IF(B752&gt;0.045,(0.045*0.5),(0.5)*B752),7)))</f>
        <v>#REF!</v>
      </c>
      <c r="D752" s="661" t="e">
        <f aca="false">IF(A752="","",+B752-C752)</f>
        <v>#REF!</v>
      </c>
      <c r="E752" s="662" t="e">
        <f aca="false">IF(A752="","",IF(F751="","",+E751-F751))</f>
        <v>#REF!</v>
      </c>
      <c r="F752" s="662" t="e">
        <f aca="false">IF(A752="","",IF(J752="","",+J752-H752))</f>
        <v>#REF!</v>
      </c>
      <c r="G752" s="662" t="e">
        <f aca="false">IF(A752="","",IF(E752="","",ROUND(+E752*((1+B752)^(1/12)-1),2)))</f>
        <v>#REF!</v>
      </c>
      <c r="H752" s="662" t="e">
        <f aca="false">IF(A752="","",IF(E752="","",ROUND(+E752*((1+D752)^(1/12)-1),2)))</f>
        <v>#REF!</v>
      </c>
      <c r="I752" s="662" t="e">
        <f aca="false">IF(A752="","",+G752-H752)</f>
        <v>#REF!</v>
      </c>
      <c r="J752" s="662" t="e">
        <f aca="false">IF(A752="","",IF(#REF!="","",PMT((1+D752)^(1/12)-1,(#REF!*12)-A752+1,-E752)))</f>
        <v>#REF!</v>
      </c>
    </row>
    <row r="753" customFormat="false" ht="14.25" hidden="false" customHeight="false" outlineLevel="0" collapsed="false">
      <c r="A753" s="660" t="e">
        <f aca="false">IF(A752="","",IF(A752=#REF!*12,"",+A752+1))</f>
        <v>#REF!</v>
      </c>
      <c r="B753" s="661" t="e">
        <f aca="false">IF(A753="","",+B752)</f>
        <v>#REF!</v>
      </c>
      <c r="C753" s="661" t="e">
        <f aca="false">IF(A753="","",IF(#REF!+'Plano Prestação Mensal Proposta'!A753&gt;120,0,ROUND(IF(B753&gt;0.045,(0.045*0.5),(0.5)*B753),7)))</f>
        <v>#REF!</v>
      </c>
      <c r="D753" s="661" t="e">
        <f aca="false">IF(A753="","",+B753-C753)</f>
        <v>#REF!</v>
      </c>
      <c r="E753" s="662" t="e">
        <f aca="false">IF(A753="","",IF(F752="","",+E752-F752))</f>
        <v>#REF!</v>
      </c>
      <c r="F753" s="662" t="e">
        <f aca="false">IF(A753="","",IF(J753="","",+J753-H753))</f>
        <v>#REF!</v>
      </c>
      <c r="G753" s="662" t="e">
        <f aca="false">IF(A753="","",IF(E753="","",ROUND(+E753*((1+B753)^(1/12)-1),2)))</f>
        <v>#REF!</v>
      </c>
      <c r="H753" s="662" t="e">
        <f aca="false">IF(A753="","",IF(E753="","",ROUND(+E753*((1+D753)^(1/12)-1),2)))</f>
        <v>#REF!</v>
      </c>
      <c r="I753" s="662" t="e">
        <f aca="false">IF(A753="","",+G753-H753)</f>
        <v>#REF!</v>
      </c>
      <c r="J753" s="662" t="e">
        <f aca="false">IF(A753="","",IF(#REF!="","",PMT((1+D753)^(1/12)-1,(#REF!*12)-A753+1,-E753)))</f>
        <v>#REF!</v>
      </c>
    </row>
    <row r="754" customFormat="false" ht="14.25" hidden="false" customHeight="false" outlineLevel="0" collapsed="false">
      <c r="A754" s="660" t="e">
        <f aca="false">IF(A753="","",IF(A753=#REF!*12,"",+A753+1))</f>
        <v>#REF!</v>
      </c>
      <c r="B754" s="661" t="e">
        <f aca="false">IF(A754="","",+B753)</f>
        <v>#REF!</v>
      </c>
      <c r="C754" s="661" t="e">
        <f aca="false">IF(A754="","",IF(#REF!+'Plano Prestação Mensal Proposta'!A754&gt;120,0,ROUND(IF(B754&gt;0.045,(0.045*0.5),(0.5)*B754),7)))</f>
        <v>#REF!</v>
      </c>
      <c r="D754" s="661" t="e">
        <f aca="false">IF(A754="","",+B754-C754)</f>
        <v>#REF!</v>
      </c>
      <c r="E754" s="662" t="e">
        <f aca="false">IF(A754="","",IF(F753="","",+E753-F753))</f>
        <v>#REF!</v>
      </c>
      <c r="F754" s="662" t="e">
        <f aca="false">IF(A754="","",IF(J754="","",+J754-H754))</f>
        <v>#REF!</v>
      </c>
      <c r="G754" s="662" t="e">
        <f aca="false">IF(A754="","",IF(E754="","",ROUND(+E754*((1+B754)^(1/12)-1),2)))</f>
        <v>#REF!</v>
      </c>
      <c r="H754" s="662" t="e">
        <f aca="false">IF(A754="","",IF(E754="","",ROUND(+E754*((1+D754)^(1/12)-1),2)))</f>
        <v>#REF!</v>
      </c>
      <c r="I754" s="662" t="e">
        <f aca="false">IF(A754="","",+G754-H754)</f>
        <v>#REF!</v>
      </c>
      <c r="J754" s="662" t="e">
        <f aca="false">IF(A754="","",IF(#REF!="","",PMT((1+D754)^(1/12)-1,(#REF!*12)-A754+1,-E754)))</f>
        <v>#REF!</v>
      </c>
    </row>
    <row r="755" customFormat="false" ht="14.25" hidden="false" customHeight="false" outlineLevel="0" collapsed="false">
      <c r="A755" s="660" t="e">
        <f aca="false">IF(A754="","",IF(A754=#REF!*12,"",+A754+1))</f>
        <v>#REF!</v>
      </c>
      <c r="B755" s="661" t="e">
        <f aca="false">IF(A755="","",+B754)</f>
        <v>#REF!</v>
      </c>
      <c r="C755" s="661" t="e">
        <f aca="false">IF(A755="","",IF(#REF!+'Plano Prestação Mensal Proposta'!A755&gt;120,0,ROUND(IF(B755&gt;0.045,(0.045*0.5),(0.5)*B755),7)))</f>
        <v>#REF!</v>
      </c>
      <c r="D755" s="661" t="e">
        <f aca="false">IF(A755="","",+B755-C755)</f>
        <v>#REF!</v>
      </c>
      <c r="E755" s="662" t="e">
        <f aca="false">IF(A755="","",IF(F754="","",+E754-F754))</f>
        <v>#REF!</v>
      </c>
      <c r="F755" s="662" t="e">
        <f aca="false">IF(A755="","",IF(J755="","",+J755-H755))</f>
        <v>#REF!</v>
      </c>
      <c r="G755" s="662" t="e">
        <f aca="false">IF(A755="","",IF(E755="","",ROUND(+E755*((1+B755)^(1/12)-1),2)))</f>
        <v>#REF!</v>
      </c>
      <c r="H755" s="662" t="e">
        <f aca="false">IF(A755="","",IF(E755="","",ROUND(+E755*((1+D755)^(1/12)-1),2)))</f>
        <v>#REF!</v>
      </c>
      <c r="I755" s="662" t="e">
        <f aca="false">IF(A755="","",+G755-H755)</f>
        <v>#REF!</v>
      </c>
      <c r="J755" s="662" t="e">
        <f aca="false">IF(A755="","",IF(#REF!="","",PMT((1+D755)^(1/12)-1,(#REF!*12)-A755+1,-E755)))</f>
        <v>#REF!</v>
      </c>
    </row>
    <row r="756" customFormat="false" ht="14.25" hidden="false" customHeight="false" outlineLevel="0" collapsed="false">
      <c r="A756" s="660" t="e">
        <f aca="false">IF(A755="","",IF(A755=#REF!*12,"",+A755+1))</f>
        <v>#REF!</v>
      </c>
      <c r="B756" s="661" t="e">
        <f aca="false">IF(A756="","",+B755)</f>
        <v>#REF!</v>
      </c>
      <c r="C756" s="661" t="e">
        <f aca="false">IF(A756="","",IF(#REF!+'Plano Prestação Mensal Proposta'!A756&gt;120,0,ROUND(IF(B756&gt;0.045,(0.045*0.5),(0.5)*B756),7)))</f>
        <v>#REF!</v>
      </c>
      <c r="D756" s="661" t="e">
        <f aca="false">IF(A756="","",+B756-C756)</f>
        <v>#REF!</v>
      </c>
      <c r="E756" s="662" t="e">
        <f aca="false">IF(A756="","",IF(F755="","",+E755-F755))</f>
        <v>#REF!</v>
      </c>
      <c r="F756" s="662" t="e">
        <f aca="false">IF(A756="","",IF(J756="","",+J756-H756))</f>
        <v>#REF!</v>
      </c>
      <c r="G756" s="662" t="e">
        <f aca="false">IF(A756="","",IF(E756="","",ROUND(+E756*((1+B756)^(1/12)-1),2)))</f>
        <v>#REF!</v>
      </c>
      <c r="H756" s="662" t="e">
        <f aca="false">IF(A756="","",IF(E756="","",ROUND(+E756*((1+D756)^(1/12)-1),2)))</f>
        <v>#REF!</v>
      </c>
      <c r="I756" s="662" t="e">
        <f aca="false">IF(A756="","",+G756-H756)</f>
        <v>#REF!</v>
      </c>
      <c r="J756" s="662" t="e">
        <f aca="false">IF(A756="","",IF(#REF!="","",PMT((1+D756)^(1/12)-1,(#REF!*12)-A756+1,-E756)))</f>
        <v>#REF!</v>
      </c>
    </row>
    <row r="757" customFormat="false" ht="14.25" hidden="false" customHeight="false" outlineLevel="0" collapsed="false">
      <c r="A757" s="660" t="e">
        <f aca="false">IF(A756="","",IF(A756=#REF!*12,"",+A756+1))</f>
        <v>#REF!</v>
      </c>
      <c r="B757" s="661" t="e">
        <f aca="false">IF(A757="","",+B756)</f>
        <v>#REF!</v>
      </c>
      <c r="C757" s="661" t="e">
        <f aca="false">IF(A757="","",IF(#REF!+'Plano Prestação Mensal Proposta'!A757&gt;120,0,ROUND(IF(B757&gt;0.045,(0.045*0.5),(0.5)*B757),7)))</f>
        <v>#REF!</v>
      </c>
      <c r="D757" s="661" t="e">
        <f aca="false">IF(A757="","",+B757-C757)</f>
        <v>#REF!</v>
      </c>
      <c r="E757" s="662" t="e">
        <f aca="false">IF(A757="","",IF(F756="","",+E756-F756))</f>
        <v>#REF!</v>
      </c>
      <c r="F757" s="662" t="e">
        <f aca="false">IF(A757="","",IF(J757="","",+J757-H757))</f>
        <v>#REF!</v>
      </c>
      <c r="G757" s="662" t="e">
        <f aca="false">IF(A757="","",IF(E757="","",ROUND(+E757*((1+B757)^(1/12)-1),2)))</f>
        <v>#REF!</v>
      </c>
      <c r="H757" s="662" t="e">
        <f aca="false">IF(A757="","",IF(E757="","",ROUND(+E757*((1+D757)^(1/12)-1),2)))</f>
        <v>#REF!</v>
      </c>
      <c r="I757" s="662" t="e">
        <f aca="false">IF(A757="","",+G757-H757)</f>
        <v>#REF!</v>
      </c>
      <c r="J757" s="662" t="e">
        <f aca="false">IF(A757="","",IF(#REF!="","",PMT((1+D757)^(1/12)-1,(#REF!*12)-A757+1,-E757)))</f>
        <v>#REF!</v>
      </c>
    </row>
    <row r="758" customFormat="false" ht="14.25" hidden="false" customHeight="false" outlineLevel="0" collapsed="false">
      <c r="A758" s="660" t="e">
        <f aca="false">IF(A757="","",IF(A757=#REF!*12,"",+A757+1))</f>
        <v>#REF!</v>
      </c>
      <c r="B758" s="661" t="e">
        <f aca="false">IF(A758="","",+B757)</f>
        <v>#REF!</v>
      </c>
      <c r="C758" s="661" t="e">
        <f aca="false">IF(A758="","",IF(#REF!+'Plano Prestação Mensal Proposta'!A758&gt;120,0,ROUND(IF(B758&gt;0.045,(0.045*0.5),(0.5)*B758),7)))</f>
        <v>#REF!</v>
      </c>
      <c r="D758" s="661" t="e">
        <f aca="false">IF(A758="","",+B758-C758)</f>
        <v>#REF!</v>
      </c>
      <c r="E758" s="662" t="e">
        <f aca="false">IF(A758="","",IF(F757="","",+E757-F757))</f>
        <v>#REF!</v>
      </c>
      <c r="F758" s="662" t="e">
        <f aca="false">IF(A758="","",IF(J758="","",+J758-H758))</f>
        <v>#REF!</v>
      </c>
      <c r="G758" s="662" t="e">
        <f aca="false">IF(A758="","",IF(E758="","",ROUND(+E758*((1+B758)^(1/12)-1),2)))</f>
        <v>#REF!</v>
      </c>
      <c r="H758" s="662" t="e">
        <f aca="false">IF(A758="","",IF(E758="","",ROUND(+E758*((1+D758)^(1/12)-1),2)))</f>
        <v>#REF!</v>
      </c>
      <c r="I758" s="662" t="e">
        <f aca="false">IF(A758="","",+G758-H758)</f>
        <v>#REF!</v>
      </c>
      <c r="J758" s="662" t="e">
        <f aca="false">IF(A758="","",IF(#REF!="","",PMT((1+D758)^(1/12)-1,(#REF!*12)-A758+1,-E758)))</f>
        <v>#REF!</v>
      </c>
    </row>
    <row r="759" customFormat="false" ht="14.25" hidden="false" customHeight="false" outlineLevel="0" collapsed="false">
      <c r="A759" s="660" t="e">
        <f aca="false">IF(A758="","",IF(A758=#REF!*12,"",+A758+1))</f>
        <v>#REF!</v>
      </c>
      <c r="B759" s="661" t="e">
        <f aca="false">IF(A759="","",+B758)</f>
        <v>#REF!</v>
      </c>
      <c r="C759" s="661" t="e">
        <f aca="false">IF(A759="","",IF(#REF!+'Plano Prestação Mensal Proposta'!A759&gt;120,0,ROUND(IF(B759&gt;0.045,(0.045*0.5),(0.5)*B759),7)))</f>
        <v>#REF!</v>
      </c>
      <c r="D759" s="661" t="e">
        <f aca="false">IF(A759="","",+B759-C759)</f>
        <v>#REF!</v>
      </c>
      <c r="E759" s="662" t="e">
        <f aca="false">IF(A759="","",IF(F758="","",+E758-F758))</f>
        <v>#REF!</v>
      </c>
      <c r="F759" s="662" t="e">
        <f aca="false">IF(A759="","",IF(J759="","",+J759-H759))</f>
        <v>#REF!</v>
      </c>
      <c r="G759" s="662" t="e">
        <f aca="false">IF(A759="","",IF(E759="","",ROUND(+E759*((1+B759)^(1/12)-1),2)))</f>
        <v>#REF!</v>
      </c>
      <c r="H759" s="662" t="e">
        <f aca="false">IF(A759="","",IF(E759="","",ROUND(+E759*((1+D759)^(1/12)-1),2)))</f>
        <v>#REF!</v>
      </c>
      <c r="I759" s="662" t="e">
        <f aca="false">IF(A759="","",+G759-H759)</f>
        <v>#REF!</v>
      </c>
      <c r="J759" s="662" t="e">
        <f aca="false">IF(A759="","",IF(#REF!="","",PMT((1+D759)^(1/12)-1,(#REF!*12)-A759+1,-E759)))</f>
        <v>#REF!</v>
      </c>
    </row>
    <row r="760" customFormat="false" ht="14.25" hidden="false" customHeight="false" outlineLevel="0" collapsed="false">
      <c r="A760" s="660" t="e">
        <f aca="false">IF(A759="","",IF(A759=#REF!*12,"",+A759+1))</f>
        <v>#REF!</v>
      </c>
      <c r="B760" s="661" t="e">
        <f aca="false">IF(A760="","",+B759)</f>
        <v>#REF!</v>
      </c>
      <c r="C760" s="661" t="e">
        <f aca="false">IF(A760="","",IF(#REF!+'Plano Prestação Mensal Proposta'!A760&gt;120,0,ROUND(IF(B760&gt;0.045,(0.045*0.5),(0.5)*B760),7)))</f>
        <v>#REF!</v>
      </c>
      <c r="D760" s="661" t="e">
        <f aca="false">IF(A760="","",+B760-C760)</f>
        <v>#REF!</v>
      </c>
      <c r="E760" s="662" t="e">
        <f aca="false">IF(A760="","",IF(F759="","",+E759-F759))</f>
        <v>#REF!</v>
      </c>
      <c r="F760" s="662" t="e">
        <f aca="false">IF(A760="","",IF(J760="","",+J760-H760))</f>
        <v>#REF!</v>
      </c>
      <c r="G760" s="662" t="e">
        <f aca="false">IF(A760="","",IF(E760="","",ROUND(+E760*((1+B760)^(1/12)-1),2)))</f>
        <v>#REF!</v>
      </c>
      <c r="H760" s="662" t="e">
        <f aca="false">IF(A760="","",IF(E760="","",ROUND(+E760*((1+D760)^(1/12)-1),2)))</f>
        <v>#REF!</v>
      </c>
      <c r="I760" s="662" t="e">
        <f aca="false">IF(A760="","",+G760-H760)</f>
        <v>#REF!</v>
      </c>
      <c r="J760" s="662" t="e">
        <f aca="false">IF(A760="","",IF(#REF!="","",PMT((1+D760)^(1/12)-1,(#REF!*12)-A760+1,-E760)))</f>
        <v>#REF!</v>
      </c>
    </row>
    <row r="761" customFormat="false" ht="14.25" hidden="false" customHeight="false" outlineLevel="0" collapsed="false">
      <c r="A761" s="660" t="e">
        <f aca="false">IF(A760="","",IF(A760=#REF!*12,"",+A760+1))</f>
        <v>#REF!</v>
      </c>
      <c r="B761" s="661" t="e">
        <f aca="false">IF(A761="","",+B760)</f>
        <v>#REF!</v>
      </c>
      <c r="C761" s="661" t="e">
        <f aca="false">IF(A761="","",IF(#REF!+'Plano Prestação Mensal Proposta'!A761&gt;120,0,ROUND(IF(B761&gt;0.045,(0.045*0.5),(0.5)*B761),7)))</f>
        <v>#REF!</v>
      </c>
      <c r="D761" s="661" t="e">
        <f aca="false">IF(A761="","",+B761-C761)</f>
        <v>#REF!</v>
      </c>
      <c r="E761" s="662" t="e">
        <f aca="false">IF(A761="","",IF(F760="","",+E760-F760))</f>
        <v>#REF!</v>
      </c>
      <c r="F761" s="662" t="e">
        <f aca="false">IF(A761="","",IF(J761="","",+J761-H761))</f>
        <v>#REF!</v>
      </c>
      <c r="G761" s="662" t="e">
        <f aca="false">IF(A761="","",IF(E761="","",ROUND(+E761*((1+B761)^(1/12)-1),2)))</f>
        <v>#REF!</v>
      </c>
      <c r="H761" s="662" t="e">
        <f aca="false">IF(A761="","",IF(E761="","",ROUND(+E761*((1+D761)^(1/12)-1),2)))</f>
        <v>#REF!</v>
      </c>
      <c r="I761" s="662" t="e">
        <f aca="false">IF(A761="","",+G761-H761)</f>
        <v>#REF!</v>
      </c>
      <c r="J761" s="662" t="e">
        <f aca="false">IF(A761="","",IF(#REF!="","",PMT((1+D761)^(1/12)-1,(#REF!*12)-A761+1,-E761)))</f>
        <v>#REF!</v>
      </c>
    </row>
    <row r="762" customFormat="false" ht="14.25" hidden="false" customHeight="false" outlineLevel="0" collapsed="false">
      <c r="A762" s="660" t="e">
        <f aca="false">IF(A761="","",IF(A761=#REF!*12,"",+A761+1))</f>
        <v>#REF!</v>
      </c>
      <c r="B762" s="661" t="e">
        <f aca="false">IF(A762="","",+B761)</f>
        <v>#REF!</v>
      </c>
      <c r="C762" s="661" t="e">
        <f aca="false">IF(A762="","",IF(#REF!+'Plano Prestação Mensal Proposta'!A762&gt;120,0,ROUND(IF(B762&gt;0.045,(0.045*0.5),(0.5)*B762),7)))</f>
        <v>#REF!</v>
      </c>
      <c r="D762" s="661" t="e">
        <f aca="false">IF(A762="","",+B762-C762)</f>
        <v>#REF!</v>
      </c>
      <c r="E762" s="662" t="e">
        <f aca="false">IF(A762="","",IF(F761="","",+E761-F761))</f>
        <v>#REF!</v>
      </c>
      <c r="F762" s="662" t="e">
        <f aca="false">IF(A762="","",IF(J762="","",+J762-H762))</f>
        <v>#REF!</v>
      </c>
      <c r="G762" s="662" t="e">
        <f aca="false">IF(A762="","",IF(E762="","",ROUND(+E762*((1+B762)^(1/12)-1),2)))</f>
        <v>#REF!</v>
      </c>
      <c r="H762" s="662" t="e">
        <f aca="false">IF(A762="","",IF(E762="","",ROUND(+E762*((1+D762)^(1/12)-1),2)))</f>
        <v>#REF!</v>
      </c>
      <c r="I762" s="662" t="e">
        <f aca="false">IF(A762="","",+G762-H762)</f>
        <v>#REF!</v>
      </c>
      <c r="J762" s="662" t="e">
        <f aca="false">IF(A762="","",IF(#REF!="","",PMT((1+D762)^(1/12)-1,(#REF!*12)-A762+1,-E762)))</f>
        <v>#REF!</v>
      </c>
    </row>
    <row r="763" customFormat="false" ht="14.25" hidden="false" customHeight="false" outlineLevel="0" collapsed="false">
      <c r="A763" s="660" t="e">
        <f aca="false">IF(A762="","",IF(A762=#REF!*12,"",+A762+1))</f>
        <v>#REF!</v>
      </c>
      <c r="B763" s="661" t="e">
        <f aca="false">IF(A763="","",+B762)</f>
        <v>#REF!</v>
      </c>
      <c r="C763" s="661" t="e">
        <f aca="false">IF(A763="","",IF(#REF!+'Plano Prestação Mensal Proposta'!A763&gt;120,0,ROUND(IF(B763&gt;0.045,(0.045*0.5),(0.5)*B763),7)))</f>
        <v>#REF!</v>
      </c>
      <c r="D763" s="661" t="e">
        <f aca="false">IF(A763="","",+B763-C763)</f>
        <v>#REF!</v>
      </c>
      <c r="E763" s="662" t="e">
        <f aca="false">IF(A763="","",IF(F762="","",+E762-F762))</f>
        <v>#REF!</v>
      </c>
      <c r="F763" s="662" t="e">
        <f aca="false">IF(A763="","",IF(J763="","",+J763-H763))</f>
        <v>#REF!</v>
      </c>
      <c r="G763" s="662" t="e">
        <f aca="false">IF(A763="","",IF(E763="","",ROUND(+E763*((1+B763)^(1/12)-1),2)))</f>
        <v>#REF!</v>
      </c>
      <c r="H763" s="662" t="e">
        <f aca="false">IF(A763="","",IF(E763="","",ROUND(+E763*((1+D763)^(1/12)-1),2)))</f>
        <v>#REF!</v>
      </c>
      <c r="I763" s="662" t="e">
        <f aca="false">IF(A763="","",+G763-H763)</f>
        <v>#REF!</v>
      </c>
      <c r="J763" s="662" t="e">
        <f aca="false">IF(A763="","",IF(#REF!="","",PMT((1+D763)^(1/12)-1,(#REF!*12)-A763+1,-E763)))</f>
        <v>#REF!</v>
      </c>
    </row>
    <row r="764" customFormat="false" ht="14.25" hidden="false" customHeight="false" outlineLevel="0" collapsed="false">
      <c r="A764" s="660" t="e">
        <f aca="false">IF(A763="","",IF(A763=#REF!*12,"",+A763+1))</f>
        <v>#REF!</v>
      </c>
      <c r="B764" s="661" t="e">
        <f aca="false">IF(A764="","",+B763)</f>
        <v>#REF!</v>
      </c>
      <c r="C764" s="661" t="e">
        <f aca="false">IF(A764="","",IF(#REF!+'Plano Prestação Mensal Proposta'!A764&gt;120,0,ROUND(IF(B764&gt;0.045,(0.045*0.5),(0.5)*B764),7)))</f>
        <v>#REF!</v>
      </c>
      <c r="D764" s="661" t="e">
        <f aca="false">IF(A764="","",+B764-C764)</f>
        <v>#REF!</v>
      </c>
      <c r="E764" s="662" t="e">
        <f aca="false">IF(A764="","",IF(F763="","",+E763-F763))</f>
        <v>#REF!</v>
      </c>
      <c r="F764" s="662" t="e">
        <f aca="false">IF(A764="","",IF(J764="","",+J764-H764))</f>
        <v>#REF!</v>
      </c>
      <c r="G764" s="662" t="e">
        <f aca="false">IF(A764="","",IF(E764="","",ROUND(+E764*((1+B764)^(1/12)-1),2)))</f>
        <v>#REF!</v>
      </c>
      <c r="H764" s="662" t="e">
        <f aca="false">IF(A764="","",IF(E764="","",ROUND(+E764*((1+D764)^(1/12)-1),2)))</f>
        <v>#REF!</v>
      </c>
      <c r="I764" s="662" t="e">
        <f aca="false">IF(A764="","",+G764-H764)</f>
        <v>#REF!</v>
      </c>
      <c r="J764" s="662" t="e">
        <f aca="false">IF(A764="","",IF(#REF!="","",PMT((1+D764)^(1/12)-1,(#REF!*12)-A764+1,-E764)))</f>
        <v>#REF!</v>
      </c>
    </row>
    <row r="765" customFormat="false" ht="14.25" hidden="false" customHeight="false" outlineLevel="0" collapsed="false">
      <c r="A765" s="660" t="e">
        <f aca="false">IF(A764="","",IF(A764=#REF!*12,"",+A764+1))</f>
        <v>#REF!</v>
      </c>
      <c r="B765" s="661" t="e">
        <f aca="false">IF(A765="","",+B764)</f>
        <v>#REF!</v>
      </c>
      <c r="C765" s="661" t="e">
        <f aca="false">IF(A765="","",IF(#REF!+'Plano Prestação Mensal Proposta'!A765&gt;120,0,ROUND(IF(B765&gt;0.045,(0.045*0.5),(0.5)*B765),7)))</f>
        <v>#REF!</v>
      </c>
      <c r="D765" s="661" t="e">
        <f aca="false">IF(A765="","",+B765-C765)</f>
        <v>#REF!</v>
      </c>
      <c r="E765" s="662" t="e">
        <f aca="false">IF(A765="","",IF(F764="","",+E764-F764))</f>
        <v>#REF!</v>
      </c>
      <c r="F765" s="662" t="e">
        <f aca="false">IF(A765="","",IF(J765="","",+J765-H765))</f>
        <v>#REF!</v>
      </c>
      <c r="G765" s="662" t="e">
        <f aca="false">IF(A765="","",IF(E765="","",ROUND(+E765*((1+B765)^(1/12)-1),2)))</f>
        <v>#REF!</v>
      </c>
      <c r="H765" s="662" t="e">
        <f aca="false">IF(A765="","",IF(E765="","",ROUND(+E765*((1+D765)^(1/12)-1),2)))</f>
        <v>#REF!</v>
      </c>
      <c r="I765" s="662" t="e">
        <f aca="false">IF(A765="","",+G765-H765)</f>
        <v>#REF!</v>
      </c>
      <c r="J765" s="662" t="e">
        <f aca="false">IF(A765="","",IF(#REF!="","",PMT((1+D765)^(1/12)-1,(#REF!*12)-A765+1,-E765)))</f>
        <v>#REF!</v>
      </c>
    </row>
    <row r="766" customFormat="false" ht="14.25" hidden="false" customHeight="false" outlineLevel="0" collapsed="false">
      <c r="A766" s="660" t="e">
        <f aca="false">IF(A765="","",IF(A765=#REF!*12,"",+A765+1))</f>
        <v>#REF!</v>
      </c>
      <c r="B766" s="661" t="e">
        <f aca="false">IF(A766="","",+B765)</f>
        <v>#REF!</v>
      </c>
      <c r="C766" s="661" t="e">
        <f aca="false">IF(A766="","",IF(#REF!+'Plano Prestação Mensal Proposta'!A766&gt;120,0,ROUND(IF(B766&gt;0.045,(0.045*0.5),(0.5)*B766),7)))</f>
        <v>#REF!</v>
      </c>
      <c r="D766" s="661" t="e">
        <f aca="false">IF(A766="","",+B766-C766)</f>
        <v>#REF!</v>
      </c>
      <c r="E766" s="662" t="e">
        <f aca="false">IF(A766="","",IF(F765="","",+E765-F765))</f>
        <v>#REF!</v>
      </c>
      <c r="F766" s="662" t="e">
        <f aca="false">IF(A766="","",IF(J766="","",+J766-H766))</f>
        <v>#REF!</v>
      </c>
      <c r="G766" s="662" t="e">
        <f aca="false">IF(A766="","",IF(E766="","",ROUND(+E766*((1+B766)^(1/12)-1),2)))</f>
        <v>#REF!</v>
      </c>
      <c r="H766" s="662" t="e">
        <f aca="false">IF(A766="","",IF(E766="","",ROUND(+E766*((1+D766)^(1/12)-1),2)))</f>
        <v>#REF!</v>
      </c>
      <c r="I766" s="662" t="e">
        <f aca="false">IF(A766="","",+G766-H766)</f>
        <v>#REF!</v>
      </c>
      <c r="J766" s="662" t="e">
        <f aca="false">IF(A766="","",IF(#REF!="","",PMT((1+D766)^(1/12)-1,(#REF!*12)-A766+1,-E766)))</f>
        <v>#REF!</v>
      </c>
    </row>
    <row r="767" customFormat="false" ht="14.25" hidden="false" customHeight="false" outlineLevel="0" collapsed="false">
      <c r="A767" s="660" t="e">
        <f aca="false">IF(A766="","",IF(A766=#REF!*12,"",+A766+1))</f>
        <v>#REF!</v>
      </c>
      <c r="B767" s="661" t="e">
        <f aca="false">IF(A767="","",+B766)</f>
        <v>#REF!</v>
      </c>
      <c r="C767" s="661" t="e">
        <f aca="false">IF(A767="","",IF(#REF!+'Plano Prestação Mensal Proposta'!A767&gt;120,0,ROUND(IF(B767&gt;0.045,(0.045*0.5),(0.5)*B767),7)))</f>
        <v>#REF!</v>
      </c>
      <c r="D767" s="661" t="e">
        <f aca="false">IF(A767="","",+B767-C767)</f>
        <v>#REF!</v>
      </c>
      <c r="E767" s="662" t="e">
        <f aca="false">IF(A767="","",IF(F766="","",+E766-F766))</f>
        <v>#REF!</v>
      </c>
      <c r="F767" s="662" t="e">
        <f aca="false">IF(A767="","",IF(J767="","",+J767-H767))</f>
        <v>#REF!</v>
      </c>
      <c r="G767" s="662" t="e">
        <f aca="false">IF(A767="","",IF(E767="","",ROUND(+E767*((1+B767)^(1/12)-1),2)))</f>
        <v>#REF!</v>
      </c>
      <c r="H767" s="662" t="e">
        <f aca="false">IF(A767="","",IF(E767="","",ROUND(+E767*((1+D767)^(1/12)-1),2)))</f>
        <v>#REF!</v>
      </c>
      <c r="I767" s="662" t="e">
        <f aca="false">IF(A767="","",+G767-H767)</f>
        <v>#REF!</v>
      </c>
      <c r="J767" s="662" t="e">
        <f aca="false">IF(A767="","",IF(#REF!="","",PMT((1+D767)^(1/12)-1,(#REF!*12)-A767+1,-E767)))</f>
        <v>#REF!</v>
      </c>
    </row>
    <row r="768" customFormat="false" ht="14.25" hidden="false" customHeight="false" outlineLevel="0" collapsed="false">
      <c r="A768" s="660" t="e">
        <f aca="false">IF(A767="","",IF(A767=#REF!*12,"",+A767+1))</f>
        <v>#REF!</v>
      </c>
      <c r="B768" s="661" t="e">
        <f aca="false">IF(A768="","",+B767)</f>
        <v>#REF!</v>
      </c>
      <c r="C768" s="661" t="e">
        <f aca="false">IF(A768="","",IF(#REF!+'Plano Prestação Mensal Proposta'!A768&gt;120,0,ROUND(IF(B768&gt;0.045,(0.045*0.5),(0.5)*B768),7)))</f>
        <v>#REF!</v>
      </c>
      <c r="D768" s="661" t="e">
        <f aca="false">IF(A768="","",+B768-C768)</f>
        <v>#REF!</v>
      </c>
      <c r="E768" s="662" t="e">
        <f aca="false">IF(A768="","",IF(F767="","",+E767-F767))</f>
        <v>#REF!</v>
      </c>
      <c r="F768" s="662" t="e">
        <f aca="false">IF(A768="","",IF(J768="","",+J768-H768))</f>
        <v>#REF!</v>
      </c>
      <c r="G768" s="662" t="e">
        <f aca="false">IF(A768="","",IF(E768="","",ROUND(+E768*((1+B768)^(1/12)-1),2)))</f>
        <v>#REF!</v>
      </c>
      <c r="H768" s="662" t="e">
        <f aca="false">IF(A768="","",IF(E768="","",ROUND(+E768*((1+D768)^(1/12)-1),2)))</f>
        <v>#REF!</v>
      </c>
      <c r="I768" s="662" t="e">
        <f aca="false">IF(A768="","",+G768-H768)</f>
        <v>#REF!</v>
      </c>
      <c r="J768" s="662" t="e">
        <f aca="false">IF(A768="","",IF(#REF!="","",PMT((1+D768)^(1/12)-1,(#REF!*12)-A768+1,-E768)))</f>
        <v>#REF!</v>
      </c>
    </row>
    <row r="769" customFormat="false" ht="14.25" hidden="false" customHeight="false" outlineLevel="0" collapsed="false">
      <c r="A769" s="660" t="e">
        <f aca="false">IF(A768="","",IF(A768=#REF!*12,"",+A768+1))</f>
        <v>#REF!</v>
      </c>
      <c r="B769" s="661" t="e">
        <f aca="false">IF(A769="","",+B768)</f>
        <v>#REF!</v>
      </c>
      <c r="C769" s="661" t="e">
        <f aca="false">IF(A769="","",IF(#REF!+'Plano Prestação Mensal Proposta'!A769&gt;120,0,ROUND(IF(B769&gt;0.045,(0.045*0.5),(0.5)*B769),7)))</f>
        <v>#REF!</v>
      </c>
      <c r="D769" s="661" t="e">
        <f aca="false">IF(A769="","",+B769-C769)</f>
        <v>#REF!</v>
      </c>
      <c r="E769" s="662" t="e">
        <f aca="false">IF(A769="","",IF(F768="","",+E768-F768))</f>
        <v>#REF!</v>
      </c>
      <c r="F769" s="662" t="e">
        <f aca="false">IF(A769="","",IF(J769="","",+J769-H769))</f>
        <v>#REF!</v>
      </c>
      <c r="G769" s="662" t="e">
        <f aca="false">IF(A769="","",IF(E769="","",ROUND(+E769*((1+B769)^(1/12)-1),2)))</f>
        <v>#REF!</v>
      </c>
      <c r="H769" s="662" t="e">
        <f aca="false">IF(A769="","",IF(E769="","",ROUND(+E769*((1+D769)^(1/12)-1),2)))</f>
        <v>#REF!</v>
      </c>
      <c r="I769" s="662" t="e">
        <f aca="false">IF(A769="","",+G769-H769)</f>
        <v>#REF!</v>
      </c>
      <c r="J769" s="662" t="e">
        <f aca="false">IF(A769="","",IF(#REF!="","",PMT((1+D769)^(1/12)-1,(#REF!*12)-A769+1,-E769)))</f>
        <v>#REF!</v>
      </c>
    </row>
    <row r="770" customFormat="false" ht="14.25" hidden="false" customHeight="false" outlineLevel="0" collapsed="false">
      <c r="A770" s="660" t="e">
        <f aca="false">IF(A769="","",IF(A769=#REF!*12,"",+A769+1))</f>
        <v>#REF!</v>
      </c>
      <c r="B770" s="661" t="e">
        <f aca="false">IF(A770="","",+B769)</f>
        <v>#REF!</v>
      </c>
      <c r="C770" s="661" t="e">
        <f aca="false">IF(A770="","",IF(#REF!+'Plano Prestação Mensal Proposta'!A770&gt;120,0,ROUND(IF(B770&gt;0.045,(0.045*0.5),(0.5)*B770),7)))</f>
        <v>#REF!</v>
      </c>
      <c r="D770" s="661" t="e">
        <f aca="false">IF(A770="","",+B770-C770)</f>
        <v>#REF!</v>
      </c>
      <c r="E770" s="662" t="e">
        <f aca="false">IF(A770="","",IF(F769="","",+E769-F769))</f>
        <v>#REF!</v>
      </c>
      <c r="F770" s="662" t="e">
        <f aca="false">IF(A770="","",IF(J770="","",+J770-H770))</f>
        <v>#REF!</v>
      </c>
      <c r="G770" s="662" t="e">
        <f aca="false">IF(A770="","",IF(E770="","",ROUND(+E770*((1+B770)^(1/12)-1),2)))</f>
        <v>#REF!</v>
      </c>
      <c r="H770" s="662" t="e">
        <f aca="false">IF(A770="","",IF(E770="","",ROUND(+E770*((1+D770)^(1/12)-1),2)))</f>
        <v>#REF!</v>
      </c>
      <c r="I770" s="662" t="e">
        <f aca="false">IF(A770="","",+G770-H770)</f>
        <v>#REF!</v>
      </c>
      <c r="J770" s="662" t="e">
        <f aca="false">IF(A770="","",IF(#REF!="","",PMT((1+D770)^(1/12)-1,(#REF!*12)-A770+1,-E770)))</f>
        <v>#REF!</v>
      </c>
    </row>
    <row r="771" customFormat="false" ht="14.25" hidden="false" customHeight="false" outlineLevel="0" collapsed="false">
      <c r="A771" s="660" t="e">
        <f aca="false">IF(A770="","",IF(A770=#REF!*12,"",+A770+1))</f>
        <v>#REF!</v>
      </c>
      <c r="B771" s="661" t="e">
        <f aca="false">IF(A771="","",+B770)</f>
        <v>#REF!</v>
      </c>
      <c r="C771" s="661" t="e">
        <f aca="false">IF(A771="","",IF(#REF!+'Plano Prestação Mensal Proposta'!A771&gt;120,0,ROUND(IF(B771&gt;0.045,(0.045*0.5),(0.5)*B771),7)))</f>
        <v>#REF!</v>
      </c>
      <c r="D771" s="661" t="e">
        <f aca="false">IF(A771="","",+B771-C771)</f>
        <v>#REF!</v>
      </c>
      <c r="E771" s="662" t="e">
        <f aca="false">IF(A771="","",IF(F770="","",+E770-F770))</f>
        <v>#REF!</v>
      </c>
      <c r="F771" s="662" t="e">
        <f aca="false">IF(A771="","",IF(J771="","",+J771-H771))</f>
        <v>#REF!</v>
      </c>
      <c r="G771" s="662" t="e">
        <f aca="false">IF(A771="","",IF(E771="","",ROUND(+E771*((1+B771)^(1/12)-1),2)))</f>
        <v>#REF!</v>
      </c>
      <c r="H771" s="662" t="e">
        <f aca="false">IF(A771="","",IF(E771="","",ROUND(+E771*((1+D771)^(1/12)-1),2)))</f>
        <v>#REF!</v>
      </c>
      <c r="I771" s="662" t="e">
        <f aca="false">IF(A771="","",+G771-H771)</f>
        <v>#REF!</v>
      </c>
      <c r="J771" s="662" t="e">
        <f aca="false">IF(A771="","",IF(#REF!="","",PMT((1+D771)^(1/12)-1,(#REF!*12)-A771+1,-E771)))</f>
        <v>#REF!</v>
      </c>
    </row>
    <row r="772" customFormat="false" ht="14.25" hidden="false" customHeight="false" outlineLevel="0" collapsed="false">
      <c r="A772" s="660" t="e">
        <f aca="false">IF(A771="","",IF(A771=#REF!*12,"",+A771+1))</f>
        <v>#REF!</v>
      </c>
      <c r="B772" s="661" t="e">
        <f aca="false">IF(A772="","",+B771)</f>
        <v>#REF!</v>
      </c>
      <c r="C772" s="661" t="e">
        <f aca="false">IF(A772="","",IF(#REF!+'Plano Prestação Mensal Proposta'!A772&gt;120,0,ROUND(IF(B772&gt;0.045,(0.045*0.5),(0.5)*B772),7)))</f>
        <v>#REF!</v>
      </c>
      <c r="D772" s="661" t="e">
        <f aca="false">IF(A772="","",+B772-C772)</f>
        <v>#REF!</v>
      </c>
      <c r="E772" s="662" t="e">
        <f aca="false">IF(A772="","",IF(F771="","",+E771-F771))</f>
        <v>#REF!</v>
      </c>
      <c r="F772" s="662" t="e">
        <f aca="false">IF(A772="","",IF(J772="","",+J772-H772))</f>
        <v>#REF!</v>
      </c>
      <c r="G772" s="662" t="e">
        <f aca="false">IF(A772="","",IF(E772="","",ROUND(+E772*((1+B772)^(1/12)-1),2)))</f>
        <v>#REF!</v>
      </c>
      <c r="H772" s="662" t="e">
        <f aca="false">IF(A772="","",IF(E772="","",ROUND(+E772*((1+D772)^(1/12)-1),2)))</f>
        <v>#REF!</v>
      </c>
      <c r="I772" s="662" t="e">
        <f aca="false">IF(A772="","",+G772-H772)</f>
        <v>#REF!</v>
      </c>
      <c r="J772" s="662" t="e">
        <f aca="false">IF(A772="","",IF(#REF!="","",PMT((1+D772)^(1/12)-1,(#REF!*12)-A772+1,-E772)))</f>
        <v>#REF!</v>
      </c>
    </row>
    <row r="773" customFormat="false" ht="14.25" hidden="false" customHeight="false" outlineLevel="0" collapsed="false">
      <c r="A773" s="660" t="e">
        <f aca="false">IF(A772="","",IF(A772=#REF!*12,"",+A772+1))</f>
        <v>#REF!</v>
      </c>
      <c r="B773" s="661" t="e">
        <f aca="false">IF(A773="","",+B772)</f>
        <v>#REF!</v>
      </c>
      <c r="C773" s="661" t="e">
        <f aca="false">IF(A773="","",IF(#REF!+'Plano Prestação Mensal Proposta'!A773&gt;120,0,ROUND(IF(B773&gt;0.045,(0.045*0.5),(0.5)*B773),7)))</f>
        <v>#REF!</v>
      </c>
      <c r="D773" s="661" t="e">
        <f aca="false">IF(A773="","",+B773-C773)</f>
        <v>#REF!</v>
      </c>
      <c r="E773" s="662" t="e">
        <f aca="false">IF(A773="","",IF(F772="","",+E772-F772))</f>
        <v>#REF!</v>
      </c>
      <c r="F773" s="662" t="e">
        <f aca="false">IF(A773="","",IF(J773="","",+J773-H773))</f>
        <v>#REF!</v>
      </c>
      <c r="G773" s="662" t="e">
        <f aca="false">IF(A773="","",IF(E773="","",ROUND(+E773*((1+B773)^(1/12)-1),2)))</f>
        <v>#REF!</v>
      </c>
      <c r="H773" s="662" t="e">
        <f aca="false">IF(A773="","",IF(E773="","",ROUND(+E773*((1+D773)^(1/12)-1),2)))</f>
        <v>#REF!</v>
      </c>
      <c r="I773" s="662" t="e">
        <f aca="false">IF(A773="","",+G773-H773)</f>
        <v>#REF!</v>
      </c>
      <c r="J773" s="662" t="e">
        <f aca="false">IF(A773="","",IF(#REF!="","",PMT((1+D773)^(1/12)-1,(#REF!*12)-A773+1,-E773)))</f>
        <v>#REF!</v>
      </c>
    </row>
    <row r="774" customFormat="false" ht="14.25" hidden="false" customHeight="false" outlineLevel="0" collapsed="false">
      <c r="A774" s="660" t="e">
        <f aca="false">IF(A773="","",IF(A773=#REF!*12,"",+A773+1))</f>
        <v>#REF!</v>
      </c>
      <c r="B774" s="661" t="e">
        <f aca="false">IF(A774="","",+B773)</f>
        <v>#REF!</v>
      </c>
      <c r="C774" s="661" t="e">
        <f aca="false">IF(A774="","",IF(#REF!+'Plano Prestação Mensal Proposta'!A774&gt;120,0,ROUND(IF(B774&gt;0.045,(0.045*0.5),(0.5)*B774),7)))</f>
        <v>#REF!</v>
      </c>
      <c r="D774" s="661" t="e">
        <f aca="false">IF(A774="","",+B774-C774)</f>
        <v>#REF!</v>
      </c>
      <c r="E774" s="662" t="e">
        <f aca="false">IF(A774="","",IF(F773="","",+E773-F773))</f>
        <v>#REF!</v>
      </c>
      <c r="F774" s="662" t="e">
        <f aca="false">IF(A774="","",IF(J774="","",+J774-H774))</f>
        <v>#REF!</v>
      </c>
      <c r="G774" s="662" t="e">
        <f aca="false">IF(A774="","",IF(E774="","",ROUND(+E774*((1+B774)^(1/12)-1),2)))</f>
        <v>#REF!</v>
      </c>
      <c r="H774" s="662" t="e">
        <f aca="false">IF(A774="","",IF(E774="","",ROUND(+E774*((1+D774)^(1/12)-1),2)))</f>
        <v>#REF!</v>
      </c>
      <c r="I774" s="662" t="e">
        <f aca="false">IF(A774="","",+G774-H774)</f>
        <v>#REF!</v>
      </c>
      <c r="J774" s="662" t="e">
        <f aca="false">IF(A774="","",IF(#REF!="","",PMT((1+D774)^(1/12)-1,(#REF!*12)-A774+1,-E774)))</f>
        <v>#REF!</v>
      </c>
    </row>
    <row r="775" customFormat="false" ht="14.25" hidden="false" customHeight="false" outlineLevel="0" collapsed="false">
      <c r="A775" s="660" t="e">
        <f aca="false">IF(A774="","",IF(A774=#REF!*12,"",+A774+1))</f>
        <v>#REF!</v>
      </c>
      <c r="B775" s="661" t="e">
        <f aca="false">IF(A775="","",+B774)</f>
        <v>#REF!</v>
      </c>
      <c r="C775" s="661" t="e">
        <f aca="false">IF(A775="","",IF(#REF!+'Plano Prestação Mensal Proposta'!A775&gt;120,0,ROUND(IF(B775&gt;0.045,(0.045*0.5),(0.5)*B775),7)))</f>
        <v>#REF!</v>
      </c>
      <c r="D775" s="661" t="e">
        <f aca="false">IF(A775="","",+B775-C775)</f>
        <v>#REF!</v>
      </c>
      <c r="E775" s="662" t="e">
        <f aca="false">IF(A775="","",IF(F774="","",+E774-F774))</f>
        <v>#REF!</v>
      </c>
      <c r="F775" s="662" t="e">
        <f aca="false">IF(A775="","",IF(J775="","",+J775-H775))</f>
        <v>#REF!</v>
      </c>
      <c r="G775" s="662" t="e">
        <f aca="false">IF(A775="","",IF(E775="","",ROUND(+E775*((1+B775)^(1/12)-1),2)))</f>
        <v>#REF!</v>
      </c>
      <c r="H775" s="662" t="e">
        <f aca="false">IF(A775="","",IF(E775="","",ROUND(+E775*((1+D775)^(1/12)-1),2)))</f>
        <v>#REF!</v>
      </c>
      <c r="I775" s="662" t="e">
        <f aca="false">IF(A775="","",+G775-H775)</f>
        <v>#REF!</v>
      </c>
      <c r="J775" s="662" t="e">
        <f aca="false">IF(A775="","",IF(#REF!="","",PMT((1+D775)^(1/12)-1,(#REF!*12)-A775+1,-E775)))</f>
        <v>#REF!</v>
      </c>
    </row>
    <row r="776" customFormat="false" ht="14.25" hidden="false" customHeight="false" outlineLevel="0" collapsed="false">
      <c r="A776" s="660" t="e">
        <f aca="false">IF(A775="","",IF(A775=#REF!*12,"",+A775+1))</f>
        <v>#REF!</v>
      </c>
      <c r="B776" s="661" t="e">
        <f aca="false">IF(A776="","",+B775)</f>
        <v>#REF!</v>
      </c>
      <c r="C776" s="661" t="e">
        <f aca="false">IF(A776="","",IF(#REF!+'Plano Prestação Mensal Proposta'!A776&gt;120,0,ROUND(IF(B776&gt;0.045,(0.045*0.5),(0.5)*B776),7)))</f>
        <v>#REF!</v>
      </c>
      <c r="D776" s="661" t="e">
        <f aca="false">IF(A776="","",+B776-C776)</f>
        <v>#REF!</v>
      </c>
      <c r="E776" s="662" t="e">
        <f aca="false">IF(A776="","",IF(F775="","",+E775-F775))</f>
        <v>#REF!</v>
      </c>
      <c r="F776" s="662" t="e">
        <f aca="false">IF(A776="","",IF(J776="","",+J776-H776))</f>
        <v>#REF!</v>
      </c>
      <c r="G776" s="662" t="e">
        <f aca="false">IF(A776="","",IF(E776="","",ROUND(+E776*((1+B776)^(1/12)-1),2)))</f>
        <v>#REF!</v>
      </c>
      <c r="H776" s="662" t="e">
        <f aca="false">IF(A776="","",IF(E776="","",ROUND(+E776*((1+D776)^(1/12)-1),2)))</f>
        <v>#REF!</v>
      </c>
      <c r="I776" s="662" t="e">
        <f aca="false">IF(A776="","",+G776-H776)</f>
        <v>#REF!</v>
      </c>
      <c r="J776" s="662" t="e">
        <f aca="false">IF(A776="","",IF(#REF!="","",PMT((1+D776)^(1/12)-1,(#REF!*12)-A776+1,-E776)))</f>
        <v>#REF!</v>
      </c>
    </row>
    <row r="777" customFormat="false" ht="14.25" hidden="false" customHeight="false" outlineLevel="0" collapsed="false">
      <c r="A777" s="660" t="e">
        <f aca="false">IF(A776="","",IF(A776=#REF!*12,"",+A776+1))</f>
        <v>#REF!</v>
      </c>
      <c r="B777" s="661" t="e">
        <f aca="false">IF(A777="","",+B776)</f>
        <v>#REF!</v>
      </c>
      <c r="C777" s="661" t="e">
        <f aca="false">IF(A777="","",IF(#REF!+'Plano Prestação Mensal Proposta'!A777&gt;120,0,ROUND(IF(B777&gt;0.045,(0.045*0.5),(0.5)*B777),7)))</f>
        <v>#REF!</v>
      </c>
      <c r="D777" s="661" t="e">
        <f aca="false">IF(A777="","",+B777-C777)</f>
        <v>#REF!</v>
      </c>
      <c r="E777" s="662" t="e">
        <f aca="false">IF(A777="","",IF(F776="","",+E776-F776))</f>
        <v>#REF!</v>
      </c>
      <c r="F777" s="662" t="e">
        <f aca="false">IF(A777="","",IF(J777="","",+J777-H777))</f>
        <v>#REF!</v>
      </c>
      <c r="G777" s="662" t="e">
        <f aca="false">IF(A777="","",IF(E777="","",ROUND(+E777*((1+B777)^(1/12)-1),2)))</f>
        <v>#REF!</v>
      </c>
      <c r="H777" s="662" t="e">
        <f aca="false">IF(A777="","",IF(E777="","",ROUND(+E777*((1+D777)^(1/12)-1),2)))</f>
        <v>#REF!</v>
      </c>
      <c r="I777" s="662" t="e">
        <f aca="false">IF(A777="","",+G777-H777)</f>
        <v>#REF!</v>
      </c>
      <c r="J777" s="662" t="e">
        <f aca="false">IF(A777="","",IF(#REF!="","",PMT((1+D777)^(1/12)-1,(#REF!*12)-A777+1,-E777)))</f>
        <v>#REF!</v>
      </c>
    </row>
    <row r="778" customFormat="false" ht="14.25" hidden="false" customHeight="false" outlineLevel="0" collapsed="false">
      <c r="A778" s="660" t="e">
        <f aca="false">IF(A777="","",IF(A777=#REF!*12,"",+A777+1))</f>
        <v>#REF!</v>
      </c>
      <c r="B778" s="661" t="e">
        <f aca="false">IF(A778="","",+B777)</f>
        <v>#REF!</v>
      </c>
      <c r="C778" s="661" t="e">
        <f aca="false">IF(A778="","",IF(#REF!+'Plano Prestação Mensal Proposta'!A778&gt;120,0,ROUND(IF(B778&gt;0.045,(0.045*0.5),(0.5)*B778),7)))</f>
        <v>#REF!</v>
      </c>
      <c r="D778" s="661" t="e">
        <f aca="false">IF(A778="","",+B778-C778)</f>
        <v>#REF!</v>
      </c>
      <c r="E778" s="662" t="e">
        <f aca="false">IF(A778="","",IF(F777="","",+E777-F777))</f>
        <v>#REF!</v>
      </c>
      <c r="F778" s="662" t="e">
        <f aca="false">IF(A778="","",IF(J778="","",+J778-H778))</f>
        <v>#REF!</v>
      </c>
      <c r="G778" s="662" t="e">
        <f aca="false">IF(A778="","",IF(E778="","",ROUND(+E778*((1+B778)^(1/12)-1),2)))</f>
        <v>#REF!</v>
      </c>
      <c r="H778" s="662" t="e">
        <f aca="false">IF(A778="","",IF(E778="","",ROUND(+E778*((1+D778)^(1/12)-1),2)))</f>
        <v>#REF!</v>
      </c>
      <c r="I778" s="662" t="e">
        <f aca="false">IF(A778="","",+G778-H778)</f>
        <v>#REF!</v>
      </c>
      <c r="J778" s="662" t="e">
        <f aca="false">IF(A778="","",IF(#REF!="","",PMT((1+D778)^(1/12)-1,(#REF!*12)-A778+1,-E778)))</f>
        <v>#REF!</v>
      </c>
    </row>
    <row r="779" customFormat="false" ht="14.25" hidden="false" customHeight="false" outlineLevel="0" collapsed="false">
      <c r="A779" s="660" t="e">
        <f aca="false">IF(A778="","",IF(A778=#REF!*12,"",+A778+1))</f>
        <v>#REF!</v>
      </c>
      <c r="B779" s="661" t="e">
        <f aca="false">IF(A779="","",+B778)</f>
        <v>#REF!</v>
      </c>
      <c r="C779" s="661" t="e">
        <f aca="false">IF(A779="","",IF(#REF!+'Plano Prestação Mensal Proposta'!A779&gt;120,0,ROUND(IF(B779&gt;0.045,(0.045*0.5),(0.5)*B779),7)))</f>
        <v>#REF!</v>
      </c>
      <c r="D779" s="661" t="e">
        <f aca="false">IF(A779="","",+B779-C779)</f>
        <v>#REF!</v>
      </c>
      <c r="E779" s="662" t="e">
        <f aca="false">IF(A779="","",IF(F778="","",+E778-F778))</f>
        <v>#REF!</v>
      </c>
      <c r="F779" s="662" t="e">
        <f aca="false">IF(A779="","",IF(J779="","",+J779-H779))</f>
        <v>#REF!</v>
      </c>
      <c r="G779" s="662" t="e">
        <f aca="false">IF(A779="","",IF(E779="","",ROUND(+E779*((1+B779)^(1/12)-1),2)))</f>
        <v>#REF!</v>
      </c>
      <c r="H779" s="662" t="e">
        <f aca="false">IF(A779="","",IF(E779="","",ROUND(+E779*((1+D779)^(1/12)-1),2)))</f>
        <v>#REF!</v>
      </c>
      <c r="I779" s="662" t="e">
        <f aca="false">IF(A779="","",+G779-H779)</f>
        <v>#REF!</v>
      </c>
      <c r="J779" s="662" t="e">
        <f aca="false">IF(A779="","",IF(#REF!="","",PMT((1+D779)^(1/12)-1,(#REF!*12)-A779+1,-E779)))</f>
        <v>#REF!</v>
      </c>
    </row>
    <row r="780" customFormat="false" ht="14.25" hidden="false" customHeight="false" outlineLevel="0" collapsed="false">
      <c r="A780" s="660" t="e">
        <f aca="false">IF(A779="","",IF(A779=#REF!*12,"",+A779+1))</f>
        <v>#REF!</v>
      </c>
      <c r="B780" s="661" t="e">
        <f aca="false">IF(A780="","",+B779)</f>
        <v>#REF!</v>
      </c>
      <c r="C780" s="661" t="e">
        <f aca="false">IF(A780="","",IF(#REF!+'Plano Prestação Mensal Proposta'!A780&gt;120,0,ROUND(IF(B780&gt;0.045,(0.045*0.5),(0.5)*B780),7)))</f>
        <v>#REF!</v>
      </c>
      <c r="D780" s="661" t="e">
        <f aca="false">IF(A780="","",+B780-C780)</f>
        <v>#REF!</v>
      </c>
      <c r="E780" s="662" t="e">
        <f aca="false">IF(A780="","",IF(F779="","",+E779-F779))</f>
        <v>#REF!</v>
      </c>
      <c r="F780" s="662" t="e">
        <f aca="false">IF(A780="","",IF(J780="","",+J780-H780))</f>
        <v>#REF!</v>
      </c>
      <c r="G780" s="662" t="e">
        <f aca="false">IF(A780="","",IF(E780="","",ROUND(+E780*((1+B780)^(1/12)-1),2)))</f>
        <v>#REF!</v>
      </c>
      <c r="H780" s="662" t="e">
        <f aca="false">IF(A780="","",IF(E780="","",ROUND(+E780*((1+D780)^(1/12)-1),2)))</f>
        <v>#REF!</v>
      </c>
      <c r="I780" s="662" t="e">
        <f aca="false">IF(A780="","",+G780-H780)</f>
        <v>#REF!</v>
      </c>
      <c r="J780" s="662" t="e">
        <f aca="false">IF(A780="","",IF(#REF!="","",PMT((1+D780)^(1/12)-1,(#REF!*12)-A780+1,-E780)))</f>
        <v>#REF!</v>
      </c>
    </row>
    <row r="781" customFormat="false" ht="14.25" hidden="false" customHeight="false" outlineLevel="0" collapsed="false">
      <c r="A781" s="660" t="e">
        <f aca="false">IF(A780="","",IF(A780=#REF!*12,"",+A780+1))</f>
        <v>#REF!</v>
      </c>
      <c r="B781" s="661" t="e">
        <f aca="false">IF(A781="","",+B780)</f>
        <v>#REF!</v>
      </c>
      <c r="C781" s="661" t="e">
        <f aca="false">IF(A781="","",IF(#REF!+'Plano Prestação Mensal Proposta'!A781&gt;120,0,ROUND(IF(B781&gt;0.045,(0.045*0.5),(0.5)*B781),7)))</f>
        <v>#REF!</v>
      </c>
      <c r="D781" s="661" t="e">
        <f aca="false">IF(A781="","",+B781-C781)</f>
        <v>#REF!</v>
      </c>
      <c r="E781" s="662" t="e">
        <f aca="false">IF(A781="","",IF(F780="","",+E780-F780))</f>
        <v>#REF!</v>
      </c>
      <c r="F781" s="662" t="e">
        <f aca="false">IF(A781="","",IF(J781="","",+J781-H781))</f>
        <v>#REF!</v>
      </c>
      <c r="G781" s="662" t="e">
        <f aca="false">IF(A781="","",IF(E781="","",ROUND(+E781*((1+B781)^(1/12)-1),2)))</f>
        <v>#REF!</v>
      </c>
      <c r="H781" s="662" t="e">
        <f aca="false">IF(A781="","",IF(E781="","",ROUND(+E781*((1+D781)^(1/12)-1),2)))</f>
        <v>#REF!</v>
      </c>
      <c r="I781" s="662" t="e">
        <f aca="false">IF(A781="","",+G781-H781)</f>
        <v>#REF!</v>
      </c>
      <c r="J781" s="662" t="e">
        <f aca="false">IF(A781="","",IF(#REF!="","",PMT((1+D781)^(1/12)-1,(#REF!*12)-A781+1,-E781)))</f>
        <v>#REF!</v>
      </c>
    </row>
    <row r="782" customFormat="false" ht="14.25" hidden="false" customHeight="false" outlineLevel="0" collapsed="false">
      <c r="A782" s="660" t="e">
        <f aca="false">IF(A781="","",IF(A781=#REF!*12,"",+A781+1))</f>
        <v>#REF!</v>
      </c>
      <c r="B782" s="661" t="e">
        <f aca="false">IF(A782="","",+B781)</f>
        <v>#REF!</v>
      </c>
      <c r="C782" s="661" t="e">
        <f aca="false">IF(A782="","",IF(#REF!+'Plano Prestação Mensal Proposta'!A782&gt;120,0,ROUND(IF(B782&gt;0.045,(0.045*0.5),(0.5)*B782),7)))</f>
        <v>#REF!</v>
      </c>
      <c r="D782" s="661" t="e">
        <f aca="false">IF(A782="","",+B782-C782)</f>
        <v>#REF!</v>
      </c>
      <c r="E782" s="662" t="e">
        <f aca="false">IF(A782="","",IF(F781="","",+E781-F781))</f>
        <v>#REF!</v>
      </c>
      <c r="F782" s="662" t="e">
        <f aca="false">IF(A782="","",IF(J782="","",+J782-H782))</f>
        <v>#REF!</v>
      </c>
      <c r="G782" s="662" t="e">
        <f aca="false">IF(A782="","",IF(E782="","",ROUND(+E782*((1+B782)^(1/12)-1),2)))</f>
        <v>#REF!</v>
      </c>
      <c r="H782" s="662" t="e">
        <f aca="false">IF(A782="","",IF(E782="","",ROUND(+E782*((1+D782)^(1/12)-1),2)))</f>
        <v>#REF!</v>
      </c>
      <c r="I782" s="662" t="e">
        <f aca="false">IF(A782="","",+G782-H782)</f>
        <v>#REF!</v>
      </c>
      <c r="J782" s="662" t="e">
        <f aca="false">IF(A782="","",IF(#REF!="","",PMT((1+D782)^(1/12)-1,(#REF!*12)-A782+1,-E782)))</f>
        <v>#REF!</v>
      </c>
    </row>
    <row r="783" customFormat="false" ht="14.25" hidden="false" customHeight="false" outlineLevel="0" collapsed="false">
      <c r="A783" s="660" t="e">
        <f aca="false">IF(A782="","",IF(A782=#REF!*12,"",+A782+1))</f>
        <v>#REF!</v>
      </c>
      <c r="B783" s="661" t="e">
        <f aca="false">IF(A783="","",+B782)</f>
        <v>#REF!</v>
      </c>
      <c r="C783" s="661" t="e">
        <f aca="false">IF(A783="","",IF(#REF!+'Plano Prestação Mensal Proposta'!A783&gt;120,0,ROUND(IF(B783&gt;0.045,(0.045*0.5),(0.5)*B783),7)))</f>
        <v>#REF!</v>
      </c>
      <c r="D783" s="661" t="e">
        <f aca="false">IF(A783="","",+B783-C783)</f>
        <v>#REF!</v>
      </c>
      <c r="E783" s="662" t="e">
        <f aca="false">IF(A783="","",IF(F782="","",+E782-F782))</f>
        <v>#REF!</v>
      </c>
      <c r="F783" s="662" t="e">
        <f aca="false">IF(A783="","",IF(J783="","",+J783-H783))</f>
        <v>#REF!</v>
      </c>
      <c r="G783" s="662" t="e">
        <f aca="false">IF(A783="","",IF(E783="","",ROUND(+E783*((1+B783)^(1/12)-1),2)))</f>
        <v>#REF!</v>
      </c>
      <c r="H783" s="662" t="e">
        <f aca="false">IF(A783="","",IF(E783="","",ROUND(+E783*((1+D783)^(1/12)-1),2)))</f>
        <v>#REF!</v>
      </c>
      <c r="I783" s="662" t="e">
        <f aca="false">IF(A783="","",+G783-H783)</f>
        <v>#REF!</v>
      </c>
      <c r="J783" s="662" t="e">
        <f aca="false">IF(A783="","",IF(#REF!="","",PMT((1+D783)^(1/12)-1,(#REF!*12)-A783+1,-E783)))</f>
        <v>#REF!</v>
      </c>
    </row>
    <row r="784" customFormat="false" ht="14.25" hidden="false" customHeight="false" outlineLevel="0" collapsed="false">
      <c r="A784" s="660" t="e">
        <f aca="false">IF(A783="","",IF(A783=#REF!*12,"",+A783+1))</f>
        <v>#REF!</v>
      </c>
      <c r="B784" s="661" t="e">
        <f aca="false">IF(A784="","",+B783)</f>
        <v>#REF!</v>
      </c>
      <c r="C784" s="661" t="e">
        <f aca="false">IF(A784="","",IF(#REF!+'Plano Prestação Mensal Proposta'!A784&gt;120,0,ROUND(IF(B784&gt;0.045,(0.045*0.5),(0.5)*B784),7)))</f>
        <v>#REF!</v>
      </c>
      <c r="D784" s="661" t="e">
        <f aca="false">IF(A784="","",+B784-C784)</f>
        <v>#REF!</v>
      </c>
      <c r="E784" s="662" t="e">
        <f aca="false">IF(A784="","",IF(F783="","",+E783-F783))</f>
        <v>#REF!</v>
      </c>
      <c r="F784" s="662" t="e">
        <f aca="false">IF(A784="","",IF(J784="","",+J784-H784))</f>
        <v>#REF!</v>
      </c>
      <c r="G784" s="662" t="e">
        <f aca="false">IF(A784="","",IF(E784="","",ROUND(+E784*((1+B784)^(1/12)-1),2)))</f>
        <v>#REF!</v>
      </c>
      <c r="H784" s="662" t="e">
        <f aca="false">IF(A784="","",IF(E784="","",ROUND(+E784*((1+D784)^(1/12)-1),2)))</f>
        <v>#REF!</v>
      </c>
      <c r="I784" s="662" t="e">
        <f aca="false">IF(A784="","",+G784-H784)</f>
        <v>#REF!</v>
      </c>
      <c r="J784" s="662" t="e">
        <f aca="false">IF(A784="","",IF(#REF!="","",PMT((1+D784)^(1/12)-1,(#REF!*12)-A784+1,-E784)))</f>
        <v>#REF!</v>
      </c>
    </row>
    <row r="785" customFormat="false" ht="14.25" hidden="false" customHeight="false" outlineLevel="0" collapsed="false">
      <c r="A785" s="660" t="e">
        <f aca="false">IF(A784="","",IF(A784=#REF!*12,"",+A784+1))</f>
        <v>#REF!</v>
      </c>
      <c r="B785" s="661" t="e">
        <f aca="false">IF(A785="","",+B784)</f>
        <v>#REF!</v>
      </c>
      <c r="C785" s="661" t="e">
        <f aca="false">IF(A785="","",IF(#REF!+'Plano Prestação Mensal Proposta'!A785&gt;120,0,ROUND(IF(B785&gt;0.045,(0.045*0.5),(0.5)*B785),7)))</f>
        <v>#REF!</v>
      </c>
      <c r="D785" s="661" t="e">
        <f aca="false">IF(A785="","",+B785-C785)</f>
        <v>#REF!</v>
      </c>
      <c r="E785" s="662" t="e">
        <f aca="false">IF(A785="","",IF(F784="","",+E784-F784))</f>
        <v>#REF!</v>
      </c>
      <c r="F785" s="662" t="e">
        <f aca="false">IF(A785="","",IF(J785="","",+J785-H785))</f>
        <v>#REF!</v>
      </c>
      <c r="G785" s="662" t="e">
        <f aca="false">IF(A785="","",IF(E785="","",ROUND(+E785*((1+B785)^(1/12)-1),2)))</f>
        <v>#REF!</v>
      </c>
      <c r="H785" s="662" t="e">
        <f aca="false">IF(A785="","",IF(E785="","",ROUND(+E785*((1+D785)^(1/12)-1),2)))</f>
        <v>#REF!</v>
      </c>
      <c r="I785" s="662" t="e">
        <f aca="false">IF(A785="","",+G785-H785)</f>
        <v>#REF!</v>
      </c>
      <c r="J785" s="662" t="e">
        <f aca="false">IF(A785="","",IF(#REF!="","",PMT((1+D785)^(1/12)-1,(#REF!*12)-A785+1,-E785)))</f>
        <v>#REF!</v>
      </c>
    </row>
    <row r="786" customFormat="false" ht="14.25" hidden="false" customHeight="false" outlineLevel="0" collapsed="false">
      <c r="A786" s="660" t="e">
        <f aca="false">IF(A785="","",IF(A785=#REF!*12,"",+A785+1))</f>
        <v>#REF!</v>
      </c>
      <c r="B786" s="661" t="e">
        <f aca="false">IF(A786="","",+B785)</f>
        <v>#REF!</v>
      </c>
      <c r="C786" s="661" t="e">
        <f aca="false">IF(A786="","",IF(#REF!+'Plano Prestação Mensal Proposta'!A786&gt;120,0,ROUND(IF(B786&gt;0.045,(0.045*0.5),(0.5)*B786),7)))</f>
        <v>#REF!</v>
      </c>
      <c r="D786" s="661" t="e">
        <f aca="false">IF(A786="","",+B786-C786)</f>
        <v>#REF!</v>
      </c>
      <c r="E786" s="662" t="e">
        <f aca="false">IF(A786="","",IF(F785="","",+E785-F785))</f>
        <v>#REF!</v>
      </c>
      <c r="F786" s="662" t="e">
        <f aca="false">IF(A786="","",IF(J786="","",+J786-H786))</f>
        <v>#REF!</v>
      </c>
      <c r="G786" s="662" t="e">
        <f aca="false">IF(A786="","",IF(E786="","",ROUND(+E786*((1+B786)^(1/12)-1),2)))</f>
        <v>#REF!</v>
      </c>
      <c r="H786" s="662" t="e">
        <f aca="false">IF(A786="","",IF(E786="","",ROUND(+E786*((1+D786)^(1/12)-1),2)))</f>
        <v>#REF!</v>
      </c>
      <c r="I786" s="662" t="e">
        <f aca="false">IF(A786="","",+G786-H786)</f>
        <v>#REF!</v>
      </c>
      <c r="J786" s="662" t="e">
        <f aca="false">IF(A786="","",IF(#REF!="","",PMT((1+D786)^(1/12)-1,(#REF!*12)-A786+1,-E786)))</f>
        <v>#REF!</v>
      </c>
    </row>
    <row r="787" customFormat="false" ht="14.25" hidden="false" customHeight="false" outlineLevel="0" collapsed="false">
      <c r="A787" s="660" t="e">
        <f aca="false">IF(A786="","",IF(A786=#REF!*12,"",+A786+1))</f>
        <v>#REF!</v>
      </c>
      <c r="B787" s="661" t="e">
        <f aca="false">IF(A787="","",+B786)</f>
        <v>#REF!</v>
      </c>
      <c r="C787" s="661" t="e">
        <f aca="false">IF(A787="","",IF(#REF!+'Plano Prestação Mensal Proposta'!A787&gt;120,0,ROUND(IF(B787&gt;0.045,(0.045*0.5),(0.5)*B787),7)))</f>
        <v>#REF!</v>
      </c>
      <c r="D787" s="661" t="e">
        <f aca="false">IF(A787="","",+B787-C787)</f>
        <v>#REF!</v>
      </c>
      <c r="E787" s="662" t="e">
        <f aca="false">IF(A787="","",IF(F786="","",+E786-F786))</f>
        <v>#REF!</v>
      </c>
      <c r="F787" s="662" t="e">
        <f aca="false">IF(A787="","",IF(J787="","",+J787-H787))</f>
        <v>#REF!</v>
      </c>
      <c r="G787" s="662" t="e">
        <f aca="false">IF(A787="","",IF(E787="","",ROUND(+E787*((1+B787)^(1/12)-1),2)))</f>
        <v>#REF!</v>
      </c>
      <c r="H787" s="662" t="e">
        <f aca="false">IF(A787="","",IF(E787="","",ROUND(+E787*((1+D787)^(1/12)-1),2)))</f>
        <v>#REF!</v>
      </c>
      <c r="I787" s="662" t="e">
        <f aca="false">IF(A787="","",+G787-H787)</f>
        <v>#REF!</v>
      </c>
      <c r="J787" s="662" t="e">
        <f aca="false">IF(A787="","",IF(#REF!="","",PMT((1+D787)^(1/12)-1,(#REF!*12)-A787+1,-E787)))</f>
        <v>#REF!</v>
      </c>
    </row>
    <row r="788" customFormat="false" ht="14.25" hidden="false" customHeight="false" outlineLevel="0" collapsed="false">
      <c r="A788" s="660" t="e">
        <f aca="false">IF(A787="","",IF(A787=#REF!*12,"",+A787+1))</f>
        <v>#REF!</v>
      </c>
      <c r="B788" s="661" t="e">
        <f aca="false">IF(A788="","",+B787)</f>
        <v>#REF!</v>
      </c>
      <c r="C788" s="661" t="e">
        <f aca="false">IF(A788="","",IF(#REF!+'Plano Prestação Mensal Proposta'!A788&gt;120,0,ROUND(IF(B788&gt;0.045,(0.045*0.5),(0.5)*B788),7)))</f>
        <v>#REF!</v>
      </c>
      <c r="D788" s="661" t="e">
        <f aca="false">IF(A788="","",+B788-C788)</f>
        <v>#REF!</v>
      </c>
      <c r="E788" s="662" t="e">
        <f aca="false">IF(A788="","",IF(F787="","",+E787-F787))</f>
        <v>#REF!</v>
      </c>
      <c r="F788" s="662" t="e">
        <f aca="false">IF(A788="","",IF(J788="","",+J788-H788))</f>
        <v>#REF!</v>
      </c>
      <c r="G788" s="662" t="e">
        <f aca="false">IF(A788="","",IF(E788="","",ROUND(+E788*((1+B788)^(1/12)-1),2)))</f>
        <v>#REF!</v>
      </c>
      <c r="H788" s="662" t="e">
        <f aca="false">IF(A788="","",IF(E788="","",ROUND(+E788*((1+D788)^(1/12)-1),2)))</f>
        <v>#REF!</v>
      </c>
      <c r="I788" s="662" t="e">
        <f aca="false">IF(A788="","",+G788-H788)</f>
        <v>#REF!</v>
      </c>
      <c r="J788" s="662" t="e">
        <f aca="false">IF(A788="","",IF(#REF!="","",PMT((1+D788)^(1/12)-1,(#REF!*12)-A788+1,-E788)))</f>
        <v>#REF!</v>
      </c>
    </row>
    <row r="789" customFormat="false" ht="14.25" hidden="false" customHeight="false" outlineLevel="0" collapsed="false">
      <c r="A789" s="660" t="e">
        <f aca="false">IF(A788="","",IF(A788=#REF!*12,"",+A788+1))</f>
        <v>#REF!</v>
      </c>
      <c r="B789" s="661" t="e">
        <f aca="false">IF(A789="","",+B788)</f>
        <v>#REF!</v>
      </c>
      <c r="C789" s="661" t="e">
        <f aca="false">IF(A789="","",IF(#REF!+'Plano Prestação Mensal Proposta'!A789&gt;120,0,ROUND(IF(B789&gt;0.045,(0.045*0.5),(0.5)*B789),7)))</f>
        <v>#REF!</v>
      </c>
      <c r="D789" s="661" t="e">
        <f aca="false">IF(A789="","",+B789-C789)</f>
        <v>#REF!</v>
      </c>
      <c r="E789" s="662" t="e">
        <f aca="false">IF(A789="","",IF(F788="","",+E788-F788))</f>
        <v>#REF!</v>
      </c>
      <c r="F789" s="662" t="e">
        <f aca="false">IF(A789="","",IF(J789="","",+J789-H789))</f>
        <v>#REF!</v>
      </c>
      <c r="G789" s="662" t="e">
        <f aca="false">IF(A789="","",IF(E789="","",ROUND(+E789*((1+B789)^(1/12)-1),2)))</f>
        <v>#REF!</v>
      </c>
      <c r="H789" s="662" t="e">
        <f aca="false">IF(A789="","",IF(E789="","",ROUND(+E789*((1+D789)^(1/12)-1),2)))</f>
        <v>#REF!</v>
      </c>
      <c r="I789" s="662" t="e">
        <f aca="false">IF(A789="","",+G789-H789)</f>
        <v>#REF!</v>
      </c>
      <c r="J789" s="662" t="e">
        <f aca="false">IF(A789="","",IF(#REF!="","",PMT((1+D789)^(1/12)-1,(#REF!*12)-A789+1,-E789)))</f>
        <v>#REF!</v>
      </c>
    </row>
    <row r="790" customFormat="false" ht="14.25" hidden="false" customHeight="false" outlineLevel="0" collapsed="false">
      <c r="A790" s="660" t="e">
        <f aca="false">IF(A789="","",IF(A789=#REF!*12,"",+A789+1))</f>
        <v>#REF!</v>
      </c>
      <c r="B790" s="661" t="e">
        <f aca="false">IF(A790="","",+B789)</f>
        <v>#REF!</v>
      </c>
      <c r="C790" s="661" t="e">
        <f aca="false">IF(A790="","",IF(#REF!+'Plano Prestação Mensal Proposta'!A790&gt;120,0,ROUND(IF(B790&gt;0.045,(0.045*0.5),(0.5)*B790),7)))</f>
        <v>#REF!</v>
      </c>
      <c r="D790" s="661" t="e">
        <f aca="false">IF(A790="","",+B790-C790)</f>
        <v>#REF!</v>
      </c>
      <c r="E790" s="662" t="e">
        <f aca="false">IF(A790="","",IF(F789="","",+E789-F789))</f>
        <v>#REF!</v>
      </c>
      <c r="F790" s="662" t="e">
        <f aca="false">IF(A790="","",IF(J790="","",+J790-H790))</f>
        <v>#REF!</v>
      </c>
      <c r="G790" s="662" t="e">
        <f aca="false">IF(A790="","",IF(E790="","",ROUND(+E790*((1+B790)^(1/12)-1),2)))</f>
        <v>#REF!</v>
      </c>
      <c r="H790" s="662" t="e">
        <f aca="false">IF(A790="","",IF(E790="","",ROUND(+E790*((1+D790)^(1/12)-1),2)))</f>
        <v>#REF!</v>
      </c>
      <c r="I790" s="662" t="e">
        <f aca="false">IF(A790="","",+G790-H790)</f>
        <v>#REF!</v>
      </c>
      <c r="J790" s="662" t="e">
        <f aca="false">IF(A790="","",IF(#REF!="","",PMT((1+D790)^(1/12)-1,(#REF!*12)-A790+1,-E790)))</f>
        <v>#REF!</v>
      </c>
    </row>
    <row r="791" customFormat="false" ht="14.25" hidden="false" customHeight="false" outlineLevel="0" collapsed="false">
      <c r="A791" s="660" t="e">
        <f aca="false">IF(A790="","",IF(A790=#REF!*12,"",+A790+1))</f>
        <v>#REF!</v>
      </c>
      <c r="B791" s="661" t="e">
        <f aca="false">IF(A791="","",+B790)</f>
        <v>#REF!</v>
      </c>
      <c r="C791" s="661" t="e">
        <f aca="false">IF(A791="","",IF(#REF!+'Plano Prestação Mensal Proposta'!A791&gt;120,0,ROUND(IF(B791&gt;0.045,(0.045*0.5),(0.5)*B791),7)))</f>
        <v>#REF!</v>
      </c>
      <c r="D791" s="661" t="e">
        <f aca="false">IF(A791="","",+B791-C791)</f>
        <v>#REF!</v>
      </c>
      <c r="E791" s="662" t="e">
        <f aca="false">IF(A791="","",IF(F790="","",+E790-F790))</f>
        <v>#REF!</v>
      </c>
      <c r="F791" s="662" t="e">
        <f aca="false">IF(A791="","",IF(J791="","",+J791-H791))</f>
        <v>#REF!</v>
      </c>
      <c r="G791" s="662" t="e">
        <f aca="false">IF(A791="","",IF(E791="","",ROUND(+E791*((1+B791)^(1/12)-1),2)))</f>
        <v>#REF!</v>
      </c>
      <c r="H791" s="662" t="e">
        <f aca="false">IF(A791="","",IF(E791="","",ROUND(+E791*((1+D791)^(1/12)-1),2)))</f>
        <v>#REF!</v>
      </c>
      <c r="I791" s="662" t="e">
        <f aca="false">IF(A791="","",+G791-H791)</f>
        <v>#REF!</v>
      </c>
      <c r="J791" s="662" t="e">
        <f aca="false">IF(A791="","",IF(#REF!="","",PMT((1+D791)^(1/12)-1,(#REF!*12)-A791+1,-E791)))</f>
        <v>#REF!</v>
      </c>
    </row>
    <row r="792" customFormat="false" ht="14.25" hidden="false" customHeight="false" outlineLevel="0" collapsed="false">
      <c r="A792" s="660" t="e">
        <f aca="false">IF(A791="","",IF(A791=#REF!*12,"",+A791+1))</f>
        <v>#REF!</v>
      </c>
      <c r="B792" s="661" t="e">
        <f aca="false">IF(A792="","",+B791)</f>
        <v>#REF!</v>
      </c>
      <c r="C792" s="661" t="e">
        <f aca="false">IF(A792="","",IF(#REF!+'Plano Prestação Mensal Proposta'!A792&gt;120,0,ROUND(IF(B792&gt;0.045,(0.045*0.5),(0.5)*B792),7)))</f>
        <v>#REF!</v>
      </c>
      <c r="D792" s="661" t="e">
        <f aca="false">IF(A792="","",+B792-C792)</f>
        <v>#REF!</v>
      </c>
      <c r="E792" s="662" t="e">
        <f aca="false">IF(A792="","",IF(F791="","",+E791-F791))</f>
        <v>#REF!</v>
      </c>
      <c r="F792" s="662" t="e">
        <f aca="false">IF(A792="","",IF(J792="","",+J792-H792))</f>
        <v>#REF!</v>
      </c>
      <c r="G792" s="662" t="e">
        <f aca="false">IF(A792="","",IF(E792="","",ROUND(+E792*((1+B792)^(1/12)-1),2)))</f>
        <v>#REF!</v>
      </c>
      <c r="H792" s="662" t="e">
        <f aca="false">IF(A792="","",IF(E792="","",ROUND(+E792*((1+D792)^(1/12)-1),2)))</f>
        <v>#REF!</v>
      </c>
      <c r="I792" s="662" t="e">
        <f aca="false">IF(A792="","",+G792-H792)</f>
        <v>#REF!</v>
      </c>
      <c r="J792" s="662" t="e">
        <f aca="false">IF(A792="","",IF(#REF!="","",PMT((1+D792)^(1/12)-1,(#REF!*12)-A792+1,-E792)))</f>
        <v>#REF!</v>
      </c>
    </row>
    <row r="793" customFormat="false" ht="14.25" hidden="false" customHeight="false" outlineLevel="0" collapsed="false">
      <c r="A793" s="660" t="e">
        <f aca="false">IF(A792="","",IF(A792=#REF!*12,"",+A792+1))</f>
        <v>#REF!</v>
      </c>
      <c r="B793" s="661" t="e">
        <f aca="false">IF(A793="","",+B792)</f>
        <v>#REF!</v>
      </c>
      <c r="C793" s="661" t="e">
        <f aca="false">IF(A793="","",IF(#REF!+'Plano Prestação Mensal Proposta'!A793&gt;120,0,ROUND(IF(B793&gt;0.045,(0.045*0.5),(0.5)*B793),7)))</f>
        <v>#REF!</v>
      </c>
      <c r="D793" s="661" t="e">
        <f aca="false">IF(A793="","",+B793-C793)</f>
        <v>#REF!</v>
      </c>
      <c r="E793" s="662" t="e">
        <f aca="false">IF(A793="","",IF(F792="","",+E792-F792))</f>
        <v>#REF!</v>
      </c>
      <c r="F793" s="662" t="e">
        <f aca="false">IF(A793="","",IF(J793="","",+J793-H793))</f>
        <v>#REF!</v>
      </c>
      <c r="G793" s="662" t="e">
        <f aca="false">IF(A793="","",IF(E793="","",ROUND(+E793*((1+B793)^(1/12)-1),2)))</f>
        <v>#REF!</v>
      </c>
      <c r="H793" s="662" t="e">
        <f aca="false">IF(A793="","",IF(E793="","",ROUND(+E793*((1+D793)^(1/12)-1),2)))</f>
        <v>#REF!</v>
      </c>
      <c r="I793" s="662" t="e">
        <f aca="false">IF(A793="","",+G793-H793)</f>
        <v>#REF!</v>
      </c>
      <c r="J793" s="662" t="e">
        <f aca="false">IF(A793="","",IF(#REF!="","",PMT((1+D793)^(1/12)-1,(#REF!*12)-A793+1,-E793)))</f>
        <v>#REF!</v>
      </c>
    </row>
    <row r="794" customFormat="false" ht="14.25" hidden="false" customHeight="false" outlineLevel="0" collapsed="false">
      <c r="A794" s="660" t="e">
        <f aca="false">IF(A793="","",IF(A793=#REF!*12,"",+A793+1))</f>
        <v>#REF!</v>
      </c>
      <c r="B794" s="661" t="e">
        <f aca="false">IF(A794="","",+B793)</f>
        <v>#REF!</v>
      </c>
      <c r="C794" s="661" t="e">
        <f aca="false">IF(A794="","",IF(#REF!+'Plano Prestação Mensal Proposta'!A794&gt;120,0,ROUND(IF(B794&gt;0.045,(0.045*0.5),(0.5)*B794),7)))</f>
        <v>#REF!</v>
      </c>
      <c r="D794" s="661" t="e">
        <f aca="false">IF(A794="","",+B794-C794)</f>
        <v>#REF!</v>
      </c>
      <c r="E794" s="662" t="e">
        <f aca="false">IF(A794="","",IF(F793="","",+E793-F793))</f>
        <v>#REF!</v>
      </c>
      <c r="F794" s="662" t="e">
        <f aca="false">IF(A794="","",IF(J794="","",+J794-H794))</f>
        <v>#REF!</v>
      </c>
      <c r="G794" s="662" t="e">
        <f aca="false">IF(A794="","",IF(E794="","",ROUND(+E794*((1+B794)^(1/12)-1),2)))</f>
        <v>#REF!</v>
      </c>
      <c r="H794" s="662" t="e">
        <f aca="false">IF(A794="","",IF(E794="","",ROUND(+E794*((1+D794)^(1/12)-1),2)))</f>
        <v>#REF!</v>
      </c>
      <c r="I794" s="662" t="e">
        <f aca="false">IF(A794="","",+G794-H794)</f>
        <v>#REF!</v>
      </c>
      <c r="J794" s="662" t="e">
        <f aca="false">IF(A794="","",IF(#REF!="","",PMT((1+D794)^(1/12)-1,(#REF!*12)-A794+1,-E794)))</f>
        <v>#REF!</v>
      </c>
    </row>
    <row r="795" customFormat="false" ht="14.25" hidden="false" customHeight="false" outlineLevel="0" collapsed="false">
      <c r="A795" s="660" t="e">
        <f aca="false">IF(A794="","",IF(A794=#REF!*12,"",+A794+1))</f>
        <v>#REF!</v>
      </c>
      <c r="B795" s="661" t="e">
        <f aca="false">IF(A795="","",+B794)</f>
        <v>#REF!</v>
      </c>
      <c r="C795" s="661" t="e">
        <f aca="false">IF(A795="","",IF(#REF!+'Plano Prestação Mensal Proposta'!A795&gt;120,0,ROUND(IF(B795&gt;0.045,(0.045*0.5),(0.5)*B795),7)))</f>
        <v>#REF!</v>
      </c>
      <c r="D795" s="661" t="e">
        <f aca="false">IF(A795="","",+B795-C795)</f>
        <v>#REF!</v>
      </c>
      <c r="E795" s="662" t="e">
        <f aca="false">IF(A795="","",IF(F794="","",+E794-F794))</f>
        <v>#REF!</v>
      </c>
      <c r="F795" s="662" t="e">
        <f aca="false">IF(A795="","",IF(J795="","",+J795-H795))</f>
        <v>#REF!</v>
      </c>
      <c r="G795" s="662" t="e">
        <f aca="false">IF(A795="","",IF(E795="","",ROUND(+E795*((1+B795)^(1/12)-1),2)))</f>
        <v>#REF!</v>
      </c>
      <c r="H795" s="662" t="e">
        <f aca="false">IF(A795="","",IF(E795="","",ROUND(+E795*((1+D795)^(1/12)-1),2)))</f>
        <v>#REF!</v>
      </c>
      <c r="I795" s="662" t="e">
        <f aca="false">IF(A795="","",+G795-H795)</f>
        <v>#REF!</v>
      </c>
      <c r="J795" s="662" t="e">
        <f aca="false">IF(A795="","",IF(#REF!="","",PMT((1+D795)^(1/12)-1,(#REF!*12)-A795+1,-E795)))</f>
        <v>#REF!</v>
      </c>
    </row>
    <row r="796" customFormat="false" ht="14.25" hidden="false" customHeight="false" outlineLevel="0" collapsed="false">
      <c r="A796" s="660" t="e">
        <f aca="false">IF(A795="","",IF(A795=#REF!*12,"",+A795+1))</f>
        <v>#REF!</v>
      </c>
      <c r="B796" s="661" t="e">
        <f aca="false">IF(A796="","",+B795)</f>
        <v>#REF!</v>
      </c>
      <c r="C796" s="661" t="e">
        <f aca="false">IF(A796="","",IF(#REF!+'Plano Prestação Mensal Proposta'!A796&gt;120,0,ROUND(IF(B796&gt;0.045,(0.045*0.5),(0.5)*B796),7)))</f>
        <v>#REF!</v>
      </c>
      <c r="D796" s="661" t="e">
        <f aca="false">IF(A796="","",+B796-C796)</f>
        <v>#REF!</v>
      </c>
      <c r="E796" s="662" t="e">
        <f aca="false">IF(A796="","",IF(F795="","",+E795-F795))</f>
        <v>#REF!</v>
      </c>
      <c r="F796" s="662" t="e">
        <f aca="false">IF(A796="","",IF(J796="","",+J796-H796))</f>
        <v>#REF!</v>
      </c>
      <c r="G796" s="662" t="e">
        <f aca="false">IF(A796="","",IF(E796="","",ROUND(+E796*((1+B796)^(1/12)-1),2)))</f>
        <v>#REF!</v>
      </c>
      <c r="H796" s="662" t="e">
        <f aca="false">IF(A796="","",IF(E796="","",ROUND(+E796*((1+D796)^(1/12)-1),2)))</f>
        <v>#REF!</v>
      </c>
      <c r="I796" s="662" t="e">
        <f aca="false">IF(A796="","",+G796-H796)</f>
        <v>#REF!</v>
      </c>
      <c r="J796" s="662" t="e">
        <f aca="false">IF(A796="","",IF(#REF!="","",PMT((1+D796)^(1/12)-1,(#REF!*12)-A796+1,-E796)))</f>
        <v>#REF!</v>
      </c>
    </row>
    <row r="797" customFormat="false" ht="14.25" hidden="false" customHeight="false" outlineLevel="0" collapsed="false">
      <c r="A797" s="660" t="e">
        <f aca="false">IF(A796="","",IF(A796=#REF!*12,"",+A796+1))</f>
        <v>#REF!</v>
      </c>
      <c r="B797" s="661" t="e">
        <f aca="false">IF(A797="","",+B796)</f>
        <v>#REF!</v>
      </c>
      <c r="C797" s="661" t="e">
        <f aca="false">IF(A797="","",IF(#REF!+'Plano Prestação Mensal Proposta'!A797&gt;120,0,ROUND(IF(B797&gt;0.045,(0.045*0.5),(0.5)*B797),7)))</f>
        <v>#REF!</v>
      </c>
      <c r="D797" s="661" t="e">
        <f aca="false">IF(A797="","",+B797-C797)</f>
        <v>#REF!</v>
      </c>
      <c r="E797" s="662" t="e">
        <f aca="false">IF(A797="","",IF(F796="","",+E796-F796))</f>
        <v>#REF!</v>
      </c>
      <c r="F797" s="662" t="e">
        <f aca="false">IF(A797="","",IF(J797="","",+J797-H797))</f>
        <v>#REF!</v>
      </c>
      <c r="G797" s="662" t="e">
        <f aca="false">IF(A797="","",IF(E797="","",ROUND(+E797*((1+B797)^(1/12)-1),2)))</f>
        <v>#REF!</v>
      </c>
      <c r="H797" s="662" t="e">
        <f aca="false">IF(A797="","",IF(E797="","",ROUND(+E797*((1+D797)^(1/12)-1),2)))</f>
        <v>#REF!</v>
      </c>
      <c r="I797" s="662" t="e">
        <f aca="false">IF(A797="","",+G797-H797)</f>
        <v>#REF!</v>
      </c>
      <c r="J797" s="662" t="e">
        <f aca="false">IF(A797="","",IF(#REF!="","",PMT((1+D797)^(1/12)-1,(#REF!*12)-A797+1,-E797)))</f>
        <v>#REF!</v>
      </c>
    </row>
    <row r="798" customFormat="false" ht="14.25" hidden="false" customHeight="false" outlineLevel="0" collapsed="false">
      <c r="A798" s="660" t="e">
        <f aca="false">IF(A797="","",IF(A797=#REF!*12,"",+A797+1))</f>
        <v>#REF!</v>
      </c>
      <c r="B798" s="661" t="e">
        <f aca="false">IF(A798="","",+B797)</f>
        <v>#REF!</v>
      </c>
      <c r="C798" s="661" t="e">
        <f aca="false">IF(A798="","",IF(#REF!+'Plano Prestação Mensal Proposta'!A798&gt;120,0,ROUND(IF(B798&gt;0.045,(0.045*0.5),(0.5)*B798),7)))</f>
        <v>#REF!</v>
      </c>
      <c r="D798" s="661" t="e">
        <f aca="false">IF(A798="","",+B798-C798)</f>
        <v>#REF!</v>
      </c>
      <c r="E798" s="662" t="e">
        <f aca="false">IF(A798="","",IF(F797="","",+E797-F797))</f>
        <v>#REF!</v>
      </c>
      <c r="F798" s="662" t="e">
        <f aca="false">IF(A798="","",IF(J798="","",+J798-H798))</f>
        <v>#REF!</v>
      </c>
      <c r="G798" s="662" t="e">
        <f aca="false">IF(A798="","",IF(E798="","",ROUND(+E798*((1+B798)^(1/12)-1),2)))</f>
        <v>#REF!</v>
      </c>
      <c r="H798" s="662" t="e">
        <f aca="false">IF(A798="","",IF(E798="","",ROUND(+E798*((1+D798)^(1/12)-1),2)))</f>
        <v>#REF!</v>
      </c>
      <c r="I798" s="662" t="e">
        <f aca="false">IF(A798="","",+G798-H798)</f>
        <v>#REF!</v>
      </c>
      <c r="J798" s="662" t="e">
        <f aca="false">IF(A798="","",IF(#REF!="","",PMT((1+D798)^(1/12)-1,(#REF!*12)-A798+1,-E798)))</f>
        <v>#REF!</v>
      </c>
    </row>
    <row r="799" customFormat="false" ht="14.25" hidden="false" customHeight="false" outlineLevel="0" collapsed="false">
      <c r="A799" s="660" t="e">
        <f aca="false">IF(A798="","",IF(A798=#REF!*12,"",+A798+1))</f>
        <v>#REF!</v>
      </c>
      <c r="B799" s="661" t="e">
        <f aca="false">IF(A799="","",+B798)</f>
        <v>#REF!</v>
      </c>
      <c r="C799" s="661" t="e">
        <f aca="false">IF(A799="","",IF(#REF!+'Plano Prestação Mensal Proposta'!A799&gt;120,0,ROUND(IF(B799&gt;0.045,(0.045*0.5),(0.5)*B799),7)))</f>
        <v>#REF!</v>
      </c>
      <c r="D799" s="661" t="e">
        <f aca="false">IF(A799="","",+B799-C799)</f>
        <v>#REF!</v>
      </c>
      <c r="E799" s="662" t="e">
        <f aca="false">IF(A799="","",IF(F798="","",+E798-F798))</f>
        <v>#REF!</v>
      </c>
      <c r="F799" s="662" t="e">
        <f aca="false">IF(A799="","",IF(J799="","",+J799-H799))</f>
        <v>#REF!</v>
      </c>
      <c r="G799" s="662" t="e">
        <f aca="false">IF(A799="","",IF(E799="","",ROUND(+E799*((1+B799)^(1/12)-1),2)))</f>
        <v>#REF!</v>
      </c>
      <c r="H799" s="662" t="e">
        <f aca="false">IF(A799="","",IF(E799="","",ROUND(+E799*((1+D799)^(1/12)-1),2)))</f>
        <v>#REF!</v>
      </c>
      <c r="I799" s="662" t="e">
        <f aca="false">IF(A799="","",+G799-H799)</f>
        <v>#REF!</v>
      </c>
      <c r="J799" s="662" t="e">
        <f aca="false">IF(A799="","",IF(#REF!="","",PMT((1+D799)^(1/12)-1,(#REF!*12)-A799+1,-E799)))</f>
        <v>#REF!</v>
      </c>
    </row>
    <row r="800" customFormat="false" ht="14.25" hidden="false" customHeight="false" outlineLevel="0" collapsed="false">
      <c r="A800" s="660" t="e">
        <f aca="false">IF(A799="","",IF(A799=#REF!*12,"",+A799+1))</f>
        <v>#REF!</v>
      </c>
      <c r="B800" s="661" t="e">
        <f aca="false">IF(A800="","",+B799)</f>
        <v>#REF!</v>
      </c>
      <c r="C800" s="661" t="e">
        <f aca="false">IF(A800="","",IF(#REF!+'Plano Prestação Mensal Proposta'!A800&gt;120,0,ROUND(IF(B800&gt;0.045,(0.045*0.5),(0.5)*B800),7)))</f>
        <v>#REF!</v>
      </c>
      <c r="D800" s="661" t="e">
        <f aca="false">IF(A800="","",+B800-C800)</f>
        <v>#REF!</v>
      </c>
      <c r="E800" s="662" t="e">
        <f aca="false">IF(A800="","",IF(F799="","",+E799-F799))</f>
        <v>#REF!</v>
      </c>
      <c r="F800" s="662" t="e">
        <f aca="false">IF(A800="","",IF(J800="","",+J800-H800))</f>
        <v>#REF!</v>
      </c>
      <c r="G800" s="662" t="e">
        <f aca="false">IF(A800="","",IF(E800="","",ROUND(+E800*((1+B800)^(1/12)-1),2)))</f>
        <v>#REF!</v>
      </c>
      <c r="H800" s="662" t="e">
        <f aca="false">IF(A800="","",IF(E800="","",ROUND(+E800*((1+D800)^(1/12)-1),2)))</f>
        <v>#REF!</v>
      </c>
      <c r="I800" s="662" t="e">
        <f aca="false">IF(A800="","",+G800-H800)</f>
        <v>#REF!</v>
      </c>
      <c r="J800" s="662" t="e">
        <f aca="false">IF(A800="","",IF(#REF!="","",PMT((1+D800)^(1/12)-1,(#REF!*12)-A800+1,-E800)))</f>
        <v>#REF!</v>
      </c>
    </row>
    <row r="801" customFormat="false" ht="14.25" hidden="false" customHeight="false" outlineLevel="0" collapsed="false">
      <c r="A801" s="660" t="e">
        <f aca="false">IF(A800="","",IF(A800=#REF!*12,"",+A800+1))</f>
        <v>#REF!</v>
      </c>
      <c r="B801" s="661" t="e">
        <f aca="false">IF(A801="","",+B800)</f>
        <v>#REF!</v>
      </c>
      <c r="C801" s="661" t="e">
        <f aca="false">IF(A801="","",IF(#REF!+'Plano Prestação Mensal Proposta'!A801&gt;120,0,ROUND(IF(B801&gt;0.045,(0.045*0.5),(0.5)*B801),7)))</f>
        <v>#REF!</v>
      </c>
      <c r="D801" s="661" t="e">
        <f aca="false">IF(A801="","",+B801-C801)</f>
        <v>#REF!</v>
      </c>
      <c r="E801" s="662" t="e">
        <f aca="false">IF(A801="","",IF(F800="","",+E800-F800))</f>
        <v>#REF!</v>
      </c>
      <c r="F801" s="662" t="e">
        <f aca="false">IF(A801="","",IF(J801="","",+J801-H801))</f>
        <v>#REF!</v>
      </c>
      <c r="G801" s="662" t="e">
        <f aca="false">IF(A801="","",IF(E801="","",ROUND(+E801*((1+B801)^(1/12)-1),2)))</f>
        <v>#REF!</v>
      </c>
      <c r="H801" s="662" t="e">
        <f aca="false">IF(A801="","",IF(E801="","",ROUND(+E801*((1+D801)^(1/12)-1),2)))</f>
        <v>#REF!</v>
      </c>
      <c r="I801" s="662" t="e">
        <f aca="false">IF(A801="","",+G801-H801)</f>
        <v>#REF!</v>
      </c>
      <c r="J801" s="662" t="e">
        <f aca="false">IF(A801="","",IF(#REF!="","",PMT((1+D801)^(1/12)-1,(#REF!*12)-A801+1,-E801)))</f>
        <v>#REF!</v>
      </c>
    </row>
    <row r="802" customFormat="false" ht="14.25" hidden="false" customHeight="false" outlineLevel="0" collapsed="false">
      <c r="A802" s="660" t="e">
        <f aca="false">IF(A801="","",IF(A801=#REF!*12,"",+A801+1))</f>
        <v>#REF!</v>
      </c>
      <c r="B802" s="661" t="e">
        <f aca="false">IF(A802="","",+B801)</f>
        <v>#REF!</v>
      </c>
      <c r="C802" s="661" t="e">
        <f aca="false">IF(A802="","",IF(#REF!+'Plano Prestação Mensal Proposta'!A802&gt;120,0,ROUND(IF(B802&gt;0.045,(0.045*0.5),(0.5)*B802),7)))</f>
        <v>#REF!</v>
      </c>
      <c r="D802" s="661" t="e">
        <f aca="false">IF(A802="","",+B802-C802)</f>
        <v>#REF!</v>
      </c>
      <c r="E802" s="662" t="e">
        <f aca="false">IF(A802="","",IF(F801="","",+E801-F801))</f>
        <v>#REF!</v>
      </c>
      <c r="F802" s="662" t="e">
        <f aca="false">IF(A802="","",IF(J802="","",+J802-H802))</f>
        <v>#REF!</v>
      </c>
      <c r="G802" s="662" t="e">
        <f aca="false">IF(A802="","",IF(E802="","",ROUND(+E802*((1+B802)^(1/12)-1),2)))</f>
        <v>#REF!</v>
      </c>
      <c r="H802" s="662" t="e">
        <f aca="false">IF(A802="","",IF(E802="","",ROUND(+E802*((1+D802)^(1/12)-1),2)))</f>
        <v>#REF!</v>
      </c>
      <c r="I802" s="662" t="e">
        <f aca="false">IF(A802="","",+G802-H802)</f>
        <v>#REF!</v>
      </c>
      <c r="J802" s="662" t="e">
        <f aca="false">IF(A802="","",IF(#REF!="","",PMT((1+D802)^(1/12)-1,(#REF!*12)-A802+1,-E802)))</f>
        <v>#REF!</v>
      </c>
    </row>
    <row r="803" customFormat="false" ht="14.25" hidden="false" customHeight="false" outlineLevel="0" collapsed="false">
      <c r="A803" s="660" t="e">
        <f aca="false">IF(A802="","",IF(A802=#REF!*12,"",+A802+1))</f>
        <v>#REF!</v>
      </c>
      <c r="B803" s="661" t="e">
        <f aca="false">IF(A803="","",+B802)</f>
        <v>#REF!</v>
      </c>
      <c r="C803" s="661" t="e">
        <f aca="false">IF(A803="","",IF(#REF!+'Plano Prestação Mensal Proposta'!A803&gt;120,0,ROUND(IF(B803&gt;0.045,(0.045*0.5),(0.5)*B803),7)))</f>
        <v>#REF!</v>
      </c>
      <c r="D803" s="661" t="e">
        <f aca="false">IF(A803="","",+B803-C803)</f>
        <v>#REF!</v>
      </c>
      <c r="E803" s="662" t="e">
        <f aca="false">IF(A803="","",IF(F802="","",+E802-F802))</f>
        <v>#REF!</v>
      </c>
      <c r="F803" s="662" t="e">
        <f aca="false">IF(A803="","",IF(J803="","",+J803-H803))</f>
        <v>#REF!</v>
      </c>
      <c r="G803" s="662" t="e">
        <f aca="false">IF(A803="","",IF(E803="","",ROUND(+E803*((1+B803)^(1/12)-1),2)))</f>
        <v>#REF!</v>
      </c>
      <c r="H803" s="662" t="e">
        <f aca="false">IF(A803="","",IF(E803="","",ROUND(+E803*((1+D803)^(1/12)-1),2)))</f>
        <v>#REF!</v>
      </c>
      <c r="I803" s="662" t="e">
        <f aca="false">IF(A803="","",+G803-H803)</f>
        <v>#REF!</v>
      </c>
      <c r="J803" s="662" t="e">
        <f aca="false">IF(A803="","",IF(#REF!="","",PMT((1+D803)^(1/12)-1,(#REF!*12)-A803+1,-E803)))</f>
        <v>#REF!</v>
      </c>
    </row>
    <row r="804" customFormat="false" ht="14.25" hidden="false" customHeight="false" outlineLevel="0" collapsed="false">
      <c r="A804" s="660" t="e">
        <f aca="false">IF(A803="","",IF(A803=#REF!*12,"",+A803+1))</f>
        <v>#REF!</v>
      </c>
      <c r="B804" s="661" t="e">
        <f aca="false">IF(A804="","",+B803)</f>
        <v>#REF!</v>
      </c>
      <c r="C804" s="661" t="e">
        <f aca="false">IF(A804="","",IF(#REF!+'Plano Prestação Mensal Proposta'!A804&gt;120,0,ROUND(IF(B804&gt;0.045,(0.045*0.5),(0.5)*B804),7)))</f>
        <v>#REF!</v>
      </c>
      <c r="D804" s="661" t="e">
        <f aca="false">IF(A804="","",+B804-C804)</f>
        <v>#REF!</v>
      </c>
      <c r="E804" s="662" t="e">
        <f aca="false">IF(A804="","",IF(F803="","",+E803-F803))</f>
        <v>#REF!</v>
      </c>
      <c r="F804" s="662" t="e">
        <f aca="false">IF(A804="","",IF(J804="","",+J804-H804))</f>
        <v>#REF!</v>
      </c>
      <c r="G804" s="662" t="e">
        <f aca="false">IF(A804="","",IF(E804="","",ROUND(+E804*((1+B804)^(1/12)-1),2)))</f>
        <v>#REF!</v>
      </c>
      <c r="H804" s="662" t="e">
        <f aca="false">IF(A804="","",IF(E804="","",ROUND(+E804*((1+D804)^(1/12)-1),2)))</f>
        <v>#REF!</v>
      </c>
      <c r="I804" s="662" t="e">
        <f aca="false">IF(A804="","",+G804-H804)</f>
        <v>#REF!</v>
      </c>
      <c r="J804" s="662" t="e">
        <f aca="false">IF(A804="","",IF(#REF!="","",PMT((1+D804)^(1/12)-1,(#REF!*12)-A804+1,-E804)))</f>
        <v>#REF!</v>
      </c>
    </row>
    <row r="805" customFormat="false" ht="14.25" hidden="false" customHeight="false" outlineLevel="0" collapsed="false">
      <c r="A805" s="660" t="e">
        <f aca="false">IF(A804="","",IF(A804=#REF!*12,"",+A804+1))</f>
        <v>#REF!</v>
      </c>
      <c r="B805" s="661" t="e">
        <f aca="false">IF(A805="","",+B804)</f>
        <v>#REF!</v>
      </c>
      <c r="C805" s="661" t="e">
        <f aca="false">IF(A805="","",IF(#REF!+'Plano Prestação Mensal Proposta'!A805&gt;120,0,ROUND(IF(B805&gt;0.045,(0.045*0.5),(0.5)*B805),7)))</f>
        <v>#REF!</v>
      </c>
      <c r="D805" s="661" t="e">
        <f aca="false">IF(A805="","",+B805-C805)</f>
        <v>#REF!</v>
      </c>
      <c r="E805" s="662" t="e">
        <f aca="false">IF(A805="","",IF(F804="","",+E804-F804))</f>
        <v>#REF!</v>
      </c>
      <c r="F805" s="662" t="e">
        <f aca="false">IF(A805="","",IF(J805="","",+J805-H805))</f>
        <v>#REF!</v>
      </c>
      <c r="G805" s="662" t="e">
        <f aca="false">IF(A805="","",IF(E805="","",ROUND(+E805*((1+B805)^(1/12)-1),2)))</f>
        <v>#REF!</v>
      </c>
      <c r="H805" s="662" t="e">
        <f aca="false">IF(A805="","",IF(E805="","",ROUND(+E805*((1+D805)^(1/12)-1),2)))</f>
        <v>#REF!</v>
      </c>
      <c r="I805" s="662" t="e">
        <f aca="false">IF(A805="","",+G805-H805)</f>
        <v>#REF!</v>
      </c>
      <c r="J805" s="662" t="e">
        <f aca="false">IF(A805="","",IF(#REF!="","",PMT((1+D805)^(1/12)-1,(#REF!*12)-A805+1,-E805)))</f>
        <v>#REF!</v>
      </c>
    </row>
    <row r="806" customFormat="false" ht="14.25" hidden="false" customHeight="false" outlineLevel="0" collapsed="false">
      <c r="A806" s="660" t="e">
        <f aca="false">IF(A805="","",IF(A805=#REF!*12,"",+A805+1))</f>
        <v>#REF!</v>
      </c>
      <c r="B806" s="661" t="e">
        <f aca="false">IF(A806="","",+B805)</f>
        <v>#REF!</v>
      </c>
      <c r="C806" s="661" t="e">
        <f aca="false">IF(A806="","",IF(#REF!+'Plano Prestação Mensal Proposta'!A806&gt;120,0,ROUND(IF(B806&gt;0.045,(0.045*0.5),(0.5)*B806),7)))</f>
        <v>#REF!</v>
      </c>
      <c r="D806" s="661" t="e">
        <f aca="false">IF(A806="","",+B806-C806)</f>
        <v>#REF!</v>
      </c>
      <c r="E806" s="662" t="e">
        <f aca="false">IF(A806="","",IF(F805="","",+E805-F805))</f>
        <v>#REF!</v>
      </c>
      <c r="F806" s="662" t="e">
        <f aca="false">IF(A806="","",IF(J806="","",+J806-H806))</f>
        <v>#REF!</v>
      </c>
      <c r="G806" s="662" t="e">
        <f aca="false">IF(A806="","",IF(E806="","",ROUND(+E806*((1+B806)^(1/12)-1),2)))</f>
        <v>#REF!</v>
      </c>
      <c r="H806" s="662" t="e">
        <f aca="false">IF(A806="","",IF(E806="","",ROUND(+E806*((1+D806)^(1/12)-1),2)))</f>
        <v>#REF!</v>
      </c>
      <c r="I806" s="662" t="e">
        <f aca="false">IF(A806="","",+G806-H806)</f>
        <v>#REF!</v>
      </c>
      <c r="J806" s="662" t="e">
        <f aca="false">IF(A806="","",IF(#REF!="","",PMT((1+D806)^(1/12)-1,(#REF!*12)-A806+1,-E806)))</f>
        <v>#REF!</v>
      </c>
    </row>
    <row r="807" customFormat="false" ht="14.25" hidden="false" customHeight="false" outlineLevel="0" collapsed="false">
      <c r="A807" s="660" t="e">
        <f aca="false">IF(A806="","",IF(A806=#REF!*12,"",+A806+1))</f>
        <v>#REF!</v>
      </c>
      <c r="B807" s="661" t="e">
        <f aca="false">IF(A807="","",+B806)</f>
        <v>#REF!</v>
      </c>
      <c r="C807" s="661" t="e">
        <f aca="false">IF(A807="","",IF(#REF!+'Plano Prestação Mensal Proposta'!A807&gt;120,0,ROUND(IF(B807&gt;0.045,(0.045*0.5),(0.5)*B807),7)))</f>
        <v>#REF!</v>
      </c>
      <c r="D807" s="661" t="e">
        <f aca="false">IF(A807="","",+B807-C807)</f>
        <v>#REF!</v>
      </c>
      <c r="E807" s="662" t="e">
        <f aca="false">IF(A807="","",IF(F806="","",+E806-F806))</f>
        <v>#REF!</v>
      </c>
      <c r="F807" s="662" t="e">
        <f aca="false">IF(A807="","",IF(J807="","",+J807-H807))</f>
        <v>#REF!</v>
      </c>
      <c r="G807" s="662" t="e">
        <f aca="false">IF(A807="","",IF(E807="","",ROUND(+E807*((1+B807)^(1/12)-1),2)))</f>
        <v>#REF!</v>
      </c>
      <c r="H807" s="662" t="e">
        <f aca="false">IF(A807="","",IF(E807="","",ROUND(+E807*((1+D807)^(1/12)-1),2)))</f>
        <v>#REF!</v>
      </c>
      <c r="I807" s="662" t="e">
        <f aca="false">IF(A807="","",+G807-H807)</f>
        <v>#REF!</v>
      </c>
      <c r="J807" s="662" t="e">
        <f aca="false">IF(A807="","",IF(#REF!="","",PMT((1+D807)^(1/12)-1,(#REF!*12)-A807+1,-E807)))</f>
        <v>#REF!</v>
      </c>
    </row>
    <row r="808" customFormat="false" ht="14.25" hidden="false" customHeight="false" outlineLevel="0" collapsed="false">
      <c r="A808" s="660" t="e">
        <f aca="false">IF(A807="","",IF(A807=#REF!*12,"",+A807+1))</f>
        <v>#REF!</v>
      </c>
      <c r="B808" s="661" t="e">
        <f aca="false">IF(A808="","",+B807)</f>
        <v>#REF!</v>
      </c>
      <c r="C808" s="661" t="e">
        <f aca="false">IF(A808="","",IF(#REF!+'Plano Prestação Mensal Proposta'!A808&gt;120,0,ROUND(IF(B808&gt;0.045,(0.045*0.5),(0.5)*B808),7)))</f>
        <v>#REF!</v>
      </c>
      <c r="D808" s="661" t="e">
        <f aca="false">IF(A808="","",+B808-C808)</f>
        <v>#REF!</v>
      </c>
      <c r="E808" s="662" t="e">
        <f aca="false">IF(A808="","",IF(F807="","",+E807-F807))</f>
        <v>#REF!</v>
      </c>
      <c r="F808" s="662" t="e">
        <f aca="false">IF(A808="","",IF(J808="","",+J808-H808))</f>
        <v>#REF!</v>
      </c>
      <c r="G808" s="662" t="e">
        <f aca="false">IF(A808="","",IF(E808="","",ROUND(+E808*((1+B808)^(1/12)-1),2)))</f>
        <v>#REF!</v>
      </c>
      <c r="H808" s="662" t="e">
        <f aca="false">IF(A808="","",IF(E808="","",ROUND(+E808*((1+D808)^(1/12)-1),2)))</f>
        <v>#REF!</v>
      </c>
      <c r="I808" s="662" t="e">
        <f aca="false">IF(A808="","",+G808-H808)</f>
        <v>#REF!</v>
      </c>
      <c r="J808" s="662" t="e">
        <f aca="false">IF(A808="","",IF(#REF!="","",PMT((1+D808)^(1/12)-1,(#REF!*12)-A808+1,-E808)))</f>
        <v>#REF!</v>
      </c>
    </row>
    <row r="809" customFormat="false" ht="14.25" hidden="false" customHeight="false" outlineLevel="0" collapsed="false">
      <c r="A809" s="660" t="e">
        <f aca="false">IF(A808="","",IF(A808=#REF!*12,"",+A808+1))</f>
        <v>#REF!</v>
      </c>
      <c r="B809" s="661" t="e">
        <f aca="false">IF(A809="","",+B808)</f>
        <v>#REF!</v>
      </c>
      <c r="C809" s="661" t="e">
        <f aca="false">IF(A809="","",IF(#REF!+'Plano Prestação Mensal Proposta'!A809&gt;120,0,ROUND(IF(B809&gt;0.045,(0.045*0.5),(0.5)*B809),7)))</f>
        <v>#REF!</v>
      </c>
      <c r="D809" s="661" t="e">
        <f aca="false">IF(A809="","",+B809-C809)</f>
        <v>#REF!</v>
      </c>
      <c r="E809" s="662" t="e">
        <f aca="false">IF(A809="","",IF(F808="","",+E808-F808))</f>
        <v>#REF!</v>
      </c>
      <c r="F809" s="662" t="e">
        <f aca="false">IF(A809="","",IF(J809="","",+J809-H809))</f>
        <v>#REF!</v>
      </c>
      <c r="G809" s="662" t="e">
        <f aca="false">IF(A809="","",IF(E809="","",ROUND(+E809*((1+B809)^(1/12)-1),2)))</f>
        <v>#REF!</v>
      </c>
      <c r="H809" s="662" t="e">
        <f aca="false">IF(A809="","",IF(E809="","",ROUND(+E809*((1+D809)^(1/12)-1),2)))</f>
        <v>#REF!</v>
      </c>
      <c r="I809" s="662" t="e">
        <f aca="false">IF(A809="","",+G809-H809)</f>
        <v>#REF!</v>
      </c>
      <c r="J809" s="662" t="e">
        <f aca="false">IF(A809="","",IF(#REF!="","",PMT((1+D809)^(1/12)-1,(#REF!*12)-A809+1,-E809)))</f>
        <v>#REF!</v>
      </c>
    </row>
    <row r="810" customFormat="false" ht="14.25" hidden="false" customHeight="false" outlineLevel="0" collapsed="false">
      <c r="A810" s="660" t="e">
        <f aca="false">IF(A809="","",IF(A809=#REF!*12,"",+A809+1))</f>
        <v>#REF!</v>
      </c>
      <c r="B810" s="661" t="e">
        <f aca="false">IF(A810="","",+B809)</f>
        <v>#REF!</v>
      </c>
      <c r="C810" s="661" t="e">
        <f aca="false">IF(A810="","",IF(#REF!+'Plano Prestação Mensal Proposta'!A810&gt;120,0,ROUND(IF(B810&gt;0.045,(0.045*0.5),(0.5)*B810),7)))</f>
        <v>#REF!</v>
      </c>
      <c r="D810" s="661" t="e">
        <f aca="false">IF(A810="","",+B810-C810)</f>
        <v>#REF!</v>
      </c>
      <c r="E810" s="662" t="e">
        <f aca="false">IF(A810="","",IF(F809="","",+E809-F809))</f>
        <v>#REF!</v>
      </c>
      <c r="F810" s="662" t="e">
        <f aca="false">IF(A810="","",IF(J810="","",+J810-H810))</f>
        <v>#REF!</v>
      </c>
      <c r="G810" s="662" t="e">
        <f aca="false">IF(A810="","",IF(E810="","",ROUND(+E810*((1+B810)^(1/12)-1),2)))</f>
        <v>#REF!</v>
      </c>
      <c r="H810" s="662" t="e">
        <f aca="false">IF(A810="","",IF(E810="","",ROUND(+E810*((1+D810)^(1/12)-1),2)))</f>
        <v>#REF!</v>
      </c>
      <c r="I810" s="662" t="e">
        <f aca="false">IF(A810="","",+G810-H810)</f>
        <v>#REF!</v>
      </c>
      <c r="J810" s="662" t="e">
        <f aca="false">IF(A810="","",IF(#REF!="","",PMT((1+D810)^(1/12)-1,(#REF!*12)-A810+1,-E810)))</f>
        <v>#REF!</v>
      </c>
    </row>
    <row r="811" customFormat="false" ht="14.25" hidden="false" customHeight="false" outlineLevel="0" collapsed="false">
      <c r="A811" s="660" t="e">
        <f aca="false">IF(A810="","",IF(A810=#REF!*12,"",+A810+1))</f>
        <v>#REF!</v>
      </c>
      <c r="B811" s="661" t="e">
        <f aca="false">IF(A811="","",+B810)</f>
        <v>#REF!</v>
      </c>
      <c r="C811" s="661" t="e">
        <f aca="false">IF(A811="","",IF(#REF!+'Plano Prestação Mensal Proposta'!A811&gt;120,0,ROUND(IF(B811&gt;0.045,(0.045*0.5),(0.5)*B811),7)))</f>
        <v>#REF!</v>
      </c>
      <c r="D811" s="661" t="e">
        <f aca="false">IF(A811="","",+B811-C811)</f>
        <v>#REF!</v>
      </c>
      <c r="E811" s="662" t="e">
        <f aca="false">IF(A811="","",IF(F810="","",+E810-F810))</f>
        <v>#REF!</v>
      </c>
      <c r="F811" s="662" t="e">
        <f aca="false">IF(A811="","",IF(J811="","",+J811-H811))</f>
        <v>#REF!</v>
      </c>
      <c r="G811" s="662" t="e">
        <f aca="false">IF(A811="","",IF(E811="","",ROUND(+E811*((1+B811)^(1/12)-1),2)))</f>
        <v>#REF!</v>
      </c>
      <c r="H811" s="662" t="e">
        <f aca="false">IF(A811="","",IF(E811="","",ROUND(+E811*((1+D811)^(1/12)-1),2)))</f>
        <v>#REF!</v>
      </c>
      <c r="I811" s="662" t="e">
        <f aca="false">IF(A811="","",+G811-H811)</f>
        <v>#REF!</v>
      </c>
      <c r="J811" s="662" t="e">
        <f aca="false">IF(A811="","",IF(#REF!="","",PMT((1+D811)^(1/12)-1,(#REF!*12)-A811+1,-E811)))</f>
        <v>#REF!</v>
      </c>
    </row>
    <row r="812" customFormat="false" ht="14.25" hidden="false" customHeight="false" outlineLevel="0" collapsed="false">
      <c r="A812" s="660" t="e">
        <f aca="false">IF(A811="","",IF(A811=#REF!*12,"",+A811+1))</f>
        <v>#REF!</v>
      </c>
      <c r="B812" s="661" t="e">
        <f aca="false">IF(A812="","",+B811)</f>
        <v>#REF!</v>
      </c>
      <c r="C812" s="661" t="e">
        <f aca="false">IF(A812="","",IF(#REF!+'Plano Prestação Mensal Proposta'!A812&gt;120,0,ROUND(IF(B812&gt;0.045,(0.045*0.5),(0.5)*B812),7)))</f>
        <v>#REF!</v>
      </c>
      <c r="D812" s="661" t="e">
        <f aca="false">IF(A812="","",+B812-C812)</f>
        <v>#REF!</v>
      </c>
      <c r="E812" s="662" t="e">
        <f aca="false">IF(A812="","",IF(F811="","",+E811-F811))</f>
        <v>#REF!</v>
      </c>
      <c r="F812" s="662" t="e">
        <f aca="false">IF(A812="","",IF(J812="","",+J812-H812))</f>
        <v>#REF!</v>
      </c>
      <c r="G812" s="662" t="e">
        <f aca="false">IF(A812="","",IF(E812="","",ROUND(+E812*((1+B812)^(1/12)-1),2)))</f>
        <v>#REF!</v>
      </c>
      <c r="H812" s="662" t="e">
        <f aca="false">IF(A812="","",IF(E812="","",ROUND(+E812*((1+D812)^(1/12)-1),2)))</f>
        <v>#REF!</v>
      </c>
      <c r="I812" s="662" t="e">
        <f aca="false">IF(A812="","",+G812-H812)</f>
        <v>#REF!</v>
      </c>
      <c r="J812" s="662" t="e">
        <f aca="false">IF(A812="","",IF(#REF!="","",PMT((1+D812)^(1/12)-1,(#REF!*12)-A812+1,-E812)))</f>
        <v>#REF!</v>
      </c>
    </row>
    <row r="813" customFormat="false" ht="14.25" hidden="false" customHeight="false" outlineLevel="0" collapsed="false">
      <c r="A813" s="660" t="e">
        <f aca="false">IF(A812="","",IF(A812=#REF!*12,"",+A812+1))</f>
        <v>#REF!</v>
      </c>
      <c r="B813" s="661" t="e">
        <f aca="false">IF(A813="","",+B812)</f>
        <v>#REF!</v>
      </c>
      <c r="C813" s="661" t="e">
        <f aca="false">IF(A813="","",IF(#REF!+'Plano Prestação Mensal Proposta'!A813&gt;120,0,ROUND(IF(B813&gt;0.045,(0.045*0.5),(0.5)*B813),7)))</f>
        <v>#REF!</v>
      </c>
      <c r="D813" s="661" t="e">
        <f aca="false">IF(A813="","",+B813-C813)</f>
        <v>#REF!</v>
      </c>
      <c r="E813" s="662" t="e">
        <f aca="false">IF(A813="","",IF(F812="","",+E812-F812))</f>
        <v>#REF!</v>
      </c>
      <c r="F813" s="662" t="e">
        <f aca="false">IF(A813="","",IF(J813="","",+J813-H813))</f>
        <v>#REF!</v>
      </c>
      <c r="G813" s="662" t="e">
        <f aca="false">IF(A813="","",IF(E813="","",ROUND(+E813*((1+B813)^(1/12)-1),2)))</f>
        <v>#REF!</v>
      </c>
      <c r="H813" s="662" t="e">
        <f aca="false">IF(A813="","",IF(E813="","",ROUND(+E813*((1+D813)^(1/12)-1),2)))</f>
        <v>#REF!</v>
      </c>
      <c r="I813" s="662" t="e">
        <f aca="false">IF(A813="","",+G813-H813)</f>
        <v>#REF!</v>
      </c>
      <c r="J813" s="662" t="e">
        <f aca="false">IF(A813="","",IF(#REF!="","",PMT((1+D813)^(1/12)-1,(#REF!*12)-A813+1,-E813)))</f>
        <v>#REF!</v>
      </c>
    </row>
    <row r="814" customFormat="false" ht="14.25" hidden="false" customHeight="false" outlineLevel="0" collapsed="false">
      <c r="A814" s="660" t="e">
        <f aca="false">IF(A813="","",IF(A813=#REF!*12,"",+A813+1))</f>
        <v>#REF!</v>
      </c>
      <c r="B814" s="661" t="e">
        <f aca="false">IF(A814="","",+B813)</f>
        <v>#REF!</v>
      </c>
      <c r="C814" s="661" t="e">
        <f aca="false">IF(A814="","",IF(#REF!+'Plano Prestação Mensal Proposta'!A814&gt;120,0,ROUND(IF(B814&gt;0.045,(0.045*0.5),(0.5)*B814),7)))</f>
        <v>#REF!</v>
      </c>
      <c r="D814" s="661" t="e">
        <f aca="false">IF(A814="","",+B814-C814)</f>
        <v>#REF!</v>
      </c>
      <c r="E814" s="662" t="e">
        <f aca="false">IF(A814="","",IF(F813="","",+E813-F813))</f>
        <v>#REF!</v>
      </c>
      <c r="F814" s="662" t="e">
        <f aca="false">IF(A814="","",IF(J814="","",+J814-H814))</f>
        <v>#REF!</v>
      </c>
      <c r="G814" s="662" t="e">
        <f aca="false">IF(A814="","",IF(E814="","",ROUND(+E814*((1+B814)^(1/12)-1),2)))</f>
        <v>#REF!</v>
      </c>
      <c r="H814" s="662" t="e">
        <f aca="false">IF(A814="","",IF(E814="","",ROUND(+E814*((1+D814)^(1/12)-1),2)))</f>
        <v>#REF!</v>
      </c>
      <c r="I814" s="662" t="e">
        <f aca="false">IF(A814="","",+G814-H814)</f>
        <v>#REF!</v>
      </c>
      <c r="J814" s="662" t="e">
        <f aca="false">IF(A814="","",IF(#REF!="","",PMT((1+D814)^(1/12)-1,(#REF!*12)-A814+1,-E814)))</f>
        <v>#REF!</v>
      </c>
    </row>
    <row r="815" customFormat="false" ht="14.25" hidden="false" customHeight="false" outlineLevel="0" collapsed="false">
      <c r="A815" s="660" t="e">
        <f aca="false">IF(A814="","",IF(A814=#REF!*12,"",+A814+1))</f>
        <v>#REF!</v>
      </c>
      <c r="B815" s="661" t="e">
        <f aca="false">IF(A815="","",+B814)</f>
        <v>#REF!</v>
      </c>
      <c r="C815" s="661" t="e">
        <f aca="false">IF(A815="","",IF(#REF!+'Plano Prestação Mensal Proposta'!A815&gt;120,0,ROUND(IF(B815&gt;0.045,(0.045*0.5),(0.5)*B815),7)))</f>
        <v>#REF!</v>
      </c>
      <c r="D815" s="661" t="e">
        <f aca="false">IF(A815="","",+B815-C815)</f>
        <v>#REF!</v>
      </c>
      <c r="E815" s="662" t="e">
        <f aca="false">IF(A815="","",IF(F814="","",+E814-F814))</f>
        <v>#REF!</v>
      </c>
      <c r="F815" s="662" t="e">
        <f aca="false">IF(A815="","",IF(J815="","",+J815-H815))</f>
        <v>#REF!</v>
      </c>
      <c r="G815" s="662" t="e">
        <f aca="false">IF(A815="","",IF(E815="","",ROUND(+E815*((1+B815)^(1/12)-1),2)))</f>
        <v>#REF!</v>
      </c>
      <c r="H815" s="662" t="e">
        <f aca="false">IF(A815="","",IF(E815="","",ROUND(+E815*((1+D815)^(1/12)-1),2)))</f>
        <v>#REF!</v>
      </c>
      <c r="I815" s="662" t="e">
        <f aca="false">IF(A815="","",+G815-H815)</f>
        <v>#REF!</v>
      </c>
      <c r="J815" s="662" t="e">
        <f aca="false">IF(A815="","",IF(#REF!="","",PMT((1+D815)^(1/12)-1,(#REF!*12)-A815+1,-E815)))</f>
        <v>#REF!</v>
      </c>
    </row>
    <row r="816" customFormat="false" ht="14.25" hidden="false" customHeight="false" outlineLevel="0" collapsed="false">
      <c r="A816" s="660" t="e">
        <f aca="false">IF(A815="","",IF(A815=#REF!*12,"",+A815+1))</f>
        <v>#REF!</v>
      </c>
      <c r="B816" s="661" t="e">
        <f aca="false">IF(A816="","",+B815)</f>
        <v>#REF!</v>
      </c>
      <c r="C816" s="661" t="e">
        <f aca="false">IF(A816="","",IF(#REF!+'Plano Prestação Mensal Proposta'!A816&gt;120,0,ROUND(IF(B816&gt;0.045,(0.045*0.5),(0.5)*B816),7)))</f>
        <v>#REF!</v>
      </c>
      <c r="D816" s="661" t="e">
        <f aca="false">IF(A816="","",+B816-C816)</f>
        <v>#REF!</v>
      </c>
      <c r="E816" s="662" t="e">
        <f aca="false">IF(A816="","",IF(F815="","",+E815-F815))</f>
        <v>#REF!</v>
      </c>
      <c r="F816" s="662" t="e">
        <f aca="false">IF(A816="","",IF(J816="","",+J816-H816))</f>
        <v>#REF!</v>
      </c>
      <c r="G816" s="662" t="e">
        <f aca="false">IF(A816="","",IF(E816="","",ROUND(+E816*((1+B816)^(1/12)-1),2)))</f>
        <v>#REF!</v>
      </c>
      <c r="H816" s="662" t="e">
        <f aca="false">IF(A816="","",IF(E816="","",ROUND(+E816*((1+D816)^(1/12)-1),2)))</f>
        <v>#REF!</v>
      </c>
      <c r="I816" s="662" t="e">
        <f aca="false">IF(A816="","",+G816-H816)</f>
        <v>#REF!</v>
      </c>
      <c r="J816" s="662" t="e">
        <f aca="false">IF(A816="","",IF(#REF!="","",PMT((1+D816)^(1/12)-1,(#REF!*12)-A816+1,-E816)))</f>
        <v>#REF!</v>
      </c>
    </row>
    <row r="817" customFormat="false" ht="14.25" hidden="false" customHeight="false" outlineLevel="0" collapsed="false">
      <c r="A817" s="660" t="e">
        <f aca="false">IF(A816="","",IF(A816=#REF!*12,"",+A816+1))</f>
        <v>#REF!</v>
      </c>
      <c r="B817" s="661" t="e">
        <f aca="false">IF(A817="","",+B816)</f>
        <v>#REF!</v>
      </c>
      <c r="C817" s="661" t="e">
        <f aca="false">IF(A817="","",IF(#REF!+'Plano Prestação Mensal Proposta'!A817&gt;120,0,ROUND(IF(B817&gt;0.045,(0.045*0.5),(0.5)*B817),7)))</f>
        <v>#REF!</v>
      </c>
      <c r="D817" s="661" t="e">
        <f aca="false">IF(A817="","",+B817-C817)</f>
        <v>#REF!</v>
      </c>
      <c r="E817" s="662" t="e">
        <f aca="false">IF(A817="","",IF(F816="","",+E816-F816))</f>
        <v>#REF!</v>
      </c>
      <c r="F817" s="662" t="e">
        <f aca="false">IF(A817="","",IF(J817="","",+J817-H817))</f>
        <v>#REF!</v>
      </c>
      <c r="G817" s="662" t="e">
        <f aca="false">IF(A817="","",IF(E817="","",ROUND(+E817*((1+B817)^(1/12)-1),2)))</f>
        <v>#REF!</v>
      </c>
      <c r="H817" s="662" t="e">
        <f aca="false">IF(A817="","",IF(E817="","",ROUND(+E817*((1+D817)^(1/12)-1),2)))</f>
        <v>#REF!</v>
      </c>
      <c r="I817" s="662" t="e">
        <f aca="false">IF(A817="","",+G817-H817)</f>
        <v>#REF!</v>
      </c>
      <c r="J817" s="662" t="e">
        <f aca="false">IF(A817="","",IF(#REF!="","",PMT((1+D817)^(1/12)-1,(#REF!*12)-A817+1,-E817)))</f>
        <v>#REF!</v>
      </c>
    </row>
    <row r="818" customFormat="false" ht="14.25" hidden="false" customHeight="false" outlineLevel="0" collapsed="false">
      <c r="A818" s="660" t="e">
        <f aca="false">IF(A817="","",IF(A817=#REF!*12,"",+A817+1))</f>
        <v>#REF!</v>
      </c>
      <c r="B818" s="661" t="e">
        <f aca="false">IF(A818="","",+B817)</f>
        <v>#REF!</v>
      </c>
      <c r="C818" s="661" t="e">
        <f aca="false">IF(A818="","",IF(#REF!+'Plano Prestação Mensal Proposta'!A818&gt;120,0,ROUND(IF(B818&gt;0.045,(0.045*0.5),(0.5)*B818),7)))</f>
        <v>#REF!</v>
      </c>
      <c r="D818" s="661" t="e">
        <f aca="false">IF(A818="","",+B818-C818)</f>
        <v>#REF!</v>
      </c>
      <c r="E818" s="662" t="e">
        <f aca="false">IF(A818="","",IF(F817="","",+E817-F817))</f>
        <v>#REF!</v>
      </c>
      <c r="F818" s="662" t="e">
        <f aca="false">IF(A818="","",IF(J818="","",+J818-H818))</f>
        <v>#REF!</v>
      </c>
      <c r="G818" s="662" t="e">
        <f aca="false">IF(A818="","",IF(E818="","",ROUND(+E818*((1+B818)^(1/12)-1),2)))</f>
        <v>#REF!</v>
      </c>
      <c r="H818" s="662" t="e">
        <f aca="false">IF(A818="","",IF(E818="","",ROUND(+E818*((1+D818)^(1/12)-1),2)))</f>
        <v>#REF!</v>
      </c>
      <c r="I818" s="662" t="e">
        <f aca="false">IF(A818="","",+G818-H818)</f>
        <v>#REF!</v>
      </c>
      <c r="J818" s="662" t="e">
        <f aca="false">IF(A818="","",IF(#REF!="","",PMT((1+D818)^(1/12)-1,(#REF!*12)-A818+1,-E818)))</f>
        <v>#REF!</v>
      </c>
    </row>
    <row r="819" customFormat="false" ht="14.25" hidden="false" customHeight="false" outlineLevel="0" collapsed="false">
      <c r="A819" s="660" t="e">
        <f aca="false">IF(A818="","",IF(A818=#REF!*12,"",+A818+1))</f>
        <v>#REF!</v>
      </c>
      <c r="B819" s="661" t="e">
        <f aca="false">IF(A819="","",+B818)</f>
        <v>#REF!</v>
      </c>
      <c r="C819" s="661" t="e">
        <f aca="false">IF(A819="","",IF(#REF!+'Plano Prestação Mensal Proposta'!A819&gt;120,0,ROUND(IF(B819&gt;0.045,(0.045*0.5),(0.5)*B819),7)))</f>
        <v>#REF!</v>
      </c>
      <c r="D819" s="661" t="e">
        <f aca="false">IF(A819="","",+B819-C819)</f>
        <v>#REF!</v>
      </c>
      <c r="E819" s="662" t="e">
        <f aca="false">IF(A819="","",IF(F818="","",+E818-F818))</f>
        <v>#REF!</v>
      </c>
      <c r="F819" s="662" t="e">
        <f aca="false">IF(A819="","",IF(J819="","",+J819-H819))</f>
        <v>#REF!</v>
      </c>
      <c r="G819" s="662" t="e">
        <f aca="false">IF(A819="","",IF(E819="","",ROUND(+E819*((1+B819)^(1/12)-1),2)))</f>
        <v>#REF!</v>
      </c>
      <c r="H819" s="662" t="e">
        <f aca="false">IF(A819="","",IF(E819="","",ROUND(+E819*((1+D819)^(1/12)-1),2)))</f>
        <v>#REF!</v>
      </c>
      <c r="I819" s="662" t="e">
        <f aca="false">IF(A819="","",+G819-H819)</f>
        <v>#REF!</v>
      </c>
      <c r="J819" s="662" t="e">
        <f aca="false">IF(A819="","",IF(#REF!="","",PMT((1+D819)^(1/12)-1,(#REF!*12)-A819+1,-E819)))</f>
        <v>#REF!</v>
      </c>
    </row>
    <row r="820" customFormat="false" ht="14.25" hidden="false" customHeight="false" outlineLevel="0" collapsed="false">
      <c r="A820" s="660" t="e">
        <f aca="false">IF(A819="","",IF(A819=#REF!*12,"",+A819+1))</f>
        <v>#REF!</v>
      </c>
      <c r="B820" s="661" t="e">
        <f aca="false">IF(A820="","",+B819)</f>
        <v>#REF!</v>
      </c>
      <c r="C820" s="661" t="e">
        <f aca="false">IF(A820="","",IF(#REF!+'Plano Prestação Mensal Proposta'!A820&gt;120,0,ROUND(IF(B820&gt;0.045,(0.045*0.5),(0.5)*B820),7)))</f>
        <v>#REF!</v>
      </c>
      <c r="D820" s="661" t="e">
        <f aca="false">IF(A820="","",+B820-C820)</f>
        <v>#REF!</v>
      </c>
      <c r="E820" s="662" t="e">
        <f aca="false">IF(A820="","",IF(F819="","",+E819-F819))</f>
        <v>#REF!</v>
      </c>
      <c r="F820" s="662" t="e">
        <f aca="false">IF(A820="","",IF(J820="","",+J820-H820))</f>
        <v>#REF!</v>
      </c>
      <c r="G820" s="662" t="e">
        <f aca="false">IF(A820="","",IF(E820="","",ROUND(+E820*((1+B820)^(1/12)-1),2)))</f>
        <v>#REF!</v>
      </c>
      <c r="H820" s="662" t="e">
        <f aca="false">IF(A820="","",IF(E820="","",ROUND(+E820*((1+D820)^(1/12)-1),2)))</f>
        <v>#REF!</v>
      </c>
      <c r="I820" s="662" t="e">
        <f aca="false">IF(A820="","",+G820-H820)</f>
        <v>#REF!</v>
      </c>
      <c r="J820" s="662" t="e">
        <f aca="false">IF(A820="","",IF(#REF!="","",PMT((1+D820)^(1/12)-1,(#REF!*12)-A820+1,-E820)))</f>
        <v>#REF!</v>
      </c>
    </row>
    <row r="821" customFormat="false" ht="14.25" hidden="false" customHeight="false" outlineLevel="0" collapsed="false">
      <c r="A821" s="660" t="e">
        <f aca="false">IF(A820="","",IF(A820=#REF!*12,"",+A820+1))</f>
        <v>#REF!</v>
      </c>
      <c r="B821" s="661" t="e">
        <f aca="false">IF(A821="","",+B820)</f>
        <v>#REF!</v>
      </c>
      <c r="C821" s="661" t="e">
        <f aca="false">IF(A821="","",IF(#REF!+'Plano Prestação Mensal Proposta'!A821&gt;120,0,ROUND(IF(B821&gt;0.045,(0.045*0.5),(0.5)*B821),7)))</f>
        <v>#REF!</v>
      </c>
      <c r="D821" s="661" t="e">
        <f aca="false">IF(A821="","",+B821-C821)</f>
        <v>#REF!</v>
      </c>
      <c r="E821" s="662" t="e">
        <f aca="false">IF(A821="","",IF(F820="","",+E820-F820))</f>
        <v>#REF!</v>
      </c>
      <c r="F821" s="662" t="e">
        <f aca="false">IF(A821="","",IF(J821="","",+J821-H821))</f>
        <v>#REF!</v>
      </c>
      <c r="G821" s="662" t="e">
        <f aca="false">IF(A821="","",IF(E821="","",ROUND(+E821*((1+B821)^(1/12)-1),2)))</f>
        <v>#REF!</v>
      </c>
      <c r="H821" s="662" t="e">
        <f aca="false">IF(A821="","",IF(E821="","",ROUND(+E821*((1+D821)^(1/12)-1),2)))</f>
        <v>#REF!</v>
      </c>
      <c r="I821" s="662" t="e">
        <f aca="false">IF(A821="","",+G821-H821)</f>
        <v>#REF!</v>
      </c>
      <c r="J821" s="662" t="e">
        <f aca="false">IF(A821="","",IF(#REF!="","",PMT((1+D821)^(1/12)-1,(#REF!*12)-A821+1,-E821)))</f>
        <v>#REF!</v>
      </c>
    </row>
    <row r="822" customFormat="false" ht="14.25" hidden="false" customHeight="false" outlineLevel="0" collapsed="false">
      <c r="A822" s="660" t="e">
        <f aca="false">IF(A821="","",IF(A821=#REF!*12,"",+A821+1))</f>
        <v>#REF!</v>
      </c>
      <c r="B822" s="661" t="e">
        <f aca="false">IF(A822="","",+B821)</f>
        <v>#REF!</v>
      </c>
      <c r="C822" s="661" t="e">
        <f aca="false">IF(A822="","",IF(#REF!+'Plano Prestação Mensal Proposta'!A822&gt;120,0,ROUND(IF(B822&gt;0.045,(0.045*0.5),(0.5)*B822),7)))</f>
        <v>#REF!</v>
      </c>
      <c r="D822" s="661" t="e">
        <f aca="false">IF(A822="","",+B822-C822)</f>
        <v>#REF!</v>
      </c>
      <c r="E822" s="662" t="e">
        <f aca="false">IF(A822="","",IF(F821="","",+E821-F821))</f>
        <v>#REF!</v>
      </c>
      <c r="F822" s="662" t="e">
        <f aca="false">IF(A822="","",IF(J822="","",+J822-H822))</f>
        <v>#REF!</v>
      </c>
      <c r="G822" s="662" t="e">
        <f aca="false">IF(A822="","",IF(E822="","",ROUND(+E822*((1+B822)^(1/12)-1),2)))</f>
        <v>#REF!</v>
      </c>
      <c r="H822" s="662" t="e">
        <f aca="false">IF(A822="","",IF(E822="","",ROUND(+E822*((1+D822)^(1/12)-1),2)))</f>
        <v>#REF!</v>
      </c>
      <c r="I822" s="662" t="e">
        <f aca="false">IF(A822="","",+G822-H822)</f>
        <v>#REF!</v>
      </c>
      <c r="J822" s="662" t="e">
        <f aca="false">IF(A822="","",IF(#REF!="","",PMT((1+D822)^(1/12)-1,(#REF!*12)-A822+1,-E822)))</f>
        <v>#REF!</v>
      </c>
    </row>
    <row r="823" customFormat="false" ht="14.25" hidden="false" customHeight="false" outlineLevel="0" collapsed="false">
      <c r="A823" s="660" t="e">
        <f aca="false">IF(A822="","",IF(A822=#REF!*12,"",+A822+1))</f>
        <v>#REF!</v>
      </c>
      <c r="B823" s="661" t="e">
        <f aca="false">IF(A823="","",+B822)</f>
        <v>#REF!</v>
      </c>
      <c r="C823" s="661" t="e">
        <f aca="false">IF(A823="","",IF(#REF!+'Plano Prestação Mensal Proposta'!A823&gt;120,0,ROUND(IF(B823&gt;0.045,(0.045*0.5),(0.5)*B823),7)))</f>
        <v>#REF!</v>
      </c>
      <c r="D823" s="661" t="e">
        <f aca="false">IF(A823="","",+B823-C823)</f>
        <v>#REF!</v>
      </c>
      <c r="E823" s="662" t="e">
        <f aca="false">IF(A823="","",IF(F822="","",+E822-F822))</f>
        <v>#REF!</v>
      </c>
      <c r="F823" s="662" t="e">
        <f aca="false">IF(A823="","",IF(J823="","",+J823-H823))</f>
        <v>#REF!</v>
      </c>
      <c r="G823" s="662" t="e">
        <f aca="false">IF(A823="","",IF(E823="","",ROUND(+E823*((1+B823)^(1/12)-1),2)))</f>
        <v>#REF!</v>
      </c>
      <c r="H823" s="662" t="e">
        <f aca="false">IF(A823="","",IF(E823="","",ROUND(+E823*((1+D823)^(1/12)-1),2)))</f>
        <v>#REF!</v>
      </c>
      <c r="I823" s="662" t="e">
        <f aca="false">IF(A823="","",+G823-H823)</f>
        <v>#REF!</v>
      </c>
      <c r="J823" s="662" t="e">
        <f aca="false">IF(A823="","",IF(#REF!="","",PMT((1+D823)^(1/12)-1,(#REF!*12)-A823+1,-E823)))</f>
        <v>#REF!</v>
      </c>
    </row>
    <row r="824" customFormat="false" ht="14.25" hidden="false" customHeight="false" outlineLevel="0" collapsed="false">
      <c r="A824" s="660" t="e">
        <f aca="false">IF(A823="","",IF(A823=#REF!*12,"",+A823+1))</f>
        <v>#REF!</v>
      </c>
      <c r="B824" s="661" t="e">
        <f aca="false">IF(A824="","",+B823)</f>
        <v>#REF!</v>
      </c>
      <c r="C824" s="661" t="e">
        <f aca="false">IF(A824="","",IF(#REF!+'Plano Prestação Mensal Proposta'!A824&gt;120,0,ROUND(IF(B824&gt;0.045,(0.045*0.5),(0.5)*B824),7)))</f>
        <v>#REF!</v>
      </c>
      <c r="D824" s="661" t="e">
        <f aca="false">IF(A824="","",+B824-C824)</f>
        <v>#REF!</v>
      </c>
      <c r="E824" s="662" t="e">
        <f aca="false">IF(A824="","",IF(F823="","",+E823-F823))</f>
        <v>#REF!</v>
      </c>
      <c r="F824" s="662" t="e">
        <f aca="false">IF(A824="","",IF(J824="","",+J824-H824))</f>
        <v>#REF!</v>
      </c>
      <c r="G824" s="662" t="e">
        <f aca="false">IF(A824="","",IF(E824="","",ROUND(+E824*((1+B824)^(1/12)-1),2)))</f>
        <v>#REF!</v>
      </c>
      <c r="H824" s="662" t="e">
        <f aca="false">IF(A824="","",IF(E824="","",ROUND(+E824*((1+D824)^(1/12)-1),2)))</f>
        <v>#REF!</v>
      </c>
      <c r="I824" s="662" t="e">
        <f aca="false">IF(A824="","",+G824-H824)</f>
        <v>#REF!</v>
      </c>
      <c r="J824" s="662" t="e">
        <f aca="false">IF(A824="","",IF(#REF!="","",PMT((1+D824)^(1/12)-1,(#REF!*12)-A824+1,-E824)))</f>
        <v>#REF!</v>
      </c>
    </row>
    <row r="825" customFormat="false" ht="14.25" hidden="false" customHeight="false" outlineLevel="0" collapsed="false">
      <c r="A825" s="660" t="e">
        <f aca="false">IF(A824="","",IF(A824=#REF!*12,"",+A824+1))</f>
        <v>#REF!</v>
      </c>
      <c r="B825" s="661" t="e">
        <f aca="false">IF(A825="","",+B824)</f>
        <v>#REF!</v>
      </c>
      <c r="C825" s="661" t="e">
        <f aca="false">IF(A825="","",IF(#REF!+'Plano Prestação Mensal Proposta'!A825&gt;120,0,ROUND(IF(B825&gt;0.045,(0.045*0.5),(0.5)*B825),7)))</f>
        <v>#REF!</v>
      </c>
      <c r="D825" s="661" t="e">
        <f aca="false">IF(A825="","",+B825-C825)</f>
        <v>#REF!</v>
      </c>
      <c r="E825" s="662" t="e">
        <f aca="false">IF(A825="","",IF(F824="","",+E824-F824))</f>
        <v>#REF!</v>
      </c>
      <c r="F825" s="662" t="e">
        <f aca="false">IF(A825="","",IF(J825="","",+J825-H825))</f>
        <v>#REF!</v>
      </c>
      <c r="G825" s="662" t="e">
        <f aca="false">IF(A825="","",IF(E825="","",ROUND(+E825*((1+B825)^(1/12)-1),2)))</f>
        <v>#REF!</v>
      </c>
      <c r="H825" s="662" t="e">
        <f aca="false">IF(A825="","",IF(E825="","",ROUND(+E825*((1+D825)^(1/12)-1),2)))</f>
        <v>#REF!</v>
      </c>
      <c r="I825" s="662" t="e">
        <f aca="false">IF(A825="","",+G825-H825)</f>
        <v>#REF!</v>
      </c>
      <c r="J825" s="662" t="e">
        <f aca="false">IF(A825="","",IF(#REF!="","",PMT((1+D825)^(1/12)-1,(#REF!*12)-A825+1,-E825)))</f>
        <v>#REF!</v>
      </c>
    </row>
    <row r="826" customFormat="false" ht="14.25" hidden="false" customHeight="false" outlineLevel="0" collapsed="false">
      <c r="A826" s="660" t="e">
        <f aca="false">IF(A825="","",IF(A825=#REF!*12,"",+A825+1))</f>
        <v>#REF!</v>
      </c>
      <c r="B826" s="661" t="e">
        <f aca="false">IF(A826="","",+B825)</f>
        <v>#REF!</v>
      </c>
      <c r="C826" s="661" t="e">
        <f aca="false">IF(A826="","",IF(#REF!+'Plano Prestação Mensal Proposta'!A826&gt;120,0,ROUND(IF(B826&gt;0.045,(0.045*0.5),(0.5)*B826),7)))</f>
        <v>#REF!</v>
      </c>
      <c r="D826" s="661" t="e">
        <f aca="false">IF(A826="","",+B826-C826)</f>
        <v>#REF!</v>
      </c>
      <c r="E826" s="662" t="e">
        <f aca="false">IF(A826="","",IF(F825="","",+E825-F825))</f>
        <v>#REF!</v>
      </c>
      <c r="F826" s="662" t="e">
        <f aca="false">IF(A826="","",IF(J826="","",+J826-H826))</f>
        <v>#REF!</v>
      </c>
      <c r="G826" s="662" t="e">
        <f aca="false">IF(A826="","",IF(E826="","",ROUND(+E826*((1+B826)^(1/12)-1),2)))</f>
        <v>#REF!</v>
      </c>
      <c r="H826" s="662" t="e">
        <f aca="false">IF(A826="","",IF(E826="","",ROUND(+E826*((1+D826)^(1/12)-1),2)))</f>
        <v>#REF!</v>
      </c>
      <c r="I826" s="662" t="e">
        <f aca="false">IF(A826="","",+G826-H826)</f>
        <v>#REF!</v>
      </c>
      <c r="J826" s="662" t="e">
        <f aca="false">IF(A826="","",IF(#REF!="","",PMT((1+D826)^(1/12)-1,(#REF!*12)-A826+1,-E826)))</f>
        <v>#REF!</v>
      </c>
    </row>
    <row r="827" customFormat="false" ht="14.25" hidden="false" customHeight="false" outlineLevel="0" collapsed="false">
      <c r="A827" s="660" t="e">
        <f aca="false">IF(A826="","",IF(A826=#REF!*12,"",+A826+1))</f>
        <v>#REF!</v>
      </c>
      <c r="B827" s="661" t="e">
        <f aca="false">IF(A827="","",+B826)</f>
        <v>#REF!</v>
      </c>
      <c r="C827" s="661" t="e">
        <f aca="false">IF(A827="","",IF(#REF!+'Plano Prestação Mensal Proposta'!A827&gt;120,0,ROUND(IF(B827&gt;0.045,(0.045*0.5),(0.5)*B827),7)))</f>
        <v>#REF!</v>
      </c>
      <c r="D827" s="661" t="e">
        <f aca="false">IF(A827="","",+B827-C827)</f>
        <v>#REF!</v>
      </c>
      <c r="E827" s="662" t="e">
        <f aca="false">IF(A827="","",IF(F826="","",+E826-F826))</f>
        <v>#REF!</v>
      </c>
      <c r="F827" s="662" t="e">
        <f aca="false">IF(A827="","",IF(J827="","",+J827-H827))</f>
        <v>#REF!</v>
      </c>
      <c r="G827" s="662" t="e">
        <f aca="false">IF(A827="","",IF(E827="","",ROUND(+E827*((1+B827)^(1/12)-1),2)))</f>
        <v>#REF!</v>
      </c>
      <c r="H827" s="662" t="e">
        <f aca="false">IF(A827="","",IF(E827="","",ROUND(+E827*((1+D827)^(1/12)-1),2)))</f>
        <v>#REF!</v>
      </c>
      <c r="I827" s="662" t="e">
        <f aca="false">IF(A827="","",+G827-H827)</f>
        <v>#REF!</v>
      </c>
      <c r="J827" s="662" t="e">
        <f aca="false">IF(A827="","",IF(#REF!="","",PMT((1+D827)^(1/12)-1,(#REF!*12)-A827+1,-E827)))</f>
        <v>#REF!</v>
      </c>
    </row>
    <row r="828" customFormat="false" ht="14.25" hidden="false" customHeight="false" outlineLevel="0" collapsed="false">
      <c r="A828" s="660" t="e">
        <f aca="false">IF(A827="","",IF(A827=#REF!*12,"",+A827+1))</f>
        <v>#REF!</v>
      </c>
      <c r="B828" s="661" t="e">
        <f aca="false">IF(A828="","",+B827)</f>
        <v>#REF!</v>
      </c>
      <c r="C828" s="661" t="e">
        <f aca="false">IF(A828="","",IF(#REF!+'Plano Prestação Mensal Proposta'!A828&gt;120,0,ROUND(IF(B828&gt;0.045,(0.045*0.5),(0.5)*B828),7)))</f>
        <v>#REF!</v>
      </c>
      <c r="D828" s="661" t="e">
        <f aca="false">IF(A828="","",+B828-C828)</f>
        <v>#REF!</v>
      </c>
      <c r="E828" s="662" t="e">
        <f aca="false">IF(A828="","",IF(F827="","",+E827-F827))</f>
        <v>#REF!</v>
      </c>
      <c r="F828" s="662" t="e">
        <f aca="false">IF(A828="","",IF(J828="","",+J828-H828))</f>
        <v>#REF!</v>
      </c>
      <c r="G828" s="662" t="e">
        <f aca="false">IF(A828="","",IF(E828="","",ROUND(+E828*((1+B828)^(1/12)-1),2)))</f>
        <v>#REF!</v>
      </c>
      <c r="H828" s="662" t="e">
        <f aca="false">IF(A828="","",IF(E828="","",ROUND(+E828*((1+D828)^(1/12)-1),2)))</f>
        <v>#REF!</v>
      </c>
      <c r="I828" s="662" t="e">
        <f aca="false">IF(A828="","",+G828-H828)</f>
        <v>#REF!</v>
      </c>
      <c r="J828" s="662" t="e">
        <f aca="false">IF(A828="","",IF(#REF!="","",PMT((1+D828)^(1/12)-1,(#REF!*12)-A828+1,-E828)))</f>
        <v>#REF!</v>
      </c>
    </row>
    <row r="829" customFormat="false" ht="14.25" hidden="false" customHeight="false" outlineLevel="0" collapsed="false">
      <c r="A829" s="660" t="e">
        <f aca="false">IF(A828="","",IF(A828=#REF!*12,"",+A828+1))</f>
        <v>#REF!</v>
      </c>
      <c r="B829" s="661" t="e">
        <f aca="false">IF(A829="","",+B828)</f>
        <v>#REF!</v>
      </c>
      <c r="C829" s="661" t="e">
        <f aca="false">IF(A829="","",IF(#REF!+'Plano Prestação Mensal Proposta'!A829&gt;120,0,ROUND(IF(B829&gt;0.045,(0.045*0.5),(0.5)*B829),7)))</f>
        <v>#REF!</v>
      </c>
      <c r="D829" s="661" t="e">
        <f aca="false">IF(A829="","",+B829-C829)</f>
        <v>#REF!</v>
      </c>
      <c r="E829" s="662" t="e">
        <f aca="false">IF(A829="","",IF(F828="","",+E828-F828))</f>
        <v>#REF!</v>
      </c>
      <c r="F829" s="662" t="e">
        <f aca="false">IF(A829="","",IF(J829="","",+J829-H829))</f>
        <v>#REF!</v>
      </c>
      <c r="G829" s="662" t="e">
        <f aca="false">IF(A829="","",IF(E829="","",ROUND(+E829*((1+B829)^(1/12)-1),2)))</f>
        <v>#REF!</v>
      </c>
      <c r="H829" s="662" t="e">
        <f aca="false">IF(A829="","",IF(E829="","",ROUND(+E829*((1+D829)^(1/12)-1),2)))</f>
        <v>#REF!</v>
      </c>
      <c r="I829" s="662" t="e">
        <f aca="false">IF(A829="","",+G829-H829)</f>
        <v>#REF!</v>
      </c>
      <c r="J829" s="662" t="e">
        <f aca="false">IF(A829="","",IF(#REF!="","",PMT((1+D829)^(1/12)-1,(#REF!*12)-A829+1,-E829)))</f>
        <v>#REF!</v>
      </c>
    </row>
    <row r="830" customFormat="false" ht="14.25" hidden="false" customHeight="false" outlineLevel="0" collapsed="false">
      <c r="A830" s="660" t="e">
        <f aca="false">IF(A829="","",IF(A829=#REF!*12,"",+A829+1))</f>
        <v>#REF!</v>
      </c>
      <c r="B830" s="661" t="e">
        <f aca="false">IF(A830="","",+B829)</f>
        <v>#REF!</v>
      </c>
      <c r="C830" s="661" t="e">
        <f aca="false">IF(A830="","",IF(#REF!+'Plano Prestação Mensal Proposta'!A830&gt;120,0,ROUND(IF(B830&gt;0.045,(0.045*0.5),(0.5)*B830),7)))</f>
        <v>#REF!</v>
      </c>
      <c r="D830" s="661" t="e">
        <f aca="false">IF(A830="","",+B830-C830)</f>
        <v>#REF!</v>
      </c>
      <c r="E830" s="662" t="e">
        <f aca="false">IF(A830="","",IF(F829="","",+E829-F829))</f>
        <v>#REF!</v>
      </c>
      <c r="F830" s="662" t="e">
        <f aca="false">IF(A830="","",IF(J830="","",+J830-H830))</f>
        <v>#REF!</v>
      </c>
      <c r="G830" s="662" t="e">
        <f aca="false">IF(A830="","",IF(E830="","",ROUND(+E830*((1+B830)^(1/12)-1),2)))</f>
        <v>#REF!</v>
      </c>
      <c r="H830" s="662" t="e">
        <f aca="false">IF(A830="","",IF(E830="","",ROUND(+E830*((1+D830)^(1/12)-1),2)))</f>
        <v>#REF!</v>
      </c>
      <c r="I830" s="662" t="e">
        <f aca="false">IF(A830="","",+G830-H830)</f>
        <v>#REF!</v>
      </c>
      <c r="J830" s="662" t="e">
        <f aca="false">IF(A830="","",IF(#REF!="","",PMT((1+D830)^(1/12)-1,(#REF!*12)-A830+1,-E830)))</f>
        <v>#REF!</v>
      </c>
    </row>
    <row r="831" customFormat="false" ht="14.25" hidden="false" customHeight="false" outlineLevel="0" collapsed="false">
      <c r="A831" s="660" t="e">
        <f aca="false">IF(A830="","",IF(A830=#REF!*12,"",+A830+1))</f>
        <v>#REF!</v>
      </c>
      <c r="B831" s="661" t="e">
        <f aca="false">IF(A831="","",+B830)</f>
        <v>#REF!</v>
      </c>
      <c r="C831" s="661" t="e">
        <f aca="false">IF(A831="","",IF(#REF!+'Plano Prestação Mensal Proposta'!A831&gt;120,0,ROUND(IF(B831&gt;0.045,(0.045*0.5),(0.5)*B831),7)))</f>
        <v>#REF!</v>
      </c>
      <c r="D831" s="661" t="e">
        <f aca="false">IF(A831="","",+B831-C831)</f>
        <v>#REF!</v>
      </c>
      <c r="E831" s="662" t="e">
        <f aca="false">IF(A831="","",IF(F830="","",+E830-F830))</f>
        <v>#REF!</v>
      </c>
      <c r="F831" s="662" t="e">
        <f aca="false">IF(A831="","",IF(J831="","",+J831-H831))</f>
        <v>#REF!</v>
      </c>
      <c r="G831" s="662" t="e">
        <f aca="false">IF(A831="","",IF(E831="","",ROUND(+E831*((1+B831)^(1/12)-1),2)))</f>
        <v>#REF!</v>
      </c>
      <c r="H831" s="662" t="e">
        <f aca="false">IF(A831="","",IF(E831="","",ROUND(+E831*((1+D831)^(1/12)-1),2)))</f>
        <v>#REF!</v>
      </c>
      <c r="I831" s="662" t="e">
        <f aca="false">IF(A831="","",+G831-H831)</f>
        <v>#REF!</v>
      </c>
      <c r="J831" s="662" t="e">
        <f aca="false">IF(A831="","",IF(#REF!="","",PMT((1+D831)^(1/12)-1,(#REF!*12)-A831+1,-E831)))</f>
        <v>#REF!</v>
      </c>
    </row>
    <row r="832" customFormat="false" ht="14.25" hidden="false" customHeight="false" outlineLevel="0" collapsed="false">
      <c r="A832" s="660" t="e">
        <f aca="false">IF(A831="","",IF(A831=#REF!*12,"",+A831+1))</f>
        <v>#REF!</v>
      </c>
      <c r="B832" s="661" t="e">
        <f aca="false">IF(A832="","",+B831)</f>
        <v>#REF!</v>
      </c>
      <c r="C832" s="661" t="e">
        <f aca="false">IF(A832="","",IF(#REF!+'Plano Prestação Mensal Proposta'!A832&gt;120,0,ROUND(IF(B832&gt;0.045,(0.045*0.5),(0.5)*B832),7)))</f>
        <v>#REF!</v>
      </c>
      <c r="D832" s="661" t="e">
        <f aca="false">IF(A832="","",+B832-C832)</f>
        <v>#REF!</v>
      </c>
      <c r="E832" s="662" t="e">
        <f aca="false">IF(A832="","",IF(F831="","",+E831-F831))</f>
        <v>#REF!</v>
      </c>
      <c r="F832" s="662" t="e">
        <f aca="false">IF(A832="","",IF(J832="","",+J832-H832))</f>
        <v>#REF!</v>
      </c>
      <c r="G832" s="662" t="e">
        <f aca="false">IF(A832="","",IF(E832="","",ROUND(+E832*((1+B832)^(1/12)-1),2)))</f>
        <v>#REF!</v>
      </c>
      <c r="H832" s="662" t="e">
        <f aca="false">IF(A832="","",IF(E832="","",ROUND(+E832*((1+D832)^(1/12)-1),2)))</f>
        <v>#REF!</v>
      </c>
      <c r="I832" s="662" t="e">
        <f aca="false">IF(A832="","",+G832-H832)</f>
        <v>#REF!</v>
      </c>
      <c r="J832" s="662" t="e">
        <f aca="false">IF(A832="","",IF(#REF!="","",PMT((1+D832)^(1/12)-1,(#REF!*12)-A832+1,-E832)))</f>
        <v>#REF!</v>
      </c>
    </row>
    <row r="833" customFormat="false" ht="14.25" hidden="false" customHeight="false" outlineLevel="0" collapsed="false">
      <c r="A833" s="660" t="e">
        <f aca="false">IF(A832="","",IF(A832=#REF!*12,"",+A832+1))</f>
        <v>#REF!</v>
      </c>
      <c r="B833" s="661" t="e">
        <f aca="false">IF(A833="","",+B832)</f>
        <v>#REF!</v>
      </c>
      <c r="C833" s="661" t="e">
        <f aca="false">IF(A833="","",IF(#REF!+'Plano Prestação Mensal Proposta'!A833&gt;120,0,ROUND(IF(B833&gt;0.045,(0.045*0.5),(0.5)*B833),7)))</f>
        <v>#REF!</v>
      </c>
      <c r="D833" s="661" t="e">
        <f aca="false">IF(A833="","",+B833-C833)</f>
        <v>#REF!</v>
      </c>
      <c r="E833" s="662" t="e">
        <f aca="false">IF(A833="","",IF(F832="","",+E832-F832))</f>
        <v>#REF!</v>
      </c>
      <c r="F833" s="662" t="e">
        <f aca="false">IF(A833="","",IF(J833="","",+J833-H833))</f>
        <v>#REF!</v>
      </c>
      <c r="G833" s="662" t="e">
        <f aca="false">IF(A833="","",IF(E833="","",ROUND(+E833*((1+B833)^(1/12)-1),2)))</f>
        <v>#REF!</v>
      </c>
      <c r="H833" s="662" t="e">
        <f aca="false">IF(A833="","",IF(E833="","",ROUND(+E833*((1+D833)^(1/12)-1),2)))</f>
        <v>#REF!</v>
      </c>
      <c r="I833" s="662" t="e">
        <f aca="false">IF(A833="","",+G833-H833)</f>
        <v>#REF!</v>
      </c>
      <c r="J833" s="662" t="e">
        <f aca="false">IF(A833="","",IF(#REF!="","",PMT((1+D833)^(1/12)-1,(#REF!*12)-A833+1,-E833)))</f>
        <v>#REF!</v>
      </c>
    </row>
    <row r="834" customFormat="false" ht="14.25" hidden="false" customHeight="false" outlineLevel="0" collapsed="false">
      <c r="A834" s="660" t="e">
        <f aca="false">IF(A833="","",IF(A833=#REF!*12,"",+A833+1))</f>
        <v>#REF!</v>
      </c>
      <c r="B834" s="661" t="e">
        <f aca="false">IF(A834="","",+B833)</f>
        <v>#REF!</v>
      </c>
      <c r="C834" s="661" t="e">
        <f aca="false">IF(A834="","",IF(#REF!+'Plano Prestação Mensal Proposta'!A834&gt;120,0,ROUND(IF(B834&gt;0.045,(0.045*0.5),(0.5)*B834),7)))</f>
        <v>#REF!</v>
      </c>
      <c r="D834" s="661" t="e">
        <f aca="false">IF(A834="","",+B834-C834)</f>
        <v>#REF!</v>
      </c>
      <c r="E834" s="662" t="e">
        <f aca="false">IF(A834="","",IF(F833="","",+E833-F833))</f>
        <v>#REF!</v>
      </c>
      <c r="F834" s="662" t="e">
        <f aca="false">IF(A834="","",IF(J834="","",+J834-H834))</f>
        <v>#REF!</v>
      </c>
      <c r="G834" s="662" t="e">
        <f aca="false">IF(A834="","",IF(E834="","",ROUND(+E834*((1+B834)^(1/12)-1),2)))</f>
        <v>#REF!</v>
      </c>
      <c r="H834" s="662" t="e">
        <f aca="false">IF(A834="","",IF(E834="","",ROUND(+E834*((1+D834)^(1/12)-1),2)))</f>
        <v>#REF!</v>
      </c>
      <c r="I834" s="662" t="e">
        <f aca="false">IF(A834="","",+G834-H834)</f>
        <v>#REF!</v>
      </c>
      <c r="J834" s="662" t="e">
        <f aca="false">IF(A834="","",IF(#REF!="","",PMT((1+D834)^(1/12)-1,(#REF!*12)-A834+1,-E834)))</f>
        <v>#REF!</v>
      </c>
    </row>
    <row r="835" customFormat="false" ht="14.25" hidden="false" customHeight="false" outlineLevel="0" collapsed="false">
      <c r="A835" s="660" t="e">
        <f aca="false">IF(A834="","",IF(A834=#REF!*12,"",+A834+1))</f>
        <v>#REF!</v>
      </c>
      <c r="B835" s="661" t="e">
        <f aca="false">IF(A835="","",+B834)</f>
        <v>#REF!</v>
      </c>
      <c r="C835" s="661" t="e">
        <f aca="false">IF(A835="","",IF(#REF!+'Plano Prestação Mensal Proposta'!A835&gt;120,0,ROUND(IF(B835&gt;0.045,(0.045*0.5),(0.5)*B835),7)))</f>
        <v>#REF!</v>
      </c>
      <c r="D835" s="661" t="e">
        <f aca="false">IF(A835="","",+B835-C835)</f>
        <v>#REF!</v>
      </c>
      <c r="E835" s="662" t="e">
        <f aca="false">IF(A835="","",IF(F834="","",+E834-F834))</f>
        <v>#REF!</v>
      </c>
      <c r="F835" s="662" t="e">
        <f aca="false">IF(A835="","",IF(J835="","",+J835-H835))</f>
        <v>#REF!</v>
      </c>
      <c r="G835" s="662" t="e">
        <f aca="false">IF(A835="","",IF(E835="","",ROUND(+E835*((1+B835)^(1/12)-1),2)))</f>
        <v>#REF!</v>
      </c>
      <c r="H835" s="662" t="e">
        <f aca="false">IF(A835="","",IF(E835="","",ROUND(+E835*((1+D835)^(1/12)-1),2)))</f>
        <v>#REF!</v>
      </c>
      <c r="I835" s="662" t="e">
        <f aca="false">IF(A835="","",+G835-H835)</f>
        <v>#REF!</v>
      </c>
      <c r="J835" s="662" t="e">
        <f aca="false">IF(A835="","",IF(#REF!="","",PMT((1+D835)^(1/12)-1,(#REF!*12)-A835+1,-E835)))</f>
        <v>#REF!</v>
      </c>
    </row>
    <row r="836" customFormat="false" ht="14.25" hidden="false" customHeight="false" outlineLevel="0" collapsed="false">
      <c r="A836" s="660" t="e">
        <f aca="false">IF(A835="","",IF(A835=#REF!*12,"",+A835+1))</f>
        <v>#REF!</v>
      </c>
      <c r="B836" s="661" t="e">
        <f aca="false">IF(A836="","",+B835)</f>
        <v>#REF!</v>
      </c>
      <c r="C836" s="661" t="e">
        <f aca="false">IF(A836="","",IF(#REF!+'Plano Prestação Mensal Proposta'!A836&gt;120,0,ROUND(IF(B836&gt;0.045,(0.045*0.5),(0.5)*B836),7)))</f>
        <v>#REF!</v>
      </c>
      <c r="D836" s="661" t="e">
        <f aca="false">IF(A836="","",+B836-C836)</f>
        <v>#REF!</v>
      </c>
      <c r="E836" s="662" t="e">
        <f aca="false">IF(A836="","",IF(F835="","",+E835-F835))</f>
        <v>#REF!</v>
      </c>
      <c r="F836" s="662" t="e">
        <f aca="false">IF(A836="","",IF(J836="","",+J836-H836))</f>
        <v>#REF!</v>
      </c>
      <c r="G836" s="662" t="e">
        <f aca="false">IF(A836="","",IF(E836="","",ROUND(+E836*((1+B836)^(1/12)-1),2)))</f>
        <v>#REF!</v>
      </c>
      <c r="H836" s="662" t="e">
        <f aca="false">IF(A836="","",IF(E836="","",ROUND(+E836*((1+D836)^(1/12)-1),2)))</f>
        <v>#REF!</v>
      </c>
      <c r="I836" s="662" t="e">
        <f aca="false">IF(A836="","",+G836-H836)</f>
        <v>#REF!</v>
      </c>
      <c r="J836" s="662" t="e">
        <f aca="false">IF(A836="","",IF(#REF!="","",PMT((1+D836)^(1/12)-1,(#REF!*12)-A836+1,-E836)))</f>
        <v>#REF!</v>
      </c>
    </row>
    <row r="837" customFormat="false" ht="14.25" hidden="false" customHeight="false" outlineLevel="0" collapsed="false">
      <c r="A837" s="660" t="e">
        <f aca="false">IF(A836="","",IF(A836=#REF!*12,"",+A836+1))</f>
        <v>#REF!</v>
      </c>
      <c r="B837" s="661" t="e">
        <f aca="false">IF(A837="","",+B836)</f>
        <v>#REF!</v>
      </c>
      <c r="C837" s="661" t="e">
        <f aca="false">IF(A837="","",IF(#REF!+'Plano Prestação Mensal Proposta'!A837&gt;120,0,ROUND(IF(B837&gt;0.045,(0.045*0.5),(0.5)*B837),7)))</f>
        <v>#REF!</v>
      </c>
      <c r="D837" s="661" t="e">
        <f aca="false">IF(A837="","",+B837-C837)</f>
        <v>#REF!</v>
      </c>
      <c r="E837" s="662" t="e">
        <f aca="false">IF(A837="","",IF(F836="","",+E836-F836))</f>
        <v>#REF!</v>
      </c>
      <c r="F837" s="662" t="e">
        <f aca="false">IF(A837="","",IF(J837="","",+J837-H837))</f>
        <v>#REF!</v>
      </c>
      <c r="G837" s="662" t="e">
        <f aca="false">IF(A837="","",IF(E837="","",ROUND(+E837*((1+B837)^(1/12)-1),2)))</f>
        <v>#REF!</v>
      </c>
      <c r="H837" s="662" t="e">
        <f aca="false">IF(A837="","",IF(E837="","",ROUND(+E837*((1+D837)^(1/12)-1),2)))</f>
        <v>#REF!</v>
      </c>
      <c r="I837" s="662" t="e">
        <f aca="false">IF(A837="","",+G837-H837)</f>
        <v>#REF!</v>
      </c>
      <c r="J837" s="662" t="e">
        <f aca="false">IF(A837="","",IF(#REF!="","",PMT((1+D837)^(1/12)-1,(#REF!*12)-A837+1,-E837)))</f>
        <v>#REF!</v>
      </c>
    </row>
    <row r="838" customFormat="false" ht="14.25" hidden="false" customHeight="false" outlineLevel="0" collapsed="false">
      <c r="A838" s="660" t="e">
        <f aca="false">IF(A837="","",IF(A837=#REF!*12,"",+A837+1))</f>
        <v>#REF!</v>
      </c>
      <c r="B838" s="661" t="e">
        <f aca="false">IF(A838="","",+B837)</f>
        <v>#REF!</v>
      </c>
      <c r="C838" s="661" t="e">
        <f aca="false">IF(A838="","",IF(#REF!+'Plano Prestação Mensal Proposta'!A838&gt;120,0,ROUND(IF(B838&gt;0.045,(0.045*0.5),(0.5)*B838),7)))</f>
        <v>#REF!</v>
      </c>
      <c r="D838" s="661" t="e">
        <f aca="false">IF(A838="","",+B838-C838)</f>
        <v>#REF!</v>
      </c>
      <c r="E838" s="662" t="e">
        <f aca="false">IF(A838="","",IF(F837="","",+E837-F837))</f>
        <v>#REF!</v>
      </c>
      <c r="F838" s="662" t="e">
        <f aca="false">IF(A838="","",IF(J838="","",+J838-H838))</f>
        <v>#REF!</v>
      </c>
      <c r="G838" s="662" t="e">
        <f aca="false">IF(A838="","",IF(E838="","",ROUND(+E838*((1+B838)^(1/12)-1),2)))</f>
        <v>#REF!</v>
      </c>
      <c r="H838" s="662" t="e">
        <f aca="false">IF(A838="","",IF(E838="","",ROUND(+E838*((1+D838)^(1/12)-1),2)))</f>
        <v>#REF!</v>
      </c>
      <c r="I838" s="662" t="e">
        <f aca="false">IF(A838="","",+G838-H838)</f>
        <v>#REF!</v>
      </c>
      <c r="J838" s="662" t="e">
        <f aca="false">IF(A838="","",IF(#REF!="","",PMT((1+D838)^(1/12)-1,(#REF!*12)-A838+1,-E838)))</f>
        <v>#REF!</v>
      </c>
    </row>
    <row r="839" customFormat="false" ht="14.25" hidden="false" customHeight="false" outlineLevel="0" collapsed="false">
      <c r="A839" s="660" t="e">
        <f aca="false">IF(A838="","",IF(A838=#REF!*12,"",+A838+1))</f>
        <v>#REF!</v>
      </c>
      <c r="B839" s="661" t="e">
        <f aca="false">IF(A839="","",+B838)</f>
        <v>#REF!</v>
      </c>
      <c r="C839" s="661" t="e">
        <f aca="false">IF(A839="","",IF(#REF!+'Plano Prestação Mensal Proposta'!A839&gt;120,0,ROUND(IF(B839&gt;0.045,(0.045*0.5),(0.5)*B839),7)))</f>
        <v>#REF!</v>
      </c>
      <c r="D839" s="661" t="e">
        <f aca="false">IF(A839="","",+B839-C839)</f>
        <v>#REF!</v>
      </c>
      <c r="E839" s="662" t="e">
        <f aca="false">IF(A839="","",IF(F838="","",+E838-F838))</f>
        <v>#REF!</v>
      </c>
      <c r="F839" s="662" t="e">
        <f aca="false">IF(A839="","",IF(J839="","",+J839-H839))</f>
        <v>#REF!</v>
      </c>
      <c r="G839" s="662" t="e">
        <f aca="false">IF(A839="","",IF(E839="","",ROUND(+E839*((1+B839)^(1/12)-1),2)))</f>
        <v>#REF!</v>
      </c>
      <c r="H839" s="662" t="e">
        <f aca="false">IF(A839="","",IF(E839="","",ROUND(+E839*((1+D839)^(1/12)-1),2)))</f>
        <v>#REF!</v>
      </c>
      <c r="I839" s="662" t="e">
        <f aca="false">IF(A839="","",+G839-H839)</f>
        <v>#REF!</v>
      </c>
      <c r="J839" s="662" t="e">
        <f aca="false">IF(A839="","",IF(#REF!="","",PMT((1+D839)^(1/12)-1,(#REF!*12)-A839+1,-E839)))</f>
        <v>#REF!</v>
      </c>
    </row>
    <row r="840" customFormat="false" ht="14.25" hidden="false" customHeight="false" outlineLevel="0" collapsed="false">
      <c r="A840" s="660" t="e">
        <f aca="false">IF(A839="","",IF(A839=#REF!*12,"",+A839+1))</f>
        <v>#REF!</v>
      </c>
      <c r="B840" s="661" t="e">
        <f aca="false">IF(A840="","",+B839)</f>
        <v>#REF!</v>
      </c>
      <c r="C840" s="661" t="e">
        <f aca="false">IF(A840="","",IF(#REF!+'Plano Prestação Mensal Proposta'!A840&gt;120,0,ROUND(IF(B840&gt;0.045,(0.045*0.5),(0.5)*B840),7)))</f>
        <v>#REF!</v>
      </c>
      <c r="D840" s="661" t="e">
        <f aca="false">IF(A840="","",+B840-C840)</f>
        <v>#REF!</v>
      </c>
      <c r="E840" s="662" t="e">
        <f aca="false">IF(A840="","",IF(F839="","",+E839-F839))</f>
        <v>#REF!</v>
      </c>
      <c r="F840" s="662" t="e">
        <f aca="false">IF(A840="","",IF(J840="","",+J840-H840))</f>
        <v>#REF!</v>
      </c>
      <c r="G840" s="662" t="e">
        <f aca="false">IF(A840="","",IF(E840="","",ROUND(+E840*((1+B840)^(1/12)-1),2)))</f>
        <v>#REF!</v>
      </c>
      <c r="H840" s="662" t="e">
        <f aca="false">IF(A840="","",IF(E840="","",ROUND(+E840*((1+D840)^(1/12)-1),2)))</f>
        <v>#REF!</v>
      </c>
      <c r="I840" s="662" t="e">
        <f aca="false">IF(A840="","",+G840-H840)</f>
        <v>#REF!</v>
      </c>
      <c r="J840" s="662" t="e">
        <f aca="false">IF(A840="","",IF(#REF!="","",PMT((1+D840)^(1/12)-1,(#REF!*12)-A840+1,-E840)))</f>
        <v>#REF!</v>
      </c>
    </row>
    <row r="841" customFormat="false" ht="14.25" hidden="false" customHeight="false" outlineLevel="0" collapsed="false">
      <c r="A841" s="660" t="e">
        <f aca="false">IF(A840="","",IF(A840=#REF!*12,"",+A840+1))</f>
        <v>#REF!</v>
      </c>
      <c r="B841" s="661" t="e">
        <f aca="false">IF(A841="","",+B840)</f>
        <v>#REF!</v>
      </c>
      <c r="C841" s="661" t="e">
        <f aca="false">IF(A841="","",IF(#REF!+'Plano Prestação Mensal Proposta'!A841&gt;120,0,ROUND(IF(B841&gt;0.045,(0.045*0.5),(0.5)*B841),7)))</f>
        <v>#REF!</v>
      </c>
      <c r="D841" s="661" t="e">
        <f aca="false">IF(A841="","",+B841-C841)</f>
        <v>#REF!</v>
      </c>
      <c r="E841" s="662" t="e">
        <f aca="false">IF(A841="","",IF(F840="","",+E840-F840))</f>
        <v>#REF!</v>
      </c>
      <c r="F841" s="662" t="e">
        <f aca="false">IF(A841="","",IF(J841="","",+J841-H841))</f>
        <v>#REF!</v>
      </c>
      <c r="G841" s="662" t="e">
        <f aca="false">IF(A841="","",IF(E841="","",ROUND(+E841*((1+B841)^(1/12)-1),2)))</f>
        <v>#REF!</v>
      </c>
      <c r="H841" s="662" t="e">
        <f aca="false">IF(A841="","",IF(E841="","",ROUND(+E841*((1+D841)^(1/12)-1),2)))</f>
        <v>#REF!</v>
      </c>
      <c r="I841" s="662" t="e">
        <f aca="false">IF(A841="","",+G841-H841)</f>
        <v>#REF!</v>
      </c>
      <c r="J841" s="662" t="e">
        <f aca="false">IF(A841="","",IF(#REF!="","",PMT((1+D841)^(1/12)-1,(#REF!*12)-A841+1,-E841)))</f>
        <v>#REF!</v>
      </c>
    </row>
    <row r="842" customFormat="false" ht="14.25" hidden="false" customHeight="false" outlineLevel="0" collapsed="false">
      <c r="A842" s="660" t="e">
        <f aca="false">IF(A841="","",IF(A841=#REF!*12,"",+A841+1))</f>
        <v>#REF!</v>
      </c>
      <c r="B842" s="661" t="e">
        <f aca="false">IF(A842="","",+B841)</f>
        <v>#REF!</v>
      </c>
      <c r="C842" s="661" t="e">
        <f aca="false">IF(A842="","",IF(#REF!+'Plano Prestação Mensal Proposta'!A842&gt;120,0,ROUND(IF(B842&gt;0.045,(0.045*0.5),(0.5)*B842),7)))</f>
        <v>#REF!</v>
      </c>
      <c r="D842" s="661" t="e">
        <f aca="false">IF(A842="","",+B842-C842)</f>
        <v>#REF!</v>
      </c>
      <c r="E842" s="662" t="e">
        <f aca="false">IF(A842="","",IF(F841="","",+E841-F841))</f>
        <v>#REF!</v>
      </c>
      <c r="F842" s="662" t="e">
        <f aca="false">IF(A842="","",IF(J842="","",+J842-H842))</f>
        <v>#REF!</v>
      </c>
      <c r="G842" s="662" t="e">
        <f aca="false">IF(A842="","",IF(E842="","",ROUND(+E842*((1+B842)^(1/12)-1),2)))</f>
        <v>#REF!</v>
      </c>
      <c r="H842" s="662" t="e">
        <f aca="false">IF(A842="","",IF(E842="","",ROUND(+E842*((1+D842)^(1/12)-1),2)))</f>
        <v>#REF!</v>
      </c>
      <c r="I842" s="662" t="e">
        <f aca="false">IF(A842="","",+G842-H842)</f>
        <v>#REF!</v>
      </c>
      <c r="J842" s="662" t="e">
        <f aca="false">IF(A842="","",IF(#REF!="","",PMT((1+D842)^(1/12)-1,(#REF!*12)-A842+1,-E842)))</f>
        <v>#REF!</v>
      </c>
    </row>
    <row r="843" customFormat="false" ht="14.25" hidden="false" customHeight="false" outlineLevel="0" collapsed="false">
      <c r="A843" s="660" t="e">
        <f aca="false">IF(A842="","",IF(A842=#REF!*12,"",+A842+1))</f>
        <v>#REF!</v>
      </c>
      <c r="B843" s="661" t="e">
        <f aca="false">IF(A843="","",+B842)</f>
        <v>#REF!</v>
      </c>
      <c r="C843" s="661" t="e">
        <f aca="false">IF(A843="","",IF(#REF!+'Plano Prestação Mensal Proposta'!A843&gt;120,0,ROUND(IF(B843&gt;0.045,(0.045*0.5),(0.5)*B843),7)))</f>
        <v>#REF!</v>
      </c>
      <c r="D843" s="661" t="e">
        <f aca="false">IF(A843="","",+B843-C843)</f>
        <v>#REF!</v>
      </c>
      <c r="E843" s="662" t="e">
        <f aca="false">IF(A843="","",IF(F842="","",+E842-F842))</f>
        <v>#REF!</v>
      </c>
      <c r="F843" s="662" t="e">
        <f aca="false">IF(A843="","",IF(J843="","",+J843-H843))</f>
        <v>#REF!</v>
      </c>
      <c r="G843" s="662" t="e">
        <f aca="false">IF(A843="","",IF(E843="","",ROUND(+E843*((1+B843)^(1/12)-1),2)))</f>
        <v>#REF!</v>
      </c>
      <c r="H843" s="662" t="e">
        <f aca="false">IF(A843="","",IF(E843="","",ROUND(+E843*((1+D843)^(1/12)-1),2)))</f>
        <v>#REF!</v>
      </c>
      <c r="I843" s="662" t="e">
        <f aca="false">IF(A843="","",+G843-H843)</f>
        <v>#REF!</v>
      </c>
      <c r="J843" s="662" t="e">
        <f aca="false">IF(A843="","",IF(#REF!="","",PMT((1+D843)^(1/12)-1,(#REF!*12)-A843+1,-E843)))</f>
        <v>#REF!</v>
      </c>
    </row>
    <row r="844" customFormat="false" ht="14.25" hidden="false" customHeight="false" outlineLevel="0" collapsed="false">
      <c r="A844" s="660" t="e">
        <f aca="false">IF(A843="","",IF(A843=#REF!*12,"",+A843+1))</f>
        <v>#REF!</v>
      </c>
      <c r="B844" s="661" t="e">
        <f aca="false">IF(A844="","",+B843)</f>
        <v>#REF!</v>
      </c>
      <c r="C844" s="661" t="e">
        <f aca="false">IF(A844="","",IF(#REF!+'Plano Prestação Mensal Proposta'!A844&gt;120,0,ROUND(IF(B844&gt;0.045,(0.045*0.5),(0.5)*B844),7)))</f>
        <v>#REF!</v>
      </c>
      <c r="D844" s="661" t="e">
        <f aca="false">IF(A844="","",+B844-C844)</f>
        <v>#REF!</v>
      </c>
      <c r="E844" s="662" t="e">
        <f aca="false">IF(A844="","",IF(F843="","",+E843-F843))</f>
        <v>#REF!</v>
      </c>
      <c r="F844" s="662" t="e">
        <f aca="false">IF(A844="","",IF(J844="","",+J844-H844))</f>
        <v>#REF!</v>
      </c>
      <c r="G844" s="662" t="e">
        <f aca="false">IF(A844="","",IF(E844="","",ROUND(+E844*((1+B844)^(1/12)-1),2)))</f>
        <v>#REF!</v>
      </c>
      <c r="H844" s="662" t="e">
        <f aca="false">IF(A844="","",IF(E844="","",ROUND(+E844*((1+D844)^(1/12)-1),2)))</f>
        <v>#REF!</v>
      </c>
      <c r="I844" s="662" t="e">
        <f aca="false">IF(A844="","",+G844-H844)</f>
        <v>#REF!</v>
      </c>
      <c r="J844" s="662" t="e">
        <f aca="false">IF(A844="","",IF(#REF!="","",PMT((1+D844)^(1/12)-1,(#REF!*12)-A844+1,-E844)))</f>
        <v>#REF!</v>
      </c>
    </row>
    <row r="845" customFormat="false" ht="14.25" hidden="false" customHeight="false" outlineLevel="0" collapsed="false">
      <c r="A845" s="660" t="e">
        <f aca="false">IF(A844="","",IF(A844=#REF!*12,"",+A844+1))</f>
        <v>#REF!</v>
      </c>
      <c r="B845" s="661" t="e">
        <f aca="false">IF(A845="","",+B844)</f>
        <v>#REF!</v>
      </c>
      <c r="C845" s="661" t="e">
        <f aca="false">IF(A845="","",IF(#REF!+'Plano Prestação Mensal Proposta'!A845&gt;120,0,ROUND(IF(B845&gt;0.045,(0.045*0.5),(0.5)*B845),7)))</f>
        <v>#REF!</v>
      </c>
      <c r="D845" s="661" t="e">
        <f aca="false">IF(A845="","",+B845-C845)</f>
        <v>#REF!</v>
      </c>
      <c r="E845" s="662" t="e">
        <f aca="false">IF(A845="","",IF(F844="","",+E844-F844))</f>
        <v>#REF!</v>
      </c>
      <c r="F845" s="662" t="e">
        <f aca="false">IF(A845="","",IF(J845="","",+J845-H845))</f>
        <v>#REF!</v>
      </c>
      <c r="G845" s="662" t="e">
        <f aca="false">IF(A845="","",IF(E845="","",ROUND(+E845*((1+B845)^(1/12)-1),2)))</f>
        <v>#REF!</v>
      </c>
      <c r="H845" s="662" t="e">
        <f aca="false">IF(A845="","",IF(E845="","",ROUND(+E845*((1+D845)^(1/12)-1),2)))</f>
        <v>#REF!</v>
      </c>
      <c r="I845" s="662" t="e">
        <f aca="false">IF(A845="","",+G845-H845)</f>
        <v>#REF!</v>
      </c>
      <c r="J845" s="662" t="e">
        <f aca="false">IF(A845="","",IF(#REF!="","",PMT((1+D845)^(1/12)-1,(#REF!*12)-A845+1,-E845)))</f>
        <v>#REF!</v>
      </c>
    </row>
    <row r="846" customFormat="false" ht="14.25" hidden="false" customHeight="false" outlineLevel="0" collapsed="false">
      <c r="A846" s="660" t="e">
        <f aca="false">IF(A845="","",IF(A845=#REF!*12,"",+A845+1))</f>
        <v>#REF!</v>
      </c>
      <c r="B846" s="661" t="e">
        <f aca="false">IF(A846="","",+B845)</f>
        <v>#REF!</v>
      </c>
      <c r="C846" s="661" t="e">
        <f aca="false">IF(A846="","",IF(#REF!+'Plano Prestação Mensal Proposta'!A846&gt;120,0,ROUND(IF(B846&gt;0.045,(0.045*0.5),(0.5)*B846),7)))</f>
        <v>#REF!</v>
      </c>
      <c r="D846" s="661" t="e">
        <f aca="false">IF(A846="","",+B846-C846)</f>
        <v>#REF!</v>
      </c>
      <c r="E846" s="662" t="e">
        <f aca="false">IF(A846="","",IF(F845="","",+E845-F845))</f>
        <v>#REF!</v>
      </c>
      <c r="F846" s="662" t="e">
        <f aca="false">IF(A846="","",IF(J846="","",+J846-H846))</f>
        <v>#REF!</v>
      </c>
      <c r="G846" s="662" t="e">
        <f aca="false">IF(A846="","",IF(E846="","",ROUND(+E846*((1+B846)^(1/12)-1),2)))</f>
        <v>#REF!</v>
      </c>
      <c r="H846" s="662" t="e">
        <f aca="false">IF(A846="","",IF(E846="","",ROUND(+E846*((1+D846)^(1/12)-1),2)))</f>
        <v>#REF!</v>
      </c>
      <c r="I846" s="662" t="e">
        <f aca="false">IF(A846="","",+G846-H846)</f>
        <v>#REF!</v>
      </c>
      <c r="J846" s="662" t="e">
        <f aca="false">IF(A846="","",IF(#REF!="","",PMT((1+D846)^(1/12)-1,(#REF!*12)-A846+1,-E846)))</f>
        <v>#REF!</v>
      </c>
    </row>
    <row r="847" customFormat="false" ht="14.25" hidden="false" customHeight="false" outlineLevel="0" collapsed="false">
      <c r="A847" s="660" t="e">
        <f aca="false">IF(A846="","",IF(A846=#REF!*12,"",+A846+1))</f>
        <v>#REF!</v>
      </c>
      <c r="B847" s="661" t="e">
        <f aca="false">IF(A847="","",+B846)</f>
        <v>#REF!</v>
      </c>
      <c r="C847" s="661" t="e">
        <f aca="false">IF(A847="","",IF(#REF!+'Plano Prestação Mensal Proposta'!A847&gt;120,0,ROUND(IF(B847&gt;0.045,(0.045*0.5),(0.5)*B847),7)))</f>
        <v>#REF!</v>
      </c>
      <c r="D847" s="661" t="e">
        <f aca="false">IF(A847="","",+B847-C847)</f>
        <v>#REF!</v>
      </c>
      <c r="E847" s="662" t="e">
        <f aca="false">IF(A847="","",IF(F846="","",+E846-F846))</f>
        <v>#REF!</v>
      </c>
      <c r="F847" s="662" t="e">
        <f aca="false">IF(A847="","",IF(J847="","",+J847-H847))</f>
        <v>#REF!</v>
      </c>
      <c r="G847" s="662" t="e">
        <f aca="false">IF(A847="","",IF(E847="","",ROUND(+E847*((1+B847)^(1/12)-1),2)))</f>
        <v>#REF!</v>
      </c>
      <c r="H847" s="662" t="e">
        <f aca="false">IF(A847="","",IF(E847="","",ROUND(+E847*((1+D847)^(1/12)-1),2)))</f>
        <v>#REF!</v>
      </c>
      <c r="I847" s="662" t="e">
        <f aca="false">IF(A847="","",+G847-H847)</f>
        <v>#REF!</v>
      </c>
      <c r="J847" s="662" t="e">
        <f aca="false">IF(A847="","",IF(#REF!="","",PMT((1+D847)^(1/12)-1,(#REF!*12)-A847+1,-E847)))</f>
        <v>#REF!</v>
      </c>
    </row>
    <row r="848" customFormat="false" ht="14.25" hidden="false" customHeight="false" outlineLevel="0" collapsed="false">
      <c r="A848" s="660" t="e">
        <f aca="false">IF(A847="","",IF(A847=#REF!*12,"",+A847+1))</f>
        <v>#REF!</v>
      </c>
      <c r="B848" s="661" t="e">
        <f aca="false">IF(A848="","",+B847)</f>
        <v>#REF!</v>
      </c>
      <c r="C848" s="661" t="e">
        <f aca="false">IF(A848="","",IF(#REF!+'Plano Prestação Mensal Proposta'!A848&gt;120,0,ROUND(IF(B848&gt;0.045,(0.045*0.5),(0.5)*B848),7)))</f>
        <v>#REF!</v>
      </c>
      <c r="D848" s="661" t="e">
        <f aca="false">IF(A848="","",+B848-C848)</f>
        <v>#REF!</v>
      </c>
      <c r="E848" s="662" t="e">
        <f aca="false">IF(A848="","",IF(F847="","",+E847-F847))</f>
        <v>#REF!</v>
      </c>
      <c r="F848" s="662" t="e">
        <f aca="false">IF(A848="","",IF(J848="","",+J848-H848))</f>
        <v>#REF!</v>
      </c>
      <c r="G848" s="662" t="e">
        <f aca="false">IF(A848="","",IF(E848="","",ROUND(+E848*((1+B848)^(1/12)-1),2)))</f>
        <v>#REF!</v>
      </c>
      <c r="H848" s="662" t="e">
        <f aca="false">IF(A848="","",IF(E848="","",ROUND(+E848*((1+D848)^(1/12)-1),2)))</f>
        <v>#REF!</v>
      </c>
      <c r="I848" s="662" t="e">
        <f aca="false">IF(A848="","",+G848-H848)</f>
        <v>#REF!</v>
      </c>
      <c r="J848" s="662" t="e">
        <f aca="false">IF(A848="","",IF(#REF!="","",PMT((1+D848)^(1/12)-1,(#REF!*12)-A848+1,-E848)))</f>
        <v>#REF!</v>
      </c>
    </row>
    <row r="849" customFormat="false" ht="14.25" hidden="false" customHeight="false" outlineLevel="0" collapsed="false">
      <c r="A849" s="660" t="e">
        <f aca="false">IF(A848="","",IF(A848=#REF!*12,"",+A848+1))</f>
        <v>#REF!</v>
      </c>
      <c r="B849" s="661" t="e">
        <f aca="false">IF(A849="","",+B848)</f>
        <v>#REF!</v>
      </c>
      <c r="C849" s="661" t="e">
        <f aca="false">IF(A849="","",IF(#REF!+'Plano Prestação Mensal Proposta'!A849&gt;120,0,ROUND(IF(B849&gt;0.045,(0.045*0.5),(0.5)*B849),7)))</f>
        <v>#REF!</v>
      </c>
      <c r="D849" s="661" t="e">
        <f aca="false">IF(A849="","",+B849-C849)</f>
        <v>#REF!</v>
      </c>
      <c r="E849" s="662" t="e">
        <f aca="false">IF(A849="","",IF(F848="","",+E848-F848))</f>
        <v>#REF!</v>
      </c>
      <c r="F849" s="662" t="e">
        <f aca="false">IF(A849="","",IF(J849="","",+J849-H849))</f>
        <v>#REF!</v>
      </c>
      <c r="G849" s="662" t="e">
        <f aca="false">IF(A849="","",IF(E849="","",ROUND(+E849*((1+B849)^(1/12)-1),2)))</f>
        <v>#REF!</v>
      </c>
      <c r="H849" s="662" t="e">
        <f aca="false">IF(A849="","",IF(E849="","",ROUND(+E849*((1+D849)^(1/12)-1),2)))</f>
        <v>#REF!</v>
      </c>
      <c r="I849" s="662" t="e">
        <f aca="false">IF(A849="","",+G849-H849)</f>
        <v>#REF!</v>
      </c>
      <c r="J849" s="662" t="e">
        <f aca="false">IF(A849="","",IF(#REF!="","",PMT((1+D849)^(1/12)-1,(#REF!*12)-A849+1,-E849)))</f>
        <v>#REF!</v>
      </c>
    </row>
    <row r="850" customFormat="false" ht="14.25" hidden="false" customHeight="false" outlineLevel="0" collapsed="false">
      <c r="A850" s="660" t="e">
        <f aca="false">IF(A849="","",IF(A849=#REF!*12,"",+A849+1))</f>
        <v>#REF!</v>
      </c>
      <c r="B850" s="661" t="e">
        <f aca="false">IF(A850="","",+B849)</f>
        <v>#REF!</v>
      </c>
      <c r="C850" s="661" t="e">
        <f aca="false">IF(A850="","",IF(#REF!+'Plano Prestação Mensal Proposta'!A850&gt;120,0,ROUND(IF(B850&gt;0.045,(0.045*0.5),(0.5)*B850),7)))</f>
        <v>#REF!</v>
      </c>
      <c r="D850" s="661" t="e">
        <f aca="false">IF(A850="","",+B850-C850)</f>
        <v>#REF!</v>
      </c>
      <c r="E850" s="662" t="e">
        <f aca="false">IF(A850="","",IF(F849="","",+E849-F849))</f>
        <v>#REF!</v>
      </c>
      <c r="F850" s="662" t="e">
        <f aca="false">IF(A850="","",IF(J850="","",+J850-H850))</f>
        <v>#REF!</v>
      </c>
      <c r="G850" s="662" t="e">
        <f aca="false">IF(A850="","",IF(E850="","",ROUND(+E850*((1+B850)^(1/12)-1),2)))</f>
        <v>#REF!</v>
      </c>
      <c r="H850" s="662" t="e">
        <f aca="false">IF(A850="","",IF(E850="","",ROUND(+E850*((1+D850)^(1/12)-1),2)))</f>
        <v>#REF!</v>
      </c>
      <c r="I850" s="662" t="e">
        <f aca="false">IF(A850="","",+G850-H850)</f>
        <v>#REF!</v>
      </c>
      <c r="J850" s="662" t="e">
        <f aca="false">IF(A850="","",IF(#REF!="","",PMT((1+D850)^(1/12)-1,(#REF!*12)-A850+1,-E850)))</f>
        <v>#REF!</v>
      </c>
    </row>
    <row r="851" customFormat="false" ht="14.25" hidden="false" customHeight="false" outlineLevel="0" collapsed="false">
      <c r="A851" s="660" t="e">
        <f aca="false">IF(A850="","",IF(A850=#REF!*12,"",+A850+1))</f>
        <v>#REF!</v>
      </c>
      <c r="B851" s="661" t="e">
        <f aca="false">IF(A851="","",+B850)</f>
        <v>#REF!</v>
      </c>
      <c r="C851" s="661" t="e">
        <f aca="false">IF(A851="","",IF(#REF!+'Plano Prestação Mensal Proposta'!A851&gt;120,0,ROUND(IF(B851&gt;0.045,(0.045*0.5),(0.5)*B851),7)))</f>
        <v>#REF!</v>
      </c>
      <c r="D851" s="661" t="e">
        <f aca="false">IF(A851="","",+B851-C851)</f>
        <v>#REF!</v>
      </c>
      <c r="E851" s="662" t="e">
        <f aca="false">IF(A851="","",IF(F850="","",+E850-F850))</f>
        <v>#REF!</v>
      </c>
      <c r="F851" s="662" t="e">
        <f aca="false">IF(A851="","",IF(J851="","",+J851-H851))</f>
        <v>#REF!</v>
      </c>
      <c r="G851" s="662" t="e">
        <f aca="false">IF(A851="","",IF(E851="","",ROUND(+E851*((1+B851)^(1/12)-1),2)))</f>
        <v>#REF!</v>
      </c>
      <c r="H851" s="662" t="e">
        <f aca="false">IF(A851="","",IF(E851="","",ROUND(+E851*((1+D851)^(1/12)-1),2)))</f>
        <v>#REF!</v>
      </c>
      <c r="I851" s="662" t="e">
        <f aca="false">IF(A851="","",+G851-H851)</f>
        <v>#REF!</v>
      </c>
      <c r="J851" s="662" t="e">
        <f aca="false">IF(A851="","",IF(#REF!="","",PMT((1+D851)^(1/12)-1,(#REF!*12)-A851+1,-E851)))</f>
        <v>#REF!</v>
      </c>
    </row>
    <row r="852" customFormat="false" ht="14.25" hidden="false" customHeight="false" outlineLevel="0" collapsed="false">
      <c r="A852" s="660" t="e">
        <f aca="false">IF(A851="","",IF(A851=#REF!*12,"",+A851+1))</f>
        <v>#REF!</v>
      </c>
      <c r="B852" s="661" t="e">
        <f aca="false">IF(A852="","",+B851)</f>
        <v>#REF!</v>
      </c>
      <c r="C852" s="661" t="e">
        <f aca="false">IF(A852="","",IF(#REF!+'Plano Prestação Mensal Proposta'!A852&gt;120,0,ROUND(IF(B852&gt;0.045,(0.045*0.5),(0.5)*B852),7)))</f>
        <v>#REF!</v>
      </c>
      <c r="D852" s="661" t="e">
        <f aca="false">IF(A852="","",+B852-C852)</f>
        <v>#REF!</v>
      </c>
      <c r="E852" s="662" t="e">
        <f aca="false">IF(A852="","",IF(F851="","",+E851-F851))</f>
        <v>#REF!</v>
      </c>
      <c r="F852" s="662" t="e">
        <f aca="false">IF(A852="","",IF(J852="","",+J852-H852))</f>
        <v>#REF!</v>
      </c>
      <c r="G852" s="662" t="e">
        <f aca="false">IF(A852="","",IF(E852="","",ROUND(+E852*((1+B852)^(1/12)-1),2)))</f>
        <v>#REF!</v>
      </c>
      <c r="H852" s="662" t="e">
        <f aca="false">IF(A852="","",IF(E852="","",ROUND(+E852*((1+D852)^(1/12)-1),2)))</f>
        <v>#REF!</v>
      </c>
      <c r="I852" s="662" t="e">
        <f aca="false">IF(A852="","",+G852-H852)</f>
        <v>#REF!</v>
      </c>
      <c r="J852" s="662" t="e">
        <f aca="false">IF(A852="","",IF(#REF!="","",PMT((1+D852)^(1/12)-1,(#REF!*12)-A852+1,-E852)))</f>
        <v>#REF!</v>
      </c>
    </row>
    <row r="853" customFormat="false" ht="14.25" hidden="false" customHeight="false" outlineLevel="0" collapsed="false">
      <c r="A853" s="660" t="e">
        <f aca="false">IF(A852="","",IF(A852=#REF!*12,"",+A852+1))</f>
        <v>#REF!</v>
      </c>
      <c r="B853" s="661" t="e">
        <f aca="false">IF(A853="","",+B852)</f>
        <v>#REF!</v>
      </c>
      <c r="C853" s="661" t="e">
        <f aca="false">IF(A853="","",IF(#REF!+'Plano Prestação Mensal Proposta'!A853&gt;120,0,ROUND(IF(B853&gt;0.045,(0.045*0.5),(0.5)*B853),7)))</f>
        <v>#REF!</v>
      </c>
      <c r="D853" s="661" t="e">
        <f aca="false">IF(A853="","",+B853-C853)</f>
        <v>#REF!</v>
      </c>
      <c r="E853" s="662" t="e">
        <f aca="false">IF(A853="","",IF(F852="","",+E852-F852))</f>
        <v>#REF!</v>
      </c>
      <c r="F853" s="662" t="e">
        <f aca="false">IF(A853="","",IF(J853="","",+J853-H853))</f>
        <v>#REF!</v>
      </c>
      <c r="G853" s="662" t="e">
        <f aca="false">IF(A853="","",IF(E853="","",ROUND(+E853*((1+B853)^(1/12)-1),2)))</f>
        <v>#REF!</v>
      </c>
      <c r="H853" s="662" t="e">
        <f aca="false">IF(A853="","",IF(E853="","",ROUND(+E853*((1+D853)^(1/12)-1),2)))</f>
        <v>#REF!</v>
      </c>
      <c r="I853" s="662" t="e">
        <f aca="false">IF(A853="","",+G853-H853)</f>
        <v>#REF!</v>
      </c>
      <c r="J853" s="662" t="e">
        <f aca="false">IF(A853="","",IF(#REF!="","",PMT((1+D853)^(1/12)-1,(#REF!*12)-A853+1,-E853)))</f>
        <v>#REF!</v>
      </c>
    </row>
    <row r="854" customFormat="false" ht="14.25" hidden="false" customHeight="false" outlineLevel="0" collapsed="false">
      <c r="A854" s="660" t="e">
        <f aca="false">IF(A853="","",IF(A853=#REF!*12,"",+A853+1))</f>
        <v>#REF!</v>
      </c>
      <c r="B854" s="661" t="e">
        <f aca="false">IF(A854="","",+B853)</f>
        <v>#REF!</v>
      </c>
      <c r="C854" s="661" t="e">
        <f aca="false">IF(A854="","",IF(#REF!+'Plano Prestação Mensal Proposta'!A854&gt;120,0,ROUND(IF(B854&gt;0.045,(0.045*0.5),(0.5)*B854),7)))</f>
        <v>#REF!</v>
      </c>
      <c r="D854" s="661" t="e">
        <f aca="false">IF(A854="","",+B854-C854)</f>
        <v>#REF!</v>
      </c>
      <c r="E854" s="662" t="e">
        <f aca="false">IF(A854="","",IF(F853="","",+E853-F853))</f>
        <v>#REF!</v>
      </c>
      <c r="F854" s="662" t="e">
        <f aca="false">IF(A854="","",IF(J854="","",+J854-H854))</f>
        <v>#REF!</v>
      </c>
      <c r="G854" s="662" t="e">
        <f aca="false">IF(A854="","",IF(E854="","",ROUND(+E854*((1+B854)^(1/12)-1),2)))</f>
        <v>#REF!</v>
      </c>
      <c r="H854" s="662" t="e">
        <f aca="false">IF(A854="","",IF(E854="","",ROUND(+E854*((1+D854)^(1/12)-1),2)))</f>
        <v>#REF!</v>
      </c>
      <c r="I854" s="662" t="e">
        <f aca="false">IF(A854="","",+G854-H854)</f>
        <v>#REF!</v>
      </c>
      <c r="J854" s="662" t="e">
        <f aca="false">IF(A854="","",IF(#REF!="","",PMT((1+D854)^(1/12)-1,(#REF!*12)-A854+1,-E854)))</f>
        <v>#REF!</v>
      </c>
    </row>
    <row r="855" customFormat="false" ht="14.25" hidden="false" customHeight="false" outlineLevel="0" collapsed="false">
      <c r="A855" s="660" t="e">
        <f aca="false">IF(A854="","",IF(A854=#REF!*12,"",+A854+1))</f>
        <v>#REF!</v>
      </c>
      <c r="B855" s="661" t="e">
        <f aca="false">IF(A855="","",+B854)</f>
        <v>#REF!</v>
      </c>
      <c r="C855" s="661" t="e">
        <f aca="false">IF(A855="","",IF(#REF!+'Plano Prestação Mensal Proposta'!A855&gt;120,0,ROUND(IF(B855&gt;0.045,(0.045*0.5),(0.5)*B855),7)))</f>
        <v>#REF!</v>
      </c>
      <c r="D855" s="661" t="e">
        <f aca="false">IF(A855="","",+B855-C855)</f>
        <v>#REF!</v>
      </c>
      <c r="E855" s="662" t="e">
        <f aca="false">IF(A855="","",IF(F854="","",+E854-F854))</f>
        <v>#REF!</v>
      </c>
      <c r="F855" s="662" t="e">
        <f aca="false">IF(A855="","",IF(J855="","",+J855-H855))</f>
        <v>#REF!</v>
      </c>
      <c r="G855" s="662" t="e">
        <f aca="false">IF(A855="","",IF(E855="","",ROUND(+E855*((1+B855)^(1/12)-1),2)))</f>
        <v>#REF!</v>
      </c>
      <c r="H855" s="662" t="e">
        <f aca="false">IF(A855="","",IF(E855="","",ROUND(+E855*((1+D855)^(1/12)-1),2)))</f>
        <v>#REF!</v>
      </c>
      <c r="I855" s="662" t="e">
        <f aca="false">IF(A855="","",+G855-H855)</f>
        <v>#REF!</v>
      </c>
      <c r="J855" s="662" t="e">
        <f aca="false">IF(A855="","",IF(#REF!="","",PMT((1+D855)^(1/12)-1,(#REF!*12)-A855+1,-E855)))</f>
        <v>#REF!</v>
      </c>
    </row>
    <row r="856" customFormat="false" ht="14.25" hidden="false" customHeight="false" outlineLevel="0" collapsed="false">
      <c r="A856" s="660" t="e">
        <f aca="false">IF(A855="","",IF(A855=#REF!*12,"",+A855+1))</f>
        <v>#REF!</v>
      </c>
      <c r="B856" s="661" t="e">
        <f aca="false">IF(A856="","",+B855)</f>
        <v>#REF!</v>
      </c>
      <c r="C856" s="661" t="e">
        <f aca="false">IF(A856="","",IF(#REF!+'Plano Prestação Mensal Proposta'!A856&gt;120,0,ROUND(IF(B856&gt;0.045,(0.045*0.5),(0.5)*B856),7)))</f>
        <v>#REF!</v>
      </c>
      <c r="D856" s="661" t="e">
        <f aca="false">IF(A856="","",+B856-C856)</f>
        <v>#REF!</v>
      </c>
      <c r="E856" s="662" t="e">
        <f aca="false">IF(A856="","",IF(F855="","",+E855-F855))</f>
        <v>#REF!</v>
      </c>
      <c r="F856" s="662" t="e">
        <f aca="false">IF(A856="","",IF(J856="","",+J856-H856))</f>
        <v>#REF!</v>
      </c>
      <c r="G856" s="662" t="e">
        <f aca="false">IF(A856="","",IF(E856="","",ROUND(+E856*((1+B856)^(1/12)-1),2)))</f>
        <v>#REF!</v>
      </c>
      <c r="H856" s="662" t="e">
        <f aca="false">IF(A856="","",IF(E856="","",ROUND(+E856*((1+D856)^(1/12)-1),2)))</f>
        <v>#REF!</v>
      </c>
      <c r="I856" s="662" t="e">
        <f aca="false">IF(A856="","",+G856-H856)</f>
        <v>#REF!</v>
      </c>
      <c r="J856" s="662" t="e">
        <f aca="false">IF(A856="","",IF(#REF!="","",PMT((1+D856)^(1/12)-1,(#REF!*12)-A856+1,-E856)))</f>
        <v>#REF!</v>
      </c>
    </row>
    <row r="857" customFormat="false" ht="14.25" hidden="false" customHeight="false" outlineLevel="0" collapsed="false">
      <c r="A857" s="660" t="e">
        <f aca="false">IF(A856="","",IF(A856=#REF!*12,"",+A856+1))</f>
        <v>#REF!</v>
      </c>
      <c r="B857" s="661" t="e">
        <f aca="false">IF(A857="","",+B856)</f>
        <v>#REF!</v>
      </c>
      <c r="C857" s="661" t="e">
        <f aca="false">IF(A857="","",IF(#REF!+'Plano Prestação Mensal Proposta'!A857&gt;120,0,ROUND(IF(B857&gt;0.045,(0.045*0.5),(0.5)*B857),7)))</f>
        <v>#REF!</v>
      </c>
      <c r="D857" s="661" t="e">
        <f aca="false">IF(A857="","",+B857-C857)</f>
        <v>#REF!</v>
      </c>
      <c r="E857" s="662" t="e">
        <f aca="false">IF(A857="","",IF(F856="","",+E856-F856))</f>
        <v>#REF!</v>
      </c>
      <c r="F857" s="662" t="e">
        <f aca="false">IF(A857="","",IF(J857="","",+J857-H857))</f>
        <v>#REF!</v>
      </c>
      <c r="G857" s="662" t="e">
        <f aca="false">IF(A857="","",IF(E857="","",ROUND(+E857*((1+B857)^(1/12)-1),2)))</f>
        <v>#REF!</v>
      </c>
      <c r="H857" s="662" t="e">
        <f aca="false">IF(A857="","",IF(E857="","",ROUND(+E857*((1+D857)^(1/12)-1),2)))</f>
        <v>#REF!</v>
      </c>
      <c r="I857" s="662" t="e">
        <f aca="false">IF(A857="","",+G857-H857)</f>
        <v>#REF!</v>
      </c>
      <c r="J857" s="662" t="e">
        <f aca="false">IF(A857="","",IF(#REF!="","",PMT((1+D857)^(1/12)-1,(#REF!*12)-A857+1,-E857)))</f>
        <v>#REF!</v>
      </c>
    </row>
    <row r="858" customFormat="false" ht="14.25" hidden="false" customHeight="false" outlineLevel="0" collapsed="false">
      <c r="A858" s="660" t="e">
        <f aca="false">IF(A857="","",IF(A857=#REF!*12,"",+A857+1))</f>
        <v>#REF!</v>
      </c>
      <c r="B858" s="661" t="e">
        <f aca="false">IF(A858="","",+B857)</f>
        <v>#REF!</v>
      </c>
      <c r="C858" s="661" t="e">
        <f aca="false">IF(A858="","",IF(#REF!+'Plano Prestação Mensal Proposta'!A858&gt;120,0,ROUND(IF(B858&gt;0.045,(0.045*0.5),(0.5)*B858),7)))</f>
        <v>#REF!</v>
      </c>
      <c r="D858" s="661" t="e">
        <f aca="false">IF(A858="","",+B858-C858)</f>
        <v>#REF!</v>
      </c>
      <c r="E858" s="662" t="e">
        <f aca="false">IF(A858="","",IF(F857="","",+E857-F857))</f>
        <v>#REF!</v>
      </c>
      <c r="F858" s="662" t="e">
        <f aca="false">IF(A858="","",IF(J858="","",+J858-H858))</f>
        <v>#REF!</v>
      </c>
      <c r="G858" s="662" t="e">
        <f aca="false">IF(A858="","",IF(E858="","",ROUND(+E858*((1+B858)^(1/12)-1),2)))</f>
        <v>#REF!</v>
      </c>
      <c r="H858" s="662" t="e">
        <f aca="false">IF(A858="","",IF(E858="","",ROUND(+E858*((1+D858)^(1/12)-1),2)))</f>
        <v>#REF!</v>
      </c>
      <c r="I858" s="662" t="e">
        <f aca="false">IF(A858="","",+G858-H858)</f>
        <v>#REF!</v>
      </c>
      <c r="J858" s="662" t="e">
        <f aca="false">IF(A858="","",IF(#REF!="","",PMT((1+D858)^(1/12)-1,(#REF!*12)-A858+1,-E858)))</f>
        <v>#REF!</v>
      </c>
    </row>
    <row r="859" customFormat="false" ht="14.25" hidden="false" customHeight="false" outlineLevel="0" collapsed="false">
      <c r="A859" s="660" t="e">
        <f aca="false">IF(A858="","",IF(A858=#REF!*12,"",+A858+1))</f>
        <v>#REF!</v>
      </c>
      <c r="B859" s="661" t="e">
        <f aca="false">IF(A859="","",+B858)</f>
        <v>#REF!</v>
      </c>
      <c r="C859" s="661" t="e">
        <f aca="false">IF(A859="","",IF(#REF!+'Plano Prestação Mensal Proposta'!A859&gt;120,0,ROUND(IF(B859&gt;0.045,(0.045*0.5),(0.5)*B859),7)))</f>
        <v>#REF!</v>
      </c>
      <c r="D859" s="661" t="e">
        <f aca="false">IF(A859="","",+B859-C859)</f>
        <v>#REF!</v>
      </c>
      <c r="E859" s="662" t="e">
        <f aca="false">IF(A859="","",IF(F858="","",+E858-F858))</f>
        <v>#REF!</v>
      </c>
      <c r="F859" s="662" t="e">
        <f aca="false">IF(A859="","",IF(J859="","",+J859-H859))</f>
        <v>#REF!</v>
      </c>
      <c r="G859" s="662" t="e">
        <f aca="false">IF(A859="","",IF(E859="","",ROUND(+E859*((1+B859)^(1/12)-1),2)))</f>
        <v>#REF!</v>
      </c>
      <c r="H859" s="662" t="e">
        <f aca="false">IF(A859="","",IF(E859="","",ROUND(+E859*((1+D859)^(1/12)-1),2)))</f>
        <v>#REF!</v>
      </c>
      <c r="I859" s="662" t="e">
        <f aca="false">IF(A859="","",+G859-H859)</f>
        <v>#REF!</v>
      </c>
      <c r="J859" s="662" t="e">
        <f aca="false">IF(A859="","",IF(#REF!="","",PMT((1+D859)^(1/12)-1,(#REF!*12)-A859+1,-E859)))</f>
        <v>#REF!</v>
      </c>
    </row>
    <row r="860" customFormat="false" ht="14.25" hidden="false" customHeight="false" outlineLevel="0" collapsed="false">
      <c r="A860" s="660" t="e">
        <f aca="false">IF(A859="","",IF(A859=#REF!*12,"",+A859+1))</f>
        <v>#REF!</v>
      </c>
      <c r="B860" s="661" t="e">
        <f aca="false">IF(A860="","",+B859)</f>
        <v>#REF!</v>
      </c>
      <c r="C860" s="661" t="e">
        <f aca="false">IF(A860="","",IF(#REF!+'Plano Prestação Mensal Proposta'!A860&gt;120,0,ROUND(IF(B860&gt;0.045,(0.045*0.5),(0.5)*B860),7)))</f>
        <v>#REF!</v>
      </c>
      <c r="D860" s="661" t="e">
        <f aca="false">IF(A860="","",+B860-C860)</f>
        <v>#REF!</v>
      </c>
      <c r="E860" s="662" t="e">
        <f aca="false">IF(A860="","",IF(F859="","",+E859-F859))</f>
        <v>#REF!</v>
      </c>
      <c r="F860" s="662" t="e">
        <f aca="false">IF(A860="","",IF(J860="","",+J860-H860))</f>
        <v>#REF!</v>
      </c>
      <c r="G860" s="662" t="e">
        <f aca="false">IF(A860="","",IF(E860="","",ROUND(+E860*((1+B860)^(1/12)-1),2)))</f>
        <v>#REF!</v>
      </c>
      <c r="H860" s="662" t="e">
        <f aca="false">IF(A860="","",IF(E860="","",ROUND(+E860*((1+D860)^(1/12)-1),2)))</f>
        <v>#REF!</v>
      </c>
      <c r="I860" s="662" t="e">
        <f aca="false">IF(A860="","",+G860-H860)</f>
        <v>#REF!</v>
      </c>
      <c r="J860" s="662" t="e">
        <f aca="false">IF(A860="","",IF(#REF!="","",PMT((1+D860)^(1/12)-1,(#REF!*12)-A860+1,-E860)))</f>
        <v>#REF!</v>
      </c>
    </row>
    <row r="861" customFormat="false" ht="14.25" hidden="false" customHeight="false" outlineLevel="0" collapsed="false">
      <c r="A861" s="660" t="e">
        <f aca="false">IF(A860="","",IF(A860=#REF!*12,"",+A860+1))</f>
        <v>#REF!</v>
      </c>
      <c r="B861" s="661" t="e">
        <f aca="false">IF(A861="","",+B860)</f>
        <v>#REF!</v>
      </c>
      <c r="C861" s="661" t="e">
        <f aca="false">IF(A861="","",IF(#REF!+'Plano Prestação Mensal Proposta'!A861&gt;120,0,ROUND(IF(B861&gt;0.045,(0.045*0.5),(0.5)*B861),7)))</f>
        <v>#REF!</v>
      </c>
      <c r="D861" s="661" t="e">
        <f aca="false">IF(A861="","",+B861-C861)</f>
        <v>#REF!</v>
      </c>
      <c r="E861" s="662" t="e">
        <f aca="false">IF(A861="","",IF(F860="","",+E860-F860))</f>
        <v>#REF!</v>
      </c>
      <c r="F861" s="662" t="e">
        <f aca="false">IF(A861="","",IF(J861="","",+J861-H861))</f>
        <v>#REF!</v>
      </c>
      <c r="G861" s="662" t="e">
        <f aca="false">IF(A861="","",IF(E861="","",ROUND(+E861*((1+B861)^(1/12)-1),2)))</f>
        <v>#REF!</v>
      </c>
      <c r="H861" s="662" t="e">
        <f aca="false">IF(A861="","",IF(E861="","",ROUND(+E861*((1+D861)^(1/12)-1),2)))</f>
        <v>#REF!</v>
      </c>
      <c r="I861" s="662" t="e">
        <f aca="false">IF(A861="","",+G861-H861)</f>
        <v>#REF!</v>
      </c>
      <c r="J861" s="662" t="e">
        <f aca="false">IF(A861="","",IF(#REF!="","",PMT((1+D861)^(1/12)-1,(#REF!*12)-A861+1,-E861)))</f>
        <v>#REF!</v>
      </c>
    </row>
    <row r="862" customFormat="false" ht="14.25" hidden="false" customHeight="false" outlineLevel="0" collapsed="false">
      <c r="A862" s="660" t="e">
        <f aca="false">IF(A861="","",IF(A861=#REF!*12,"",+A861+1))</f>
        <v>#REF!</v>
      </c>
      <c r="B862" s="661" t="e">
        <f aca="false">IF(A862="","",+B861)</f>
        <v>#REF!</v>
      </c>
      <c r="C862" s="661" t="e">
        <f aca="false">IF(A862="","",IF(#REF!+'Plano Prestação Mensal Proposta'!A862&gt;120,0,ROUND(IF(B862&gt;0.045,(0.045*0.5),(0.5)*B862),7)))</f>
        <v>#REF!</v>
      </c>
      <c r="D862" s="661" t="e">
        <f aca="false">IF(A862="","",+B862-C862)</f>
        <v>#REF!</v>
      </c>
      <c r="E862" s="662" t="e">
        <f aca="false">IF(A862="","",IF(F861="","",+E861-F861))</f>
        <v>#REF!</v>
      </c>
      <c r="F862" s="662" t="e">
        <f aca="false">IF(A862="","",IF(J862="","",+J862-H862))</f>
        <v>#REF!</v>
      </c>
      <c r="G862" s="662" t="e">
        <f aca="false">IF(A862="","",IF(E862="","",ROUND(+E862*((1+B862)^(1/12)-1),2)))</f>
        <v>#REF!</v>
      </c>
      <c r="H862" s="662" t="e">
        <f aca="false">IF(A862="","",IF(E862="","",ROUND(+E862*((1+D862)^(1/12)-1),2)))</f>
        <v>#REF!</v>
      </c>
      <c r="I862" s="662" t="e">
        <f aca="false">IF(A862="","",+G862-H862)</f>
        <v>#REF!</v>
      </c>
      <c r="J862" s="662" t="e">
        <f aca="false">IF(A862="","",IF(#REF!="","",PMT((1+D862)^(1/12)-1,(#REF!*12)-A862+1,-E862)))</f>
        <v>#REF!</v>
      </c>
    </row>
    <row r="863" customFormat="false" ht="14.25" hidden="false" customHeight="false" outlineLevel="0" collapsed="false">
      <c r="A863" s="660" t="e">
        <f aca="false">IF(A862="","",IF(A862=#REF!*12,"",+A862+1))</f>
        <v>#REF!</v>
      </c>
      <c r="B863" s="661" t="e">
        <f aca="false">IF(A863="","",+B862)</f>
        <v>#REF!</v>
      </c>
      <c r="C863" s="661" t="e">
        <f aca="false">IF(A863="","",IF(#REF!+'Plano Prestação Mensal Proposta'!A863&gt;120,0,ROUND(IF(B863&gt;0.045,(0.045*0.5),(0.5)*B863),7)))</f>
        <v>#REF!</v>
      </c>
      <c r="D863" s="661" t="e">
        <f aca="false">IF(A863="","",+B863-C863)</f>
        <v>#REF!</v>
      </c>
      <c r="E863" s="662" t="e">
        <f aca="false">IF(A863="","",IF(F862="","",+E862-F862))</f>
        <v>#REF!</v>
      </c>
      <c r="F863" s="662" t="e">
        <f aca="false">IF(A863="","",IF(J863="","",+J863-H863))</f>
        <v>#REF!</v>
      </c>
      <c r="G863" s="662" t="e">
        <f aca="false">IF(A863="","",IF(E863="","",ROUND(+E863*((1+B863)^(1/12)-1),2)))</f>
        <v>#REF!</v>
      </c>
      <c r="H863" s="662" t="e">
        <f aca="false">IF(A863="","",IF(E863="","",ROUND(+E863*((1+D863)^(1/12)-1),2)))</f>
        <v>#REF!</v>
      </c>
      <c r="I863" s="662" t="e">
        <f aca="false">IF(A863="","",+G863-H863)</f>
        <v>#REF!</v>
      </c>
      <c r="J863" s="662" t="e">
        <f aca="false">IF(A863="","",IF(#REF!="","",PMT((1+D863)^(1/12)-1,(#REF!*12)-A863+1,-E863)))</f>
        <v>#REF!</v>
      </c>
    </row>
    <row r="864" customFormat="false" ht="14.25" hidden="false" customHeight="false" outlineLevel="0" collapsed="false">
      <c r="A864" s="660" t="e">
        <f aca="false">IF(A863="","",IF(A863=#REF!*12,"",+A863+1))</f>
        <v>#REF!</v>
      </c>
      <c r="B864" s="661" t="e">
        <f aca="false">IF(A864="","",+B863)</f>
        <v>#REF!</v>
      </c>
      <c r="C864" s="661" t="e">
        <f aca="false">IF(A864="","",IF(#REF!+'Plano Prestação Mensal Proposta'!A864&gt;120,0,ROUND(IF(B864&gt;0.045,(0.045*0.5),(0.5)*B864),7)))</f>
        <v>#REF!</v>
      </c>
      <c r="D864" s="661" t="e">
        <f aca="false">IF(A864="","",+B864-C864)</f>
        <v>#REF!</v>
      </c>
      <c r="E864" s="662" t="e">
        <f aca="false">IF(A864="","",IF(F863="","",+E863-F863))</f>
        <v>#REF!</v>
      </c>
      <c r="F864" s="662" t="e">
        <f aca="false">IF(A864="","",IF(J864="","",+J864-H864))</f>
        <v>#REF!</v>
      </c>
      <c r="G864" s="662" t="e">
        <f aca="false">IF(A864="","",IF(E864="","",ROUND(+E864*((1+B864)^(1/12)-1),2)))</f>
        <v>#REF!</v>
      </c>
      <c r="H864" s="662" t="e">
        <f aca="false">IF(A864="","",IF(E864="","",ROUND(+E864*((1+D864)^(1/12)-1),2)))</f>
        <v>#REF!</v>
      </c>
      <c r="I864" s="662" t="e">
        <f aca="false">IF(A864="","",+G864-H864)</f>
        <v>#REF!</v>
      </c>
      <c r="J864" s="662" t="e">
        <f aca="false">IF(A864="","",IF(#REF!="","",PMT((1+D864)^(1/12)-1,(#REF!*12)-A864+1,-E864)))</f>
        <v>#REF!</v>
      </c>
    </row>
    <row r="865" customFormat="false" ht="14.25" hidden="false" customHeight="false" outlineLevel="0" collapsed="false">
      <c r="A865" s="660" t="e">
        <f aca="false">IF(A864="","",IF(A864=#REF!*12,"",+A864+1))</f>
        <v>#REF!</v>
      </c>
      <c r="B865" s="661" t="e">
        <f aca="false">IF(A865="","",+B864)</f>
        <v>#REF!</v>
      </c>
      <c r="C865" s="661" t="e">
        <f aca="false">IF(A865="","",IF(#REF!+'Plano Prestação Mensal Proposta'!A865&gt;120,0,ROUND(IF(B865&gt;0.045,(0.045*0.5),(0.5)*B865),7)))</f>
        <v>#REF!</v>
      </c>
      <c r="D865" s="661" t="e">
        <f aca="false">IF(A865="","",+B865-C865)</f>
        <v>#REF!</v>
      </c>
      <c r="E865" s="662" t="e">
        <f aca="false">IF(A865="","",IF(F864="","",+E864-F864))</f>
        <v>#REF!</v>
      </c>
      <c r="F865" s="662" t="e">
        <f aca="false">IF(A865="","",IF(J865="","",+J865-H865))</f>
        <v>#REF!</v>
      </c>
      <c r="G865" s="662" t="e">
        <f aca="false">IF(A865="","",IF(E865="","",ROUND(+E865*((1+B865)^(1/12)-1),2)))</f>
        <v>#REF!</v>
      </c>
      <c r="H865" s="662" t="e">
        <f aca="false">IF(A865="","",IF(E865="","",ROUND(+E865*((1+D865)^(1/12)-1),2)))</f>
        <v>#REF!</v>
      </c>
      <c r="I865" s="662" t="e">
        <f aca="false">IF(A865="","",+G865-H865)</f>
        <v>#REF!</v>
      </c>
      <c r="J865" s="662" t="e">
        <f aca="false">IF(A865="","",IF(#REF!="","",PMT((1+D865)^(1/12)-1,(#REF!*12)-A865+1,-E865)))</f>
        <v>#REF!</v>
      </c>
    </row>
    <row r="866" customFormat="false" ht="14.25" hidden="false" customHeight="false" outlineLevel="0" collapsed="false">
      <c r="A866" s="660" t="e">
        <f aca="false">IF(A865="","",IF(A865=#REF!*12,"",+A865+1))</f>
        <v>#REF!</v>
      </c>
      <c r="B866" s="661" t="e">
        <f aca="false">IF(A866="","",+B865)</f>
        <v>#REF!</v>
      </c>
      <c r="C866" s="661" t="e">
        <f aca="false">IF(A866="","",IF(#REF!+'Plano Prestação Mensal Proposta'!A866&gt;120,0,ROUND(IF(B866&gt;0.045,(0.045*0.5),(0.5)*B866),7)))</f>
        <v>#REF!</v>
      </c>
      <c r="D866" s="661" t="e">
        <f aca="false">IF(A866="","",+B866-C866)</f>
        <v>#REF!</v>
      </c>
      <c r="E866" s="662" t="e">
        <f aca="false">IF(A866="","",IF(F865="","",+E865-F865))</f>
        <v>#REF!</v>
      </c>
      <c r="F866" s="662" t="e">
        <f aca="false">IF(A866="","",IF(J866="","",+J866-H866))</f>
        <v>#REF!</v>
      </c>
      <c r="G866" s="662" t="e">
        <f aca="false">IF(A866="","",IF(E866="","",ROUND(+E866*((1+B866)^(1/12)-1),2)))</f>
        <v>#REF!</v>
      </c>
      <c r="H866" s="662" t="e">
        <f aca="false">IF(A866="","",IF(E866="","",ROUND(+E866*((1+D866)^(1/12)-1),2)))</f>
        <v>#REF!</v>
      </c>
      <c r="I866" s="662" t="e">
        <f aca="false">IF(A866="","",+G866-H866)</f>
        <v>#REF!</v>
      </c>
      <c r="J866" s="662" t="e">
        <f aca="false">IF(A866="","",IF(#REF!="","",PMT((1+D866)^(1/12)-1,(#REF!*12)-A866+1,-E866)))</f>
        <v>#REF!</v>
      </c>
    </row>
    <row r="867" customFormat="false" ht="14.25" hidden="false" customHeight="false" outlineLevel="0" collapsed="false">
      <c r="A867" s="660" t="e">
        <f aca="false">IF(A866="","",IF(A866=#REF!*12,"",+A866+1))</f>
        <v>#REF!</v>
      </c>
      <c r="B867" s="661" t="e">
        <f aca="false">IF(A867="","",+B866)</f>
        <v>#REF!</v>
      </c>
      <c r="C867" s="661" t="e">
        <f aca="false">IF(A867="","",IF(#REF!+'Plano Prestação Mensal Proposta'!A867&gt;120,0,ROUND(IF(B867&gt;0.045,(0.045*0.5),(0.5)*B867),7)))</f>
        <v>#REF!</v>
      </c>
      <c r="D867" s="661" t="e">
        <f aca="false">IF(A867="","",+B867-C867)</f>
        <v>#REF!</v>
      </c>
      <c r="E867" s="662" t="e">
        <f aca="false">IF(A867="","",IF(F866="","",+E866-F866))</f>
        <v>#REF!</v>
      </c>
      <c r="F867" s="662" t="e">
        <f aca="false">IF(A867="","",IF(J867="","",+J867-H867))</f>
        <v>#REF!</v>
      </c>
      <c r="G867" s="662" t="e">
        <f aca="false">IF(A867="","",IF(E867="","",ROUND(+E867*((1+B867)^(1/12)-1),2)))</f>
        <v>#REF!</v>
      </c>
      <c r="H867" s="662" t="e">
        <f aca="false">IF(A867="","",IF(E867="","",ROUND(+E867*((1+D867)^(1/12)-1),2)))</f>
        <v>#REF!</v>
      </c>
      <c r="I867" s="662" t="e">
        <f aca="false">IF(A867="","",+G867-H867)</f>
        <v>#REF!</v>
      </c>
      <c r="J867" s="662" t="e">
        <f aca="false">IF(A867="","",IF(#REF!="","",PMT((1+D867)^(1/12)-1,(#REF!*12)-A867+1,-E867)))</f>
        <v>#REF!</v>
      </c>
    </row>
    <row r="868" customFormat="false" ht="14.25" hidden="false" customHeight="false" outlineLevel="0" collapsed="false">
      <c r="A868" s="660" t="e">
        <f aca="false">IF(A867="","",IF(A867=#REF!*12,"",+A867+1))</f>
        <v>#REF!</v>
      </c>
      <c r="B868" s="661" t="e">
        <f aca="false">IF(A868="","",+B867)</f>
        <v>#REF!</v>
      </c>
      <c r="C868" s="661" t="e">
        <f aca="false">IF(A868="","",IF(#REF!+'Plano Prestação Mensal Proposta'!A868&gt;120,0,ROUND(IF(B868&gt;0.045,(0.045*0.5),(0.5)*B868),7)))</f>
        <v>#REF!</v>
      </c>
      <c r="D868" s="661" t="e">
        <f aca="false">IF(A868="","",+B868-C868)</f>
        <v>#REF!</v>
      </c>
      <c r="E868" s="662" t="e">
        <f aca="false">IF(A868="","",IF(F867="","",+E867-F867))</f>
        <v>#REF!</v>
      </c>
      <c r="F868" s="662" t="e">
        <f aca="false">IF(A868="","",IF(J868="","",+J868-H868))</f>
        <v>#REF!</v>
      </c>
      <c r="G868" s="662" t="e">
        <f aca="false">IF(A868="","",IF(E868="","",ROUND(+E868*((1+B868)^(1/12)-1),2)))</f>
        <v>#REF!</v>
      </c>
      <c r="H868" s="662" t="e">
        <f aca="false">IF(A868="","",IF(E868="","",ROUND(+E868*((1+D868)^(1/12)-1),2)))</f>
        <v>#REF!</v>
      </c>
      <c r="I868" s="662" t="e">
        <f aca="false">IF(A868="","",+G868-H868)</f>
        <v>#REF!</v>
      </c>
      <c r="J868" s="662" t="e">
        <f aca="false">IF(A868="","",IF(#REF!="","",PMT((1+D868)^(1/12)-1,(#REF!*12)-A868+1,-E868)))</f>
        <v>#REF!</v>
      </c>
    </row>
    <row r="869" customFormat="false" ht="14.25" hidden="false" customHeight="false" outlineLevel="0" collapsed="false">
      <c r="A869" s="660" t="e">
        <f aca="false">IF(A868="","",IF(A868=#REF!*12,"",+A868+1))</f>
        <v>#REF!</v>
      </c>
      <c r="B869" s="661" t="e">
        <f aca="false">IF(A869="","",+B868)</f>
        <v>#REF!</v>
      </c>
      <c r="C869" s="661" t="e">
        <f aca="false">IF(A869="","",IF(#REF!+'Plano Prestação Mensal Proposta'!A869&gt;120,0,ROUND(IF(B869&gt;0.045,(0.045*0.5),(0.5)*B869),7)))</f>
        <v>#REF!</v>
      </c>
      <c r="D869" s="661" t="e">
        <f aca="false">IF(A869="","",+B869-C869)</f>
        <v>#REF!</v>
      </c>
      <c r="E869" s="662" t="e">
        <f aca="false">IF(A869="","",IF(F868="","",+E868-F868))</f>
        <v>#REF!</v>
      </c>
      <c r="F869" s="662" t="e">
        <f aca="false">IF(A869="","",IF(J869="","",+J869-H869))</f>
        <v>#REF!</v>
      </c>
      <c r="G869" s="662" t="e">
        <f aca="false">IF(A869="","",IF(E869="","",ROUND(+E869*((1+B869)^(1/12)-1),2)))</f>
        <v>#REF!</v>
      </c>
      <c r="H869" s="662" t="e">
        <f aca="false">IF(A869="","",IF(E869="","",ROUND(+E869*((1+D869)^(1/12)-1),2)))</f>
        <v>#REF!</v>
      </c>
      <c r="I869" s="662" t="e">
        <f aca="false">IF(A869="","",+G869-H869)</f>
        <v>#REF!</v>
      </c>
      <c r="J869" s="662" t="e">
        <f aca="false">IF(A869="","",IF(#REF!="","",PMT((1+D869)^(1/12)-1,(#REF!*12)-A869+1,-E869)))</f>
        <v>#REF!</v>
      </c>
    </row>
    <row r="870" customFormat="false" ht="14.25" hidden="false" customHeight="false" outlineLevel="0" collapsed="false">
      <c r="A870" s="660" t="e">
        <f aca="false">IF(A869="","",IF(A869=#REF!*12,"",+A869+1))</f>
        <v>#REF!</v>
      </c>
      <c r="B870" s="661" t="e">
        <f aca="false">IF(A870="","",+B869)</f>
        <v>#REF!</v>
      </c>
      <c r="C870" s="661" t="e">
        <f aca="false">IF(A870="","",IF(#REF!+'Plano Prestação Mensal Proposta'!A870&gt;120,0,ROUND(IF(B870&gt;0.045,(0.045*0.5),(0.5)*B870),7)))</f>
        <v>#REF!</v>
      </c>
      <c r="D870" s="661" t="e">
        <f aca="false">IF(A870="","",+B870-C870)</f>
        <v>#REF!</v>
      </c>
      <c r="E870" s="662" t="e">
        <f aca="false">IF(A870="","",IF(F869="","",+E869-F869))</f>
        <v>#REF!</v>
      </c>
      <c r="F870" s="662" t="e">
        <f aca="false">IF(A870="","",IF(J870="","",+J870-H870))</f>
        <v>#REF!</v>
      </c>
      <c r="G870" s="662" t="e">
        <f aca="false">IF(A870="","",IF(E870="","",ROUND(+E870*((1+B870)^(1/12)-1),2)))</f>
        <v>#REF!</v>
      </c>
      <c r="H870" s="662" t="e">
        <f aca="false">IF(A870="","",IF(E870="","",ROUND(+E870*((1+D870)^(1/12)-1),2)))</f>
        <v>#REF!</v>
      </c>
      <c r="I870" s="662" t="e">
        <f aca="false">IF(A870="","",+G870-H870)</f>
        <v>#REF!</v>
      </c>
      <c r="J870" s="662" t="e">
        <f aca="false">IF(A870="","",IF(#REF!="","",PMT((1+D870)^(1/12)-1,(#REF!*12)-A870+1,-E870)))</f>
        <v>#REF!</v>
      </c>
    </row>
    <row r="871" customFormat="false" ht="14.25" hidden="false" customHeight="false" outlineLevel="0" collapsed="false">
      <c r="A871" s="660" t="e">
        <f aca="false">IF(A870="","",IF(A870=#REF!*12,"",+A870+1))</f>
        <v>#REF!</v>
      </c>
      <c r="B871" s="661" t="e">
        <f aca="false">IF(A871="","",+B870)</f>
        <v>#REF!</v>
      </c>
      <c r="C871" s="661" t="e">
        <f aca="false">IF(A871="","",IF(#REF!+'Plano Prestação Mensal Proposta'!A871&gt;120,0,ROUND(IF(B871&gt;0.045,(0.045*0.5),(0.5)*B871),7)))</f>
        <v>#REF!</v>
      </c>
      <c r="D871" s="661" t="e">
        <f aca="false">IF(A871="","",+B871-C871)</f>
        <v>#REF!</v>
      </c>
      <c r="E871" s="662" t="e">
        <f aca="false">IF(A871="","",IF(F870="","",+E870-F870))</f>
        <v>#REF!</v>
      </c>
      <c r="F871" s="662" t="e">
        <f aca="false">IF(A871="","",IF(J871="","",+J871-H871))</f>
        <v>#REF!</v>
      </c>
      <c r="G871" s="662" t="e">
        <f aca="false">IF(A871="","",IF(E871="","",ROUND(+E871*((1+B871)^(1/12)-1),2)))</f>
        <v>#REF!</v>
      </c>
      <c r="H871" s="662" t="e">
        <f aca="false">IF(A871="","",IF(E871="","",ROUND(+E871*((1+D871)^(1/12)-1),2)))</f>
        <v>#REF!</v>
      </c>
      <c r="I871" s="662" t="e">
        <f aca="false">IF(A871="","",+G871-H871)</f>
        <v>#REF!</v>
      </c>
      <c r="J871" s="662" t="e">
        <f aca="false">IF(A871="","",IF(#REF!="","",PMT((1+D871)^(1/12)-1,(#REF!*12)-A871+1,-E871)))</f>
        <v>#REF!</v>
      </c>
    </row>
    <row r="872" customFormat="false" ht="14.25" hidden="false" customHeight="false" outlineLevel="0" collapsed="false">
      <c r="A872" s="660" t="e">
        <f aca="false">IF(A871="","",IF(A871=#REF!*12,"",+A871+1))</f>
        <v>#REF!</v>
      </c>
      <c r="B872" s="661" t="e">
        <f aca="false">IF(A872="","",+B871)</f>
        <v>#REF!</v>
      </c>
      <c r="C872" s="661" t="e">
        <f aca="false">IF(A872="","",IF(#REF!+'Plano Prestação Mensal Proposta'!A872&gt;120,0,ROUND(IF(B872&gt;0.045,(0.045*0.5),(0.5)*B872),7)))</f>
        <v>#REF!</v>
      </c>
      <c r="D872" s="661" t="e">
        <f aca="false">IF(A872="","",+B872-C872)</f>
        <v>#REF!</v>
      </c>
      <c r="E872" s="662" t="e">
        <f aca="false">IF(A872="","",IF(F871="","",+E871-F871))</f>
        <v>#REF!</v>
      </c>
      <c r="F872" s="662" t="e">
        <f aca="false">IF(A872="","",IF(J872="","",+J872-H872))</f>
        <v>#REF!</v>
      </c>
      <c r="G872" s="662" t="e">
        <f aca="false">IF(A872="","",IF(E872="","",ROUND(+E872*((1+B872)^(1/12)-1),2)))</f>
        <v>#REF!</v>
      </c>
      <c r="H872" s="662" t="e">
        <f aca="false">IF(A872="","",IF(E872="","",ROUND(+E872*((1+D872)^(1/12)-1),2)))</f>
        <v>#REF!</v>
      </c>
      <c r="I872" s="662" t="e">
        <f aca="false">IF(A872="","",+G872-H872)</f>
        <v>#REF!</v>
      </c>
      <c r="J872" s="662" t="e">
        <f aca="false">IF(A872="","",IF(#REF!="","",PMT((1+D872)^(1/12)-1,(#REF!*12)-A872+1,-E872)))</f>
        <v>#REF!</v>
      </c>
    </row>
    <row r="873" customFormat="false" ht="14.25" hidden="false" customHeight="false" outlineLevel="0" collapsed="false">
      <c r="A873" s="660" t="e">
        <f aca="false">IF(A872="","",IF(A872=#REF!*12,"",+A872+1))</f>
        <v>#REF!</v>
      </c>
      <c r="B873" s="661" t="e">
        <f aca="false">IF(A873="","",+B872)</f>
        <v>#REF!</v>
      </c>
      <c r="C873" s="661" t="e">
        <f aca="false">IF(A873="","",IF(#REF!+'Plano Prestação Mensal Proposta'!A873&gt;120,0,ROUND(IF(B873&gt;0.045,(0.045*0.5),(0.5)*B873),7)))</f>
        <v>#REF!</v>
      </c>
      <c r="D873" s="661" t="e">
        <f aca="false">IF(A873="","",+B873-C873)</f>
        <v>#REF!</v>
      </c>
      <c r="E873" s="662" t="e">
        <f aca="false">IF(A873="","",IF(F872="","",+E872-F872))</f>
        <v>#REF!</v>
      </c>
      <c r="F873" s="662" t="e">
        <f aca="false">IF(A873="","",IF(J873="","",+J873-H873))</f>
        <v>#REF!</v>
      </c>
      <c r="G873" s="662" t="e">
        <f aca="false">IF(A873="","",IF(E873="","",ROUND(+E873*((1+B873)^(1/12)-1),2)))</f>
        <v>#REF!</v>
      </c>
      <c r="H873" s="662" t="e">
        <f aca="false">IF(A873="","",IF(E873="","",ROUND(+E873*((1+D873)^(1/12)-1),2)))</f>
        <v>#REF!</v>
      </c>
      <c r="I873" s="662" t="e">
        <f aca="false">IF(A873="","",+G873-H873)</f>
        <v>#REF!</v>
      </c>
      <c r="J873" s="662" t="e">
        <f aca="false">IF(A873="","",IF(#REF!="","",PMT((1+D873)^(1/12)-1,(#REF!*12)-A873+1,-E873)))</f>
        <v>#REF!</v>
      </c>
    </row>
    <row r="874" customFormat="false" ht="14.25" hidden="false" customHeight="false" outlineLevel="0" collapsed="false">
      <c r="A874" s="660" t="e">
        <f aca="false">IF(A873="","",IF(A873=#REF!*12,"",+A873+1))</f>
        <v>#REF!</v>
      </c>
      <c r="B874" s="661" t="e">
        <f aca="false">IF(A874="","",+B873)</f>
        <v>#REF!</v>
      </c>
      <c r="C874" s="661" t="e">
        <f aca="false">IF(A874="","",IF(#REF!+'Plano Prestação Mensal Proposta'!A874&gt;120,0,ROUND(IF(B874&gt;0.045,(0.045*0.5),(0.5)*B874),7)))</f>
        <v>#REF!</v>
      </c>
      <c r="D874" s="661" t="e">
        <f aca="false">IF(A874="","",+B874-C874)</f>
        <v>#REF!</v>
      </c>
      <c r="E874" s="662" t="e">
        <f aca="false">IF(A874="","",IF(F873="","",+E873-F873))</f>
        <v>#REF!</v>
      </c>
      <c r="F874" s="662" t="e">
        <f aca="false">IF(A874="","",IF(J874="","",+J874-H874))</f>
        <v>#REF!</v>
      </c>
      <c r="G874" s="662" t="e">
        <f aca="false">IF(A874="","",IF(E874="","",ROUND(+E874*((1+B874)^(1/12)-1),2)))</f>
        <v>#REF!</v>
      </c>
      <c r="H874" s="662" t="e">
        <f aca="false">IF(A874="","",IF(E874="","",ROUND(+E874*((1+D874)^(1/12)-1),2)))</f>
        <v>#REF!</v>
      </c>
      <c r="I874" s="662" t="e">
        <f aca="false">IF(A874="","",+G874-H874)</f>
        <v>#REF!</v>
      </c>
      <c r="J874" s="662" t="e">
        <f aca="false">IF(A874="","",IF(#REF!="","",PMT((1+D874)^(1/12)-1,(#REF!*12)-A874+1,-E874)))</f>
        <v>#REF!</v>
      </c>
    </row>
    <row r="875" customFormat="false" ht="14.25" hidden="false" customHeight="false" outlineLevel="0" collapsed="false">
      <c r="A875" s="660" t="e">
        <f aca="false">IF(A874="","",IF(A874=#REF!*12,"",+A874+1))</f>
        <v>#REF!</v>
      </c>
      <c r="B875" s="661" t="e">
        <f aca="false">IF(A875="","",+B874)</f>
        <v>#REF!</v>
      </c>
      <c r="C875" s="661" t="e">
        <f aca="false">IF(A875="","",IF(#REF!+'Plano Prestação Mensal Proposta'!A875&gt;120,0,ROUND(IF(B875&gt;0.045,(0.045*0.5),(0.5)*B875),7)))</f>
        <v>#REF!</v>
      </c>
      <c r="D875" s="661" t="e">
        <f aca="false">IF(A875="","",+B875-C875)</f>
        <v>#REF!</v>
      </c>
      <c r="E875" s="662" t="e">
        <f aca="false">IF(A875="","",IF(F874="","",+E874-F874))</f>
        <v>#REF!</v>
      </c>
      <c r="F875" s="662" t="e">
        <f aca="false">IF(A875="","",IF(J875="","",+J875-H875))</f>
        <v>#REF!</v>
      </c>
      <c r="G875" s="662" t="e">
        <f aca="false">IF(A875="","",IF(E875="","",ROUND(+E875*((1+B875)^(1/12)-1),2)))</f>
        <v>#REF!</v>
      </c>
      <c r="H875" s="662" t="e">
        <f aca="false">IF(A875="","",IF(E875="","",ROUND(+E875*((1+D875)^(1/12)-1),2)))</f>
        <v>#REF!</v>
      </c>
      <c r="I875" s="662" t="e">
        <f aca="false">IF(A875="","",+G875-H875)</f>
        <v>#REF!</v>
      </c>
      <c r="J875" s="662" t="e">
        <f aca="false">IF(A875="","",IF(#REF!="","",PMT((1+D875)^(1/12)-1,(#REF!*12)-A875+1,-E875)))</f>
        <v>#REF!</v>
      </c>
    </row>
    <row r="876" customFormat="false" ht="14.25" hidden="false" customHeight="false" outlineLevel="0" collapsed="false">
      <c r="A876" s="660" t="e">
        <f aca="false">IF(A875="","",IF(A875=#REF!*12,"",+A875+1))</f>
        <v>#REF!</v>
      </c>
      <c r="B876" s="661" t="e">
        <f aca="false">IF(A876="","",+B875)</f>
        <v>#REF!</v>
      </c>
      <c r="C876" s="661" t="e">
        <f aca="false">IF(A876="","",IF(#REF!+'Plano Prestação Mensal Proposta'!A876&gt;120,0,ROUND(IF(B876&gt;0.045,(0.045*0.5),(0.5)*B876),7)))</f>
        <v>#REF!</v>
      </c>
      <c r="D876" s="661" t="e">
        <f aca="false">IF(A876="","",+B876-C876)</f>
        <v>#REF!</v>
      </c>
      <c r="E876" s="662" t="e">
        <f aca="false">IF(A876="","",IF(F875="","",+E875-F875))</f>
        <v>#REF!</v>
      </c>
      <c r="F876" s="662" t="e">
        <f aca="false">IF(A876="","",IF(J876="","",+J876-H876))</f>
        <v>#REF!</v>
      </c>
      <c r="G876" s="662" t="e">
        <f aca="false">IF(A876="","",IF(E876="","",ROUND(+E876*((1+B876)^(1/12)-1),2)))</f>
        <v>#REF!</v>
      </c>
      <c r="H876" s="662" t="e">
        <f aca="false">IF(A876="","",IF(E876="","",ROUND(+E876*((1+D876)^(1/12)-1),2)))</f>
        <v>#REF!</v>
      </c>
      <c r="I876" s="662" t="e">
        <f aca="false">IF(A876="","",+G876-H876)</f>
        <v>#REF!</v>
      </c>
      <c r="J876" s="662" t="e">
        <f aca="false">IF(A876="","",IF(#REF!="","",PMT((1+D876)^(1/12)-1,(#REF!*12)-A876+1,-E876)))</f>
        <v>#REF!</v>
      </c>
    </row>
    <row r="877" customFormat="false" ht="14.25" hidden="false" customHeight="false" outlineLevel="0" collapsed="false">
      <c r="A877" s="660" t="e">
        <f aca="false">IF(A876="","",IF(A876=#REF!*12,"",+A876+1))</f>
        <v>#REF!</v>
      </c>
      <c r="B877" s="661" t="e">
        <f aca="false">IF(A877="","",+B876)</f>
        <v>#REF!</v>
      </c>
      <c r="C877" s="661" t="e">
        <f aca="false">IF(A877="","",IF(#REF!+'Plano Prestação Mensal Proposta'!A877&gt;120,0,ROUND(IF(B877&gt;0.045,(0.045*0.5),(0.5)*B877),7)))</f>
        <v>#REF!</v>
      </c>
      <c r="D877" s="661" t="e">
        <f aca="false">IF(A877="","",+B877-C877)</f>
        <v>#REF!</v>
      </c>
      <c r="E877" s="662" t="e">
        <f aca="false">IF(A877="","",IF(F876="","",+E876-F876))</f>
        <v>#REF!</v>
      </c>
      <c r="F877" s="662" t="e">
        <f aca="false">IF(A877="","",IF(J877="","",+J877-H877))</f>
        <v>#REF!</v>
      </c>
      <c r="G877" s="662" t="e">
        <f aca="false">IF(A877="","",IF(E877="","",ROUND(+E877*((1+B877)^(1/12)-1),2)))</f>
        <v>#REF!</v>
      </c>
      <c r="H877" s="662" t="e">
        <f aca="false">IF(A877="","",IF(E877="","",ROUND(+E877*((1+D877)^(1/12)-1),2)))</f>
        <v>#REF!</v>
      </c>
      <c r="I877" s="662" t="e">
        <f aca="false">IF(A877="","",+G877-H877)</f>
        <v>#REF!</v>
      </c>
      <c r="J877" s="662" t="e">
        <f aca="false">IF(A877="","",IF(#REF!="","",PMT((1+D877)^(1/12)-1,(#REF!*12)-A877+1,-E877)))</f>
        <v>#REF!</v>
      </c>
    </row>
    <row r="878" customFormat="false" ht="14.25" hidden="false" customHeight="false" outlineLevel="0" collapsed="false">
      <c r="A878" s="660" t="e">
        <f aca="false">IF(A877="","",IF(A877=#REF!*12,"",+A877+1))</f>
        <v>#REF!</v>
      </c>
      <c r="B878" s="661" t="e">
        <f aca="false">IF(A878="","",+B877)</f>
        <v>#REF!</v>
      </c>
      <c r="C878" s="661" t="e">
        <f aca="false">IF(A878="","",IF(#REF!+'Plano Prestação Mensal Proposta'!A878&gt;120,0,ROUND(IF(B878&gt;0.045,(0.045*0.5),(0.5)*B878),7)))</f>
        <v>#REF!</v>
      </c>
      <c r="D878" s="661" t="e">
        <f aca="false">IF(A878="","",+B878-C878)</f>
        <v>#REF!</v>
      </c>
      <c r="E878" s="662" t="e">
        <f aca="false">IF(A878="","",IF(F877="","",+E877-F877))</f>
        <v>#REF!</v>
      </c>
      <c r="F878" s="662" t="e">
        <f aca="false">IF(A878="","",IF(J878="","",+J878-H878))</f>
        <v>#REF!</v>
      </c>
      <c r="G878" s="662" t="e">
        <f aca="false">IF(A878="","",IF(E878="","",ROUND(+E878*((1+B878)^(1/12)-1),2)))</f>
        <v>#REF!</v>
      </c>
      <c r="H878" s="662" t="e">
        <f aca="false">IF(A878="","",IF(E878="","",ROUND(+E878*((1+D878)^(1/12)-1),2)))</f>
        <v>#REF!</v>
      </c>
      <c r="I878" s="662" t="e">
        <f aca="false">IF(A878="","",+G878-H878)</f>
        <v>#REF!</v>
      </c>
      <c r="J878" s="662" t="e">
        <f aca="false">IF(A878="","",IF(#REF!="","",PMT((1+D878)^(1/12)-1,(#REF!*12)-A878+1,-E878)))</f>
        <v>#REF!</v>
      </c>
    </row>
    <row r="879" customFormat="false" ht="14.25" hidden="false" customHeight="false" outlineLevel="0" collapsed="false">
      <c r="A879" s="660" t="e">
        <f aca="false">IF(A878="","",IF(A878=#REF!*12,"",+A878+1))</f>
        <v>#REF!</v>
      </c>
      <c r="B879" s="661" t="e">
        <f aca="false">IF(A879="","",+B878)</f>
        <v>#REF!</v>
      </c>
      <c r="C879" s="661" t="e">
        <f aca="false">IF(A879="","",IF(#REF!+'Plano Prestação Mensal Proposta'!A879&gt;120,0,ROUND(IF(B879&gt;0.045,(0.045*0.5),(0.5)*B879),7)))</f>
        <v>#REF!</v>
      </c>
      <c r="D879" s="661" t="e">
        <f aca="false">IF(A879="","",+B879-C879)</f>
        <v>#REF!</v>
      </c>
      <c r="E879" s="662" t="e">
        <f aca="false">IF(A879="","",IF(F878="","",+E878-F878))</f>
        <v>#REF!</v>
      </c>
      <c r="F879" s="662" t="e">
        <f aca="false">IF(A879="","",IF(J879="","",+J879-H879))</f>
        <v>#REF!</v>
      </c>
      <c r="G879" s="662" t="e">
        <f aca="false">IF(A879="","",IF(E879="","",ROUND(+E879*((1+B879)^(1/12)-1),2)))</f>
        <v>#REF!</v>
      </c>
      <c r="H879" s="662" t="e">
        <f aca="false">IF(A879="","",IF(E879="","",ROUND(+E879*((1+D879)^(1/12)-1),2)))</f>
        <v>#REF!</v>
      </c>
      <c r="I879" s="662" t="e">
        <f aca="false">IF(A879="","",+G879-H879)</f>
        <v>#REF!</v>
      </c>
      <c r="J879" s="662" t="e">
        <f aca="false">IF(A879="","",IF(#REF!="","",PMT((1+D879)^(1/12)-1,(#REF!*12)-A879+1,-E879)))</f>
        <v>#REF!</v>
      </c>
    </row>
    <row r="880" customFormat="false" ht="14.25" hidden="false" customHeight="false" outlineLevel="0" collapsed="false">
      <c r="A880" s="660" t="e">
        <f aca="false">IF(A879="","",IF(A879=#REF!*12,"",+A879+1))</f>
        <v>#REF!</v>
      </c>
      <c r="B880" s="661" t="e">
        <f aca="false">IF(A880="","",+B879)</f>
        <v>#REF!</v>
      </c>
      <c r="C880" s="661" t="e">
        <f aca="false">IF(A880="","",IF(#REF!+'Plano Prestação Mensal Proposta'!A880&gt;120,0,ROUND(IF(B880&gt;0.045,(0.045*0.5),(0.5)*B880),7)))</f>
        <v>#REF!</v>
      </c>
      <c r="D880" s="661" t="e">
        <f aca="false">IF(A880="","",+B880-C880)</f>
        <v>#REF!</v>
      </c>
      <c r="E880" s="662" t="e">
        <f aca="false">IF(A880="","",IF(F879="","",+E879-F879))</f>
        <v>#REF!</v>
      </c>
      <c r="F880" s="662" t="e">
        <f aca="false">IF(A880="","",IF(J880="","",+J880-H880))</f>
        <v>#REF!</v>
      </c>
      <c r="G880" s="662" t="e">
        <f aca="false">IF(A880="","",IF(E880="","",ROUND(+E880*((1+B880)^(1/12)-1),2)))</f>
        <v>#REF!</v>
      </c>
      <c r="H880" s="662" t="e">
        <f aca="false">IF(A880="","",IF(E880="","",ROUND(+E880*((1+D880)^(1/12)-1),2)))</f>
        <v>#REF!</v>
      </c>
      <c r="I880" s="662" t="e">
        <f aca="false">IF(A880="","",+G880-H880)</f>
        <v>#REF!</v>
      </c>
      <c r="J880" s="662" t="e">
        <f aca="false">IF(A880="","",IF(#REF!="","",PMT((1+D880)^(1/12)-1,(#REF!*12)-A880+1,-E880)))</f>
        <v>#REF!</v>
      </c>
    </row>
    <row r="881" customFormat="false" ht="14.25" hidden="false" customHeight="false" outlineLevel="0" collapsed="false">
      <c r="A881" s="660" t="e">
        <f aca="false">IF(A880="","",IF(A880=#REF!*12,"",+A880+1))</f>
        <v>#REF!</v>
      </c>
      <c r="B881" s="661" t="e">
        <f aca="false">IF(A881="","",+B880)</f>
        <v>#REF!</v>
      </c>
      <c r="C881" s="661" t="e">
        <f aca="false">IF(A881="","",IF(#REF!+'Plano Prestação Mensal Proposta'!A881&gt;120,0,ROUND(IF(B881&gt;0.045,(0.045*0.5),(0.5)*B881),7)))</f>
        <v>#REF!</v>
      </c>
      <c r="D881" s="661" t="e">
        <f aca="false">IF(A881="","",+B881-C881)</f>
        <v>#REF!</v>
      </c>
      <c r="E881" s="662" t="e">
        <f aca="false">IF(A881="","",IF(F880="","",+E880-F880))</f>
        <v>#REF!</v>
      </c>
      <c r="F881" s="662" t="e">
        <f aca="false">IF(A881="","",IF(J881="","",+J881-H881))</f>
        <v>#REF!</v>
      </c>
      <c r="G881" s="662" t="e">
        <f aca="false">IF(A881="","",IF(E881="","",ROUND(+E881*((1+B881)^(1/12)-1),2)))</f>
        <v>#REF!</v>
      </c>
      <c r="H881" s="662" t="e">
        <f aca="false">IF(A881="","",IF(E881="","",ROUND(+E881*((1+D881)^(1/12)-1),2)))</f>
        <v>#REF!</v>
      </c>
      <c r="I881" s="662" t="e">
        <f aca="false">IF(A881="","",+G881-H881)</f>
        <v>#REF!</v>
      </c>
      <c r="J881" s="662" t="e">
        <f aca="false">IF(A881="","",IF(#REF!="","",PMT((1+D881)^(1/12)-1,(#REF!*12)-A881+1,-E881)))</f>
        <v>#REF!</v>
      </c>
    </row>
    <row r="882" customFormat="false" ht="14.25" hidden="false" customHeight="false" outlineLevel="0" collapsed="false">
      <c r="A882" s="660" t="e">
        <f aca="false">IF(A881="","",IF(A881=#REF!*12,"",+A881+1))</f>
        <v>#REF!</v>
      </c>
      <c r="B882" s="661" t="e">
        <f aca="false">IF(A882="","",+B881)</f>
        <v>#REF!</v>
      </c>
      <c r="C882" s="661" t="e">
        <f aca="false">IF(A882="","",IF(#REF!+'Plano Prestação Mensal Proposta'!A882&gt;120,0,ROUND(IF(B882&gt;0.045,(0.045*0.5),(0.5)*B882),7)))</f>
        <v>#REF!</v>
      </c>
      <c r="D882" s="661" t="e">
        <f aca="false">IF(A882="","",+B882-C882)</f>
        <v>#REF!</v>
      </c>
      <c r="E882" s="662" t="e">
        <f aca="false">IF(A882="","",IF(F881="","",+E881-F881))</f>
        <v>#REF!</v>
      </c>
      <c r="F882" s="662" t="e">
        <f aca="false">IF(A882="","",IF(J882="","",+J882-H882))</f>
        <v>#REF!</v>
      </c>
      <c r="G882" s="662" t="e">
        <f aca="false">IF(A882="","",IF(E882="","",ROUND(+E882*((1+B882)^(1/12)-1),2)))</f>
        <v>#REF!</v>
      </c>
      <c r="H882" s="662" t="e">
        <f aca="false">IF(A882="","",IF(E882="","",ROUND(+E882*((1+D882)^(1/12)-1),2)))</f>
        <v>#REF!</v>
      </c>
      <c r="I882" s="662" t="e">
        <f aca="false">IF(A882="","",+G882-H882)</f>
        <v>#REF!</v>
      </c>
      <c r="J882" s="662" t="e">
        <f aca="false">IF(A882="","",IF(#REF!="","",PMT((1+D882)^(1/12)-1,(#REF!*12)-A882+1,-E882)))</f>
        <v>#REF!</v>
      </c>
    </row>
    <row r="883" customFormat="false" ht="14.25" hidden="false" customHeight="false" outlineLevel="0" collapsed="false">
      <c r="A883" s="660" t="e">
        <f aca="false">IF(A882="","",IF(A882=#REF!*12,"",+A882+1))</f>
        <v>#REF!</v>
      </c>
      <c r="B883" s="661" t="e">
        <f aca="false">IF(A883="","",+B882)</f>
        <v>#REF!</v>
      </c>
      <c r="C883" s="661" t="e">
        <f aca="false">IF(A883="","",IF(#REF!+'Plano Prestação Mensal Proposta'!A883&gt;120,0,ROUND(IF(B883&gt;0.045,(0.045*0.5),(0.5)*B883),7)))</f>
        <v>#REF!</v>
      </c>
      <c r="D883" s="661" t="e">
        <f aca="false">IF(A883="","",+B883-C883)</f>
        <v>#REF!</v>
      </c>
      <c r="E883" s="662" t="e">
        <f aca="false">IF(A883="","",IF(F882="","",+E882-F882))</f>
        <v>#REF!</v>
      </c>
      <c r="F883" s="662" t="e">
        <f aca="false">IF(A883="","",IF(J883="","",+J883-H883))</f>
        <v>#REF!</v>
      </c>
      <c r="G883" s="662" t="e">
        <f aca="false">IF(A883="","",IF(E883="","",ROUND(+E883*((1+B883)^(1/12)-1),2)))</f>
        <v>#REF!</v>
      </c>
      <c r="H883" s="662" t="e">
        <f aca="false">IF(A883="","",IF(E883="","",ROUND(+E883*((1+D883)^(1/12)-1),2)))</f>
        <v>#REF!</v>
      </c>
      <c r="I883" s="662" t="e">
        <f aca="false">IF(A883="","",+G883-H883)</f>
        <v>#REF!</v>
      </c>
      <c r="J883" s="662" t="e">
        <f aca="false">IF(A883="","",IF(#REF!="","",PMT((1+D883)^(1/12)-1,(#REF!*12)-A883+1,-E883)))</f>
        <v>#REF!</v>
      </c>
    </row>
    <row r="884" customFormat="false" ht="14.25" hidden="false" customHeight="false" outlineLevel="0" collapsed="false">
      <c r="A884" s="660" t="e">
        <f aca="false">IF(A883="","",IF(A883=#REF!*12,"",+A883+1))</f>
        <v>#REF!</v>
      </c>
      <c r="B884" s="661" t="e">
        <f aca="false">IF(A884="","",+B883)</f>
        <v>#REF!</v>
      </c>
      <c r="C884" s="661" t="e">
        <f aca="false">IF(A884="","",IF(#REF!+'Plano Prestação Mensal Proposta'!A884&gt;120,0,ROUND(IF(B884&gt;0.045,(0.045*0.5),(0.5)*B884),7)))</f>
        <v>#REF!</v>
      </c>
      <c r="D884" s="661" t="e">
        <f aca="false">IF(A884="","",+B884-C884)</f>
        <v>#REF!</v>
      </c>
      <c r="E884" s="662" t="e">
        <f aca="false">IF(A884="","",IF(F883="","",+E883-F883))</f>
        <v>#REF!</v>
      </c>
      <c r="F884" s="662" t="e">
        <f aca="false">IF(A884="","",IF(J884="","",+J884-H884))</f>
        <v>#REF!</v>
      </c>
      <c r="G884" s="662" t="e">
        <f aca="false">IF(A884="","",IF(E884="","",ROUND(+E884*((1+B884)^(1/12)-1),2)))</f>
        <v>#REF!</v>
      </c>
      <c r="H884" s="662" t="e">
        <f aca="false">IF(A884="","",IF(E884="","",ROUND(+E884*((1+D884)^(1/12)-1),2)))</f>
        <v>#REF!</v>
      </c>
      <c r="I884" s="662" t="e">
        <f aca="false">IF(A884="","",+G884-H884)</f>
        <v>#REF!</v>
      </c>
      <c r="J884" s="662" t="e">
        <f aca="false">IF(A884="","",IF(#REF!="","",PMT((1+D884)^(1/12)-1,(#REF!*12)-A884+1,-E884)))</f>
        <v>#REF!</v>
      </c>
    </row>
    <row r="885" customFormat="false" ht="14.25" hidden="false" customHeight="false" outlineLevel="0" collapsed="false">
      <c r="A885" s="660" t="e">
        <f aca="false">IF(A884="","",IF(A884=#REF!*12,"",+A884+1))</f>
        <v>#REF!</v>
      </c>
      <c r="B885" s="661" t="e">
        <f aca="false">IF(A885="","",+B884)</f>
        <v>#REF!</v>
      </c>
      <c r="C885" s="661" t="e">
        <f aca="false">IF(A885="","",IF(#REF!+'Plano Prestação Mensal Proposta'!A885&gt;120,0,ROUND(IF(B885&gt;0.045,(0.045*0.5),(0.5)*B885),7)))</f>
        <v>#REF!</v>
      </c>
      <c r="D885" s="661" t="e">
        <f aca="false">IF(A885="","",+B885-C885)</f>
        <v>#REF!</v>
      </c>
      <c r="E885" s="662" t="e">
        <f aca="false">IF(A885="","",IF(F884="","",+E884-F884))</f>
        <v>#REF!</v>
      </c>
      <c r="F885" s="662" t="e">
        <f aca="false">IF(A885="","",IF(J885="","",+J885-H885))</f>
        <v>#REF!</v>
      </c>
      <c r="G885" s="662" t="e">
        <f aca="false">IF(A885="","",IF(E885="","",ROUND(+E885*((1+B885)^(1/12)-1),2)))</f>
        <v>#REF!</v>
      </c>
      <c r="H885" s="662" t="e">
        <f aca="false">IF(A885="","",IF(E885="","",ROUND(+E885*((1+D885)^(1/12)-1),2)))</f>
        <v>#REF!</v>
      </c>
      <c r="I885" s="662" t="e">
        <f aca="false">IF(A885="","",+G885-H885)</f>
        <v>#REF!</v>
      </c>
      <c r="J885" s="662" t="e">
        <f aca="false">IF(A885="","",IF(#REF!="","",PMT((1+D885)^(1/12)-1,(#REF!*12)-A885+1,-E885)))</f>
        <v>#REF!</v>
      </c>
    </row>
    <row r="886" customFormat="false" ht="14.25" hidden="false" customHeight="false" outlineLevel="0" collapsed="false">
      <c r="A886" s="660" t="e">
        <f aca="false">IF(A885="","",IF(A885=#REF!*12,"",+A885+1))</f>
        <v>#REF!</v>
      </c>
      <c r="B886" s="661" t="e">
        <f aca="false">IF(A886="","",+B885)</f>
        <v>#REF!</v>
      </c>
      <c r="C886" s="661" t="e">
        <f aca="false">IF(A886="","",IF(#REF!+'Plano Prestação Mensal Proposta'!A886&gt;120,0,ROUND(IF(B886&gt;0.045,(0.045*0.5),(0.5)*B886),7)))</f>
        <v>#REF!</v>
      </c>
      <c r="D886" s="661" t="e">
        <f aca="false">IF(A886="","",+B886-C886)</f>
        <v>#REF!</v>
      </c>
      <c r="E886" s="662" t="e">
        <f aca="false">IF(A886="","",IF(F885="","",+E885-F885))</f>
        <v>#REF!</v>
      </c>
      <c r="F886" s="662" t="e">
        <f aca="false">IF(A886="","",IF(J886="","",+J886-H886))</f>
        <v>#REF!</v>
      </c>
      <c r="G886" s="662" t="e">
        <f aca="false">IF(A886="","",IF(E886="","",ROUND(+E886*((1+B886)^(1/12)-1),2)))</f>
        <v>#REF!</v>
      </c>
      <c r="H886" s="662" t="e">
        <f aca="false">IF(A886="","",IF(E886="","",ROUND(+E886*((1+D886)^(1/12)-1),2)))</f>
        <v>#REF!</v>
      </c>
      <c r="I886" s="662" t="e">
        <f aca="false">IF(A886="","",+G886-H886)</f>
        <v>#REF!</v>
      </c>
      <c r="J886" s="662" t="e">
        <f aca="false">IF(A886="","",IF(#REF!="","",PMT((1+D886)^(1/12)-1,(#REF!*12)-A886+1,-E886)))</f>
        <v>#REF!</v>
      </c>
    </row>
    <row r="887" customFormat="false" ht="14.25" hidden="false" customHeight="false" outlineLevel="0" collapsed="false">
      <c r="A887" s="660" t="e">
        <f aca="false">IF(A886="","",IF(A886=#REF!*12,"",+A886+1))</f>
        <v>#REF!</v>
      </c>
      <c r="B887" s="661" t="e">
        <f aca="false">IF(A887="","",+B886)</f>
        <v>#REF!</v>
      </c>
      <c r="C887" s="661" t="e">
        <f aca="false">IF(A887="","",IF(#REF!+'Plano Prestação Mensal Proposta'!A887&gt;120,0,ROUND(IF(B887&gt;0.045,(0.045*0.5),(0.5)*B887),7)))</f>
        <v>#REF!</v>
      </c>
      <c r="D887" s="661" t="e">
        <f aca="false">IF(A887="","",+B887-C887)</f>
        <v>#REF!</v>
      </c>
      <c r="E887" s="662" t="e">
        <f aca="false">IF(A887="","",IF(F886="","",+E886-F886))</f>
        <v>#REF!</v>
      </c>
      <c r="F887" s="662" t="e">
        <f aca="false">IF(A887="","",IF(J887="","",+J887-H887))</f>
        <v>#REF!</v>
      </c>
      <c r="G887" s="662" t="e">
        <f aca="false">IF(A887="","",IF(E887="","",ROUND(+E887*((1+B887)^(1/12)-1),2)))</f>
        <v>#REF!</v>
      </c>
      <c r="H887" s="662" t="e">
        <f aca="false">IF(A887="","",IF(E887="","",ROUND(+E887*((1+D887)^(1/12)-1),2)))</f>
        <v>#REF!</v>
      </c>
      <c r="I887" s="662" t="e">
        <f aca="false">IF(A887="","",+G887-H887)</f>
        <v>#REF!</v>
      </c>
      <c r="J887" s="662" t="e">
        <f aca="false">IF(A887="","",IF(#REF!="","",PMT((1+D887)^(1/12)-1,(#REF!*12)-A887+1,-E887)))</f>
        <v>#REF!</v>
      </c>
    </row>
    <row r="888" customFormat="false" ht="14.25" hidden="false" customHeight="false" outlineLevel="0" collapsed="false">
      <c r="A888" s="660" t="e">
        <f aca="false">IF(A887="","",IF(A887=#REF!*12,"",+A887+1))</f>
        <v>#REF!</v>
      </c>
      <c r="B888" s="661" t="e">
        <f aca="false">IF(A888="","",+B887)</f>
        <v>#REF!</v>
      </c>
      <c r="C888" s="661" t="e">
        <f aca="false">IF(A888="","",IF(#REF!+'Plano Prestação Mensal Proposta'!A888&gt;120,0,ROUND(IF(B888&gt;0.045,(0.045*0.5),(0.5)*B888),7)))</f>
        <v>#REF!</v>
      </c>
      <c r="D888" s="661" t="e">
        <f aca="false">IF(A888="","",+B888-C888)</f>
        <v>#REF!</v>
      </c>
      <c r="E888" s="662" t="e">
        <f aca="false">IF(A888="","",IF(F887="","",+E887-F887))</f>
        <v>#REF!</v>
      </c>
      <c r="F888" s="662" t="e">
        <f aca="false">IF(A888="","",IF(J888="","",+J888-H888))</f>
        <v>#REF!</v>
      </c>
      <c r="G888" s="662" t="e">
        <f aca="false">IF(A888="","",IF(E888="","",ROUND(+E888*((1+B888)^(1/12)-1),2)))</f>
        <v>#REF!</v>
      </c>
      <c r="H888" s="662" t="e">
        <f aca="false">IF(A888="","",IF(E888="","",ROUND(+E888*((1+D888)^(1/12)-1),2)))</f>
        <v>#REF!</v>
      </c>
      <c r="I888" s="662" t="e">
        <f aca="false">IF(A888="","",+G888-H888)</f>
        <v>#REF!</v>
      </c>
      <c r="J888" s="662" t="e">
        <f aca="false">IF(A888="","",IF(#REF!="","",PMT((1+D888)^(1/12)-1,(#REF!*12)-A888+1,-E888)))</f>
        <v>#REF!</v>
      </c>
    </row>
    <row r="889" customFormat="false" ht="14.25" hidden="false" customHeight="false" outlineLevel="0" collapsed="false">
      <c r="A889" s="660" t="e">
        <f aca="false">IF(A888="","",IF(A888=#REF!*12,"",+A888+1))</f>
        <v>#REF!</v>
      </c>
      <c r="B889" s="661" t="e">
        <f aca="false">IF(A889="","",+B888)</f>
        <v>#REF!</v>
      </c>
      <c r="C889" s="661" t="e">
        <f aca="false">IF(A889="","",IF(#REF!+'Plano Prestação Mensal Proposta'!A889&gt;120,0,ROUND(IF(B889&gt;0.045,(0.045*0.5),(0.5)*B889),7)))</f>
        <v>#REF!</v>
      </c>
      <c r="D889" s="661" t="e">
        <f aca="false">IF(A889="","",+B889-C889)</f>
        <v>#REF!</v>
      </c>
      <c r="E889" s="662" t="e">
        <f aca="false">IF(A889="","",IF(F888="","",+E888-F888))</f>
        <v>#REF!</v>
      </c>
      <c r="F889" s="662" t="e">
        <f aca="false">IF(A889="","",IF(J889="","",+J889-H889))</f>
        <v>#REF!</v>
      </c>
      <c r="G889" s="662" t="e">
        <f aca="false">IF(A889="","",IF(E889="","",ROUND(+E889*((1+B889)^(1/12)-1),2)))</f>
        <v>#REF!</v>
      </c>
      <c r="H889" s="662" t="e">
        <f aca="false">IF(A889="","",IF(E889="","",ROUND(+E889*((1+D889)^(1/12)-1),2)))</f>
        <v>#REF!</v>
      </c>
      <c r="I889" s="662" t="e">
        <f aca="false">IF(A889="","",+G889-H889)</f>
        <v>#REF!</v>
      </c>
      <c r="J889" s="662" t="e">
        <f aca="false">IF(A889="","",IF(#REF!="","",PMT((1+D889)^(1/12)-1,(#REF!*12)-A889+1,-E889)))</f>
        <v>#REF!</v>
      </c>
    </row>
    <row r="890" customFormat="false" ht="14.25" hidden="false" customHeight="false" outlineLevel="0" collapsed="false">
      <c r="A890" s="660" t="e">
        <f aca="false">IF(A889="","",IF(A889=#REF!*12,"",+A889+1))</f>
        <v>#REF!</v>
      </c>
      <c r="B890" s="661" t="e">
        <f aca="false">IF(A890="","",+B889)</f>
        <v>#REF!</v>
      </c>
      <c r="C890" s="661" t="e">
        <f aca="false">IF(A890="","",IF(#REF!+'Plano Prestação Mensal Proposta'!A890&gt;120,0,ROUND(IF(B890&gt;0.045,(0.045*0.5),(0.5)*B890),7)))</f>
        <v>#REF!</v>
      </c>
      <c r="D890" s="661" t="e">
        <f aca="false">IF(A890="","",+B890-C890)</f>
        <v>#REF!</v>
      </c>
      <c r="E890" s="662" t="e">
        <f aca="false">IF(A890="","",IF(F889="","",+E889-F889))</f>
        <v>#REF!</v>
      </c>
      <c r="F890" s="662" t="e">
        <f aca="false">IF(A890="","",IF(J890="","",+J890-H890))</f>
        <v>#REF!</v>
      </c>
      <c r="G890" s="662" t="e">
        <f aca="false">IF(A890="","",IF(E890="","",ROUND(+E890*((1+B890)^(1/12)-1),2)))</f>
        <v>#REF!</v>
      </c>
      <c r="H890" s="662" t="e">
        <f aca="false">IF(A890="","",IF(E890="","",ROUND(+E890*((1+D890)^(1/12)-1),2)))</f>
        <v>#REF!</v>
      </c>
      <c r="I890" s="662" t="e">
        <f aca="false">IF(A890="","",+G890-H890)</f>
        <v>#REF!</v>
      </c>
      <c r="J890" s="662" t="e">
        <f aca="false">IF(A890="","",IF(#REF!="","",PMT((1+D890)^(1/12)-1,(#REF!*12)-A890+1,-E890)))</f>
        <v>#REF!</v>
      </c>
    </row>
    <row r="891" customFormat="false" ht="14.25" hidden="false" customHeight="false" outlineLevel="0" collapsed="false">
      <c r="A891" s="660" t="e">
        <f aca="false">IF(A890="","",IF(A890=#REF!*12,"",+A890+1))</f>
        <v>#REF!</v>
      </c>
      <c r="B891" s="661" t="e">
        <f aca="false">IF(A891="","",+B890)</f>
        <v>#REF!</v>
      </c>
      <c r="C891" s="661" t="e">
        <f aca="false">IF(A891="","",IF(#REF!+'Plano Prestação Mensal Proposta'!A891&gt;120,0,ROUND(IF(B891&gt;0.045,(0.045*0.5),(0.5)*B891),7)))</f>
        <v>#REF!</v>
      </c>
      <c r="D891" s="661" t="e">
        <f aca="false">IF(A891="","",+B891-C891)</f>
        <v>#REF!</v>
      </c>
      <c r="E891" s="662" t="e">
        <f aca="false">IF(A891="","",IF(F890="","",+E890-F890))</f>
        <v>#REF!</v>
      </c>
      <c r="F891" s="662" t="e">
        <f aca="false">IF(A891="","",IF(J891="","",+J891-H891))</f>
        <v>#REF!</v>
      </c>
      <c r="G891" s="662" t="e">
        <f aca="false">IF(A891="","",IF(E891="","",ROUND(+E891*((1+B891)^(1/12)-1),2)))</f>
        <v>#REF!</v>
      </c>
      <c r="H891" s="662" t="e">
        <f aca="false">IF(A891="","",IF(E891="","",ROUND(+E891*((1+D891)^(1/12)-1),2)))</f>
        <v>#REF!</v>
      </c>
      <c r="I891" s="662" t="e">
        <f aca="false">IF(A891="","",+G891-H891)</f>
        <v>#REF!</v>
      </c>
      <c r="J891" s="662" t="e">
        <f aca="false">IF(A891="","",IF(#REF!="","",PMT((1+D891)^(1/12)-1,(#REF!*12)-A891+1,-E891)))</f>
        <v>#REF!</v>
      </c>
    </row>
    <row r="892" customFormat="false" ht="14.25" hidden="false" customHeight="false" outlineLevel="0" collapsed="false">
      <c r="A892" s="660" t="e">
        <f aca="false">IF(A891="","",IF(A891=#REF!*12,"",+A891+1))</f>
        <v>#REF!</v>
      </c>
      <c r="B892" s="661" t="e">
        <f aca="false">IF(A892="","",+B891)</f>
        <v>#REF!</v>
      </c>
      <c r="C892" s="661" t="e">
        <f aca="false">IF(A892="","",IF(#REF!+'Plano Prestação Mensal Proposta'!A892&gt;120,0,ROUND(IF(B892&gt;0.045,(0.045*0.5),(0.5)*B892),7)))</f>
        <v>#REF!</v>
      </c>
      <c r="D892" s="661" t="e">
        <f aca="false">IF(A892="","",+B892-C892)</f>
        <v>#REF!</v>
      </c>
      <c r="E892" s="662" t="e">
        <f aca="false">IF(A892="","",IF(F891="","",+E891-F891))</f>
        <v>#REF!</v>
      </c>
      <c r="F892" s="662" t="e">
        <f aca="false">IF(A892="","",IF(J892="","",+J892-H892))</f>
        <v>#REF!</v>
      </c>
      <c r="G892" s="662" t="e">
        <f aca="false">IF(A892="","",IF(E892="","",ROUND(+E892*((1+B892)^(1/12)-1),2)))</f>
        <v>#REF!</v>
      </c>
      <c r="H892" s="662" t="e">
        <f aca="false">IF(A892="","",IF(E892="","",ROUND(+E892*((1+D892)^(1/12)-1),2)))</f>
        <v>#REF!</v>
      </c>
      <c r="I892" s="662" t="e">
        <f aca="false">IF(A892="","",+G892-H892)</f>
        <v>#REF!</v>
      </c>
      <c r="J892" s="662" t="e">
        <f aca="false">IF(A892="","",IF(#REF!="","",PMT((1+D892)^(1/12)-1,(#REF!*12)-A892+1,-E892)))</f>
        <v>#REF!</v>
      </c>
    </row>
    <row r="893" customFormat="false" ht="14.25" hidden="false" customHeight="false" outlineLevel="0" collapsed="false">
      <c r="A893" s="660" t="e">
        <f aca="false">IF(A892="","",IF(A892=#REF!*12,"",+A892+1))</f>
        <v>#REF!</v>
      </c>
      <c r="B893" s="661" t="e">
        <f aca="false">IF(A893="","",+B892)</f>
        <v>#REF!</v>
      </c>
      <c r="C893" s="661" t="e">
        <f aca="false">IF(A893="","",IF(#REF!+'Plano Prestação Mensal Proposta'!A893&gt;120,0,ROUND(IF(B893&gt;0.045,(0.045*0.5),(0.5)*B893),7)))</f>
        <v>#REF!</v>
      </c>
      <c r="D893" s="661" t="e">
        <f aca="false">IF(A893="","",+B893-C893)</f>
        <v>#REF!</v>
      </c>
      <c r="E893" s="662" t="e">
        <f aca="false">IF(A893="","",IF(F892="","",+E892-F892))</f>
        <v>#REF!</v>
      </c>
      <c r="F893" s="662" t="e">
        <f aca="false">IF(A893="","",IF(J893="","",+J893-H893))</f>
        <v>#REF!</v>
      </c>
      <c r="G893" s="662" t="e">
        <f aca="false">IF(A893="","",IF(E893="","",ROUND(+E893*((1+B893)^(1/12)-1),2)))</f>
        <v>#REF!</v>
      </c>
      <c r="H893" s="662" t="e">
        <f aca="false">IF(A893="","",IF(E893="","",ROUND(+E893*((1+D893)^(1/12)-1),2)))</f>
        <v>#REF!</v>
      </c>
      <c r="I893" s="662" t="e">
        <f aca="false">IF(A893="","",+G893-H893)</f>
        <v>#REF!</v>
      </c>
      <c r="J893" s="662" t="e">
        <f aca="false">IF(A893="","",IF(#REF!="","",PMT((1+D893)^(1/12)-1,(#REF!*12)-A893+1,-E893)))</f>
        <v>#REF!</v>
      </c>
    </row>
    <row r="894" customFormat="false" ht="14.25" hidden="false" customHeight="false" outlineLevel="0" collapsed="false">
      <c r="A894" s="660" t="e">
        <f aca="false">IF(A893="","",IF(A893=#REF!*12,"",+A893+1))</f>
        <v>#REF!</v>
      </c>
      <c r="B894" s="661" t="e">
        <f aca="false">IF(A894="","",+B893)</f>
        <v>#REF!</v>
      </c>
      <c r="C894" s="661" t="e">
        <f aca="false">IF(A894="","",IF(#REF!+'Plano Prestação Mensal Proposta'!A894&gt;120,0,ROUND(IF(B894&gt;0.045,(0.045*0.5),(0.5)*B894),7)))</f>
        <v>#REF!</v>
      </c>
      <c r="D894" s="661" t="e">
        <f aca="false">IF(A894="","",+B894-C894)</f>
        <v>#REF!</v>
      </c>
      <c r="E894" s="662" t="e">
        <f aca="false">IF(A894="","",IF(F893="","",+E893-F893))</f>
        <v>#REF!</v>
      </c>
      <c r="F894" s="662" t="e">
        <f aca="false">IF(A894="","",IF(J894="","",+J894-H894))</f>
        <v>#REF!</v>
      </c>
      <c r="G894" s="662" t="e">
        <f aca="false">IF(A894="","",IF(E894="","",ROUND(+E894*((1+B894)^(1/12)-1),2)))</f>
        <v>#REF!</v>
      </c>
      <c r="H894" s="662" t="e">
        <f aca="false">IF(A894="","",IF(E894="","",ROUND(+E894*((1+D894)^(1/12)-1),2)))</f>
        <v>#REF!</v>
      </c>
      <c r="I894" s="662" t="e">
        <f aca="false">IF(A894="","",+G894-H894)</f>
        <v>#REF!</v>
      </c>
      <c r="J894" s="662" t="e">
        <f aca="false">IF(A894="","",IF(#REF!="","",PMT((1+D894)^(1/12)-1,(#REF!*12)-A894+1,-E894)))</f>
        <v>#REF!</v>
      </c>
    </row>
    <row r="895" customFormat="false" ht="14.25" hidden="false" customHeight="false" outlineLevel="0" collapsed="false">
      <c r="A895" s="660" t="e">
        <f aca="false">IF(A894="","",IF(A894=#REF!*12,"",+A894+1))</f>
        <v>#REF!</v>
      </c>
      <c r="B895" s="661" t="e">
        <f aca="false">IF(A895="","",+B894)</f>
        <v>#REF!</v>
      </c>
      <c r="C895" s="661" t="e">
        <f aca="false">IF(A895="","",IF(#REF!+'Plano Prestação Mensal Proposta'!A895&gt;120,0,ROUND(IF(B895&gt;0.045,(0.045*0.5),(0.5)*B895),7)))</f>
        <v>#REF!</v>
      </c>
      <c r="D895" s="661" t="e">
        <f aca="false">IF(A895="","",+B895-C895)</f>
        <v>#REF!</v>
      </c>
      <c r="E895" s="662" t="e">
        <f aca="false">IF(A895="","",IF(F894="","",+E894-F894))</f>
        <v>#REF!</v>
      </c>
      <c r="F895" s="662" t="e">
        <f aca="false">IF(A895="","",IF(J895="","",+J895-H895))</f>
        <v>#REF!</v>
      </c>
      <c r="G895" s="662" t="e">
        <f aca="false">IF(A895="","",IF(E895="","",ROUND(+E895*((1+B895)^(1/12)-1),2)))</f>
        <v>#REF!</v>
      </c>
      <c r="H895" s="662" t="e">
        <f aca="false">IF(A895="","",IF(E895="","",ROUND(+E895*((1+D895)^(1/12)-1),2)))</f>
        <v>#REF!</v>
      </c>
      <c r="I895" s="662" t="e">
        <f aca="false">IF(A895="","",+G895-H895)</f>
        <v>#REF!</v>
      </c>
      <c r="J895" s="662" t="e">
        <f aca="false">IF(A895="","",IF(#REF!="","",PMT((1+D895)^(1/12)-1,(#REF!*12)-A895+1,-E895)))</f>
        <v>#REF!</v>
      </c>
    </row>
    <row r="896" customFormat="false" ht="14.25" hidden="false" customHeight="false" outlineLevel="0" collapsed="false">
      <c r="A896" s="660" t="e">
        <f aca="false">IF(A895="","",IF(A895=#REF!*12,"",+A895+1))</f>
        <v>#REF!</v>
      </c>
      <c r="B896" s="661" t="e">
        <f aca="false">IF(A896="","",+B895)</f>
        <v>#REF!</v>
      </c>
      <c r="C896" s="661" t="e">
        <f aca="false">IF(A896="","",IF(#REF!+'Plano Prestação Mensal Proposta'!A896&gt;120,0,ROUND(IF(B896&gt;0.045,(0.045*0.5),(0.5)*B896),7)))</f>
        <v>#REF!</v>
      </c>
      <c r="D896" s="661" t="e">
        <f aca="false">IF(A896="","",+B896-C896)</f>
        <v>#REF!</v>
      </c>
      <c r="E896" s="662" t="e">
        <f aca="false">IF(A896="","",IF(F895="","",+E895-F895))</f>
        <v>#REF!</v>
      </c>
      <c r="F896" s="662" t="e">
        <f aca="false">IF(A896="","",IF(J896="","",+J896-H896))</f>
        <v>#REF!</v>
      </c>
      <c r="G896" s="662" t="e">
        <f aca="false">IF(A896="","",IF(E896="","",ROUND(+E896*((1+B896)^(1/12)-1),2)))</f>
        <v>#REF!</v>
      </c>
      <c r="H896" s="662" t="e">
        <f aca="false">IF(A896="","",IF(E896="","",ROUND(+E896*((1+D896)^(1/12)-1),2)))</f>
        <v>#REF!</v>
      </c>
      <c r="I896" s="662" t="e">
        <f aca="false">IF(A896="","",+G896-H896)</f>
        <v>#REF!</v>
      </c>
      <c r="J896" s="662" t="e">
        <f aca="false">IF(A896="","",IF(#REF!="","",PMT((1+D896)^(1/12)-1,(#REF!*12)-A896+1,-E896)))</f>
        <v>#REF!</v>
      </c>
    </row>
    <row r="897" customFormat="false" ht="14.25" hidden="false" customHeight="false" outlineLevel="0" collapsed="false">
      <c r="A897" s="660" t="e">
        <f aca="false">IF(A896="","",IF(A896=#REF!*12,"",+A896+1))</f>
        <v>#REF!</v>
      </c>
      <c r="B897" s="661" t="e">
        <f aca="false">IF(A897="","",+B896)</f>
        <v>#REF!</v>
      </c>
      <c r="C897" s="661" t="e">
        <f aca="false">IF(A897="","",IF(#REF!+'Plano Prestação Mensal Proposta'!A897&gt;120,0,ROUND(IF(B897&gt;0.045,(0.045*0.5),(0.5)*B897),7)))</f>
        <v>#REF!</v>
      </c>
      <c r="D897" s="661" t="e">
        <f aca="false">IF(A897="","",+B897-C897)</f>
        <v>#REF!</v>
      </c>
      <c r="E897" s="662" t="e">
        <f aca="false">IF(A897="","",IF(F896="","",+E896-F896))</f>
        <v>#REF!</v>
      </c>
      <c r="F897" s="662" t="e">
        <f aca="false">IF(A897="","",IF(J897="","",+J897-H897))</f>
        <v>#REF!</v>
      </c>
      <c r="G897" s="662" t="e">
        <f aca="false">IF(A897="","",IF(E897="","",ROUND(+E897*((1+B897)^(1/12)-1),2)))</f>
        <v>#REF!</v>
      </c>
      <c r="H897" s="662" t="e">
        <f aca="false">IF(A897="","",IF(E897="","",ROUND(+E897*((1+D897)^(1/12)-1),2)))</f>
        <v>#REF!</v>
      </c>
      <c r="I897" s="662" t="e">
        <f aca="false">IF(A897="","",+G897-H897)</f>
        <v>#REF!</v>
      </c>
      <c r="J897" s="662" t="e">
        <f aca="false">IF(A897="","",IF(#REF!="","",PMT((1+D897)^(1/12)-1,(#REF!*12)-A897+1,-E897)))</f>
        <v>#REF!</v>
      </c>
    </row>
    <row r="898" customFormat="false" ht="14.25" hidden="false" customHeight="false" outlineLevel="0" collapsed="false">
      <c r="A898" s="660" t="e">
        <f aca="false">IF(A897="","",IF(A897=#REF!*12,"",+A897+1))</f>
        <v>#REF!</v>
      </c>
      <c r="B898" s="661" t="e">
        <f aca="false">IF(A898="","",+B897)</f>
        <v>#REF!</v>
      </c>
      <c r="C898" s="661" t="e">
        <f aca="false">IF(A898="","",IF(#REF!+'Plano Prestação Mensal Proposta'!A898&gt;120,0,ROUND(IF(B898&gt;0.045,(0.045*0.5),(0.5)*B898),7)))</f>
        <v>#REF!</v>
      </c>
      <c r="D898" s="661" t="e">
        <f aca="false">IF(A898="","",+B898-C898)</f>
        <v>#REF!</v>
      </c>
      <c r="E898" s="662" t="e">
        <f aca="false">IF(A898="","",IF(F897="","",+E897-F897))</f>
        <v>#REF!</v>
      </c>
      <c r="F898" s="662" t="e">
        <f aca="false">IF(A898="","",IF(J898="","",+J898-H898))</f>
        <v>#REF!</v>
      </c>
      <c r="G898" s="662" t="e">
        <f aca="false">IF(A898="","",IF(E898="","",ROUND(+E898*((1+B898)^(1/12)-1),2)))</f>
        <v>#REF!</v>
      </c>
      <c r="H898" s="662" t="e">
        <f aca="false">IF(A898="","",IF(E898="","",ROUND(+E898*((1+D898)^(1/12)-1),2)))</f>
        <v>#REF!</v>
      </c>
      <c r="I898" s="662" t="e">
        <f aca="false">IF(A898="","",+G898-H898)</f>
        <v>#REF!</v>
      </c>
      <c r="J898" s="662" t="e">
        <f aca="false">IF(A898="","",IF(#REF!="","",PMT((1+D898)^(1/12)-1,(#REF!*12)-A898+1,-E898)))</f>
        <v>#REF!</v>
      </c>
    </row>
    <row r="899" customFormat="false" ht="14.25" hidden="false" customHeight="false" outlineLevel="0" collapsed="false">
      <c r="A899" s="660" t="e">
        <f aca="false">IF(A898="","",IF(A898=#REF!*12,"",+A898+1))</f>
        <v>#REF!</v>
      </c>
      <c r="B899" s="661" t="e">
        <f aca="false">IF(A899="","",+B898)</f>
        <v>#REF!</v>
      </c>
      <c r="C899" s="661" t="e">
        <f aca="false">IF(A899="","",IF(#REF!+'Plano Prestação Mensal Proposta'!A899&gt;120,0,ROUND(IF(B899&gt;0.045,(0.045*0.5),(0.5)*B899),7)))</f>
        <v>#REF!</v>
      </c>
      <c r="D899" s="661" t="e">
        <f aca="false">IF(A899="","",+B899-C899)</f>
        <v>#REF!</v>
      </c>
      <c r="E899" s="662" t="e">
        <f aca="false">IF(A899="","",IF(F898="","",+E898-F898))</f>
        <v>#REF!</v>
      </c>
      <c r="F899" s="662" t="e">
        <f aca="false">IF(A899="","",IF(J899="","",+J899-H899))</f>
        <v>#REF!</v>
      </c>
      <c r="G899" s="662" t="e">
        <f aca="false">IF(A899="","",IF(E899="","",ROUND(+E899*((1+B899)^(1/12)-1),2)))</f>
        <v>#REF!</v>
      </c>
      <c r="H899" s="662" t="e">
        <f aca="false">IF(A899="","",IF(E899="","",ROUND(+E899*((1+D899)^(1/12)-1),2)))</f>
        <v>#REF!</v>
      </c>
      <c r="I899" s="662" t="e">
        <f aca="false">IF(A899="","",+G899-H899)</f>
        <v>#REF!</v>
      </c>
      <c r="J899" s="662" t="e">
        <f aca="false">IF(A899="","",IF(#REF!="","",PMT((1+D899)^(1/12)-1,(#REF!*12)-A899+1,-E899)))</f>
        <v>#REF!</v>
      </c>
    </row>
    <row r="900" customFormat="false" ht="14.25" hidden="false" customHeight="false" outlineLevel="0" collapsed="false">
      <c r="A900" s="660" t="e">
        <f aca="false">IF(A899="","",IF(A899=#REF!*12,"",+A899+1))</f>
        <v>#REF!</v>
      </c>
      <c r="B900" s="661" t="e">
        <f aca="false">IF(A900="","",+B899)</f>
        <v>#REF!</v>
      </c>
      <c r="C900" s="661" t="e">
        <f aca="false">IF(A900="","",IF(#REF!+'Plano Prestação Mensal Proposta'!A900&gt;120,0,ROUND(IF(B900&gt;0.045,(0.045*0.5),(0.5)*B900),7)))</f>
        <v>#REF!</v>
      </c>
      <c r="D900" s="661" t="e">
        <f aca="false">IF(A900="","",+B900-C900)</f>
        <v>#REF!</v>
      </c>
      <c r="E900" s="662" t="e">
        <f aca="false">IF(A900="","",IF(F899="","",+E899-F899))</f>
        <v>#REF!</v>
      </c>
      <c r="F900" s="662" t="e">
        <f aca="false">IF(A900="","",IF(J900="","",+J900-H900))</f>
        <v>#REF!</v>
      </c>
      <c r="G900" s="662" t="e">
        <f aca="false">IF(A900="","",IF(E900="","",ROUND(+E900*((1+B900)^(1/12)-1),2)))</f>
        <v>#REF!</v>
      </c>
      <c r="H900" s="662" t="e">
        <f aca="false">IF(A900="","",IF(E900="","",ROUND(+E900*((1+D900)^(1/12)-1),2)))</f>
        <v>#REF!</v>
      </c>
      <c r="I900" s="662" t="e">
        <f aca="false">IF(A900="","",+G900-H900)</f>
        <v>#REF!</v>
      </c>
      <c r="J900" s="662" t="e">
        <f aca="false">IF(A900="","",IF(#REF!="","",PMT((1+D900)^(1/12)-1,(#REF!*12)-A900+1,-E900)))</f>
        <v>#REF!</v>
      </c>
    </row>
    <row r="901" customFormat="false" ht="14.25" hidden="false" customHeight="false" outlineLevel="0" collapsed="false">
      <c r="A901" s="660" t="e">
        <f aca="false">IF(A900="","",IF(A900=#REF!*12,"",+A900+1))</f>
        <v>#REF!</v>
      </c>
      <c r="B901" s="661" t="e">
        <f aca="false">IF(A901="","",+B900)</f>
        <v>#REF!</v>
      </c>
      <c r="C901" s="661" t="e">
        <f aca="false">IF(A901="","",IF(#REF!+'Plano Prestação Mensal Proposta'!A901&gt;120,0,ROUND(IF(B901&gt;0.045,(0.045*0.5),(0.5)*B901),7)))</f>
        <v>#REF!</v>
      </c>
      <c r="D901" s="661" t="e">
        <f aca="false">IF(A901="","",+B901-C901)</f>
        <v>#REF!</v>
      </c>
      <c r="E901" s="662" t="e">
        <f aca="false">IF(A901="","",IF(F900="","",+E900-F900))</f>
        <v>#REF!</v>
      </c>
      <c r="F901" s="662" t="e">
        <f aca="false">IF(A901="","",IF(J901="","",+J901-H901))</f>
        <v>#REF!</v>
      </c>
      <c r="G901" s="662" t="e">
        <f aca="false">IF(A901="","",IF(E901="","",ROUND(+E901*((1+B901)^(1/12)-1),2)))</f>
        <v>#REF!</v>
      </c>
      <c r="H901" s="662" t="e">
        <f aca="false">IF(A901="","",IF(E901="","",ROUND(+E901*((1+D901)^(1/12)-1),2)))</f>
        <v>#REF!</v>
      </c>
      <c r="I901" s="662" t="e">
        <f aca="false">IF(A901="","",+G901-H901)</f>
        <v>#REF!</v>
      </c>
      <c r="J901" s="662" t="e">
        <f aca="false">IF(A901="","",IF(#REF!="","",PMT((1+D901)^(1/12)-1,(#REF!*12)-A901+1,-E901)))</f>
        <v>#REF!</v>
      </c>
    </row>
    <row r="902" customFormat="false" ht="14.25" hidden="false" customHeight="false" outlineLevel="0" collapsed="false">
      <c r="A902" s="660" t="e">
        <f aca="false">IF(A901="","",IF(A901=#REF!*12,"",+A901+1))</f>
        <v>#REF!</v>
      </c>
      <c r="B902" s="661" t="e">
        <f aca="false">IF(A902="","",+B901)</f>
        <v>#REF!</v>
      </c>
      <c r="C902" s="661" t="e">
        <f aca="false">IF(A902="","",IF(#REF!+'Plano Prestação Mensal Proposta'!A902&gt;120,0,ROUND(IF(B902&gt;0.045,(0.045*0.5),(0.5)*B902),7)))</f>
        <v>#REF!</v>
      </c>
      <c r="D902" s="661" t="e">
        <f aca="false">IF(A902="","",+B902-C902)</f>
        <v>#REF!</v>
      </c>
      <c r="E902" s="662" t="e">
        <f aca="false">IF(A902="","",IF(F901="","",+E901-F901))</f>
        <v>#REF!</v>
      </c>
      <c r="F902" s="662" t="e">
        <f aca="false">IF(A902="","",IF(J902="","",+J902-H902))</f>
        <v>#REF!</v>
      </c>
      <c r="G902" s="662" t="e">
        <f aca="false">IF(A902="","",IF(E902="","",ROUND(+E902*((1+B902)^(1/12)-1),2)))</f>
        <v>#REF!</v>
      </c>
      <c r="H902" s="662" t="e">
        <f aca="false">IF(A902="","",IF(E902="","",ROUND(+E902*((1+D902)^(1/12)-1),2)))</f>
        <v>#REF!</v>
      </c>
      <c r="I902" s="662" t="e">
        <f aca="false">IF(A902="","",+G902-H902)</f>
        <v>#REF!</v>
      </c>
      <c r="J902" s="662" t="e">
        <f aca="false">IF(A902="","",IF(#REF!="","",PMT((1+D902)^(1/12)-1,(#REF!*12)-A902+1,-E902)))</f>
        <v>#REF!</v>
      </c>
    </row>
    <row r="903" customFormat="false" ht="14.25" hidden="false" customHeight="false" outlineLevel="0" collapsed="false">
      <c r="A903" s="660" t="e">
        <f aca="false">IF(A902="","",IF(A902=#REF!*12,"",+A902+1))</f>
        <v>#REF!</v>
      </c>
      <c r="B903" s="661" t="e">
        <f aca="false">IF(A903="","",+B902)</f>
        <v>#REF!</v>
      </c>
      <c r="C903" s="661" t="e">
        <f aca="false">IF(A903="","",IF(#REF!+'Plano Prestação Mensal Proposta'!A903&gt;120,0,ROUND(IF(B903&gt;0.045,(0.045*0.5),(0.5)*B903),7)))</f>
        <v>#REF!</v>
      </c>
      <c r="D903" s="661" t="e">
        <f aca="false">IF(A903="","",+B903-C903)</f>
        <v>#REF!</v>
      </c>
      <c r="E903" s="662" t="e">
        <f aca="false">IF(A903="","",IF(F902="","",+E902-F902))</f>
        <v>#REF!</v>
      </c>
      <c r="F903" s="662" t="e">
        <f aca="false">IF(A903="","",IF(J903="","",+J903-H903))</f>
        <v>#REF!</v>
      </c>
      <c r="G903" s="662" t="e">
        <f aca="false">IF(A903="","",IF(E903="","",ROUND(+E903*((1+B903)^(1/12)-1),2)))</f>
        <v>#REF!</v>
      </c>
      <c r="H903" s="662" t="e">
        <f aca="false">IF(A903="","",IF(E903="","",ROUND(+E903*((1+D903)^(1/12)-1),2)))</f>
        <v>#REF!</v>
      </c>
      <c r="I903" s="662" t="e">
        <f aca="false">IF(A903="","",+G903-H903)</f>
        <v>#REF!</v>
      </c>
      <c r="J903" s="662" t="e">
        <f aca="false">IF(A903="","",IF(#REF!="","",PMT((1+D903)^(1/12)-1,(#REF!*12)-A903+1,-E903)))</f>
        <v>#REF!</v>
      </c>
    </row>
    <row r="904" customFormat="false" ht="14.25" hidden="false" customHeight="false" outlineLevel="0" collapsed="false">
      <c r="A904" s="660" t="e">
        <f aca="false">IF(A903="","",IF(A903=#REF!*12,"",+A903+1))</f>
        <v>#REF!</v>
      </c>
      <c r="B904" s="661" t="e">
        <f aca="false">IF(A904="","",+B903)</f>
        <v>#REF!</v>
      </c>
      <c r="C904" s="661" t="e">
        <f aca="false">IF(A904="","",IF(#REF!+'Plano Prestação Mensal Proposta'!A904&gt;120,0,ROUND(IF(B904&gt;0.045,(0.045*0.5),(0.5)*B904),7)))</f>
        <v>#REF!</v>
      </c>
      <c r="D904" s="661" t="e">
        <f aca="false">IF(A904="","",+B904-C904)</f>
        <v>#REF!</v>
      </c>
      <c r="E904" s="662" t="e">
        <f aca="false">IF(A904="","",IF(F903="","",+E903-F903))</f>
        <v>#REF!</v>
      </c>
      <c r="F904" s="662" t="e">
        <f aca="false">IF(A904="","",IF(J904="","",+J904-H904))</f>
        <v>#REF!</v>
      </c>
      <c r="G904" s="662" t="e">
        <f aca="false">IF(A904="","",IF(E904="","",ROUND(+E904*((1+B904)^(1/12)-1),2)))</f>
        <v>#REF!</v>
      </c>
      <c r="H904" s="662" t="e">
        <f aca="false">IF(A904="","",IF(E904="","",ROUND(+E904*((1+D904)^(1/12)-1),2)))</f>
        <v>#REF!</v>
      </c>
      <c r="I904" s="662" t="e">
        <f aca="false">IF(A904="","",+G904-H904)</f>
        <v>#REF!</v>
      </c>
      <c r="J904" s="662" t="e">
        <f aca="false">IF(A904="","",IF(#REF!="","",PMT((1+D904)^(1/12)-1,(#REF!*12)-A904+1,-E904)))</f>
        <v>#REF!</v>
      </c>
    </row>
    <row r="905" customFormat="false" ht="14.25" hidden="false" customHeight="false" outlineLevel="0" collapsed="false">
      <c r="A905" s="660" t="e">
        <f aca="false">IF(A904="","",IF(A904=#REF!*12,"",+A904+1))</f>
        <v>#REF!</v>
      </c>
      <c r="B905" s="661" t="e">
        <f aca="false">IF(A905="","",+B904)</f>
        <v>#REF!</v>
      </c>
      <c r="C905" s="661" t="e">
        <f aca="false">IF(A905="","",IF(#REF!+'Plano Prestação Mensal Proposta'!A905&gt;120,0,ROUND(IF(B905&gt;0.045,(0.045*0.5),(0.5)*B905),7)))</f>
        <v>#REF!</v>
      </c>
      <c r="D905" s="661" t="e">
        <f aca="false">IF(A905="","",+B905-C905)</f>
        <v>#REF!</v>
      </c>
      <c r="E905" s="662" t="e">
        <f aca="false">IF(A905="","",IF(F904="","",+E904-F904))</f>
        <v>#REF!</v>
      </c>
      <c r="F905" s="662" t="e">
        <f aca="false">IF(A905="","",IF(J905="","",+J905-H905))</f>
        <v>#REF!</v>
      </c>
      <c r="G905" s="662" t="e">
        <f aca="false">IF(A905="","",IF(E905="","",ROUND(+E905*((1+B905)^(1/12)-1),2)))</f>
        <v>#REF!</v>
      </c>
      <c r="H905" s="662" t="e">
        <f aca="false">IF(A905="","",IF(E905="","",ROUND(+E905*((1+D905)^(1/12)-1),2)))</f>
        <v>#REF!</v>
      </c>
      <c r="I905" s="662" t="e">
        <f aca="false">IF(A905="","",+G905-H905)</f>
        <v>#REF!</v>
      </c>
      <c r="J905" s="662" t="e">
        <f aca="false">IF(A905="","",IF(#REF!="","",PMT((1+D905)^(1/12)-1,(#REF!*12)-A905+1,-E905)))</f>
        <v>#REF!</v>
      </c>
    </row>
    <row r="906" customFormat="false" ht="14.25" hidden="false" customHeight="false" outlineLevel="0" collapsed="false">
      <c r="A906" s="660" t="e">
        <f aca="false">IF(A905="","",IF(A905=#REF!*12,"",+A905+1))</f>
        <v>#REF!</v>
      </c>
      <c r="B906" s="661" t="e">
        <f aca="false">IF(A906="","",+B905)</f>
        <v>#REF!</v>
      </c>
      <c r="C906" s="661" t="e">
        <f aca="false">IF(A906="","",IF(#REF!+'Plano Prestação Mensal Proposta'!A906&gt;120,0,ROUND(IF(B906&gt;0.045,(0.045*0.5),(0.5)*B906),7)))</f>
        <v>#REF!</v>
      </c>
      <c r="D906" s="661" t="e">
        <f aca="false">IF(A906="","",+B906-C906)</f>
        <v>#REF!</v>
      </c>
      <c r="E906" s="662" t="e">
        <f aca="false">IF(A906="","",IF(F905="","",+E905-F905))</f>
        <v>#REF!</v>
      </c>
      <c r="F906" s="662" t="e">
        <f aca="false">IF(A906="","",IF(J906="","",+J906-H906))</f>
        <v>#REF!</v>
      </c>
      <c r="G906" s="662" t="e">
        <f aca="false">IF(A906="","",IF(E906="","",ROUND(+E906*((1+B906)^(1/12)-1),2)))</f>
        <v>#REF!</v>
      </c>
      <c r="H906" s="662" t="e">
        <f aca="false">IF(A906="","",IF(E906="","",ROUND(+E906*((1+D906)^(1/12)-1),2)))</f>
        <v>#REF!</v>
      </c>
      <c r="I906" s="662" t="e">
        <f aca="false">IF(A906="","",+G906-H906)</f>
        <v>#REF!</v>
      </c>
      <c r="J906" s="662" t="e">
        <f aca="false">IF(A906="","",IF(#REF!="","",PMT((1+D906)^(1/12)-1,(#REF!*12)-A906+1,-E906)))</f>
        <v>#REF!</v>
      </c>
    </row>
    <row r="907" customFormat="false" ht="14.25" hidden="false" customHeight="false" outlineLevel="0" collapsed="false">
      <c r="A907" s="660" t="e">
        <f aca="false">IF(A906="","",IF(A906=#REF!*12,"",+A906+1))</f>
        <v>#REF!</v>
      </c>
      <c r="B907" s="661" t="e">
        <f aca="false">IF(A907="","",+B906)</f>
        <v>#REF!</v>
      </c>
      <c r="C907" s="661" t="e">
        <f aca="false">IF(A907="","",IF(#REF!+'Plano Prestação Mensal Proposta'!A907&gt;120,0,ROUND(IF(B907&gt;0.045,(0.045*0.5),(0.5)*B907),7)))</f>
        <v>#REF!</v>
      </c>
      <c r="D907" s="661" t="e">
        <f aca="false">IF(A907="","",+B907-C907)</f>
        <v>#REF!</v>
      </c>
      <c r="E907" s="662" t="e">
        <f aca="false">IF(A907="","",IF(F906="","",+E906-F906))</f>
        <v>#REF!</v>
      </c>
      <c r="F907" s="662" t="e">
        <f aca="false">IF(A907="","",IF(J907="","",+J907-H907))</f>
        <v>#REF!</v>
      </c>
      <c r="G907" s="662" t="e">
        <f aca="false">IF(A907="","",IF(E907="","",ROUND(+E907*((1+B907)^(1/12)-1),2)))</f>
        <v>#REF!</v>
      </c>
      <c r="H907" s="662" t="e">
        <f aca="false">IF(A907="","",IF(E907="","",ROUND(+E907*((1+D907)^(1/12)-1),2)))</f>
        <v>#REF!</v>
      </c>
      <c r="I907" s="662" t="e">
        <f aca="false">IF(A907="","",+G907-H907)</f>
        <v>#REF!</v>
      </c>
      <c r="J907" s="662" t="e">
        <f aca="false">IF(A907="","",IF(#REF!="","",PMT((1+D907)^(1/12)-1,(#REF!*12)-A907+1,-E907)))</f>
        <v>#REF!</v>
      </c>
    </row>
    <row r="908" customFormat="false" ht="14.25" hidden="false" customHeight="false" outlineLevel="0" collapsed="false">
      <c r="A908" s="660" t="e">
        <f aca="false">IF(A907="","",IF(A907=#REF!*12,"",+A907+1))</f>
        <v>#REF!</v>
      </c>
      <c r="B908" s="661" t="e">
        <f aca="false">IF(A908="","",+B907)</f>
        <v>#REF!</v>
      </c>
      <c r="C908" s="661" t="e">
        <f aca="false">IF(A908="","",IF(#REF!+'Plano Prestação Mensal Proposta'!A908&gt;120,0,ROUND(IF(B908&gt;0.045,(0.045*0.5),(0.5)*B908),7)))</f>
        <v>#REF!</v>
      </c>
      <c r="D908" s="661" t="e">
        <f aca="false">IF(A908="","",+B908-C908)</f>
        <v>#REF!</v>
      </c>
      <c r="E908" s="662" t="e">
        <f aca="false">IF(A908="","",IF(F907="","",+E907-F907))</f>
        <v>#REF!</v>
      </c>
      <c r="F908" s="662" t="e">
        <f aca="false">IF(A908="","",IF(J908="","",+J908-H908))</f>
        <v>#REF!</v>
      </c>
      <c r="G908" s="662" t="e">
        <f aca="false">IF(A908="","",IF(E908="","",ROUND(+E908*((1+B908)^(1/12)-1),2)))</f>
        <v>#REF!</v>
      </c>
      <c r="H908" s="662" t="e">
        <f aca="false">IF(A908="","",IF(E908="","",ROUND(+E908*((1+D908)^(1/12)-1),2)))</f>
        <v>#REF!</v>
      </c>
      <c r="I908" s="662" t="e">
        <f aca="false">IF(A908="","",+G908-H908)</f>
        <v>#REF!</v>
      </c>
      <c r="J908" s="662" t="e">
        <f aca="false">IF(A908="","",IF(#REF!="","",PMT((1+D908)^(1/12)-1,(#REF!*12)-A908+1,-E908)))</f>
        <v>#REF!</v>
      </c>
    </row>
    <row r="909" customFormat="false" ht="14.25" hidden="false" customHeight="false" outlineLevel="0" collapsed="false">
      <c r="A909" s="660" t="e">
        <f aca="false">IF(A908="","",IF(A908=#REF!*12,"",+A908+1))</f>
        <v>#REF!</v>
      </c>
      <c r="B909" s="661" t="e">
        <f aca="false">IF(A909="","",+B908)</f>
        <v>#REF!</v>
      </c>
      <c r="C909" s="661" t="e">
        <f aca="false">IF(A909="","",IF(#REF!+'Plano Prestação Mensal Proposta'!A909&gt;120,0,ROUND(IF(B909&gt;0.045,(0.045*0.5),(0.5)*B909),7)))</f>
        <v>#REF!</v>
      </c>
      <c r="D909" s="661" t="e">
        <f aca="false">IF(A909="","",+B909-C909)</f>
        <v>#REF!</v>
      </c>
      <c r="E909" s="662" t="e">
        <f aca="false">IF(A909="","",IF(F908="","",+E908-F908))</f>
        <v>#REF!</v>
      </c>
      <c r="F909" s="662" t="e">
        <f aca="false">IF(A909="","",IF(J909="","",+J909-H909))</f>
        <v>#REF!</v>
      </c>
      <c r="G909" s="662" t="e">
        <f aca="false">IF(A909="","",IF(E909="","",ROUND(+E909*((1+B909)^(1/12)-1),2)))</f>
        <v>#REF!</v>
      </c>
      <c r="H909" s="662" t="e">
        <f aca="false">IF(A909="","",IF(E909="","",ROUND(+E909*((1+D909)^(1/12)-1),2)))</f>
        <v>#REF!</v>
      </c>
      <c r="I909" s="662" t="e">
        <f aca="false">IF(A909="","",+G909-H909)</f>
        <v>#REF!</v>
      </c>
      <c r="J909" s="662" t="e">
        <f aca="false">IF(A909="","",IF(#REF!="","",PMT((1+D909)^(1/12)-1,(#REF!*12)-A909+1,-E909)))</f>
        <v>#REF!</v>
      </c>
    </row>
    <row r="910" customFormat="false" ht="14.25" hidden="false" customHeight="false" outlineLevel="0" collapsed="false">
      <c r="A910" s="660" t="e">
        <f aca="false">IF(A909="","",IF(A909=#REF!*12,"",+A909+1))</f>
        <v>#REF!</v>
      </c>
      <c r="B910" s="661" t="e">
        <f aca="false">IF(A910="","",+B909)</f>
        <v>#REF!</v>
      </c>
      <c r="C910" s="661" t="e">
        <f aca="false">IF(A910="","",IF(#REF!+'Plano Prestação Mensal Proposta'!A910&gt;120,0,ROUND(IF(B910&gt;0.045,(0.045*0.5),(0.5)*B910),7)))</f>
        <v>#REF!</v>
      </c>
      <c r="D910" s="661" t="e">
        <f aca="false">IF(A910="","",+B910-C910)</f>
        <v>#REF!</v>
      </c>
      <c r="E910" s="662" t="e">
        <f aca="false">IF(A910="","",IF(F909="","",+E909-F909))</f>
        <v>#REF!</v>
      </c>
      <c r="F910" s="662" t="e">
        <f aca="false">IF(A910="","",IF(J910="","",+J910-H910))</f>
        <v>#REF!</v>
      </c>
      <c r="G910" s="662" t="e">
        <f aca="false">IF(A910="","",IF(E910="","",ROUND(+E910*((1+B910)^(1/12)-1),2)))</f>
        <v>#REF!</v>
      </c>
      <c r="H910" s="662" t="e">
        <f aca="false">IF(A910="","",IF(E910="","",ROUND(+E910*((1+D910)^(1/12)-1),2)))</f>
        <v>#REF!</v>
      </c>
      <c r="I910" s="662" t="e">
        <f aca="false">IF(A910="","",+G910-H910)</f>
        <v>#REF!</v>
      </c>
      <c r="J910" s="662" t="e">
        <f aca="false">IF(A910="","",IF(#REF!="","",PMT((1+D910)^(1/12)-1,(#REF!*12)-A910+1,-E910)))</f>
        <v>#REF!</v>
      </c>
    </row>
    <row r="911" customFormat="false" ht="14.25" hidden="false" customHeight="false" outlineLevel="0" collapsed="false">
      <c r="A911" s="660" t="e">
        <f aca="false">IF(A910="","",IF(A910=#REF!*12,"",+A910+1))</f>
        <v>#REF!</v>
      </c>
      <c r="B911" s="661" t="e">
        <f aca="false">IF(A911="","",+B910)</f>
        <v>#REF!</v>
      </c>
      <c r="C911" s="661" t="e">
        <f aca="false">IF(A911="","",IF(#REF!+'Plano Prestação Mensal Proposta'!A911&gt;120,0,ROUND(IF(B911&gt;0.045,(0.045*0.5),(0.5)*B911),7)))</f>
        <v>#REF!</v>
      </c>
      <c r="D911" s="661" t="e">
        <f aca="false">IF(A911="","",+B911-C911)</f>
        <v>#REF!</v>
      </c>
      <c r="E911" s="662" t="e">
        <f aca="false">IF(A911="","",IF(F910="","",+E910-F910))</f>
        <v>#REF!</v>
      </c>
      <c r="F911" s="662" t="e">
        <f aca="false">IF(A911="","",IF(J911="","",+J911-H911))</f>
        <v>#REF!</v>
      </c>
      <c r="G911" s="662" t="e">
        <f aca="false">IF(A911="","",IF(E911="","",ROUND(+E911*((1+B911)^(1/12)-1),2)))</f>
        <v>#REF!</v>
      </c>
      <c r="H911" s="662" t="e">
        <f aca="false">IF(A911="","",IF(E911="","",ROUND(+E911*((1+D911)^(1/12)-1),2)))</f>
        <v>#REF!</v>
      </c>
      <c r="I911" s="662" t="e">
        <f aca="false">IF(A911="","",+G911-H911)</f>
        <v>#REF!</v>
      </c>
      <c r="J911" s="662" t="e">
        <f aca="false">IF(A911="","",IF(#REF!="","",PMT((1+D911)^(1/12)-1,(#REF!*12)-A911+1,-E911)))</f>
        <v>#REF!</v>
      </c>
    </row>
    <row r="912" customFormat="false" ht="14.25" hidden="false" customHeight="false" outlineLevel="0" collapsed="false">
      <c r="A912" s="660" t="e">
        <f aca="false">IF(A911="","",IF(A911=#REF!*12,"",+A911+1))</f>
        <v>#REF!</v>
      </c>
      <c r="B912" s="661" t="e">
        <f aca="false">IF(A912="","",+B911)</f>
        <v>#REF!</v>
      </c>
      <c r="C912" s="661" t="e">
        <f aca="false">IF(A912="","",IF(#REF!+'Plano Prestação Mensal Proposta'!A912&gt;120,0,ROUND(IF(B912&gt;0.045,(0.045*0.5),(0.5)*B912),7)))</f>
        <v>#REF!</v>
      </c>
      <c r="D912" s="661" t="e">
        <f aca="false">IF(A912="","",+B912-C912)</f>
        <v>#REF!</v>
      </c>
      <c r="E912" s="662" t="e">
        <f aca="false">IF(A912="","",IF(F911="","",+E911-F911))</f>
        <v>#REF!</v>
      </c>
      <c r="F912" s="662" t="e">
        <f aca="false">IF(A912="","",IF(J912="","",+J912-H912))</f>
        <v>#REF!</v>
      </c>
      <c r="G912" s="662" t="e">
        <f aca="false">IF(A912="","",IF(E912="","",ROUND(+E912*((1+B912)^(1/12)-1),2)))</f>
        <v>#REF!</v>
      </c>
      <c r="H912" s="662" t="e">
        <f aca="false">IF(A912="","",IF(E912="","",ROUND(+E912*((1+D912)^(1/12)-1),2)))</f>
        <v>#REF!</v>
      </c>
      <c r="I912" s="662" t="e">
        <f aca="false">IF(A912="","",+G912-H912)</f>
        <v>#REF!</v>
      </c>
      <c r="J912" s="662" t="e">
        <f aca="false">IF(A912="","",IF(#REF!="","",PMT((1+D912)^(1/12)-1,(#REF!*12)-A912+1,-E912)))</f>
        <v>#REF!</v>
      </c>
    </row>
    <row r="913" customFormat="false" ht="14.25" hidden="false" customHeight="false" outlineLevel="0" collapsed="false">
      <c r="A913" s="660" t="e">
        <f aca="false">IF(A912="","",IF(A912=#REF!*12,"",+A912+1))</f>
        <v>#REF!</v>
      </c>
      <c r="B913" s="661" t="e">
        <f aca="false">IF(A913="","",+B912)</f>
        <v>#REF!</v>
      </c>
      <c r="C913" s="661" t="e">
        <f aca="false">IF(A913="","",IF(#REF!+'Plano Prestação Mensal Proposta'!A913&gt;120,0,ROUND(IF(B913&gt;0.045,(0.045*0.5),(0.5)*B913),7)))</f>
        <v>#REF!</v>
      </c>
      <c r="D913" s="661" t="e">
        <f aca="false">IF(A913="","",+B913-C913)</f>
        <v>#REF!</v>
      </c>
      <c r="E913" s="662" t="e">
        <f aca="false">IF(A913="","",IF(F912="","",+E912-F912))</f>
        <v>#REF!</v>
      </c>
      <c r="F913" s="662" t="e">
        <f aca="false">IF(A913="","",IF(J913="","",+J913-H913))</f>
        <v>#REF!</v>
      </c>
      <c r="G913" s="662" t="e">
        <f aca="false">IF(A913="","",IF(E913="","",ROUND(+E913*((1+B913)^(1/12)-1),2)))</f>
        <v>#REF!</v>
      </c>
      <c r="H913" s="662" t="e">
        <f aca="false">IF(A913="","",IF(E913="","",ROUND(+E913*((1+D913)^(1/12)-1),2)))</f>
        <v>#REF!</v>
      </c>
      <c r="I913" s="662" t="e">
        <f aca="false">IF(A913="","",+G913-H913)</f>
        <v>#REF!</v>
      </c>
      <c r="J913" s="662" t="e">
        <f aca="false">IF(A913="","",IF(#REF!="","",PMT((1+D913)^(1/12)-1,(#REF!*12)-A913+1,-E913)))</f>
        <v>#REF!</v>
      </c>
    </row>
    <row r="914" customFormat="false" ht="14.25" hidden="false" customHeight="false" outlineLevel="0" collapsed="false">
      <c r="A914" s="660" t="e">
        <f aca="false">IF(A913="","",IF(A913=#REF!*12,"",+A913+1))</f>
        <v>#REF!</v>
      </c>
      <c r="B914" s="661" t="e">
        <f aca="false">IF(A914="","",+B913)</f>
        <v>#REF!</v>
      </c>
      <c r="C914" s="661" t="e">
        <f aca="false">IF(A914="","",IF(#REF!+'Plano Prestação Mensal Proposta'!A914&gt;120,0,ROUND(IF(B914&gt;0.045,(0.045*0.5),(0.5)*B914),7)))</f>
        <v>#REF!</v>
      </c>
      <c r="D914" s="661" t="e">
        <f aca="false">IF(A914="","",+B914-C914)</f>
        <v>#REF!</v>
      </c>
      <c r="E914" s="662" t="e">
        <f aca="false">IF(A914="","",IF(F913="","",+E913-F913))</f>
        <v>#REF!</v>
      </c>
      <c r="F914" s="662" t="e">
        <f aca="false">IF(A914="","",IF(J914="","",+J914-H914))</f>
        <v>#REF!</v>
      </c>
      <c r="G914" s="662" t="e">
        <f aca="false">IF(A914="","",IF(E914="","",ROUND(+E914*((1+B914)^(1/12)-1),2)))</f>
        <v>#REF!</v>
      </c>
      <c r="H914" s="662" t="e">
        <f aca="false">IF(A914="","",IF(E914="","",ROUND(+E914*((1+D914)^(1/12)-1),2)))</f>
        <v>#REF!</v>
      </c>
      <c r="I914" s="662" t="e">
        <f aca="false">IF(A914="","",+G914-H914)</f>
        <v>#REF!</v>
      </c>
      <c r="J914" s="662" t="e">
        <f aca="false">IF(A914="","",IF(#REF!="","",PMT((1+D914)^(1/12)-1,(#REF!*12)-A914+1,-E914)))</f>
        <v>#REF!</v>
      </c>
    </row>
    <row r="915" customFormat="false" ht="14.25" hidden="false" customHeight="false" outlineLevel="0" collapsed="false">
      <c r="A915" s="660" t="e">
        <f aca="false">IF(A914="","",IF(A914=#REF!*12,"",+A914+1))</f>
        <v>#REF!</v>
      </c>
      <c r="B915" s="661" t="e">
        <f aca="false">IF(A915="","",+B914)</f>
        <v>#REF!</v>
      </c>
      <c r="C915" s="661" t="e">
        <f aca="false">IF(A915="","",IF(#REF!+'Plano Prestação Mensal Proposta'!A915&gt;120,0,ROUND(IF(B915&gt;0.045,(0.045*0.5),(0.5)*B915),7)))</f>
        <v>#REF!</v>
      </c>
      <c r="D915" s="661" t="e">
        <f aca="false">IF(A915="","",+B915-C915)</f>
        <v>#REF!</v>
      </c>
      <c r="E915" s="662" t="e">
        <f aca="false">IF(A915="","",IF(F914="","",+E914-F914))</f>
        <v>#REF!</v>
      </c>
      <c r="F915" s="662" t="e">
        <f aca="false">IF(A915="","",IF(J915="","",+J915-H915))</f>
        <v>#REF!</v>
      </c>
      <c r="G915" s="662" t="e">
        <f aca="false">IF(A915="","",IF(E915="","",ROUND(+E915*((1+B915)^(1/12)-1),2)))</f>
        <v>#REF!</v>
      </c>
      <c r="H915" s="662" t="e">
        <f aca="false">IF(A915="","",IF(E915="","",ROUND(+E915*((1+D915)^(1/12)-1),2)))</f>
        <v>#REF!</v>
      </c>
      <c r="I915" s="662" t="e">
        <f aca="false">IF(A915="","",+G915-H915)</f>
        <v>#REF!</v>
      </c>
      <c r="J915" s="662" t="e">
        <f aca="false">IF(A915="","",IF(#REF!="","",PMT((1+D915)^(1/12)-1,(#REF!*12)-A915+1,-E915)))</f>
        <v>#REF!</v>
      </c>
    </row>
    <row r="916" customFormat="false" ht="14.25" hidden="false" customHeight="false" outlineLevel="0" collapsed="false">
      <c r="A916" s="660" t="e">
        <f aca="false">IF(A915="","",IF(A915=#REF!*12,"",+A915+1))</f>
        <v>#REF!</v>
      </c>
      <c r="B916" s="661" t="e">
        <f aca="false">IF(A916="","",+B915)</f>
        <v>#REF!</v>
      </c>
      <c r="C916" s="661" t="e">
        <f aca="false">IF(A916="","",IF(#REF!+'Plano Prestação Mensal Proposta'!A916&gt;120,0,ROUND(IF(B916&gt;0.045,(0.045*0.5),(0.5)*B916),7)))</f>
        <v>#REF!</v>
      </c>
      <c r="D916" s="661" t="e">
        <f aca="false">IF(A916="","",+B916-C916)</f>
        <v>#REF!</v>
      </c>
      <c r="E916" s="662" t="e">
        <f aca="false">IF(A916="","",IF(F915="","",+E915-F915))</f>
        <v>#REF!</v>
      </c>
      <c r="F916" s="662" t="e">
        <f aca="false">IF(A916="","",IF(J916="","",+J916-H916))</f>
        <v>#REF!</v>
      </c>
      <c r="G916" s="662" t="e">
        <f aca="false">IF(A916="","",IF(E916="","",ROUND(+E916*((1+B916)^(1/12)-1),2)))</f>
        <v>#REF!</v>
      </c>
      <c r="H916" s="662" t="e">
        <f aca="false">IF(A916="","",IF(E916="","",ROUND(+E916*((1+D916)^(1/12)-1),2)))</f>
        <v>#REF!</v>
      </c>
      <c r="I916" s="662" t="e">
        <f aca="false">IF(A916="","",+G916-H916)</f>
        <v>#REF!</v>
      </c>
      <c r="J916" s="662" t="e">
        <f aca="false">IF(A916="","",IF(#REF!="","",PMT((1+D916)^(1/12)-1,(#REF!*12)-A916+1,-E916)))</f>
        <v>#REF!</v>
      </c>
    </row>
    <row r="917" customFormat="false" ht="14.25" hidden="false" customHeight="false" outlineLevel="0" collapsed="false">
      <c r="A917" s="660" t="e">
        <f aca="false">IF(A916="","",IF(A916=#REF!*12,"",+A916+1))</f>
        <v>#REF!</v>
      </c>
      <c r="B917" s="661" t="e">
        <f aca="false">IF(A917="","",+B916)</f>
        <v>#REF!</v>
      </c>
      <c r="C917" s="661" t="e">
        <f aca="false">IF(A917="","",IF(#REF!+'Plano Prestação Mensal Proposta'!A917&gt;120,0,ROUND(IF(B917&gt;0.045,(0.045*0.5),(0.5)*B917),7)))</f>
        <v>#REF!</v>
      </c>
      <c r="D917" s="661" t="e">
        <f aca="false">IF(A917="","",+B917-C917)</f>
        <v>#REF!</v>
      </c>
      <c r="E917" s="662" t="e">
        <f aca="false">IF(A917="","",IF(F916="","",+E916-F916))</f>
        <v>#REF!</v>
      </c>
      <c r="F917" s="662" t="e">
        <f aca="false">IF(A917="","",IF(J917="","",+J917-H917))</f>
        <v>#REF!</v>
      </c>
      <c r="G917" s="662" t="e">
        <f aca="false">IF(A917="","",IF(E917="","",ROUND(+E917*((1+B917)^(1/12)-1),2)))</f>
        <v>#REF!</v>
      </c>
      <c r="H917" s="662" t="e">
        <f aca="false">IF(A917="","",IF(E917="","",ROUND(+E917*((1+D917)^(1/12)-1),2)))</f>
        <v>#REF!</v>
      </c>
      <c r="I917" s="662" t="e">
        <f aca="false">IF(A917="","",+G917-H917)</f>
        <v>#REF!</v>
      </c>
      <c r="J917" s="662" t="e">
        <f aca="false">IF(A917="","",IF(#REF!="","",PMT((1+D917)^(1/12)-1,(#REF!*12)-A917+1,-E917)))</f>
        <v>#REF!</v>
      </c>
    </row>
    <row r="918" customFormat="false" ht="14.25" hidden="false" customHeight="false" outlineLevel="0" collapsed="false">
      <c r="A918" s="660" t="e">
        <f aca="false">IF(A917="","",IF(A917=#REF!*12,"",+A917+1))</f>
        <v>#REF!</v>
      </c>
      <c r="B918" s="661" t="e">
        <f aca="false">IF(A918="","",+B917)</f>
        <v>#REF!</v>
      </c>
      <c r="C918" s="661" t="e">
        <f aca="false">IF(A918="","",IF(#REF!+'Plano Prestação Mensal Proposta'!A918&gt;120,0,ROUND(IF(B918&gt;0.045,(0.045*0.5),(0.5)*B918),7)))</f>
        <v>#REF!</v>
      </c>
      <c r="D918" s="661" t="e">
        <f aca="false">IF(A918="","",+B918-C918)</f>
        <v>#REF!</v>
      </c>
      <c r="E918" s="662" t="e">
        <f aca="false">IF(A918="","",IF(F917="","",+E917-F917))</f>
        <v>#REF!</v>
      </c>
      <c r="F918" s="662" t="e">
        <f aca="false">IF(A918="","",IF(J918="","",+J918-H918))</f>
        <v>#REF!</v>
      </c>
      <c r="G918" s="662" t="e">
        <f aca="false">IF(A918="","",IF(E918="","",ROUND(+E918*((1+B918)^(1/12)-1),2)))</f>
        <v>#REF!</v>
      </c>
      <c r="H918" s="662" t="e">
        <f aca="false">IF(A918="","",IF(E918="","",ROUND(+E918*((1+D918)^(1/12)-1),2)))</f>
        <v>#REF!</v>
      </c>
      <c r="I918" s="662" t="e">
        <f aca="false">IF(A918="","",+G918-H918)</f>
        <v>#REF!</v>
      </c>
      <c r="J918" s="662" t="e">
        <f aca="false">IF(A918="","",IF(#REF!="","",PMT((1+D918)^(1/12)-1,(#REF!*12)-A918+1,-E918)))</f>
        <v>#REF!</v>
      </c>
    </row>
    <row r="919" customFormat="false" ht="14.25" hidden="false" customHeight="false" outlineLevel="0" collapsed="false">
      <c r="A919" s="660" t="e">
        <f aca="false">IF(A918="","",IF(A918=#REF!*12,"",+A918+1))</f>
        <v>#REF!</v>
      </c>
      <c r="B919" s="661" t="e">
        <f aca="false">IF(A919="","",+B918)</f>
        <v>#REF!</v>
      </c>
      <c r="C919" s="661" t="e">
        <f aca="false">IF(A919="","",IF(#REF!+'Plano Prestação Mensal Proposta'!A919&gt;120,0,ROUND(IF(B919&gt;0.045,(0.045*0.5),(0.5)*B919),7)))</f>
        <v>#REF!</v>
      </c>
      <c r="D919" s="661" t="e">
        <f aca="false">IF(A919="","",+B919-C919)</f>
        <v>#REF!</v>
      </c>
      <c r="E919" s="662" t="e">
        <f aca="false">IF(A919="","",IF(F918="","",+E918-F918))</f>
        <v>#REF!</v>
      </c>
      <c r="F919" s="662" t="e">
        <f aca="false">IF(A919="","",IF(J919="","",+J919-H919))</f>
        <v>#REF!</v>
      </c>
      <c r="G919" s="662" t="e">
        <f aca="false">IF(A919="","",IF(E919="","",ROUND(+E919*((1+B919)^(1/12)-1),2)))</f>
        <v>#REF!</v>
      </c>
      <c r="H919" s="662" t="e">
        <f aca="false">IF(A919="","",IF(E919="","",ROUND(+E919*((1+D919)^(1/12)-1),2)))</f>
        <v>#REF!</v>
      </c>
      <c r="I919" s="662" t="e">
        <f aca="false">IF(A919="","",+G919-H919)</f>
        <v>#REF!</v>
      </c>
      <c r="J919" s="662" t="e">
        <f aca="false">IF(A919="","",IF(#REF!="","",PMT((1+D919)^(1/12)-1,(#REF!*12)-A919+1,-E919)))</f>
        <v>#REF!</v>
      </c>
    </row>
    <row r="920" customFormat="false" ht="14.25" hidden="false" customHeight="false" outlineLevel="0" collapsed="false">
      <c r="A920" s="660" t="e">
        <f aca="false">IF(A919="","",IF(A919=#REF!*12,"",+A919+1))</f>
        <v>#REF!</v>
      </c>
      <c r="B920" s="661" t="e">
        <f aca="false">IF(A920="","",+B919)</f>
        <v>#REF!</v>
      </c>
      <c r="C920" s="661" t="e">
        <f aca="false">IF(A920="","",IF(#REF!+'Plano Prestação Mensal Proposta'!A920&gt;120,0,ROUND(IF(B920&gt;0.045,(0.045*0.5),(0.5)*B920),7)))</f>
        <v>#REF!</v>
      </c>
      <c r="D920" s="661" t="e">
        <f aca="false">IF(A920="","",+B920-C920)</f>
        <v>#REF!</v>
      </c>
      <c r="E920" s="662" t="e">
        <f aca="false">IF(A920="","",IF(F919="","",+E919-F919))</f>
        <v>#REF!</v>
      </c>
      <c r="F920" s="662" t="e">
        <f aca="false">IF(A920="","",IF(J920="","",+J920-H920))</f>
        <v>#REF!</v>
      </c>
      <c r="G920" s="662" t="e">
        <f aca="false">IF(A920="","",IF(E920="","",ROUND(+E920*((1+B920)^(1/12)-1),2)))</f>
        <v>#REF!</v>
      </c>
      <c r="H920" s="662" t="e">
        <f aca="false">IF(A920="","",IF(E920="","",ROUND(+E920*((1+D920)^(1/12)-1),2)))</f>
        <v>#REF!</v>
      </c>
      <c r="I920" s="662" t="e">
        <f aca="false">IF(A920="","",+G920-H920)</f>
        <v>#REF!</v>
      </c>
      <c r="J920" s="662" t="e">
        <f aca="false">IF(A920="","",IF(#REF!="","",PMT((1+D920)^(1/12)-1,(#REF!*12)-A920+1,-E920)))</f>
        <v>#REF!</v>
      </c>
    </row>
    <row r="921" customFormat="false" ht="14.25" hidden="false" customHeight="false" outlineLevel="0" collapsed="false">
      <c r="A921" s="660" t="e">
        <f aca="false">IF(A920="","",IF(A920=#REF!*12,"",+A920+1))</f>
        <v>#REF!</v>
      </c>
      <c r="B921" s="661" t="e">
        <f aca="false">IF(A921="","",+B920)</f>
        <v>#REF!</v>
      </c>
      <c r="C921" s="661" t="e">
        <f aca="false">IF(A921="","",IF(#REF!+'Plano Prestação Mensal Proposta'!A921&gt;120,0,ROUND(IF(B921&gt;0.045,(0.045*0.5),(0.5)*B921),7)))</f>
        <v>#REF!</v>
      </c>
      <c r="D921" s="661" t="e">
        <f aca="false">IF(A921="","",+B921-C921)</f>
        <v>#REF!</v>
      </c>
      <c r="E921" s="662" t="e">
        <f aca="false">IF(A921="","",IF(F920="","",+E920-F920))</f>
        <v>#REF!</v>
      </c>
      <c r="F921" s="662" t="e">
        <f aca="false">IF(A921="","",IF(J921="","",+J921-H921))</f>
        <v>#REF!</v>
      </c>
      <c r="G921" s="662" t="e">
        <f aca="false">IF(A921="","",IF(E921="","",ROUND(+E921*((1+B921)^(1/12)-1),2)))</f>
        <v>#REF!</v>
      </c>
      <c r="H921" s="662" t="e">
        <f aca="false">IF(A921="","",IF(E921="","",ROUND(+E921*((1+D921)^(1/12)-1),2)))</f>
        <v>#REF!</v>
      </c>
      <c r="I921" s="662" t="e">
        <f aca="false">IF(A921="","",+G921-H921)</f>
        <v>#REF!</v>
      </c>
      <c r="J921" s="662" t="e">
        <f aca="false">IF(A921="","",IF(#REF!="","",PMT((1+D921)^(1/12)-1,(#REF!*12)-A921+1,-E921)))</f>
        <v>#REF!</v>
      </c>
    </row>
    <row r="922" customFormat="false" ht="14.25" hidden="false" customHeight="false" outlineLevel="0" collapsed="false">
      <c r="A922" s="660" t="e">
        <f aca="false">IF(A921="","",IF(A921=#REF!*12,"",+A921+1))</f>
        <v>#REF!</v>
      </c>
      <c r="B922" s="661" t="e">
        <f aca="false">IF(A922="","",+B921)</f>
        <v>#REF!</v>
      </c>
      <c r="C922" s="661" t="e">
        <f aca="false">IF(A922="","",IF(#REF!+'Plano Prestação Mensal Proposta'!A922&gt;120,0,ROUND(IF(B922&gt;0.045,(0.045*0.5),(0.5)*B922),7)))</f>
        <v>#REF!</v>
      </c>
      <c r="D922" s="661" t="e">
        <f aca="false">IF(A922="","",+B922-C922)</f>
        <v>#REF!</v>
      </c>
      <c r="E922" s="662" t="e">
        <f aca="false">IF(A922="","",IF(F921="","",+E921-F921))</f>
        <v>#REF!</v>
      </c>
      <c r="F922" s="662" t="e">
        <f aca="false">IF(A922="","",IF(J922="","",+J922-H922))</f>
        <v>#REF!</v>
      </c>
      <c r="G922" s="662" t="e">
        <f aca="false">IF(A922="","",IF(E922="","",ROUND(+E922*((1+B922)^(1/12)-1),2)))</f>
        <v>#REF!</v>
      </c>
      <c r="H922" s="662" t="e">
        <f aca="false">IF(A922="","",IF(E922="","",ROUND(+E922*((1+D922)^(1/12)-1),2)))</f>
        <v>#REF!</v>
      </c>
      <c r="I922" s="662" t="e">
        <f aca="false">IF(A922="","",+G922-H922)</f>
        <v>#REF!</v>
      </c>
      <c r="J922" s="662" t="e">
        <f aca="false">IF(A922="","",IF(#REF!="","",PMT((1+D922)^(1/12)-1,(#REF!*12)-A922+1,-E922)))</f>
        <v>#REF!</v>
      </c>
    </row>
    <row r="923" customFormat="false" ht="14.25" hidden="false" customHeight="false" outlineLevel="0" collapsed="false">
      <c r="A923" s="660" t="e">
        <f aca="false">IF(A922="","",IF(A922=#REF!*12,"",+A922+1))</f>
        <v>#REF!</v>
      </c>
      <c r="B923" s="661" t="e">
        <f aca="false">IF(A923="","",+B922)</f>
        <v>#REF!</v>
      </c>
      <c r="C923" s="661" t="e">
        <f aca="false">IF(A923="","",IF(#REF!+'Plano Prestação Mensal Proposta'!A923&gt;120,0,ROUND(IF(B923&gt;0.045,(0.045*0.5),(0.5)*B923),7)))</f>
        <v>#REF!</v>
      </c>
      <c r="D923" s="661" t="e">
        <f aca="false">IF(A923="","",+B923-C923)</f>
        <v>#REF!</v>
      </c>
      <c r="E923" s="662" t="e">
        <f aca="false">IF(A923="","",IF(F922="","",+E922-F922))</f>
        <v>#REF!</v>
      </c>
      <c r="F923" s="662" t="e">
        <f aca="false">IF(A923="","",IF(J923="","",+J923-H923))</f>
        <v>#REF!</v>
      </c>
      <c r="G923" s="662" t="e">
        <f aca="false">IF(A923="","",IF(E923="","",ROUND(+E923*((1+B923)^(1/12)-1),2)))</f>
        <v>#REF!</v>
      </c>
      <c r="H923" s="662" t="e">
        <f aca="false">IF(A923="","",IF(E923="","",ROUND(+E923*((1+D923)^(1/12)-1),2)))</f>
        <v>#REF!</v>
      </c>
      <c r="I923" s="662" t="e">
        <f aca="false">IF(A923="","",+G923-H923)</f>
        <v>#REF!</v>
      </c>
      <c r="J923" s="662" t="e">
        <f aca="false">IF(A923="","",IF(#REF!="","",PMT((1+D923)^(1/12)-1,(#REF!*12)-A923+1,-E923)))</f>
        <v>#REF!</v>
      </c>
    </row>
    <row r="924" customFormat="false" ht="14.25" hidden="false" customHeight="false" outlineLevel="0" collapsed="false">
      <c r="A924" s="660" t="e">
        <f aca="false">IF(A923="","",IF(A923=#REF!*12,"",+A923+1))</f>
        <v>#REF!</v>
      </c>
      <c r="B924" s="661" t="e">
        <f aca="false">IF(A924="","",+B923)</f>
        <v>#REF!</v>
      </c>
      <c r="C924" s="661" t="e">
        <f aca="false">IF(A924="","",IF(#REF!+'Plano Prestação Mensal Proposta'!A924&gt;120,0,ROUND(IF(B924&gt;0.045,(0.045*0.5),(0.5)*B924),7)))</f>
        <v>#REF!</v>
      </c>
      <c r="D924" s="661" t="e">
        <f aca="false">IF(A924="","",+B924-C924)</f>
        <v>#REF!</v>
      </c>
      <c r="E924" s="662" t="e">
        <f aca="false">IF(A924="","",IF(F923="","",+E923-F923))</f>
        <v>#REF!</v>
      </c>
      <c r="F924" s="662" t="e">
        <f aca="false">IF(A924="","",IF(J924="","",+J924-H924))</f>
        <v>#REF!</v>
      </c>
      <c r="G924" s="662" t="e">
        <f aca="false">IF(A924="","",IF(E924="","",ROUND(+E924*((1+B924)^(1/12)-1),2)))</f>
        <v>#REF!</v>
      </c>
      <c r="H924" s="662" t="e">
        <f aca="false">IF(A924="","",IF(E924="","",ROUND(+E924*((1+D924)^(1/12)-1),2)))</f>
        <v>#REF!</v>
      </c>
      <c r="I924" s="662" t="e">
        <f aca="false">IF(A924="","",+G924-H924)</f>
        <v>#REF!</v>
      </c>
      <c r="J924" s="662" t="e">
        <f aca="false">IF(A924="","",IF(#REF!="","",PMT((1+D924)^(1/12)-1,(#REF!*12)-A924+1,-E924)))</f>
        <v>#REF!</v>
      </c>
    </row>
    <row r="925" customFormat="false" ht="14.25" hidden="false" customHeight="false" outlineLevel="0" collapsed="false">
      <c r="A925" s="660" t="e">
        <f aca="false">IF(A924="","",IF(A924=#REF!*12,"",+A924+1))</f>
        <v>#REF!</v>
      </c>
      <c r="B925" s="661" t="e">
        <f aca="false">IF(A925="","",+B924)</f>
        <v>#REF!</v>
      </c>
      <c r="C925" s="661" t="e">
        <f aca="false">IF(A925="","",IF(#REF!+'Plano Prestação Mensal Proposta'!A925&gt;120,0,ROUND(IF(B925&gt;0.045,(0.045*0.5),(0.5)*B925),7)))</f>
        <v>#REF!</v>
      </c>
      <c r="D925" s="661" t="e">
        <f aca="false">IF(A925="","",+B925-C925)</f>
        <v>#REF!</v>
      </c>
      <c r="E925" s="662" t="e">
        <f aca="false">IF(A925="","",IF(F924="","",+E924-F924))</f>
        <v>#REF!</v>
      </c>
      <c r="F925" s="662" t="e">
        <f aca="false">IF(A925="","",IF(J925="","",+J925-H925))</f>
        <v>#REF!</v>
      </c>
      <c r="G925" s="662" t="e">
        <f aca="false">IF(A925="","",IF(E925="","",ROUND(+E925*((1+B925)^(1/12)-1),2)))</f>
        <v>#REF!</v>
      </c>
      <c r="H925" s="662" t="e">
        <f aca="false">IF(A925="","",IF(E925="","",ROUND(+E925*((1+D925)^(1/12)-1),2)))</f>
        <v>#REF!</v>
      </c>
      <c r="I925" s="662" t="e">
        <f aca="false">IF(A925="","",+G925-H925)</f>
        <v>#REF!</v>
      </c>
      <c r="J925" s="662" t="e">
        <f aca="false">IF(A925="","",IF(#REF!="","",PMT((1+D925)^(1/12)-1,(#REF!*12)-A925+1,-E925)))</f>
        <v>#REF!</v>
      </c>
    </row>
    <row r="926" customFormat="false" ht="14.25" hidden="false" customHeight="false" outlineLevel="0" collapsed="false">
      <c r="A926" s="660" t="e">
        <f aca="false">IF(A925="","",IF(A925=#REF!*12,"",+A925+1))</f>
        <v>#REF!</v>
      </c>
      <c r="B926" s="661" t="e">
        <f aca="false">IF(A926="","",+B925)</f>
        <v>#REF!</v>
      </c>
      <c r="C926" s="661" t="e">
        <f aca="false">IF(A926="","",IF(#REF!+'Plano Prestação Mensal Proposta'!A926&gt;120,0,ROUND(IF(B926&gt;0.045,(0.045*0.5),(0.5)*B926),7)))</f>
        <v>#REF!</v>
      </c>
      <c r="D926" s="661" t="e">
        <f aca="false">IF(A926="","",+B926-C926)</f>
        <v>#REF!</v>
      </c>
      <c r="E926" s="662" t="e">
        <f aca="false">IF(A926="","",IF(F925="","",+E925-F925))</f>
        <v>#REF!</v>
      </c>
      <c r="F926" s="662" t="e">
        <f aca="false">IF(A926="","",IF(J926="","",+J926-H926))</f>
        <v>#REF!</v>
      </c>
      <c r="G926" s="662" t="e">
        <f aca="false">IF(A926="","",IF(E926="","",ROUND(+E926*((1+B926)^(1/12)-1),2)))</f>
        <v>#REF!</v>
      </c>
      <c r="H926" s="662" t="e">
        <f aca="false">IF(A926="","",IF(E926="","",ROUND(+E926*((1+D926)^(1/12)-1),2)))</f>
        <v>#REF!</v>
      </c>
      <c r="I926" s="662" t="e">
        <f aca="false">IF(A926="","",+G926-H926)</f>
        <v>#REF!</v>
      </c>
      <c r="J926" s="662" t="e">
        <f aca="false">IF(A926="","",IF(#REF!="","",PMT((1+D926)^(1/12)-1,(#REF!*12)-A926+1,-E926)))</f>
        <v>#REF!</v>
      </c>
    </row>
    <row r="927" customFormat="false" ht="14.25" hidden="false" customHeight="false" outlineLevel="0" collapsed="false">
      <c r="A927" s="660" t="e">
        <f aca="false">IF(A926="","",IF(A926=#REF!*12,"",+A926+1))</f>
        <v>#REF!</v>
      </c>
      <c r="B927" s="661" t="e">
        <f aca="false">IF(A927="","",+B926)</f>
        <v>#REF!</v>
      </c>
      <c r="C927" s="661" t="e">
        <f aca="false">IF(A927="","",IF(#REF!+'Plano Prestação Mensal Proposta'!A927&gt;120,0,ROUND(IF(B927&gt;0.045,(0.045*0.5),(0.5)*B927),7)))</f>
        <v>#REF!</v>
      </c>
      <c r="D927" s="661" t="e">
        <f aca="false">IF(A927="","",+B927-C927)</f>
        <v>#REF!</v>
      </c>
      <c r="E927" s="662" t="e">
        <f aca="false">IF(A927="","",IF(F926="","",+E926-F926))</f>
        <v>#REF!</v>
      </c>
      <c r="F927" s="662" t="e">
        <f aca="false">IF(A927="","",IF(J927="","",+J927-H927))</f>
        <v>#REF!</v>
      </c>
      <c r="G927" s="662" t="e">
        <f aca="false">IF(A927="","",IF(E927="","",ROUND(+E927*((1+B927)^(1/12)-1),2)))</f>
        <v>#REF!</v>
      </c>
      <c r="H927" s="662" t="e">
        <f aca="false">IF(A927="","",IF(E927="","",ROUND(+E927*((1+D927)^(1/12)-1),2)))</f>
        <v>#REF!</v>
      </c>
      <c r="I927" s="662" t="e">
        <f aca="false">IF(A927="","",+G927-H927)</f>
        <v>#REF!</v>
      </c>
      <c r="J927" s="662" t="e">
        <f aca="false">IF(A927="","",IF(#REF!="","",PMT((1+D927)^(1/12)-1,(#REF!*12)-A927+1,-E927)))</f>
        <v>#REF!</v>
      </c>
    </row>
    <row r="928" customFormat="false" ht="14.25" hidden="false" customHeight="false" outlineLevel="0" collapsed="false">
      <c r="A928" s="660" t="e">
        <f aca="false">IF(A927="","",IF(A927=#REF!*12,"",+A927+1))</f>
        <v>#REF!</v>
      </c>
      <c r="B928" s="661" t="e">
        <f aca="false">IF(A928="","",+B927)</f>
        <v>#REF!</v>
      </c>
      <c r="C928" s="661" t="e">
        <f aca="false">IF(A928="","",IF(#REF!+'Plano Prestação Mensal Proposta'!A928&gt;120,0,ROUND(IF(B928&gt;0.045,(0.045*0.5),(0.5)*B928),7)))</f>
        <v>#REF!</v>
      </c>
      <c r="D928" s="661" t="e">
        <f aca="false">IF(A928="","",+B928-C928)</f>
        <v>#REF!</v>
      </c>
      <c r="E928" s="662" t="e">
        <f aca="false">IF(A928="","",IF(F927="","",+E927-F927))</f>
        <v>#REF!</v>
      </c>
      <c r="F928" s="662" t="e">
        <f aca="false">IF(A928="","",IF(J928="","",+J928-H928))</f>
        <v>#REF!</v>
      </c>
      <c r="G928" s="662" t="e">
        <f aca="false">IF(A928="","",IF(E928="","",ROUND(+E928*((1+B928)^(1/12)-1),2)))</f>
        <v>#REF!</v>
      </c>
      <c r="H928" s="662" t="e">
        <f aca="false">IF(A928="","",IF(E928="","",ROUND(+E928*((1+D928)^(1/12)-1),2)))</f>
        <v>#REF!</v>
      </c>
      <c r="I928" s="662" t="e">
        <f aca="false">IF(A928="","",+G928-H928)</f>
        <v>#REF!</v>
      </c>
      <c r="J928" s="662" t="e">
        <f aca="false">IF(A928="","",IF(#REF!="","",PMT((1+D928)^(1/12)-1,(#REF!*12)-A928+1,-E928)))</f>
        <v>#REF!</v>
      </c>
    </row>
    <row r="929" customFormat="false" ht="14.25" hidden="false" customHeight="false" outlineLevel="0" collapsed="false">
      <c r="A929" s="660" t="e">
        <f aca="false">IF(A928="","",IF(A928=#REF!*12,"",+A928+1))</f>
        <v>#REF!</v>
      </c>
      <c r="B929" s="661" t="e">
        <f aca="false">IF(A929="","",+B928)</f>
        <v>#REF!</v>
      </c>
      <c r="C929" s="661" t="e">
        <f aca="false">IF(A929="","",IF(#REF!+'Plano Prestação Mensal Proposta'!A929&gt;120,0,ROUND(IF(B929&gt;0.045,(0.045*0.5),(0.5)*B929),7)))</f>
        <v>#REF!</v>
      </c>
      <c r="D929" s="661" t="e">
        <f aca="false">IF(A929="","",+B929-C929)</f>
        <v>#REF!</v>
      </c>
      <c r="E929" s="662" t="e">
        <f aca="false">IF(A929="","",IF(F928="","",+E928-F928))</f>
        <v>#REF!</v>
      </c>
      <c r="F929" s="662" t="e">
        <f aca="false">IF(A929="","",IF(J929="","",+J929-H929))</f>
        <v>#REF!</v>
      </c>
      <c r="G929" s="662" t="e">
        <f aca="false">IF(A929="","",IF(E929="","",ROUND(+E929*((1+B929)^(1/12)-1),2)))</f>
        <v>#REF!</v>
      </c>
      <c r="H929" s="662" t="e">
        <f aca="false">IF(A929="","",IF(E929="","",ROUND(+E929*((1+D929)^(1/12)-1),2)))</f>
        <v>#REF!</v>
      </c>
      <c r="I929" s="662" t="e">
        <f aca="false">IF(A929="","",+G929-H929)</f>
        <v>#REF!</v>
      </c>
      <c r="J929" s="662" t="e">
        <f aca="false">IF(A929="","",IF(#REF!="","",PMT((1+D929)^(1/12)-1,(#REF!*12)-A929+1,-E929)))</f>
        <v>#REF!</v>
      </c>
    </row>
    <row r="930" customFormat="false" ht="14.25" hidden="false" customHeight="false" outlineLevel="0" collapsed="false">
      <c r="A930" s="660" t="e">
        <f aca="false">IF(A929="","",IF(A929=#REF!*12,"",+A929+1))</f>
        <v>#REF!</v>
      </c>
      <c r="B930" s="661" t="e">
        <f aca="false">IF(A930="","",+B929)</f>
        <v>#REF!</v>
      </c>
      <c r="C930" s="661" t="e">
        <f aca="false">IF(A930="","",IF(#REF!+'Plano Prestação Mensal Proposta'!A930&gt;120,0,ROUND(IF(B930&gt;0.045,(0.045*0.5),(0.5)*B930),7)))</f>
        <v>#REF!</v>
      </c>
      <c r="D930" s="661" t="e">
        <f aca="false">IF(A930="","",+B930-C930)</f>
        <v>#REF!</v>
      </c>
      <c r="E930" s="662" t="e">
        <f aca="false">IF(A930="","",IF(F929="","",+E929-F929))</f>
        <v>#REF!</v>
      </c>
      <c r="F930" s="662" t="e">
        <f aca="false">IF(A930="","",IF(J930="","",+J930-H930))</f>
        <v>#REF!</v>
      </c>
      <c r="G930" s="662" t="e">
        <f aca="false">IF(A930="","",IF(E930="","",ROUND(+E930*((1+B930)^(1/12)-1),2)))</f>
        <v>#REF!</v>
      </c>
      <c r="H930" s="662" t="e">
        <f aca="false">IF(A930="","",IF(E930="","",ROUND(+E930*((1+D930)^(1/12)-1),2)))</f>
        <v>#REF!</v>
      </c>
      <c r="I930" s="662" t="e">
        <f aca="false">IF(A930="","",+G930-H930)</f>
        <v>#REF!</v>
      </c>
      <c r="J930" s="662" t="e">
        <f aca="false">IF(A930="","",IF(#REF!="","",PMT((1+D930)^(1/12)-1,(#REF!*12)-A930+1,-E930)))</f>
        <v>#REF!</v>
      </c>
    </row>
    <row r="931" customFormat="false" ht="14.25" hidden="false" customHeight="false" outlineLevel="0" collapsed="false">
      <c r="A931" s="660" t="e">
        <f aca="false">IF(A930="","",IF(A930=#REF!*12,"",+A930+1))</f>
        <v>#REF!</v>
      </c>
      <c r="B931" s="661" t="e">
        <f aca="false">IF(A931="","",+B930)</f>
        <v>#REF!</v>
      </c>
      <c r="C931" s="661" t="e">
        <f aca="false">IF(A931="","",IF(#REF!+'Plano Prestação Mensal Proposta'!A931&gt;120,0,ROUND(IF(B931&gt;0.045,(0.045*0.5),(0.5)*B931),7)))</f>
        <v>#REF!</v>
      </c>
      <c r="D931" s="661" t="e">
        <f aca="false">IF(A931="","",+B931-C931)</f>
        <v>#REF!</v>
      </c>
      <c r="E931" s="662" t="e">
        <f aca="false">IF(A931="","",IF(F930="","",+E930-F930))</f>
        <v>#REF!</v>
      </c>
      <c r="F931" s="662" t="e">
        <f aca="false">IF(A931="","",IF(J931="","",+J931-H931))</f>
        <v>#REF!</v>
      </c>
      <c r="G931" s="662" t="e">
        <f aca="false">IF(A931="","",IF(E931="","",ROUND(+E931*((1+B931)^(1/12)-1),2)))</f>
        <v>#REF!</v>
      </c>
      <c r="H931" s="662" t="e">
        <f aca="false">IF(A931="","",IF(E931="","",ROUND(+E931*((1+D931)^(1/12)-1),2)))</f>
        <v>#REF!</v>
      </c>
      <c r="I931" s="662" t="e">
        <f aca="false">IF(A931="","",+G931-H931)</f>
        <v>#REF!</v>
      </c>
      <c r="J931" s="662" t="e">
        <f aca="false">IF(A931="","",IF(#REF!="","",PMT((1+D931)^(1/12)-1,(#REF!*12)-A931+1,-E931)))</f>
        <v>#REF!</v>
      </c>
    </row>
    <row r="932" customFormat="false" ht="14.25" hidden="false" customHeight="false" outlineLevel="0" collapsed="false">
      <c r="A932" s="660" t="e">
        <f aca="false">IF(A931="","",IF(A931=#REF!*12,"",+A931+1))</f>
        <v>#REF!</v>
      </c>
      <c r="B932" s="661" t="e">
        <f aca="false">IF(A932="","",+B931)</f>
        <v>#REF!</v>
      </c>
      <c r="C932" s="661" t="e">
        <f aca="false">IF(A932="","",IF(#REF!+'Plano Prestação Mensal Proposta'!A932&gt;120,0,ROUND(IF(B932&gt;0.045,(0.045*0.5),(0.5)*B932),7)))</f>
        <v>#REF!</v>
      </c>
      <c r="D932" s="661" t="e">
        <f aca="false">IF(A932="","",+B932-C932)</f>
        <v>#REF!</v>
      </c>
      <c r="E932" s="662" t="e">
        <f aca="false">IF(A932="","",IF(F931="","",+E931-F931))</f>
        <v>#REF!</v>
      </c>
      <c r="F932" s="662" t="e">
        <f aca="false">IF(A932="","",IF(J932="","",+J932-H932))</f>
        <v>#REF!</v>
      </c>
      <c r="G932" s="662" t="e">
        <f aca="false">IF(A932="","",IF(E932="","",ROUND(+E932*((1+B932)^(1/12)-1),2)))</f>
        <v>#REF!</v>
      </c>
      <c r="H932" s="662" t="e">
        <f aca="false">IF(A932="","",IF(E932="","",ROUND(+E932*((1+D932)^(1/12)-1),2)))</f>
        <v>#REF!</v>
      </c>
      <c r="I932" s="662" t="e">
        <f aca="false">IF(A932="","",+G932-H932)</f>
        <v>#REF!</v>
      </c>
      <c r="J932" s="662" t="e">
        <f aca="false">IF(A932="","",IF(#REF!="","",PMT((1+D932)^(1/12)-1,(#REF!*12)-A932+1,-E932)))</f>
        <v>#REF!</v>
      </c>
    </row>
    <row r="933" customFormat="false" ht="14.25" hidden="false" customHeight="false" outlineLevel="0" collapsed="false">
      <c r="A933" s="660" t="e">
        <f aca="false">IF(A932="","",IF(A932=#REF!*12,"",+A932+1))</f>
        <v>#REF!</v>
      </c>
      <c r="B933" s="661" t="e">
        <f aca="false">IF(A933="","",+B932)</f>
        <v>#REF!</v>
      </c>
      <c r="C933" s="661" t="e">
        <f aca="false">IF(A933="","",IF(#REF!+'Plano Prestação Mensal Proposta'!A933&gt;120,0,ROUND(IF(B933&gt;0.045,(0.045*0.5),(0.5)*B933),7)))</f>
        <v>#REF!</v>
      </c>
      <c r="D933" s="661" t="e">
        <f aca="false">IF(A933="","",+B933-C933)</f>
        <v>#REF!</v>
      </c>
      <c r="E933" s="662" t="e">
        <f aca="false">IF(A933="","",IF(F932="","",+E932-F932))</f>
        <v>#REF!</v>
      </c>
      <c r="F933" s="662" t="e">
        <f aca="false">IF(A933="","",IF(J933="","",+J933-H933))</f>
        <v>#REF!</v>
      </c>
      <c r="G933" s="662" t="e">
        <f aca="false">IF(A933="","",IF(E933="","",ROUND(+E933*((1+B933)^(1/12)-1),2)))</f>
        <v>#REF!</v>
      </c>
      <c r="H933" s="662" t="e">
        <f aca="false">IF(A933="","",IF(E933="","",ROUND(+E933*((1+D933)^(1/12)-1),2)))</f>
        <v>#REF!</v>
      </c>
      <c r="I933" s="662" t="e">
        <f aca="false">IF(A933="","",+G933-H933)</f>
        <v>#REF!</v>
      </c>
      <c r="J933" s="662" t="e">
        <f aca="false">IF(A933="","",IF(#REF!="","",PMT((1+D933)^(1/12)-1,(#REF!*12)-A933+1,-E933)))</f>
        <v>#REF!</v>
      </c>
    </row>
    <row r="934" customFormat="false" ht="14.25" hidden="false" customHeight="false" outlineLevel="0" collapsed="false">
      <c r="A934" s="660" t="e">
        <f aca="false">IF(A933="","",IF(A933=#REF!*12,"",+A933+1))</f>
        <v>#REF!</v>
      </c>
      <c r="B934" s="661" t="e">
        <f aca="false">IF(A934="","",+B933)</f>
        <v>#REF!</v>
      </c>
      <c r="C934" s="661" t="e">
        <f aca="false">IF(A934="","",IF(#REF!+'Plano Prestação Mensal Proposta'!A934&gt;120,0,ROUND(IF(B934&gt;0.045,(0.045*0.5),(0.5)*B934),7)))</f>
        <v>#REF!</v>
      </c>
      <c r="D934" s="661" t="e">
        <f aca="false">IF(A934="","",+B934-C934)</f>
        <v>#REF!</v>
      </c>
      <c r="E934" s="662" t="e">
        <f aca="false">IF(A934="","",IF(F933="","",+E933-F933))</f>
        <v>#REF!</v>
      </c>
      <c r="F934" s="662" t="e">
        <f aca="false">IF(A934="","",IF(J934="","",+J934-H934))</f>
        <v>#REF!</v>
      </c>
      <c r="G934" s="662" t="e">
        <f aca="false">IF(A934="","",IF(E934="","",ROUND(+E934*((1+B934)^(1/12)-1),2)))</f>
        <v>#REF!</v>
      </c>
      <c r="H934" s="662" t="e">
        <f aca="false">IF(A934="","",IF(E934="","",ROUND(+E934*((1+D934)^(1/12)-1),2)))</f>
        <v>#REF!</v>
      </c>
      <c r="I934" s="662" t="e">
        <f aca="false">IF(A934="","",+G934-H934)</f>
        <v>#REF!</v>
      </c>
      <c r="J934" s="662" t="e">
        <f aca="false">IF(A934="","",IF(#REF!="","",PMT((1+D934)^(1/12)-1,(#REF!*12)-A934+1,-E934)))</f>
        <v>#REF!</v>
      </c>
    </row>
    <row r="935" customFormat="false" ht="14.25" hidden="false" customHeight="false" outlineLevel="0" collapsed="false">
      <c r="A935" s="660" t="e">
        <f aca="false">IF(A934="","",IF(A934=#REF!*12,"",+A934+1))</f>
        <v>#REF!</v>
      </c>
      <c r="B935" s="661" t="e">
        <f aca="false">IF(A935="","",+B934)</f>
        <v>#REF!</v>
      </c>
      <c r="C935" s="661" t="e">
        <f aca="false">IF(A935="","",IF(#REF!+'Plano Prestação Mensal Proposta'!A935&gt;120,0,ROUND(IF(B935&gt;0.045,(0.045*0.5),(0.5)*B935),7)))</f>
        <v>#REF!</v>
      </c>
      <c r="D935" s="661" t="e">
        <f aca="false">IF(A935="","",+B935-C935)</f>
        <v>#REF!</v>
      </c>
      <c r="E935" s="662" t="e">
        <f aca="false">IF(A935="","",IF(F934="","",+E934-F934))</f>
        <v>#REF!</v>
      </c>
      <c r="F935" s="662" t="e">
        <f aca="false">IF(A935="","",IF(J935="","",+J935-H935))</f>
        <v>#REF!</v>
      </c>
      <c r="G935" s="662" t="e">
        <f aca="false">IF(A935="","",IF(E935="","",ROUND(+E935*((1+B935)^(1/12)-1),2)))</f>
        <v>#REF!</v>
      </c>
      <c r="H935" s="662" t="e">
        <f aca="false">IF(A935="","",IF(E935="","",ROUND(+E935*((1+D935)^(1/12)-1),2)))</f>
        <v>#REF!</v>
      </c>
      <c r="I935" s="662" t="e">
        <f aca="false">IF(A935="","",+G935-H935)</f>
        <v>#REF!</v>
      </c>
      <c r="J935" s="662" t="e">
        <f aca="false">IF(A935="","",IF(#REF!="","",PMT((1+D935)^(1/12)-1,(#REF!*12)-A935+1,-E935)))</f>
        <v>#REF!</v>
      </c>
    </row>
    <row r="936" customFormat="false" ht="14.25" hidden="false" customHeight="false" outlineLevel="0" collapsed="false">
      <c r="A936" s="660" t="e">
        <f aca="false">IF(A935="","",IF(A935=#REF!*12,"",+A935+1))</f>
        <v>#REF!</v>
      </c>
      <c r="B936" s="661" t="e">
        <f aca="false">IF(A936="","",+B935)</f>
        <v>#REF!</v>
      </c>
      <c r="C936" s="661" t="e">
        <f aca="false">IF(A936="","",IF(#REF!+'Plano Prestação Mensal Proposta'!A936&gt;120,0,ROUND(IF(B936&gt;0.045,(0.045*0.5),(0.5)*B936),7)))</f>
        <v>#REF!</v>
      </c>
      <c r="D936" s="661" t="e">
        <f aca="false">IF(A936="","",+B936-C936)</f>
        <v>#REF!</v>
      </c>
      <c r="E936" s="662" t="e">
        <f aca="false">IF(A936="","",IF(F935="","",+E935-F935))</f>
        <v>#REF!</v>
      </c>
      <c r="F936" s="662" t="e">
        <f aca="false">IF(A936="","",IF(J936="","",+J936-H936))</f>
        <v>#REF!</v>
      </c>
      <c r="G936" s="662" t="e">
        <f aca="false">IF(A936="","",IF(E936="","",ROUND(+E936*((1+B936)^(1/12)-1),2)))</f>
        <v>#REF!</v>
      </c>
      <c r="H936" s="662" t="e">
        <f aca="false">IF(A936="","",IF(E936="","",ROUND(+E936*((1+D936)^(1/12)-1),2)))</f>
        <v>#REF!</v>
      </c>
      <c r="I936" s="662" t="e">
        <f aca="false">IF(A936="","",+G936-H936)</f>
        <v>#REF!</v>
      </c>
      <c r="J936" s="662" t="e">
        <f aca="false">IF(A936="","",IF(#REF!="","",PMT((1+D936)^(1/12)-1,(#REF!*12)-A936+1,-E936)))</f>
        <v>#REF!</v>
      </c>
    </row>
    <row r="937" customFormat="false" ht="14.25" hidden="false" customHeight="false" outlineLevel="0" collapsed="false">
      <c r="A937" s="660" t="e">
        <f aca="false">IF(A936="","",IF(A936=#REF!*12,"",+A936+1))</f>
        <v>#REF!</v>
      </c>
      <c r="B937" s="661" t="e">
        <f aca="false">IF(A937="","",+B936)</f>
        <v>#REF!</v>
      </c>
      <c r="C937" s="661" t="e">
        <f aca="false">IF(A937="","",IF(#REF!+'Plano Prestação Mensal Proposta'!A937&gt;120,0,ROUND(IF(B937&gt;0.045,(0.045*0.5),(0.5)*B937),7)))</f>
        <v>#REF!</v>
      </c>
      <c r="D937" s="661" t="e">
        <f aca="false">IF(A937="","",+B937-C937)</f>
        <v>#REF!</v>
      </c>
      <c r="E937" s="662" t="e">
        <f aca="false">IF(A937="","",IF(F936="","",+E936-F936))</f>
        <v>#REF!</v>
      </c>
      <c r="F937" s="662" t="e">
        <f aca="false">IF(A937="","",IF(J937="","",+J937-H937))</f>
        <v>#REF!</v>
      </c>
      <c r="G937" s="662" t="e">
        <f aca="false">IF(A937="","",IF(E937="","",ROUND(+E937*((1+B937)^(1/12)-1),2)))</f>
        <v>#REF!</v>
      </c>
      <c r="H937" s="662" t="e">
        <f aca="false">IF(A937="","",IF(E937="","",ROUND(+E937*((1+D937)^(1/12)-1),2)))</f>
        <v>#REF!</v>
      </c>
      <c r="I937" s="662" t="e">
        <f aca="false">IF(A937="","",+G937-H937)</f>
        <v>#REF!</v>
      </c>
      <c r="J937" s="662" t="e">
        <f aca="false">IF(A937="","",IF(#REF!="","",PMT((1+D937)^(1/12)-1,(#REF!*12)-A937+1,-E937)))</f>
        <v>#REF!</v>
      </c>
    </row>
    <row r="938" customFormat="false" ht="14.25" hidden="false" customHeight="false" outlineLevel="0" collapsed="false">
      <c r="A938" s="660" t="e">
        <f aca="false">IF(A937="","",IF(A937=#REF!*12,"",+A937+1))</f>
        <v>#REF!</v>
      </c>
      <c r="B938" s="661" t="e">
        <f aca="false">IF(A938="","",+B937)</f>
        <v>#REF!</v>
      </c>
      <c r="C938" s="661" t="e">
        <f aca="false">IF(A938="","",IF(#REF!+'Plano Prestação Mensal Proposta'!A938&gt;120,0,ROUND(IF(B938&gt;0.045,(0.045*0.5),(0.5)*B938),7)))</f>
        <v>#REF!</v>
      </c>
      <c r="D938" s="661" t="e">
        <f aca="false">IF(A938="","",+B938-C938)</f>
        <v>#REF!</v>
      </c>
      <c r="E938" s="662" t="e">
        <f aca="false">IF(A938="","",IF(F937="","",+E937-F937))</f>
        <v>#REF!</v>
      </c>
      <c r="F938" s="662" t="e">
        <f aca="false">IF(A938="","",IF(J938="","",+J938-H938))</f>
        <v>#REF!</v>
      </c>
      <c r="G938" s="662" t="e">
        <f aca="false">IF(A938="","",IF(E938="","",ROUND(+E938*((1+B938)^(1/12)-1),2)))</f>
        <v>#REF!</v>
      </c>
      <c r="H938" s="662" t="e">
        <f aca="false">IF(A938="","",IF(E938="","",ROUND(+E938*((1+D938)^(1/12)-1),2)))</f>
        <v>#REF!</v>
      </c>
      <c r="I938" s="662" t="e">
        <f aca="false">IF(A938="","",+G938-H938)</f>
        <v>#REF!</v>
      </c>
      <c r="J938" s="662" t="e">
        <f aca="false">IF(A938="","",IF(#REF!="","",PMT((1+D938)^(1/12)-1,(#REF!*12)-A938+1,-E938)))</f>
        <v>#REF!</v>
      </c>
    </row>
    <row r="939" customFormat="false" ht="14.25" hidden="false" customHeight="false" outlineLevel="0" collapsed="false">
      <c r="A939" s="660" t="e">
        <f aca="false">IF(A938="","",IF(A938=#REF!*12,"",+A938+1))</f>
        <v>#REF!</v>
      </c>
      <c r="B939" s="661" t="e">
        <f aca="false">IF(A939="","",+B938)</f>
        <v>#REF!</v>
      </c>
      <c r="C939" s="661" t="e">
        <f aca="false">IF(A939="","",IF(#REF!+'Plano Prestação Mensal Proposta'!A939&gt;120,0,ROUND(IF(B939&gt;0.045,(0.045*0.5),(0.5)*B939),7)))</f>
        <v>#REF!</v>
      </c>
      <c r="D939" s="661" t="e">
        <f aca="false">IF(A939="","",+B939-C939)</f>
        <v>#REF!</v>
      </c>
      <c r="E939" s="662" t="e">
        <f aca="false">IF(A939="","",IF(F938="","",+E938-F938))</f>
        <v>#REF!</v>
      </c>
      <c r="F939" s="662" t="e">
        <f aca="false">IF(A939="","",IF(J939="","",+J939-H939))</f>
        <v>#REF!</v>
      </c>
      <c r="G939" s="662" t="e">
        <f aca="false">IF(A939="","",IF(E939="","",ROUND(+E939*((1+B939)^(1/12)-1),2)))</f>
        <v>#REF!</v>
      </c>
      <c r="H939" s="662" t="e">
        <f aca="false">IF(A939="","",IF(E939="","",ROUND(+E939*((1+D939)^(1/12)-1),2)))</f>
        <v>#REF!</v>
      </c>
      <c r="I939" s="662" t="e">
        <f aca="false">IF(A939="","",+G939-H939)</f>
        <v>#REF!</v>
      </c>
      <c r="J939" s="662" t="e">
        <f aca="false">IF(A939="","",IF(#REF!="","",PMT((1+D939)^(1/12)-1,(#REF!*12)-A939+1,-E939)))</f>
        <v>#REF!</v>
      </c>
    </row>
    <row r="940" customFormat="false" ht="14.25" hidden="false" customHeight="false" outlineLevel="0" collapsed="false">
      <c r="A940" s="660" t="e">
        <f aca="false">IF(A939="","",IF(A939=#REF!*12,"",+A939+1))</f>
        <v>#REF!</v>
      </c>
      <c r="B940" s="661" t="e">
        <f aca="false">IF(A940="","",+B939)</f>
        <v>#REF!</v>
      </c>
      <c r="C940" s="661" t="e">
        <f aca="false">IF(A940="","",IF(#REF!+'Plano Prestação Mensal Proposta'!A940&gt;120,0,ROUND(IF(B940&gt;0.045,(0.045*0.5),(0.5)*B940),7)))</f>
        <v>#REF!</v>
      </c>
      <c r="D940" s="661" t="e">
        <f aca="false">IF(A940="","",+B940-C940)</f>
        <v>#REF!</v>
      </c>
      <c r="E940" s="662" t="e">
        <f aca="false">IF(A940="","",IF(F939="","",+E939-F939))</f>
        <v>#REF!</v>
      </c>
      <c r="F940" s="662" t="e">
        <f aca="false">IF(A940="","",IF(J940="","",+J940-H940))</f>
        <v>#REF!</v>
      </c>
      <c r="G940" s="662" t="e">
        <f aca="false">IF(A940="","",IF(E940="","",ROUND(+E940*((1+B940)^(1/12)-1),2)))</f>
        <v>#REF!</v>
      </c>
      <c r="H940" s="662" t="e">
        <f aca="false">IF(A940="","",IF(E940="","",ROUND(+E940*((1+D940)^(1/12)-1),2)))</f>
        <v>#REF!</v>
      </c>
      <c r="I940" s="662" t="e">
        <f aca="false">IF(A940="","",+G940-H940)</f>
        <v>#REF!</v>
      </c>
      <c r="J940" s="662" t="e">
        <f aca="false">IF(A940="","",IF(#REF!="","",PMT((1+D940)^(1/12)-1,(#REF!*12)-A940+1,-E940)))</f>
        <v>#REF!</v>
      </c>
    </row>
    <row r="941" customFormat="false" ht="14.25" hidden="false" customHeight="false" outlineLevel="0" collapsed="false">
      <c r="A941" s="660" t="e">
        <f aca="false">IF(A940="","",IF(A940=#REF!*12,"",+A940+1))</f>
        <v>#REF!</v>
      </c>
      <c r="B941" s="661" t="e">
        <f aca="false">IF(A941="","",+B940)</f>
        <v>#REF!</v>
      </c>
      <c r="C941" s="661" t="e">
        <f aca="false">IF(A941="","",IF(#REF!+'Plano Prestação Mensal Proposta'!A941&gt;120,0,ROUND(IF(B941&gt;0.045,(0.045*0.5),(0.5)*B941),7)))</f>
        <v>#REF!</v>
      </c>
      <c r="D941" s="661" t="e">
        <f aca="false">IF(A941="","",+B941-C941)</f>
        <v>#REF!</v>
      </c>
      <c r="E941" s="662" t="e">
        <f aca="false">IF(A941="","",IF(F940="","",+E940-F940))</f>
        <v>#REF!</v>
      </c>
      <c r="F941" s="662" t="e">
        <f aca="false">IF(A941="","",IF(J941="","",+J941-H941))</f>
        <v>#REF!</v>
      </c>
      <c r="G941" s="662" t="e">
        <f aca="false">IF(A941="","",IF(E941="","",ROUND(+E941*((1+B941)^(1/12)-1),2)))</f>
        <v>#REF!</v>
      </c>
      <c r="H941" s="662" t="e">
        <f aca="false">IF(A941="","",IF(E941="","",ROUND(+E941*((1+D941)^(1/12)-1),2)))</f>
        <v>#REF!</v>
      </c>
      <c r="I941" s="662" t="e">
        <f aca="false">IF(A941="","",+G941-H941)</f>
        <v>#REF!</v>
      </c>
      <c r="J941" s="662" t="e">
        <f aca="false">IF(A941="","",IF(#REF!="","",PMT((1+D941)^(1/12)-1,(#REF!*12)-A941+1,-E941)))</f>
        <v>#REF!</v>
      </c>
    </row>
    <row r="942" customFormat="false" ht="14.25" hidden="false" customHeight="false" outlineLevel="0" collapsed="false">
      <c r="A942" s="660" t="e">
        <f aca="false">IF(A941="","",IF(A941=#REF!*12,"",+A941+1))</f>
        <v>#REF!</v>
      </c>
      <c r="B942" s="661" t="e">
        <f aca="false">IF(A942="","",+B941)</f>
        <v>#REF!</v>
      </c>
      <c r="C942" s="661" t="e">
        <f aca="false">IF(A942="","",IF(#REF!+'Plano Prestação Mensal Proposta'!A942&gt;120,0,ROUND(IF(B942&gt;0.045,(0.045*0.5),(0.5)*B942),7)))</f>
        <v>#REF!</v>
      </c>
      <c r="D942" s="661" t="e">
        <f aca="false">IF(A942="","",+B942-C942)</f>
        <v>#REF!</v>
      </c>
      <c r="E942" s="662" t="e">
        <f aca="false">IF(A942="","",IF(F941="","",+E941-F941))</f>
        <v>#REF!</v>
      </c>
      <c r="F942" s="662" t="e">
        <f aca="false">IF(A942="","",IF(J942="","",+J942-H942))</f>
        <v>#REF!</v>
      </c>
      <c r="G942" s="662" t="e">
        <f aca="false">IF(A942="","",IF(E942="","",ROUND(+E942*((1+B942)^(1/12)-1),2)))</f>
        <v>#REF!</v>
      </c>
      <c r="H942" s="662" t="e">
        <f aca="false">IF(A942="","",IF(E942="","",ROUND(+E942*((1+D942)^(1/12)-1),2)))</f>
        <v>#REF!</v>
      </c>
      <c r="I942" s="662" t="e">
        <f aca="false">IF(A942="","",+G942-H942)</f>
        <v>#REF!</v>
      </c>
      <c r="J942" s="662" t="e">
        <f aca="false">IF(A942="","",IF(#REF!="","",PMT((1+D942)^(1/12)-1,(#REF!*12)-A942+1,-E942)))</f>
        <v>#REF!</v>
      </c>
    </row>
    <row r="943" customFormat="false" ht="14.25" hidden="false" customHeight="false" outlineLevel="0" collapsed="false">
      <c r="A943" s="660" t="e">
        <f aca="false">IF(A942="","",IF(A942=#REF!*12,"",+A942+1))</f>
        <v>#REF!</v>
      </c>
      <c r="B943" s="661" t="e">
        <f aca="false">IF(A943="","",+B942)</f>
        <v>#REF!</v>
      </c>
      <c r="C943" s="661" t="e">
        <f aca="false">IF(A943="","",IF(#REF!+'Plano Prestação Mensal Proposta'!A943&gt;120,0,ROUND(IF(B943&gt;0.045,(0.045*0.5),(0.5)*B943),7)))</f>
        <v>#REF!</v>
      </c>
      <c r="D943" s="661" t="e">
        <f aca="false">IF(A943="","",+B943-C943)</f>
        <v>#REF!</v>
      </c>
      <c r="E943" s="662" t="e">
        <f aca="false">IF(A943="","",IF(F942="","",+E942-F942))</f>
        <v>#REF!</v>
      </c>
      <c r="F943" s="662" t="e">
        <f aca="false">IF(A943="","",IF(J943="","",+J943-H943))</f>
        <v>#REF!</v>
      </c>
      <c r="G943" s="662" t="e">
        <f aca="false">IF(A943="","",IF(E943="","",ROUND(+E943*((1+B943)^(1/12)-1),2)))</f>
        <v>#REF!</v>
      </c>
      <c r="H943" s="662" t="e">
        <f aca="false">IF(A943="","",IF(E943="","",ROUND(+E943*((1+D943)^(1/12)-1),2)))</f>
        <v>#REF!</v>
      </c>
      <c r="I943" s="662" t="e">
        <f aca="false">IF(A943="","",+G943-H943)</f>
        <v>#REF!</v>
      </c>
      <c r="J943" s="662" t="e">
        <f aca="false">IF(A943="","",IF(#REF!="","",PMT((1+D943)^(1/12)-1,(#REF!*12)-A943+1,-E943)))</f>
        <v>#REF!</v>
      </c>
    </row>
    <row r="944" customFormat="false" ht="14.25" hidden="false" customHeight="false" outlineLevel="0" collapsed="false">
      <c r="A944" s="660" t="e">
        <f aca="false">IF(A943="","",IF(A943=#REF!*12,"",+A943+1))</f>
        <v>#REF!</v>
      </c>
      <c r="B944" s="661" t="e">
        <f aca="false">IF(A944="","",+B943)</f>
        <v>#REF!</v>
      </c>
      <c r="C944" s="661" t="e">
        <f aca="false">IF(A944="","",IF(#REF!+'Plano Prestação Mensal Proposta'!A944&gt;120,0,ROUND(IF(B944&gt;0.045,(0.045*0.5),(0.5)*B944),7)))</f>
        <v>#REF!</v>
      </c>
      <c r="D944" s="661" t="e">
        <f aca="false">IF(A944="","",+B944-C944)</f>
        <v>#REF!</v>
      </c>
      <c r="E944" s="662" t="e">
        <f aca="false">IF(A944="","",IF(F943="","",+E943-F943))</f>
        <v>#REF!</v>
      </c>
      <c r="F944" s="662" t="e">
        <f aca="false">IF(A944="","",IF(J944="","",+J944-H944))</f>
        <v>#REF!</v>
      </c>
      <c r="G944" s="662" t="e">
        <f aca="false">IF(A944="","",IF(E944="","",ROUND(+E944*((1+B944)^(1/12)-1),2)))</f>
        <v>#REF!</v>
      </c>
      <c r="H944" s="662" t="e">
        <f aca="false">IF(A944="","",IF(E944="","",ROUND(+E944*((1+D944)^(1/12)-1),2)))</f>
        <v>#REF!</v>
      </c>
      <c r="I944" s="662" t="e">
        <f aca="false">IF(A944="","",+G944-H944)</f>
        <v>#REF!</v>
      </c>
      <c r="J944" s="662" t="e">
        <f aca="false">IF(A944="","",IF(#REF!="","",PMT((1+D944)^(1/12)-1,(#REF!*12)-A944+1,-E944)))</f>
        <v>#REF!</v>
      </c>
    </row>
    <row r="945" customFormat="false" ht="14.25" hidden="false" customHeight="false" outlineLevel="0" collapsed="false">
      <c r="A945" s="660" t="e">
        <f aca="false">IF(A944="","",IF(A944=#REF!*12,"",+A944+1))</f>
        <v>#REF!</v>
      </c>
      <c r="B945" s="661" t="e">
        <f aca="false">IF(A945="","",+B944)</f>
        <v>#REF!</v>
      </c>
      <c r="C945" s="661" t="e">
        <f aca="false">IF(A945="","",IF(#REF!+'Plano Prestação Mensal Proposta'!A945&gt;120,0,ROUND(IF(B945&gt;0.045,(0.045*0.5),(0.5)*B945),7)))</f>
        <v>#REF!</v>
      </c>
      <c r="D945" s="661" t="e">
        <f aca="false">IF(A945="","",+B945-C945)</f>
        <v>#REF!</v>
      </c>
      <c r="E945" s="662" t="e">
        <f aca="false">IF(A945="","",IF(F944="","",+E944-F944))</f>
        <v>#REF!</v>
      </c>
      <c r="F945" s="662" t="e">
        <f aca="false">IF(A945="","",IF(J945="","",+J945-H945))</f>
        <v>#REF!</v>
      </c>
      <c r="G945" s="662" t="e">
        <f aca="false">IF(A945="","",IF(E945="","",ROUND(+E945*((1+B945)^(1/12)-1),2)))</f>
        <v>#REF!</v>
      </c>
      <c r="H945" s="662" t="e">
        <f aca="false">IF(A945="","",IF(E945="","",ROUND(+E945*((1+D945)^(1/12)-1),2)))</f>
        <v>#REF!</v>
      </c>
      <c r="I945" s="662" t="e">
        <f aca="false">IF(A945="","",+G945-H945)</f>
        <v>#REF!</v>
      </c>
      <c r="J945" s="662" t="e">
        <f aca="false">IF(A945="","",IF(#REF!="","",PMT((1+D945)^(1/12)-1,(#REF!*12)-A945+1,-E945)))</f>
        <v>#REF!</v>
      </c>
    </row>
    <row r="946" customFormat="false" ht="14.25" hidden="false" customHeight="false" outlineLevel="0" collapsed="false">
      <c r="A946" s="660" t="e">
        <f aca="false">IF(A945="","",IF(A945=#REF!*12,"",+A945+1))</f>
        <v>#REF!</v>
      </c>
      <c r="B946" s="661" t="e">
        <f aca="false">IF(A946="","",+B945)</f>
        <v>#REF!</v>
      </c>
      <c r="C946" s="661" t="e">
        <f aca="false">IF(A946="","",IF(#REF!+'Plano Prestação Mensal Proposta'!A946&gt;120,0,ROUND(IF(B946&gt;0.045,(0.045*0.5),(0.5)*B946),7)))</f>
        <v>#REF!</v>
      </c>
      <c r="D946" s="661" t="e">
        <f aca="false">IF(A946="","",+B946-C946)</f>
        <v>#REF!</v>
      </c>
      <c r="E946" s="662" t="e">
        <f aca="false">IF(A946="","",IF(F945="","",+E945-F945))</f>
        <v>#REF!</v>
      </c>
      <c r="F946" s="662" t="e">
        <f aca="false">IF(A946="","",IF(J946="","",+J946-H946))</f>
        <v>#REF!</v>
      </c>
      <c r="G946" s="662" t="e">
        <f aca="false">IF(A946="","",IF(E946="","",ROUND(+E946*((1+B946)^(1/12)-1),2)))</f>
        <v>#REF!</v>
      </c>
      <c r="H946" s="662" t="e">
        <f aca="false">IF(A946="","",IF(E946="","",ROUND(+E946*((1+D946)^(1/12)-1),2)))</f>
        <v>#REF!</v>
      </c>
      <c r="I946" s="662" t="e">
        <f aca="false">IF(A946="","",+G946-H946)</f>
        <v>#REF!</v>
      </c>
      <c r="J946" s="662" t="e">
        <f aca="false">IF(A946="","",IF(#REF!="","",PMT((1+D946)^(1/12)-1,(#REF!*12)-A946+1,-E946)))</f>
        <v>#REF!</v>
      </c>
    </row>
    <row r="947" customFormat="false" ht="14.25" hidden="false" customHeight="false" outlineLevel="0" collapsed="false">
      <c r="A947" s="660" t="e">
        <f aca="false">IF(A946="","",IF(A946=#REF!*12,"",+A946+1))</f>
        <v>#REF!</v>
      </c>
      <c r="B947" s="661" t="e">
        <f aca="false">IF(A947="","",+B946)</f>
        <v>#REF!</v>
      </c>
      <c r="C947" s="661" t="e">
        <f aca="false">IF(A947="","",IF(#REF!+'Plano Prestação Mensal Proposta'!A947&gt;120,0,ROUND(IF(B947&gt;0.045,(0.045*0.5),(0.5)*B947),7)))</f>
        <v>#REF!</v>
      </c>
      <c r="D947" s="661" t="e">
        <f aca="false">IF(A947="","",+B947-C947)</f>
        <v>#REF!</v>
      </c>
      <c r="E947" s="662" t="e">
        <f aca="false">IF(A947="","",IF(F946="","",+E946-F946))</f>
        <v>#REF!</v>
      </c>
      <c r="F947" s="662" t="e">
        <f aca="false">IF(A947="","",IF(J947="","",+J947-H947))</f>
        <v>#REF!</v>
      </c>
      <c r="G947" s="662" t="e">
        <f aca="false">IF(A947="","",IF(E947="","",ROUND(+E947*((1+B947)^(1/12)-1),2)))</f>
        <v>#REF!</v>
      </c>
      <c r="H947" s="662" t="e">
        <f aca="false">IF(A947="","",IF(E947="","",ROUND(+E947*((1+D947)^(1/12)-1),2)))</f>
        <v>#REF!</v>
      </c>
      <c r="I947" s="662" t="e">
        <f aca="false">IF(A947="","",+G947-H947)</f>
        <v>#REF!</v>
      </c>
      <c r="J947" s="662" t="e">
        <f aca="false">IF(A947="","",IF(#REF!="","",PMT((1+D947)^(1/12)-1,(#REF!*12)-A947+1,-E947)))</f>
        <v>#REF!</v>
      </c>
    </row>
    <row r="948" customFormat="false" ht="14.25" hidden="false" customHeight="false" outlineLevel="0" collapsed="false">
      <c r="A948" s="660" t="e">
        <f aca="false">IF(A947="","",IF(A947=#REF!*12,"",+A947+1))</f>
        <v>#REF!</v>
      </c>
      <c r="B948" s="661" t="e">
        <f aca="false">IF(A948="","",+B947)</f>
        <v>#REF!</v>
      </c>
      <c r="C948" s="661" t="e">
        <f aca="false">IF(A948="","",IF(#REF!+'Plano Prestação Mensal Proposta'!A948&gt;120,0,ROUND(IF(B948&gt;0.045,(0.045*0.5),(0.5)*B948),7)))</f>
        <v>#REF!</v>
      </c>
      <c r="D948" s="661" t="e">
        <f aca="false">IF(A948="","",+B948-C948)</f>
        <v>#REF!</v>
      </c>
      <c r="E948" s="662" t="e">
        <f aca="false">IF(A948="","",IF(F947="","",+E947-F947))</f>
        <v>#REF!</v>
      </c>
      <c r="F948" s="662" t="e">
        <f aca="false">IF(A948="","",IF(J948="","",+J948-H948))</f>
        <v>#REF!</v>
      </c>
      <c r="G948" s="662" t="e">
        <f aca="false">IF(A948="","",IF(E948="","",ROUND(+E948*((1+B948)^(1/12)-1),2)))</f>
        <v>#REF!</v>
      </c>
      <c r="H948" s="662" t="e">
        <f aca="false">IF(A948="","",IF(E948="","",ROUND(+E948*((1+D948)^(1/12)-1),2)))</f>
        <v>#REF!</v>
      </c>
      <c r="I948" s="662" t="e">
        <f aca="false">IF(A948="","",+G948-H948)</f>
        <v>#REF!</v>
      </c>
      <c r="J948" s="662" t="e">
        <f aca="false">IF(A948="","",IF(#REF!="","",PMT((1+D948)^(1/12)-1,(#REF!*12)-A948+1,-E948)))</f>
        <v>#REF!</v>
      </c>
    </row>
    <row r="949" customFormat="false" ht="14.25" hidden="false" customHeight="false" outlineLevel="0" collapsed="false">
      <c r="A949" s="660" t="e">
        <f aca="false">IF(A948="","",IF(A948=#REF!*12,"",+A948+1))</f>
        <v>#REF!</v>
      </c>
      <c r="B949" s="661" t="e">
        <f aca="false">IF(A949="","",+B948)</f>
        <v>#REF!</v>
      </c>
      <c r="C949" s="661" t="e">
        <f aca="false">IF(A949="","",IF(#REF!+'Plano Prestação Mensal Proposta'!A949&gt;120,0,ROUND(IF(B949&gt;0.045,(0.045*0.5),(0.5)*B949),7)))</f>
        <v>#REF!</v>
      </c>
      <c r="D949" s="661" t="e">
        <f aca="false">IF(A949="","",+B949-C949)</f>
        <v>#REF!</v>
      </c>
      <c r="E949" s="662" t="e">
        <f aca="false">IF(A949="","",IF(F948="","",+E948-F948))</f>
        <v>#REF!</v>
      </c>
      <c r="F949" s="662" t="e">
        <f aca="false">IF(A949="","",IF(J949="","",+J949-H949))</f>
        <v>#REF!</v>
      </c>
      <c r="G949" s="662" t="e">
        <f aca="false">IF(A949="","",IF(E949="","",ROUND(+E949*((1+B949)^(1/12)-1),2)))</f>
        <v>#REF!</v>
      </c>
      <c r="H949" s="662" t="e">
        <f aca="false">IF(A949="","",IF(E949="","",ROUND(+E949*((1+D949)^(1/12)-1),2)))</f>
        <v>#REF!</v>
      </c>
      <c r="I949" s="662" t="e">
        <f aca="false">IF(A949="","",+G949-H949)</f>
        <v>#REF!</v>
      </c>
      <c r="J949" s="662" t="e">
        <f aca="false">IF(A949="","",IF(#REF!="","",PMT((1+D949)^(1/12)-1,(#REF!*12)-A949+1,-E949)))</f>
        <v>#REF!</v>
      </c>
    </row>
    <row r="950" customFormat="false" ht="14.25" hidden="false" customHeight="false" outlineLevel="0" collapsed="false">
      <c r="A950" s="660" t="e">
        <f aca="false">IF(A949="","",IF(A949=#REF!*12,"",+A949+1))</f>
        <v>#REF!</v>
      </c>
      <c r="B950" s="661" t="e">
        <f aca="false">IF(A950="","",+B949)</f>
        <v>#REF!</v>
      </c>
      <c r="C950" s="661" t="e">
        <f aca="false">IF(A950="","",IF(#REF!+'Plano Prestação Mensal Proposta'!A950&gt;120,0,ROUND(IF(B950&gt;0.045,(0.045*0.5),(0.5)*B950),7)))</f>
        <v>#REF!</v>
      </c>
      <c r="D950" s="661" t="e">
        <f aca="false">IF(A950="","",+B950-C950)</f>
        <v>#REF!</v>
      </c>
      <c r="E950" s="662" t="e">
        <f aca="false">IF(A950="","",IF(F949="","",+E949-F949))</f>
        <v>#REF!</v>
      </c>
      <c r="F950" s="662" t="e">
        <f aca="false">IF(A950="","",IF(J950="","",+J950-H950))</f>
        <v>#REF!</v>
      </c>
      <c r="G950" s="662" t="e">
        <f aca="false">IF(A950="","",IF(E950="","",ROUND(+E950*((1+B950)^(1/12)-1),2)))</f>
        <v>#REF!</v>
      </c>
      <c r="H950" s="662" t="e">
        <f aca="false">IF(A950="","",IF(E950="","",ROUND(+E950*((1+D950)^(1/12)-1),2)))</f>
        <v>#REF!</v>
      </c>
      <c r="I950" s="662" t="e">
        <f aca="false">IF(A950="","",+G950-H950)</f>
        <v>#REF!</v>
      </c>
      <c r="J950" s="662" t="e">
        <f aca="false">IF(A950="","",IF(#REF!="","",PMT((1+D950)^(1/12)-1,(#REF!*12)-A950+1,-E950)))</f>
        <v>#REF!</v>
      </c>
    </row>
    <row r="951" customFormat="false" ht="14.25" hidden="false" customHeight="false" outlineLevel="0" collapsed="false">
      <c r="A951" s="660" t="e">
        <f aca="false">IF(A950="","",IF(A950=#REF!*12,"",+A950+1))</f>
        <v>#REF!</v>
      </c>
      <c r="B951" s="661" t="e">
        <f aca="false">IF(A951="","",+B950)</f>
        <v>#REF!</v>
      </c>
      <c r="C951" s="661" t="e">
        <f aca="false">IF(A951="","",IF(#REF!+'Plano Prestação Mensal Proposta'!A951&gt;120,0,ROUND(IF(B951&gt;0.045,(0.045*0.5),(0.5)*B951),7)))</f>
        <v>#REF!</v>
      </c>
      <c r="D951" s="661" t="e">
        <f aca="false">IF(A951="","",+B951-C951)</f>
        <v>#REF!</v>
      </c>
      <c r="E951" s="662" t="e">
        <f aca="false">IF(A951="","",IF(F950="","",+E950-F950))</f>
        <v>#REF!</v>
      </c>
      <c r="F951" s="662" t="e">
        <f aca="false">IF(A951="","",IF(J951="","",+J951-H951))</f>
        <v>#REF!</v>
      </c>
      <c r="G951" s="662" t="e">
        <f aca="false">IF(A951="","",IF(E951="","",ROUND(+E951*((1+B951)^(1/12)-1),2)))</f>
        <v>#REF!</v>
      </c>
      <c r="H951" s="662" t="e">
        <f aca="false">IF(A951="","",IF(E951="","",ROUND(+E951*((1+D951)^(1/12)-1),2)))</f>
        <v>#REF!</v>
      </c>
      <c r="I951" s="662" t="e">
        <f aca="false">IF(A951="","",+G951-H951)</f>
        <v>#REF!</v>
      </c>
      <c r="J951" s="662" t="e">
        <f aca="false">IF(A951="","",IF(#REF!="","",PMT((1+D951)^(1/12)-1,(#REF!*12)-A951+1,-E951)))</f>
        <v>#REF!</v>
      </c>
    </row>
    <row r="952" customFormat="false" ht="14.25" hidden="false" customHeight="false" outlineLevel="0" collapsed="false">
      <c r="A952" s="660" t="e">
        <f aca="false">IF(A951="","",IF(A951=#REF!*12,"",+A951+1))</f>
        <v>#REF!</v>
      </c>
      <c r="B952" s="661" t="e">
        <f aca="false">IF(A952="","",+B951)</f>
        <v>#REF!</v>
      </c>
      <c r="C952" s="661" t="e">
        <f aca="false">IF(A952="","",IF(#REF!+'Plano Prestação Mensal Proposta'!A952&gt;120,0,ROUND(IF(B952&gt;0.045,(0.045*0.5),(0.5)*B952),7)))</f>
        <v>#REF!</v>
      </c>
      <c r="D952" s="661" t="e">
        <f aca="false">IF(A952="","",+B952-C952)</f>
        <v>#REF!</v>
      </c>
      <c r="E952" s="662" t="e">
        <f aca="false">IF(A952="","",IF(F951="","",+E951-F951))</f>
        <v>#REF!</v>
      </c>
      <c r="F952" s="662" t="e">
        <f aca="false">IF(A952="","",IF(J952="","",+J952-H952))</f>
        <v>#REF!</v>
      </c>
      <c r="G952" s="662" t="e">
        <f aca="false">IF(A952="","",IF(E952="","",ROUND(+E952*((1+B952)^(1/12)-1),2)))</f>
        <v>#REF!</v>
      </c>
      <c r="H952" s="662" t="e">
        <f aca="false">IF(A952="","",IF(E952="","",ROUND(+E952*((1+D952)^(1/12)-1),2)))</f>
        <v>#REF!</v>
      </c>
      <c r="I952" s="662" t="e">
        <f aca="false">IF(A952="","",+G952-H952)</f>
        <v>#REF!</v>
      </c>
      <c r="J952" s="662" t="e">
        <f aca="false">IF(A952="","",IF(#REF!="","",PMT((1+D952)^(1/12)-1,(#REF!*12)-A952+1,-E952)))</f>
        <v>#REF!</v>
      </c>
    </row>
    <row r="953" customFormat="false" ht="14.25" hidden="false" customHeight="false" outlineLevel="0" collapsed="false">
      <c r="A953" s="660" t="e">
        <f aca="false">IF(A952="","",IF(A952=#REF!*12,"",+A952+1))</f>
        <v>#REF!</v>
      </c>
      <c r="B953" s="661" t="e">
        <f aca="false">IF(A953="","",+B952)</f>
        <v>#REF!</v>
      </c>
      <c r="C953" s="661" t="e">
        <f aca="false">IF(A953="","",IF(#REF!+'Plano Prestação Mensal Proposta'!A953&gt;120,0,ROUND(IF(B953&gt;0.045,(0.045*0.5),(0.5)*B953),7)))</f>
        <v>#REF!</v>
      </c>
      <c r="D953" s="661" t="e">
        <f aca="false">IF(A953="","",+B953-C953)</f>
        <v>#REF!</v>
      </c>
      <c r="E953" s="662" t="e">
        <f aca="false">IF(A953="","",IF(F952="","",+E952-F952))</f>
        <v>#REF!</v>
      </c>
      <c r="F953" s="662" t="e">
        <f aca="false">IF(A953="","",IF(J953="","",+J953-H953))</f>
        <v>#REF!</v>
      </c>
      <c r="G953" s="662" t="e">
        <f aca="false">IF(A953="","",IF(E953="","",ROUND(+E953*((1+B953)^(1/12)-1),2)))</f>
        <v>#REF!</v>
      </c>
      <c r="H953" s="662" t="e">
        <f aca="false">IF(A953="","",IF(E953="","",ROUND(+E953*((1+D953)^(1/12)-1),2)))</f>
        <v>#REF!</v>
      </c>
      <c r="I953" s="662" t="e">
        <f aca="false">IF(A953="","",+G953-H953)</f>
        <v>#REF!</v>
      </c>
      <c r="J953" s="662" t="e">
        <f aca="false">IF(A953="","",IF(#REF!="","",PMT((1+D953)^(1/12)-1,(#REF!*12)-A953+1,-E953)))</f>
        <v>#REF!</v>
      </c>
    </row>
    <row r="954" customFormat="false" ht="14.25" hidden="false" customHeight="false" outlineLevel="0" collapsed="false">
      <c r="A954" s="660" t="e">
        <f aca="false">IF(A953="","",IF(A953=#REF!*12,"",+A953+1))</f>
        <v>#REF!</v>
      </c>
      <c r="B954" s="661" t="e">
        <f aca="false">IF(A954="","",+B953)</f>
        <v>#REF!</v>
      </c>
      <c r="C954" s="661" t="e">
        <f aca="false">IF(A954="","",IF(#REF!+'Plano Prestação Mensal Proposta'!A954&gt;120,0,ROUND(IF(B954&gt;0.045,(0.045*0.5),(0.5)*B954),7)))</f>
        <v>#REF!</v>
      </c>
      <c r="D954" s="661" t="e">
        <f aca="false">IF(A954="","",+B954-C954)</f>
        <v>#REF!</v>
      </c>
      <c r="E954" s="662" t="e">
        <f aca="false">IF(A954="","",IF(F953="","",+E953-F953))</f>
        <v>#REF!</v>
      </c>
      <c r="F954" s="662" t="e">
        <f aca="false">IF(A954="","",IF(J954="","",+J954-H954))</f>
        <v>#REF!</v>
      </c>
      <c r="G954" s="662" t="e">
        <f aca="false">IF(A954="","",IF(E954="","",ROUND(+E954*((1+B954)^(1/12)-1),2)))</f>
        <v>#REF!</v>
      </c>
      <c r="H954" s="662" t="e">
        <f aca="false">IF(A954="","",IF(E954="","",ROUND(+E954*((1+D954)^(1/12)-1),2)))</f>
        <v>#REF!</v>
      </c>
      <c r="I954" s="662" t="e">
        <f aca="false">IF(A954="","",+G954-H954)</f>
        <v>#REF!</v>
      </c>
      <c r="J954" s="662" t="e">
        <f aca="false">IF(A954="","",IF(#REF!="","",PMT((1+D954)^(1/12)-1,(#REF!*12)-A954+1,-E954)))</f>
        <v>#REF!</v>
      </c>
    </row>
    <row r="955" customFormat="false" ht="14.25" hidden="false" customHeight="false" outlineLevel="0" collapsed="false">
      <c r="A955" s="660" t="e">
        <f aca="false">IF(A954="","",IF(A954=#REF!*12,"",+A954+1))</f>
        <v>#REF!</v>
      </c>
      <c r="B955" s="661" t="e">
        <f aca="false">IF(A955="","",+B954)</f>
        <v>#REF!</v>
      </c>
      <c r="C955" s="661" t="e">
        <f aca="false">IF(A955="","",IF(#REF!+'Plano Prestação Mensal Proposta'!A955&gt;120,0,ROUND(IF(B955&gt;0.045,(0.045*0.5),(0.5)*B955),7)))</f>
        <v>#REF!</v>
      </c>
      <c r="D955" s="661" t="e">
        <f aca="false">IF(A955="","",+B955-C955)</f>
        <v>#REF!</v>
      </c>
      <c r="E955" s="662" t="e">
        <f aca="false">IF(A955="","",IF(F954="","",+E954-F954))</f>
        <v>#REF!</v>
      </c>
      <c r="F955" s="662" t="e">
        <f aca="false">IF(A955="","",IF(J955="","",+J955-H955))</f>
        <v>#REF!</v>
      </c>
      <c r="G955" s="662" t="e">
        <f aca="false">IF(A955="","",IF(E955="","",ROUND(+E955*((1+B955)^(1/12)-1),2)))</f>
        <v>#REF!</v>
      </c>
      <c r="H955" s="662" t="e">
        <f aca="false">IF(A955="","",IF(E955="","",ROUND(+E955*((1+D955)^(1/12)-1),2)))</f>
        <v>#REF!</v>
      </c>
      <c r="I955" s="662" t="e">
        <f aca="false">IF(A955="","",+G955-H955)</f>
        <v>#REF!</v>
      </c>
      <c r="J955" s="662" t="e">
        <f aca="false">IF(A955="","",IF(#REF!="","",PMT((1+D955)^(1/12)-1,(#REF!*12)-A955+1,-E955)))</f>
        <v>#REF!</v>
      </c>
    </row>
    <row r="956" customFormat="false" ht="14.25" hidden="false" customHeight="false" outlineLevel="0" collapsed="false">
      <c r="A956" s="660" t="e">
        <f aca="false">IF(A955="","",IF(A955=#REF!*12,"",+A955+1))</f>
        <v>#REF!</v>
      </c>
      <c r="B956" s="661" t="e">
        <f aca="false">IF(A956="","",+B955)</f>
        <v>#REF!</v>
      </c>
      <c r="C956" s="661" t="e">
        <f aca="false">IF(A956="","",IF(#REF!+'Plano Prestação Mensal Proposta'!A956&gt;120,0,ROUND(IF(B956&gt;0.045,(0.045*0.5),(0.5)*B956),7)))</f>
        <v>#REF!</v>
      </c>
      <c r="D956" s="661" t="e">
        <f aca="false">IF(A956="","",+B956-C956)</f>
        <v>#REF!</v>
      </c>
      <c r="E956" s="662" t="e">
        <f aca="false">IF(A956="","",IF(F955="","",+E955-F955))</f>
        <v>#REF!</v>
      </c>
      <c r="F956" s="662" t="e">
        <f aca="false">IF(A956="","",IF(J956="","",+J956-H956))</f>
        <v>#REF!</v>
      </c>
      <c r="G956" s="662" t="e">
        <f aca="false">IF(A956="","",IF(E956="","",ROUND(+E956*((1+B956)^(1/12)-1),2)))</f>
        <v>#REF!</v>
      </c>
      <c r="H956" s="662" t="e">
        <f aca="false">IF(A956="","",IF(E956="","",ROUND(+E956*((1+D956)^(1/12)-1),2)))</f>
        <v>#REF!</v>
      </c>
      <c r="I956" s="662" t="e">
        <f aca="false">IF(A956="","",+G956-H956)</f>
        <v>#REF!</v>
      </c>
      <c r="J956" s="662" t="e">
        <f aca="false">IF(A956="","",IF(#REF!="","",PMT((1+D956)^(1/12)-1,(#REF!*12)-A956+1,-E956)))</f>
        <v>#REF!</v>
      </c>
    </row>
    <row r="957" customFormat="false" ht="14.25" hidden="false" customHeight="false" outlineLevel="0" collapsed="false">
      <c r="A957" s="660" t="e">
        <f aca="false">IF(A956="","",IF(A956=#REF!*12,"",+A956+1))</f>
        <v>#REF!</v>
      </c>
      <c r="B957" s="661" t="e">
        <f aca="false">IF(A957="","",+B956)</f>
        <v>#REF!</v>
      </c>
      <c r="C957" s="661" t="e">
        <f aca="false">IF(A957="","",IF(#REF!+'Plano Prestação Mensal Proposta'!A957&gt;120,0,ROUND(IF(B957&gt;0.045,(0.045*0.5),(0.5)*B957),7)))</f>
        <v>#REF!</v>
      </c>
      <c r="D957" s="661" t="e">
        <f aca="false">IF(A957="","",+B957-C957)</f>
        <v>#REF!</v>
      </c>
      <c r="E957" s="662" t="e">
        <f aca="false">IF(A957="","",IF(F956="","",+E956-F956))</f>
        <v>#REF!</v>
      </c>
      <c r="F957" s="662" t="e">
        <f aca="false">IF(A957="","",IF(J957="","",+J957-H957))</f>
        <v>#REF!</v>
      </c>
      <c r="G957" s="662" t="e">
        <f aca="false">IF(A957="","",IF(E957="","",ROUND(+E957*((1+B957)^(1/12)-1),2)))</f>
        <v>#REF!</v>
      </c>
      <c r="H957" s="662" t="e">
        <f aca="false">IF(A957="","",IF(E957="","",ROUND(+E957*((1+D957)^(1/12)-1),2)))</f>
        <v>#REF!</v>
      </c>
      <c r="I957" s="662" t="e">
        <f aca="false">IF(A957="","",+G957-H957)</f>
        <v>#REF!</v>
      </c>
      <c r="J957" s="662" t="e">
        <f aca="false">IF(A957="","",IF(#REF!="","",PMT((1+D957)^(1/12)-1,(#REF!*12)-A957+1,-E957)))</f>
        <v>#REF!</v>
      </c>
    </row>
    <row r="958" customFormat="false" ht="14.25" hidden="false" customHeight="false" outlineLevel="0" collapsed="false">
      <c r="A958" s="660" t="e">
        <f aca="false">IF(A957="","",IF(A957=#REF!*12,"",+A957+1))</f>
        <v>#REF!</v>
      </c>
      <c r="B958" s="661" t="e">
        <f aca="false">IF(A958="","",+B957)</f>
        <v>#REF!</v>
      </c>
      <c r="C958" s="661" t="e">
        <f aca="false">IF(A958="","",IF(#REF!+'Plano Prestação Mensal Proposta'!A958&gt;120,0,ROUND(IF(B958&gt;0.045,(0.045*0.5),(0.5)*B958),7)))</f>
        <v>#REF!</v>
      </c>
      <c r="D958" s="661" t="e">
        <f aca="false">IF(A958="","",+B958-C958)</f>
        <v>#REF!</v>
      </c>
      <c r="E958" s="662" t="e">
        <f aca="false">IF(A958="","",IF(F957="","",+E957-F957))</f>
        <v>#REF!</v>
      </c>
      <c r="F958" s="662" t="e">
        <f aca="false">IF(A958="","",IF(J958="","",+J958-H958))</f>
        <v>#REF!</v>
      </c>
      <c r="G958" s="662" t="e">
        <f aca="false">IF(A958="","",IF(E958="","",ROUND(+E958*((1+B958)^(1/12)-1),2)))</f>
        <v>#REF!</v>
      </c>
      <c r="H958" s="662" t="e">
        <f aca="false">IF(A958="","",IF(E958="","",ROUND(+E958*((1+D958)^(1/12)-1),2)))</f>
        <v>#REF!</v>
      </c>
      <c r="I958" s="662" t="e">
        <f aca="false">IF(A958="","",+G958-H958)</f>
        <v>#REF!</v>
      </c>
      <c r="J958" s="662" t="e">
        <f aca="false">IF(A958="","",IF(#REF!="","",PMT((1+D958)^(1/12)-1,(#REF!*12)-A958+1,-E958)))</f>
        <v>#REF!</v>
      </c>
    </row>
    <row r="959" customFormat="false" ht="14.25" hidden="false" customHeight="false" outlineLevel="0" collapsed="false">
      <c r="A959" s="660" t="e">
        <f aca="false">IF(A958="","",IF(A958=#REF!*12,"",+A958+1))</f>
        <v>#REF!</v>
      </c>
      <c r="B959" s="661" t="e">
        <f aca="false">IF(A959="","",+B958)</f>
        <v>#REF!</v>
      </c>
      <c r="C959" s="661" t="e">
        <f aca="false">IF(A959="","",IF(#REF!+'Plano Prestação Mensal Proposta'!A959&gt;120,0,ROUND(IF(B959&gt;0.045,(0.045*0.5),(0.5)*B959),7)))</f>
        <v>#REF!</v>
      </c>
      <c r="D959" s="661" t="e">
        <f aca="false">IF(A959="","",+B959-C959)</f>
        <v>#REF!</v>
      </c>
      <c r="E959" s="662" t="e">
        <f aca="false">IF(A959="","",IF(F958="","",+E958-F958))</f>
        <v>#REF!</v>
      </c>
      <c r="F959" s="662" t="e">
        <f aca="false">IF(A959="","",IF(J959="","",+J959-H959))</f>
        <v>#REF!</v>
      </c>
      <c r="G959" s="662" t="e">
        <f aca="false">IF(A959="","",IF(E959="","",ROUND(+E959*((1+B959)^(1/12)-1),2)))</f>
        <v>#REF!</v>
      </c>
      <c r="H959" s="662" t="e">
        <f aca="false">IF(A959="","",IF(E959="","",ROUND(+E959*((1+D959)^(1/12)-1),2)))</f>
        <v>#REF!</v>
      </c>
      <c r="I959" s="662" t="e">
        <f aca="false">IF(A959="","",+G959-H959)</f>
        <v>#REF!</v>
      </c>
      <c r="J959" s="662" t="e">
        <f aca="false">IF(A959="","",IF(#REF!="","",PMT((1+D959)^(1/12)-1,(#REF!*12)-A959+1,-E959)))</f>
        <v>#REF!</v>
      </c>
    </row>
    <row r="960" customFormat="false" ht="14.25" hidden="false" customHeight="false" outlineLevel="0" collapsed="false">
      <c r="A960" s="660" t="e">
        <f aca="false">IF(A959="","",IF(A959=#REF!*12,"",+A959+1))</f>
        <v>#REF!</v>
      </c>
      <c r="B960" s="661" t="e">
        <f aca="false">IF(A960="","",+B959)</f>
        <v>#REF!</v>
      </c>
      <c r="C960" s="661" t="e">
        <f aca="false">IF(A960="","",IF(#REF!+'Plano Prestação Mensal Proposta'!A960&gt;120,0,ROUND(IF(B960&gt;0.045,(0.045*0.5),(0.5)*B960),7)))</f>
        <v>#REF!</v>
      </c>
      <c r="D960" s="661" t="e">
        <f aca="false">IF(A960="","",+B960-C960)</f>
        <v>#REF!</v>
      </c>
      <c r="E960" s="662" t="e">
        <f aca="false">IF(A960="","",IF(F959="","",+E959-F959))</f>
        <v>#REF!</v>
      </c>
      <c r="F960" s="662" t="e">
        <f aca="false">IF(A960="","",IF(J960="","",+J960-H960))</f>
        <v>#REF!</v>
      </c>
      <c r="G960" s="662" t="e">
        <f aca="false">IF(A960="","",IF(E960="","",ROUND(+E960*((1+B960)^(1/12)-1),2)))</f>
        <v>#REF!</v>
      </c>
      <c r="H960" s="662" t="e">
        <f aca="false">IF(A960="","",IF(E960="","",ROUND(+E960*((1+D960)^(1/12)-1),2)))</f>
        <v>#REF!</v>
      </c>
      <c r="I960" s="662" t="e">
        <f aca="false">IF(A960="","",+G960-H960)</f>
        <v>#REF!</v>
      </c>
      <c r="J960" s="662" t="e">
        <f aca="false">IF(A960="","",IF(#REF!="","",PMT((1+D960)^(1/12)-1,(#REF!*12)-A960+1,-E960)))</f>
        <v>#REF!</v>
      </c>
    </row>
    <row r="961" customFormat="false" ht="14.25" hidden="false" customHeight="false" outlineLevel="0" collapsed="false">
      <c r="A961" s="660" t="e">
        <f aca="false">IF(A960="","",IF(A960=#REF!*12,"",+A960+1))</f>
        <v>#REF!</v>
      </c>
      <c r="B961" s="661" t="e">
        <f aca="false">IF(A961="","",+B960)</f>
        <v>#REF!</v>
      </c>
      <c r="C961" s="661" t="e">
        <f aca="false">IF(A961="","",IF(#REF!+'Plano Prestação Mensal Proposta'!A961&gt;120,0,ROUND(IF(B961&gt;0.045,(0.045*0.5),(0.5)*B961),7)))</f>
        <v>#REF!</v>
      </c>
      <c r="D961" s="661" t="e">
        <f aca="false">IF(A961="","",+B961-C961)</f>
        <v>#REF!</v>
      </c>
      <c r="E961" s="662" t="e">
        <f aca="false">IF(A961="","",IF(F960="","",+E960-F960))</f>
        <v>#REF!</v>
      </c>
      <c r="F961" s="662" t="e">
        <f aca="false">IF(A961="","",IF(J961="","",+J961-H961))</f>
        <v>#REF!</v>
      </c>
      <c r="G961" s="662" t="e">
        <f aca="false">IF(A961="","",IF(E961="","",ROUND(+E961*((1+B961)^(1/12)-1),2)))</f>
        <v>#REF!</v>
      </c>
      <c r="H961" s="662" t="e">
        <f aca="false">IF(A961="","",IF(E961="","",ROUND(+E961*((1+D961)^(1/12)-1),2)))</f>
        <v>#REF!</v>
      </c>
      <c r="I961" s="662" t="e">
        <f aca="false">IF(A961="","",+G961-H961)</f>
        <v>#REF!</v>
      </c>
      <c r="J961" s="662" t="e">
        <f aca="false">IF(A961="","",IF(#REF!="","",PMT((1+D961)^(1/12)-1,(#REF!*12)-A961+1,-E961)))</f>
        <v>#REF!</v>
      </c>
    </row>
    <row r="962" customFormat="false" ht="14.25" hidden="false" customHeight="false" outlineLevel="0" collapsed="false">
      <c r="A962" s="660" t="e">
        <f aca="false">IF(A961="","",IF(A961=#REF!*12,"",+A961+1))</f>
        <v>#REF!</v>
      </c>
      <c r="B962" s="661" t="e">
        <f aca="false">IF(A962="","",+B961)</f>
        <v>#REF!</v>
      </c>
      <c r="C962" s="661" t="e">
        <f aca="false">IF(A962="","",IF(#REF!+'Plano Prestação Mensal Proposta'!A962&gt;120,0,ROUND(IF(B962&gt;0.045,(0.045*0.5),(0.5)*B962),7)))</f>
        <v>#REF!</v>
      </c>
      <c r="D962" s="661" t="e">
        <f aca="false">IF(A962="","",+B962-C962)</f>
        <v>#REF!</v>
      </c>
      <c r="E962" s="662" t="e">
        <f aca="false">IF(A962="","",IF(F961="","",+E961-F961))</f>
        <v>#REF!</v>
      </c>
      <c r="F962" s="662" t="e">
        <f aca="false">IF(A962="","",IF(J962="","",+J962-H962))</f>
        <v>#REF!</v>
      </c>
      <c r="G962" s="662" t="e">
        <f aca="false">IF(A962="","",IF(E962="","",ROUND(+E962*((1+B962)^(1/12)-1),2)))</f>
        <v>#REF!</v>
      </c>
      <c r="H962" s="662" t="e">
        <f aca="false">IF(A962="","",IF(E962="","",ROUND(+E962*((1+D962)^(1/12)-1),2)))</f>
        <v>#REF!</v>
      </c>
      <c r="I962" s="662" t="e">
        <f aca="false">IF(A962="","",+G962-H962)</f>
        <v>#REF!</v>
      </c>
      <c r="J962" s="662" t="e">
        <f aca="false">IF(A962="","",IF(#REF!="","",PMT((1+D962)^(1/12)-1,(#REF!*12)-A962+1,-E962)))</f>
        <v>#REF!</v>
      </c>
    </row>
    <row r="963" customFormat="false" ht="14.25" hidden="false" customHeight="false" outlineLevel="0" collapsed="false">
      <c r="A963" s="660" t="e">
        <f aca="false">IF(A962="","",IF(A962=#REF!*12,"",+A962+1))</f>
        <v>#REF!</v>
      </c>
      <c r="B963" s="661" t="e">
        <f aca="false">IF(A963="","",+B962)</f>
        <v>#REF!</v>
      </c>
      <c r="C963" s="661" t="e">
        <f aca="false">IF(A963="","",IF(#REF!+'Plano Prestação Mensal Proposta'!A963&gt;120,0,ROUND(IF(B963&gt;0.045,(0.045*0.5),(0.5)*B963),7)))</f>
        <v>#REF!</v>
      </c>
      <c r="D963" s="661" t="e">
        <f aca="false">IF(A963="","",+B963-C963)</f>
        <v>#REF!</v>
      </c>
      <c r="E963" s="662" t="e">
        <f aca="false">IF(A963="","",IF(F962="","",+E962-F962))</f>
        <v>#REF!</v>
      </c>
      <c r="F963" s="662" t="e">
        <f aca="false">IF(A963="","",IF(J963="","",+J963-H963))</f>
        <v>#REF!</v>
      </c>
      <c r="G963" s="662" t="e">
        <f aca="false">IF(A963="","",IF(E963="","",ROUND(+E963*((1+B963)^(1/12)-1),2)))</f>
        <v>#REF!</v>
      </c>
      <c r="H963" s="662" t="e">
        <f aca="false">IF(A963="","",IF(E963="","",ROUND(+E963*((1+D963)^(1/12)-1),2)))</f>
        <v>#REF!</v>
      </c>
      <c r="I963" s="662" t="e">
        <f aca="false">IF(A963="","",+G963-H963)</f>
        <v>#REF!</v>
      </c>
      <c r="J963" s="662" t="e">
        <f aca="false">IF(A963="","",IF(#REF!="","",PMT((1+D963)^(1/12)-1,(#REF!*12)-A963+1,-E963)))</f>
        <v>#REF!</v>
      </c>
    </row>
    <row r="964" customFormat="false" ht="14.25" hidden="false" customHeight="false" outlineLevel="0" collapsed="false">
      <c r="A964" s="660" t="e">
        <f aca="false">IF(A963="","",IF(A963=#REF!*12,"",+A963+1))</f>
        <v>#REF!</v>
      </c>
      <c r="B964" s="661" t="e">
        <f aca="false">IF(A964="","",+B963)</f>
        <v>#REF!</v>
      </c>
      <c r="C964" s="661" t="e">
        <f aca="false">IF(A964="","",IF(#REF!+'Plano Prestação Mensal Proposta'!A964&gt;120,0,ROUND(IF(B964&gt;0.045,(0.045*0.5),(0.5)*B964),7)))</f>
        <v>#REF!</v>
      </c>
      <c r="D964" s="661" t="e">
        <f aca="false">IF(A964="","",+B964-C964)</f>
        <v>#REF!</v>
      </c>
      <c r="E964" s="662" t="e">
        <f aca="false">IF(A964="","",IF(F963="","",+E963-F963))</f>
        <v>#REF!</v>
      </c>
      <c r="F964" s="662" t="e">
        <f aca="false">IF(A964="","",IF(J964="","",+J964-H964))</f>
        <v>#REF!</v>
      </c>
      <c r="G964" s="662" t="e">
        <f aca="false">IF(A964="","",IF(E964="","",ROUND(+E964*((1+B964)^(1/12)-1),2)))</f>
        <v>#REF!</v>
      </c>
      <c r="H964" s="662" t="e">
        <f aca="false">IF(A964="","",IF(E964="","",ROUND(+E964*((1+D964)^(1/12)-1),2)))</f>
        <v>#REF!</v>
      </c>
      <c r="I964" s="662" t="e">
        <f aca="false">IF(A964="","",+G964-H964)</f>
        <v>#REF!</v>
      </c>
      <c r="J964" s="662" t="e">
        <f aca="false">IF(A964="","",IF(#REF!="","",PMT((1+D964)^(1/12)-1,(#REF!*12)-A964+1,-E964)))</f>
        <v>#REF!</v>
      </c>
    </row>
    <row r="965" customFormat="false" ht="14.25" hidden="false" customHeight="false" outlineLevel="0" collapsed="false">
      <c r="A965" s="660" t="e">
        <f aca="false">IF(A964="","",IF(A964=#REF!*12,"",+A964+1))</f>
        <v>#REF!</v>
      </c>
      <c r="B965" s="661" t="e">
        <f aca="false">IF(A965="","",+B964)</f>
        <v>#REF!</v>
      </c>
      <c r="C965" s="661" t="e">
        <f aca="false">IF(A965="","",IF(#REF!+'Plano Prestação Mensal Proposta'!A965&gt;120,0,ROUND(IF(B965&gt;0.045,(0.045*0.5),(0.5)*B965),7)))</f>
        <v>#REF!</v>
      </c>
      <c r="D965" s="661" t="e">
        <f aca="false">IF(A965="","",+B965-C965)</f>
        <v>#REF!</v>
      </c>
      <c r="E965" s="662" t="e">
        <f aca="false">IF(A965="","",IF(F964="","",+E964-F964))</f>
        <v>#REF!</v>
      </c>
      <c r="F965" s="662" t="e">
        <f aca="false">IF(A965="","",IF(J965="","",+J965-H965))</f>
        <v>#REF!</v>
      </c>
      <c r="G965" s="662" t="e">
        <f aca="false">IF(A965="","",IF(E965="","",ROUND(+E965*((1+B965)^(1/12)-1),2)))</f>
        <v>#REF!</v>
      </c>
      <c r="H965" s="662" t="e">
        <f aca="false">IF(A965="","",IF(E965="","",ROUND(+E965*((1+D965)^(1/12)-1),2)))</f>
        <v>#REF!</v>
      </c>
      <c r="I965" s="662" t="e">
        <f aca="false">IF(A965="","",+G965-H965)</f>
        <v>#REF!</v>
      </c>
      <c r="J965" s="662" t="e">
        <f aca="false">IF(A965="","",IF(#REF!="","",PMT((1+D965)^(1/12)-1,(#REF!*12)-A965+1,-E965)))</f>
        <v>#REF!</v>
      </c>
    </row>
    <row r="966" customFormat="false" ht="14.25" hidden="false" customHeight="false" outlineLevel="0" collapsed="false">
      <c r="A966" s="660" t="e">
        <f aca="false">IF(A965="","",IF(A965=#REF!*12,"",+A965+1))</f>
        <v>#REF!</v>
      </c>
      <c r="B966" s="661" t="e">
        <f aca="false">IF(A966="","",+B965)</f>
        <v>#REF!</v>
      </c>
      <c r="C966" s="661" t="e">
        <f aca="false">IF(A966="","",IF(#REF!+'Plano Prestação Mensal Proposta'!A966&gt;120,0,ROUND(IF(B966&gt;0.045,(0.045*0.5),(0.5)*B966),7)))</f>
        <v>#REF!</v>
      </c>
      <c r="D966" s="661" t="e">
        <f aca="false">IF(A966="","",+B966-C966)</f>
        <v>#REF!</v>
      </c>
      <c r="E966" s="662" t="e">
        <f aca="false">IF(A966="","",IF(F965="","",+E965-F965))</f>
        <v>#REF!</v>
      </c>
      <c r="F966" s="662" t="e">
        <f aca="false">IF(A966="","",IF(J966="","",+J966-H966))</f>
        <v>#REF!</v>
      </c>
      <c r="G966" s="662" t="e">
        <f aca="false">IF(A966="","",IF(E966="","",ROUND(+E966*((1+B966)^(1/12)-1),2)))</f>
        <v>#REF!</v>
      </c>
      <c r="H966" s="662" t="e">
        <f aca="false">IF(A966="","",IF(E966="","",ROUND(+E966*((1+D966)^(1/12)-1),2)))</f>
        <v>#REF!</v>
      </c>
      <c r="I966" s="662" t="e">
        <f aca="false">IF(A966="","",+G966-H966)</f>
        <v>#REF!</v>
      </c>
      <c r="J966" s="662" t="e">
        <f aca="false">IF(A966="","",IF(#REF!="","",PMT((1+D966)^(1/12)-1,(#REF!*12)-A966+1,-E966)))</f>
        <v>#REF!</v>
      </c>
    </row>
    <row r="967" customFormat="false" ht="14.25" hidden="false" customHeight="false" outlineLevel="0" collapsed="false">
      <c r="A967" s="660" t="e">
        <f aca="false">IF(A966="","",IF(A966=#REF!*12,"",+A966+1))</f>
        <v>#REF!</v>
      </c>
      <c r="B967" s="661" t="e">
        <f aca="false">IF(A967="","",+B966)</f>
        <v>#REF!</v>
      </c>
      <c r="C967" s="661" t="e">
        <f aca="false">IF(A967="","",IF(#REF!+'Plano Prestação Mensal Proposta'!A967&gt;120,0,ROUND(IF(B967&gt;0.045,(0.045*0.5),(0.5)*B967),7)))</f>
        <v>#REF!</v>
      </c>
      <c r="D967" s="661" t="e">
        <f aca="false">IF(A967="","",+B967-C967)</f>
        <v>#REF!</v>
      </c>
      <c r="E967" s="662" t="e">
        <f aca="false">IF(A967="","",IF(F966="","",+E966-F966))</f>
        <v>#REF!</v>
      </c>
      <c r="F967" s="662" t="e">
        <f aca="false">IF(A967="","",IF(J967="","",+J967-H967))</f>
        <v>#REF!</v>
      </c>
      <c r="G967" s="662" t="e">
        <f aca="false">IF(A967="","",IF(E967="","",ROUND(+E967*((1+B967)^(1/12)-1),2)))</f>
        <v>#REF!</v>
      </c>
      <c r="H967" s="662" t="e">
        <f aca="false">IF(A967="","",IF(E967="","",ROUND(+E967*((1+D967)^(1/12)-1),2)))</f>
        <v>#REF!</v>
      </c>
      <c r="I967" s="662" t="e">
        <f aca="false">IF(A967="","",+G967-H967)</f>
        <v>#REF!</v>
      </c>
      <c r="J967" s="662" t="e">
        <f aca="false">IF(A967="","",IF(#REF!="","",PMT((1+D967)^(1/12)-1,(#REF!*12)-A967+1,-E967)))</f>
        <v>#REF!</v>
      </c>
    </row>
    <row r="968" customFormat="false" ht="14.25" hidden="false" customHeight="false" outlineLevel="0" collapsed="false">
      <c r="A968" s="660" t="e">
        <f aca="false">IF(A967="","",IF(A967=#REF!*12,"",+A967+1))</f>
        <v>#REF!</v>
      </c>
      <c r="B968" s="661" t="e">
        <f aca="false">IF(A968="","",+B967)</f>
        <v>#REF!</v>
      </c>
      <c r="C968" s="661" t="e">
        <f aca="false">IF(A968="","",IF(#REF!+'Plano Prestação Mensal Proposta'!A968&gt;120,0,ROUND(IF(B968&gt;0.045,(0.045*0.5),(0.5)*B968),7)))</f>
        <v>#REF!</v>
      </c>
      <c r="D968" s="661" t="e">
        <f aca="false">IF(A968="","",+B968-C968)</f>
        <v>#REF!</v>
      </c>
      <c r="E968" s="662" t="e">
        <f aca="false">IF(A968="","",IF(F967="","",+E967-F967))</f>
        <v>#REF!</v>
      </c>
      <c r="F968" s="662" t="e">
        <f aca="false">IF(A968="","",IF(J968="","",+J968-H968))</f>
        <v>#REF!</v>
      </c>
      <c r="G968" s="662" t="e">
        <f aca="false">IF(A968="","",IF(E968="","",ROUND(+E968*((1+B968)^(1/12)-1),2)))</f>
        <v>#REF!</v>
      </c>
      <c r="H968" s="662" t="e">
        <f aca="false">IF(A968="","",IF(E968="","",ROUND(+E968*((1+D968)^(1/12)-1),2)))</f>
        <v>#REF!</v>
      </c>
      <c r="I968" s="662" t="e">
        <f aca="false">IF(A968="","",+G968-H968)</f>
        <v>#REF!</v>
      </c>
      <c r="J968" s="662" t="e">
        <f aca="false">IF(A968="","",IF(#REF!="","",PMT((1+D968)^(1/12)-1,(#REF!*12)-A968+1,-E968)))</f>
        <v>#REF!</v>
      </c>
    </row>
    <row r="969" customFormat="false" ht="14.25" hidden="false" customHeight="false" outlineLevel="0" collapsed="false">
      <c r="A969" s="660" t="e">
        <f aca="false">IF(A968="","",IF(A968=#REF!*12,"",+A968+1))</f>
        <v>#REF!</v>
      </c>
      <c r="B969" s="661" t="e">
        <f aca="false">IF(A969="","",+B968)</f>
        <v>#REF!</v>
      </c>
      <c r="C969" s="661" t="e">
        <f aca="false">IF(A969="","",IF(#REF!+'Plano Prestação Mensal Proposta'!A969&gt;120,0,ROUND(IF(B969&gt;0.045,(0.045*0.5),(0.5)*B969),7)))</f>
        <v>#REF!</v>
      </c>
      <c r="D969" s="661" t="e">
        <f aca="false">IF(A969="","",+B969-C969)</f>
        <v>#REF!</v>
      </c>
      <c r="E969" s="662" t="e">
        <f aca="false">IF(A969="","",IF(F968="","",+E968-F968))</f>
        <v>#REF!</v>
      </c>
      <c r="F969" s="662" t="e">
        <f aca="false">IF(A969="","",IF(J969="","",+J969-H969))</f>
        <v>#REF!</v>
      </c>
      <c r="G969" s="662" t="e">
        <f aca="false">IF(A969="","",IF(E969="","",ROUND(+E969*((1+B969)^(1/12)-1),2)))</f>
        <v>#REF!</v>
      </c>
      <c r="H969" s="662" t="e">
        <f aca="false">IF(A969="","",IF(E969="","",ROUND(+E969*((1+D969)^(1/12)-1),2)))</f>
        <v>#REF!</v>
      </c>
      <c r="I969" s="662" t="e">
        <f aca="false">IF(A969="","",+G969-H969)</f>
        <v>#REF!</v>
      </c>
      <c r="J969" s="662" t="e">
        <f aca="false">IF(A969="","",IF(#REF!="","",PMT((1+D969)^(1/12)-1,(#REF!*12)-A969+1,-E969)))</f>
        <v>#REF!</v>
      </c>
    </row>
    <row r="970" customFormat="false" ht="14.25" hidden="false" customHeight="false" outlineLevel="0" collapsed="false">
      <c r="A970" s="660" t="e">
        <f aca="false">IF(A969="","",IF(A969=#REF!*12,"",+A969+1))</f>
        <v>#REF!</v>
      </c>
      <c r="B970" s="661" t="e">
        <f aca="false">IF(A970="","",+B969)</f>
        <v>#REF!</v>
      </c>
      <c r="C970" s="661" t="e">
        <f aca="false">IF(A970="","",IF(#REF!+'Plano Prestação Mensal Proposta'!A970&gt;120,0,ROUND(IF(B970&gt;0.045,(0.045*0.5),(0.5)*B970),7)))</f>
        <v>#REF!</v>
      </c>
      <c r="D970" s="661" t="e">
        <f aca="false">IF(A970="","",+B970-C970)</f>
        <v>#REF!</v>
      </c>
      <c r="E970" s="662" t="e">
        <f aca="false">IF(A970="","",IF(F969="","",+E969-F969))</f>
        <v>#REF!</v>
      </c>
      <c r="F970" s="662" t="e">
        <f aca="false">IF(A970="","",IF(J970="","",+J970-H970))</f>
        <v>#REF!</v>
      </c>
      <c r="G970" s="662" t="e">
        <f aca="false">IF(A970="","",IF(E970="","",ROUND(+E970*((1+B970)^(1/12)-1),2)))</f>
        <v>#REF!</v>
      </c>
      <c r="H970" s="662" t="e">
        <f aca="false">IF(A970="","",IF(E970="","",ROUND(+E970*((1+D970)^(1/12)-1),2)))</f>
        <v>#REF!</v>
      </c>
      <c r="I970" s="662" t="e">
        <f aca="false">IF(A970="","",+G970-H970)</f>
        <v>#REF!</v>
      </c>
      <c r="J970" s="662" t="e">
        <f aca="false">IF(A970="","",IF(#REF!="","",PMT((1+D970)^(1/12)-1,(#REF!*12)-A970+1,-E970)))</f>
        <v>#REF!</v>
      </c>
    </row>
    <row r="971" customFormat="false" ht="14.25" hidden="false" customHeight="false" outlineLevel="0" collapsed="false">
      <c r="A971" s="660" t="e">
        <f aca="false">IF(A970="","",IF(A970=#REF!*12,"",+A970+1))</f>
        <v>#REF!</v>
      </c>
      <c r="B971" s="661" t="e">
        <f aca="false">IF(A971="","",+B970)</f>
        <v>#REF!</v>
      </c>
      <c r="C971" s="661" t="e">
        <f aca="false">IF(A971="","",IF(#REF!+'Plano Prestação Mensal Proposta'!A971&gt;120,0,ROUND(IF(B971&gt;0.045,(0.045*0.5),(0.5)*B971),7)))</f>
        <v>#REF!</v>
      </c>
      <c r="D971" s="661" t="e">
        <f aca="false">IF(A971="","",+B971-C971)</f>
        <v>#REF!</v>
      </c>
      <c r="E971" s="662" t="e">
        <f aca="false">IF(A971="","",IF(F970="","",+E970-F970))</f>
        <v>#REF!</v>
      </c>
      <c r="F971" s="662" t="e">
        <f aca="false">IF(A971="","",IF(J971="","",+J971-H971))</f>
        <v>#REF!</v>
      </c>
      <c r="G971" s="662" t="e">
        <f aca="false">IF(A971="","",IF(E971="","",ROUND(+E971*((1+B971)^(1/12)-1),2)))</f>
        <v>#REF!</v>
      </c>
      <c r="H971" s="662" t="e">
        <f aca="false">IF(A971="","",IF(E971="","",ROUND(+E971*((1+D971)^(1/12)-1),2)))</f>
        <v>#REF!</v>
      </c>
      <c r="I971" s="662" t="e">
        <f aca="false">IF(A971="","",+G971-H971)</f>
        <v>#REF!</v>
      </c>
      <c r="J971" s="662" t="e">
        <f aca="false">IF(A971="","",IF(#REF!="","",PMT((1+D971)^(1/12)-1,(#REF!*12)-A971+1,-E971)))</f>
        <v>#REF!</v>
      </c>
    </row>
    <row r="972" customFormat="false" ht="14.25" hidden="false" customHeight="false" outlineLevel="0" collapsed="false">
      <c r="A972" s="660" t="e">
        <f aca="false">IF(A971="","",IF(A971=#REF!*12,"",+A971+1))</f>
        <v>#REF!</v>
      </c>
      <c r="B972" s="661" t="e">
        <f aca="false">IF(A972="","",+B971)</f>
        <v>#REF!</v>
      </c>
      <c r="C972" s="661" t="e">
        <f aca="false">IF(A972="","",IF(#REF!+'Plano Prestação Mensal Proposta'!A972&gt;120,0,ROUND(IF(B972&gt;0.045,(0.045*0.5),(0.5)*B972),7)))</f>
        <v>#REF!</v>
      </c>
      <c r="D972" s="661" t="e">
        <f aca="false">IF(A972="","",+B972-C972)</f>
        <v>#REF!</v>
      </c>
      <c r="E972" s="662" t="e">
        <f aca="false">IF(A972="","",IF(F971="","",+E971-F971))</f>
        <v>#REF!</v>
      </c>
      <c r="F972" s="662" t="e">
        <f aca="false">IF(A972="","",IF(J972="","",+J972-H972))</f>
        <v>#REF!</v>
      </c>
      <c r="G972" s="662" t="e">
        <f aca="false">IF(A972="","",IF(E972="","",ROUND(+E972*((1+B972)^(1/12)-1),2)))</f>
        <v>#REF!</v>
      </c>
      <c r="H972" s="662" t="e">
        <f aca="false">IF(A972="","",IF(E972="","",ROUND(+E972*((1+D972)^(1/12)-1),2)))</f>
        <v>#REF!</v>
      </c>
      <c r="I972" s="662" t="e">
        <f aca="false">IF(A972="","",+G972-H972)</f>
        <v>#REF!</v>
      </c>
      <c r="J972" s="662" t="e">
        <f aca="false">IF(A972="","",IF(#REF!="","",PMT((1+D972)^(1/12)-1,(#REF!*12)-A972+1,-E972)))</f>
        <v>#REF!</v>
      </c>
    </row>
    <row r="973" customFormat="false" ht="14.25" hidden="false" customHeight="false" outlineLevel="0" collapsed="false">
      <c r="A973" s="660" t="e">
        <f aca="false">IF(A972="","",IF(A972=#REF!*12,"",+A972+1))</f>
        <v>#REF!</v>
      </c>
      <c r="B973" s="661" t="e">
        <f aca="false">IF(A973="","",+B972)</f>
        <v>#REF!</v>
      </c>
      <c r="C973" s="661" t="e">
        <f aca="false">IF(A973="","",IF(#REF!+'Plano Prestação Mensal Proposta'!A973&gt;120,0,ROUND(IF(B973&gt;0.045,(0.045*0.5),(0.5)*B973),7)))</f>
        <v>#REF!</v>
      </c>
      <c r="D973" s="661" t="e">
        <f aca="false">IF(A973="","",+B973-C973)</f>
        <v>#REF!</v>
      </c>
      <c r="E973" s="662" t="e">
        <f aca="false">IF(A973="","",IF(F972="","",+E972-F972))</f>
        <v>#REF!</v>
      </c>
      <c r="F973" s="662" t="e">
        <f aca="false">IF(A973="","",IF(J973="","",+J973-H973))</f>
        <v>#REF!</v>
      </c>
      <c r="G973" s="662" t="e">
        <f aca="false">IF(A973="","",IF(E973="","",ROUND(+E973*((1+B973)^(1/12)-1),2)))</f>
        <v>#REF!</v>
      </c>
      <c r="H973" s="662" t="e">
        <f aca="false">IF(A973="","",IF(E973="","",ROUND(+E973*((1+D973)^(1/12)-1),2)))</f>
        <v>#REF!</v>
      </c>
      <c r="I973" s="662" t="e">
        <f aca="false">IF(A973="","",+G973-H973)</f>
        <v>#REF!</v>
      </c>
      <c r="J973" s="662" t="e">
        <f aca="false">IF(A973="","",IF(#REF!="","",PMT((1+D973)^(1/12)-1,(#REF!*12)-A973+1,-E973)))</f>
        <v>#REF!</v>
      </c>
    </row>
    <row r="974" customFormat="false" ht="14.25" hidden="false" customHeight="false" outlineLevel="0" collapsed="false">
      <c r="A974" s="660" t="e">
        <f aca="false">IF(A973="","",IF(A973=#REF!*12,"",+A973+1))</f>
        <v>#REF!</v>
      </c>
      <c r="B974" s="661" t="e">
        <f aca="false">IF(A974="","",+B973)</f>
        <v>#REF!</v>
      </c>
      <c r="C974" s="661" t="e">
        <f aca="false">IF(A974="","",IF(#REF!+'Plano Prestação Mensal Proposta'!A974&gt;120,0,ROUND(IF(B974&gt;0.045,(0.045*0.5),(0.5)*B974),7)))</f>
        <v>#REF!</v>
      </c>
      <c r="D974" s="661" t="e">
        <f aca="false">IF(A974="","",+B974-C974)</f>
        <v>#REF!</v>
      </c>
      <c r="E974" s="662" t="e">
        <f aca="false">IF(A974="","",IF(F973="","",+E973-F973))</f>
        <v>#REF!</v>
      </c>
      <c r="F974" s="662" t="e">
        <f aca="false">IF(A974="","",IF(J974="","",+J974-H974))</f>
        <v>#REF!</v>
      </c>
      <c r="G974" s="662" t="e">
        <f aca="false">IF(A974="","",IF(E974="","",ROUND(+E974*((1+B974)^(1/12)-1),2)))</f>
        <v>#REF!</v>
      </c>
      <c r="H974" s="662" t="e">
        <f aca="false">IF(A974="","",IF(E974="","",ROUND(+E974*((1+D974)^(1/12)-1),2)))</f>
        <v>#REF!</v>
      </c>
      <c r="I974" s="662" t="e">
        <f aca="false">IF(A974="","",+G974-H974)</f>
        <v>#REF!</v>
      </c>
      <c r="J974" s="662" t="e">
        <f aca="false">IF(A974="","",IF(#REF!="","",PMT((1+D974)^(1/12)-1,(#REF!*12)-A974+1,-E974)))</f>
        <v>#REF!</v>
      </c>
    </row>
    <row r="975" customFormat="false" ht="14.25" hidden="false" customHeight="false" outlineLevel="0" collapsed="false">
      <c r="A975" s="660" t="e">
        <f aca="false">IF(A974="","",IF(A974=#REF!*12,"",+A974+1))</f>
        <v>#REF!</v>
      </c>
      <c r="B975" s="661" t="e">
        <f aca="false">IF(A975="","",+B974)</f>
        <v>#REF!</v>
      </c>
      <c r="C975" s="661" t="e">
        <f aca="false">IF(A975="","",IF(#REF!+'Plano Prestação Mensal Proposta'!A975&gt;120,0,ROUND(IF(B975&gt;0.045,(0.045*0.5),(0.5)*B975),7)))</f>
        <v>#REF!</v>
      </c>
      <c r="D975" s="661" t="e">
        <f aca="false">IF(A975="","",+B975-C975)</f>
        <v>#REF!</v>
      </c>
      <c r="E975" s="662" t="e">
        <f aca="false">IF(A975="","",IF(F974="","",+E974-F974))</f>
        <v>#REF!</v>
      </c>
      <c r="F975" s="662" t="e">
        <f aca="false">IF(A975="","",IF(J975="","",+J975-H975))</f>
        <v>#REF!</v>
      </c>
      <c r="G975" s="662" t="e">
        <f aca="false">IF(A975="","",IF(E975="","",ROUND(+E975*((1+B975)^(1/12)-1),2)))</f>
        <v>#REF!</v>
      </c>
      <c r="H975" s="662" t="e">
        <f aca="false">IF(A975="","",IF(E975="","",ROUND(+E975*((1+D975)^(1/12)-1),2)))</f>
        <v>#REF!</v>
      </c>
      <c r="I975" s="662" t="e">
        <f aca="false">IF(A975="","",+G975-H975)</f>
        <v>#REF!</v>
      </c>
      <c r="J975" s="662" t="e">
        <f aca="false">IF(A975="","",IF(#REF!="","",PMT((1+D975)^(1/12)-1,(#REF!*12)-A975+1,-E975)))</f>
        <v>#REF!</v>
      </c>
    </row>
    <row r="976" customFormat="false" ht="14.25" hidden="false" customHeight="false" outlineLevel="0" collapsed="false">
      <c r="A976" s="660" t="e">
        <f aca="false">IF(A975="","",IF(A975=#REF!*12,"",+A975+1))</f>
        <v>#REF!</v>
      </c>
      <c r="B976" s="661" t="e">
        <f aca="false">IF(A976="","",+B975)</f>
        <v>#REF!</v>
      </c>
      <c r="C976" s="661" t="e">
        <f aca="false">IF(A976="","",IF(#REF!+'Plano Prestação Mensal Proposta'!A976&gt;120,0,ROUND(IF(B976&gt;0.045,(0.045*0.5),(0.5)*B976),7)))</f>
        <v>#REF!</v>
      </c>
      <c r="D976" s="661" t="e">
        <f aca="false">IF(A976="","",+B976-C976)</f>
        <v>#REF!</v>
      </c>
      <c r="E976" s="662" t="e">
        <f aca="false">IF(A976="","",IF(F975="","",+E975-F975))</f>
        <v>#REF!</v>
      </c>
      <c r="F976" s="662" t="e">
        <f aca="false">IF(A976="","",IF(J976="","",+J976-H976))</f>
        <v>#REF!</v>
      </c>
      <c r="G976" s="662" t="e">
        <f aca="false">IF(A976="","",IF(E976="","",ROUND(+E976*((1+B976)^(1/12)-1),2)))</f>
        <v>#REF!</v>
      </c>
      <c r="H976" s="662" t="e">
        <f aca="false">IF(A976="","",IF(E976="","",ROUND(+E976*((1+D976)^(1/12)-1),2)))</f>
        <v>#REF!</v>
      </c>
      <c r="I976" s="662" t="e">
        <f aca="false">IF(A976="","",+G976-H976)</f>
        <v>#REF!</v>
      </c>
      <c r="J976" s="662" t="e">
        <f aca="false">IF(A976="","",IF(#REF!="","",PMT((1+D976)^(1/12)-1,(#REF!*12)-A976+1,-E976)))</f>
        <v>#REF!</v>
      </c>
    </row>
    <row r="977" customFormat="false" ht="14.25" hidden="false" customHeight="false" outlineLevel="0" collapsed="false">
      <c r="A977" s="660" t="e">
        <f aca="false">IF(A976="","",IF(A976=#REF!*12,"",+A976+1))</f>
        <v>#REF!</v>
      </c>
      <c r="B977" s="661" t="e">
        <f aca="false">IF(A977="","",+B976)</f>
        <v>#REF!</v>
      </c>
      <c r="C977" s="661" t="e">
        <f aca="false">IF(A977="","",IF(#REF!+'Plano Prestação Mensal Proposta'!A977&gt;120,0,ROUND(IF(B977&gt;0.045,(0.045*0.5),(0.5)*B977),7)))</f>
        <v>#REF!</v>
      </c>
      <c r="D977" s="661" t="e">
        <f aca="false">IF(A977="","",+B977-C977)</f>
        <v>#REF!</v>
      </c>
      <c r="E977" s="662" t="e">
        <f aca="false">IF(A977="","",IF(F976="","",+E976-F976))</f>
        <v>#REF!</v>
      </c>
      <c r="F977" s="662" t="e">
        <f aca="false">IF(A977="","",IF(J977="","",+J977-H977))</f>
        <v>#REF!</v>
      </c>
      <c r="G977" s="662" t="e">
        <f aca="false">IF(A977="","",IF(E977="","",ROUND(+E977*((1+B977)^(1/12)-1),2)))</f>
        <v>#REF!</v>
      </c>
      <c r="H977" s="662" t="e">
        <f aca="false">IF(A977="","",IF(E977="","",ROUND(+E977*((1+D977)^(1/12)-1),2)))</f>
        <v>#REF!</v>
      </c>
      <c r="I977" s="662" t="e">
        <f aca="false">IF(A977="","",+G977-H977)</f>
        <v>#REF!</v>
      </c>
      <c r="J977" s="662" t="e">
        <f aca="false">IF(A977="","",IF(#REF!="","",PMT((1+D977)^(1/12)-1,(#REF!*12)-A977+1,-E977)))</f>
        <v>#REF!</v>
      </c>
    </row>
    <row r="978" customFormat="false" ht="14.25" hidden="false" customHeight="false" outlineLevel="0" collapsed="false">
      <c r="A978" s="660" t="e">
        <f aca="false">IF(A977="","",IF(A977=#REF!*12,"",+A977+1))</f>
        <v>#REF!</v>
      </c>
      <c r="B978" s="661" t="e">
        <f aca="false">IF(A978="","",+B977)</f>
        <v>#REF!</v>
      </c>
      <c r="C978" s="661" t="e">
        <f aca="false">IF(A978="","",IF(#REF!+'Plano Prestação Mensal Proposta'!A978&gt;120,0,ROUND(IF(B978&gt;0.045,(0.045*0.5),(0.5)*B978),7)))</f>
        <v>#REF!</v>
      </c>
      <c r="D978" s="661" t="e">
        <f aca="false">IF(A978="","",+B978-C978)</f>
        <v>#REF!</v>
      </c>
      <c r="E978" s="662" t="e">
        <f aca="false">IF(A978="","",IF(F977="","",+E977-F977))</f>
        <v>#REF!</v>
      </c>
      <c r="F978" s="662" t="e">
        <f aca="false">IF(A978="","",IF(J978="","",+J978-H978))</f>
        <v>#REF!</v>
      </c>
      <c r="G978" s="662" t="e">
        <f aca="false">IF(A978="","",IF(E978="","",ROUND(+E978*((1+B978)^(1/12)-1),2)))</f>
        <v>#REF!</v>
      </c>
      <c r="H978" s="662" t="e">
        <f aca="false">IF(A978="","",IF(E978="","",ROUND(+E978*((1+D978)^(1/12)-1),2)))</f>
        <v>#REF!</v>
      </c>
      <c r="I978" s="662" t="e">
        <f aca="false">IF(A978="","",+G978-H978)</f>
        <v>#REF!</v>
      </c>
      <c r="J978" s="662" t="e">
        <f aca="false">IF(A978="","",IF(#REF!="","",PMT((1+D978)^(1/12)-1,(#REF!*12)-A978+1,-E978)))</f>
        <v>#REF!</v>
      </c>
    </row>
    <row r="979" customFormat="false" ht="14.25" hidden="false" customHeight="false" outlineLevel="0" collapsed="false">
      <c r="A979" s="660" t="e">
        <f aca="false">IF(A978="","",IF(A978=#REF!*12,"",+A978+1))</f>
        <v>#REF!</v>
      </c>
      <c r="B979" s="661" t="e">
        <f aca="false">IF(A979="","",+B978)</f>
        <v>#REF!</v>
      </c>
      <c r="C979" s="661" t="e">
        <f aca="false">IF(A979="","",IF(#REF!+'Plano Prestação Mensal Proposta'!A979&gt;120,0,ROUND(IF(B979&gt;0.045,(0.045*0.5),(0.5)*B979),7)))</f>
        <v>#REF!</v>
      </c>
      <c r="D979" s="661" t="e">
        <f aca="false">IF(A979="","",+B979-C979)</f>
        <v>#REF!</v>
      </c>
      <c r="E979" s="662" t="e">
        <f aca="false">IF(A979="","",IF(F978="","",+E978-F978))</f>
        <v>#REF!</v>
      </c>
      <c r="F979" s="662" t="e">
        <f aca="false">IF(A979="","",IF(J979="","",+J979-H979))</f>
        <v>#REF!</v>
      </c>
      <c r="G979" s="662" t="e">
        <f aca="false">IF(A979="","",IF(E979="","",ROUND(+E979*((1+B979)^(1/12)-1),2)))</f>
        <v>#REF!</v>
      </c>
      <c r="H979" s="662" t="e">
        <f aca="false">IF(A979="","",IF(E979="","",ROUND(+E979*((1+D979)^(1/12)-1),2)))</f>
        <v>#REF!</v>
      </c>
      <c r="I979" s="662" t="e">
        <f aca="false">IF(A979="","",+G979-H979)</f>
        <v>#REF!</v>
      </c>
      <c r="J979" s="662" t="e">
        <f aca="false">IF(A979="","",IF(#REF!="","",PMT((1+D979)^(1/12)-1,(#REF!*12)-A979+1,-E979)))</f>
        <v>#REF!</v>
      </c>
    </row>
    <row r="980" customFormat="false" ht="14.25" hidden="false" customHeight="false" outlineLevel="0" collapsed="false">
      <c r="A980" s="660" t="e">
        <f aca="false">IF(A979="","",IF(A979=#REF!*12,"",+A979+1))</f>
        <v>#REF!</v>
      </c>
      <c r="B980" s="661" t="e">
        <f aca="false">IF(A980="","",+B979)</f>
        <v>#REF!</v>
      </c>
      <c r="C980" s="661" t="e">
        <f aca="false">IF(A980="","",IF(#REF!+'Plano Prestação Mensal Proposta'!A980&gt;120,0,ROUND(IF(B980&gt;0.045,(0.045*0.5),(0.5)*B980),7)))</f>
        <v>#REF!</v>
      </c>
      <c r="D980" s="661" t="e">
        <f aca="false">IF(A980="","",+B980-C980)</f>
        <v>#REF!</v>
      </c>
      <c r="E980" s="662" t="e">
        <f aca="false">IF(A980="","",IF(F979="","",+E979-F979))</f>
        <v>#REF!</v>
      </c>
      <c r="F980" s="662" t="e">
        <f aca="false">IF(A980="","",IF(J980="","",+J980-H980))</f>
        <v>#REF!</v>
      </c>
      <c r="G980" s="662" t="e">
        <f aca="false">IF(A980="","",IF(E980="","",ROUND(+E980*((1+B980)^(1/12)-1),2)))</f>
        <v>#REF!</v>
      </c>
      <c r="H980" s="662" t="e">
        <f aca="false">IF(A980="","",IF(E980="","",ROUND(+E980*((1+D980)^(1/12)-1),2)))</f>
        <v>#REF!</v>
      </c>
      <c r="I980" s="662" t="e">
        <f aca="false">IF(A980="","",+G980-H980)</f>
        <v>#REF!</v>
      </c>
      <c r="J980" s="662" t="e">
        <f aca="false">IF(A980="","",IF(#REF!="","",PMT((1+D980)^(1/12)-1,(#REF!*12)-A980+1,-E980)))</f>
        <v>#REF!</v>
      </c>
    </row>
    <row r="981" customFormat="false" ht="14.25" hidden="false" customHeight="false" outlineLevel="0" collapsed="false">
      <c r="A981" s="660" t="e">
        <f aca="false">IF(A980="","",IF(A980=#REF!*12,"",+A980+1))</f>
        <v>#REF!</v>
      </c>
      <c r="B981" s="661" t="e">
        <f aca="false">IF(A981="","",+B980)</f>
        <v>#REF!</v>
      </c>
      <c r="C981" s="661" t="e">
        <f aca="false">IF(A981="","",IF(#REF!+'Plano Prestação Mensal Proposta'!A981&gt;120,0,ROUND(IF(B981&gt;0.045,(0.045*0.5),(0.5)*B981),7)))</f>
        <v>#REF!</v>
      </c>
      <c r="D981" s="661" t="e">
        <f aca="false">IF(A981="","",+B981-C981)</f>
        <v>#REF!</v>
      </c>
      <c r="E981" s="662" t="e">
        <f aca="false">IF(A981="","",IF(F980="","",+E980-F980))</f>
        <v>#REF!</v>
      </c>
      <c r="F981" s="662" t="e">
        <f aca="false">IF(A981="","",IF(J981="","",+J981-H981))</f>
        <v>#REF!</v>
      </c>
      <c r="G981" s="662" t="e">
        <f aca="false">IF(A981="","",IF(E981="","",ROUND(+E981*((1+B981)^(1/12)-1),2)))</f>
        <v>#REF!</v>
      </c>
      <c r="H981" s="662" t="e">
        <f aca="false">IF(A981="","",IF(E981="","",ROUND(+E981*((1+D981)^(1/12)-1),2)))</f>
        <v>#REF!</v>
      </c>
      <c r="I981" s="662" t="e">
        <f aca="false">IF(A981="","",+G981-H981)</f>
        <v>#REF!</v>
      </c>
      <c r="J981" s="662" t="e">
        <f aca="false">IF(A981="","",IF(#REF!="","",PMT((1+D981)^(1/12)-1,(#REF!*12)-A981+1,-E981)))</f>
        <v>#REF!</v>
      </c>
    </row>
    <row r="982" customFormat="false" ht="14.25" hidden="false" customHeight="false" outlineLevel="0" collapsed="false">
      <c r="A982" s="660" t="e">
        <f aca="false">IF(A981="","",IF(A981=#REF!*12,"",+A981+1))</f>
        <v>#REF!</v>
      </c>
      <c r="B982" s="661" t="e">
        <f aca="false">IF(A982="","",+B981)</f>
        <v>#REF!</v>
      </c>
      <c r="C982" s="661" t="e">
        <f aca="false">IF(A982="","",IF(#REF!+'Plano Prestação Mensal Proposta'!A982&gt;120,0,ROUND(IF(B982&gt;0.045,(0.045*0.5),(0.5)*B982),7)))</f>
        <v>#REF!</v>
      </c>
      <c r="D982" s="661" t="e">
        <f aca="false">IF(A982="","",+B982-C982)</f>
        <v>#REF!</v>
      </c>
      <c r="E982" s="662" t="e">
        <f aca="false">IF(A982="","",IF(F981="","",+E981-F981))</f>
        <v>#REF!</v>
      </c>
      <c r="F982" s="662" t="e">
        <f aca="false">IF(A982="","",IF(J982="","",+J982-H982))</f>
        <v>#REF!</v>
      </c>
      <c r="G982" s="662" t="e">
        <f aca="false">IF(A982="","",IF(E982="","",ROUND(+E982*((1+B982)^(1/12)-1),2)))</f>
        <v>#REF!</v>
      </c>
      <c r="H982" s="662" t="e">
        <f aca="false">IF(A982="","",IF(E982="","",ROUND(+E982*((1+D982)^(1/12)-1),2)))</f>
        <v>#REF!</v>
      </c>
      <c r="I982" s="662" t="e">
        <f aca="false">IF(A982="","",+G982-H982)</f>
        <v>#REF!</v>
      </c>
      <c r="J982" s="662" t="e">
        <f aca="false">IF(A982="","",IF(#REF!="","",PMT((1+D982)^(1/12)-1,(#REF!*12)-A982+1,-E982)))</f>
        <v>#REF!</v>
      </c>
    </row>
    <row r="983" customFormat="false" ht="14.25" hidden="false" customHeight="false" outlineLevel="0" collapsed="false">
      <c r="A983" s="660" t="e">
        <f aca="false">IF(A982="","",IF(A982=#REF!*12,"",+A982+1))</f>
        <v>#REF!</v>
      </c>
      <c r="B983" s="661" t="e">
        <f aca="false">IF(A983="","",+B982)</f>
        <v>#REF!</v>
      </c>
      <c r="C983" s="661" t="e">
        <f aca="false">IF(A983="","",IF(#REF!+'Plano Prestação Mensal Proposta'!A983&gt;120,0,ROUND(IF(B983&gt;0.045,(0.045*0.5),(0.5)*B983),7)))</f>
        <v>#REF!</v>
      </c>
      <c r="D983" s="661" t="e">
        <f aca="false">IF(A983="","",+B983-C983)</f>
        <v>#REF!</v>
      </c>
      <c r="E983" s="662" t="e">
        <f aca="false">IF(A983="","",IF(F982="","",+E982-F982))</f>
        <v>#REF!</v>
      </c>
      <c r="F983" s="662" t="e">
        <f aca="false">IF(A983="","",IF(J983="","",+J983-H983))</f>
        <v>#REF!</v>
      </c>
      <c r="G983" s="662" t="e">
        <f aca="false">IF(A983="","",IF(E983="","",ROUND(+E983*((1+B983)^(1/12)-1),2)))</f>
        <v>#REF!</v>
      </c>
      <c r="H983" s="662" t="e">
        <f aca="false">IF(A983="","",IF(E983="","",ROUND(+E983*((1+D983)^(1/12)-1),2)))</f>
        <v>#REF!</v>
      </c>
      <c r="I983" s="662" t="e">
        <f aca="false">IF(A983="","",+G983-H983)</f>
        <v>#REF!</v>
      </c>
      <c r="J983" s="662" t="e">
        <f aca="false">IF(A983="","",IF(#REF!="","",PMT((1+D983)^(1/12)-1,(#REF!*12)-A983+1,-E983)))</f>
        <v>#REF!</v>
      </c>
    </row>
    <row r="984" customFormat="false" ht="14.25" hidden="false" customHeight="false" outlineLevel="0" collapsed="false">
      <c r="A984" s="660" t="e">
        <f aca="false">IF(A983="","",IF(A983=#REF!*12,"",+A983+1))</f>
        <v>#REF!</v>
      </c>
      <c r="B984" s="661" t="e">
        <f aca="false">IF(A984="","",+B983)</f>
        <v>#REF!</v>
      </c>
      <c r="C984" s="661" t="e">
        <f aca="false">IF(A984="","",IF(#REF!+'Plano Prestação Mensal Proposta'!A984&gt;120,0,ROUND(IF(B984&gt;0.045,(0.045*0.5),(0.5)*B984),7)))</f>
        <v>#REF!</v>
      </c>
      <c r="D984" s="661" t="e">
        <f aca="false">IF(A984="","",+B984-C984)</f>
        <v>#REF!</v>
      </c>
      <c r="E984" s="662" t="e">
        <f aca="false">IF(A984="","",IF(F983="","",+E983-F983))</f>
        <v>#REF!</v>
      </c>
      <c r="F984" s="662" t="e">
        <f aca="false">IF(A984="","",IF(J984="","",+J984-H984))</f>
        <v>#REF!</v>
      </c>
      <c r="G984" s="662" t="e">
        <f aca="false">IF(A984="","",IF(E984="","",ROUND(+E984*((1+B984)^(1/12)-1),2)))</f>
        <v>#REF!</v>
      </c>
      <c r="H984" s="662" t="e">
        <f aca="false">IF(A984="","",IF(E984="","",ROUND(+E984*((1+D984)^(1/12)-1),2)))</f>
        <v>#REF!</v>
      </c>
      <c r="I984" s="662" t="e">
        <f aca="false">IF(A984="","",+G984-H984)</f>
        <v>#REF!</v>
      </c>
      <c r="J984" s="662" t="e">
        <f aca="false">IF(A984="","",IF(#REF!="","",PMT((1+D984)^(1/12)-1,(#REF!*12)-A984+1,-E984)))</f>
        <v>#REF!</v>
      </c>
    </row>
    <row r="985" customFormat="false" ht="14.25" hidden="false" customHeight="false" outlineLevel="0" collapsed="false">
      <c r="A985" s="660" t="e">
        <f aca="false">IF(A984="","",IF(A984=#REF!*12,"",+A984+1))</f>
        <v>#REF!</v>
      </c>
      <c r="B985" s="661" t="e">
        <f aca="false">IF(A985="","",+B984)</f>
        <v>#REF!</v>
      </c>
      <c r="C985" s="661" t="e">
        <f aca="false">IF(A985="","",IF(#REF!+'Plano Prestação Mensal Proposta'!A985&gt;120,0,ROUND(IF(B985&gt;0.045,(0.045*0.5),(0.5)*B985),7)))</f>
        <v>#REF!</v>
      </c>
      <c r="D985" s="661" t="e">
        <f aca="false">IF(A985="","",+B985-C985)</f>
        <v>#REF!</v>
      </c>
      <c r="E985" s="662" t="e">
        <f aca="false">IF(A985="","",IF(F984="","",+E984-F984))</f>
        <v>#REF!</v>
      </c>
      <c r="F985" s="662" t="e">
        <f aca="false">IF(A985="","",IF(J985="","",+J985-H985))</f>
        <v>#REF!</v>
      </c>
      <c r="G985" s="662" t="e">
        <f aca="false">IF(A985="","",IF(E985="","",ROUND(+E985*((1+B985)^(1/12)-1),2)))</f>
        <v>#REF!</v>
      </c>
      <c r="H985" s="662" t="e">
        <f aca="false">IF(A985="","",IF(E985="","",ROUND(+E985*((1+D985)^(1/12)-1),2)))</f>
        <v>#REF!</v>
      </c>
      <c r="I985" s="662" t="e">
        <f aca="false">IF(A985="","",+G985-H985)</f>
        <v>#REF!</v>
      </c>
      <c r="J985" s="662" t="e">
        <f aca="false">IF(A985="","",IF(#REF!="","",PMT((1+D985)^(1/12)-1,(#REF!*12)-A985+1,-E985)))</f>
        <v>#REF!</v>
      </c>
    </row>
    <row r="986" customFormat="false" ht="14.25" hidden="false" customHeight="false" outlineLevel="0" collapsed="false">
      <c r="A986" s="660" t="e">
        <f aca="false">IF(A985="","",IF(A985=#REF!*12,"",+A985+1))</f>
        <v>#REF!</v>
      </c>
      <c r="B986" s="661" t="e">
        <f aca="false">IF(A986="","",+B985)</f>
        <v>#REF!</v>
      </c>
      <c r="C986" s="661" t="e">
        <f aca="false">IF(A986="","",IF(#REF!+'Plano Prestação Mensal Proposta'!A986&gt;120,0,ROUND(IF(B986&gt;0.045,(0.045*0.5),(0.5)*B986),7)))</f>
        <v>#REF!</v>
      </c>
      <c r="D986" s="661" t="e">
        <f aca="false">IF(A986="","",+B986-C986)</f>
        <v>#REF!</v>
      </c>
      <c r="E986" s="662" t="e">
        <f aca="false">IF(A986="","",IF(F985="","",+E985-F985))</f>
        <v>#REF!</v>
      </c>
      <c r="F986" s="662" t="e">
        <f aca="false">IF(A986="","",IF(J986="","",+J986-H986))</f>
        <v>#REF!</v>
      </c>
      <c r="G986" s="662" t="e">
        <f aca="false">IF(A986="","",IF(E986="","",ROUND(+E986*((1+B986)^(1/12)-1),2)))</f>
        <v>#REF!</v>
      </c>
      <c r="H986" s="662" t="e">
        <f aca="false">IF(A986="","",IF(E986="","",ROUND(+E986*((1+D986)^(1/12)-1),2)))</f>
        <v>#REF!</v>
      </c>
      <c r="I986" s="662" t="e">
        <f aca="false">IF(A986="","",+G986-H986)</f>
        <v>#REF!</v>
      </c>
      <c r="J986" s="662" t="e">
        <f aca="false">IF(A986="","",IF(#REF!="","",PMT((1+D986)^(1/12)-1,(#REF!*12)-A986+1,-E986)))</f>
        <v>#REF!</v>
      </c>
    </row>
    <row r="987" customFormat="false" ht="14.25" hidden="false" customHeight="false" outlineLevel="0" collapsed="false">
      <c r="A987" s="660" t="e">
        <f aca="false">IF(A986="","",IF(A986=#REF!*12,"",+A986+1))</f>
        <v>#REF!</v>
      </c>
      <c r="B987" s="661" t="e">
        <f aca="false">IF(A987="","",+B986)</f>
        <v>#REF!</v>
      </c>
      <c r="C987" s="661" t="e">
        <f aca="false">IF(A987="","",IF(#REF!+'Plano Prestação Mensal Proposta'!A987&gt;120,0,ROUND(IF(B987&gt;0.045,(0.045*0.5),(0.5)*B987),7)))</f>
        <v>#REF!</v>
      </c>
      <c r="D987" s="661" t="e">
        <f aca="false">IF(A987="","",+B987-C987)</f>
        <v>#REF!</v>
      </c>
      <c r="E987" s="662" t="e">
        <f aca="false">IF(A987="","",IF(F986="","",+E986-F986))</f>
        <v>#REF!</v>
      </c>
      <c r="F987" s="662" t="e">
        <f aca="false">IF(A987="","",IF(J987="","",+J987-H987))</f>
        <v>#REF!</v>
      </c>
      <c r="G987" s="662" t="e">
        <f aca="false">IF(A987="","",IF(E987="","",ROUND(+E987*((1+B987)^(1/12)-1),2)))</f>
        <v>#REF!</v>
      </c>
      <c r="H987" s="662" t="e">
        <f aca="false">IF(A987="","",IF(E987="","",ROUND(+E987*((1+D987)^(1/12)-1),2)))</f>
        <v>#REF!</v>
      </c>
      <c r="I987" s="662" t="e">
        <f aca="false">IF(A987="","",+G987-H987)</f>
        <v>#REF!</v>
      </c>
      <c r="J987" s="662" t="e">
        <f aca="false">IF(A987="","",IF(#REF!="","",PMT((1+D987)^(1/12)-1,(#REF!*12)-A987+1,-E987)))</f>
        <v>#REF!</v>
      </c>
    </row>
    <row r="988" customFormat="false" ht="14.25" hidden="false" customHeight="false" outlineLevel="0" collapsed="false">
      <c r="A988" s="660" t="e">
        <f aca="false">IF(A987="","",IF(A987=#REF!*12,"",+A987+1))</f>
        <v>#REF!</v>
      </c>
      <c r="B988" s="661" t="e">
        <f aca="false">IF(A988="","",+B987)</f>
        <v>#REF!</v>
      </c>
      <c r="C988" s="661" t="e">
        <f aca="false">IF(A988="","",IF(#REF!+'Plano Prestação Mensal Proposta'!A988&gt;120,0,ROUND(IF(B988&gt;0.045,(0.045*0.5),(0.5)*B988),7)))</f>
        <v>#REF!</v>
      </c>
      <c r="D988" s="661" t="e">
        <f aca="false">IF(A988="","",+B988-C988)</f>
        <v>#REF!</v>
      </c>
      <c r="E988" s="662" t="e">
        <f aca="false">IF(A988="","",IF(F987="","",+E987-F987))</f>
        <v>#REF!</v>
      </c>
      <c r="F988" s="662" t="e">
        <f aca="false">IF(A988="","",IF(J988="","",+J988-H988))</f>
        <v>#REF!</v>
      </c>
      <c r="G988" s="662" t="e">
        <f aca="false">IF(A988="","",IF(E988="","",ROUND(+E988*((1+B988)^(1/12)-1),2)))</f>
        <v>#REF!</v>
      </c>
      <c r="H988" s="662" t="e">
        <f aca="false">IF(A988="","",IF(E988="","",ROUND(+E988*((1+D988)^(1/12)-1),2)))</f>
        <v>#REF!</v>
      </c>
      <c r="I988" s="662" t="e">
        <f aca="false">IF(A988="","",+G988-H988)</f>
        <v>#REF!</v>
      </c>
      <c r="J988" s="662" t="e">
        <f aca="false">IF(A988="","",IF(#REF!="","",PMT((1+D988)^(1/12)-1,(#REF!*12)-A988+1,-E988)))</f>
        <v>#REF!</v>
      </c>
    </row>
    <row r="989" customFormat="false" ht="14.25" hidden="false" customHeight="false" outlineLevel="0" collapsed="false">
      <c r="A989" s="660" t="e">
        <f aca="false">IF(A988="","",IF(A988=#REF!*12,"",+A988+1))</f>
        <v>#REF!</v>
      </c>
      <c r="B989" s="661" t="e">
        <f aca="false">IF(A989="","",+B988)</f>
        <v>#REF!</v>
      </c>
      <c r="C989" s="661" t="e">
        <f aca="false">IF(A989="","",IF(#REF!+'Plano Prestação Mensal Proposta'!A989&gt;120,0,ROUND(IF(B989&gt;0.045,(0.045*0.5),(0.5)*B989),7)))</f>
        <v>#REF!</v>
      </c>
      <c r="D989" s="661" t="e">
        <f aca="false">IF(A989="","",+B989-C989)</f>
        <v>#REF!</v>
      </c>
      <c r="E989" s="662" t="e">
        <f aca="false">IF(A989="","",IF(F988="","",+E988-F988))</f>
        <v>#REF!</v>
      </c>
      <c r="F989" s="662" t="e">
        <f aca="false">IF(A989="","",IF(J989="","",+J989-H989))</f>
        <v>#REF!</v>
      </c>
      <c r="G989" s="662" t="e">
        <f aca="false">IF(A989="","",IF(E989="","",ROUND(+E989*((1+B989)^(1/12)-1),2)))</f>
        <v>#REF!</v>
      </c>
      <c r="H989" s="662" t="e">
        <f aca="false">IF(A989="","",IF(E989="","",ROUND(+E989*((1+D989)^(1/12)-1),2)))</f>
        <v>#REF!</v>
      </c>
      <c r="I989" s="662" t="e">
        <f aca="false">IF(A989="","",+G989-H989)</f>
        <v>#REF!</v>
      </c>
      <c r="J989" s="662" t="e">
        <f aca="false">IF(A989="","",IF(#REF!="","",PMT((1+D989)^(1/12)-1,(#REF!*12)-A989+1,-E989)))</f>
        <v>#REF!</v>
      </c>
    </row>
    <row r="990" customFormat="false" ht="14.25" hidden="false" customHeight="false" outlineLevel="0" collapsed="false">
      <c r="A990" s="660" t="e">
        <f aca="false">IF(A989="","",IF(A989=#REF!*12,"",+A989+1))</f>
        <v>#REF!</v>
      </c>
      <c r="B990" s="661" t="e">
        <f aca="false">IF(A990="","",+B989)</f>
        <v>#REF!</v>
      </c>
      <c r="C990" s="661" t="e">
        <f aca="false">IF(A990="","",IF(#REF!+'Plano Prestação Mensal Proposta'!A990&gt;120,0,ROUND(IF(B990&gt;0.045,(0.045*0.5),(0.5)*B990),7)))</f>
        <v>#REF!</v>
      </c>
      <c r="D990" s="661" t="e">
        <f aca="false">IF(A990="","",+B990-C990)</f>
        <v>#REF!</v>
      </c>
      <c r="E990" s="662" t="e">
        <f aca="false">IF(A990="","",IF(F989="","",+E989-F989))</f>
        <v>#REF!</v>
      </c>
      <c r="F990" s="662" t="e">
        <f aca="false">IF(A990="","",IF(J990="","",+J990-H990))</f>
        <v>#REF!</v>
      </c>
      <c r="G990" s="662" t="e">
        <f aca="false">IF(A990="","",IF(E990="","",ROUND(+E990*((1+B990)^(1/12)-1),2)))</f>
        <v>#REF!</v>
      </c>
      <c r="H990" s="662" t="e">
        <f aca="false">IF(A990="","",IF(E990="","",ROUND(+E990*((1+D990)^(1/12)-1),2)))</f>
        <v>#REF!</v>
      </c>
      <c r="I990" s="662" t="e">
        <f aca="false">IF(A990="","",+G990-H990)</f>
        <v>#REF!</v>
      </c>
      <c r="J990" s="662" t="e">
        <f aca="false">IF(A990="","",IF(#REF!="","",PMT((1+D990)^(1/12)-1,(#REF!*12)-A990+1,-E990)))</f>
        <v>#REF!</v>
      </c>
    </row>
    <row r="991" customFormat="false" ht="14.25" hidden="false" customHeight="false" outlineLevel="0" collapsed="false">
      <c r="A991" s="660" t="e">
        <f aca="false">IF(A990="","",IF(A990=#REF!*12,"",+A990+1))</f>
        <v>#REF!</v>
      </c>
      <c r="B991" s="661" t="e">
        <f aca="false">IF(A991="","",+B990)</f>
        <v>#REF!</v>
      </c>
      <c r="C991" s="661" t="e">
        <f aca="false">IF(A991="","",IF(#REF!+'Plano Prestação Mensal Proposta'!A991&gt;120,0,ROUND(IF(B991&gt;0.045,(0.045*0.5),(0.5)*B991),7)))</f>
        <v>#REF!</v>
      </c>
      <c r="D991" s="661" t="e">
        <f aca="false">IF(A991="","",+B991-C991)</f>
        <v>#REF!</v>
      </c>
      <c r="E991" s="662" t="e">
        <f aca="false">IF(A991="","",IF(F990="","",+E990-F990))</f>
        <v>#REF!</v>
      </c>
      <c r="F991" s="662" t="e">
        <f aca="false">IF(A991="","",IF(J991="","",+J991-H991))</f>
        <v>#REF!</v>
      </c>
      <c r="G991" s="662" t="e">
        <f aca="false">IF(A991="","",IF(E991="","",ROUND(+E991*((1+B991)^(1/12)-1),2)))</f>
        <v>#REF!</v>
      </c>
      <c r="H991" s="662" t="e">
        <f aca="false">IF(A991="","",IF(E991="","",ROUND(+E991*((1+D991)^(1/12)-1),2)))</f>
        <v>#REF!</v>
      </c>
      <c r="I991" s="662" t="e">
        <f aca="false">IF(A991="","",+G991-H991)</f>
        <v>#REF!</v>
      </c>
      <c r="J991" s="662" t="e">
        <f aca="false">IF(A991="","",IF(#REF!="","",PMT((1+D991)^(1/12)-1,(#REF!*12)-A991+1,-E991)))</f>
        <v>#REF!</v>
      </c>
    </row>
    <row r="992" customFormat="false" ht="14.25" hidden="false" customHeight="false" outlineLevel="0" collapsed="false">
      <c r="A992" s="660" t="e">
        <f aca="false">IF(A991="","",IF(A991=#REF!*12,"",+A991+1))</f>
        <v>#REF!</v>
      </c>
      <c r="B992" s="661" t="e">
        <f aca="false">IF(A992="","",+B991)</f>
        <v>#REF!</v>
      </c>
      <c r="C992" s="661" t="e">
        <f aca="false">IF(A992="","",IF(#REF!+'Plano Prestação Mensal Proposta'!A992&gt;120,0,ROUND(IF(B992&gt;0.045,(0.045*0.5),(0.5)*B992),7)))</f>
        <v>#REF!</v>
      </c>
      <c r="D992" s="661" t="e">
        <f aca="false">IF(A992="","",+B992-C992)</f>
        <v>#REF!</v>
      </c>
      <c r="E992" s="662" t="e">
        <f aca="false">IF(A992="","",IF(F991="","",+E991-F991))</f>
        <v>#REF!</v>
      </c>
      <c r="F992" s="662" t="e">
        <f aca="false">IF(A992="","",IF(J992="","",+J992-H992))</f>
        <v>#REF!</v>
      </c>
      <c r="G992" s="662" t="e">
        <f aca="false">IF(A992="","",IF(E992="","",ROUND(+E992*((1+B992)^(1/12)-1),2)))</f>
        <v>#REF!</v>
      </c>
      <c r="H992" s="662" t="e">
        <f aca="false">IF(A992="","",IF(E992="","",ROUND(+E992*((1+D992)^(1/12)-1),2)))</f>
        <v>#REF!</v>
      </c>
      <c r="I992" s="662" t="e">
        <f aca="false">IF(A992="","",+G992-H992)</f>
        <v>#REF!</v>
      </c>
      <c r="J992" s="662" t="e">
        <f aca="false">IF(A992="","",IF(#REF!="","",PMT((1+D992)^(1/12)-1,(#REF!*12)-A992+1,-E992)))</f>
        <v>#REF!</v>
      </c>
    </row>
    <row r="993" customFormat="false" ht="14.25" hidden="false" customHeight="false" outlineLevel="0" collapsed="false">
      <c r="A993" s="660" t="e">
        <f aca="false">IF(A992="","",IF(A992=#REF!*12,"",+A992+1))</f>
        <v>#REF!</v>
      </c>
      <c r="B993" s="661" t="e">
        <f aca="false">IF(A993="","",+B992)</f>
        <v>#REF!</v>
      </c>
      <c r="C993" s="661" t="e">
        <f aca="false">IF(A993="","",IF(#REF!+'Plano Prestação Mensal Proposta'!A993&gt;120,0,ROUND(IF(B993&gt;0.045,(0.045*0.5),(0.5)*B993),7)))</f>
        <v>#REF!</v>
      </c>
      <c r="D993" s="661" t="e">
        <f aca="false">IF(A993="","",+B993-C993)</f>
        <v>#REF!</v>
      </c>
      <c r="E993" s="662" t="e">
        <f aca="false">IF(A993="","",IF(F992="","",+E992-F992))</f>
        <v>#REF!</v>
      </c>
      <c r="F993" s="662" t="e">
        <f aca="false">IF(A993="","",IF(J993="","",+J993-H993))</f>
        <v>#REF!</v>
      </c>
      <c r="G993" s="662" t="e">
        <f aca="false">IF(A993="","",IF(E993="","",ROUND(+E993*((1+B993)^(1/12)-1),2)))</f>
        <v>#REF!</v>
      </c>
      <c r="H993" s="662" t="e">
        <f aca="false">IF(A993="","",IF(E993="","",ROUND(+E993*((1+D993)^(1/12)-1),2)))</f>
        <v>#REF!</v>
      </c>
      <c r="I993" s="662" t="e">
        <f aca="false">IF(A993="","",+G993-H993)</f>
        <v>#REF!</v>
      </c>
      <c r="J993" s="662" t="e">
        <f aca="false">IF(A993="","",IF(#REF!="","",PMT((1+D993)^(1/12)-1,(#REF!*12)-A993+1,-E993)))</f>
        <v>#REF!</v>
      </c>
    </row>
    <row r="994" customFormat="false" ht="14.25" hidden="false" customHeight="false" outlineLevel="0" collapsed="false">
      <c r="A994" s="660" t="e">
        <f aca="false">IF(A993="","",IF(A993=#REF!*12,"",+A993+1))</f>
        <v>#REF!</v>
      </c>
      <c r="B994" s="661" t="e">
        <f aca="false">IF(A994="","",+B993)</f>
        <v>#REF!</v>
      </c>
      <c r="C994" s="661" t="e">
        <f aca="false">IF(A994="","",IF(#REF!+'Plano Prestação Mensal Proposta'!A994&gt;120,0,ROUND(IF(B994&gt;0.045,(0.045*0.5),(0.5)*B994),7)))</f>
        <v>#REF!</v>
      </c>
      <c r="D994" s="661" t="e">
        <f aca="false">IF(A994="","",+B994-C994)</f>
        <v>#REF!</v>
      </c>
      <c r="E994" s="662" t="e">
        <f aca="false">IF(A994="","",IF(F993="","",+E993-F993))</f>
        <v>#REF!</v>
      </c>
      <c r="F994" s="662" t="e">
        <f aca="false">IF(A994="","",IF(J994="","",+J994-H994))</f>
        <v>#REF!</v>
      </c>
      <c r="G994" s="662" t="e">
        <f aca="false">IF(A994="","",IF(E994="","",ROUND(+E994*((1+B994)^(1/12)-1),2)))</f>
        <v>#REF!</v>
      </c>
      <c r="H994" s="662" t="e">
        <f aca="false">IF(A994="","",IF(E994="","",ROUND(+E994*((1+D994)^(1/12)-1),2)))</f>
        <v>#REF!</v>
      </c>
      <c r="I994" s="662" t="e">
        <f aca="false">IF(A994="","",+G994-H994)</f>
        <v>#REF!</v>
      </c>
      <c r="J994" s="662" t="e">
        <f aca="false">IF(A994="","",IF(#REF!="","",PMT((1+D994)^(1/12)-1,(#REF!*12)-A994+1,-E994)))</f>
        <v>#REF!</v>
      </c>
    </row>
    <row r="995" customFormat="false" ht="14.25" hidden="false" customHeight="false" outlineLevel="0" collapsed="false">
      <c r="A995" s="660" t="e">
        <f aca="false">IF(A994="","",IF(A994=#REF!*12,"",+A994+1))</f>
        <v>#REF!</v>
      </c>
      <c r="B995" s="661" t="e">
        <f aca="false">IF(A995="","",+B994)</f>
        <v>#REF!</v>
      </c>
      <c r="C995" s="661" t="e">
        <f aca="false">IF(A995="","",IF(#REF!+'Plano Prestação Mensal Proposta'!A995&gt;120,0,ROUND(IF(B995&gt;0.045,(0.045*0.5),(0.5)*B995),7)))</f>
        <v>#REF!</v>
      </c>
      <c r="D995" s="661" t="e">
        <f aca="false">IF(A995="","",+B995-C995)</f>
        <v>#REF!</v>
      </c>
      <c r="E995" s="662" t="e">
        <f aca="false">IF(A995="","",IF(F994="","",+E994-F994))</f>
        <v>#REF!</v>
      </c>
      <c r="F995" s="662" t="e">
        <f aca="false">IF(A995="","",IF(J995="","",+J995-H995))</f>
        <v>#REF!</v>
      </c>
      <c r="G995" s="662" t="e">
        <f aca="false">IF(A995="","",IF(E995="","",ROUND(+E995*((1+B995)^(1/12)-1),2)))</f>
        <v>#REF!</v>
      </c>
      <c r="H995" s="662" t="e">
        <f aca="false">IF(A995="","",IF(E995="","",ROUND(+E995*((1+D995)^(1/12)-1),2)))</f>
        <v>#REF!</v>
      </c>
      <c r="I995" s="662" t="e">
        <f aca="false">IF(A995="","",+G995-H995)</f>
        <v>#REF!</v>
      </c>
      <c r="J995" s="662" t="e">
        <f aca="false">IF(A995="","",IF(#REF!="","",PMT((1+D995)^(1/12)-1,(#REF!*12)-A995+1,-E995)))</f>
        <v>#REF!</v>
      </c>
    </row>
    <row r="996" customFormat="false" ht="14.25" hidden="false" customHeight="false" outlineLevel="0" collapsed="false">
      <c r="A996" s="660" t="e">
        <f aca="false">IF(A995="","",IF(A995=#REF!*12,"",+A995+1))</f>
        <v>#REF!</v>
      </c>
      <c r="B996" s="661" t="e">
        <f aca="false">IF(A996="","",+B995)</f>
        <v>#REF!</v>
      </c>
      <c r="C996" s="661" t="e">
        <f aca="false">IF(A996="","",IF(#REF!+'Plano Prestação Mensal Proposta'!A996&gt;120,0,ROUND(IF(B996&gt;0.045,(0.045*0.5),(0.5)*B996),7)))</f>
        <v>#REF!</v>
      </c>
      <c r="D996" s="661" t="e">
        <f aca="false">IF(A996="","",+B996-C996)</f>
        <v>#REF!</v>
      </c>
      <c r="E996" s="662" t="e">
        <f aca="false">IF(A996="","",IF(F995="","",+E995-F995))</f>
        <v>#REF!</v>
      </c>
      <c r="F996" s="662" t="e">
        <f aca="false">IF(A996="","",IF(J996="","",+J996-H996))</f>
        <v>#REF!</v>
      </c>
      <c r="G996" s="662" t="e">
        <f aca="false">IF(A996="","",IF(E996="","",ROUND(+E996*((1+B996)^(1/12)-1),2)))</f>
        <v>#REF!</v>
      </c>
      <c r="H996" s="662" t="e">
        <f aca="false">IF(A996="","",IF(E996="","",ROUND(+E996*((1+D996)^(1/12)-1),2)))</f>
        <v>#REF!</v>
      </c>
      <c r="I996" s="662" t="e">
        <f aca="false">IF(A996="","",+G996-H996)</f>
        <v>#REF!</v>
      </c>
      <c r="J996" s="662" t="e">
        <f aca="false">IF(A996="","",IF(#REF!="","",PMT((1+D996)^(1/12)-1,(#REF!*12)-A996+1,-E996)))</f>
        <v>#REF!</v>
      </c>
    </row>
    <row r="997" customFormat="false" ht="14.25" hidden="false" customHeight="false" outlineLevel="0" collapsed="false">
      <c r="A997" s="660" t="e">
        <f aca="false">IF(A996="","",IF(A996=#REF!*12,"",+A996+1))</f>
        <v>#REF!</v>
      </c>
      <c r="B997" s="661" t="e">
        <f aca="false">IF(A997="","",+B996)</f>
        <v>#REF!</v>
      </c>
      <c r="C997" s="661" t="e">
        <f aca="false">IF(A997="","",IF(#REF!+'Plano Prestação Mensal Proposta'!A997&gt;120,0,ROUND(IF(B997&gt;0.045,(0.045*0.5),(0.5)*B997),7)))</f>
        <v>#REF!</v>
      </c>
      <c r="D997" s="661" t="e">
        <f aca="false">IF(A997="","",+B997-C997)</f>
        <v>#REF!</v>
      </c>
      <c r="E997" s="662" t="e">
        <f aca="false">IF(A997="","",IF(F996="","",+E996-F996))</f>
        <v>#REF!</v>
      </c>
      <c r="F997" s="662" t="e">
        <f aca="false">IF(A997="","",IF(J997="","",+J997-H997))</f>
        <v>#REF!</v>
      </c>
      <c r="G997" s="662" t="e">
        <f aca="false">IF(A997="","",IF(E997="","",ROUND(+E997*((1+B997)^(1/12)-1),2)))</f>
        <v>#REF!</v>
      </c>
      <c r="H997" s="662" t="e">
        <f aca="false">IF(A997="","",IF(E997="","",ROUND(+E997*((1+D997)^(1/12)-1),2)))</f>
        <v>#REF!</v>
      </c>
      <c r="I997" s="662" t="e">
        <f aca="false">IF(A997="","",+G997-H997)</f>
        <v>#REF!</v>
      </c>
      <c r="J997" s="662" t="e">
        <f aca="false">IF(A997="","",IF(#REF!="","",PMT((1+D997)^(1/12)-1,(#REF!*12)-A997+1,-E997)))</f>
        <v>#REF!</v>
      </c>
    </row>
    <row r="998" customFormat="false" ht="14.25" hidden="false" customHeight="false" outlineLevel="0" collapsed="false">
      <c r="A998" s="660" t="e">
        <f aca="false">IF(A997="","",IF(A997=#REF!*12,"",+A997+1))</f>
        <v>#REF!</v>
      </c>
      <c r="B998" s="661" t="e">
        <f aca="false">IF(A998="","",+B997)</f>
        <v>#REF!</v>
      </c>
      <c r="C998" s="661" t="e">
        <f aca="false">IF(A998="","",IF(#REF!+'Plano Prestação Mensal Proposta'!A998&gt;120,0,ROUND(IF(B998&gt;0.045,(0.045*0.5),(0.5)*B998),7)))</f>
        <v>#REF!</v>
      </c>
      <c r="D998" s="661" t="e">
        <f aca="false">IF(A998="","",+B998-C998)</f>
        <v>#REF!</v>
      </c>
      <c r="E998" s="662" t="e">
        <f aca="false">IF(A998="","",IF(F997="","",+E997-F997))</f>
        <v>#REF!</v>
      </c>
      <c r="F998" s="662" t="e">
        <f aca="false">IF(A998="","",IF(J998="","",+J998-H998))</f>
        <v>#REF!</v>
      </c>
      <c r="G998" s="662" t="e">
        <f aca="false">IF(A998="","",IF(E998="","",ROUND(+E998*((1+B998)^(1/12)-1),2)))</f>
        <v>#REF!</v>
      </c>
      <c r="H998" s="662" t="e">
        <f aca="false">IF(A998="","",IF(E998="","",ROUND(+E998*((1+D998)^(1/12)-1),2)))</f>
        <v>#REF!</v>
      </c>
      <c r="I998" s="662" t="e">
        <f aca="false">IF(A998="","",+G998-H998)</f>
        <v>#REF!</v>
      </c>
      <c r="J998" s="662" t="e">
        <f aca="false">IF(A998="","",IF(#REF!="","",PMT((1+D998)^(1/12)-1,(#REF!*12)-A998+1,-E998)))</f>
        <v>#REF!</v>
      </c>
    </row>
    <row r="999" customFormat="false" ht="14.25" hidden="false" customHeight="false" outlineLevel="0" collapsed="false">
      <c r="A999" s="660" t="e">
        <f aca="false">IF(A998="","",IF(A998=#REF!*12,"",+A998+1))</f>
        <v>#REF!</v>
      </c>
      <c r="B999" s="661" t="e">
        <f aca="false">IF(A999="","",+B998)</f>
        <v>#REF!</v>
      </c>
      <c r="C999" s="661" t="e">
        <f aca="false">IF(A999="","",IF(#REF!+'Plano Prestação Mensal Proposta'!A999&gt;120,0,ROUND(IF(B999&gt;0.045,(0.045*0.5),(0.5)*B999),7)))</f>
        <v>#REF!</v>
      </c>
      <c r="D999" s="661" t="e">
        <f aca="false">IF(A999="","",+B999-C999)</f>
        <v>#REF!</v>
      </c>
      <c r="E999" s="662" t="e">
        <f aca="false">IF(A999="","",IF(F998="","",+E998-F998))</f>
        <v>#REF!</v>
      </c>
      <c r="F999" s="662" t="e">
        <f aca="false">IF(A999="","",IF(J999="","",+J999-H999))</f>
        <v>#REF!</v>
      </c>
      <c r="G999" s="662" t="e">
        <f aca="false">IF(A999="","",IF(E999="","",ROUND(+E999*((1+B999)^(1/12)-1),2)))</f>
        <v>#REF!</v>
      </c>
      <c r="H999" s="662" t="e">
        <f aca="false">IF(A999="","",IF(E999="","",ROUND(+E999*((1+D999)^(1/12)-1),2)))</f>
        <v>#REF!</v>
      </c>
      <c r="I999" s="662" t="e">
        <f aca="false">IF(A999="","",+G999-H999)</f>
        <v>#REF!</v>
      </c>
      <c r="J999" s="662" t="e">
        <f aca="false">IF(A999="","",IF(#REF!="","",PMT((1+D999)^(1/12)-1,(#REF!*12)-A999+1,-E999)))</f>
        <v>#REF!</v>
      </c>
    </row>
    <row r="1000" customFormat="false" ht="14.25" hidden="false" customHeight="false" outlineLevel="0" collapsed="false">
      <c r="A1000" s="660" t="e">
        <f aca="false">IF(A999="","",IF(A999=#REF!*12,"",+A999+1))</f>
        <v>#REF!</v>
      </c>
      <c r="B1000" s="661" t="e">
        <f aca="false">IF(A1000="","",+B999)</f>
        <v>#REF!</v>
      </c>
      <c r="C1000" s="661" t="e">
        <f aca="false">IF(A1000="","",IF(#REF!+'Plano Prestação Mensal Proposta'!A1000&gt;120,0,ROUND(IF(B1000&gt;0.045,(0.045*0.5),(0.5)*B1000),7)))</f>
        <v>#REF!</v>
      </c>
      <c r="D1000" s="661" t="e">
        <f aca="false">IF(A1000="","",+B1000-C1000)</f>
        <v>#REF!</v>
      </c>
      <c r="E1000" s="662" t="e">
        <f aca="false">IF(A1000="","",IF(F999="","",+E999-F999))</f>
        <v>#REF!</v>
      </c>
      <c r="F1000" s="662" t="e">
        <f aca="false">IF(A1000="","",IF(J1000="","",+J1000-H1000))</f>
        <v>#REF!</v>
      </c>
      <c r="G1000" s="662" t="e">
        <f aca="false">IF(A1000="","",IF(E1000="","",ROUND(+E1000*((1+B1000)^(1/12)-1),2)))</f>
        <v>#REF!</v>
      </c>
      <c r="H1000" s="662" t="e">
        <f aca="false">IF(A1000="","",IF(E1000="","",ROUND(+E1000*((1+D1000)^(1/12)-1),2)))</f>
        <v>#REF!</v>
      </c>
      <c r="I1000" s="662" t="e">
        <f aca="false">IF(A1000="","",+G1000-H1000)</f>
        <v>#REF!</v>
      </c>
      <c r="J1000" s="662" t="e">
        <f aca="false">IF(A1000="","",IF(#REF!="","",PMT((1+D1000)^(1/12)-1,(#REF!*12)-A1000+1,-E1000)))</f>
        <v>#REF!</v>
      </c>
    </row>
    <row r="1001" customFormat="false" ht="14.25" hidden="false" customHeight="false" outlineLevel="0" collapsed="false">
      <c r="A1001" s="660" t="e">
        <f aca="false">IF(A1000="","",IF(A1000=#REF!*12,"",+A1000+1))</f>
        <v>#REF!</v>
      </c>
      <c r="B1001" s="661" t="e">
        <f aca="false">IF(A1001="","",+B1000)</f>
        <v>#REF!</v>
      </c>
      <c r="C1001" s="661" t="e">
        <f aca="false">IF(A1001="","",IF(#REF!+'Plano Prestação Mensal Proposta'!A1001&gt;120,0,ROUND(IF(B1001&gt;0.045,(0.045*0.5),(0.5)*B1001),7)))</f>
        <v>#REF!</v>
      </c>
      <c r="D1001" s="661" t="e">
        <f aca="false">IF(A1001="","",+B1001-C1001)</f>
        <v>#REF!</v>
      </c>
      <c r="E1001" s="662" t="e">
        <f aca="false">IF(A1001="","",IF(F1000="","",+E1000-F1000))</f>
        <v>#REF!</v>
      </c>
      <c r="F1001" s="662" t="e">
        <f aca="false">IF(A1001="","",IF(J1001="","",+J1001-H1001))</f>
        <v>#REF!</v>
      </c>
      <c r="G1001" s="662" t="e">
        <f aca="false">IF(A1001="","",IF(E1001="","",ROUND(+E1001*((1+B1001)^(1/12)-1),2)))</f>
        <v>#REF!</v>
      </c>
      <c r="H1001" s="662" t="e">
        <f aca="false">IF(A1001="","",IF(E1001="","",ROUND(+E1001*((1+D1001)^(1/12)-1),2)))</f>
        <v>#REF!</v>
      </c>
      <c r="I1001" s="662" t="e">
        <f aca="false">IF(A1001="","",+G1001-H1001)</f>
        <v>#REF!</v>
      </c>
      <c r="J1001" s="662" t="e">
        <f aca="false">IF(A1001="","",IF(#REF!="","",PMT((1+D1001)^(1/12)-1,(#REF!*12)-A1001+1,-E1001)))</f>
        <v>#REF!</v>
      </c>
    </row>
    <row r="1002" customFormat="false" ht="14.25" hidden="false" customHeight="false" outlineLevel="0" collapsed="false">
      <c r="A1002" s="660" t="e">
        <f aca="false">IF(A1001="","",IF(A1001=#REF!*12,"",+A1001+1))</f>
        <v>#REF!</v>
      </c>
      <c r="B1002" s="661" t="e">
        <f aca="false">IF(A1002="","",+B1001)</f>
        <v>#REF!</v>
      </c>
      <c r="C1002" s="661" t="e">
        <f aca="false">IF(A1002="","",IF(#REF!+'Plano Prestação Mensal Proposta'!A1002&gt;120,0,ROUND(IF(B1002&gt;0.045,(0.045*0.5),(0.5)*B1002),7)))</f>
        <v>#REF!</v>
      </c>
      <c r="D1002" s="661" t="e">
        <f aca="false">IF(A1002="","",+B1002-C1002)</f>
        <v>#REF!</v>
      </c>
      <c r="E1002" s="662" t="e">
        <f aca="false">IF(A1002="","",IF(F1001="","",+E1001-F1001))</f>
        <v>#REF!</v>
      </c>
      <c r="F1002" s="662" t="e">
        <f aca="false">IF(A1002="","",IF(J1002="","",+J1002-H1002))</f>
        <v>#REF!</v>
      </c>
      <c r="G1002" s="662" t="e">
        <f aca="false">IF(A1002="","",IF(E1002="","",ROUND(+E1002*((1+B1002)^(1/12)-1),2)))</f>
        <v>#REF!</v>
      </c>
      <c r="H1002" s="662" t="e">
        <f aca="false">IF(A1002="","",IF(E1002="","",ROUND(+E1002*((1+D1002)^(1/12)-1),2)))</f>
        <v>#REF!</v>
      </c>
      <c r="I1002" s="662" t="e">
        <f aca="false">IF(A1002="","",+G1002-H1002)</f>
        <v>#REF!</v>
      </c>
      <c r="J1002" s="662" t="e">
        <f aca="false">IF(A1002="","",IF(#REF!="","",PMT((1+D1002)^(1/12)-1,(#REF!*12)-A1002+1,-E1002)))</f>
        <v>#REF!</v>
      </c>
    </row>
    <row r="1003" customFormat="false" ht="14.25" hidden="false" customHeight="false" outlineLevel="0" collapsed="false">
      <c r="A1003" s="660" t="e">
        <f aca="false">IF(A1002="","",IF(A1002=#REF!*12,"",+A1002+1))</f>
        <v>#REF!</v>
      </c>
      <c r="B1003" s="661" t="e">
        <f aca="false">IF(A1003="","",+B1002)</f>
        <v>#REF!</v>
      </c>
      <c r="C1003" s="661" t="e">
        <f aca="false">IF(A1003="","",IF(#REF!+'Plano Prestação Mensal Proposta'!A1003&gt;120,0,ROUND(IF(B1003&gt;0.045,(0.045*0.5),(0.5)*B1003),7)))</f>
        <v>#REF!</v>
      </c>
      <c r="D1003" s="661" t="e">
        <f aca="false">IF(A1003="","",+B1003-C1003)</f>
        <v>#REF!</v>
      </c>
      <c r="E1003" s="662" t="e">
        <f aca="false">IF(A1003="","",IF(F1002="","",+E1002-F1002))</f>
        <v>#REF!</v>
      </c>
      <c r="F1003" s="662" t="e">
        <f aca="false">IF(A1003="","",IF(J1003="","",+J1003-H1003))</f>
        <v>#REF!</v>
      </c>
      <c r="G1003" s="662" t="e">
        <f aca="false">IF(A1003="","",IF(E1003="","",ROUND(+E1003*((1+B1003)^(1/12)-1),2)))</f>
        <v>#REF!</v>
      </c>
      <c r="H1003" s="662" t="e">
        <f aca="false">IF(A1003="","",IF(E1003="","",ROUND(+E1003*((1+D1003)^(1/12)-1),2)))</f>
        <v>#REF!</v>
      </c>
      <c r="I1003" s="662" t="e">
        <f aca="false">IF(A1003="","",+G1003-H1003)</f>
        <v>#REF!</v>
      </c>
      <c r="J1003" s="662" t="e">
        <f aca="false">IF(A1003="","",IF(#REF!="","",PMT((1+D1003)^(1/12)-1,(#REF!*12)-A1003+1,-E1003)))</f>
        <v>#REF!</v>
      </c>
    </row>
    <row r="1004" customFormat="false" ht="14.25" hidden="false" customHeight="false" outlineLevel="0" collapsed="false">
      <c r="A1004" s="660" t="e">
        <f aca="false">IF(A1003="","",IF(A1003=#REF!*12,"",+A1003+1))</f>
        <v>#REF!</v>
      </c>
      <c r="B1004" s="661" t="e">
        <f aca="false">IF(A1004="","",+B1003)</f>
        <v>#REF!</v>
      </c>
      <c r="C1004" s="661" t="e">
        <f aca="false">IF(A1004="","",IF(#REF!+'Plano Prestação Mensal Proposta'!A1004&gt;120,0,ROUND(IF(B1004&gt;0.045,(0.045*0.5),(0.5)*B1004),7)))</f>
        <v>#REF!</v>
      </c>
      <c r="D1004" s="661" t="e">
        <f aca="false">IF(A1004="","",+B1004-C1004)</f>
        <v>#REF!</v>
      </c>
      <c r="E1004" s="662" t="e">
        <f aca="false">IF(A1004="","",IF(F1003="","",+E1003-F1003))</f>
        <v>#REF!</v>
      </c>
      <c r="F1004" s="662" t="e">
        <f aca="false">IF(A1004="","",IF(J1004="","",+J1004-H1004))</f>
        <v>#REF!</v>
      </c>
      <c r="G1004" s="662" t="e">
        <f aca="false">IF(A1004="","",IF(E1004="","",ROUND(+E1004*((1+B1004)^(1/12)-1),2)))</f>
        <v>#REF!</v>
      </c>
      <c r="H1004" s="662" t="e">
        <f aca="false">IF(A1004="","",IF(E1004="","",ROUND(+E1004*((1+D1004)^(1/12)-1),2)))</f>
        <v>#REF!</v>
      </c>
      <c r="I1004" s="662" t="e">
        <f aca="false">IF(A1004="","",+G1004-H1004)</f>
        <v>#REF!</v>
      </c>
      <c r="J1004" s="662" t="e">
        <f aca="false">IF(A1004="","",IF(#REF!="","",PMT((1+D1004)^(1/12)-1,(#REF!*12)-A1004+1,-E1004)))</f>
        <v>#REF!</v>
      </c>
    </row>
    <row r="1005" customFormat="false" ht="14.25" hidden="false" customHeight="false" outlineLevel="0" collapsed="false">
      <c r="A1005" s="660" t="e">
        <f aca="false">IF(A1004="","",IF(A1004=#REF!*12,"",+A1004+1))</f>
        <v>#REF!</v>
      </c>
      <c r="B1005" s="661" t="e">
        <f aca="false">IF(A1005="","",+B1004)</f>
        <v>#REF!</v>
      </c>
      <c r="C1005" s="661" t="e">
        <f aca="false">IF(A1005="","",IF(#REF!+'Plano Prestação Mensal Proposta'!A1005&gt;120,0,ROUND(IF(B1005&gt;0.045,(0.045*0.5),(0.5)*B1005),7)))</f>
        <v>#REF!</v>
      </c>
      <c r="D1005" s="661" t="e">
        <f aca="false">IF(A1005="","",+B1005-C1005)</f>
        <v>#REF!</v>
      </c>
      <c r="E1005" s="662" t="e">
        <f aca="false">IF(A1005="","",IF(F1004="","",+E1004-F1004))</f>
        <v>#REF!</v>
      </c>
      <c r="F1005" s="662" t="e">
        <f aca="false">IF(A1005="","",IF(J1005="","",+J1005-H1005))</f>
        <v>#REF!</v>
      </c>
      <c r="G1005" s="662" t="e">
        <f aca="false">IF(A1005="","",IF(E1005="","",ROUND(+E1005*((1+B1005)^(1/12)-1),2)))</f>
        <v>#REF!</v>
      </c>
      <c r="H1005" s="662" t="e">
        <f aca="false">IF(A1005="","",IF(E1005="","",ROUND(+E1005*((1+D1005)^(1/12)-1),2)))</f>
        <v>#REF!</v>
      </c>
      <c r="I1005" s="662" t="e">
        <f aca="false">IF(A1005="","",+G1005-H1005)</f>
        <v>#REF!</v>
      </c>
      <c r="J1005" s="662" t="e">
        <f aca="false">IF(A1005="","",IF(#REF!="","",PMT((1+D1005)^(1/12)-1,(#REF!*12)-A1005+1,-E1005)))</f>
        <v>#REF!</v>
      </c>
    </row>
    <row r="1006" customFormat="false" ht="14.25" hidden="false" customHeight="false" outlineLevel="0" collapsed="false">
      <c r="A1006" s="660" t="e">
        <f aca="false">IF(A1005="","",IF(A1005=#REF!*12,"",+A1005+1))</f>
        <v>#REF!</v>
      </c>
      <c r="B1006" s="661" t="e">
        <f aca="false">IF(A1006="","",+B1005)</f>
        <v>#REF!</v>
      </c>
      <c r="C1006" s="661" t="e">
        <f aca="false">IF(A1006="","",IF(#REF!+'Plano Prestação Mensal Proposta'!A1006&gt;120,0,ROUND(IF(B1006&gt;0.045,(0.045*0.5),(0.5)*B1006),7)))</f>
        <v>#REF!</v>
      </c>
      <c r="D1006" s="661" t="e">
        <f aca="false">IF(A1006="","",+B1006-C1006)</f>
        <v>#REF!</v>
      </c>
      <c r="E1006" s="662" t="e">
        <f aca="false">IF(A1006="","",IF(F1005="","",+E1005-F1005))</f>
        <v>#REF!</v>
      </c>
      <c r="F1006" s="662" t="e">
        <f aca="false">IF(A1006="","",IF(J1006="","",+J1006-H1006))</f>
        <v>#REF!</v>
      </c>
      <c r="G1006" s="662" t="e">
        <f aca="false">IF(A1006="","",IF(E1006="","",ROUND(+E1006*((1+B1006)^(1/12)-1),2)))</f>
        <v>#REF!</v>
      </c>
      <c r="H1006" s="662" t="e">
        <f aca="false">IF(A1006="","",IF(E1006="","",ROUND(+E1006*((1+D1006)^(1/12)-1),2)))</f>
        <v>#REF!</v>
      </c>
      <c r="I1006" s="662" t="e">
        <f aca="false">IF(A1006="","",+G1006-H1006)</f>
        <v>#REF!</v>
      </c>
      <c r="J1006" s="662" t="e">
        <f aca="false">IF(A1006="","",IF(#REF!="","",PMT((1+D1006)^(1/12)-1,(#REF!*12)-A1006+1,-E1006)))</f>
        <v>#REF!</v>
      </c>
    </row>
    <row r="1007" customFormat="false" ht="14.25" hidden="false" customHeight="false" outlineLevel="0" collapsed="false">
      <c r="A1007" s="660" t="e">
        <f aca="false">IF(A1006="","",IF(A1006=#REF!*12,"",+A1006+1))</f>
        <v>#REF!</v>
      </c>
      <c r="B1007" s="661" t="e">
        <f aca="false">IF(A1007="","",+B1006)</f>
        <v>#REF!</v>
      </c>
      <c r="C1007" s="661" t="e">
        <f aca="false">IF(A1007="","",IF(#REF!+'Plano Prestação Mensal Proposta'!A1007&gt;120,0,ROUND(IF(B1007&gt;0.045,(0.045*0.5),(0.5)*B1007),7)))</f>
        <v>#REF!</v>
      </c>
      <c r="D1007" s="661" t="e">
        <f aca="false">IF(A1007="","",+B1007-C1007)</f>
        <v>#REF!</v>
      </c>
      <c r="E1007" s="662" t="e">
        <f aca="false">IF(A1007="","",IF(F1006="","",+E1006-F1006))</f>
        <v>#REF!</v>
      </c>
      <c r="F1007" s="662" t="e">
        <f aca="false">IF(A1007="","",IF(J1007="","",+J1007-H1007))</f>
        <v>#REF!</v>
      </c>
      <c r="G1007" s="662" t="e">
        <f aca="false">IF(A1007="","",IF(E1007="","",ROUND(+E1007*((1+B1007)^(1/12)-1),2)))</f>
        <v>#REF!</v>
      </c>
      <c r="H1007" s="662" t="e">
        <f aca="false">IF(A1007="","",IF(E1007="","",ROUND(+E1007*((1+D1007)^(1/12)-1),2)))</f>
        <v>#REF!</v>
      </c>
      <c r="I1007" s="662" t="e">
        <f aca="false">IF(A1007="","",+G1007-H1007)</f>
        <v>#REF!</v>
      </c>
      <c r="J1007" s="662" t="e">
        <f aca="false">IF(A1007="","",IF(#REF!="","",PMT((1+D1007)^(1/12)-1,(#REF!*12)-A1007+1,-E1007)))</f>
        <v>#REF!</v>
      </c>
    </row>
    <row r="1008" customFormat="false" ht="14.25" hidden="false" customHeight="false" outlineLevel="0" collapsed="false">
      <c r="A1008" s="660" t="e">
        <f aca="false">IF(A1007="","",IF(A1007=#REF!*12,"",+A1007+1))</f>
        <v>#REF!</v>
      </c>
      <c r="B1008" s="661" t="e">
        <f aca="false">IF(A1008="","",+B1007)</f>
        <v>#REF!</v>
      </c>
      <c r="C1008" s="661" t="e">
        <f aca="false">IF(A1008="","",IF(#REF!+'Plano Prestação Mensal Proposta'!A1008&gt;120,0,ROUND(IF(B1008&gt;0.045,(0.045*0.5),(0.5)*B1008),7)))</f>
        <v>#REF!</v>
      </c>
      <c r="D1008" s="661" t="e">
        <f aca="false">IF(A1008="","",+B1008-C1008)</f>
        <v>#REF!</v>
      </c>
      <c r="E1008" s="662" t="e">
        <f aca="false">IF(A1008="","",IF(F1007="","",+E1007-F1007))</f>
        <v>#REF!</v>
      </c>
      <c r="F1008" s="662" t="e">
        <f aca="false">IF(A1008="","",IF(J1008="","",+J1008-H1008))</f>
        <v>#REF!</v>
      </c>
      <c r="G1008" s="662" t="e">
        <f aca="false">IF(A1008="","",IF(E1008="","",ROUND(+E1008*((1+B1008)^(1/12)-1),2)))</f>
        <v>#REF!</v>
      </c>
      <c r="H1008" s="662" t="e">
        <f aca="false">IF(A1008="","",IF(E1008="","",ROUND(+E1008*((1+D1008)^(1/12)-1),2)))</f>
        <v>#REF!</v>
      </c>
      <c r="I1008" s="662" t="e">
        <f aca="false">IF(A1008="","",+G1008-H1008)</f>
        <v>#REF!</v>
      </c>
      <c r="J1008" s="662" t="e">
        <f aca="false">IF(A1008="","",IF(#REF!="","",PMT((1+D1008)^(1/12)-1,(#REF!*12)-A1008+1,-E1008)))</f>
        <v>#REF!</v>
      </c>
    </row>
    <row r="1009" customFormat="false" ht="14.25" hidden="false" customHeight="false" outlineLevel="0" collapsed="false">
      <c r="A1009" s="660" t="e">
        <f aca="false">IF(A1008="","",IF(A1008=#REF!*12,"",+A1008+1))</f>
        <v>#REF!</v>
      </c>
      <c r="B1009" s="661" t="e">
        <f aca="false">IF(A1009="","",+B1008)</f>
        <v>#REF!</v>
      </c>
      <c r="C1009" s="661" t="e">
        <f aca="false">IF(A1009="","",IF(#REF!+'Plano Prestação Mensal Proposta'!A1009&gt;120,0,ROUND(IF(B1009&gt;0.045,(0.045*0.5),(0.5)*B1009),7)))</f>
        <v>#REF!</v>
      </c>
      <c r="D1009" s="661" t="e">
        <f aca="false">IF(A1009="","",+B1009-C1009)</f>
        <v>#REF!</v>
      </c>
      <c r="E1009" s="662" t="e">
        <f aca="false">IF(A1009="","",IF(F1008="","",+E1008-F1008))</f>
        <v>#REF!</v>
      </c>
      <c r="F1009" s="662" t="e">
        <f aca="false">IF(A1009="","",IF(J1009="","",+J1009-H1009))</f>
        <v>#REF!</v>
      </c>
      <c r="G1009" s="662" t="e">
        <f aca="false">IF(A1009="","",IF(E1009="","",ROUND(+E1009*((1+B1009)^(1/12)-1),2)))</f>
        <v>#REF!</v>
      </c>
      <c r="H1009" s="662" t="e">
        <f aca="false">IF(A1009="","",IF(E1009="","",ROUND(+E1009*((1+D1009)^(1/12)-1),2)))</f>
        <v>#REF!</v>
      </c>
      <c r="I1009" s="662" t="e">
        <f aca="false">IF(A1009="","",+G1009-H1009)</f>
        <v>#REF!</v>
      </c>
      <c r="J1009" s="662" t="e">
        <f aca="false">IF(A1009="","",IF(#REF!="","",PMT((1+D1009)^(1/12)-1,(#REF!*12)-A1009+1,-E1009)))</f>
        <v>#REF!</v>
      </c>
    </row>
    <row r="1010" customFormat="false" ht="14.25" hidden="false" customHeight="false" outlineLevel="0" collapsed="false">
      <c r="A1010" s="660" t="e">
        <f aca="false">IF(A1009="","",IF(A1009=#REF!*12,"",+A1009+1))</f>
        <v>#REF!</v>
      </c>
      <c r="B1010" s="661" t="e">
        <f aca="false">IF(A1010="","",+B1009)</f>
        <v>#REF!</v>
      </c>
      <c r="C1010" s="661" t="e">
        <f aca="false">IF(A1010="","",IF(#REF!+'Plano Prestação Mensal Proposta'!A1010&gt;120,0,ROUND(IF(B1010&gt;0.045,(0.045*0.5),(0.5)*B1010),7)))</f>
        <v>#REF!</v>
      </c>
      <c r="D1010" s="661" t="e">
        <f aca="false">IF(A1010="","",+B1010-C1010)</f>
        <v>#REF!</v>
      </c>
      <c r="E1010" s="662" t="e">
        <f aca="false">IF(A1010="","",IF(F1009="","",+E1009-F1009))</f>
        <v>#REF!</v>
      </c>
      <c r="F1010" s="662" t="e">
        <f aca="false">IF(A1010="","",IF(J1010="","",+J1010-H1010))</f>
        <v>#REF!</v>
      </c>
      <c r="G1010" s="662" t="e">
        <f aca="false">IF(A1010="","",IF(E1010="","",ROUND(+E1010*((1+B1010)^(1/12)-1),2)))</f>
        <v>#REF!</v>
      </c>
      <c r="H1010" s="662" t="e">
        <f aca="false">IF(A1010="","",IF(E1010="","",ROUND(+E1010*((1+D1010)^(1/12)-1),2)))</f>
        <v>#REF!</v>
      </c>
      <c r="I1010" s="662" t="e">
        <f aca="false">IF(A1010="","",+G1010-H1010)</f>
        <v>#REF!</v>
      </c>
      <c r="J1010" s="662" t="e">
        <f aca="false">IF(A1010="","",IF(#REF!="","",PMT((1+D1010)^(1/12)-1,(#REF!*12)-A1010+1,-E1010)))</f>
        <v>#REF!</v>
      </c>
    </row>
    <row r="1011" customFormat="false" ht="14.25" hidden="false" customHeight="false" outlineLevel="0" collapsed="false">
      <c r="A1011" s="660" t="e">
        <f aca="false">IF(A1010="","",IF(A1010=#REF!*12,"",+A1010+1))</f>
        <v>#REF!</v>
      </c>
      <c r="B1011" s="661" t="e">
        <f aca="false">IF(A1011="","",+B1010)</f>
        <v>#REF!</v>
      </c>
      <c r="C1011" s="661" t="e">
        <f aca="false">IF(A1011="","",IF(#REF!+'Plano Prestação Mensal Proposta'!A1011&gt;120,0,ROUND(IF(B1011&gt;0.045,(0.045*0.5),(0.5)*B1011),7)))</f>
        <v>#REF!</v>
      </c>
      <c r="D1011" s="661" t="e">
        <f aca="false">IF(A1011="","",+B1011-C1011)</f>
        <v>#REF!</v>
      </c>
      <c r="E1011" s="662" t="e">
        <f aca="false">IF(A1011="","",IF(F1010="","",+E1010-F1010))</f>
        <v>#REF!</v>
      </c>
      <c r="F1011" s="662" t="e">
        <f aca="false">IF(A1011="","",IF(J1011="","",+J1011-H1011))</f>
        <v>#REF!</v>
      </c>
      <c r="G1011" s="662" t="e">
        <f aca="false">IF(A1011="","",IF(E1011="","",ROUND(+E1011*((1+B1011)^(1/12)-1),2)))</f>
        <v>#REF!</v>
      </c>
      <c r="H1011" s="662" t="e">
        <f aca="false">IF(A1011="","",IF(E1011="","",ROUND(+E1011*((1+D1011)^(1/12)-1),2)))</f>
        <v>#REF!</v>
      </c>
      <c r="I1011" s="662" t="e">
        <f aca="false">IF(A1011="","",+G1011-H1011)</f>
        <v>#REF!</v>
      </c>
      <c r="J1011" s="662" t="e">
        <f aca="false">IF(A1011="","",IF(#REF!="","",PMT((1+D1011)^(1/12)-1,(#REF!*12)-A1011+1,-E1011)))</f>
        <v>#REF!</v>
      </c>
    </row>
    <row r="1012" customFormat="false" ht="14.25" hidden="false" customHeight="false" outlineLevel="0" collapsed="false">
      <c r="A1012" s="660" t="e">
        <f aca="false">IF(A1011="","",IF(A1011=#REF!*12,"",+A1011+1))</f>
        <v>#REF!</v>
      </c>
      <c r="B1012" s="661" t="e">
        <f aca="false">IF(A1012="","",+B1011)</f>
        <v>#REF!</v>
      </c>
      <c r="C1012" s="661" t="e">
        <f aca="false">IF(A1012="","",IF(#REF!+'Plano Prestação Mensal Proposta'!A1012&gt;120,0,ROUND(IF(B1012&gt;0.045,(0.045*0.5),(0.5)*B1012),7)))</f>
        <v>#REF!</v>
      </c>
      <c r="D1012" s="661" t="e">
        <f aca="false">IF(A1012="","",+B1012-C1012)</f>
        <v>#REF!</v>
      </c>
      <c r="E1012" s="662" t="e">
        <f aca="false">IF(A1012="","",IF(F1011="","",+E1011-F1011))</f>
        <v>#REF!</v>
      </c>
      <c r="F1012" s="662" t="e">
        <f aca="false">IF(A1012="","",IF(J1012="","",+J1012-H1012))</f>
        <v>#REF!</v>
      </c>
      <c r="G1012" s="662" t="e">
        <f aca="false">IF(A1012="","",IF(E1012="","",ROUND(+E1012*((1+B1012)^(1/12)-1),2)))</f>
        <v>#REF!</v>
      </c>
      <c r="H1012" s="662" t="e">
        <f aca="false">IF(A1012="","",IF(E1012="","",ROUND(+E1012*((1+D1012)^(1/12)-1),2)))</f>
        <v>#REF!</v>
      </c>
      <c r="I1012" s="662" t="e">
        <f aca="false">IF(A1012="","",+G1012-H1012)</f>
        <v>#REF!</v>
      </c>
      <c r="J1012" s="662" t="e">
        <f aca="false">IF(A1012="","",IF(#REF!="","",PMT((1+D1012)^(1/12)-1,(#REF!*12)-A1012+1,-E1012)))</f>
        <v>#REF!</v>
      </c>
    </row>
    <row r="1013" customFormat="false" ht="14.25" hidden="false" customHeight="false" outlineLevel="0" collapsed="false">
      <c r="A1013" s="660" t="e">
        <f aca="false">IF(A1012="","",IF(A1012=#REF!*12,"",+A1012+1))</f>
        <v>#REF!</v>
      </c>
      <c r="B1013" s="661" t="e">
        <f aca="false">IF(A1013="","",+B1012)</f>
        <v>#REF!</v>
      </c>
      <c r="C1013" s="661" t="e">
        <f aca="false">IF(A1013="","",IF(#REF!+'Plano Prestação Mensal Proposta'!A1013&gt;120,0,ROUND(IF(B1013&gt;0.045,(0.045*0.5),(0.5)*B1013),7)))</f>
        <v>#REF!</v>
      </c>
      <c r="D1013" s="661" t="e">
        <f aca="false">IF(A1013="","",+B1013-C1013)</f>
        <v>#REF!</v>
      </c>
      <c r="E1013" s="662" t="e">
        <f aca="false">IF(A1013="","",IF(F1012="","",+E1012-F1012))</f>
        <v>#REF!</v>
      </c>
      <c r="F1013" s="662" t="e">
        <f aca="false">IF(A1013="","",IF(J1013="","",+J1013-H1013))</f>
        <v>#REF!</v>
      </c>
      <c r="G1013" s="662" t="e">
        <f aca="false">IF(A1013="","",IF(E1013="","",ROUND(+E1013*((1+B1013)^(1/12)-1),2)))</f>
        <v>#REF!</v>
      </c>
      <c r="H1013" s="662" t="e">
        <f aca="false">IF(A1013="","",IF(E1013="","",ROUND(+E1013*((1+D1013)^(1/12)-1),2)))</f>
        <v>#REF!</v>
      </c>
      <c r="I1013" s="662" t="e">
        <f aca="false">IF(A1013="","",+G1013-H1013)</f>
        <v>#REF!</v>
      </c>
      <c r="J1013" s="662" t="e">
        <f aca="false">IF(A1013="","",IF(#REF!="","",PMT((1+D1013)^(1/12)-1,(#REF!*12)-A1013+1,-E1013)))</f>
        <v>#REF!</v>
      </c>
    </row>
    <row r="1014" customFormat="false" ht="14.25" hidden="false" customHeight="false" outlineLevel="0" collapsed="false">
      <c r="A1014" s="660" t="e">
        <f aca="false">IF(A1013="","",IF(A1013=#REF!*12,"",+A1013+1))</f>
        <v>#REF!</v>
      </c>
      <c r="B1014" s="661" t="e">
        <f aca="false">IF(A1014="","",+B1013)</f>
        <v>#REF!</v>
      </c>
      <c r="C1014" s="661" t="e">
        <f aca="false">IF(A1014="","",IF(#REF!+'Plano Prestação Mensal Proposta'!A1014&gt;120,0,ROUND(IF(B1014&gt;0.045,(0.045*0.5),(0.5)*B1014),7)))</f>
        <v>#REF!</v>
      </c>
      <c r="D1014" s="661" t="e">
        <f aca="false">IF(A1014="","",+B1014-C1014)</f>
        <v>#REF!</v>
      </c>
      <c r="E1014" s="662" t="e">
        <f aca="false">IF(A1014="","",IF(F1013="","",+E1013-F1013))</f>
        <v>#REF!</v>
      </c>
      <c r="F1014" s="662" t="e">
        <f aca="false">IF(A1014="","",IF(J1014="","",+J1014-H1014))</f>
        <v>#REF!</v>
      </c>
      <c r="G1014" s="662" t="e">
        <f aca="false">IF(A1014="","",IF(E1014="","",ROUND(+E1014*((1+B1014)^(1/12)-1),2)))</f>
        <v>#REF!</v>
      </c>
      <c r="H1014" s="662" t="e">
        <f aca="false">IF(A1014="","",IF(E1014="","",ROUND(+E1014*((1+D1014)^(1/12)-1),2)))</f>
        <v>#REF!</v>
      </c>
      <c r="I1014" s="662" t="e">
        <f aca="false">IF(A1014="","",+G1014-H1014)</f>
        <v>#REF!</v>
      </c>
      <c r="J1014" s="662" t="e">
        <f aca="false">IF(A1014="","",IF(#REF!="","",PMT((1+D1014)^(1/12)-1,(#REF!*12)-A1014+1,-E1014)))</f>
        <v>#REF!</v>
      </c>
    </row>
    <row r="1015" customFormat="false" ht="14.25" hidden="false" customHeight="false" outlineLevel="0" collapsed="false">
      <c r="A1015" s="660" t="e">
        <f aca="false">IF(A1014="","",IF(A1014=#REF!*12,"",+A1014+1))</f>
        <v>#REF!</v>
      </c>
      <c r="B1015" s="661" t="e">
        <f aca="false">IF(A1015="","",+B1014)</f>
        <v>#REF!</v>
      </c>
      <c r="C1015" s="661" t="e">
        <f aca="false">IF(A1015="","",IF(#REF!+'Plano Prestação Mensal Proposta'!A1015&gt;120,0,ROUND(IF(B1015&gt;0.045,(0.045*0.5),(0.5)*B1015),7)))</f>
        <v>#REF!</v>
      </c>
      <c r="D1015" s="661" t="e">
        <f aca="false">IF(A1015="","",+B1015-C1015)</f>
        <v>#REF!</v>
      </c>
      <c r="E1015" s="662" t="e">
        <f aca="false">IF(A1015="","",IF(F1014="","",+E1014-F1014))</f>
        <v>#REF!</v>
      </c>
      <c r="F1015" s="662" t="e">
        <f aca="false">IF(A1015="","",IF(J1015="","",+J1015-H1015))</f>
        <v>#REF!</v>
      </c>
      <c r="G1015" s="662" t="e">
        <f aca="false">IF(A1015="","",IF(E1015="","",ROUND(+E1015*((1+B1015)^(1/12)-1),2)))</f>
        <v>#REF!</v>
      </c>
      <c r="H1015" s="662" t="e">
        <f aca="false">IF(A1015="","",IF(E1015="","",ROUND(+E1015*((1+D1015)^(1/12)-1),2)))</f>
        <v>#REF!</v>
      </c>
      <c r="I1015" s="662" t="e">
        <f aca="false">IF(A1015="","",+G1015-H1015)</f>
        <v>#REF!</v>
      </c>
      <c r="J1015" s="662" t="e">
        <f aca="false">IF(A1015="","",IF(#REF!="","",PMT((1+D1015)^(1/12)-1,(#REF!*12)-A1015+1,-E1015)))</f>
        <v>#REF!</v>
      </c>
    </row>
    <row r="1016" customFormat="false" ht="14.25" hidden="false" customHeight="false" outlineLevel="0" collapsed="false">
      <c r="A1016" s="660" t="e">
        <f aca="false">IF(A1015="","",IF(A1015=#REF!*12,"",+A1015+1))</f>
        <v>#REF!</v>
      </c>
      <c r="B1016" s="661" t="e">
        <f aca="false">IF(A1016="","",+B1015)</f>
        <v>#REF!</v>
      </c>
      <c r="C1016" s="661" t="e">
        <f aca="false">IF(A1016="","",IF(#REF!+'Plano Prestação Mensal Proposta'!A1016&gt;120,0,ROUND(IF(B1016&gt;0.045,(0.045*0.5),(0.5)*B1016),7)))</f>
        <v>#REF!</v>
      </c>
      <c r="D1016" s="661" t="e">
        <f aca="false">IF(A1016="","",+B1016-C1016)</f>
        <v>#REF!</v>
      </c>
      <c r="E1016" s="662" t="e">
        <f aca="false">IF(A1016="","",IF(F1015="","",+E1015-F1015))</f>
        <v>#REF!</v>
      </c>
      <c r="F1016" s="662" t="e">
        <f aca="false">IF(A1016="","",IF(J1016="","",+J1016-H1016))</f>
        <v>#REF!</v>
      </c>
      <c r="G1016" s="662" t="e">
        <f aca="false">IF(A1016="","",IF(E1016="","",ROUND(+E1016*((1+B1016)^(1/12)-1),2)))</f>
        <v>#REF!</v>
      </c>
      <c r="H1016" s="662" t="e">
        <f aca="false">IF(A1016="","",IF(E1016="","",ROUND(+E1016*((1+D1016)^(1/12)-1),2)))</f>
        <v>#REF!</v>
      </c>
      <c r="I1016" s="662" t="e">
        <f aca="false">IF(A1016="","",+G1016-H1016)</f>
        <v>#REF!</v>
      </c>
      <c r="J1016" s="662" t="e">
        <f aca="false">IF(A1016="","",IF(#REF!="","",PMT((1+D1016)^(1/12)-1,(#REF!*12)-A1016+1,-E1016)))</f>
        <v>#REF!</v>
      </c>
    </row>
    <row r="1017" customFormat="false" ht="14.25" hidden="false" customHeight="false" outlineLevel="0" collapsed="false">
      <c r="A1017" s="660" t="e">
        <f aca="false">IF(A1016="","",IF(A1016=#REF!*12,"",+A1016+1))</f>
        <v>#REF!</v>
      </c>
      <c r="B1017" s="661" t="e">
        <f aca="false">IF(A1017="","",+B1016)</f>
        <v>#REF!</v>
      </c>
      <c r="C1017" s="661" t="e">
        <f aca="false">IF(A1017="","",IF(#REF!+'Plano Prestação Mensal Proposta'!A1017&gt;120,0,ROUND(IF(B1017&gt;0.045,(0.045*0.5),(0.5)*B1017),7)))</f>
        <v>#REF!</v>
      </c>
      <c r="D1017" s="661" t="e">
        <f aca="false">IF(A1017="","",+B1017-C1017)</f>
        <v>#REF!</v>
      </c>
      <c r="E1017" s="662" t="e">
        <f aca="false">IF(A1017="","",IF(F1016="","",+E1016-F1016))</f>
        <v>#REF!</v>
      </c>
      <c r="F1017" s="662" t="e">
        <f aca="false">IF(A1017="","",IF(J1017="","",+J1017-H1017))</f>
        <v>#REF!</v>
      </c>
      <c r="G1017" s="662" t="e">
        <f aca="false">IF(A1017="","",IF(E1017="","",ROUND(+E1017*((1+B1017)^(1/12)-1),2)))</f>
        <v>#REF!</v>
      </c>
      <c r="H1017" s="662" t="e">
        <f aca="false">IF(A1017="","",IF(E1017="","",ROUND(+E1017*((1+D1017)^(1/12)-1),2)))</f>
        <v>#REF!</v>
      </c>
      <c r="I1017" s="662" t="e">
        <f aca="false">IF(A1017="","",+G1017-H1017)</f>
        <v>#REF!</v>
      </c>
      <c r="J1017" s="662" t="e">
        <f aca="false">IF(A1017="","",IF(#REF!="","",PMT((1+D1017)^(1/12)-1,(#REF!*12)-A1017+1,-E1017)))</f>
        <v>#REF!</v>
      </c>
    </row>
    <row r="1018" customFormat="false" ht="14.25" hidden="false" customHeight="false" outlineLevel="0" collapsed="false">
      <c r="A1018" s="660" t="e">
        <f aca="false">IF(A1017="","",IF(A1017=#REF!*12,"",+A1017+1))</f>
        <v>#REF!</v>
      </c>
      <c r="B1018" s="661" t="e">
        <f aca="false">IF(A1018="","",+B1017)</f>
        <v>#REF!</v>
      </c>
      <c r="C1018" s="661" t="e">
        <f aca="false">IF(A1018="","",IF(#REF!+'Plano Prestação Mensal Proposta'!A1018&gt;120,0,ROUND(IF(B1018&gt;0.045,(0.045*0.5),(0.5)*B1018),7)))</f>
        <v>#REF!</v>
      </c>
      <c r="D1018" s="661" t="e">
        <f aca="false">IF(A1018="","",+B1018-C1018)</f>
        <v>#REF!</v>
      </c>
      <c r="E1018" s="662" t="e">
        <f aca="false">IF(A1018="","",IF(F1017="","",+E1017-F1017))</f>
        <v>#REF!</v>
      </c>
      <c r="F1018" s="662" t="e">
        <f aca="false">IF(A1018="","",IF(J1018="","",+J1018-H1018))</f>
        <v>#REF!</v>
      </c>
      <c r="G1018" s="662" t="e">
        <f aca="false">IF(A1018="","",IF(E1018="","",ROUND(+E1018*((1+B1018)^(1/12)-1),2)))</f>
        <v>#REF!</v>
      </c>
      <c r="H1018" s="662" t="e">
        <f aca="false">IF(A1018="","",IF(E1018="","",ROUND(+E1018*((1+D1018)^(1/12)-1),2)))</f>
        <v>#REF!</v>
      </c>
      <c r="I1018" s="662" t="e">
        <f aca="false">IF(A1018="","",+G1018-H1018)</f>
        <v>#REF!</v>
      </c>
      <c r="J1018" s="662" t="e">
        <f aca="false">IF(A1018="","",IF(#REF!="","",PMT((1+D1018)^(1/12)-1,(#REF!*12)-A1018+1,-E1018)))</f>
        <v>#REF!</v>
      </c>
    </row>
    <row r="1019" customFormat="false" ht="14.25" hidden="false" customHeight="false" outlineLevel="0" collapsed="false">
      <c r="A1019" s="660" t="e">
        <f aca="false">IF(A1018="","",IF(A1018=#REF!*12,"",+A1018+1))</f>
        <v>#REF!</v>
      </c>
      <c r="B1019" s="661" t="e">
        <f aca="false">IF(A1019="","",+B1018)</f>
        <v>#REF!</v>
      </c>
      <c r="C1019" s="661" t="e">
        <f aca="false">IF(A1019="","",IF(#REF!+'Plano Prestação Mensal Proposta'!A1019&gt;120,0,ROUND(IF(B1019&gt;0.045,(0.045*0.5),(0.5)*B1019),7)))</f>
        <v>#REF!</v>
      </c>
      <c r="D1019" s="661" t="e">
        <f aca="false">IF(A1019="","",+B1019-C1019)</f>
        <v>#REF!</v>
      </c>
      <c r="E1019" s="662" t="e">
        <f aca="false">IF(A1019="","",IF(F1018="","",+E1018-F1018))</f>
        <v>#REF!</v>
      </c>
      <c r="F1019" s="662" t="e">
        <f aca="false">IF(A1019="","",IF(J1019="","",+J1019-H1019))</f>
        <v>#REF!</v>
      </c>
      <c r="G1019" s="662" t="e">
        <f aca="false">IF(A1019="","",IF(E1019="","",ROUND(+E1019*((1+B1019)^(1/12)-1),2)))</f>
        <v>#REF!</v>
      </c>
      <c r="H1019" s="662" t="e">
        <f aca="false">IF(A1019="","",IF(E1019="","",ROUND(+E1019*((1+D1019)^(1/12)-1),2)))</f>
        <v>#REF!</v>
      </c>
      <c r="I1019" s="662" t="e">
        <f aca="false">IF(A1019="","",+G1019-H1019)</f>
        <v>#REF!</v>
      </c>
      <c r="J1019" s="662" t="e">
        <f aca="false">IF(A1019="","",IF(#REF!="","",PMT((1+D1019)^(1/12)-1,(#REF!*12)-A1019+1,-E1019)))</f>
        <v>#REF!</v>
      </c>
    </row>
    <row r="1020" customFormat="false" ht="14.25" hidden="false" customHeight="false" outlineLevel="0" collapsed="false">
      <c r="A1020" s="660" t="e">
        <f aca="false">IF(A1019="","",IF(A1019=#REF!*12,"",+A1019+1))</f>
        <v>#REF!</v>
      </c>
      <c r="B1020" s="661" t="e">
        <f aca="false">IF(A1020="","",+B1019)</f>
        <v>#REF!</v>
      </c>
      <c r="C1020" s="661" t="e">
        <f aca="false">IF(A1020="","",IF(#REF!+'Plano Prestação Mensal Proposta'!A1020&gt;120,0,ROUND(IF(B1020&gt;0.045,(0.045*0.5),(0.5)*B1020),7)))</f>
        <v>#REF!</v>
      </c>
      <c r="D1020" s="661" t="e">
        <f aca="false">IF(A1020="","",+B1020-C1020)</f>
        <v>#REF!</v>
      </c>
      <c r="E1020" s="662" t="e">
        <f aca="false">IF(A1020="","",IF(F1019="","",+E1019-F1019))</f>
        <v>#REF!</v>
      </c>
      <c r="F1020" s="662" t="e">
        <f aca="false">IF(A1020="","",IF(J1020="","",+J1020-H1020))</f>
        <v>#REF!</v>
      </c>
      <c r="G1020" s="662" t="e">
        <f aca="false">IF(A1020="","",IF(E1020="","",ROUND(+E1020*((1+B1020)^(1/12)-1),2)))</f>
        <v>#REF!</v>
      </c>
      <c r="H1020" s="662" t="e">
        <f aca="false">IF(A1020="","",IF(E1020="","",ROUND(+E1020*((1+D1020)^(1/12)-1),2)))</f>
        <v>#REF!</v>
      </c>
      <c r="I1020" s="662" t="e">
        <f aca="false">IF(A1020="","",+G1020-H1020)</f>
        <v>#REF!</v>
      </c>
      <c r="J1020" s="662" t="e">
        <f aca="false">IF(A1020="","",IF(#REF!="","",PMT((1+D1020)^(1/12)-1,(#REF!*12)-A1020+1,-E1020)))</f>
        <v>#REF!</v>
      </c>
    </row>
    <row r="1021" customFormat="false" ht="14.25" hidden="false" customHeight="false" outlineLevel="0" collapsed="false">
      <c r="A1021" s="660" t="e">
        <f aca="false">IF(A1020="","",IF(A1020=#REF!*12,"",+A1020+1))</f>
        <v>#REF!</v>
      </c>
      <c r="B1021" s="661" t="e">
        <f aca="false">IF(A1021="","",+B1020)</f>
        <v>#REF!</v>
      </c>
      <c r="C1021" s="661" t="e">
        <f aca="false">IF(A1021="","",IF(#REF!+'Plano Prestação Mensal Proposta'!A1021&gt;120,0,ROUND(IF(B1021&gt;0.045,(0.045*0.5),(0.5)*B1021),7)))</f>
        <v>#REF!</v>
      </c>
      <c r="D1021" s="661" t="e">
        <f aca="false">IF(A1021="","",+B1021-C1021)</f>
        <v>#REF!</v>
      </c>
      <c r="E1021" s="662" t="e">
        <f aca="false">IF(A1021="","",IF(F1020="","",+E1020-F1020))</f>
        <v>#REF!</v>
      </c>
      <c r="F1021" s="662" t="e">
        <f aca="false">IF(A1021="","",IF(J1021="","",+J1021-H1021))</f>
        <v>#REF!</v>
      </c>
      <c r="G1021" s="662" t="e">
        <f aca="false">IF(A1021="","",IF(E1021="","",ROUND(+E1021*((1+B1021)^(1/12)-1),2)))</f>
        <v>#REF!</v>
      </c>
      <c r="H1021" s="662" t="e">
        <f aca="false">IF(A1021="","",IF(E1021="","",ROUND(+E1021*((1+D1021)^(1/12)-1),2)))</f>
        <v>#REF!</v>
      </c>
      <c r="I1021" s="662" t="e">
        <f aca="false">IF(A1021="","",+G1021-H1021)</f>
        <v>#REF!</v>
      </c>
      <c r="J1021" s="662" t="e">
        <f aca="false">IF(A1021="","",IF(#REF!="","",PMT((1+D1021)^(1/12)-1,(#REF!*12)-A1021+1,-E1021)))</f>
        <v>#REF!</v>
      </c>
    </row>
    <row r="1022" customFormat="false" ht="14.25" hidden="false" customHeight="false" outlineLevel="0" collapsed="false">
      <c r="A1022" s="660" t="e">
        <f aca="false">IF(A1021="","",IF(A1021=#REF!*12,"",+A1021+1))</f>
        <v>#REF!</v>
      </c>
      <c r="B1022" s="661" t="e">
        <f aca="false">IF(A1022="","",+B1021)</f>
        <v>#REF!</v>
      </c>
      <c r="C1022" s="661" t="e">
        <f aca="false">IF(A1022="","",IF(#REF!+'Plano Prestação Mensal Proposta'!A1022&gt;120,0,ROUND(IF(B1022&gt;0.045,(0.045*0.5),(0.5)*B1022),7)))</f>
        <v>#REF!</v>
      </c>
      <c r="D1022" s="661" t="e">
        <f aca="false">IF(A1022="","",+B1022-C1022)</f>
        <v>#REF!</v>
      </c>
      <c r="E1022" s="662" t="e">
        <f aca="false">IF(A1022="","",IF(F1021="","",+E1021-F1021))</f>
        <v>#REF!</v>
      </c>
      <c r="F1022" s="662" t="e">
        <f aca="false">IF(A1022="","",IF(J1022="","",+J1022-H1022))</f>
        <v>#REF!</v>
      </c>
      <c r="G1022" s="662" t="e">
        <f aca="false">IF(A1022="","",IF(E1022="","",ROUND(+E1022*((1+B1022)^(1/12)-1),2)))</f>
        <v>#REF!</v>
      </c>
      <c r="H1022" s="662" t="e">
        <f aca="false">IF(A1022="","",IF(E1022="","",ROUND(+E1022*((1+D1022)^(1/12)-1),2)))</f>
        <v>#REF!</v>
      </c>
      <c r="I1022" s="662" t="e">
        <f aca="false">IF(A1022="","",+G1022-H1022)</f>
        <v>#REF!</v>
      </c>
      <c r="J1022" s="662" t="e">
        <f aca="false">IF(A1022="","",IF(#REF!="","",PMT((1+D1022)^(1/12)-1,(#REF!*12)-A1022+1,-E1022)))</f>
        <v>#REF!</v>
      </c>
    </row>
    <row r="1023" customFormat="false" ht="14.25" hidden="false" customHeight="false" outlineLevel="0" collapsed="false">
      <c r="A1023" s="660" t="e">
        <f aca="false">IF(A1022="","",IF(A1022=#REF!*12,"",+A1022+1))</f>
        <v>#REF!</v>
      </c>
      <c r="B1023" s="661" t="e">
        <f aca="false">IF(A1023="","",+B1022)</f>
        <v>#REF!</v>
      </c>
      <c r="C1023" s="661" t="e">
        <f aca="false">IF(A1023="","",IF(#REF!+'Plano Prestação Mensal Proposta'!A1023&gt;120,0,ROUND(IF(B1023&gt;0.045,(0.045*0.5),(0.5)*B1023),7)))</f>
        <v>#REF!</v>
      </c>
      <c r="D1023" s="661" t="e">
        <f aca="false">IF(A1023="","",+B1023-C1023)</f>
        <v>#REF!</v>
      </c>
      <c r="E1023" s="662" t="e">
        <f aca="false">IF(A1023="","",IF(F1022="","",+E1022-F1022))</f>
        <v>#REF!</v>
      </c>
      <c r="F1023" s="662" t="e">
        <f aca="false">IF(A1023="","",IF(J1023="","",+J1023-H1023))</f>
        <v>#REF!</v>
      </c>
      <c r="G1023" s="662" t="e">
        <f aca="false">IF(A1023="","",IF(E1023="","",ROUND(+E1023*((1+B1023)^(1/12)-1),2)))</f>
        <v>#REF!</v>
      </c>
      <c r="H1023" s="662" t="e">
        <f aca="false">IF(A1023="","",IF(E1023="","",ROUND(+E1023*((1+D1023)^(1/12)-1),2)))</f>
        <v>#REF!</v>
      </c>
      <c r="I1023" s="662" t="e">
        <f aca="false">IF(A1023="","",+G1023-H1023)</f>
        <v>#REF!</v>
      </c>
      <c r="J1023" s="662" t="e">
        <f aca="false">IF(A1023="","",IF(#REF!="","",PMT((1+D1023)^(1/12)-1,(#REF!*12)-A1023+1,-E1023)))</f>
        <v>#REF!</v>
      </c>
    </row>
    <row r="1024" customFormat="false" ht="14.25" hidden="false" customHeight="false" outlineLevel="0" collapsed="false">
      <c r="A1024" s="660" t="e">
        <f aca="false">IF(A1023="","",IF(A1023=#REF!*12,"",+A1023+1))</f>
        <v>#REF!</v>
      </c>
      <c r="B1024" s="661" t="e">
        <f aca="false">IF(A1024="","",+B1023)</f>
        <v>#REF!</v>
      </c>
      <c r="C1024" s="661" t="e">
        <f aca="false">IF(A1024="","",IF(#REF!+'Plano Prestação Mensal Proposta'!A1024&gt;120,0,ROUND(IF(B1024&gt;0.045,(0.045*0.5),(0.5)*B1024),7)))</f>
        <v>#REF!</v>
      </c>
      <c r="D1024" s="661" t="e">
        <f aca="false">IF(A1024="","",+B1024-C1024)</f>
        <v>#REF!</v>
      </c>
      <c r="E1024" s="662" t="e">
        <f aca="false">IF(A1024="","",IF(F1023="","",+E1023-F1023))</f>
        <v>#REF!</v>
      </c>
      <c r="F1024" s="662" t="e">
        <f aca="false">IF(A1024="","",IF(J1024="","",+J1024-H1024))</f>
        <v>#REF!</v>
      </c>
      <c r="G1024" s="662" t="e">
        <f aca="false">IF(A1024="","",IF(E1024="","",ROUND(+E1024*((1+B1024)^(1/12)-1),2)))</f>
        <v>#REF!</v>
      </c>
      <c r="H1024" s="662" t="e">
        <f aca="false">IF(A1024="","",IF(E1024="","",ROUND(+E1024*((1+D1024)^(1/12)-1),2)))</f>
        <v>#REF!</v>
      </c>
      <c r="I1024" s="662" t="e">
        <f aca="false">IF(A1024="","",+G1024-H1024)</f>
        <v>#REF!</v>
      </c>
      <c r="J1024" s="662" t="e">
        <f aca="false">IF(A1024="","",IF(#REF!="","",PMT((1+D1024)^(1/12)-1,(#REF!*12)-A1024+1,-E1024)))</f>
        <v>#REF!</v>
      </c>
    </row>
    <row r="1025" customFormat="false" ht="14.25" hidden="false" customHeight="false" outlineLevel="0" collapsed="false">
      <c r="A1025" s="660" t="e">
        <f aca="false">IF(A1024="","",IF(A1024=#REF!*12,"",+A1024+1))</f>
        <v>#REF!</v>
      </c>
      <c r="B1025" s="661" t="e">
        <f aca="false">IF(A1025="","",+B1024)</f>
        <v>#REF!</v>
      </c>
      <c r="C1025" s="661" t="e">
        <f aca="false">IF(A1025="","",IF(#REF!+'Plano Prestação Mensal Proposta'!A1025&gt;120,0,ROUND(IF(B1025&gt;0.045,(0.045*0.5),(0.5)*B1025),7)))</f>
        <v>#REF!</v>
      </c>
      <c r="D1025" s="661" t="e">
        <f aca="false">IF(A1025="","",+B1025-C1025)</f>
        <v>#REF!</v>
      </c>
      <c r="E1025" s="662" t="e">
        <f aca="false">IF(A1025="","",IF(F1024="","",+E1024-F1024))</f>
        <v>#REF!</v>
      </c>
      <c r="F1025" s="662" t="e">
        <f aca="false">IF(A1025="","",IF(J1025="","",+J1025-H1025))</f>
        <v>#REF!</v>
      </c>
      <c r="G1025" s="662" t="e">
        <f aca="false">IF(A1025="","",IF(E1025="","",ROUND(+E1025*((1+B1025)^(1/12)-1),2)))</f>
        <v>#REF!</v>
      </c>
      <c r="H1025" s="662" t="e">
        <f aca="false">IF(A1025="","",IF(E1025="","",ROUND(+E1025*((1+D1025)^(1/12)-1),2)))</f>
        <v>#REF!</v>
      </c>
      <c r="I1025" s="662" t="e">
        <f aca="false">IF(A1025="","",+G1025-H1025)</f>
        <v>#REF!</v>
      </c>
      <c r="J1025" s="662" t="e">
        <f aca="false">IF(A1025="","",IF(#REF!="","",PMT((1+D1025)^(1/12)-1,(#REF!*12)-A1025+1,-E1025)))</f>
        <v>#REF!</v>
      </c>
    </row>
    <row r="1026" customFormat="false" ht="14.25" hidden="false" customHeight="false" outlineLevel="0" collapsed="false">
      <c r="A1026" s="660" t="e">
        <f aca="false">IF(A1025="","",IF(A1025=#REF!*12,"",+A1025+1))</f>
        <v>#REF!</v>
      </c>
      <c r="B1026" s="661" t="e">
        <f aca="false">IF(A1026="","",+B1025)</f>
        <v>#REF!</v>
      </c>
      <c r="C1026" s="661" t="e">
        <f aca="false">IF(A1026="","",IF(#REF!+'Plano Prestação Mensal Proposta'!A1026&gt;120,0,ROUND(IF(B1026&gt;0.045,(0.045*0.5),(0.5)*B1026),7)))</f>
        <v>#REF!</v>
      </c>
      <c r="D1026" s="661" t="e">
        <f aca="false">IF(A1026="","",+B1026-C1026)</f>
        <v>#REF!</v>
      </c>
      <c r="E1026" s="662" t="e">
        <f aca="false">IF(A1026="","",IF(F1025="","",+E1025-F1025))</f>
        <v>#REF!</v>
      </c>
      <c r="F1026" s="662" t="e">
        <f aca="false">IF(A1026="","",IF(J1026="","",+J1026-H1026))</f>
        <v>#REF!</v>
      </c>
      <c r="G1026" s="662" t="e">
        <f aca="false">IF(A1026="","",IF(E1026="","",ROUND(+E1026*((1+B1026)^(1/12)-1),2)))</f>
        <v>#REF!</v>
      </c>
      <c r="H1026" s="662" t="e">
        <f aca="false">IF(A1026="","",IF(E1026="","",ROUND(+E1026*((1+D1026)^(1/12)-1),2)))</f>
        <v>#REF!</v>
      </c>
      <c r="I1026" s="662" t="e">
        <f aca="false">IF(A1026="","",+G1026-H1026)</f>
        <v>#REF!</v>
      </c>
      <c r="J1026" s="662" t="e">
        <f aca="false">IF(A1026="","",IF(#REF!="","",PMT((1+D1026)^(1/12)-1,(#REF!*12)-A1026+1,-E1026)))</f>
        <v>#REF!</v>
      </c>
    </row>
    <row r="1027" customFormat="false" ht="14.25" hidden="false" customHeight="false" outlineLevel="0" collapsed="false">
      <c r="A1027" s="660" t="e">
        <f aca="false">IF(A1026="","",IF(A1026=#REF!*12,"",+A1026+1))</f>
        <v>#REF!</v>
      </c>
      <c r="B1027" s="661" t="e">
        <f aca="false">IF(A1027="","",+B1026)</f>
        <v>#REF!</v>
      </c>
      <c r="C1027" s="661" t="e">
        <f aca="false">IF(A1027="","",IF(#REF!+'Plano Prestação Mensal Proposta'!A1027&gt;120,0,ROUND(IF(B1027&gt;0.045,(0.045*0.5),(0.5)*B1027),7)))</f>
        <v>#REF!</v>
      </c>
      <c r="D1027" s="661" t="e">
        <f aca="false">IF(A1027="","",+B1027-C1027)</f>
        <v>#REF!</v>
      </c>
      <c r="E1027" s="662" t="e">
        <f aca="false">IF(A1027="","",IF(F1026="","",+E1026-F1026))</f>
        <v>#REF!</v>
      </c>
      <c r="F1027" s="662" t="e">
        <f aca="false">IF(A1027="","",IF(J1027="","",+J1027-H1027))</f>
        <v>#REF!</v>
      </c>
      <c r="G1027" s="662" t="e">
        <f aca="false">IF(A1027="","",IF(E1027="","",ROUND(+E1027*((1+B1027)^(1/12)-1),2)))</f>
        <v>#REF!</v>
      </c>
      <c r="H1027" s="662" t="e">
        <f aca="false">IF(A1027="","",IF(E1027="","",ROUND(+E1027*((1+D1027)^(1/12)-1),2)))</f>
        <v>#REF!</v>
      </c>
      <c r="I1027" s="662" t="e">
        <f aca="false">IF(A1027="","",+G1027-H1027)</f>
        <v>#REF!</v>
      </c>
      <c r="J1027" s="662" t="e">
        <f aca="false">IF(A1027="","",IF(#REF!="","",PMT((1+D1027)^(1/12)-1,(#REF!*12)-A1027+1,-E1027)))</f>
        <v>#REF!</v>
      </c>
    </row>
    <row r="1028" customFormat="false" ht="14.25" hidden="false" customHeight="false" outlineLevel="0" collapsed="false">
      <c r="A1028" s="660" t="e">
        <f aca="false">IF(A1027="","",IF(A1027=#REF!*12,"",+A1027+1))</f>
        <v>#REF!</v>
      </c>
      <c r="B1028" s="661" t="e">
        <f aca="false">IF(A1028="","",+B1027)</f>
        <v>#REF!</v>
      </c>
      <c r="C1028" s="661" t="e">
        <f aca="false">IF(A1028="","",IF(#REF!+'Plano Prestação Mensal Proposta'!A1028&gt;120,0,ROUND(IF(B1028&gt;0.045,(0.045*0.5),(0.5)*B1028),7)))</f>
        <v>#REF!</v>
      </c>
      <c r="D1028" s="661" t="e">
        <f aca="false">IF(A1028="","",+B1028-C1028)</f>
        <v>#REF!</v>
      </c>
      <c r="E1028" s="662" t="e">
        <f aca="false">IF(A1028="","",IF(F1027="","",+E1027-F1027))</f>
        <v>#REF!</v>
      </c>
      <c r="F1028" s="662" t="e">
        <f aca="false">IF(A1028="","",IF(J1028="","",+J1028-H1028))</f>
        <v>#REF!</v>
      </c>
      <c r="G1028" s="662" t="e">
        <f aca="false">IF(A1028="","",IF(E1028="","",ROUND(+E1028*((1+B1028)^(1/12)-1),2)))</f>
        <v>#REF!</v>
      </c>
      <c r="H1028" s="662" t="e">
        <f aca="false">IF(A1028="","",IF(E1028="","",ROUND(+E1028*((1+D1028)^(1/12)-1),2)))</f>
        <v>#REF!</v>
      </c>
      <c r="I1028" s="662" t="e">
        <f aca="false">IF(A1028="","",+G1028-H1028)</f>
        <v>#REF!</v>
      </c>
      <c r="J1028" s="662" t="e">
        <f aca="false">IF(A1028="","",IF(#REF!="","",PMT((1+D1028)^(1/12)-1,(#REF!*12)-A1028+1,-E1028)))</f>
        <v>#REF!</v>
      </c>
    </row>
    <row r="1029" customFormat="false" ht="14.25" hidden="false" customHeight="false" outlineLevel="0" collapsed="false">
      <c r="A1029" s="660" t="e">
        <f aca="false">IF(A1028="","",IF(A1028=#REF!*12,"",+A1028+1))</f>
        <v>#REF!</v>
      </c>
      <c r="B1029" s="661" t="e">
        <f aca="false">IF(A1029="","",+B1028)</f>
        <v>#REF!</v>
      </c>
      <c r="C1029" s="661" t="e">
        <f aca="false">IF(A1029="","",IF(#REF!+'Plano Prestação Mensal Proposta'!A1029&gt;120,0,ROUND(IF(B1029&gt;0.045,(0.045*0.5),(0.5)*B1029),7)))</f>
        <v>#REF!</v>
      </c>
      <c r="D1029" s="661" t="e">
        <f aca="false">IF(A1029="","",+B1029-C1029)</f>
        <v>#REF!</v>
      </c>
      <c r="E1029" s="662" t="e">
        <f aca="false">IF(A1029="","",IF(F1028="","",+E1028-F1028))</f>
        <v>#REF!</v>
      </c>
      <c r="F1029" s="662" t="e">
        <f aca="false">IF(A1029="","",IF(J1029="","",+J1029-H1029))</f>
        <v>#REF!</v>
      </c>
      <c r="G1029" s="662" t="e">
        <f aca="false">IF(A1029="","",IF(E1029="","",ROUND(+E1029*((1+B1029)^(1/12)-1),2)))</f>
        <v>#REF!</v>
      </c>
      <c r="H1029" s="662" t="e">
        <f aca="false">IF(A1029="","",IF(E1029="","",ROUND(+E1029*((1+D1029)^(1/12)-1),2)))</f>
        <v>#REF!</v>
      </c>
      <c r="I1029" s="662" t="e">
        <f aca="false">IF(A1029="","",+G1029-H1029)</f>
        <v>#REF!</v>
      </c>
      <c r="J1029" s="662" t="e">
        <f aca="false">IF(A1029="","",IF(#REF!="","",PMT((1+D1029)^(1/12)-1,(#REF!*12)-A1029+1,-E1029)))</f>
        <v>#REF!</v>
      </c>
    </row>
    <row r="1030" customFormat="false" ht="14.25" hidden="false" customHeight="false" outlineLevel="0" collapsed="false">
      <c r="A1030" s="660" t="e">
        <f aca="false">IF(A1029="","",IF(A1029=#REF!*12,"",+A1029+1))</f>
        <v>#REF!</v>
      </c>
      <c r="B1030" s="661" t="e">
        <f aca="false">IF(A1030="","",+B1029)</f>
        <v>#REF!</v>
      </c>
      <c r="C1030" s="661" t="e">
        <f aca="false">IF(A1030="","",IF(#REF!+'Plano Prestação Mensal Proposta'!A1030&gt;120,0,ROUND(IF(B1030&gt;0.045,(0.045*0.5),(0.5)*B1030),7)))</f>
        <v>#REF!</v>
      </c>
      <c r="D1030" s="661" t="e">
        <f aca="false">IF(A1030="","",+B1030-C1030)</f>
        <v>#REF!</v>
      </c>
      <c r="E1030" s="662" t="e">
        <f aca="false">IF(A1030="","",IF(F1029="","",+E1029-F1029))</f>
        <v>#REF!</v>
      </c>
      <c r="F1030" s="662" t="e">
        <f aca="false">IF(A1030="","",IF(J1030="","",+J1030-H1030))</f>
        <v>#REF!</v>
      </c>
      <c r="G1030" s="662" t="e">
        <f aca="false">IF(A1030="","",IF(E1030="","",ROUND(+E1030*((1+B1030)^(1/12)-1),2)))</f>
        <v>#REF!</v>
      </c>
      <c r="H1030" s="662" t="e">
        <f aca="false">IF(A1030="","",IF(E1030="","",ROUND(+E1030*((1+D1030)^(1/12)-1),2)))</f>
        <v>#REF!</v>
      </c>
      <c r="I1030" s="662" t="e">
        <f aca="false">IF(A1030="","",+G1030-H1030)</f>
        <v>#REF!</v>
      </c>
      <c r="J1030" s="662" t="e">
        <f aca="false">IF(A1030="","",IF(#REF!="","",PMT((1+D1030)^(1/12)-1,(#REF!*12)-A1030+1,-E1030)))</f>
        <v>#REF!</v>
      </c>
    </row>
    <row r="1031" customFormat="false" ht="14.25" hidden="false" customHeight="false" outlineLevel="0" collapsed="false">
      <c r="A1031" s="660" t="e">
        <f aca="false">IF(A1030="","",IF(A1030=#REF!*12,"",+A1030+1))</f>
        <v>#REF!</v>
      </c>
      <c r="B1031" s="661" t="e">
        <f aca="false">IF(A1031="","",+B1030)</f>
        <v>#REF!</v>
      </c>
      <c r="C1031" s="661" t="e">
        <f aca="false">IF(A1031="","",IF(#REF!+'Plano Prestação Mensal Proposta'!A1031&gt;120,0,ROUND(IF(B1031&gt;0.045,(0.045*0.5),(0.5)*B1031),7)))</f>
        <v>#REF!</v>
      </c>
      <c r="D1031" s="661" t="e">
        <f aca="false">IF(A1031="","",+B1031-C1031)</f>
        <v>#REF!</v>
      </c>
      <c r="E1031" s="662" t="e">
        <f aca="false">IF(A1031="","",IF(F1030="","",+E1030-F1030))</f>
        <v>#REF!</v>
      </c>
      <c r="F1031" s="662" t="e">
        <f aca="false">IF(A1031="","",IF(J1031="","",+J1031-H1031))</f>
        <v>#REF!</v>
      </c>
      <c r="G1031" s="662" t="e">
        <f aca="false">IF(A1031="","",IF(E1031="","",ROUND(+E1031*((1+B1031)^(1/12)-1),2)))</f>
        <v>#REF!</v>
      </c>
      <c r="H1031" s="662" t="e">
        <f aca="false">IF(A1031="","",IF(E1031="","",ROUND(+E1031*((1+D1031)^(1/12)-1),2)))</f>
        <v>#REF!</v>
      </c>
      <c r="I1031" s="662" t="e">
        <f aca="false">IF(A1031="","",+G1031-H1031)</f>
        <v>#REF!</v>
      </c>
      <c r="J1031" s="662" t="e">
        <f aca="false">IF(A1031="","",IF(#REF!="","",PMT((1+D1031)^(1/12)-1,(#REF!*12)-A1031+1,-E1031)))</f>
        <v>#REF!</v>
      </c>
    </row>
    <row r="1032" customFormat="false" ht="14.25" hidden="false" customHeight="false" outlineLevel="0" collapsed="false">
      <c r="A1032" s="660" t="e">
        <f aca="false">IF(A1031="","",IF(A1031=#REF!*12,"",+A1031+1))</f>
        <v>#REF!</v>
      </c>
      <c r="B1032" s="661" t="e">
        <f aca="false">IF(A1032="","",+B1031)</f>
        <v>#REF!</v>
      </c>
      <c r="C1032" s="661" t="e">
        <f aca="false">IF(A1032="","",IF(#REF!+'Plano Prestação Mensal Proposta'!A1032&gt;120,0,ROUND(IF(B1032&gt;0.045,(0.045*0.5),(0.5)*B1032),7)))</f>
        <v>#REF!</v>
      </c>
      <c r="D1032" s="661" t="e">
        <f aca="false">IF(A1032="","",+B1032-C1032)</f>
        <v>#REF!</v>
      </c>
      <c r="E1032" s="662" t="e">
        <f aca="false">IF(A1032="","",IF(F1031="","",+E1031-F1031))</f>
        <v>#REF!</v>
      </c>
      <c r="F1032" s="662" t="e">
        <f aca="false">IF(A1032="","",IF(J1032="","",+J1032-H1032))</f>
        <v>#REF!</v>
      </c>
      <c r="G1032" s="662" t="e">
        <f aca="false">IF(A1032="","",IF(E1032="","",ROUND(+E1032*((1+B1032)^(1/12)-1),2)))</f>
        <v>#REF!</v>
      </c>
      <c r="H1032" s="662" t="e">
        <f aca="false">IF(A1032="","",IF(E1032="","",ROUND(+E1032*((1+D1032)^(1/12)-1),2)))</f>
        <v>#REF!</v>
      </c>
      <c r="I1032" s="662" t="e">
        <f aca="false">IF(A1032="","",+G1032-H1032)</f>
        <v>#REF!</v>
      </c>
      <c r="J1032" s="662" t="e">
        <f aca="false">IF(A1032="","",IF(#REF!="","",PMT((1+D1032)^(1/12)-1,(#REF!*12)-A1032+1,-E1032)))</f>
        <v>#REF!</v>
      </c>
    </row>
    <row r="1033" customFormat="false" ht="14.25" hidden="false" customHeight="false" outlineLevel="0" collapsed="false">
      <c r="A1033" s="660" t="e">
        <f aca="false">IF(A1032="","",IF(A1032=#REF!*12,"",+A1032+1))</f>
        <v>#REF!</v>
      </c>
      <c r="B1033" s="661" t="e">
        <f aca="false">IF(A1033="","",+B1032)</f>
        <v>#REF!</v>
      </c>
      <c r="C1033" s="661" t="e">
        <f aca="false">IF(A1033="","",IF(#REF!+'Plano Prestação Mensal Proposta'!A1033&gt;120,0,ROUND(IF(B1033&gt;0.045,(0.045*0.5),(0.5)*B1033),7)))</f>
        <v>#REF!</v>
      </c>
      <c r="D1033" s="661" t="e">
        <f aca="false">IF(A1033="","",+B1033-C1033)</f>
        <v>#REF!</v>
      </c>
      <c r="E1033" s="662" t="e">
        <f aca="false">IF(A1033="","",IF(F1032="","",+E1032-F1032))</f>
        <v>#REF!</v>
      </c>
      <c r="F1033" s="662" t="e">
        <f aca="false">IF(A1033="","",IF(J1033="","",+J1033-H1033))</f>
        <v>#REF!</v>
      </c>
      <c r="G1033" s="662" t="e">
        <f aca="false">IF(A1033="","",IF(E1033="","",ROUND(+E1033*((1+B1033)^(1/12)-1),2)))</f>
        <v>#REF!</v>
      </c>
      <c r="H1033" s="662" t="e">
        <f aca="false">IF(A1033="","",IF(E1033="","",ROUND(+E1033*((1+D1033)^(1/12)-1),2)))</f>
        <v>#REF!</v>
      </c>
      <c r="I1033" s="662" t="e">
        <f aca="false">IF(A1033="","",+G1033-H1033)</f>
        <v>#REF!</v>
      </c>
      <c r="J1033" s="662" t="e">
        <f aca="false">IF(A1033="","",IF(#REF!="","",PMT((1+D1033)^(1/12)-1,(#REF!*12)-A1033+1,-E1033)))</f>
        <v>#REF!</v>
      </c>
    </row>
    <row r="1034" customFormat="false" ht="14.25" hidden="false" customHeight="false" outlineLevel="0" collapsed="false">
      <c r="A1034" s="660" t="e">
        <f aca="false">IF(A1033="","",IF(A1033=#REF!*12,"",+A1033+1))</f>
        <v>#REF!</v>
      </c>
      <c r="B1034" s="661" t="e">
        <f aca="false">IF(A1034="","",+B1033)</f>
        <v>#REF!</v>
      </c>
      <c r="C1034" s="661" t="e">
        <f aca="false">IF(A1034="","",IF(#REF!+'Plano Prestação Mensal Proposta'!A1034&gt;120,0,ROUND(IF(B1034&gt;0.045,(0.045*0.5),(0.5)*B1034),7)))</f>
        <v>#REF!</v>
      </c>
      <c r="D1034" s="661" t="e">
        <f aca="false">IF(A1034="","",+B1034-C1034)</f>
        <v>#REF!</v>
      </c>
      <c r="E1034" s="662" t="e">
        <f aca="false">IF(A1034="","",IF(F1033="","",+E1033-F1033))</f>
        <v>#REF!</v>
      </c>
      <c r="F1034" s="662" t="e">
        <f aca="false">IF(A1034="","",IF(J1034="","",+J1034-H1034))</f>
        <v>#REF!</v>
      </c>
      <c r="G1034" s="662" t="e">
        <f aca="false">IF(A1034="","",IF(E1034="","",ROUND(+E1034*((1+B1034)^(1/12)-1),2)))</f>
        <v>#REF!</v>
      </c>
      <c r="H1034" s="662" t="e">
        <f aca="false">IF(A1034="","",IF(E1034="","",ROUND(+E1034*((1+D1034)^(1/12)-1),2)))</f>
        <v>#REF!</v>
      </c>
      <c r="I1034" s="662" t="e">
        <f aca="false">IF(A1034="","",+G1034-H1034)</f>
        <v>#REF!</v>
      </c>
      <c r="J1034" s="662" t="e">
        <f aca="false">IF(A1034="","",IF(#REF!="","",PMT((1+D1034)^(1/12)-1,(#REF!*12)-A1034+1,-E1034)))</f>
        <v>#REF!</v>
      </c>
    </row>
    <row r="1035" customFormat="false" ht="14.25" hidden="false" customHeight="false" outlineLevel="0" collapsed="false">
      <c r="A1035" s="660" t="e">
        <f aca="false">IF(A1034="","",IF(A1034=#REF!*12,"",+A1034+1))</f>
        <v>#REF!</v>
      </c>
      <c r="B1035" s="661" t="e">
        <f aca="false">IF(A1035="","",+B1034)</f>
        <v>#REF!</v>
      </c>
      <c r="C1035" s="661" t="e">
        <f aca="false">IF(A1035="","",IF(#REF!+'Plano Prestação Mensal Proposta'!A1035&gt;120,0,ROUND(IF(B1035&gt;0.045,(0.045*0.5),(0.5)*B1035),7)))</f>
        <v>#REF!</v>
      </c>
      <c r="D1035" s="661" t="e">
        <f aca="false">IF(A1035="","",+B1035-C1035)</f>
        <v>#REF!</v>
      </c>
      <c r="E1035" s="662" t="e">
        <f aca="false">IF(A1035="","",IF(F1034="","",+E1034-F1034))</f>
        <v>#REF!</v>
      </c>
      <c r="F1035" s="662" t="e">
        <f aca="false">IF(A1035="","",IF(J1035="","",+J1035-H1035))</f>
        <v>#REF!</v>
      </c>
      <c r="G1035" s="662" t="e">
        <f aca="false">IF(A1035="","",IF(E1035="","",ROUND(+E1035*((1+B1035)^(1/12)-1),2)))</f>
        <v>#REF!</v>
      </c>
      <c r="H1035" s="662" t="e">
        <f aca="false">IF(A1035="","",IF(E1035="","",ROUND(+E1035*((1+D1035)^(1/12)-1),2)))</f>
        <v>#REF!</v>
      </c>
      <c r="I1035" s="662" t="e">
        <f aca="false">IF(A1035="","",+G1035-H1035)</f>
        <v>#REF!</v>
      </c>
      <c r="J1035" s="662" t="e">
        <f aca="false">IF(A1035="","",IF(#REF!="","",PMT((1+D1035)^(1/12)-1,(#REF!*12)-A1035+1,-E1035)))</f>
        <v>#REF!</v>
      </c>
    </row>
    <row r="1036" customFormat="false" ht="14.25" hidden="false" customHeight="false" outlineLevel="0" collapsed="false">
      <c r="A1036" s="660" t="e">
        <f aca="false">IF(A1035="","",IF(A1035=#REF!*12,"",+A1035+1))</f>
        <v>#REF!</v>
      </c>
      <c r="B1036" s="661" t="e">
        <f aca="false">IF(A1036="","",+B1035)</f>
        <v>#REF!</v>
      </c>
      <c r="C1036" s="661" t="e">
        <f aca="false">IF(A1036="","",IF(#REF!+'Plano Prestação Mensal Proposta'!A1036&gt;120,0,ROUND(IF(B1036&gt;0.045,(0.045*0.5),(0.5)*B1036),7)))</f>
        <v>#REF!</v>
      </c>
      <c r="D1036" s="661" t="e">
        <f aca="false">IF(A1036="","",+B1036-C1036)</f>
        <v>#REF!</v>
      </c>
      <c r="E1036" s="662" t="e">
        <f aca="false">IF(A1036="","",IF(F1035="","",+E1035-F1035))</f>
        <v>#REF!</v>
      </c>
      <c r="F1036" s="662" t="e">
        <f aca="false">IF(A1036="","",IF(J1036="","",+J1036-H1036))</f>
        <v>#REF!</v>
      </c>
      <c r="G1036" s="662" t="e">
        <f aca="false">IF(A1036="","",IF(E1036="","",ROUND(+E1036*((1+B1036)^(1/12)-1),2)))</f>
        <v>#REF!</v>
      </c>
      <c r="H1036" s="662" t="e">
        <f aca="false">IF(A1036="","",IF(E1036="","",ROUND(+E1036*((1+D1036)^(1/12)-1),2)))</f>
        <v>#REF!</v>
      </c>
      <c r="I1036" s="662" t="e">
        <f aca="false">IF(A1036="","",+G1036-H1036)</f>
        <v>#REF!</v>
      </c>
      <c r="J1036" s="662" t="e">
        <f aca="false">IF(A1036="","",IF(#REF!="","",PMT((1+D1036)^(1/12)-1,(#REF!*12)-A1036+1,-E1036)))</f>
        <v>#REF!</v>
      </c>
    </row>
    <row r="1037" customFormat="false" ht="14.25" hidden="false" customHeight="false" outlineLevel="0" collapsed="false">
      <c r="A1037" s="660" t="e">
        <f aca="false">IF(A1036="","",IF(A1036=#REF!*12,"",+A1036+1))</f>
        <v>#REF!</v>
      </c>
      <c r="B1037" s="661" t="e">
        <f aca="false">IF(A1037="","",+B1036)</f>
        <v>#REF!</v>
      </c>
      <c r="C1037" s="661" t="e">
        <f aca="false">IF(A1037="","",IF(#REF!+'Plano Prestação Mensal Proposta'!A1037&gt;120,0,ROUND(IF(B1037&gt;0.045,(0.045*0.5),(0.5)*B1037),7)))</f>
        <v>#REF!</v>
      </c>
      <c r="D1037" s="661" t="e">
        <f aca="false">IF(A1037="","",+B1037-C1037)</f>
        <v>#REF!</v>
      </c>
      <c r="E1037" s="662" t="e">
        <f aca="false">IF(A1037="","",IF(F1036="","",+E1036-F1036))</f>
        <v>#REF!</v>
      </c>
      <c r="F1037" s="662" t="e">
        <f aca="false">IF(A1037="","",IF(J1037="","",+J1037-H1037))</f>
        <v>#REF!</v>
      </c>
      <c r="G1037" s="662" t="e">
        <f aca="false">IF(A1037="","",IF(E1037="","",ROUND(+E1037*((1+B1037)^(1/12)-1),2)))</f>
        <v>#REF!</v>
      </c>
      <c r="H1037" s="662" t="e">
        <f aca="false">IF(A1037="","",IF(E1037="","",ROUND(+E1037*((1+D1037)^(1/12)-1),2)))</f>
        <v>#REF!</v>
      </c>
      <c r="I1037" s="662" t="e">
        <f aca="false">IF(A1037="","",+G1037-H1037)</f>
        <v>#REF!</v>
      </c>
      <c r="J1037" s="662" t="e">
        <f aca="false">IF(A1037="","",IF(#REF!="","",PMT((1+D1037)^(1/12)-1,(#REF!*12)-A1037+1,-E1037)))</f>
        <v>#REF!</v>
      </c>
    </row>
    <row r="1038" customFormat="false" ht="14.25" hidden="false" customHeight="false" outlineLevel="0" collapsed="false">
      <c r="A1038" s="660" t="e">
        <f aca="false">IF(A1037="","",IF(A1037=#REF!*12,"",+A1037+1))</f>
        <v>#REF!</v>
      </c>
      <c r="B1038" s="661" t="e">
        <f aca="false">IF(A1038="","",+B1037)</f>
        <v>#REF!</v>
      </c>
      <c r="C1038" s="661" t="e">
        <f aca="false">IF(A1038="","",IF(#REF!+'Plano Prestação Mensal Proposta'!A1038&gt;120,0,ROUND(IF(B1038&gt;0.045,(0.045*0.5),(0.5)*B1038),7)))</f>
        <v>#REF!</v>
      </c>
      <c r="D1038" s="661" t="e">
        <f aca="false">IF(A1038="","",+B1038-C1038)</f>
        <v>#REF!</v>
      </c>
      <c r="E1038" s="662" t="e">
        <f aca="false">IF(A1038="","",IF(F1037="","",+E1037-F1037))</f>
        <v>#REF!</v>
      </c>
      <c r="F1038" s="662" t="e">
        <f aca="false">IF(A1038="","",IF(J1038="","",+J1038-H1038))</f>
        <v>#REF!</v>
      </c>
      <c r="G1038" s="662" t="e">
        <f aca="false">IF(A1038="","",IF(E1038="","",ROUND(+E1038*((1+B1038)^(1/12)-1),2)))</f>
        <v>#REF!</v>
      </c>
      <c r="H1038" s="662" t="e">
        <f aca="false">IF(A1038="","",IF(E1038="","",ROUND(+E1038*((1+D1038)^(1/12)-1),2)))</f>
        <v>#REF!</v>
      </c>
      <c r="I1038" s="662" t="e">
        <f aca="false">IF(A1038="","",+G1038-H1038)</f>
        <v>#REF!</v>
      </c>
      <c r="J1038" s="662" t="e">
        <f aca="false">IF(A1038="","",IF(#REF!="","",PMT((1+D1038)^(1/12)-1,(#REF!*12)-A1038+1,-E1038)))</f>
        <v>#REF!</v>
      </c>
    </row>
    <row r="1039" customFormat="false" ht="14.25" hidden="false" customHeight="false" outlineLevel="0" collapsed="false">
      <c r="A1039" s="660" t="e">
        <f aca="false">IF(A1038="","",IF(A1038=#REF!*12,"",+A1038+1))</f>
        <v>#REF!</v>
      </c>
      <c r="B1039" s="661" t="e">
        <f aca="false">IF(A1039="","",+B1038)</f>
        <v>#REF!</v>
      </c>
      <c r="C1039" s="661" t="e">
        <f aca="false">IF(A1039="","",IF(#REF!+'Plano Prestação Mensal Proposta'!A1039&gt;120,0,ROUND(IF(B1039&gt;0.045,(0.045*0.5),(0.5)*B1039),7)))</f>
        <v>#REF!</v>
      </c>
      <c r="D1039" s="661" t="e">
        <f aca="false">IF(A1039="","",+B1039-C1039)</f>
        <v>#REF!</v>
      </c>
      <c r="E1039" s="662" t="e">
        <f aca="false">IF(A1039="","",IF(F1038="","",+E1038-F1038))</f>
        <v>#REF!</v>
      </c>
      <c r="F1039" s="662" t="e">
        <f aca="false">IF(A1039="","",IF(J1039="","",+J1039-H1039))</f>
        <v>#REF!</v>
      </c>
      <c r="G1039" s="662" t="e">
        <f aca="false">IF(A1039="","",IF(E1039="","",ROUND(+E1039*((1+B1039)^(1/12)-1),2)))</f>
        <v>#REF!</v>
      </c>
      <c r="H1039" s="662" t="e">
        <f aca="false">IF(A1039="","",IF(E1039="","",ROUND(+E1039*((1+D1039)^(1/12)-1),2)))</f>
        <v>#REF!</v>
      </c>
      <c r="I1039" s="662" t="e">
        <f aca="false">IF(A1039="","",+G1039-H1039)</f>
        <v>#REF!</v>
      </c>
      <c r="J1039" s="662" t="e">
        <f aca="false">IF(A1039="","",IF(#REF!="","",PMT((1+D1039)^(1/12)-1,(#REF!*12)-A1039+1,-E1039)))</f>
        <v>#REF!</v>
      </c>
    </row>
    <row r="1040" customFormat="false" ht="14.25" hidden="false" customHeight="false" outlineLevel="0" collapsed="false">
      <c r="A1040" s="660" t="e">
        <f aca="false">IF(A1039="","",IF(A1039=#REF!*12,"",+A1039+1))</f>
        <v>#REF!</v>
      </c>
      <c r="B1040" s="661" t="e">
        <f aca="false">IF(A1040="","",+B1039)</f>
        <v>#REF!</v>
      </c>
      <c r="C1040" s="661" t="e">
        <f aca="false">IF(A1040="","",IF(#REF!+'Plano Prestação Mensal Proposta'!A1040&gt;120,0,ROUND(IF(B1040&gt;0.045,(0.045*0.5),(0.5)*B1040),7)))</f>
        <v>#REF!</v>
      </c>
      <c r="D1040" s="661" t="e">
        <f aca="false">IF(A1040="","",+B1040-C1040)</f>
        <v>#REF!</v>
      </c>
      <c r="E1040" s="662" t="e">
        <f aca="false">IF(A1040="","",IF(F1039="","",+E1039-F1039))</f>
        <v>#REF!</v>
      </c>
      <c r="F1040" s="662" t="e">
        <f aca="false">IF(A1040="","",IF(J1040="","",+J1040-H1040))</f>
        <v>#REF!</v>
      </c>
      <c r="G1040" s="662" t="e">
        <f aca="false">IF(A1040="","",IF(E1040="","",ROUND(+E1040*((1+B1040)^(1/12)-1),2)))</f>
        <v>#REF!</v>
      </c>
      <c r="H1040" s="662" t="e">
        <f aca="false">IF(A1040="","",IF(E1040="","",ROUND(+E1040*((1+D1040)^(1/12)-1),2)))</f>
        <v>#REF!</v>
      </c>
      <c r="I1040" s="662" t="e">
        <f aca="false">IF(A1040="","",+G1040-H1040)</f>
        <v>#REF!</v>
      </c>
      <c r="J1040" s="662" t="e">
        <f aca="false">IF(A1040="","",IF(#REF!="","",PMT((1+D1040)^(1/12)-1,(#REF!*12)-A1040+1,-E1040)))</f>
        <v>#REF!</v>
      </c>
    </row>
    <row r="1041" customFormat="false" ht="14.25" hidden="false" customHeight="false" outlineLevel="0" collapsed="false">
      <c r="A1041" s="660" t="e">
        <f aca="false">IF(A1040="","",IF(A1040=#REF!*12,"",+A1040+1))</f>
        <v>#REF!</v>
      </c>
      <c r="B1041" s="661" t="e">
        <f aca="false">IF(A1041="","",+B1040)</f>
        <v>#REF!</v>
      </c>
      <c r="C1041" s="661" t="e">
        <f aca="false">IF(A1041="","",IF(#REF!+'Plano Prestação Mensal Proposta'!A1041&gt;120,0,ROUND(IF(B1041&gt;0.045,(0.045*0.5),(0.5)*B1041),7)))</f>
        <v>#REF!</v>
      </c>
      <c r="D1041" s="661" t="e">
        <f aca="false">IF(A1041="","",+B1041-C1041)</f>
        <v>#REF!</v>
      </c>
      <c r="E1041" s="662" t="e">
        <f aca="false">IF(A1041="","",IF(F1040="","",+E1040-F1040))</f>
        <v>#REF!</v>
      </c>
      <c r="F1041" s="662" t="e">
        <f aca="false">IF(A1041="","",IF(J1041="","",+J1041-H1041))</f>
        <v>#REF!</v>
      </c>
      <c r="G1041" s="662" t="e">
        <f aca="false">IF(A1041="","",IF(E1041="","",ROUND(+E1041*((1+B1041)^(1/12)-1),2)))</f>
        <v>#REF!</v>
      </c>
      <c r="H1041" s="662" t="e">
        <f aca="false">IF(A1041="","",IF(E1041="","",ROUND(+E1041*((1+D1041)^(1/12)-1),2)))</f>
        <v>#REF!</v>
      </c>
      <c r="I1041" s="662" t="e">
        <f aca="false">IF(A1041="","",+G1041-H1041)</f>
        <v>#REF!</v>
      </c>
      <c r="J1041" s="662" t="e">
        <f aca="false">IF(A1041="","",IF(#REF!="","",PMT((1+D1041)^(1/12)-1,(#REF!*12)-A1041+1,-E1041)))</f>
        <v>#REF!</v>
      </c>
    </row>
    <row r="1042" customFormat="false" ht="14.25" hidden="false" customHeight="false" outlineLevel="0" collapsed="false">
      <c r="A1042" s="660" t="e">
        <f aca="false">IF(A1041="","",IF(A1041=#REF!*12,"",+A1041+1))</f>
        <v>#REF!</v>
      </c>
      <c r="B1042" s="661" t="e">
        <f aca="false">IF(A1042="","",+B1041)</f>
        <v>#REF!</v>
      </c>
      <c r="C1042" s="661" t="e">
        <f aca="false">IF(A1042="","",IF(#REF!+'Plano Prestação Mensal Proposta'!A1042&gt;120,0,ROUND(IF(B1042&gt;0.045,(0.045*0.5),(0.5)*B1042),7)))</f>
        <v>#REF!</v>
      </c>
      <c r="D1042" s="661" t="e">
        <f aca="false">IF(A1042="","",+B1042-C1042)</f>
        <v>#REF!</v>
      </c>
      <c r="E1042" s="662" t="e">
        <f aca="false">IF(A1042="","",IF(F1041="","",+E1041-F1041))</f>
        <v>#REF!</v>
      </c>
      <c r="F1042" s="662" t="e">
        <f aca="false">IF(A1042="","",IF(J1042="","",+J1042-H1042))</f>
        <v>#REF!</v>
      </c>
      <c r="G1042" s="662" t="e">
        <f aca="false">IF(A1042="","",IF(E1042="","",ROUND(+E1042*((1+B1042)^(1/12)-1),2)))</f>
        <v>#REF!</v>
      </c>
      <c r="H1042" s="662" t="e">
        <f aca="false">IF(A1042="","",IF(E1042="","",ROUND(+E1042*((1+D1042)^(1/12)-1),2)))</f>
        <v>#REF!</v>
      </c>
      <c r="I1042" s="662" t="e">
        <f aca="false">IF(A1042="","",+G1042-H1042)</f>
        <v>#REF!</v>
      </c>
      <c r="J1042" s="662" t="e">
        <f aca="false">IF(A1042="","",IF(#REF!="","",PMT((1+D1042)^(1/12)-1,(#REF!*12)-A1042+1,-E1042)))</f>
        <v>#REF!</v>
      </c>
    </row>
    <row r="1043" customFormat="false" ht="14.25" hidden="false" customHeight="false" outlineLevel="0" collapsed="false">
      <c r="A1043" s="660" t="e">
        <f aca="false">IF(A1042="","",IF(A1042=#REF!*12,"",+A1042+1))</f>
        <v>#REF!</v>
      </c>
      <c r="B1043" s="661" t="e">
        <f aca="false">IF(A1043="","",+B1042)</f>
        <v>#REF!</v>
      </c>
      <c r="C1043" s="661" t="e">
        <f aca="false">IF(A1043="","",IF(#REF!+'Plano Prestação Mensal Proposta'!A1043&gt;120,0,ROUND(IF(B1043&gt;0.045,(0.045*0.5),(0.5)*B1043),7)))</f>
        <v>#REF!</v>
      </c>
      <c r="D1043" s="661" t="e">
        <f aca="false">IF(A1043="","",+B1043-C1043)</f>
        <v>#REF!</v>
      </c>
      <c r="E1043" s="662" t="e">
        <f aca="false">IF(A1043="","",IF(F1042="","",+E1042-F1042))</f>
        <v>#REF!</v>
      </c>
      <c r="F1043" s="662" t="e">
        <f aca="false">IF(A1043="","",IF(J1043="","",+J1043-H1043))</f>
        <v>#REF!</v>
      </c>
      <c r="G1043" s="662" t="e">
        <f aca="false">IF(A1043="","",IF(E1043="","",ROUND(+E1043*((1+B1043)^(1/12)-1),2)))</f>
        <v>#REF!</v>
      </c>
      <c r="H1043" s="662" t="e">
        <f aca="false">IF(A1043="","",IF(E1043="","",ROUND(+E1043*((1+D1043)^(1/12)-1),2)))</f>
        <v>#REF!</v>
      </c>
      <c r="I1043" s="662" t="e">
        <f aca="false">IF(A1043="","",+G1043-H1043)</f>
        <v>#REF!</v>
      </c>
      <c r="J1043" s="662" t="e">
        <f aca="false">IF(A1043="","",IF(#REF!="","",PMT((1+D1043)^(1/12)-1,(#REF!*12)-A1043+1,-E1043)))</f>
        <v>#REF!</v>
      </c>
    </row>
    <row r="1044" customFormat="false" ht="14.25" hidden="false" customHeight="false" outlineLevel="0" collapsed="false">
      <c r="A1044" s="660" t="e">
        <f aca="false">IF(A1043="","",IF(A1043=#REF!*12,"",+A1043+1))</f>
        <v>#REF!</v>
      </c>
      <c r="B1044" s="661" t="e">
        <f aca="false">IF(A1044="","",+B1043)</f>
        <v>#REF!</v>
      </c>
      <c r="C1044" s="661" t="e">
        <f aca="false">IF(A1044="","",IF(#REF!+'Plano Prestação Mensal Proposta'!A1044&gt;120,0,ROUND(IF(B1044&gt;0.045,(0.045*0.5),(0.5)*B1044),7)))</f>
        <v>#REF!</v>
      </c>
      <c r="D1044" s="661" t="e">
        <f aca="false">IF(A1044="","",+B1044-C1044)</f>
        <v>#REF!</v>
      </c>
      <c r="E1044" s="662" t="e">
        <f aca="false">IF(A1044="","",IF(F1043="","",+E1043-F1043))</f>
        <v>#REF!</v>
      </c>
      <c r="F1044" s="662" t="e">
        <f aca="false">IF(A1044="","",IF(J1044="","",+J1044-H1044))</f>
        <v>#REF!</v>
      </c>
      <c r="G1044" s="662" t="e">
        <f aca="false">IF(A1044="","",IF(E1044="","",ROUND(+E1044*((1+B1044)^(1/12)-1),2)))</f>
        <v>#REF!</v>
      </c>
      <c r="H1044" s="662" t="e">
        <f aca="false">IF(A1044="","",IF(E1044="","",ROUND(+E1044*((1+D1044)^(1/12)-1),2)))</f>
        <v>#REF!</v>
      </c>
      <c r="I1044" s="662" t="e">
        <f aca="false">IF(A1044="","",+G1044-H1044)</f>
        <v>#REF!</v>
      </c>
      <c r="J1044" s="662" t="e">
        <f aca="false">IF(A1044="","",IF(#REF!="","",PMT((1+D1044)^(1/12)-1,(#REF!*12)-A1044+1,-E1044)))</f>
        <v>#REF!</v>
      </c>
    </row>
    <row r="1045" customFormat="false" ht="14.25" hidden="false" customHeight="false" outlineLevel="0" collapsed="false">
      <c r="A1045" s="660" t="e">
        <f aca="false">IF(A1044="","",IF(A1044=#REF!*12,"",+A1044+1))</f>
        <v>#REF!</v>
      </c>
      <c r="B1045" s="661" t="e">
        <f aca="false">IF(A1045="","",+B1044)</f>
        <v>#REF!</v>
      </c>
      <c r="C1045" s="661" t="e">
        <f aca="false">IF(A1045="","",IF(#REF!+'Plano Prestação Mensal Proposta'!A1045&gt;120,0,ROUND(IF(B1045&gt;0.045,(0.045*0.5),(0.5)*B1045),7)))</f>
        <v>#REF!</v>
      </c>
      <c r="D1045" s="661" t="e">
        <f aca="false">IF(A1045="","",+B1045-C1045)</f>
        <v>#REF!</v>
      </c>
      <c r="E1045" s="662" t="e">
        <f aca="false">IF(A1045="","",IF(F1044="","",+E1044-F1044))</f>
        <v>#REF!</v>
      </c>
      <c r="F1045" s="662" t="e">
        <f aca="false">IF(A1045="","",IF(J1045="","",+J1045-H1045))</f>
        <v>#REF!</v>
      </c>
      <c r="G1045" s="662" t="e">
        <f aca="false">IF(A1045="","",IF(E1045="","",ROUND(+E1045*((1+B1045)^(1/12)-1),2)))</f>
        <v>#REF!</v>
      </c>
      <c r="H1045" s="662" t="e">
        <f aca="false">IF(A1045="","",IF(E1045="","",ROUND(+E1045*((1+D1045)^(1/12)-1),2)))</f>
        <v>#REF!</v>
      </c>
      <c r="I1045" s="662" t="e">
        <f aca="false">IF(A1045="","",+G1045-H1045)</f>
        <v>#REF!</v>
      </c>
      <c r="J1045" s="662" t="e">
        <f aca="false">IF(A1045="","",IF(#REF!="","",PMT((1+D1045)^(1/12)-1,(#REF!*12)-A1045+1,-E1045)))</f>
        <v>#REF!</v>
      </c>
    </row>
    <row r="1046" customFormat="false" ht="14.25" hidden="false" customHeight="false" outlineLevel="0" collapsed="false">
      <c r="A1046" s="660" t="e">
        <f aca="false">IF(A1045="","",IF(A1045=#REF!*12,"",+A1045+1))</f>
        <v>#REF!</v>
      </c>
      <c r="B1046" s="661" t="e">
        <f aca="false">IF(A1046="","",+B1045)</f>
        <v>#REF!</v>
      </c>
      <c r="C1046" s="661" t="e">
        <f aca="false">IF(A1046="","",IF(#REF!+'Plano Prestação Mensal Proposta'!A1046&gt;120,0,ROUND(IF(B1046&gt;0.045,(0.045*0.5),(0.5)*B1046),7)))</f>
        <v>#REF!</v>
      </c>
      <c r="D1046" s="661" t="e">
        <f aca="false">IF(A1046="","",+B1046-C1046)</f>
        <v>#REF!</v>
      </c>
      <c r="E1046" s="662" t="e">
        <f aca="false">IF(A1046="","",IF(F1045="","",+E1045-F1045))</f>
        <v>#REF!</v>
      </c>
      <c r="F1046" s="662" t="e">
        <f aca="false">IF(A1046="","",IF(J1046="","",+J1046-H1046))</f>
        <v>#REF!</v>
      </c>
      <c r="G1046" s="662" t="e">
        <f aca="false">IF(A1046="","",IF(E1046="","",ROUND(+E1046*((1+B1046)^(1/12)-1),2)))</f>
        <v>#REF!</v>
      </c>
      <c r="H1046" s="662" t="e">
        <f aca="false">IF(A1046="","",IF(E1046="","",ROUND(+E1046*((1+D1046)^(1/12)-1),2)))</f>
        <v>#REF!</v>
      </c>
      <c r="I1046" s="662" t="e">
        <f aca="false">IF(A1046="","",+G1046-H1046)</f>
        <v>#REF!</v>
      </c>
      <c r="J1046" s="662" t="e">
        <f aca="false">IF(A1046="","",IF(#REF!="","",PMT((1+D1046)^(1/12)-1,(#REF!*12)-A1046+1,-E1046)))</f>
        <v>#REF!</v>
      </c>
    </row>
    <row r="1047" customFormat="false" ht="14.25" hidden="false" customHeight="false" outlineLevel="0" collapsed="false">
      <c r="A1047" s="660" t="e">
        <f aca="false">IF(A1046="","",IF(A1046=#REF!*12,"",+A1046+1))</f>
        <v>#REF!</v>
      </c>
      <c r="B1047" s="661" t="e">
        <f aca="false">IF(A1047="","",+B1046)</f>
        <v>#REF!</v>
      </c>
      <c r="C1047" s="661" t="e">
        <f aca="false">IF(A1047="","",IF(#REF!+'Plano Prestação Mensal Proposta'!A1047&gt;120,0,ROUND(IF(B1047&gt;0.045,(0.045*0.5),(0.5)*B1047),7)))</f>
        <v>#REF!</v>
      </c>
      <c r="D1047" s="661" t="e">
        <f aca="false">IF(A1047="","",+B1047-C1047)</f>
        <v>#REF!</v>
      </c>
      <c r="E1047" s="662" t="e">
        <f aca="false">IF(A1047="","",IF(F1046="","",+E1046-F1046))</f>
        <v>#REF!</v>
      </c>
      <c r="F1047" s="662" t="e">
        <f aca="false">IF(A1047="","",IF(J1047="","",+J1047-H1047))</f>
        <v>#REF!</v>
      </c>
      <c r="G1047" s="662" t="e">
        <f aca="false">IF(A1047="","",IF(E1047="","",ROUND(+E1047*((1+B1047)^(1/12)-1),2)))</f>
        <v>#REF!</v>
      </c>
      <c r="H1047" s="662" t="e">
        <f aca="false">IF(A1047="","",IF(E1047="","",ROUND(+E1047*((1+D1047)^(1/12)-1),2)))</f>
        <v>#REF!</v>
      </c>
      <c r="I1047" s="662" t="e">
        <f aca="false">IF(A1047="","",+G1047-H1047)</f>
        <v>#REF!</v>
      </c>
      <c r="J1047" s="662" t="e">
        <f aca="false">IF(A1047="","",IF(#REF!="","",PMT((1+D1047)^(1/12)-1,(#REF!*12)-A1047+1,-E1047)))</f>
        <v>#REF!</v>
      </c>
    </row>
    <row r="1048" customFormat="false" ht="14.25" hidden="false" customHeight="false" outlineLevel="0" collapsed="false">
      <c r="A1048" s="660" t="e">
        <f aca="false">IF(A1047="","",IF(A1047=#REF!*12,"",+A1047+1))</f>
        <v>#REF!</v>
      </c>
      <c r="B1048" s="661" t="e">
        <f aca="false">IF(A1048="","",+B1047)</f>
        <v>#REF!</v>
      </c>
      <c r="C1048" s="661" t="e">
        <f aca="false">IF(A1048="","",IF(#REF!+'Plano Prestação Mensal Proposta'!A1048&gt;120,0,ROUND(IF(B1048&gt;0.045,(0.045*0.5),(0.5)*B1048),7)))</f>
        <v>#REF!</v>
      </c>
      <c r="D1048" s="661" t="e">
        <f aca="false">IF(A1048="","",+B1048-C1048)</f>
        <v>#REF!</v>
      </c>
      <c r="E1048" s="662" t="e">
        <f aca="false">IF(A1048="","",IF(F1047="","",+E1047-F1047))</f>
        <v>#REF!</v>
      </c>
      <c r="F1048" s="662" t="e">
        <f aca="false">IF(A1048="","",IF(J1048="","",+J1048-H1048))</f>
        <v>#REF!</v>
      </c>
      <c r="G1048" s="662" t="e">
        <f aca="false">IF(A1048="","",IF(E1048="","",ROUND(+E1048*((1+B1048)^(1/12)-1),2)))</f>
        <v>#REF!</v>
      </c>
      <c r="H1048" s="662" t="e">
        <f aca="false">IF(A1048="","",IF(E1048="","",ROUND(+E1048*((1+D1048)^(1/12)-1),2)))</f>
        <v>#REF!</v>
      </c>
      <c r="I1048" s="662" t="e">
        <f aca="false">IF(A1048="","",+G1048-H1048)</f>
        <v>#REF!</v>
      </c>
      <c r="J1048" s="662" t="e">
        <f aca="false">IF(A1048="","",IF(#REF!="","",PMT((1+D1048)^(1/12)-1,(#REF!*12)-A1048+1,-E1048)))</f>
        <v>#REF!</v>
      </c>
    </row>
    <row r="1049" customFormat="false" ht="14.25" hidden="false" customHeight="false" outlineLevel="0" collapsed="false">
      <c r="A1049" s="660" t="e">
        <f aca="false">IF(A1048="","",IF(A1048=#REF!*12,"",+A1048+1))</f>
        <v>#REF!</v>
      </c>
      <c r="B1049" s="661" t="e">
        <f aca="false">IF(A1049="","",+B1048)</f>
        <v>#REF!</v>
      </c>
      <c r="C1049" s="661" t="e">
        <f aca="false">IF(A1049="","",IF(#REF!+'Plano Prestação Mensal Proposta'!A1049&gt;120,0,ROUND(IF(B1049&gt;0.045,(0.045*0.5),(0.5)*B1049),7)))</f>
        <v>#REF!</v>
      </c>
      <c r="D1049" s="661" t="e">
        <f aca="false">IF(A1049="","",+B1049-C1049)</f>
        <v>#REF!</v>
      </c>
      <c r="E1049" s="662" t="e">
        <f aca="false">IF(A1049="","",IF(F1048="","",+E1048-F1048))</f>
        <v>#REF!</v>
      </c>
      <c r="F1049" s="662" t="e">
        <f aca="false">IF(A1049="","",IF(J1049="","",+J1049-H1049))</f>
        <v>#REF!</v>
      </c>
      <c r="G1049" s="662" t="e">
        <f aca="false">IF(A1049="","",IF(E1049="","",ROUND(+E1049*((1+B1049)^(1/12)-1),2)))</f>
        <v>#REF!</v>
      </c>
      <c r="H1049" s="662" t="e">
        <f aca="false">IF(A1049="","",IF(E1049="","",ROUND(+E1049*((1+D1049)^(1/12)-1),2)))</f>
        <v>#REF!</v>
      </c>
      <c r="I1049" s="662" t="e">
        <f aca="false">IF(A1049="","",+G1049-H1049)</f>
        <v>#REF!</v>
      </c>
      <c r="J1049" s="662" t="e">
        <f aca="false">IF(A1049="","",IF(#REF!="","",PMT((1+D1049)^(1/12)-1,(#REF!*12)-A1049+1,-E1049)))</f>
        <v>#REF!</v>
      </c>
    </row>
    <row r="1050" customFormat="false" ht="14.25" hidden="false" customHeight="false" outlineLevel="0" collapsed="false">
      <c r="A1050" s="660" t="e">
        <f aca="false">IF(A1049="","",IF(A1049=#REF!*12,"",+A1049+1))</f>
        <v>#REF!</v>
      </c>
      <c r="B1050" s="661" t="e">
        <f aca="false">IF(A1050="","",+B1049)</f>
        <v>#REF!</v>
      </c>
      <c r="C1050" s="661" t="e">
        <f aca="false">IF(A1050="","",IF(#REF!+'Plano Prestação Mensal Proposta'!A1050&gt;120,0,ROUND(IF(B1050&gt;0.045,(0.045*0.5),(0.5)*B1050),7)))</f>
        <v>#REF!</v>
      </c>
      <c r="D1050" s="661" t="e">
        <f aca="false">IF(A1050="","",+B1050-C1050)</f>
        <v>#REF!</v>
      </c>
      <c r="E1050" s="662" t="e">
        <f aca="false">IF(A1050="","",IF(F1049="","",+E1049-F1049))</f>
        <v>#REF!</v>
      </c>
      <c r="F1050" s="662" t="e">
        <f aca="false">IF(A1050="","",IF(J1050="","",+J1050-H1050))</f>
        <v>#REF!</v>
      </c>
      <c r="G1050" s="662" t="e">
        <f aca="false">IF(A1050="","",IF(E1050="","",ROUND(+E1050*((1+B1050)^(1/12)-1),2)))</f>
        <v>#REF!</v>
      </c>
      <c r="H1050" s="662" t="e">
        <f aca="false">IF(A1050="","",IF(E1050="","",ROUND(+E1050*((1+D1050)^(1/12)-1),2)))</f>
        <v>#REF!</v>
      </c>
      <c r="I1050" s="662" t="e">
        <f aca="false">IF(A1050="","",+G1050-H1050)</f>
        <v>#REF!</v>
      </c>
      <c r="J1050" s="662" t="e">
        <f aca="false">IF(A1050="","",IF(#REF!="","",PMT((1+D1050)^(1/12)-1,(#REF!*12)-A1050+1,-E1050)))</f>
        <v>#REF!</v>
      </c>
    </row>
    <row r="1051" customFormat="false" ht="14.25" hidden="false" customHeight="false" outlineLevel="0" collapsed="false">
      <c r="A1051" s="660" t="e">
        <f aca="false">IF(A1050="","",IF(A1050=#REF!*12,"",+A1050+1))</f>
        <v>#REF!</v>
      </c>
      <c r="B1051" s="661" t="e">
        <f aca="false">IF(A1051="","",+B1050)</f>
        <v>#REF!</v>
      </c>
      <c r="C1051" s="661" t="e">
        <f aca="false">IF(A1051="","",IF(#REF!+'Plano Prestação Mensal Proposta'!A1051&gt;120,0,ROUND(IF(B1051&gt;0.045,(0.045*0.5),(0.5)*B1051),7)))</f>
        <v>#REF!</v>
      </c>
      <c r="D1051" s="661" t="e">
        <f aca="false">IF(A1051="","",+B1051-C1051)</f>
        <v>#REF!</v>
      </c>
      <c r="E1051" s="662" t="e">
        <f aca="false">IF(A1051="","",IF(F1050="","",+E1050-F1050))</f>
        <v>#REF!</v>
      </c>
      <c r="F1051" s="662" t="e">
        <f aca="false">IF(A1051="","",IF(J1051="","",+J1051-H1051))</f>
        <v>#REF!</v>
      </c>
      <c r="G1051" s="662" t="e">
        <f aca="false">IF(A1051="","",IF(E1051="","",ROUND(+E1051*((1+B1051)^(1/12)-1),2)))</f>
        <v>#REF!</v>
      </c>
      <c r="H1051" s="662" t="e">
        <f aca="false">IF(A1051="","",IF(E1051="","",ROUND(+E1051*((1+D1051)^(1/12)-1),2)))</f>
        <v>#REF!</v>
      </c>
      <c r="I1051" s="662" t="e">
        <f aca="false">IF(A1051="","",+G1051-H1051)</f>
        <v>#REF!</v>
      </c>
      <c r="J1051" s="662" t="e">
        <f aca="false">IF(A1051="","",IF(#REF!="","",PMT((1+D1051)^(1/12)-1,(#REF!*12)-A1051+1,-E1051)))</f>
        <v>#REF!</v>
      </c>
    </row>
    <row r="1052" customFormat="false" ht="14.25" hidden="false" customHeight="false" outlineLevel="0" collapsed="false">
      <c r="A1052" s="660" t="e">
        <f aca="false">IF(A1051="","",IF(A1051=#REF!*12,"",+A1051+1))</f>
        <v>#REF!</v>
      </c>
      <c r="B1052" s="661" t="e">
        <f aca="false">IF(A1052="","",+B1051)</f>
        <v>#REF!</v>
      </c>
      <c r="C1052" s="661" t="e">
        <f aca="false">IF(A1052="","",IF(#REF!+'Plano Prestação Mensal Proposta'!A1052&gt;120,0,ROUND(IF(B1052&gt;0.045,(0.045*0.5),(0.5)*B1052),7)))</f>
        <v>#REF!</v>
      </c>
      <c r="D1052" s="661" t="e">
        <f aca="false">IF(A1052="","",+B1052-C1052)</f>
        <v>#REF!</v>
      </c>
      <c r="E1052" s="662" t="e">
        <f aca="false">IF(A1052="","",IF(F1051="","",+E1051-F1051))</f>
        <v>#REF!</v>
      </c>
      <c r="F1052" s="662" t="e">
        <f aca="false">IF(A1052="","",IF(J1052="","",+J1052-H1052))</f>
        <v>#REF!</v>
      </c>
      <c r="G1052" s="662" t="e">
        <f aca="false">IF(A1052="","",IF(E1052="","",ROUND(+E1052*((1+B1052)^(1/12)-1),2)))</f>
        <v>#REF!</v>
      </c>
      <c r="H1052" s="662" t="e">
        <f aca="false">IF(A1052="","",IF(E1052="","",ROUND(+E1052*((1+D1052)^(1/12)-1),2)))</f>
        <v>#REF!</v>
      </c>
      <c r="I1052" s="662" t="e">
        <f aca="false">IF(A1052="","",+G1052-H1052)</f>
        <v>#REF!</v>
      </c>
      <c r="J1052" s="662" t="e">
        <f aca="false">IF(A1052="","",IF(#REF!="","",PMT((1+D1052)^(1/12)-1,(#REF!*12)-A1052+1,-E1052)))</f>
        <v>#REF!</v>
      </c>
    </row>
    <row r="1053" customFormat="false" ht="14.25" hidden="false" customHeight="false" outlineLevel="0" collapsed="false">
      <c r="A1053" s="660" t="e">
        <f aca="false">IF(A1052="","",IF(A1052=#REF!*12,"",+A1052+1))</f>
        <v>#REF!</v>
      </c>
      <c r="B1053" s="661" t="e">
        <f aca="false">IF(A1053="","",+B1052)</f>
        <v>#REF!</v>
      </c>
      <c r="C1053" s="661" t="e">
        <f aca="false">IF(A1053="","",IF(#REF!+'Plano Prestação Mensal Proposta'!A1053&gt;120,0,ROUND(IF(B1053&gt;0.045,(0.045*0.5),(0.5)*B1053),7)))</f>
        <v>#REF!</v>
      </c>
      <c r="D1053" s="661" t="e">
        <f aca="false">IF(A1053="","",+B1053-C1053)</f>
        <v>#REF!</v>
      </c>
      <c r="E1053" s="662" t="e">
        <f aca="false">IF(A1053="","",IF(F1052="","",+E1052-F1052))</f>
        <v>#REF!</v>
      </c>
      <c r="F1053" s="662" t="e">
        <f aca="false">IF(A1053="","",IF(J1053="","",+J1053-H1053))</f>
        <v>#REF!</v>
      </c>
      <c r="G1053" s="662" t="e">
        <f aca="false">IF(A1053="","",IF(E1053="","",ROUND(+E1053*((1+B1053)^(1/12)-1),2)))</f>
        <v>#REF!</v>
      </c>
      <c r="H1053" s="662" t="e">
        <f aca="false">IF(A1053="","",IF(E1053="","",ROUND(+E1053*((1+D1053)^(1/12)-1),2)))</f>
        <v>#REF!</v>
      </c>
      <c r="I1053" s="662" t="e">
        <f aca="false">IF(A1053="","",+G1053-H1053)</f>
        <v>#REF!</v>
      </c>
      <c r="J1053" s="662" t="e">
        <f aca="false">IF(A1053="","",IF(#REF!="","",PMT((1+D1053)^(1/12)-1,(#REF!*12)-A1053+1,-E1053)))</f>
        <v>#REF!</v>
      </c>
    </row>
    <row r="1054" customFormat="false" ht="14.25" hidden="false" customHeight="false" outlineLevel="0" collapsed="false">
      <c r="A1054" s="660" t="e">
        <f aca="false">IF(A1053="","",IF(A1053=#REF!*12,"",+A1053+1))</f>
        <v>#REF!</v>
      </c>
      <c r="B1054" s="661" t="e">
        <f aca="false">IF(A1054="","",+B1053)</f>
        <v>#REF!</v>
      </c>
      <c r="C1054" s="661" t="e">
        <f aca="false">IF(A1054="","",IF(#REF!+'Plano Prestação Mensal Proposta'!A1054&gt;120,0,ROUND(IF(B1054&gt;0.045,(0.045*0.5),(0.5)*B1054),7)))</f>
        <v>#REF!</v>
      </c>
      <c r="D1054" s="661" t="e">
        <f aca="false">IF(A1054="","",+B1054-C1054)</f>
        <v>#REF!</v>
      </c>
      <c r="E1054" s="662" t="e">
        <f aca="false">IF(A1054="","",IF(F1053="","",+E1053-F1053))</f>
        <v>#REF!</v>
      </c>
      <c r="F1054" s="662" t="e">
        <f aca="false">IF(A1054="","",IF(J1054="","",+J1054-H1054))</f>
        <v>#REF!</v>
      </c>
      <c r="G1054" s="662" t="e">
        <f aca="false">IF(A1054="","",IF(E1054="","",ROUND(+E1054*((1+B1054)^(1/12)-1),2)))</f>
        <v>#REF!</v>
      </c>
      <c r="H1054" s="662" t="e">
        <f aca="false">IF(A1054="","",IF(E1054="","",ROUND(+E1054*((1+D1054)^(1/12)-1),2)))</f>
        <v>#REF!</v>
      </c>
      <c r="I1054" s="662" t="e">
        <f aca="false">IF(A1054="","",+G1054-H1054)</f>
        <v>#REF!</v>
      </c>
      <c r="J1054" s="662" t="e">
        <f aca="false">IF(A1054="","",IF(#REF!="","",PMT((1+D1054)^(1/12)-1,(#REF!*12)-A1054+1,-E1054)))</f>
        <v>#REF!</v>
      </c>
    </row>
    <row r="1055" customFormat="false" ht="14.25" hidden="false" customHeight="false" outlineLevel="0" collapsed="false">
      <c r="A1055" s="660" t="e">
        <f aca="false">IF(A1054="","",IF(A1054=#REF!*12,"",+A1054+1))</f>
        <v>#REF!</v>
      </c>
      <c r="B1055" s="661" t="e">
        <f aca="false">IF(A1055="","",+B1054)</f>
        <v>#REF!</v>
      </c>
      <c r="C1055" s="661" t="e">
        <f aca="false">IF(A1055="","",IF(#REF!+'Plano Prestação Mensal Proposta'!A1055&gt;120,0,ROUND(IF(B1055&gt;0.045,(0.045*0.5),(0.5)*B1055),7)))</f>
        <v>#REF!</v>
      </c>
      <c r="D1055" s="661" t="e">
        <f aca="false">IF(A1055="","",+B1055-C1055)</f>
        <v>#REF!</v>
      </c>
      <c r="E1055" s="662" t="e">
        <f aca="false">IF(A1055="","",IF(F1054="","",+E1054-F1054))</f>
        <v>#REF!</v>
      </c>
      <c r="F1055" s="662" t="e">
        <f aca="false">IF(A1055="","",IF(J1055="","",+J1055-H1055))</f>
        <v>#REF!</v>
      </c>
      <c r="G1055" s="662" t="e">
        <f aca="false">IF(A1055="","",IF(E1055="","",ROUND(+E1055*((1+B1055)^(1/12)-1),2)))</f>
        <v>#REF!</v>
      </c>
      <c r="H1055" s="662" t="e">
        <f aca="false">IF(A1055="","",IF(E1055="","",ROUND(+E1055*((1+D1055)^(1/12)-1),2)))</f>
        <v>#REF!</v>
      </c>
      <c r="I1055" s="662" t="e">
        <f aca="false">IF(A1055="","",+G1055-H1055)</f>
        <v>#REF!</v>
      </c>
      <c r="J1055" s="662" t="e">
        <f aca="false">IF(A1055="","",IF(#REF!="","",PMT((1+D1055)^(1/12)-1,(#REF!*12)-A1055+1,-E1055)))</f>
        <v>#REF!</v>
      </c>
    </row>
    <row r="1056" customFormat="false" ht="14.25" hidden="false" customHeight="false" outlineLevel="0" collapsed="false">
      <c r="A1056" s="660" t="e">
        <f aca="false">IF(A1055="","",IF(A1055=#REF!*12,"",+A1055+1))</f>
        <v>#REF!</v>
      </c>
      <c r="B1056" s="661" t="e">
        <f aca="false">IF(A1056="","",+B1055)</f>
        <v>#REF!</v>
      </c>
      <c r="C1056" s="661" t="e">
        <f aca="false">IF(A1056="","",IF(#REF!+'Plano Prestação Mensal Proposta'!A1056&gt;120,0,ROUND(IF(B1056&gt;0.045,(0.045*0.5),(0.5)*B1056),7)))</f>
        <v>#REF!</v>
      </c>
      <c r="D1056" s="661" t="e">
        <f aca="false">IF(A1056="","",+B1056-C1056)</f>
        <v>#REF!</v>
      </c>
      <c r="E1056" s="662" t="e">
        <f aca="false">IF(A1056="","",IF(F1055="","",+E1055-F1055))</f>
        <v>#REF!</v>
      </c>
      <c r="F1056" s="662" t="e">
        <f aca="false">IF(A1056="","",IF(J1056="","",+J1056-H1056))</f>
        <v>#REF!</v>
      </c>
      <c r="G1056" s="662" t="e">
        <f aca="false">IF(A1056="","",IF(E1056="","",ROUND(+E1056*((1+B1056)^(1/12)-1),2)))</f>
        <v>#REF!</v>
      </c>
      <c r="H1056" s="662" t="e">
        <f aca="false">IF(A1056="","",IF(E1056="","",ROUND(+E1056*((1+D1056)^(1/12)-1),2)))</f>
        <v>#REF!</v>
      </c>
      <c r="I1056" s="662" t="e">
        <f aca="false">IF(A1056="","",+G1056-H1056)</f>
        <v>#REF!</v>
      </c>
      <c r="J1056" s="662" t="e">
        <f aca="false">IF(A1056="","",IF(#REF!="","",PMT((1+D1056)^(1/12)-1,(#REF!*12)-A1056+1,-E1056)))</f>
        <v>#REF!</v>
      </c>
    </row>
    <row r="1057" customFormat="false" ht="14.25" hidden="false" customHeight="false" outlineLevel="0" collapsed="false">
      <c r="A1057" s="660" t="e">
        <f aca="false">IF(A1056="","",IF(A1056=#REF!*12,"",+A1056+1))</f>
        <v>#REF!</v>
      </c>
      <c r="B1057" s="661" t="e">
        <f aca="false">IF(A1057="","",+B1056)</f>
        <v>#REF!</v>
      </c>
      <c r="C1057" s="661" t="e">
        <f aca="false">IF(A1057="","",IF(#REF!+'Plano Prestação Mensal Proposta'!A1057&gt;120,0,ROUND(IF(B1057&gt;0.045,(0.045*0.5),(0.5)*B1057),7)))</f>
        <v>#REF!</v>
      </c>
      <c r="D1057" s="661" t="e">
        <f aca="false">IF(A1057="","",+B1057-C1057)</f>
        <v>#REF!</v>
      </c>
      <c r="E1057" s="662" t="e">
        <f aca="false">IF(A1057="","",IF(F1056="","",+E1056-F1056))</f>
        <v>#REF!</v>
      </c>
      <c r="F1057" s="662" t="e">
        <f aca="false">IF(A1057="","",IF(J1057="","",+J1057-H1057))</f>
        <v>#REF!</v>
      </c>
      <c r="G1057" s="662" t="e">
        <f aca="false">IF(A1057="","",IF(E1057="","",ROUND(+E1057*((1+B1057)^(1/12)-1),2)))</f>
        <v>#REF!</v>
      </c>
      <c r="H1057" s="662" t="e">
        <f aca="false">IF(A1057="","",IF(E1057="","",ROUND(+E1057*((1+D1057)^(1/12)-1),2)))</f>
        <v>#REF!</v>
      </c>
      <c r="I1057" s="662" t="e">
        <f aca="false">IF(A1057="","",+G1057-H1057)</f>
        <v>#REF!</v>
      </c>
      <c r="J1057" s="662" t="e">
        <f aca="false">IF(A1057="","",IF(#REF!="","",PMT((1+D1057)^(1/12)-1,(#REF!*12)-A1057+1,-E1057)))</f>
        <v>#REF!</v>
      </c>
    </row>
    <row r="1058" customFormat="false" ht="14.25" hidden="false" customHeight="false" outlineLevel="0" collapsed="false">
      <c r="A1058" s="660" t="e">
        <f aca="false">IF(A1057="","",IF(A1057=#REF!*12,"",+A1057+1))</f>
        <v>#REF!</v>
      </c>
      <c r="B1058" s="661" t="e">
        <f aca="false">IF(A1058="","",+B1057)</f>
        <v>#REF!</v>
      </c>
      <c r="C1058" s="661" t="e">
        <f aca="false">IF(A1058="","",IF(#REF!+'Plano Prestação Mensal Proposta'!A1058&gt;120,0,ROUND(IF(B1058&gt;0.045,(0.045*0.5),(0.5)*B1058),7)))</f>
        <v>#REF!</v>
      </c>
      <c r="D1058" s="661" t="e">
        <f aca="false">IF(A1058="","",+B1058-C1058)</f>
        <v>#REF!</v>
      </c>
      <c r="E1058" s="662" t="e">
        <f aca="false">IF(A1058="","",IF(F1057="","",+E1057-F1057))</f>
        <v>#REF!</v>
      </c>
      <c r="F1058" s="662" t="e">
        <f aca="false">IF(A1058="","",IF(J1058="","",+J1058-H1058))</f>
        <v>#REF!</v>
      </c>
      <c r="G1058" s="662" t="e">
        <f aca="false">IF(A1058="","",IF(E1058="","",ROUND(+E1058*((1+B1058)^(1/12)-1),2)))</f>
        <v>#REF!</v>
      </c>
      <c r="H1058" s="662" t="e">
        <f aca="false">IF(A1058="","",IF(E1058="","",ROUND(+E1058*((1+D1058)^(1/12)-1),2)))</f>
        <v>#REF!</v>
      </c>
      <c r="I1058" s="662" t="e">
        <f aca="false">IF(A1058="","",+G1058-H1058)</f>
        <v>#REF!</v>
      </c>
      <c r="J1058" s="662" t="e">
        <f aca="false">IF(A1058="","",IF(#REF!="","",PMT((1+D1058)^(1/12)-1,(#REF!*12)-A1058+1,-E1058)))</f>
        <v>#REF!</v>
      </c>
    </row>
    <row r="1059" customFormat="false" ht="14.25" hidden="false" customHeight="false" outlineLevel="0" collapsed="false">
      <c r="A1059" s="660" t="e">
        <f aca="false">IF(A1058="","",IF(A1058=#REF!*12,"",+A1058+1))</f>
        <v>#REF!</v>
      </c>
      <c r="B1059" s="661" t="e">
        <f aca="false">IF(A1059="","",+B1058)</f>
        <v>#REF!</v>
      </c>
      <c r="C1059" s="661" t="e">
        <f aca="false">IF(A1059="","",IF(#REF!+'Plano Prestação Mensal Proposta'!A1059&gt;120,0,ROUND(IF(B1059&gt;0.045,(0.045*0.5),(0.5)*B1059),7)))</f>
        <v>#REF!</v>
      </c>
      <c r="D1059" s="661" t="e">
        <f aca="false">IF(A1059="","",+B1059-C1059)</f>
        <v>#REF!</v>
      </c>
      <c r="E1059" s="662" t="e">
        <f aca="false">IF(A1059="","",IF(F1058="","",+E1058-F1058))</f>
        <v>#REF!</v>
      </c>
      <c r="F1059" s="662" t="e">
        <f aca="false">IF(A1059="","",IF(J1059="","",+J1059-H1059))</f>
        <v>#REF!</v>
      </c>
      <c r="G1059" s="662" t="e">
        <f aca="false">IF(A1059="","",IF(E1059="","",ROUND(+E1059*((1+B1059)^(1/12)-1),2)))</f>
        <v>#REF!</v>
      </c>
      <c r="H1059" s="662" t="e">
        <f aca="false">IF(A1059="","",IF(E1059="","",ROUND(+E1059*((1+D1059)^(1/12)-1),2)))</f>
        <v>#REF!</v>
      </c>
      <c r="I1059" s="662" t="e">
        <f aca="false">IF(A1059="","",+G1059-H1059)</f>
        <v>#REF!</v>
      </c>
      <c r="J1059" s="662" t="e">
        <f aca="false">IF(A1059="","",IF(#REF!="","",PMT((1+D1059)^(1/12)-1,(#REF!*12)-A1059+1,-E1059)))</f>
        <v>#REF!</v>
      </c>
    </row>
    <row r="1060" customFormat="false" ht="14.25" hidden="false" customHeight="false" outlineLevel="0" collapsed="false">
      <c r="A1060" s="660" t="e">
        <f aca="false">IF(A1059="","",IF(A1059=#REF!*12,"",+A1059+1))</f>
        <v>#REF!</v>
      </c>
      <c r="B1060" s="661" t="e">
        <f aca="false">IF(A1060="","",+B1059)</f>
        <v>#REF!</v>
      </c>
      <c r="C1060" s="661" t="e">
        <f aca="false">IF(A1060="","",IF(#REF!+'Plano Prestação Mensal Proposta'!A1060&gt;120,0,ROUND(IF(B1060&gt;0.045,(0.045*0.5),(0.5)*B1060),7)))</f>
        <v>#REF!</v>
      </c>
      <c r="D1060" s="661" t="e">
        <f aca="false">IF(A1060="","",+B1060-C1060)</f>
        <v>#REF!</v>
      </c>
      <c r="E1060" s="662" t="e">
        <f aca="false">IF(A1060="","",IF(F1059="","",+E1059-F1059))</f>
        <v>#REF!</v>
      </c>
      <c r="F1060" s="662" t="e">
        <f aca="false">IF(A1060="","",IF(J1060="","",+J1060-H1060))</f>
        <v>#REF!</v>
      </c>
      <c r="G1060" s="662" t="e">
        <f aca="false">IF(A1060="","",IF(E1060="","",ROUND(+E1060*((1+B1060)^(1/12)-1),2)))</f>
        <v>#REF!</v>
      </c>
      <c r="H1060" s="662" t="e">
        <f aca="false">IF(A1060="","",IF(E1060="","",ROUND(+E1060*((1+D1060)^(1/12)-1),2)))</f>
        <v>#REF!</v>
      </c>
      <c r="I1060" s="662" t="e">
        <f aca="false">IF(A1060="","",+G1060-H1060)</f>
        <v>#REF!</v>
      </c>
      <c r="J1060" s="662" t="e">
        <f aca="false">IF(A1060="","",IF(#REF!="","",PMT((1+D1060)^(1/12)-1,(#REF!*12)-A1060+1,-E1060)))</f>
        <v>#REF!</v>
      </c>
    </row>
    <row r="1061" customFormat="false" ht="14.25" hidden="false" customHeight="false" outlineLevel="0" collapsed="false">
      <c r="A1061" s="660" t="e">
        <f aca="false">IF(A1060="","",IF(A1060=#REF!*12,"",+A1060+1))</f>
        <v>#REF!</v>
      </c>
      <c r="B1061" s="661" t="e">
        <f aca="false">IF(A1061="","",+B1060)</f>
        <v>#REF!</v>
      </c>
      <c r="C1061" s="661" t="e">
        <f aca="false">IF(A1061="","",IF(#REF!+'Plano Prestação Mensal Proposta'!A1061&gt;120,0,ROUND(IF(B1061&gt;0.045,(0.045*0.5),(0.5)*B1061),7)))</f>
        <v>#REF!</v>
      </c>
      <c r="D1061" s="661" t="e">
        <f aca="false">IF(A1061="","",+B1061-C1061)</f>
        <v>#REF!</v>
      </c>
      <c r="E1061" s="662" t="e">
        <f aca="false">IF(A1061="","",IF(F1060="","",+E1060-F1060))</f>
        <v>#REF!</v>
      </c>
      <c r="F1061" s="662" t="e">
        <f aca="false">IF(A1061="","",IF(J1061="","",+J1061-H1061))</f>
        <v>#REF!</v>
      </c>
      <c r="G1061" s="662" t="e">
        <f aca="false">IF(A1061="","",IF(E1061="","",ROUND(+E1061*((1+B1061)^(1/12)-1),2)))</f>
        <v>#REF!</v>
      </c>
      <c r="H1061" s="662" t="e">
        <f aca="false">IF(A1061="","",IF(E1061="","",ROUND(+E1061*((1+D1061)^(1/12)-1),2)))</f>
        <v>#REF!</v>
      </c>
      <c r="I1061" s="662" t="e">
        <f aca="false">IF(A1061="","",+G1061-H1061)</f>
        <v>#REF!</v>
      </c>
      <c r="J1061" s="662" t="e">
        <f aca="false">IF(A1061="","",IF(#REF!="","",PMT((1+D1061)^(1/12)-1,(#REF!*12)-A1061+1,-E1061)))</f>
        <v>#REF!</v>
      </c>
    </row>
    <row r="1062" customFormat="false" ht="14.25" hidden="false" customHeight="false" outlineLevel="0" collapsed="false">
      <c r="A1062" s="660" t="e">
        <f aca="false">IF(A1061="","",IF(A1061=#REF!*12,"",+A1061+1))</f>
        <v>#REF!</v>
      </c>
      <c r="B1062" s="661" t="e">
        <f aca="false">IF(A1062="","",+B1061)</f>
        <v>#REF!</v>
      </c>
      <c r="C1062" s="661" t="e">
        <f aca="false">IF(A1062="","",IF(#REF!+'Plano Prestação Mensal Proposta'!A1062&gt;120,0,ROUND(IF(B1062&gt;0.045,(0.045*0.5),(0.5)*B1062),7)))</f>
        <v>#REF!</v>
      </c>
      <c r="D1062" s="661" t="e">
        <f aca="false">IF(A1062="","",+B1062-C1062)</f>
        <v>#REF!</v>
      </c>
      <c r="E1062" s="662" t="e">
        <f aca="false">IF(A1062="","",IF(F1061="","",+E1061-F1061))</f>
        <v>#REF!</v>
      </c>
      <c r="F1062" s="662" t="e">
        <f aca="false">IF(A1062="","",IF(J1062="","",+J1062-H1062))</f>
        <v>#REF!</v>
      </c>
      <c r="G1062" s="662" t="e">
        <f aca="false">IF(A1062="","",IF(E1062="","",ROUND(+E1062*((1+B1062)^(1/12)-1),2)))</f>
        <v>#REF!</v>
      </c>
      <c r="H1062" s="662" t="e">
        <f aca="false">IF(A1062="","",IF(E1062="","",ROUND(+E1062*((1+D1062)^(1/12)-1),2)))</f>
        <v>#REF!</v>
      </c>
      <c r="I1062" s="662" t="e">
        <f aca="false">IF(A1062="","",+G1062-H1062)</f>
        <v>#REF!</v>
      </c>
      <c r="J1062" s="662" t="e">
        <f aca="false">IF(A1062="","",IF(#REF!="","",PMT((1+D1062)^(1/12)-1,(#REF!*12)-A1062+1,-E1062)))</f>
        <v>#REF!</v>
      </c>
    </row>
    <row r="1063" customFormat="false" ht="14.25" hidden="false" customHeight="false" outlineLevel="0" collapsed="false">
      <c r="A1063" s="660" t="e">
        <f aca="false">IF(A1062="","",IF(A1062=#REF!*12,"",+A1062+1))</f>
        <v>#REF!</v>
      </c>
      <c r="B1063" s="661" t="e">
        <f aca="false">IF(A1063="","",+B1062)</f>
        <v>#REF!</v>
      </c>
      <c r="C1063" s="661" t="e">
        <f aca="false">IF(A1063="","",IF(#REF!+'Plano Prestação Mensal Proposta'!A1063&gt;120,0,ROUND(IF(B1063&gt;0.045,(0.045*0.5),(0.5)*B1063),7)))</f>
        <v>#REF!</v>
      </c>
      <c r="D1063" s="661" t="e">
        <f aca="false">IF(A1063="","",+B1063-C1063)</f>
        <v>#REF!</v>
      </c>
      <c r="E1063" s="662" t="e">
        <f aca="false">IF(A1063="","",IF(F1062="","",+E1062-F1062))</f>
        <v>#REF!</v>
      </c>
      <c r="F1063" s="662" t="e">
        <f aca="false">IF(A1063="","",IF(J1063="","",+J1063-H1063))</f>
        <v>#REF!</v>
      </c>
      <c r="G1063" s="662" t="e">
        <f aca="false">IF(A1063="","",IF(E1063="","",ROUND(+E1063*((1+B1063)^(1/12)-1),2)))</f>
        <v>#REF!</v>
      </c>
      <c r="H1063" s="662" t="e">
        <f aca="false">IF(A1063="","",IF(E1063="","",ROUND(+E1063*((1+D1063)^(1/12)-1),2)))</f>
        <v>#REF!</v>
      </c>
      <c r="I1063" s="662" t="e">
        <f aca="false">IF(A1063="","",+G1063-H1063)</f>
        <v>#REF!</v>
      </c>
      <c r="J1063" s="662" t="e">
        <f aca="false">IF(A1063="","",IF(#REF!="","",PMT((1+D1063)^(1/12)-1,(#REF!*12)-A1063+1,-E1063)))</f>
        <v>#REF!</v>
      </c>
    </row>
    <row r="1064" customFormat="false" ht="14.25" hidden="false" customHeight="false" outlineLevel="0" collapsed="false">
      <c r="A1064" s="660" t="e">
        <f aca="false">IF(A1063="","",IF(A1063=#REF!*12,"",+A1063+1))</f>
        <v>#REF!</v>
      </c>
      <c r="B1064" s="661" t="e">
        <f aca="false">IF(A1064="","",+B1063)</f>
        <v>#REF!</v>
      </c>
      <c r="C1064" s="661" t="e">
        <f aca="false">IF(A1064="","",IF(#REF!+'Plano Prestação Mensal Proposta'!A1064&gt;120,0,ROUND(IF(B1064&gt;0.045,(0.045*0.5),(0.5)*B1064),7)))</f>
        <v>#REF!</v>
      </c>
      <c r="D1064" s="661" t="e">
        <f aca="false">IF(A1064="","",+B1064-C1064)</f>
        <v>#REF!</v>
      </c>
      <c r="E1064" s="662" t="e">
        <f aca="false">IF(A1064="","",IF(F1063="","",+E1063-F1063))</f>
        <v>#REF!</v>
      </c>
      <c r="F1064" s="662" t="e">
        <f aca="false">IF(A1064="","",IF(J1064="","",+J1064-H1064))</f>
        <v>#REF!</v>
      </c>
      <c r="G1064" s="662" t="e">
        <f aca="false">IF(A1064="","",IF(E1064="","",ROUND(+E1064*((1+B1064)^(1/12)-1),2)))</f>
        <v>#REF!</v>
      </c>
      <c r="H1064" s="662" t="e">
        <f aca="false">IF(A1064="","",IF(E1064="","",ROUND(+E1064*((1+D1064)^(1/12)-1),2)))</f>
        <v>#REF!</v>
      </c>
      <c r="I1064" s="662" t="e">
        <f aca="false">IF(A1064="","",+G1064-H1064)</f>
        <v>#REF!</v>
      </c>
      <c r="J1064" s="662" t="e">
        <f aca="false">IF(A1064="","",IF(#REF!="","",PMT((1+D1064)^(1/12)-1,(#REF!*12)-A1064+1,-E1064)))</f>
        <v>#REF!</v>
      </c>
    </row>
    <row r="1065" customFormat="false" ht="14.25" hidden="false" customHeight="false" outlineLevel="0" collapsed="false">
      <c r="A1065" s="660" t="e">
        <f aca="false">IF(A1064="","",IF(A1064=#REF!*12,"",+A1064+1))</f>
        <v>#REF!</v>
      </c>
      <c r="B1065" s="661" t="e">
        <f aca="false">IF(A1065="","",+B1064)</f>
        <v>#REF!</v>
      </c>
      <c r="C1065" s="661" t="e">
        <f aca="false">IF(A1065="","",IF(#REF!+'Plano Prestação Mensal Proposta'!A1065&gt;120,0,ROUND(IF(B1065&gt;0.045,(0.045*0.5),(0.5)*B1065),7)))</f>
        <v>#REF!</v>
      </c>
      <c r="D1065" s="661" t="e">
        <f aca="false">IF(A1065="","",+B1065-C1065)</f>
        <v>#REF!</v>
      </c>
      <c r="E1065" s="662" t="e">
        <f aca="false">IF(A1065="","",IF(F1064="","",+E1064-F1064))</f>
        <v>#REF!</v>
      </c>
      <c r="F1065" s="662" t="e">
        <f aca="false">IF(A1065="","",IF(J1065="","",+J1065-H1065))</f>
        <v>#REF!</v>
      </c>
      <c r="G1065" s="662" t="e">
        <f aca="false">IF(A1065="","",IF(E1065="","",ROUND(+E1065*((1+B1065)^(1/12)-1),2)))</f>
        <v>#REF!</v>
      </c>
      <c r="H1065" s="662" t="e">
        <f aca="false">IF(A1065="","",IF(E1065="","",ROUND(+E1065*((1+D1065)^(1/12)-1),2)))</f>
        <v>#REF!</v>
      </c>
      <c r="I1065" s="662" t="e">
        <f aca="false">IF(A1065="","",+G1065-H1065)</f>
        <v>#REF!</v>
      </c>
      <c r="J1065" s="662" t="e">
        <f aca="false">IF(A1065="","",IF(#REF!="","",PMT((1+D1065)^(1/12)-1,(#REF!*12)-A1065+1,-E1065)))</f>
        <v>#REF!</v>
      </c>
    </row>
    <row r="1066" customFormat="false" ht="14.25" hidden="false" customHeight="false" outlineLevel="0" collapsed="false">
      <c r="A1066" s="660" t="e">
        <f aca="false">IF(A1065="","",IF(A1065=#REF!*12,"",+A1065+1))</f>
        <v>#REF!</v>
      </c>
      <c r="B1066" s="661" t="e">
        <f aca="false">IF(A1066="","",+B1065)</f>
        <v>#REF!</v>
      </c>
      <c r="C1066" s="661" t="e">
        <f aca="false">IF(A1066="","",IF(#REF!+'Plano Prestação Mensal Proposta'!A1066&gt;120,0,ROUND(IF(B1066&gt;0.045,(0.045*0.5),(0.5)*B1066),7)))</f>
        <v>#REF!</v>
      </c>
      <c r="D1066" s="661" t="e">
        <f aca="false">IF(A1066="","",+B1066-C1066)</f>
        <v>#REF!</v>
      </c>
      <c r="E1066" s="662" t="e">
        <f aca="false">IF(A1066="","",IF(F1065="","",+E1065-F1065))</f>
        <v>#REF!</v>
      </c>
      <c r="F1066" s="662" t="e">
        <f aca="false">IF(A1066="","",IF(J1066="","",+J1066-H1066))</f>
        <v>#REF!</v>
      </c>
      <c r="G1066" s="662" t="e">
        <f aca="false">IF(A1066="","",IF(E1066="","",ROUND(+E1066*((1+B1066)^(1/12)-1),2)))</f>
        <v>#REF!</v>
      </c>
      <c r="H1066" s="662" t="e">
        <f aca="false">IF(A1066="","",IF(E1066="","",ROUND(+E1066*((1+D1066)^(1/12)-1),2)))</f>
        <v>#REF!</v>
      </c>
      <c r="I1066" s="662" t="e">
        <f aca="false">IF(A1066="","",+G1066-H1066)</f>
        <v>#REF!</v>
      </c>
      <c r="J1066" s="662" t="e">
        <f aca="false">IF(A1066="","",IF(#REF!="","",PMT((1+D1066)^(1/12)-1,(#REF!*12)-A1066+1,-E1066)))</f>
        <v>#REF!</v>
      </c>
    </row>
    <row r="1067" customFormat="false" ht="14.25" hidden="false" customHeight="false" outlineLevel="0" collapsed="false">
      <c r="A1067" s="660" t="e">
        <f aca="false">IF(A1066="","",IF(A1066=#REF!*12,"",+A1066+1))</f>
        <v>#REF!</v>
      </c>
      <c r="B1067" s="661" t="e">
        <f aca="false">IF(A1067="","",+B1066)</f>
        <v>#REF!</v>
      </c>
      <c r="C1067" s="661" t="e">
        <f aca="false">IF(A1067="","",IF(#REF!+'Plano Prestação Mensal Proposta'!A1067&gt;120,0,ROUND(IF(B1067&gt;0.045,(0.045*0.5),(0.5)*B1067),7)))</f>
        <v>#REF!</v>
      </c>
      <c r="D1067" s="661" t="e">
        <f aca="false">IF(A1067="","",+B1067-C1067)</f>
        <v>#REF!</v>
      </c>
      <c r="E1067" s="662" t="e">
        <f aca="false">IF(A1067="","",IF(F1066="","",+E1066-F1066))</f>
        <v>#REF!</v>
      </c>
      <c r="F1067" s="662" t="e">
        <f aca="false">IF(A1067="","",IF(J1067="","",+J1067-H1067))</f>
        <v>#REF!</v>
      </c>
      <c r="G1067" s="662" t="e">
        <f aca="false">IF(A1067="","",IF(E1067="","",ROUND(+E1067*((1+B1067)^(1/12)-1),2)))</f>
        <v>#REF!</v>
      </c>
      <c r="H1067" s="662" t="e">
        <f aca="false">IF(A1067="","",IF(E1067="","",ROUND(+E1067*((1+D1067)^(1/12)-1),2)))</f>
        <v>#REF!</v>
      </c>
      <c r="I1067" s="662" t="e">
        <f aca="false">IF(A1067="","",+G1067-H1067)</f>
        <v>#REF!</v>
      </c>
      <c r="J1067" s="662" t="e">
        <f aca="false">IF(A1067="","",IF(#REF!="","",PMT((1+D1067)^(1/12)-1,(#REF!*12)-A1067+1,-E1067)))</f>
        <v>#REF!</v>
      </c>
    </row>
    <row r="1068" customFormat="false" ht="14.25" hidden="false" customHeight="false" outlineLevel="0" collapsed="false">
      <c r="A1068" s="660" t="e">
        <f aca="false">IF(A1067="","",IF(A1067=#REF!*12,"",+A1067+1))</f>
        <v>#REF!</v>
      </c>
      <c r="B1068" s="661" t="e">
        <f aca="false">IF(A1068="","",+B1067)</f>
        <v>#REF!</v>
      </c>
      <c r="C1068" s="661" t="e">
        <f aca="false">IF(A1068="","",IF(#REF!+'Plano Prestação Mensal Proposta'!A1068&gt;120,0,ROUND(IF(B1068&gt;0.045,(0.045*0.5),(0.5)*B1068),7)))</f>
        <v>#REF!</v>
      </c>
      <c r="D1068" s="661" t="e">
        <f aca="false">IF(A1068="","",+B1068-C1068)</f>
        <v>#REF!</v>
      </c>
      <c r="E1068" s="662" t="e">
        <f aca="false">IF(A1068="","",IF(F1067="","",+E1067-F1067))</f>
        <v>#REF!</v>
      </c>
      <c r="F1068" s="662" t="e">
        <f aca="false">IF(A1068="","",IF(J1068="","",+J1068-H1068))</f>
        <v>#REF!</v>
      </c>
      <c r="G1068" s="662" t="e">
        <f aca="false">IF(A1068="","",IF(E1068="","",ROUND(+E1068*((1+B1068)^(1/12)-1),2)))</f>
        <v>#REF!</v>
      </c>
      <c r="H1068" s="662" t="e">
        <f aca="false">IF(A1068="","",IF(E1068="","",ROUND(+E1068*((1+D1068)^(1/12)-1),2)))</f>
        <v>#REF!</v>
      </c>
      <c r="I1068" s="662" t="e">
        <f aca="false">IF(A1068="","",+G1068-H1068)</f>
        <v>#REF!</v>
      </c>
      <c r="J1068" s="662" t="e">
        <f aca="false">IF(A1068="","",IF(#REF!="","",PMT((1+D1068)^(1/12)-1,(#REF!*12)-A1068+1,-E1068)))</f>
        <v>#REF!</v>
      </c>
    </row>
    <row r="1069" customFormat="false" ht="14.25" hidden="false" customHeight="false" outlineLevel="0" collapsed="false">
      <c r="A1069" s="660" t="e">
        <f aca="false">IF(A1068="","",IF(A1068=#REF!*12,"",+A1068+1))</f>
        <v>#REF!</v>
      </c>
      <c r="B1069" s="661" t="e">
        <f aca="false">IF(A1069="","",+B1068)</f>
        <v>#REF!</v>
      </c>
      <c r="C1069" s="661" t="e">
        <f aca="false">IF(A1069="","",IF(#REF!+'Plano Prestação Mensal Proposta'!A1069&gt;120,0,ROUND(IF(B1069&gt;0.045,(0.045*0.5),(0.5)*B1069),7)))</f>
        <v>#REF!</v>
      </c>
      <c r="D1069" s="661" t="e">
        <f aca="false">IF(A1069="","",+B1069-C1069)</f>
        <v>#REF!</v>
      </c>
      <c r="E1069" s="662" t="e">
        <f aca="false">IF(A1069="","",IF(F1068="","",+E1068-F1068))</f>
        <v>#REF!</v>
      </c>
      <c r="F1069" s="662" t="e">
        <f aca="false">IF(A1069="","",IF(J1069="","",+J1069-H1069))</f>
        <v>#REF!</v>
      </c>
      <c r="G1069" s="662" t="e">
        <f aca="false">IF(A1069="","",IF(E1069="","",ROUND(+E1069*((1+B1069)^(1/12)-1),2)))</f>
        <v>#REF!</v>
      </c>
      <c r="H1069" s="662" t="e">
        <f aca="false">IF(A1069="","",IF(E1069="","",ROUND(+E1069*((1+D1069)^(1/12)-1),2)))</f>
        <v>#REF!</v>
      </c>
      <c r="I1069" s="662" t="e">
        <f aca="false">IF(A1069="","",+G1069-H1069)</f>
        <v>#REF!</v>
      </c>
      <c r="J1069" s="662" t="e">
        <f aca="false">IF(A1069="","",IF(#REF!="","",PMT((1+D1069)^(1/12)-1,(#REF!*12)-A1069+1,-E1069)))</f>
        <v>#REF!</v>
      </c>
    </row>
    <row r="1070" customFormat="false" ht="14.25" hidden="false" customHeight="false" outlineLevel="0" collapsed="false">
      <c r="A1070" s="660" t="e">
        <f aca="false">IF(A1069="","",IF(A1069=#REF!*12,"",+A1069+1))</f>
        <v>#REF!</v>
      </c>
      <c r="B1070" s="661" t="e">
        <f aca="false">IF(A1070="","",+B1069)</f>
        <v>#REF!</v>
      </c>
      <c r="C1070" s="661" t="e">
        <f aca="false">IF(A1070="","",IF(#REF!+'Plano Prestação Mensal Proposta'!A1070&gt;120,0,ROUND(IF(B1070&gt;0.045,(0.045*0.5),(0.5)*B1070),7)))</f>
        <v>#REF!</v>
      </c>
      <c r="D1070" s="661" t="e">
        <f aca="false">IF(A1070="","",+B1070-C1070)</f>
        <v>#REF!</v>
      </c>
      <c r="E1070" s="662" t="e">
        <f aca="false">IF(A1070="","",IF(F1069="","",+E1069-F1069))</f>
        <v>#REF!</v>
      </c>
      <c r="F1070" s="662" t="e">
        <f aca="false">IF(A1070="","",IF(J1070="","",+J1070-H1070))</f>
        <v>#REF!</v>
      </c>
      <c r="G1070" s="662" t="e">
        <f aca="false">IF(A1070="","",IF(E1070="","",ROUND(+E1070*((1+B1070)^(1/12)-1),2)))</f>
        <v>#REF!</v>
      </c>
      <c r="H1070" s="662" t="e">
        <f aca="false">IF(A1070="","",IF(E1070="","",ROUND(+E1070*((1+D1070)^(1/12)-1),2)))</f>
        <v>#REF!</v>
      </c>
      <c r="I1070" s="662" t="e">
        <f aca="false">IF(A1070="","",+G1070-H1070)</f>
        <v>#REF!</v>
      </c>
      <c r="J1070" s="662" t="e">
        <f aca="false">IF(A1070="","",IF(#REF!="","",PMT((1+D1070)^(1/12)-1,(#REF!*12)-A1070+1,-E1070)))</f>
        <v>#REF!</v>
      </c>
    </row>
    <row r="1071" customFormat="false" ht="14.25" hidden="false" customHeight="false" outlineLevel="0" collapsed="false">
      <c r="A1071" s="660" t="e">
        <f aca="false">IF(A1070="","",IF(A1070=#REF!*12,"",+A1070+1))</f>
        <v>#REF!</v>
      </c>
      <c r="B1071" s="661" t="e">
        <f aca="false">IF(A1071="","",+B1070)</f>
        <v>#REF!</v>
      </c>
      <c r="C1071" s="661" t="e">
        <f aca="false">IF(A1071="","",IF(#REF!+'Plano Prestação Mensal Proposta'!A1071&gt;120,0,ROUND(IF(B1071&gt;0.045,(0.045*0.5),(0.5)*B1071),7)))</f>
        <v>#REF!</v>
      </c>
      <c r="D1071" s="661" t="e">
        <f aca="false">IF(A1071="","",+B1071-C1071)</f>
        <v>#REF!</v>
      </c>
      <c r="E1071" s="662" t="e">
        <f aca="false">IF(A1071="","",IF(F1070="","",+E1070-F1070))</f>
        <v>#REF!</v>
      </c>
      <c r="F1071" s="662" t="e">
        <f aca="false">IF(A1071="","",IF(J1071="","",+J1071-H1071))</f>
        <v>#REF!</v>
      </c>
      <c r="G1071" s="662" t="e">
        <f aca="false">IF(A1071="","",IF(E1071="","",ROUND(+E1071*((1+B1071)^(1/12)-1),2)))</f>
        <v>#REF!</v>
      </c>
      <c r="H1071" s="662" t="e">
        <f aca="false">IF(A1071="","",IF(E1071="","",ROUND(+E1071*((1+D1071)^(1/12)-1),2)))</f>
        <v>#REF!</v>
      </c>
      <c r="I1071" s="662" t="e">
        <f aca="false">IF(A1071="","",+G1071-H1071)</f>
        <v>#REF!</v>
      </c>
      <c r="J1071" s="662" t="e">
        <f aca="false">IF(A1071="","",IF(#REF!="","",PMT((1+D1071)^(1/12)-1,(#REF!*12)-A1071+1,-E1071)))</f>
        <v>#REF!</v>
      </c>
    </row>
    <row r="1072" customFormat="false" ht="14.25" hidden="false" customHeight="false" outlineLevel="0" collapsed="false">
      <c r="A1072" s="660" t="e">
        <f aca="false">IF(A1071="","",IF(A1071=#REF!*12,"",+A1071+1))</f>
        <v>#REF!</v>
      </c>
      <c r="B1072" s="661" t="e">
        <f aca="false">IF(A1072="","",+B1071)</f>
        <v>#REF!</v>
      </c>
      <c r="C1072" s="661" t="e">
        <f aca="false">IF(A1072="","",IF(#REF!+'Plano Prestação Mensal Proposta'!A1072&gt;120,0,ROUND(IF(B1072&gt;0.045,(0.045*0.5),(0.5)*B1072),7)))</f>
        <v>#REF!</v>
      </c>
      <c r="D1072" s="661" t="e">
        <f aca="false">IF(A1072="","",+B1072-C1072)</f>
        <v>#REF!</v>
      </c>
      <c r="E1072" s="662" t="e">
        <f aca="false">IF(A1072="","",IF(F1071="","",+E1071-F1071))</f>
        <v>#REF!</v>
      </c>
      <c r="F1072" s="662" t="e">
        <f aca="false">IF(A1072="","",IF(J1072="","",+J1072-H1072))</f>
        <v>#REF!</v>
      </c>
      <c r="G1072" s="662" t="e">
        <f aca="false">IF(A1072="","",IF(E1072="","",ROUND(+E1072*((1+B1072)^(1/12)-1),2)))</f>
        <v>#REF!</v>
      </c>
      <c r="H1072" s="662" t="e">
        <f aca="false">IF(A1072="","",IF(E1072="","",ROUND(+E1072*((1+D1072)^(1/12)-1),2)))</f>
        <v>#REF!</v>
      </c>
      <c r="I1072" s="662" t="e">
        <f aca="false">IF(A1072="","",+G1072-H1072)</f>
        <v>#REF!</v>
      </c>
      <c r="J1072" s="662" t="e">
        <f aca="false">IF(A1072="","",IF(#REF!="","",PMT((1+D1072)^(1/12)-1,(#REF!*12)-A1072+1,-E1072)))</f>
        <v>#REF!</v>
      </c>
    </row>
    <row r="1073" customFormat="false" ht="14.25" hidden="false" customHeight="false" outlineLevel="0" collapsed="false">
      <c r="A1073" s="660" t="e">
        <f aca="false">IF(A1072="","",IF(A1072=#REF!*12,"",+A1072+1))</f>
        <v>#REF!</v>
      </c>
      <c r="B1073" s="661" t="e">
        <f aca="false">IF(A1073="","",+B1072)</f>
        <v>#REF!</v>
      </c>
      <c r="C1073" s="661" t="e">
        <f aca="false">IF(A1073="","",IF(#REF!+'Plano Prestação Mensal Proposta'!A1073&gt;120,0,ROUND(IF(B1073&gt;0.045,(0.045*0.5),(0.5)*B1073),7)))</f>
        <v>#REF!</v>
      </c>
      <c r="D1073" s="661" t="e">
        <f aca="false">IF(A1073="","",+B1073-C1073)</f>
        <v>#REF!</v>
      </c>
      <c r="E1073" s="662" t="e">
        <f aca="false">IF(A1073="","",IF(F1072="","",+E1072-F1072))</f>
        <v>#REF!</v>
      </c>
      <c r="F1073" s="662" t="e">
        <f aca="false">IF(A1073="","",IF(J1073="","",+J1073-H1073))</f>
        <v>#REF!</v>
      </c>
      <c r="G1073" s="662" t="e">
        <f aca="false">IF(A1073="","",IF(E1073="","",ROUND(+E1073*((1+B1073)^(1/12)-1),2)))</f>
        <v>#REF!</v>
      </c>
      <c r="H1073" s="662" t="e">
        <f aca="false">IF(A1073="","",IF(E1073="","",ROUND(+E1073*((1+D1073)^(1/12)-1),2)))</f>
        <v>#REF!</v>
      </c>
      <c r="I1073" s="662" t="e">
        <f aca="false">IF(A1073="","",+G1073-H1073)</f>
        <v>#REF!</v>
      </c>
      <c r="J1073" s="662" t="e">
        <f aca="false">IF(A1073="","",IF(#REF!="","",PMT((1+D1073)^(1/12)-1,(#REF!*12)-A1073+1,-E1073)))</f>
        <v>#REF!</v>
      </c>
    </row>
    <row r="1074" customFormat="false" ht="14.25" hidden="false" customHeight="false" outlineLevel="0" collapsed="false">
      <c r="A1074" s="660" t="e">
        <f aca="false">IF(A1073="","",IF(A1073=#REF!*12,"",+A1073+1))</f>
        <v>#REF!</v>
      </c>
      <c r="B1074" s="661" t="e">
        <f aca="false">IF(A1074="","",+B1073)</f>
        <v>#REF!</v>
      </c>
      <c r="C1074" s="661" t="e">
        <f aca="false">IF(A1074="","",IF(#REF!+'Plano Prestação Mensal Proposta'!A1074&gt;120,0,ROUND(IF(B1074&gt;0.045,(0.045*0.5),(0.5)*B1074),7)))</f>
        <v>#REF!</v>
      </c>
      <c r="D1074" s="661" t="e">
        <f aca="false">IF(A1074="","",+B1074-C1074)</f>
        <v>#REF!</v>
      </c>
      <c r="E1074" s="662" t="e">
        <f aca="false">IF(A1074="","",IF(F1073="","",+E1073-F1073))</f>
        <v>#REF!</v>
      </c>
      <c r="F1074" s="662" t="e">
        <f aca="false">IF(A1074="","",IF(J1074="","",+J1074-H1074))</f>
        <v>#REF!</v>
      </c>
      <c r="G1074" s="662" t="e">
        <f aca="false">IF(A1074="","",IF(E1074="","",ROUND(+E1074*((1+B1074)^(1/12)-1),2)))</f>
        <v>#REF!</v>
      </c>
      <c r="H1074" s="662" t="e">
        <f aca="false">IF(A1074="","",IF(E1074="","",ROUND(+E1074*((1+D1074)^(1/12)-1),2)))</f>
        <v>#REF!</v>
      </c>
      <c r="I1074" s="662" t="e">
        <f aca="false">IF(A1074="","",+G1074-H1074)</f>
        <v>#REF!</v>
      </c>
      <c r="J1074" s="662" t="e">
        <f aca="false">IF(A1074="","",IF(#REF!="","",PMT((1+D1074)^(1/12)-1,(#REF!*12)-A1074+1,-E1074)))</f>
        <v>#REF!</v>
      </c>
    </row>
    <row r="1075" customFormat="false" ht="14.25" hidden="false" customHeight="false" outlineLevel="0" collapsed="false">
      <c r="A1075" s="660" t="e">
        <f aca="false">IF(A1074="","",IF(A1074=#REF!*12,"",+A1074+1))</f>
        <v>#REF!</v>
      </c>
      <c r="B1075" s="661" t="e">
        <f aca="false">IF(A1075="","",+B1074)</f>
        <v>#REF!</v>
      </c>
      <c r="C1075" s="661" t="e">
        <f aca="false">IF(A1075="","",IF(#REF!+'Plano Prestação Mensal Proposta'!A1075&gt;120,0,ROUND(IF(B1075&gt;0.045,(0.045*0.5),(0.5)*B1075),7)))</f>
        <v>#REF!</v>
      </c>
      <c r="D1075" s="661" t="e">
        <f aca="false">IF(A1075="","",+B1075-C1075)</f>
        <v>#REF!</v>
      </c>
      <c r="E1075" s="662" t="e">
        <f aca="false">IF(A1075="","",IF(F1074="","",+E1074-F1074))</f>
        <v>#REF!</v>
      </c>
      <c r="F1075" s="662" t="e">
        <f aca="false">IF(A1075="","",IF(J1075="","",+J1075-H1075))</f>
        <v>#REF!</v>
      </c>
      <c r="G1075" s="662" t="e">
        <f aca="false">IF(A1075="","",IF(E1075="","",ROUND(+E1075*((1+B1075)^(1/12)-1),2)))</f>
        <v>#REF!</v>
      </c>
      <c r="H1075" s="662" t="e">
        <f aca="false">IF(A1075="","",IF(E1075="","",ROUND(+E1075*((1+D1075)^(1/12)-1),2)))</f>
        <v>#REF!</v>
      </c>
      <c r="I1075" s="662" t="e">
        <f aca="false">IF(A1075="","",+G1075-H1075)</f>
        <v>#REF!</v>
      </c>
      <c r="J1075" s="662" t="e">
        <f aca="false">IF(A1075="","",IF(#REF!="","",PMT((1+D1075)^(1/12)-1,(#REF!*12)-A1075+1,-E1075)))</f>
        <v>#REF!</v>
      </c>
    </row>
    <row r="1076" customFormat="false" ht="14.25" hidden="false" customHeight="false" outlineLevel="0" collapsed="false">
      <c r="A1076" s="660" t="e">
        <f aca="false">IF(A1075="","",IF(A1075=#REF!*12,"",+A1075+1))</f>
        <v>#REF!</v>
      </c>
      <c r="B1076" s="661" t="e">
        <f aca="false">IF(A1076="","",+B1075)</f>
        <v>#REF!</v>
      </c>
      <c r="C1076" s="661" t="e">
        <f aca="false">IF(A1076="","",IF(#REF!+'Plano Prestação Mensal Proposta'!A1076&gt;120,0,ROUND(IF(B1076&gt;0.045,(0.045*0.5),(0.5)*B1076),7)))</f>
        <v>#REF!</v>
      </c>
      <c r="D1076" s="661" t="e">
        <f aca="false">IF(A1076="","",+B1076-C1076)</f>
        <v>#REF!</v>
      </c>
      <c r="E1076" s="662" t="e">
        <f aca="false">IF(A1076="","",IF(F1075="","",+E1075-F1075))</f>
        <v>#REF!</v>
      </c>
      <c r="F1076" s="662" t="e">
        <f aca="false">IF(A1076="","",IF(J1076="","",+J1076-H1076))</f>
        <v>#REF!</v>
      </c>
      <c r="G1076" s="662" t="e">
        <f aca="false">IF(A1076="","",IF(E1076="","",ROUND(+E1076*((1+B1076)^(1/12)-1),2)))</f>
        <v>#REF!</v>
      </c>
      <c r="H1076" s="662" t="e">
        <f aca="false">IF(A1076="","",IF(E1076="","",ROUND(+E1076*((1+D1076)^(1/12)-1),2)))</f>
        <v>#REF!</v>
      </c>
      <c r="I1076" s="662" t="e">
        <f aca="false">IF(A1076="","",+G1076-H1076)</f>
        <v>#REF!</v>
      </c>
      <c r="J1076" s="662" t="e">
        <f aca="false">IF(A1076="","",IF(#REF!="","",PMT((1+D1076)^(1/12)-1,(#REF!*12)-A1076+1,-E1076)))</f>
        <v>#REF!</v>
      </c>
    </row>
    <row r="1077" customFormat="false" ht="14.25" hidden="false" customHeight="false" outlineLevel="0" collapsed="false">
      <c r="A1077" s="660" t="e">
        <f aca="false">IF(A1076="","",IF(A1076=#REF!*12,"",+A1076+1))</f>
        <v>#REF!</v>
      </c>
      <c r="B1077" s="661" t="e">
        <f aca="false">IF(A1077="","",+B1076)</f>
        <v>#REF!</v>
      </c>
      <c r="C1077" s="661" t="e">
        <f aca="false">IF(A1077="","",IF(#REF!+'Plano Prestação Mensal Proposta'!A1077&gt;120,0,ROUND(IF(B1077&gt;0.045,(0.045*0.5),(0.5)*B1077),7)))</f>
        <v>#REF!</v>
      </c>
      <c r="D1077" s="661" t="e">
        <f aca="false">IF(A1077="","",+B1077-C1077)</f>
        <v>#REF!</v>
      </c>
      <c r="E1077" s="662" t="e">
        <f aca="false">IF(A1077="","",IF(F1076="","",+E1076-F1076))</f>
        <v>#REF!</v>
      </c>
      <c r="F1077" s="662" t="e">
        <f aca="false">IF(A1077="","",IF(J1077="","",+J1077-H1077))</f>
        <v>#REF!</v>
      </c>
      <c r="G1077" s="662" t="e">
        <f aca="false">IF(A1077="","",IF(E1077="","",ROUND(+E1077*((1+B1077)^(1/12)-1),2)))</f>
        <v>#REF!</v>
      </c>
      <c r="H1077" s="662" t="e">
        <f aca="false">IF(A1077="","",IF(E1077="","",ROUND(+E1077*((1+D1077)^(1/12)-1),2)))</f>
        <v>#REF!</v>
      </c>
      <c r="I1077" s="662" t="e">
        <f aca="false">IF(A1077="","",+G1077-H1077)</f>
        <v>#REF!</v>
      </c>
      <c r="J1077" s="662" t="e">
        <f aca="false">IF(A1077="","",IF(#REF!="","",PMT((1+D1077)^(1/12)-1,(#REF!*12)-A1077+1,-E1077)))</f>
        <v>#REF!</v>
      </c>
    </row>
    <row r="1078" customFormat="false" ht="14.25" hidden="false" customHeight="false" outlineLevel="0" collapsed="false">
      <c r="A1078" s="660" t="e">
        <f aca="false">IF(A1077="","",IF(A1077=#REF!*12,"",+A1077+1))</f>
        <v>#REF!</v>
      </c>
      <c r="B1078" s="661" t="e">
        <f aca="false">IF(A1078="","",+B1077)</f>
        <v>#REF!</v>
      </c>
      <c r="C1078" s="661" t="e">
        <f aca="false">IF(A1078="","",IF(#REF!+'Plano Prestação Mensal Proposta'!A1078&gt;120,0,ROUND(IF(B1078&gt;0.045,(0.045*0.5),(0.5)*B1078),7)))</f>
        <v>#REF!</v>
      </c>
      <c r="D1078" s="661" t="e">
        <f aca="false">IF(A1078="","",+B1078-C1078)</f>
        <v>#REF!</v>
      </c>
      <c r="E1078" s="662" t="e">
        <f aca="false">IF(A1078="","",IF(F1077="","",+E1077-F1077))</f>
        <v>#REF!</v>
      </c>
      <c r="F1078" s="662" t="e">
        <f aca="false">IF(A1078="","",IF(J1078="","",+J1078-H1078))</f>
        <v>#REF!</v>
      </c>
      <c r="G1078" s="662" t="e">
        <f aca="false">IF(A1078="","",IF(E1078="","",ROUND(+E1078*((1+B1078)^(1/12)-1),2)))</f>
        <v>#REF!</v>
      </c>
      <c r="H1078" s="662" t="e">
        <f aca="false">IF(A1078="","",IF(E1078="","",ROUND(+E1078*((1+D1078)^(1/12)-1),2)))</f>
        <v>#REF!</v>
      </c>
      <c r="I1078" s="662" t="e">
        <f aca="false">IF(A1078="","",+G1078-H1078)</f>
        <v>#REF!</v>
      </c>
      <c r="J1078" s="662" t="e">
        <f aca="false">IF(A1078="","",IF(#REF!="","",PMT((1+D1078)^(1/12)-1,(#REF!*12)-A1078+1,-E1078)))</f>
        <v>#REF!</v>
      </c>
    </row>
    <row r="1079" customFormat="false" ht="14.25" hidden="false" customHeight="false" outlineLevel="0" collapsed="false">
      <c r="A1079" s="660" t="e">
        <f aca="false">IF(A1078="","",IF(A1078=#REF!*12,"",+A1078+1))</f>
        <v>#REF!</v>
      </c>
      <c r="B1079" s="661" t="e">
        <f aca="false">IF(A1079="","",+B1078)</f>
        <v>#REF!</v>
      </c>
      <c r="C1079" s="661" t="e">
        <f aca="false">IF(A1079="","",IF(#REF!+'Plano Prestação Mensal Proposta'!A1079&gt;120,0,ROUND(IF(B1079&gt;0.045,(0.045*0.5),(0.5)*B1079),7)))</f>
        <v>#REF!</v>
      </c>
      <c r="D1079" s="661" t="e">
        <f aca="false">IF(A1079="","",+B1079-C1079)</f>
        <v>#REF!</v>
      </c>
      <c r="E1079" s="662" t="e">
        <f aca="false">IF(A1079="","",IF(F1078="","",+E1078-F1078))</f>
        <v>#REF!</v>
      </c>
      <c r="F1079" s="662" t="e">
        <f aca="false">IF(A1079="","",IF(J1079="","",+J1079-H1079))</f>
        <v>#REF!</v>
      </c>
      <c r="G1079" s="662" t="e">
        <f aca="false">IF(A1079="","",IF(E1079="","",ROUND(+E1079*((1+B1079)^(1/12)-1),2)))</f>
        <v>#REF!</v>
      </c>
      <c r="H1079" s="662" t="e">
        <f aca="false">IF(A1079="","",IF(E1079="","",ROUND(+E1079*((1+D1079)^(1/12)-1),2)))</f>
        <v>#REF!</v>
      </c>
      <c r="I1079" s="662" t="e">
        <f aca="false">IF(A1079="","",+G1079-H1079)</f>
        <v>#REF!</v>
      </c>
      <c r="J1079" s="662" t="e">
        <f aca="false">IF(A1079="","",IF(#REF!="","",PMT((1+D1079)^(1/12)-1,(#REF!*12)-A1079+1,-E1079)))</f>
        <v>#REF!</v>
      </c>
    </row>
    <row r="1080" customFormat="false" ht="14.25" hidden="false" customHeight="false" outlineLevel="0" collapsed="false">
      <c r="A1080" s="660" t="e">
        <f aca="false">IF(A1079="","",IF(A1079=#REF!*12,"",+A1079+1))</f>
        <v>#REF!</v>
      </c>
      <c r="B1080" s="661" t="e">
        <f aca="false">IF(A1080="","",+B1079)</f>
        <v>#REF!</v>
      </c>
      <c r="C1080" s="661" t="e">
        <f aca="false">IF(A1080="","",IF(#REF!+'Plano Prestação Mensal Proposta'!A1080&gt;120,0,ROUND(IF(B1080&gt;0.045,(0.045*0.5),(0.5)*B1080),7)))</f>
        <v>#REF!</v>
      </c>
      <c r="D1080" s="661" t="e">
        <f aca="false">IF(A1080="","",+B1080-C1080)</f>
        <v>#REF!</v>
      </c>
      <c r="E1080" s="662" t="e">
        <f aca="false">IF(A1080="","",IF(F1079="","",+E1079-F1079))</f>
        <v>#REF!</v>
      </c>
      <c r="F1080" s="662" t="e">
        <f aca="false">IF(A1080="","",IF(J1080="","",+J1080-H1080))</f>
        <v>#REF!</v>
      </c>
      <c r="G1080" s="662" t="e">
        <f aca="false">IF(A1080="","",IF(E1080="","",ROUND(+E1080*((1+B1080)^(1/12)-1),2)))</f>
        <v>#REF!</v>
      </c>
      <c r="H1080" s="662" t="e">
        <f aca="false">IF(A1080="","",IF(E1080="","",ROUND(+E1080*((1+D1080)^(1/12)-1),2)))</f>
        <v>#REF!</v>
      </c>
      <c r="I1080" s="662" t="e">
        <f aca="false">IF(A1080="","",+G1080-H1080)</f>
        <v>#REF!</v>
      </c>
      <c r="J1080" s="662" t="e">
        <f aca="false">IF(A1080="","",IF(#REF!="","",PMT((1+D1080)^(1/12)-1,(#REF!*12)-A1080+1,-E1080)))</f>
        <v>#REF!</v>
      </c>
    </row>
    <row r="1081" customFormat="false" ht="14.25" hidden="false" customHeight="false" outlineLevel="0" collapsed="false">
      <c r="A1081" s="660" t="e">
        <f aca="false">IF(A1080="","",IF(A1080=#REF!*12,"",+A1080+1))</f>
        <v>#REF!</v>
      </c>
      <c r="B1081" s="661" t="e">
        <f aca="false">IF(A1081="","",+B1080)</f>
        <v>#REF!</v>
      </c>
      <c r="C1081" s="661" t="e">
        <f aca="false">IF(A1081="","",IF(#REF!+'Plano Prestação Mensal Proposta'!A1081&gt;120,0,ROUND(IF(B1081&gt;0.045,(0.045*0.5),(0.5)*B1081),7)))</f>
        <v>#REF!</v>
      </c>
      <c r="D1081" s="661" t="e">
        <f aca="false">IF(A1081="","",+B1081-C1081)</f>
        <v>#REF!</v>
      </c>
      <c r="E1081" s="662" t="e">
        <f aca="false">IF(A1081="","",IF(F1080="","",+E1080-F1080))</f>
        <v>#REF!</v>
      </c>
      <c r="F1081" s="662" t="e">
        <f aca="false">IF(A1081="","",IF(J1081="","",+J1081-H1081))</f>
        <v>#REF!</v>
      </c>
      <c r="G1081" s="662" t="e">
        <f aca="false">IF(A1081="","",IF(E1081="","",ROUND(+E1081*((1+B1081)^(1/12)-1),2)))</f>
        <v>#REF!</v>
      </c>
      <c r="H1081" s="662" t="e">
        <f aca="false">IF(A1081="","",IF(E1081="","",ROUND(+E1081*((1+D1081)^(1/12)-1),2)))</f>
        <v>#REF!</v>
      </c>
      <c r="I1081" s="662" t="e">
        <f aca="false">IF(A1081="","",+G1081-H1081)</f>
        <v>#REF!</v>
      </c>
      <c r="J1081" s="662" t="e">
        <f aca="false">IF(A1081="","",IF(#REF!="","",PMT((1+D1081)^(1/12)-1,(#REF!*12)-A1081+1,-E1081)))</f>
        <v>#REF!</v>
      </c>
    </row>
    <row r="1082" customFormat="false" ht="14.25" hidden="false" customHeight="false" outlineLevel="0" collapsed="false">
      <c r="A1082" s="660" t="e">
        <f aca="false">IF(A1081="","",IF(A1081=#REF!*12,"",+A1081+1))</f>
        <v>#REF!</v>
      </c>
      <c r="B1082" s="661" t="e">
        <f aca="false">IF(A1082="","",+B1081)</f>
        <v>#REF!</v>
      </c>
      <c r="C1082" s="661" t="e">
        <f aca="false">IF(A1082="","",IF(#REF!+'Plano Prestação Mensal Proposta'!A1082&gt;120,0,ROUND(IF(B1082&gt;0.045,(0.045*0.5),(0.5)*B1082),7)))</f>
        <v>#REF!</v>
      </c>
      <c r="D1082" s="661" t="e">
        <f aca="false">IF(A1082="","",+B1082-C1082)</f>
        <v>#REF!</v>
      </c>
      <c r="E1082" s="662" t="e">
        <f aca="false">IF(A1082="","",IF(F1081="","",+E1081-F1081))</f>
        <v>#REF!</v>
      </c>
      <c r="F1082" s="662" t="e">
        <f aca="false">IF(A1082="","",IF(J1082="","",+J1082-H1082))</f>
        <v>#REF!</v>
      </c>
      <c r="G1082" s="662" t="e">
        <f aca="false">IF(A1082="","",IF(E1082="","",ROUND(+E1082*((1+B1082)^(1/12)-1),2)))</f>
        <v>#REF!</v>
      </c>
      <c r="H1082" s="662" t="e">
        <f aca="false">IF(A1082="","",IF(E1082="","",ROUND(+E1082*((1+D1082)^(1/12)-1),2)))</f>
        <v>#REF!</v>
      </c>
      <c r="I1082" s="662" t="e">
        <f aca="false">IF(A1082="","",+G1082-H1082)</f>
        <v>#REF!</v>
      </c>
      <c r="J1082" s="662" t="e">
        <f aca="false">IF(A1082="","",IF(#REF!="","",PMT((1+D1082)^(1/12)-1,(#REF!*12)-A1082+1,-E1082)))</f>
        <v>#REF!</v>
      </c>
    </row>
    <row r="1083" customFormat="false" ht="14.25" hidden="false" customHeight="false" outlineLevel="0" collapsed="false">
      <c r="A1083" s="660" t="e">
        <f aca="false">IF(A1082="","",IF(A1082=#REF!*12,"",+A1082+1))</f>
        <v>#REF!</v>
      </c>
      <c r="B1083" s="661" t="e">
        <f aca="false">IF(A1083="","",+B1082)</f>
        <v>#REF!</v>
      </c>
      <c r="C1083" s="661" t="e">
        <f aca="false">IF(A1083="","",IF(#REF!+'Plano Prestação Mensal Proposta'!A1083&gt;120,0,ROUND(IF(B1083&gt;0.045,(0.045*0.5),(0.5)*B1083),7)))</f>
        <v>#REF!</v>
      </c>
      <c r="D1083" s="661" t="e">
        <f aca="false">IF(A1083="","",+B1083-C1083)</f>
        <v>#REF!</v>
      </c>
      <c r="E1083" s="662" t="e">
        <f aca="false">IF(A1083="","",IF(F1082="","",+E1082-F1082))</f>
        <v>#REF!</v>
      </c>
      <c r="F1083" s="662" t="e">
        <f aca="false">IF(A1083="","",IF(J1083="","",+J1083-H1083))</f>
        <v>#REF!</v>
      </c>
      <c r="G1083" s="662" t="e">
        <f aca="false">IF(A1083="","",IF(E1083="","",ROUND(+E1083*((1+B1083)^(1/12)-1),2)))</f>
        <v>#REF!</v>
      </c>
      <c r="H1083" s="662" t="e">
        <f aca="false">IF(A1083="","",IF(E1083="","",ROUND(+E1083*((1+D1083)^(1/12)-1),2)))</f>
        <v>#REF!</v>
      </c>
      <c r="I1083" s="662" t="e">
        <f aca="false">IF(A1083="","",+G1083-H1083)</f>
        <v>#REF!</v>
      </c>
      <c r="J1083" s="662" t="e">
        <f aca="false">IF(A1083="","",IF(#REF!="","",PMT((1+D1083)^(1/12)-1,(#REF!*12)-A1083+1,-E1083)))</f>
        <v>#REF!</v>
      </c>
    </row>
    <row r="1084" customFormat="false" ht="14.25" hidden="false" customHeight="false" outlineLevel="0" collapsed="false">
      <c r="A1084" s="660" t="e">
        <f aca="false">IF(A1083="","",IF(A1083=#REF!*12,"",+A1083+1))</f>
        <v>#REF!</v>
      </c>
      <c r="B1084" s="661" t="e">
        <f aca="false">IF(A1084="","",+B1083)</f>
        <v>#REF!</v>
      </c>
      <c r="C1084" s="661" t="e">
        <f aca="false">IF(A1084="","",IF(#REF!+'Plano Prestação Mensal Proposta'!A1084&gt;120,0,ROUND(IF(B1084&gt;0.045,(0.045*0.5),(0.5)*B1084),7)))</f>
        <v>#REF!</v>
      </c>
      <c r="D1084" s="661" t="e">
        <f aca="false">IF(A1084="","",+B1084-C1084)</f>
        <v>#REF!</v>
      </c>
      <c r="E1084" s="662" t="e">
        <f aca="false">IF(A1084="","",IF(F1083="","",+E1083-F1083))</f>
        <v>#REF!</v>
      </c>
      <c r="F1084" s="662" t="e">
        <f aca="false">IF(A1084="","",IF(J1084="","",+J1084-H1084))</f>
        <v>#REF!</v>
      </c>
      <c r="G1084" s="662" t="e">
        <f aca="false">IF(A1084="","",IF(E1084="","",ROUND(+E1084*((1+B1084)^(1/12)-1),2)))</f>
        <v>#REF!</v>
      </c>
      <c r="H1084" s="662" t="e">
        <f aca="false">IF(A1084="","",IF(E1084="","",ROUND(+E1084*((1+D1084)^(1/12)-1),2)))</f>
        <v>#REF!</v>
      </c>
      <c r="I1084" s="662" t="e">
        <f aca="false">IF(A1084="","",+G1084-H1084)</f>
        <v>#REF!</v>
      </c>
      <c r="J1084" s="662" t="e">
        <f aca="false">IF(A1084="","",IF(#REF!="","",PMT((1+D1084)^(1/12)-1,(#REF!*12)-A1084+1,-E1084)))</f>
        <v>#REF!</v>
      </c>
    </row>
    <row r="1085" customFormat="false" ht="14.25" hidden="false" customHeight="false" outlineLevel="0" collapsed="false">
      <c r="A1085" s="660" t="e">
        <f aca="false">IF(A1084="","",IF(A1084=#REF!*12,"",+A1084+1))</f>
        <v>#REF!</v>
      </c>
      <c r="B1085" s="661" t="e">
        <f aca="false">IF(A1085="","",+B1084)</f>
        <v>#REF!</v>
      </c>
      <c r="C1085" s="661" t="e">
        <f aca="false">IF(A1085="","",IF(#REF!+'Plano Prestação Mensal Proposta'!A1085&gt;120,0,ROUND(IF(B1085&gt;0.045,(0.045*0.5),(0.5)*B1085),7)))</f>
        <v>#REF!</v>
      </c>
      <c r="D1085" s="661" t="e">
        <f aca="false">IF(A1085="","",+B1085-C1085)</f>
        <v>#REF!</v>
      </c>
      <c r="E1085" s="662" t="e">
        <f aca="false">IF(A1085="","",IF(F1084="","",+E1084-F1084))</f>
        <v>#REF!</v>
      </c>
      <c r="F1085" s="662" t="e">
        <f aca="false">IF(A1085="","",IF(J1085="","",+J1085-H1085))</f>
        <v>#REF!</v>
      </c>
      <c r="G1085" s="662" t="e">
        <f aca="false">IF(A1085="","",IF(E1085="","",ROUND(+E1085*((1+B1085)^(1/12)-1),2)))</f>
        <v>#REF!</v>
      </c>
      <c r="H1085" s="662" t="e">
        <f aca="false">IF(A1085="","",IF(E1085="","",ROUND(+E1085*((1+D1085)^(1/12)-1),2)))</f>
        <v>#REF!</v>
      </c>
      <c r="I1085" s="662" t="e">
        <f aca="false">IF(A1085="","",+G1085-H1085)</f>
        <v>#REF!</v>
      </c>
      <c r="J1085" s="662" t="e">
        <f aca="false">IF(A1085="","",IF(#REF!="","",PMT((1+D1085)^(1/12)-1,(#REF!*12)-A1085+1,-E1085)))</f>
        <v>#REF!</v>
      </c>
    </row>
    <row r="1086" customFormat="false" ht="14.25" hidden="false" customHeight="false" outlineLevel="0" collapsed="false">
      <c r="A1086" s="660" t="e">
        <f aca="false">IF(A1085="","",IF(A1085=#REF!*12,"",+A1085+1))</f>
        <v>#REF!</v>
      </c>
      <c r="B1086" s="661" t="e">
        <f aca="false">IF(A1086="","",+B1085)</f>
        <v>#REF!</v>
      </c>
      <c r="C1086" s="661" t="e">
        <f aca="false">IF(A1086="","",IF(#REF!+'Plano Prestação Mensal Proposta'!A1086&gt;120,0,ROUND(IF(B1086&gt;0.045,(0.045*0.5),(0.5)*B1086),7)))</f>
        <v>#REF!</v>
      </c>
      <c r="D1086" s="661" t="e">
        <f aca="false">IF(A1086="","",+B1086-C1086)</f>
        <v>#REF!</v>
      </c>
      <c r="E1086" s="662" t="e">
        <f aca="false">IF(A1086="","",IF(F1085="","",+E1085-F1085))</f>
        <v>#REF!</v>
      </c>
      <c r="F1086" s="662" t="e">
        <f aca="false">IF(A1086="","",IF(J1086="","",+J1086-H1086))</f>
        <v>#REF!</v>
      </c>
      <c r="G1086" s="662" t="e">
        <f aca="false">IF(A1086="","",IF(E1086="","",ROUND(+E1086*((1+B1086)^(1/12)-1),2)))</f>
        <v>#REF!</v>
      </c>
      <c r="H1086" s="662" t="e">
        <f aca="false">IF(A1086="","",IF(E1086="","",ROUND(+E1086*((1+D1086)^(1/12)-1),2)))</f>
        <v>#REF!</v>
      </c>
      <c r="I1086" s="662" t="e">
        <f aca="false">IF(A1086="","",+G1086-H1086)</f>
        <v>#REF!</v>
      </c>
      <c r="J1086" s="662" t="e">
        <f aca="false">IF(A1086="","",IF(#REF!="","",PMT((1+D1086)^(1/12)-1,(#REF!*12)-A1086+1,-E1086)))</f>
        <v>#REF!</v>
      </c>
    </row>
    <row r="1087" customFormat="false" ht="14.25" hidden="false" customHeight="false" outlineLevel="0" collapsed="false">
      <c r="A1087" s="660" t="e">
        <f aca="false">IF(A1086="","",IF(A1086=#REF!*12,"",+A1086+1))</f>
        <v>#REF!</v>
      </c>
      <c r="B1087" s="661" t="e">
        <f aca="false">IF(A1087="","",+B1086)</f>
        <v>#REF!</v>
      </c>
      <c r="C1087" s="661" t="e">
        <f aca="false">IF(A1087="","",IF(#REF!+'Plano Prestação Mensal Proposta'!A1087&gt;120,0,ROUND(IF(B1087&gt;0.045,(0.045*0.5),(0.5)*B1087),7)))</f>
        <v>#REF!</v>
      </c>
      <c r="D1087" s="661" t="e">
        <f aca="false">IF(A1087="","",+B1087-C1087)</f>
        <v>#REF!</v>
      </c>
      <c r="E1087" s="662" t="e">
        <f aca="false">IF(A1087="","",IF(F1086="","",+E1086-F1086))</f>
        <v>#REF!</v>
      </c>
      <c r="F1087" s="662" t="e">
        <f aca="false">IF(A1087="","",IF(J1087="","",+J1087-H1087))</f>
        <v>#REF!</v>
      </c>
      <c r="G1087" s="662" t="e">
        <f aca="false">IF(A1087="","",IF(E1087="","",ROUND(+E1087*((1+B1087)^(1/12)-1),2)))</f>
        <v>#REF!</v>
      </c>
      <c r="H1087" s="662" t="e">
        <f aca="false">IF(A1087="","",IF(E1087="","",ROUND(+E1087*((1+D1087)^(1/12)-1),2)))</f>
        <v>#REF!</v>
      </c>
      <c r="I1087" s="662" t="e">
        <f aca="false">IF(A1087="","",+G1087-H1087)</f>
        <v>#REF!</v>
      </c>
      <c r="J1087" s="662" t="e">
        <f aca="false">IF(A1087="","",IF(#REF!="","",PMT((1+D1087)^(1/12)-1,(#REF!*12)-A1087+1,-E1087)))</f>
        <v>#REF!</v>
      </c>
    </row>
    <row r="1088" customFormat="false" ht="14.25" hidden="false" customHeight="false" outlineLevel="0" collapsed="false">
      <c r="A1088" s="660" t="e">
        <f aca="false">IF(A1087="","",IF(A1087=#REF!*12,"",+A1087+1))</f>
        <v>#REF!</v>
      </c>
      <c r="B1088" s="661" t="e">
        <f aca="false">IF(A1088="","",+B1087)</f>
        <v>#REF!</v>
      </c>
      <c r="C1088" s="661" t="e">
        <f aca="false">IF(A1088="","",IF(#REF!+'Plano Prestação Mensal Proposta'!A1088&gt;120,0,ROUND(IF(B1088&gt;0.045,(0.045*0.5),(0.5)*B1088),7)))</f>
        <v>#REF!</v>
      </c>
      <c r="D1088" s="661" t="e">
        <f aca="false">IF(A1088="","",+B1088-C1088)</f>
        <v>#REF!</v>
      </c>
      <c r="E1088" s="662" t="e">
        <f aca="false">IF(A1088="","",IF(F1087="","",+E1087-F1087))</f>
        <v>#REF!</v>
      </c>
      <c r="F1088" s="662" t="e">
        <f aca="false">IF(A1088="","",IF(J1088="","",+J1088-H1088))</f>
        <v>#REF!</v>
      </c>
      <c r="G1088" s="662" t="e">
        <f aca="false">IF(A1088="","",IF(E1088="","",ROUND(+E1088*((1+B1088)^(1/12)-1),2)))</f>
        <v>#REF!</v>
      </c>
      <c r="H1088" s="662" t="e">
        <f aca="false">IF(A1088="","",IF(E1088="","",ROUND(+E1088*((1+D1088)^(1/12)-1),2)))</f>
        <v>#REF!</v>
      </c>
      <c r="I1088" s="662" t="e">
        <f aca="false">IF(A1088="","",+G1088-H1088)</f>
        <v>#REF!</v>
      </c>
      <c r="J1088" s="662" t="e">
        <f aca="false">IF(A1088="","",IF(#REF!="","",PMT((1+D1088)^(1/12)-1,(#REF!*12)-A1088+1,-E1088)))</f>
        <v>#REF!</v>
      </c>
    </row>
    <row r="1089" customFormat="false" ht="14.25" hidden="false" customHeight="false" outlineLevel="0" collapsed="false">
      <c r="A1089" s="660" t="e">
        <f aca="false">IF(A1088="","",IF(A1088=#REF!*12,"",+A1088+1))</f>
        <v>#REF!</v>
      </c>
      <c r="B1089" s="661" t="e">
        <f aca="false">IF(A1089="","",+B1088)</f>
        <v>#REF!</v>
      </c>
      <c r="C1089" s="661" t="e">
        <f aca="false">IF(A1089="","",IF(#REF!+'Plano Prestação Mensal Proposta'!A1089&gt;120,0,ROUND(IF(B1089&gt;0.045,(0.045*0.5),(0.5)*B1089),7)))</f>
        <v>#REF!</v>
      </c>
      <c r="D1089" s="661" t="e">
        <f aca="false">IF(A1089="","",+B1089-C1089)</f>
        <v>#REF!</v>
      </c>
      <c r="E1089" s="662" t="e">
        <f aca="false">IF(A1089="","",IF(F1088="","",+E1088-F1088))</f>
        <v>#REF!</v>
      </c>
      <c r="F1089" s="662" t="e">
        <f aca="false">IF(A1089="","",IF(J1089="","",+J1089-H1089))</f>
        <v>#REF!</v>
      </c>
      <c r="G1089" s="662" t="e">
        <f aca="false">IF(A1089="","",IF(E1089="","",ROUND(+E1089*((1+B1089)^(1/12)-1),2)))</f>
        <v>#REF!</v>
      </c>
      <c r="H1089" s="662" t="e">
        <f aca="false">IF(A1089="","",IF(E1089="","",ROUND(+E1089*((1+D1089)^(1/12)-1),2)))</f>
        <v>#REF!</v>
      </c>
      <c r="I1089" s="662" t="e">
        <f aca="false">IF(A1089="","",+G1089-H1089)</f>
        <v>#REF!</v>
      </c>
      <c r="J1089" s="662" t="e">
        <f aca="false">IF(A1089="","",IF(#REF!="","",PMT((1+D1089)^(1/12)-1,(#REF!*12)-A1089+1,-E1089)))</f>
        <v>#REF!</v>
      </c>
    </row>
    <row r="1090" customFormat="false" ht="14.25" hidden="false" customHeight="false" outlineLevel="0" collapsed="false">
      <c r="A1090" s="660" t="e">
        <f aca="false">IF(A1089="","",IF(A1089=#REF!*12,"",+A1089+1))</f>
        <v>#REF!</v>
      </c>
      <c r="B1090" s="661" t="e">
        <f aca="false">IF(A1090="","",+B1089)</f>
        <v>#REF!</v>
      </c>
      <c r="C1090" s="661" t="e">
        <f aca="false">IF(A1090="","",IF(#REF!+'Plano Prestação Mensal Proposta'!A1090&gt;120,0,ROUND(IF(B1090&gt;0.045,(0.045*0.5),(0.5)*B1090),7)))</f>
        <v>#REF!</v>
      </c>
      <c r="D1090" s="661" t="e">
        <f aca="false">IF(A1090="","",+B1090-C1090)</f>
        <v>#REF!</v>
      </c>
      <c r="E1090" s="662" t="e">
        <f aca="false">IF(A1090="","",IF(F1089="","",+E1089-F1089))</f>
        <v>#REF!</v>
      </c>
      <c r="F1090" s="662" t="e">
        <f aca="false">IF(A1090="","",IF(J1090="","",+J1090-H1090))</f>
        <v>#REF!</v>
      </c>
      <c r="G1090" s="662" t="e">
        <f aca="false">IF(A1090="","",IF(E1090="","",ROUND(+E1090*((1+B1090)^(1/12)-1),2)))</f>
        <v>#REF!</v>
      </c>
      <c r="H1090" s="662" t="e">
        <f aca="false">IF(A1090="","",IF(E1090="","",ROUND(+E1090*((1+D1090)^(1/12)-1),2)))</f>
        <v>#REF!</v>
      </c>
      <c r="I1090" s="662" t="e">
        <f aca="false">IF(A1090="","",+G1090-H1090)</f>
        <v>#REF!</v>
      </c>
      <c r="J1090" s="662" t="e">
        <f aca="false">IF(A1090="","",IF(#REF!="","",PMT((1+D1090)^(1/12)-1,(#REF!*12)-A1090+1,-E1090)))</f>
        <v>#REF!</v>
      </c>
    </row>
    <row r="1091" customFormat="false" ht="14.25" hidden="false" customHeight="false" outlineLevel="0" collapsed="false">
      <c r="A1091" s="660" t="e">
        <f aca="false">IF(A1090="","",IF(A1090=#REF!*12,"",+A1090+1))</f>
        <v>#REF!</v>
      </c>
      <c r="B1091" s="661" t="e">
        <f aca="false">IF(A1091="","",+B1090)</f>
        <v>#REF!</v>
      </c>
      <c r="C1091" s="661" t="e">
        <f aca="false">IF(A1091="","",IF(#REF!+'Plano Prestação Mensal Proposta'!A1091&gt;120,0,ROUND(IF(B1091&gt;0.045,(0.045*0.5),(0.5)*B1091),7)))</f>
        <v>#REF!</v>
      </c>
      <c r="D1091" s="661" t="e">
        <f aca="false">IF(A1091="","",+B1091-C1091)</f>
        <v>#REF!</v>
      </c>
      <c r="E1091" s="662" t="e">
        <f aca="false">IF(A1091="","",IF(F1090="","",+E1090-F1090))</f>
        <v>#REF!</v>
      </c>
      <c r="F1091" s="662" t="e">
        <f aca="false">IF(A1091="","",IF(J1091="","",+J1091-H1091))</f>
        <v>#REF!</v>
      </c>
      <c r="G1091" s="662" t="e">
        <f aca="false">IF(A1091="","",IF(E1091="","",ROUND(+E1091*((1+B1091)^(1/12)-1),2)))</f>
        <v>#REF!</v>
      </c>
      <c r="H1091" s="662" t="e">
        <f aca="false">IF(A1091="","",IF(E1091="","",ROUND(+E1091*((1+D1091)^(1/12)-1),2)))</f>
        <v>#REF!</v>
      </c>
      <c r="I1091" s="662" t="e">
        <f aca="false">IF(A1091="","",+G1091-H1091)</f>
        <v>#REF!</v>
      </c>
      <c r="J1091" s="662" t="e">
        <f aca="false">IF(A1091="","",IF(#REF!="","",PMT((1+D1091)^(1/12)-1,(#REF!*12)-A1091+1,-E1091)))</f>
        <v>#REF!</v>
      </c>
    </row>
    <row r="1092" customFormat="false" ht="14.25" hidden="false" customHeight="false" outlineLevel="0" collapsed="false">
      <c r="A1092" s="660" t="e">
        <f aca="false">IF(A1091="","",IF(A1091=#REF!*12,"",+A1091+1))</f>
        <v>#REF!</v>
      </c>
      <c r="B1092" s="661" t="e">
        <f aca="false">IF(A1092="","",+B1091)</f>
        <v>#REF!</v>
      </c>
      <c r="C1092" s="661" t="e">
        <f aca="false">IF(A1092="","",IF(#REF!+'Plano Prestação Mensal Proposta'!A1092&gt;120,0,ROUND(IF(B1092&gt;0.045,(0.045*0.5),(0.5)*B1092),7)))</f>
        <v>#REF!</v>
      </c>
      <c r="D1092" s="661" t="e">
        <f aca="false">IF(A1092="","",+B1092-C1092)</f>
        <v>#REF!</v>
      </c>
      <c r="E1092" s="662" t="e">
        <f aca="false">IF(A1092="","",IF(F1091="","",+E1091-F1091))</f>
        <v>#REF!</v>
      </c>
      <c r="F1092" s="662" t="e">
        <f aca="false">IF(A1092="","",IF(J1092="","",+J1092-H1092))</f>
        <v>#REF!</v>
      </c>
      <c r="G1092" s="662" t="e">
        <f aca="false">IF(A1092="","",IF(E1092="","",ROUND(+E1092*((1+B1092)^(1/12)-1),2)))</f>
        <v>#REF!</v>
      </c>
      <c r="H1092" s="662" t="e">
        <f aca="false">IF(A1092="","",IF(E1092="","",ROUND(+E1092*((1+D1092)^(1/12)-1),2)))</f>
        <v>#REF!</v>
      </c>
      <c r="I1092" s="662" t="e">
        <f aca="false">IF(A1092="","",+G1092-H1092)</f>
        <v>#REF!</v>
      </c>
      <c r="J1092" s="662" t="e">
        <f aca="false">IF(A1092="","",IF(#REF!="","",PMT((1+D1092)^(1/12)-1,(#REF!*12)-A1092+1,-E1092)))</f>
        <v>#REF!</v>
      </c>
    </row>
    <row r="1093" customFormat="false" ht="14.25" hidden="false" customHeight="false" outlineLevel="0" collapsed="false">
      <c r="A1093" s="660" t="e">
        <f aca="false">IF(A1092="","",IF(A1092=#REF!*12,"",+A1092+1))</f>
        <v>#REF!</v>
      </c>
      <c r="B1093" s="661" t="e">
        <f aca="false">IF(A1093="","",+B1092)</f>
        <v>#REF!</v>
      </c>
      <c r="C1093" s="661" t="e">
        <f aca="false">IF(A1093="","",IF(#REF!+'Plano Prestação Mensal Proposta'!A1093&gt;120,0,ROUND(IF(B1093&gt;0.045,(0.045*0.5),(0.5)*B1093),7)))</f>
        <v>#REF!</v>
      </c>
      <c r="D1093" s="661" t="e">
        <f aca="false">IF(A1093="","",+B1093-C1093)</f>
        <v>#REF!</v>
      </c>
      <c r="E1093" s="662" t="e">
        <f aca="false">IF(A1093="","",IF(F1092="","",+E1092-F1092))</f>
        <v>#REF!</v>
      </c>
      <c r="F1093" s="662" t="e">
        <f aca="false">IF(A1093="","",IF(J1093="","",+J1093-H1093))</f>
        <v>#REF!</v>
      </c>
      <c r="G1093" s="662" t="e">
        <f aca="false">IF(A1093="","",IF(E1093="","",ROUND(+E1093*((1+B1093)^(1/12)-1),2)))</f>
        <v>#REF!</v>
      </c>
      <c r="H1093" s="662" t="e">
        <f aca="false">IF(A1093="","",IF(E1093="","",ROUND(+E1093*((1+D1093)^(1/12)-1),2)))</f>
        <v>#REF!</v>
      </c>
      <c r="I1093" s="662" t="e">
        <f aca="false">IF(A1093="","",+G1093-H1093)</f>
        <v>#REF!</v>
      </c>
      <c r="J1093" s="662" t="e">
        <f aca="false">IF(A1093="","",IF(#REF!="","",PMT((1+D1093)^(1/12)-1,(#REF!*12)-A1093+1,-E1093)))</f>
        <v>#REF!</v>
      </c>
    </row>
    <row r="1094" customFormat="false" ht="14.25" hidden="false" customHeight="false" outlineLevel="0" collapsed="false">
      <c r="A1094" s="660" t="e">
        <f aca="false">IF(A1093="","",IF(A1093=#REF!*12,"",+A1093+1))</f>
        <v>#REF!</v>
      </c>
      <c r="B1094" s="661" t="e">
        <f aca="false">IF(A1094="","",+B1093)</f>
        <v>#REF!</v>
      </c>
      <c r="C1094" s="661" t="e">
        <f aca="false">IF(A1094="","",IF(#REF!+'Plano Prestação Mensal Proposta'!A1094&gt;120,0,ROUND(IF(B1094&gt;0.045,(0.045*0.5),(0.5)*B1094),7)))</f>
        <v>#REF!</v>
      </c>
      <c r="D1094" s="661" t="e">
        <f aca="false">IF(A1094="","",+B1094-C1094)</f>
        <v>#REF!</v>
      </c>
      <c r="E1094" s="662" t="e">
        <f aca="false">IF(A1094="","",IF(F1093="","",+E1093-F1093))</f>
        <v>#REF!</v>
      </c>
      <c r="F1094" s="662" t="e">
        <f aca="false">IF(A1094="","",IF(J1094="","",+J1094-H1094))</f>
        <v>#REF!</v>
      </c>
      <c r="G1094" s="662" t="e">
        <f aca="false">IF(A1094="","",IF(E1094="","",ROUND(+E1094*((1+B1094)^(1/12)-1),2)))</f>
        <v>#REF!</v>
      </c>
      <c r="H1094" s="662" t="e">
        <f aca="false">IF(A1094="","",IF(E1094="","",ROUND(+E1094*((1+D1094)^(1/12)-1),2)))</f>
        <v>#REF!</v>
      </c>
      <c r="I1094" s="662" t="e">
        <f aca="false">IF(A1094="","",+G1094-H1094)</f>
        <v>#REF!</v>
      </c>
      <c r="J1094" s="662" t="e">
        <f aca="false">IF(A1094="","",IF(#REF!="","",PMT((1+D1094)^(1/12)-1,(#REF!*12)-A1094+1,-E1094)))</f>
        <v>#REF!</v>
      </c>
    </row>
    <row r="1095" customFormat="false" ht="14.25" hidden="false" customHeight="false" outlineLevel="0" collapsed="false">
      <c r="A1095" s="660" t="e">
        <f aca="false">IF(A1094="","",IF(A1094=#REF!*12,"",+A1094+1))</f>
        <v>#REF!</v>
      </c>
      <c r="B1095" s="661" t="e">
        <f aca="false">IF(A1095="","",+B1094)</f>
        <v>#REF!</v>
      </c>
      <c r="C1095" s="661" t="e">
        <f aca="false">IF(A1095="","",IF(#REF!+'Plano Prestação Mensal Proposta'!A1095&gt;120,0,ROUND(IF(B1095&gt;0.045,(0.045*0.5),(0.5)*B1095),7)))</f>
        <v>#REF!</v>
      </c>
      <c r="D1095" s="661" t="e">
        <f aca="false">IF(A1095="","",+B1095-C1095)</f>
        <v>#REF!</v>
      </c>
      <c r="E1095" s="662" t="e">
        <f aca="false">IF(A1095="","",IF(F1094="","",+E1094-F1094))</f>
        <v>#REF!</v>
      </c>
      <c r="F1095" s="662" t="e">
        <f aca="false">IF(A1095="","",IF(J1095="","",+J1095-H1095))</f>
        <v>#REF!</v>
      </c>
      <c r="G1095" s="662" t="e">
        <f aca="false">IF(A1095="","",IF(E1095="","",ROUND(+E1095*((1+B1095)^(1/12)-1),2)))</f>
        <v>#REF!</v>
      </c>
      <c r="H1095" s="662" t="e">
        <f aca="false">IF(A1095="","",IF(E1095="","",ROUND(+E1095*((1+D1095)^(1/12)-1),2)))</f>
        <v>#REF!</v>
      </c>
      <c r="I1095" s="662" t="e">
        <f aca="false">IF(A1095="","",+G1095-H1095)</f>
        <v>#REF!</v>
      </c>
      <c r="J1095" s="662" t="e">
        <f aca="false">IF(A1095="","",IF(#REF!="","",PMT((1+D1095)^(1/12)-1,(#REF!*12)-A1095+1,-E1095)))</f>
        <v>#REF!</v>
      </c>
    </row>
    <row r="1096" customFormat="false" ht="14.25" hidden="false" customHeight="false" outlineLevel="0" collapsed="false">
      <c r="A1096" s="660" t="e">
        <f aca="false">IF(A1095="","",IF(A1095=#REF!*12,"",+A1095+1))</f>
        <v>#REF!</v>
      </c>
      <c r="B1096" s="661" t="e">
        <f aca="false">IF(A1096="","",+B1095)</f>
        <v>#REF!</v>
      </c>
      <c r="C1096" s="661" t="e">
        <f aca="false">IF(A1096="","",IF(#REF!+'Plano Prestação Mensal Proposta'!A1096&gt;120,0,ROUND(IF(B1096&gt;0.045,(0.045*0.5),(0.5)*B1096),7)))</f>
        <v>#REF!</v>
      </c>
      <c r="D1096" s="661" t="e">
        <f aca="false">IF(A1096="","",+B1096-C1096)</f>
        <v>#REF!</v>
      </c>
      <c r="E1096" s="662" t="e">
        <f aca="false">IF(A1096="","",IF(F1095="","",+E1095-F1095))</f>
        <v>#REF!</v>
      </c>
      <c r="F1096" s="662" t="e">
        <f aca="false">IF(A1096="","",IF(J1096="","",+J1096-H1096))</f>
        <v>#REF!</v>
      </c>
      <c r="G1096" s="662" t="e">
        <f aca="false">IF(A1096="","",IF(E1096="","",ROUND(+E1096*((1+B1096)^(1/12)-1),2)))</f>
        <v>#REF!</v>
      </c>
      <c r="H1096" s="662" t="e">
        <f aca="false">IF(A1096="","",IF(E1096="","",ROUND(+E1096*((1+D1096)^(1/12)-1),2)))</f>
        <v>#REF!</v>
      </c>
      <c r="I1096" s="662" t="e">
        <f aca="false">IF(A1096="","",+G1096-H1096)</f>
        <v>#REF!</v>
      </c>
      <c r="J1096" s="662" t="e">
        <f aca="false">IF(A1096="","",IF(#REF!="","",PMT((1+D1096)^(1/12)-1,(#REF!*12)-A1096+1,-E1096)))</f>
        <v>#REF!</v>
      </c>
    </row>
    <row r="1097" customFormat="false" ht="14.25" hidden="false" customHeight="false" outlineLevel="0" collapsed="false">
      <c r="A1097" s="660" t="e">
        <f aca="false">IF(A1096="","",IF(A1096=#REF!*12,"",+A1096+1))</f>
        <v>#REF!</v>
      </c>
      <c r="B1097" s="661" t="e">
        <f aca="false">IF(A1097="","",+B1096)</f>
        <v>#REF!</v>
      </c>
      <c r="C1097" s="661" t="e">
        <f aca="false">IF(A1097="","",IF(#REF!+'Plano Prestação Mensal Proposta'!A1097&gt;120,0,ROUND(IF(B1097&gt;0.045,(0.045*0.5),(0.5)*B1097),7)))</f>
        <v>#REF!</v>
      </c>
      <c r="D1097" s="661" t="e">
        <f aca="false">IF(A1097="","",+B1097-C1097)</f>
        <v>#REF!</v>
      </c>
      <c r="E1097" s="662" t="e">
        <f aca="false">IF(A1097="","",IF(F1096="","",+E1096-F1096))</f>
        <v>#REF!</v>
      </c>
      <c r="F1097" s="662" t="e">
        <f aca="false">IF(A1097="","",IF(J1097="","",+J1097-H1097))</f>
        <v>#REF!</v>
      </c>
      <c r="G1097" s="662" t="e">
        <f aca="false">IF(A1097="","",IF(E1097="","",ROUND(+E1097*((1+B1097)^(1/12)-1),2)))</f>
        <v>#REF!</v>
      </c>
      <c r="H1097" s="662" t="e">
        <f aca="false">IF(A1097="","",IF(E1097="","",ROUND(+E1097*((1+D1097)^(1/12)-1),2)))</f>
        <v>#REF!</v>
      </c>
      <c r="I1097" s="662" t="e">
        <f aca="false">IF(A1097="","",+G1097-H1097)</f>
        <v>#REF!</v>
      </c>
      <c r="J1097" s="662" t="e">
        <f aca="false">IF(A1097="","",IF(#REF!="","",PMT((1+D1097)^(1/12)-1,(#REF!*12)-A1097+1,-E1097)))</f>
        <v>#REF!</v>
      </c>
    </row>
    <row r="1098" customFormat="false" ht="14.25" hidden="false" customHeight="false" outlineLevel="0" collapsed="false">
      <c r="A1098" s="660" t="e">
        <f aca="false">IF(A1097="","",IF(A1097=#REF!*12,"",+A1097+1))</f>
        <v>#REF!</v>
      </c>
      <c r="B1098" s="661" t="e">
        <f aca="false">IF(A1098="","",+B1097)</f>
        <v>#REF!</v>
      </c>
      <c r="C1098" s="661" t="e">
        <f aca="false">IF(A1098="","",IF(#REF!+'Plano Prestação Mensal Proposta'!A1098&gt;120,0,ROUND(IF(B1098&gt;0.045,(0.045*0.5),(0.5)*B1098),7)))</f>
        <v>#REF!</v>
      </c>
      <c r="D1098" s="661" t="e">
        <f aca="false">IF(A1098="","",+B1098-C1098)</f>
        <v>#REF!</v>
      </c>
      <c r="E1098" s="662" t="e">
        <f aca="false">IF(A1098="","",IF(F1097="","",+E1097-F1097))</f>
        <v>#REF!</v>
      </c>
      <c r="F1098" s="662" t="e">
        <f aca="false">IF(A1098="","",IF(J1098="","",+J1098-H1098))</f>
        <v>#REF!</v>
      </c>
      <c r="G1098" s="662" t="e">
        <f aca="false">IF(A1098="","",IF(E1098="","",ROUND(+E1098*((1+B1098)^(1/12)-1),2)))</f>
        <v>#REF!</v>
      </c>
      <c r="H1098" s="662" t="e">
        <f aca="false">IF(A1098="","",IF(E1098="","",ROUND(+E1098*((1+D1098)^(1/12)-1),2)))</f>
        <v>#REF!</v>
      </c>
      <c r="I1098" s="662" t="e">
        <f aca="false">IF(A1098="","",+G1098-H1098)</f>
        <v>#REF!</v>
      </c>
      <c r="J1098" s="662" t="e">
        <f aca="false">IF(A1098="","",IF(#REF!="","",PMT((1+D1098)^(1/12)-1,(#REF!*12)-A1098+1,-E1098)))</f>
        <v>#REF!</v>
      </c>
    </row>
    <row r="1099" customFormat="false" ht="14.25" hidden="false" customHeight="false" outlineLevel="0" collapsed="false">
      <c r="A1099" s="660" t="e">
        <f aca="false">IF(A1098="","",IF(A1098=#REF!*12,"",+A1098+1))</f>
        <v>#REF!</v>
      </c>
      <c r="B1099" s="661" t="e">
        <f aca="false">IF(A1099="","",+B1098)</f>
        <v>#REF!</v>
      </c>
      <c r="C1099" s="661" t="e">
        <f aca="false">IF(A1099="","",IF(#REF!+'Plano Prestação Mensal Proposta'!A1099&gt;120,0,ROUND(IF(B1099&gt;0.045,(0.045*0.5),(0.5)*B1099),7)))</f>
        <v>#REF!</v>
      </c>
      <c r="D1099" s="661" t="e">
        <f aca="false">IF(A1099="","",+B1099-C1099)</f>
        <v>#REF!</v>
      </c>
      <c r="E1099" s="662" t="e">
        <f aca="false">IF(A1099="","",IF(F1098="","",+E1098-F1098))</f>
        <v>#REF!</v>
      </c>
      <c r="F1099" s="662" t="e">
        <f aca="false">IF(A1099="","",IF(J1099="","",+J1099-H1099))</f>
        <v>#REF!</v>
      </c>
      <c r="G1099" s="662" t="e">
        <f aca="false">IF(A1099="","",IF(E1099="","",ROUND(+E1099*((1+B1099)^(1/12)-1),2)))</f>
        <v>#REF!</v>
      </c>
      <c r="H1099" s="662" t="e">
        <f aca="false">IF(A1099="","",IF(E1099="","",ROUND(+E1099*((1+D1099)^(1/12)-1),2)))</f>
        <v>#REF!</v>
      </c>
      <c r="I1099" s="662" t="e">
        <f aca="false">IF(A1099="","",+G1099-H1099)</f>
        <v>#REF!</v>
      </c>
      <c r="J1099" s="662" t="e">
        <f aca="false">IF(A1099="","",IF(#REF!="","",PMT((1+D1099)^(1/12)-1,(#REF!*12)-A1099+1,-E1099)))</f>
        <v>#REF!</v>
      </c>
    </row>
    <row r="1100" customFormat="false" ht="14.25" hidden="false" customHeight="false" outlineLevel="0" collapsed="false">
      <c r="A1100" s="660" t="e">
        <f aca="false">IF(A1099="","",IF(A1099=#REF!*12,"",+A1099+1))</f>
        <v>#REF!</v>
      </c>
      <c r="B1100" s="661" t="e">
        <f aca="false">IF(A1100="","",+B1099)</f>
        <v>#REF!</v>
      </c>
      <c r="C1100" s="661" t="e">
        <f aca="false">IF(A1100="","",IF(#REF!+'Plano Prestação Mensal Proposta'!A1100&gt;120,0,ROUND(IF(B1100&gt;0.045,(0.045*0.5),(0.5)*B1100),7)))</f>
        <v>#REF!</v>
      </c>
      <c r="D1100" s="661" t="e">
        <f aca="false">IF(A1100="","",+B1100-C1100)</f>
        <v>#REF!</v>
      </c>
      <c r="E1100" s="662" t="e">
        <f aca="false">IF(A1100="","",IF(F1099="","",+E1099-F1099))</f>
        <v>#REF!</v>
      </c>
      <c r="F1100" s="662" t="e">
        <f aca="false">IF(A1100="","",IF(J1100="","",+J1100-H1100))</f>
        <v>#REF!</v>
      </c>
      <c r="G1100" s="662" t="e">
        <f aca="false">IF(A1100="","",IF(E1100="","",ROUND(+E1100*((1+B1100)^(1/12)-1),2)))</f>
        <v>#REF!</v>
      </c>
      <c r="H1100" s="662" t="e">
        <f aca="false">IF(A1100="","",IF(E1100="","",ROUND(+E1100*((1+D1100)^(1/12)-1),2)))</f>
        <v>#REF!</v>
      </c>
      <c r="I1100" s="662" t="e">
        <f aca="false">IF(A1100="","",+G1100-H1100)</f>
        <v>#REF!</v>
      </c>
      <c r="J1100" s="662" t="e">
        <f aca="false">IF(A1100="","",IF(#REF!="","",PMT((1+D1100)^(1/12)-1,(#REF!*12)-A1100+1,-E1100)))</f>
        <v>#REF!</v>
      </c>
    </row>
    <row r="1101" customFormat="false" ht="14.25" hidden="false" customHeight="false" outlineLevel="0" collapsed="false">
      <c r="A1101" s="660" t="e">
        <f aca="false">IF(A1100="","",IF(A1100=#REF!*12,"",+A1100+1))</f>
        <v>#REF!</v>
      </c>
      <c r="B1101" s="661" t="e">
        <f aca="false">IF(A1101="","",+B1100)</f>
        <v>#REF!</v>
      </c>
      <c r="C1101" s="661" t="e">
        <f aca="false">IF(A1101="","",IF(#REF!+'Plano Prestação Mensal Proposta'!A1101&gt;120,0,ROUND(IF(B1101&gt;0.045,(0.045*0.5),(0.5)*B1101),7)))</f>
        <v>#REF!</v>
      </c>
      <c r="D1101" s="661" t="e">
        <f aca="false">IF(A1101="","",+B1101-C1101)</f>
        <v>#REF!</v>
      </c>
      <c r="E1101" s="662" t="e">
        <f aca="false">IF(A1101="","",IF(F1100="","",+E1100-F1100))</f>
        <v>#REF!</v>
      </c>
      <c r="F1101" s="662" t="e">
        <f aca="false">IF(A1101="","",IF(J1101="","",+J1101-H1101))</f>
        <v>#REF!</v>
      </c>
      <c r="G1101" s="662" t="e">
        <f aca="false">IF(A1101="","",IF(E1101="","",ROUND(+E1101*((1+B1101)^(1/12)-1),2)))</f>
        <v>#REF!</v>
      </c>
      <c r="H1101" s="662" t="e">
        <f aca="false">IF(A1101="","",IF(E1101="","",ROUND(+E1101*((1+D1101)^(1/12)-1),2)))</f>
        <v>#REF!</v>
      </c>
      <c r="I1101" s="662" t="e">
        <f aca="false">IF(A1101="","",+G1101-H1101)</f>
        <v>#REF!</v>
      </c>
      <c r="J1101" s="662" t="e">
        <f aca="false">IF(A1101="","",IF(#REF!="","",PMT((1+D1101)^(1/12)-1,(#REF!*12)-A1101+1,-E1101)))</f>
        <v>#REF!</v>
      </c>
    </row>
    <row r="1102" customFormat="false" ht="14.25" hidden="false" customHeight="false" outlineLevel="0" collapsed="false">
      <c r="A1102" s="660" t="e">
        <f aca="false">IF(A1101="","",IF(A1101=#REF!*12,"",+A1101+1))</f>
        <v>#REF!</v>
      </c>
      <c r="B1102" s="661" t="e">
        <f aca="false">IF(A1102="","",+B1101)</f>
        <v>#REF!</v>
      </c>
      <c r="C1102" s="661" t="e">
        <f aca="false">IF(A1102="","",IF(#REF!+'Plano Prestação Mensal Proposta'!A1102&gt;120,0,ROUND(IF(B1102&gt;0.045,(0.045*0.5),(0.5)*B1102),7)))</f>
        <v>#REF!</v>
      </c>
      <c r="D1102" s="661" t="e">
        <f aca="false">IF(A1102="","",+B1102-C1102)</f>
        <v>#REF!</v>
      </c>
      <c r="E1102" s="662" t="e">
        <f aca="false">IF(A1102="","",IF(F1101="","",+E1101-F1101))</f>
        <v>#REF!</v>
      </c>
      <c r="F1102" s="662" t="e">
        <f aca="false">IF(A1102="","",IF(J1102="","",+J1102-H1102))</f>
        <v>#REF!</v>
      </c>
      <c r="G1102" s="662" t="e">
        <f aca="false">IF(A1102="","",IF(E1102="","",ROUND(+E1102*((1+B1102)^(1/12)-1),2)))</f>
        <v>#REF!</v>
      </c>
      <c r="H1102" s="662" t="e">
        <f aca="false">IF(A1102="","",IF(E1102="","",ROUND(+E1102*((1+D1102)^(1/12)-1),2)))</f>
        <v>#REF!</v>
      </c>
      <c r="I1102" s="662" t="e">
        <f aca="false">IF(A1102="","",+G1102-H1102)</f>
        <v>#REF!</v>
      </c>
      <c r="J1102" s="662" t="e">
        <f aca="false">IF(A1102="","",IF(#REF!="","",PMT((1+D1102)^(1/12)-1,(#REF!*12)-A1102+1,-E1102)))</f>
        <v>#REF!</v>
      </c>
    </row>
    <row r="1103" customFormat="false" ht="14.25" hidden="false" customHeight="false" outlineLevel="0" collapsed="false">
      <c r="A1103" s="660" t="e">
        <f aca="false">IF(A1102="","",IF(A1102=#REF!*12,"",+A1102+1))</f>
        <v>#REF!</v>
      </c>
      <c r="B1103" s="661" t="e">
        <f aca="false">IF(A1103="","",+B1102)</f>
        <v>#REF!</v>
      </c>
      <c r="C1103" s="661" t="e">
        <f aca="false">IF(A1103="","",IF(#REF!+'Plano Prestação Mensal Proposta'!A1103&gt;120,0,ROUND(IF(B1103&gt;0.045,(0.045*0.5),(0.5)*B1103),7)))</f>
        <v>#REF!</v>
      </c>
      <c r="D1103" s="661" t="e">
        <f aca="false">IF(A1103="","",+B1103-C1103)</f>
        <v>#REF!</v>
      </c>
      <c r="E1103" s="662" t="e">
        <f aca="false">IF(A1103="","",IF(F1102="","",+E1102-F1102))</f>
        <v>#REF!</v>
      </c>
      <c r="F1103" s="662" t="e">
        <f aca="false">IF(A1103="","",IF(J1103="","",+J1103-H1103))</f>
        <v>#REF!</v>
      </c>
      <c r="G1103" s="662" t="e">
        <f aca="false">IF(A1103="","",IF(E1103="","",ROUND(+E1103*((1+B1103)^(1/12)-1),2)))</f>
        <v>#REF!</v>
      </c>
      <c r="H1103" s="662" t="e">
        <f aca="false">IF(A1103="","",IF(E1103="","",ROUND(+E1103*((1+D1103)^(1/12)-1),2)))</f>
        <v>#REF!</v>
      </c>
      <c r="I1103" s="662" t="e">
        <f aca="false">IF(A1103="","",+G1103-H1103)</f>
        <v>#REF!</v>
      </c>
      <c r="J1103" s="662" t="e">
        <f aca="false">IF(A1103="","",IF(#REF!="","",PMT((1+D1103)^(1/12)-1,(#REF!*12)-A1103+1,-E1103)))</f>
        <v>#REF!</v>
      </c>
    </row>
    <row r="1104" customFormat="false" ht="14.25" hidden="false" customHeight="false" outlineLevel="0" collapsed="false">
      <c r="A1104" s="660" t="e">
        <f aca="false">IF(A1103="","",IF(A1103=#REF!*12,"",+A1103+1))</f>
        <v>#REF!</v>
      </c>
      <c r="B1104" s="661" t="e">
        <f aca="false">IF(A1104="","",+B1103)</f>
        <v>#REF!</v>
      </c>
      <c r="C1104" s="661" t="e">
        <f aca="false">IF(A1104="","",IF(#REF!+'Plano Prestação Mensal Proposta'!A1104&gt;120,0,ROUND(IF(B1104&gt;0.045,(0.045*0.5),(0.5)*B1104),7)))</f>
        <v>#REF!</v>
      </c>
      <c r="D1104" s="661" t="e">
        <f aca="false">IF(A1104="","",+B1104-C1104)</f>
        <v>#REF!</v>
      </c>
      <c r="E1104" s="662" t="e">
        <f aca="false">IF(A1104="","",IF(F1103="","",+E1103-F1103))</f>
        <v>#REF!</v>
      </c>
      <c r="F1104" s="662" t="e">
        <f aca="false">IF(A1104="","",IF(J1104="","",+J1104-H1104))</f>
        <v>#REF!</v>
      </c>
      <c r="G1104" s="662" t="e">
        <f aca="false">IF(A1104="","",IF(E1104="","",ROUND(+E1104*((1+B1104)^(1/12)-1),2)))</f>
        <v>#REF!</v>
      </c>
      <c r="H1104" s="662" t="e">
        <f aca="false">IF(A1104="","",IF(E1104="","",ROUND(+E1104*((1+D1104)^(1/12)-1),2)))</f>
        <v>#REF!</v>
      </c>
      <c r="I1104" s="662" t="e">
        <f aca="false">IF(A1104="","",+G1104-H1104)</f>
        <v>#REF!</v>
      </c>
      <c r="J1104" s="662" t="e">
        <f aca="false">IF(A1104="","",IF(#REF!="","",PMT((1+D1104)^(1/12)-1,(#REF!*12)-A1104+1,-E1104)))</f>
        <v>#REF!</v>
      </c>
    </row>
    <row r="1105" customFormat="false" ht="14.25" hidden="false" customHeight="false" outlineLevel="0" collapsed="false">
      <c r="A1105" s="660" t="e">
        <f aca="false">IF(A1104="","",IF(A1104=#REF!*12,"",+A1104+1))</f>
        <v>#REF!</v>
      </c>
      <c r="B1105" s="661" t="e">
        <f aca="false">IF(A1105="","",+B1104)</f>
        <v>#REF!</v>
      </c>
      <c r="C1105" s="661" t="e">
        <f aca="false">IF(A1105="","",IF(#REF!+'Plano Prestação Mensal Proposta'!A1105&gt;120,0,ROUND(IF(B1105&gt;0.045,(0.045*0.5),(0.5)*B1105),7)))</f>
        <v>#REF!</v>
      </c>
      <c r="D1105" s="661" t="e">
        <f aca="false">IF(A1105="","",+B1105-C1105)</f>
        <v>#REF!</v>
      </c>
      <c r="E1105" s="662" t="e">
        <f aca="false">IF(A1105="","",IF(F1104="","",+E1104-F1104))</f>
        <v>#REF!</v>
      </c>
      <c r="F1105" s="662" t="e">
        <f aca="false">IF(A1105="","",IF(J1105="","",+J1105-H1105))</f>
        <v>#REF!</v>
      </c>
      <c r="G1105" s="662" t="e">
        <f aca="false">IF(A1105="","",IF(E1105="","",ROUND(+E1105*((1+B1105)^(1/12)-1),2)))</f>
        <v>#REF!</v>
      </c>
      <c r="H1105" s="662" t="e">
        <f aca="false">IF(A1105="","",IF(E1105="","",ROUND(+E1105*((1+D1105)^(1/12)-1),2)))</f>
        <v>#REF!</v>
      </c>
      <c r="I1105" s="662" t="e">
        <f aca="false">IF(A1105="","",+G1105-H1105)</f>
        <v>#REF!</v>
      </c>
      <c r="J1105" s="662" t="e">
        <f aca="false">IF(A1105="","",IF(#REF!="","",PMT((1+D1105)^(1/12)-1,(#REF!*12)-A1105+1,-E1105)))</f>
        <v>#REF!</v>
      </c>
    </row>
    <row r="1106" customFormat="false" ht="14.25" hidden="false" customHeight="false" outlineLevel="0" collapsed="false">
      <c r="A1106" s="660" t="e">
        <f aca="false">IF(A1105="","",IF(A1105=#REF!*12,"",+A1105+1))</f>
        <v>#REF!</v>
      </c>
      <c r="B1106" s="661" t="e">
        <f aca="false">IF(A1106="","",+B1105)</f>
        <v>#REF!</v>
      </c>
      <c r="C1106" s="661" t="e">
        <f aca="false">IF(A1106="","",IF(#REF!+'Plano Prestação Mensal Proposta'!A1106&gt;120,0,ROUND(IF(B1106&gt;0.045,(0.045*0.5),(0.5)*B1106),7)))</f>
        <v>#REF!</v>
      </c>
      <c r="D1106" s="661" t="e">
        <f aca="false">IF(A1106="","",+B1106-C1106)</f>
        <v>#REF!</v>
      </c>
      <c r="E1106" s="662" t="e">
        <f aca="false">IF(A1106="","",IF(F1105="","",+E1105-F1105))</f>
        <v>#REF!</v>
      </c>
      <c r="F1106" s="662" t="e">
        <f aca="false">IF(A1106="","",IF(J1106="","",+J1106-H1106))</f>
        <v>#REF!</v>
      </c>
      <c r="G1106" s="662" t="e">
        <f aca="false">IF(A1106="","",IF(E1106="","",ROUND(+E1106*((1+B1106)^(1/12)-1),2)))</f>
        <v>#REF!</v>
      </c>
      <c r="H1106" s="662" t="e">
        <f aca="false">IF(A1106="","",IF(E1106="","",ROUND(+E1106*((1+D1106)^(1/12)-1),2)))</f>
        <v>#REF!</v>
      </c>
      <c r="I1106" s="662" t="e">
        <f aca="false">IF(A1106="","",+G1106-H1106)</f>
        <v>#REF!</v>
      </c>
      <c r="J1106" s="662" t="e">
        <f aca="false">IF(A1106="","",IF(#REF!="","",PMT((1+D1106)^(1/12)-1,(#REF!*12)-A1106+1,-E1106)))</f>
        <v>#REF!</v>
      </c>
    </row>
    <row r="1107" customFormat="false" ht="14.25" hidden="false" customHeight="false" outlineLevel="0" collapsed="false">
      <c r="A1107" s="660" t="e">
        <f aca="false">IF(A1106="","",IF(A1106=#REF!*12,"",+A1106+1))</f>
        <v>#REF!</v>
      </c>
      <c r="B1107" s="661" t="e">
        <f aca="false">IF(A1107="","",+B1106)</f>
        <v>#REF!</v>
      </c>
      <c r="C1107" s="661" t="e">
        <f aca="false">IF(A1107="","",IF(#REF!+'Plano Prestação Mensal Proposta'!A1107&gt;120,0,ROUND(IF(B1107&gt;0.045,(0.045*0.5),(0.5)*B1107),7)))</f>
        <v>#REF!</v>
      </c>
      <c r="D1107" s="661" t="e">
        <f aca="false">IF(A1107="","",+B1107-C1107)</f>
        <v>#REF!</v>
      </c>
      <c r="E1107" s="662" t="e">
        <f aca="false">IF(A1107="","",IF(F1106="","",+E1106-F1106))</f>
        <v>#REF!</v>
      </c>
      <c r="F1107" s="662" t="e">
        <f aca="false">IF(A1107="","",IF(J1107="","",+J1107-H1107))</f>
        <v>#REF!</v>
      </c>
      <c r="G1107" s="662" t="e">
        <f aca="false">IF(A1107="","",IF(E1107="","",ROUND(+E1107*((1+B1107)^(1/12)-1),2)))</f>
        <v>#REF!</v>
      </c>
      <c r="H1107" s="662" t="e">
        <f aca="false">IF(A1107="","",IF(E1107="","",ROUND(+E1107*((1+D1107)^(1/12)-1),2)))</f>
        <v>#REF!</v>
      </c>
      <c r="I1107" s="662" t="e">
        <f aca="false">IF(A1107="","",+G1107-H1107)</f>
        <v>#REF!</v>
      </c>
      <c r="J1107" s="662" t="e">
        <f aca="false">IF(A1107="","",IF(#REF!="","",PMT((1+D1107)^(1/12)-1,(#REF!*12)-A1107+1,-E1107)))</f>
        <v>#REF!</v>
      </c>
    </row>
    <row r="1108" customFormat="false" ht="14.25" hidden="false" customHeight="false" outlineLevel="0" collapsed="false">
      <c r="A1108" s="660" t="e">
        <f aca="false">IF(A1107="","",IF(A1107=#REF!*12,"",+A1107+1))</f>
        <v>#REF!</v>
      </c>
      <c r="B1108" s="661" t="e">
        <f aca="false">IF(A1108="","",+B1107)</f>
        <v>#REF!</v>
      </c>
      <c r="C1108" s="661" t="e">
        <f aca="false">IF(A1108="","",IF(#REF!+'Plano Prestação Mensal Proposta'!A1108&gt;120,0,ROUND(IF(B1108&gt;0.045,(0.045*0.5),(0.5)*B1108),7)))</f>
        <v>#REF!</v>
      </c>
      <c r="D1108" s="661" t="e">
        <f aca="false">IF(A1108="","",+B1108-C1108)</f>
        <v>#REF!</v>
      </c>
      <c r="E1108" s="662" t="e">
        <f aca="false">IF(A1108="","",IF(F1107="","",+E1107-F1107))</f>
        <v>#REF!</v>
      </c>
      <c r="F1108" s="662" t="e">
        <f aca="false">IF(A1108="","",IF(J1108="","",+J1108-H1108))</f>
        <v>#REF!</v>
      </c>
      <c r="G1108" s="662" t="e">
        <f aca="false">IF(A1108="","",IF(E1108="","",ROUND(+E1108*((1+B1108)^(1/12)-1),2)))</f>
        <v>#REF!</v>
      </c>
      <c r="H1108" s="662" t="e">
        <f aca="false">IF(A1108="","",IF(E1108="","",ROUND(+E1108*((1+D1108)^(1/12)-1),2)))</f>
        <v>#REF!</v>
      </c>
      <c r="I1108" s="662" t="e">
        <f aca="false">IF(A1108="","",+G1108-H1108)</f>
        <v>#REF!</v>
      </c>
      <c r="J1108" s="662" t="e">
        <f aca="false">IF(A1108="","",IF(#REF!="","",PMT((1+D1108)^(1/12)-1,(#REF!*12)-A1108+1,-E1108)))</f>
        <v>#REF!</v>
      </c>
    </row>
    <row r="1109" customFormat="false" ht="14.25" hidden="false" customHeight="false" outlineLevel="0" collapsed="false">
      <c r="A1109" s="660" t="e">
        <f aca="false">IF(A1108="","",IF(A1108=#REF!*12,"",+A1108+1))</f>
        <v>#REF!</v>
      </c>
      <c r="B1109" s="661" t="e">
        <f aca="false">IF(A1109="","",+B1108)</f>
        <v>#REF!</v>
      </c>
      <c r="C1109" s="661" t="e">
        <f aca="false">IF(A1109="","",IF(#REF!+'Plano Prestação Mensal Proposta'!A1109&gt;120,0,ROUND(IF(B1109&gt;0.045,(0.045*0.5),(0.5)*B1109),7)))</f>
        <v>#REF!</v>
      </c>
      <c r="D1109" s="661" t="e">
        <f aca="false">IF(A1109="","",+B1109-C1109)</f>
        <v>#REF!</v>
      </c>
      <c r="E1109" s="662" t="e">
        <f aca="false">IF(A1109="","",IF(F1108="","",+E1108-F1108))</f>
        <v>#REF!</v>
      </c>
      <c r="F1109" s="662" t="e">
        <f aca="false">IF(A1109="","",IF(J1109="","",+J1109-H1109))</f>
        <v>#REF!</v>
      </c>
      <c r="G1109" s="662" t="e">
        <f aca="false">IF(A1109="","",IF(E1109="","",ROUND(+E1109*((1+B1109)^(1/12)-1),2)))</f>
        <v>#REF!</v>
      </c>
      <c r="H1109" s="662" t="e">
        <f aca="false">IF(A1109="","",IF(E1109="","",ROUND(+E1109*((1+D1109)^(1/12)-1),2)))</f>
        <v>#REF!</v>
      </c>
      <c r="I1109" s="662" t="e">
        <f aca="false">IF(A1109="","",+G1109-H1109)</f>
        <v>#REF!</v>
      </c>
      <c r="J1109" s="662" t="e">
        <f aca="false">IF(A1109="","",IF(#REF!="","",PMT((1+D1109)^(1/12)-1,(#REF!*12)-A1109+1,-E1109)))</f>
        <v>#REF!</v>
      </c>
    </row>
    <row r="1110" customFormat="false" ht="14.25" hidden="false" customHeight="false" outlineLevel="0" collapsed="false">
      <c r="A1110" s="660" t="e">
        <f aca="false">IF(A1109="","",IF(A1109=#REF!*12,"",+A1109+1))</f>
        <v>#REF!</v>
      </c>
      <c r="B1110" s="661" t="e">
        <f aca="false">IF(A1110="","",+B1109)</f>
        <v>#REF!</v>
      </c>
      <c r="C1110" s="661" t="e">
        <f aca="false">IF(A1110="","",IF(#REF!+'Plano Prestação Mensal Proposta'!A1110&gt;120,0,ROUND(IF(B1110&gt;0.045,(0.045*0.5),(0.5)*B1110),7)))</f>
        <v>#REF!</v>
      </c>
      <c r="D1110" s="661" t="e">
        <f aca="false">IF(A1110="","",+B1110-C1110)</f>
        <v>#REF!</v>
      </c>
      <c r="E1110" s="662" t="e">
        <f aca="false">IF(A1110="","",IF(F1109="","",+E1109-F1109))</f>
        <v>#REF!</v>
      </c>
      <c r="F1110" s="662" t="e">
        <f aca="false">IF(A1110="","",IF(J1110="","",+J1110-H1110))</f>
        <v>#REF!</v>
      </c>
      <c r="G1110" s="662" t="e">
        <f aca="false">IF(A1110="","",IF(E1110="","",ROUND(+E1110*((1+B1110)^(1/12)-1),2)))</f>
        <v>#REF!</v>
      </c>
      <c r="H1110" s="662" t="e">
        <f aca="false">IF(A1110="","",IF(E1110="","",ROUND(+E1110*((1+D1110)^(1/12)-1),2)))</f>
        <v>#REF!</v>
      </c>
      <c r="I1110" s="662" t="e">
        <f aca="false">IF(A1110="","",+G1110-H1110)</f>
        <v>#REF!</v>
      </c>
      <c r="J1110" s="662" t="e">
        <f aca="false">IF(A1110="","",IF(#REF!="","",PMT((1+D1110)^(1/12)-1,(#REF!*12)-A1110+1,-E1110)))</f>
        <v>#REF!</v>
      </c>
    </row>
    <row r="1111" customFormat="false" ht="14.25" hidden="false" customHeight="false" outlineLevel="0" collapsed="false">
      <c r="A1111" s="660" t="e">
        <f aca="false">IF(A1110="","",IF(A1110=#REF!*12,"",+A1110+1))</f>
        <v>#REF!</v>
      </c>
      <c r="B1111" s="661" t="e">
        <f aca="false">IF(A1111="","",+B1110)</f>
        <v>#REF!</v>
      </c>
      <c r="C1111" s="661" t="e">
        <f aca="false">IF(A1111="","",IF(#REF!+'Plano Prestação Mensal Proposta'!A1111&gt;120,0,ROUND(IF(B1111&gt;0.045,(0.045*0.5),(0.5)*B1111),7)))</f>
        <v>#REF!</v>
      </c>
      <c r="D1111" s="661" t="e">
        <f aca="false">IF(A1111="","",+B1111-C1111)</f>
        <v>#REF!</v>
      </c>
      <c r="E1111" s="662" t="e">
        <f aca="false">IF(A1111="","",IF(F1110="","",+E1110-F1110))</f>
        <v>#REF!</v>
      </c>
      <c r="F1111" s="662" t="e">
        <f aca="false">IF(A1111="","",IF(J1111="","",+J1111-H1111))</f>
        <v>#REF!</v>
      </c>
      <c r="G1111" s="662" t="e">
        <f aca="false">IF(A1111="","",IF(E1111="","",ROUND(+E1111*((1+B1111)^(1/12)-1),2)))</f>
        <v>#REF!</v>
      </c>
      <c r="H1111" s="662" t="e">
        <f aca="false">IF(A1111="","",IF(E1111="","",ROUND(+E1111*((1+D1111)^(1/12)-1),2)))</f>
        <v>#REF!</v>
      </c>
      <c r="I1111" s="662" t="e">
        <f aca="false">IF(A1111="","",+G1111-H1111)</f>
        <v>#REF!</v>
      </c>
      <c r="J1111" s="662" t="e">
        <f aca="false">IF(A1111="","",IF(#REF!="","",PMT((1+D1111)^(1/12)-1,(#REF!*12)-A1111+1,-E1111)))</f>
        <v>#REF!</v>
      </c>
    </row>
    <row r="1112" customFormat="false" ht="14.25" hidden="false" customHeight="false" outlineLevel="0" collapsed="false">
      <c r="A1112" s="660" t="e">
        <f aca="false">IF(A1111="","",IF(A1111=#REF!*12,"",+A1111+1))</f>
        <v>#REF!</v>
      </c>
      <c r="B1112" s="661" t="e">
        <f aca="false">IF(A1112="","",+B1111)</f>
        <v>#REF!</v>
      </c>
      <c r="C1112" s="661" t="e">
        <f aca="false">IF(A1112="","",IF(#REF!+'Plano Prestação Mensal Proposta'!A1112&gt;120,0,ROUND(IF(B1112&gt;0.045,(0.045*0.5),(0.5)*B1112),7)))</f>
        <v>#REF!</v>
      </c>
      <c r="D1112" s="661" t="e">
        <f aca="false">IF(A1112="","",+B1112-C1112)</f>
        <v>#REF!</v>
      </c>
      <c r="E1112" s="662" t="e">
        <f aca="false">IF(A1112="","",IF(F1111="","",+E1111-F1111))</f>
        <v>#REF!</v>
      </c>
      <c r="F1112" s="662" t="e">
        <f aca="false">IF(A1112="","",IF(J1112="","",+J1112-H1112))</f>
        <v>#REF!</v>
      </c>
      <c r="G1112" s="662" t="e">
        <f aca="false">IF(A1112="","",IF(E1112="","",ROUND(+E1112*((1+B1112)^(1/12)-1),2)))</f>
        <v>#REF!</v>
      </c>
      <c r="H1112" s="662" t="e">
        <f aca="false">IF(A1112="","",IF(E1112="","",ROUND(+E1112*((1+D1112)^(1/12)-1),2)))</f>
        <v>#REF!</v>
      </c>
      <c r="I1112" s="662" t="e">
        <f aca="false">IF(A1112="","",+G1112-H1112)</f>
        <v>#REF!</v>
      </c>
      <c r="J1112" s="662" t="e">
        <f aca="false">IF(A1112="","",IF(#REF!="","",PMT((1+D1112)^(1/12)-1,(#REF!*12)-A1112+1,-E1112)))</f>
        <v>#REF!</v>
      </c>
    </row>
    <row r="1113" customFormat="false" ht="14.25" hidden="false" customHeight="false" outlineLevel="0" collapsed="false">
      <c r="A1113" s="660" t="e">
        <f aca="false">IF(A1112="","",IF(A1112=#REF!*12,"",+A1112+1))</f>
        <v>#REF!</v>
      </c>
      <c r="B1113" s="661" t="e">
        <f aca="false">IF(A1113="","",+B1112)</f>
        <v>#REF!</v>
      </c>
      <c r="C1113" s="661" t="e">
        <f aca="false">IF(A1113="","",IF(#REF!+'Plano Prestação Mensal Proposta'!A1113&gt;120,0,ROUND(IF(B1113&gt;0.045,(0.045*0.5),(0.5)*B1113),7)))</f>
        <v>#REF!</v>
      </c>
      <c r="D1113" s="661" t="e">
        <f aca="false">IF(A1113="","",+B1113-C1113)</f>
        <v>#REF!</v>
      </c>
      <c r="E1113" s="662" t="e">
        <f aca="false">IF(A1113="","",IF(F1112="","",+E1112-F1112))</f>
        <v>#REF!</v>
      </c>
      <c r="F1113" s="662" t="e">
        <f aca="false">IF(A1113="","",IF(J1113="","",+J1113-H1113))</f>
        <v>#REF!</v>
      </c>
      <c r="G1113" s="662" t="e">
        <f aca="false">IF(A1113="","",IF(E1113="","",ROUND(+E1113*((1+B1113)^(1/12)-1),2)))</f>
        <v>#REF!</v>
      </c>
      <c r="H1113" s="662" t="e">
        <f aca="false">IF(A1113="","",IF(E1113="","",ROUND(+E1113*((1+D1113)^(1/12)-1),2)))</f>
        <v>#REF!</v>
      </c>
      <c r="I1113" s="662" t="e">
        <f aca="false">IF(A1113="","",+G1113-H1113)</f>
        <v>#REF!</v>
      </c>
      <c r="J1113" s="662" t="e">
        <f aca="false">IF(A1113="","",IF(#REF!="","",PMT((1+D1113)^(1/12)-1,(#REF!*12)-A1113+1,-E1113)))</f>
        <v>#REF!</v>
      </c>
    </row>
    <row r="1114" customFormat="false" ht="14.25" hidden="false" customHeight="false" outlineLevel="0" collapsed="false">
      <c r="A1114" s="660" t="e">
        <f aca="false">IF(A1113="","",IF(A1113=#REF!*12,"",+A1113+1))</f>
        <v>#REF!</v>
      </c>
      <c r="B1114" s="661" t="e">
        <f aca="false">IF(A1114="","",+B1113)</f>
        <v>#REF!</v>
      </c>
      <c r="C1114" s="661" t="e">
        <f aca="false">IF(A1114="","",IF(#REF!+'Plano Prestação Mensal Proposta'!A1114&gt;120,0,ROUND(IF(B1114&gt;0.045,(0.045*0.5),(0.5)*B1114),7)))</f>
        <v>#REF!</v>
      </c>
      <c r="D1114" s="661" t="e">
        <f aca="false">IF(A1114="","",+B1114-C1114)</f>
        <v>#REF!</v>
      </c>
      <c r="E1114" s="662" t="e">
        <f aca="false">IF(A1114="","",IF(F1113="","",+E1113-F1113))</f>
        <v>#REF!</v>
      </c>
      <c r="F1114" s="662" t="e">
        <f aca="false">IF(A1114="","",IF(J1114="","",+J1114-H1114))</f>
        <v>#REF!</v>
      </c>
      <c r="G1114" s="662" t="e">
        <f aca="false">IF(A1114="","",IF(E1114="","",ROUND(+E1114*((1+B1114)^(1/12)-1),2)))</f>
        <v>#REF!</v>
      </c>
      <c r="H1114" s="662" t="e">
        <f aca="false">IF(A1114="","",IF(E1114="","",ROUND(+E1114*((1+D1114)^(1/12)-1),2)))</f>
        <v>#REF!</v>
      </c>
      <c r="I1114" s="662" t="e">
        <f aca="false">IF(A1114="","",+G1114-H1114)</f>
        <v>#REF!</v>
      </c>
      <c r="J1114" s="662" t="e">
        <f aca="false">IF(A1114="","",IF(#REF!="","",PMT((1+D1114)^(1/12)-1,(#REF!*12)-A1114+1,-E1114)))</f>
        <v>#REF!</v>
      </c>
    </row>
    <row r="1115" customFormat="false" ht="14.25" hidden="false" customHeight="false" outlineLevel="0" collapsed="false">
      <c r="A1115" s="660" t="e">
        <f aca="false">IF(A1114="","",IF(A1114=#REF!*12,"",+A1114+1))</f>
        <v>#REF!</v>
      </c>
      <c r="B1115" s="661" t="e">
        <f aca="false">IF(A1115="","",+B1114)</f>
        <v>#REF!</v>
      </c>
      <c r="C1115" s="661" t="e">
        <f aca="false">IF(A1115="","",IF(#REF!+'Plano Prestação Mensal Proposta'!A1115&gt;120,0,ROUND(IF(B1115&gt;0.045,(0.045*0.5),(0.5)*B1115),7)))</f>
        <v>#REF!</v>
      </c>
      <c r="D1115" s="661" t="e">
        <f aca="false">IF(A1115="","",+B1115-C1115)</f>
        <v>#REF!</v>
      </c>
      <c r="E1115" s="662" t="e">
        <f aca="false">IF(A1115="","",IF(F1114="","",+E1114-F1114))</f>
        <v>#REF!</v>
      </c>
      <c r="F1115" s="662" t="e">
        <f aca="false">IF(A1115="","",IF(J1115="","",+J1115-H1115))</f>
        <v>#REF!</v>
      </c>
      <c r="G1115" s="662" t="e">
        <f aca="false">IF(A1115="","",IF(E1115="","",ROUND(+E1115*((1+B1115)^(1/12)-1),2)))</f>
        <v>#REF!</v>
      </c>
      <c r="H1115" s="662" t="e">
        <f aca="false">IF(A1115="","",IF(E1115="","",ROUND(+E1115*((1+D1115)^(1/12)-1),2)))</f>
        <v>#REF!</v>
      </c>
      <c r="I1115" s="662" t="e">
        <f aca="false">IF(A1115="","",+G1115-H1115)</f>
        <v>#REF!</v>
      </c>
      <c r="J1115" s="662" t="e">
        <f aca="false">IF(A1115="","",IF(#REF!="","",PMT((1+D1115)^(1/12)-1,(#REF!*12)-A1115+1,-E1115)))</f>
        <v>#REF!</v>
      </c>
    </row>
    <row r="1116" customFormat="false" ht="14.25" hidden="false" customHeight="false" outlineLevel="0" collapsed="false">
      <c r="A1116" s="660" t="e">
        <f aca="false">IF(A1115="","",IF(A1115=#REF!*12,"",+A1115+1))</f>
        <v>#REF!</v>
      </c>
      <c r="B1116" s="661" t="e">
        <f aca="false">IF(A1116="","",+B1115)</f>
        <v>#REF!</v>
      </c>
      <c r="C1116" s="661" t="e">
        <f aca="false">IF(A1116="","",IF(#REF!+'Plano Prestação Mensal Proposta'!A1116&gt;120,0,ROUND(IF(B1116&gt;0.045,(0.045*0.5),(0.5)*B1116),7)))</f>
        <v>#REF!</v>
      </c>
      <c r="D1116" s="661" t="e">
        <f aca="false">IF(A1116="","",+B1116-C1116)</f>
        <v>#REF!</v>
      </c>
      <c r="E1116" s="662" t="e">
        <f aca="false">IF(A1116="","",IF(F1115="","",+E1115-F1115))</f>
        <v>#REF!</v>
      </c>
      <c r="F1116" s="662" t="e">
        <f aca="false">IF(A1116="","",IF(J1116="","",+J1116-H1116))</f>
        <v>#REF!</v>
      </c>
      <c r="G1116" s="662" t="e">
        <f aca="false">IF(A1116="","",IF(E1116="","",ROUND(+E1116*((1+B1116)^(1/12)-1),2)))</f>
        <v>#REF!</v>
      </c>
      <c r="H1116" s="662" t="e">
        <f aca="false">IF(A1116="","",IF(E1116="","",ROUND(+E1116*((1+D1116)^(1/12)-1),2)))</f>
        <v>#REF!</v>
      </c>
      <c r="I1116" s="662" t="e">
        <f aca="false">IF(A1116="","",+G1116-H1116)</f>
        <v>#REF!</v>
      </c>
      <c r="J1116" s="662" t="e">
        <f aca="false">IF(A1116="","",IF(#REF!="","",PMT((1+D1116)^(1/12)-1,(#REF!*12)-A1116+1,-E1116)))</f>
        <v>#REF!</v>
      </c>
    </row>
    <row r="1117" customFormat="false" ht="14.25" hidden="false" customHeight="false" outlineLevel="0" collapsed="false">
      <c r="A1117" s="660" t="e">
        <f aca="false">IF(A1116="","",IF(A1116=#REF!*12,"",+A1116+1))</f>
        <v>#REF!</v>
      </c>
      <c r="B1117" s="661" t="e">
        <f aca="false">IF(A1117="","",+B1116)</f>
        <v>#REF!</v>
      </c>
      <c r="C1117" s="661" t="e">
        <f aca="false">IF(A1117="","",IF(#REF!+'Plano Prestação Mensal Proposta'!A1117&gt;120,0,ROUND(IF(B1117&gt;0.045,(0.045*0.5),(0.5)*B1117),7)))</f>
        <v>#REF!</v>
      </c>
      <c r="D1117" s="661" t="e">
        <f aca="false">IF(A1117="","",+B1117-C1117)</f>
        <v>#REF!</v>
      </c>
      <c r="E1117" s="662" t="e">
        <f aca="false">IF(A1117="","",IF(F1116="","",+E1116-F1116))</f>
        <v>#REF!</v>
      </c>
      <c r="F1117" s="662" t="e">
        <f aca="false">IF(A1117="","",IF(J1117="","",+J1117-H1117))</f>
        <v>#REF!</v>
      </c>
      <c r="G1117" s="662" t="e">
        <f aca="false">IF(A1117="","",IF(E1117="","",ROUND(+E1117*((1+B1117)^(1/12)-1),2)))</f>
        <v>#REF!</v>
      </c>
      <c r="H1117" s="662" t="e">
        <f aca="false">IF(A1117="","",IF(E1117="","",ROUND(+E1117*((1+D1117)^(1/12)-1),2)))</f>
        <v>#REF!</v>
      </c>
      <c r="I1117" s="662" t="e">
        <f aca="false">IF(A1117="","",+G1117-H1117)</f>
        <v>#REF!</v>
      </c>
      <c r="J1117" s="662" t="e">
        <f aca="false">IF(A1117="","",IF(#REF!="","",PMT((1+D1117)^(1/12)-1,(#REF!*12)-A1117+1,-E1117)))</f>
        <v>#REF!</v>
      </c>
    </row>
    <row r="1118" customFormat="false" ht="14.25" hidden="false" customHeight="false" outlineLevel="0" collapsed="false">
      <c r="A1118" s="660" t="e">
        <f aca="false">IF(A1117="","",IF(A1117=#REF!*12,"",+A1117+1))</f>
        <v>#REF!</v>
      </c>
      <c r="B1118" s="661" t="e">
        <f aca="false">IF(A1118="","",+B1117)</f>
        <v>#REF!</v>
      </c>
      <c r="C1118" s="661" t="e">
        <f aca="false">IF(A1118="","",IF(#REF!+'Plano Prestação Mensal Proposta'!A1118&gt;120,0,ROUND(IF(B1118&gt;0.045,(0.045*0.5),(0.5)*B1118),7)))</f>
        <v>#REF!</v>
      </c>
      <c r="D1118" s="661" t="e">
        <f aca="false">IF(A1118="","",+B1118-C1118)</f>
        <v>#REF!</v>
      </c>
      <c r="E1118" s="662" t="e">
        <f aca="false">IF(A1118="","",IF(F1117="","",+E1117-F1117))</f>
        <v>#REF!</v>
      </c>
      <c r="F1118" s="662" t="e">
        <f aca="false">IF(A1118="","",IF(J1118="","",+J1118-H1118))</f>
        <v>#REF!</v>
      </c>
      <c r="G1118" s="662" t="e">
        <f aca="false">IF(A1118="","",IF(E1118="","",ROUND(+E1118*((1+B1118)^(1/12)-1),2)))</f>
        <v>#REF!</v>
      </c>
      <c r="H1118" s="662" t="e">
        <f aca="false">IF(A1118="","",IF(E1118="","",ROUND(+E1118*((1+D1118)^(1/12)-1),2)))</f>
        <v>#REF!</v>
      </c>
      <c r="I1118" s="662" t="e">
        <f aca="false">IF(A1118="","",+G1118-H1118)</f>
        <v>#REF!</v>
      </c>
      <c r="J1118" s="662" t="e">
        <f aca="false">IF(A1118="","",IF(#REF!="","",PMT((1+D1118)^(1/12)-1,(#REF!*12)-A1118+1,-E1118)))</f>
        <v>#REF!</v>
      </c>
    </row>
    <row r="1119" customFormat="false" ht="14.25" hidden="false" customHeight="false" outlineLevel="0" collapsed="false">
      <c r="A1119" s="660" t="e">
        <f aca="false">IF(A1118="","",IF(A1118=#REF!*12,"",+A1118+1))</f>
        <v>#REF!</v>
      </c>
      <c r="B1119" s="661" t="e">
        <f aca="false">IF(A1119="","",+B1118)</f>
        <v>#REF!</v>
      </c>
      <c r="C1119" s="661" t="e">
        <f aca="false">IF(A1119="","",IF(#REF!+'Plano Prestação Mensal Proposta'!A1119&gt;120,0,ROUND(IF(B1119&gt;0.045,(0.045*0.5),(0.5)*B1119),7)))</f>
        <v>#REF!</v>
      </c>
      <c r="D1119" s="661" t="e">
        <f aca="false">IF(A1119="","",+B1119-C1119)</f>
        <v>#REF!</v>
      </c>
      <c r="E1119" s="662" t="e">
        <f aca="false">IF(A1119="","",IF(F1118="","",+E1118-F1118))</f>
        <v>#REF!</v>
      </c>
      <c r="F1119" s="662" t="e">
        <f aca="false">IF(A1119="","",IF(J1119="","",+J1119-H1119))</f>
        <v>#REF!</v>
      </c>
      <c r="G1119" s="662" t="e">
        <f aca="false">IF(A1119="","",IF(E1119="","",ROUND(+E1119*((1+B1119)^(1/12)-1),2)))</f>
        <v>#REF!</v>
      </c>
      <c r="H1119" s="662" t="e">
        <f aca="false">IF(A1119="","",IF(E1119="","",ROUND(+E1119*((1+D1119)^(1/12)-1),2)))</f>
        <v>#REF!</v>
      </c>
      <c r="I1119" s="662" t="e">
        <f aca="false">IF(A1119="","",+G1119-H1119)</f>
        <v>#REF!</v>
      </c>
      <c r="J1119" s="662" t="e">
        <f aca="false">IF(A1119="","",IF(#REF!="","",PMT((1+D1119)^(1/12)-1,(#REF!*12)-A1119+1,-E1119)))</f>
        <v>#REF!</v>
      </c>
    </row>
    <row r="1120" customFormat="false" ht="14.25" hidden="false" customHeight="false" outlineLevel="0" collapsed="false">
      <c r="A1120" s="660" t="e">
        <f aca="false">IF(A1119="","",IF(A1119=#REF!*12,"",+A1119+1))</f>
        <v>#REF!</v>
      </c>
      <c r="B1120" s="661" t="e">
        <f aca="false">IF(A1120="","",+B1119)</f>
        <v>#REF!</v>
      </c>
      <c r="C1120" s="661" t="e">
        <f aca="false">IF(A1120="","",IF(#REF!+'Plano Prestação Mensal Proposta'!A1120&gt;120,0,ROUND(IF(B1120&gt;0.045,(0.045*0.5),(0.5)*B1120),7)))</f>
        <v>#REF!</v>
      </c>
      <c r="D1120" s="661" t="e">
        <f aca="false">IF(A1120="","",+B1120-C1120)</f>
        <v>#REF!</v>
      </c>
      <c r="E1120" s="662" t="e">
        <f aca="false">IF(A1120="","",IF(F1119="","",+E1119-F1119))</f>
        <v>#REF!</v>
      </c>
      <c r="F1120" s="662" t="e">
        <f aca="false">IF(A1120="","",IF(J1120="","",+J1120-H1120))</f>
        <v>#REF!</v>
      </c>
      <c r="G1120" s="662" t="e">
        <f aca="false">IF(A1120="","",IF(E1120="","",ROUND(+E1120*((1+B1120)^(1/12)-1),2)))</f>
        <v>#REF!</v>
      </c>
      <c r="H1120" s="662" t="e">
        <f aca="false">IF(A1120="","",IF(E1120="","",ROUND(+E1120*((1+D1120)^(1/12)-1),2)))</f>
        <v>#REF!</v>
      </c>
      <c r="I1120" s="662" t="e">
        <f aca="false">IF(A1120="","",+G1120-H1120)</f>
        <v>#REF!</v>
      </c>
      <c r="J1120" s="662" t="e">
        <f aca="false">IF(A1120="","",IF(#REF!="","",PMT((1+D1120)^(1/12)-1,(#REF!*12)-A1120+1,-E1120)))</f>
        <v>#REF!</v>
      </c>
    </row>
    <row r="1121" customFormat="false" ht="14.25" hidden="false" customHeight="false" outlineLevel="0" collapsed="false">
      <c r="A1121" s="660" t="e">
        <f aca="false">IF(A1120="","",IF(A1120=#REF!*12,"",+A1120+1))</f>
        <v>#REF!</v>
      </c>
      <c r="B1121" s="661" t="e">
        <f aca="false">IF(A1121="","",+B1120)</f>
        <v>#REF!</v>
      </c>
      <c r="C1121" s="661" t="e">
        <f aca="false">IF(A1121="","",IF(#REF!+'Plano Prestação Mensal Proposta'!A1121&gt;120,0,ROUND(IF(B1121&gt;0.045,(0.045*0.5),(0.5)*B1121),7)))</f>
        <v>#REF!</v>
      </c>
      <c r="D1121" s="661" t="e">
        <f aca="false">IF(A1121="","",+B1121-C1121)</f>
        <v>#REF!</v>
      </c>
      <c r="E1121" s="662" t="e">
        <f aca="false">IF(A1121="","",IF(F1120="","",+E1120-F1120))</f>
        <v>#REF!</v>
      </c>
      <c r="F1121" s="662" t="e">
        <f aca="false">IF(A1121="","",IF(J1121="","",+J1121-H1121))</f>
        <v>#REF!</v>
      </c>
      <c r="G1121" s="662" t="e">
        <f aca="false">IF(A1121="","",IF(E1121="","",ROUND(+E1121*((1+B1121)^(1/12)-1),2)))</f>
        <v>#REF!</v>
      </c>
      <c r="H1121" s="662" t="e">
        <f aca="false">IF(A1121="","",IF(E1121="","",ROUND(+E1121*((1+D1121)^(1/12)-1),2)))</f>
        <v>#REF!</v>
      </c>
      <c r="I1121" s="662" t="e">
        <f aca="false">IF(A1121="","",+G1121-H1121)</f>
        <v>#REF!</v>
      </c>
      <c r="J1121" s="662" t="e">
        <f aca="false">IF(A1121="","",IF(#REF!="","",PMT((1+D1121)^(1/12)-1,(#REF!*12)-A1121+1,-E1121)))</f>
        <v>#REF!</v>
      </c>
    </row>
    <row r="1122" customFormat="false" ht="14.25" hidden="false" customHeight="false" outlineLevel="0" collapsed="false">
      <c r="A1122" s="660" t="e">
        <f aca="false">IF(A1121="","",IF(A1121=#REF!*12,"",+A1121+1))</f>
        <v>#REF!</v>
      </c>
      <c r="B1122" s="661" t="e">
        <f aca="false">IF(A1122="","",+B1121)</f>
        <v>#REF!</v>
      </c>
      <c r="C1122" s="661" t="e">
        <f aca="false">IF(A1122="","",IF(#REF!+'Plano Prestação Mensal Proposta'!A1122&gt;120,0,ROUND(IF(B1122&gt;0.045,(0.045*0.5),(0.5)*B1122),7)))</f>
        <v>#REF!</v>
      </c>
      <c r="D1122" s="661" t="e">
        <f aca="false">IF(A1122="","",+B1122-C1122)</f>
        <v>#REF!</v>
      </c>
      <c r="E1122" s="662" t="e">
        <f aca="false">IF(A1122="","",IF(F1121="","",+E1121-F1121))</f>
        <v>#REF!</v>
      </c>
      <c r="F1122" s="662" t="e">
        <f aca="false">IF(A1122="","",IF(J1122="","",+J1122-H1122))</f>
        <v>#REF!</v>
      </c>
      <c r="G1122" s="662" t="e">
        <f aca="false">IF(A1122="","",IF(E1122="","",ROUND(+E1122*((1+B1122)^(1/12)-1),2)))</f>
        <v>#REF!</v>
      </c>
      <c r="H1122" s="662" t="e">
        <f aca="false">IF(A1122="","",IF(E1122="","",ROUND(+E1122*((1+D1122)^(1/12)-1),2)))</f>
        <v>#REF!</v>
      </c>
      <c r="I1122" s="662" t="e">
        <f aca="false">IF(A1122="","",+G1122-H1122)</f>
        <v>#REF!</v>
      </c>
      <c r="J1122" s="662" t="e">
        <f aca="false">IF(A1122="","",IF(#REF!="","",PMT((1+D1122)^(1/12)-1,(#REF!*12)-A1122+1,-E1122)))</f>
        <v>#REF!</v>
      </c>
    </row>
    <row r="1123" customFormat="false" ht="14.25" hidden="false" customHeight="false" outlineLevel="0" collapsed="false">
      <c r="A1123" s="660" t="e">
        <f aca="false">IF(A1122="","",IF(A1122=#REF!*12,"",+A1122+1))</f>
        <v>#REF!</v>
      </c>
      <c r="B1123" s="661" t="e">
        <f aca="false">IF(A1123="","",+B1122)</f>
        <v>#REF!</v>
      </c>
      <c r="C1123" s="661" t="e">
        <f aca="false">IF(A1123="","",IF(#REF!+'Plano Prestação Mensal Proposta'!A1123&gt;120,0,ROUND(IF(B1123&gt;0.045,(0.045*0.5),(0.5)*B1123),7)))</f>
        <v>#REF!</v>
      </c>
      <c r="D1123" s="661" t="e">
        <f aca="false">IF(A1123="","",+B1123-C1123)</f>
        <v>#REF!</v>
      </c>
      <c r="E1123" s="662" t="e">
        <f aca="false">IF(A1123="","",IF(F1122="","",+E1122-F1122))</f>
        <v>#REF!</v>
      </c>
      <c r="F1123" s="662" t="e">
        <f aca="false">IF(A1123="","",IF(J1123="","",+J1123-H1123))</f>
        <v>#REF!</v>
      </c>
      <c r="G1123" s="662" t="e">
        <f aca="false">IF(A1123="","",IF(E1123="","",ROUND(+E1123*((1+B1123)^(1/12)-1),2)))</f>
        <v>#REF!</v>
      </c>
      <c r="H1123" s="662" t="e">
        <f aca="false">IF(A1123="","",IF(E1123="","",ROUND(+E1123*((1+D1123)^(1/12)-1),2)))</f>
        <v>#REF!</v>
      </c>
      <c r="I1123" s="662" t="e">
        <f aca="false">IF(A1123="","",+G1123-H1123)</f>
        <v>#REF!</v>
      </c>
      <c r="J1123" s="662" t="e">
        <f aca="false">IF(A1123="","",IF(#REF!="","",PMT((1+D1123)^(1/12)-1,(#REF!*12)-A1123+1,-E1123)))</f>
        <v>#REF!</v>
      </c>
    </row>
    <row r="1124" customFormat="false" ht="14.25" hidden="false" customHeight="false" outlineLevel="0" collapsed="false">
      <c r="A1124" s="660" t="e">
        <f aca="false">IF(A1123="","",IF(A1123=#REF!*12,"",+A1123+1))</f>
        <v>#REF!</v>
      </c>
      <c r="B1124" s="661" t="e">
        <f aca="false">IF(A1124="","",+B1123)</f>
        <v>#REF!</v>
      </c>
      <c r="C1124" s="661" t="e">
        <f aca="false">IF(A1124="","",IF(#REF!+'Plano Prestação Mensal Proposta'!A1124&gt;120,0,ROUND(IF(B1124&gt;0.045,(0.045*0.5),(0.5)*B1124),7)))</f>
        <v>#REF!</v>
      </c>
      <c r="D1124" s="661" t="e">
        <f aca="false">IF(A1124="","",+B1124-C1124)</f>
        <v>#REF!</v>
      </c>
      <c r="E1124" s="662" t="e">
        <f aca="false">IF(A1124="","",IF(F1123="","",+E1123-F1123))</f>
        <v>#REF!</v>
      </c>
      <c r="F1124" s="662" t="e">
        <f aca="false">IF(A1124="","",IF(J1124="","",+J1124-H1124))</f>
        <v>#REF!</v>
      </c>
      <c r="G1124" s="662" t="e">
        <f aca="false">IF(A1124="","",IF(E1124="","",ROUND(+E1124*((1+B1124)^(1/12)-1),2)))</f>
        <v>#REF!</v>
      </c>
      <c r="H1124" s="662" t="e">
        <f aca="false">IF(A1124="","",IF(E1124="","",ROUND(+E1124*((1+D1124)^(1/12)-1),2)))</f>
        <v>#REF!</v>
      </c>
      <c r="I1124" s="662" t="e">
        <f aca="false">IF(A1124="","",+G1124-H1124)</f>
        <v>#REF!</v>
      </c>
      <c r="J1124" s="662" t="e">
        <f aca="false">IF(A1124="","",IF(#REF!="","",PMT((1+D1124)^(1/12)-1,(#REF!*12)-A1124+1,-E1124)))</f>
        <v>#REF!</v>
      </c>
    </row>
    <row r="1125" customFormat="false" ht="14.25" hidden="false" customHeight="false" outlineLevel="0" collapsed="false">
      <c r="A1125" s="660" t="e">
        <f aca="false">IF(A1124="","",IF(A1124=#REF!*12,"",+A1124+1))</f>
        <v>#REF!</v>
      </c>
      <c r="B1125" s="661" t="e">
        <f aca="false">IF(A1125="","",+B1124)</f>
        <v>#REF!</v>
      </c>
      <c r="C1125" s="661" t="e">
        <f aca="false">IF(A1125="","",IF(#REF!+'Plano Prestação Mensal Proposta'!A1125&gt;120,0,ROUND(IF(B1125&gt;0.045,(0.045*0.5),(0.5)*B1125),7)))</f>
        <v>#REF!</v>
      </c>
      <c r="D1125" s="661" t="e">
        <f aca="false">IF(A1125="","",+B1125-C1125)</f>
        <v>#REF!</v>
      </c>
      <c r="E1125" s="662" t="e">
        <f aca="false">IF(A1125="","",IF(F1124="","",+E1124-F1124))</f>
        <v>#REF!</v>
      </c>
      <c r="F1125" s="662" t="e">
        <f aca="false">IF(A1125="","",IF(J1125="","",+J1125-H1125))</f>
        <v>#REF!</v>
      </c>
      <c r="G1125" s="662" t="e">
        <f aca="false">IF(A1125="","",IF(E1125="","",ROUND(+E1125*((1+B1125)^(1/12)-1),2)))</f>
        <v>#REF!</v>
      </c>
      <c r="H1125" s="662" t="e">
        <f aca="false">IF(A1125="","",IF(E1125="","",ROUND(+E1125*((1+D1125)^(1/12)-1),2)))</f>
        <v>#REF!</v>
      </c>
      <c r="I1125" s="662" t="e">
        <f aca="false">IF(A1125="","",+G1125-H1125)</f>
        <v>#REF!</v>
      </c>
      <c r="J1125" s="662" t="e">
        <f aca="false">IF(A1125="","",IF(#REF!="","",PMT((1+D1125)^(1/12)-1,(#REF!*12)-A1125+1,-E1125)))</f>
        <v>#REF!</v>
      </c>
    </row>
    <row r="1126" customFormat="false" ht="14.25" hidden="false" customHeight="false" outlineLevel="0" collapsed="false">
      <c r="A1126" s="660" t="e">
        <f aca="false">IF(A1125="","",IF(A1125=#REF!*12,"",+A1125+1))</f>
        <v>#REF!</v>
      </c>
      <c r="B1126" s="661" t="e">
        <f aca="false">IF(A1126="","",+B1125)</f>
        <v>#REF!</v>
      </c>
      <c r="C1126" s="661" t="e">
        <f aca="false">IF(A1126="","",IF(#REF!+'Plano Prestação Mensal Proposta'!A1126&gt;120,0,ROUND(IF(B1126&gt;0.045,(0.045*0.5),(0.5)*B1126),7)))</f>
        <v>#REF!</v>
      </c>
      <c r="D1126" s="661" t="e">
        <f aca="false">IF(A1126="","",+B1126-C1126)</f>
        <v>#REF!</v>
      </c>
      <c r="E1126" s="662" t="e">
        <f aca="false">IF(A1126="","",IF(F1125="","",+E1125-F1125))</f>
        <v>#REF!</v>
      </c>
      <c r="F1126" s="662" t="e">
        <f aca="false">IF(A1126="","",IF(J1126="","",+J1126-H1126))</f>
        <v>#REF!</v>
      </c>
      <c r="G1126" s="662" t="e">
        <f aca="false">IF(A1126="","",IF(E1126="","",ROUND(+E1126*((1+B1126)^(1/12)-1),2)))</f>
        <v>#REF!</v>
      </c>
      <c r="H1126" s="662" t="e">
        <f aca="false">IF(A1126="","",IF(E1126="","",ROUND(+E1126*((1+D1126)^(1/12)-1),2)))</f>
        <v>#REF!</v>
      </c>
      <c r="I1126" s="662" t="e">
        <f aca="false">IF(A1126="","",+G1126-H1126)</f>
        <v>#REF!</v>
      </c>
      <c r="J1126" s="662" t="e">
        <f aca="false">IF(A1126="","",IF(#REF!="","",PMT((1+D1126)^(1/12)-1,(#REF!*12)-A1126+1,-E1126)))</f>
        <v>#REF!</v>
      </c>
    </row>
    <row r="1127" customFormat="false" ht="14.25" hidden="false" customHeight="false" outlineLevel="0" collapsed="false">
      <c r="A1127" s="660" t="e">
        <f aca="false">IF(A1126="","",IF(A1126=#REF!*12,"",+A1126+1))</f>
        <v>#REF!</v>
      </c>
      <c r="B1127" s="661" t="e">
        <f aca="false">IF(A1127="","",+B1126)</f>
        <v>#REF!</v>
      </c>
      <c r="C1127" s="661" t="e">
        <f aca="false">IF(A1127="","",IF(#REF!+'Plano Prestação Mensal Proposta'!A1127&gt;120,0,ROUND(IF(B1127&gt;0.045,(0.045*0.5),(0.5)*B1127),7)))</f>
        <v>#REF!</v>
      </c>
      <c r="D1127" s="661" t="e">
        <f aca="false">IF(A1127="","",+B1127-C1127)</f>
        <v>#REF!</v>
      </c>
      <c r="E1127" s="662" t="e">
        <f aca="false">IF(A1127="","",IF(F1126="","",+E1126-F1126))</f>
        <v>#REF!</v>
      </c>
      <c r="F1127" s="662" t="e">
        <f aca="false">IF(A1127="","",IF(J1127="","",+J1127-H1127))</f>
        <v>#REF!</v>
      </c>
      <c r="G1127" s="662" t="e">
        <f aca="false">IF(A1127="","",IF(E1127="","",ROUND(+E1127*((1+B1127)^(1/12)-1),2)))</f>
        <v>#REF!</v>
      </c>
      <c r="H1127" s="662" t="e">
        <f aca="false">IF(A1127="","",IF(E1127="","",ROUND(+E1127*((1+D1127)^(1/12)-1),2)))</f>
        <v>#REF!</v>
      </c>
      <c r="I1127" s="662" t="e">
        <f aca="false">IF(A1127="","",+G1127-H1127)</f>
        <v>#REF!</v>
      </c>
      <c r="J1127" s="662" t="e">
        <f aca="false">IF(A1127="","",IF(#REF!="","",PMT((1+D1127)^(1/12)-1,(#REF!*12)-A1127+1,-E1127)))</f>
        <v>#REF!</v>
      </c>
    </row>
    <row r="1128" customFormat="false" ht="14.25" hidden="false" customHeight="false" outlineLevel="0" collapsed="false">
      <c r="A1128" s="660" t="e">
        <f aca="false">IF(A1127="","",IF(A1127=#REF!*12,"",+A1127+1))</f>
        <v>#REF!</v>
      </c>
      <c r="B1128" s="661" t="e">
        <f aca="false">IF(A1128="","",+B1127)</f>
        <v>#REF!</v>
      </c>
      <c r="C1128" s="661" t="e">
        <f aca="false">IF(A1128="","",IF(#REF!+'Plano Prestação Mensal Proposta'!A1128&gt;120,0,ROUND(IF(B1128&gt;0.045,(0.045*0.5),(0.5)*B1128),7)))</f>
        <v>#REF!</v>
      </c>
      <c r="D1128" s="661" t="e">
        <f aca="false">IF(A1128="","",+B1128-C1128)</f>
        <v>#REF!</v>
      </c>
      <c r="E1128" s="662" t="e">
        <f aca="false">IF(A1128="","",IF(F1127="","",+E1127-F1127))</f>
        <v>#REF!</v>
      </c>
      <c r="F1128" s="662" t="e">
        <f aca="false">IF(A1128="","",IF(J1128="","",+J1128-H1128))</f>
        <v>#REF!</v>
      </c>
      <c r="G1128" s="662" t="e">
        <f aca="false">IF(A1128="","",IF(E1128="","",ROUND(+E1128*((1+B1128)^(1/12)-1),2)))</f>
        <v>#REF!</v>
      </c>
      <c r="H1128" s="662" t="e">
        <f aca="false">IF(A1128="","",IF(E1128="","",ROUND(+E1128*((1+D1128)^(1/12)-1),2)))</f>
        <v>#REF!</v>
      </c>
      <c r="I1128" s="662" t="e">
        <f aca="false">IF(A1128="","",+G1128-H1128)</f>
        <v>#REF!</v>
      </c>
      <c r="J1128" s="662" t="e">
        <f aca="false">IF(A1128="","",IF(#REF!="","",PMT((1+D1128)^(1/12)-1,(#REF!*12)-A1128+1,-E1128)))</f>
        <v>#REF!</v>
      </c>
    </row>
    <row r="1129" customFormat="false" ht="14.25" hidden="false" customHeight="false" outlineLevel="0" collapsed="false">
      <c r="A1129" s="660" t="e">
        <f aca="false">IF(A1128="","",IF(A1128=#REF!*12,"",+A1128+1))</f>
        <v>#REF!</v>
      </c>
      <c r="B1129" s="661" t="e">
        <f aca="false">IF(A1129="","",+B1128)</f>
        <v>#REF!</v>
      </c>
      <c r="C1129" s="661" t="e">
        <f aca="false">IF(A1129="","",IF(#REF!+'Plano Prestação Mensal Proposta'!A1129&gt;120,0,ROUND(IF(B1129&gt;0.045,(0.045*0.5),(0.5)*B1129),7)))</f>
        <v>#REF!</v>
      </c>
      <c r="D1129" s="661" t="e">
        <f aca="false">IF(A1129="","",+B1129-C1129)</f>
        <v>#REF!</v>
      </c>
      <c r="E1129" s="662" t="e">
        <f aca="false">IF(A1129="","",IF(F1128="","",+E1128-F1128))</f>
        <v>#REF!</v>
      </c>
      <c r="F1129" s="662" t="e">
        <f aca="false">IF(A1129="","",IF(J1129="","",+J1129-H1129))</f>
        <v>#REF!</v>
      </c>
      <c r="G1129" s="662" t="e">
        <f aca="false">IF(A1129="","",IF(E1129="","",ROUND(+E1129*((1+B1129)^(1/12)-1),2)))</f>
        <v>#REF!</v>
      </c>
      <c r="H1129" s="662" t="e">
        <f aca="false">IF(A1129="","",IF(E1129="","",ROUND(+E1129*((1+D1129)^(1/12)-1),2)))</f>
        <v>#REF!</v>
      </c>
      <c r="I1129" s="662" t="e">
        <f aca="false">IF(A1129="","",+G1129-H1129)</f>
        <v>#REF!</v>
      </c>
      <c r="J1129" s="662" t="e">
        <f aca="false">IF(A1129="","",IF(#REF!="","",PMT((1+D1129)^(1/12)-1,(#REF!*12)-A1129+1,-E1129)))</f>
        <v>#REF!</v>
      </c>
    </row>
    <row r="1130" customFormat="false" ht="14.25" hidden="false" customHeight="false" outlineLevel="0" collapsed="false">
      <c r="A1130" s="660" t="e">
        <f aca="false">IF(A1129="","",IF(A1129=#REF!*12,"",+A1129+1))</f>
        <v>#REF!</v>
      </c>
      <c r="B1130" s="661" t="e">
        <f aca="false">IF(A1130="","",+B1129)</f>
        <v>#REF!</v>
      </c>
      <c r="C1130" s="661" t="e">
        <f aca="false">IF(A1130="","",IF(#REF!+'Plano Prestação Mensal Proposta'!A1130&gt;120,0,ROUND(IF(B1130&gt;0.045,(0.045*0.5),(0.5)*B1130),7)))</f>
        <v>#REF!</v>
      </c>
      <c r="D1130" s="661" t="e">
        <f aca="false">IF(A1130="","",+B1130-C1130)</f>
        <v>#REF!</v>
      </c>
      <c r="E1130" s="662" t="e">
        <f aca="false">IF(A1130="","",IF(F1129="","",+E1129-F1129))</f>
        <v>#REF!</v>
      </c>
      <c r="F1130" s="662" t="e">
        <f aca="false">IF(A1130="","",IF(J1130="","",+J1130-H1130))</f>
        <v>#REF!</v>
      </c>
      <c r="G1130" s="662" t="e">
        <f aca="false">IF(A1130="","",IF(E1130="","",ROUND(+E1130*((1+B1130)^(1/12)-1),2)))</f>
        <v>#REF!</v>
      </c>
      <c r="H1130" s="662" t="e">
        <f aca="false">IF(A1130="","",IF(E1130="","",ROUND(+E1130*((1+D1130)^(1/12)-1),2)))</f>
        <v>#REF!</v>
      </c>
      <c r="I1130" s="662" t="e">
        <f aca="false">IF(A1130="","",+G1130-H1130)</f>
        <v>#REF!</v>
      </c>
      <c r="J1130" s="662" t="e">
        <f aca="false">IF(A1130="","",IF(#REF!="","",PMT((1+D1130)^(1/12)-1,(#REF!*12)-A1130+1,-E1130)))</f>
        <v>#REF!</v>
      </c>
    </row>
    <row r="1131" customFormat="false" ht="14.25" hidden="false" customHeight="false" outlineLevel="0" collapsed="false">
      <c r="A1131" s="660" t="e">
        <f aca="false">IF(A1130="","",IF(A1130=#REF!*12,"",+A1130+1))</f>
        <v>#REF!</v>
      </c>
      <c r="B1131" s="661" t="e">
        <f aca="false">IF(A1131="","",+B1130)</f>
        <v>#REF!</v>
      </c>
      <c r="C1131" s="661" t="e">
        <f aca="false">IF(A1131="","",IF(#REF!+'Plano Prestação Mensal Proposta'!A1131&gt;120,0,ROUND(IF(B1131&gt;0.045,(0.045*0.5),(0.5)*B1131),7)))</f>
        <v>#REF!</v>
      </c>
      <c r="D1131" s="661" t="e">
        <f aca="false">IF(A1131="","",+B1131-C1131)</f>
        <v>#REF!</v>
      </c>
      <c r="E1131" s="662" t="e">
        <f aca="false">IF(A1131="","",IF(F1130="","",+E1130-F1130))</f>
        <v>#REF!</v>
      </c>
      <c r="F1131" s="662" t="e">
        <f aca="false">IF(A1131="","",IF(J1131="","",+J1131-H1131))</f>
        <v>#REF!</v>
      </c>
      <c r="G1131" s="662" t="e">
        <f aca="false">IF(A1131="","",IF(E1131="","",ROUND(+E1131*((1+B1131)^(1/12)-1),2)))</f>
        <v>#REF!</v>
      </c>
      <c r="H1131" s="662" t="e">
        <f aca="false">IF(A1131="","",IF(E1131="","",ROUND(+E1131*((1+D1131)^(1/12)-1),2)))</f>
        <v>#REF!</v>
      </c>
      <c r="I1131" s="662" t="e">
        <f aca="false">IF(A1131="","",+G1131-H1131)</f>
        <v>#REF!</v>
      </c>
      <c r="J1131" s="662" t="e">
        <f aca="false">IF(A1131="","",IF(#REF!="","",PMT((1+D1131)^(1/12)-1,(#REF!*12)-A1131+1,-E1131)))</f>
        <v>#REF!</v>
      </c>
    </row>
    <row r="1132" customFormat="false" ht="14.25" hidden="false" customHeight="false" outlineLevel="0" collapsed="false">
      <c r="A1132" s="660" t="e">
        <f aca="false">IF(A1131="","",IF(A1131=#REF!*12,"",+A1131+1))</f>
        <v>#REF!</v>
      </c>
      <c r="B1132" s="661" t="e">
        <f aca="false">IF(A1132="","",+B1131)</f>
        <v>#REF!</v>
      </c>
      <c r="C1132" s="661" t="e">
        <f aca="false">IF(A1132="","",IF(#REF!+'Plano Prestação Mensal Proposta'!A1132&gt;120,0,ROUND(IF(B1132&gt;0.045,(0.045*0.5),(0.5)*B1132),7)))</f>
        <v>#REF!</v>
      </c>
      <c r="D1132" s="661" t="e">
        <f aca="false">IF(A1132="","",+B1132-C1132)</f>
        <v>#REF!</v>
      </c>
      <c r="E1132" s="662" t="e">
        <f aca="false">IF(A1132="","",IF(F1131="","",+E1131-F1131))</f>
        <v>#REF!</v>
      </c>
      <c r="F1132" s="662" t="e">
        <f aca="false">IF(A1132="","",IF(J1132="","",+J1132-H1132))</f>
        <v>#REF!</v>
      </c>
      <c r="G1132" s="662" t="e">
        <f aca="false">IF(A1132="","",IF(E1132="","",ROUND(+E1132*((1+B1132)^(1/12)-1),2)))</f>
        <v>#REF!</v>
      </c>
      <c r="H1132" s="662" t="e">
        <f aca="false">IF(A1132="","",IF(E1132="","",ROUND(+E1132*((1+D1132)^(1/12)-1),2)))</f>
        <v>#REF!</v>
      </c>
      <c r="I1132" s="662" t="e">
        <f aca="false">IF(A1132="","",+G1132-H1132)</f>
        <v>#REF!</v>
      </c>
      <c r="J1132" s="662" t="e">
        <f aca="false">IF(A1132="","",IF(#REF!="","",PMT((1+D1132)^(1/12)-1,(#REF!*12)-A1132+1,-E1132)))</f>
        <v>#REF!</v>
      </c>
    </row>
    <row r="1133" customFormat="false" ht="14.25" hidden="false" customHeight="false" outlineLevel="0" collapsed="false">
      <c r="A1133" s="660" t="e">
        <f aca="false">IF(A1132="","",IF(A1132=#REF!*12,"",+A1132+1))</f>
        <v>#REF!</v>
      </c>
      <c r="B1133" s="661" t="e">
        <f aca="false">IF(A1133="","",+B1132)</f>
        <v>#REF!</v>
      </c>
      <c r="C1133" s="661" t="e">
        <f aca="false">IF(A1133="","",IF(#REF!+'Plano Prestação Mensal Proposta'!A1133&gt;120,0,ROUND(IF(B1133&gt;0.045,(0.045*0.5),(0.5)*B1133),7)))</f>
        <v>#REF!</v>
      </c>
      <c r="D1133" s="661" t="e">
        <f aca="false">IF(A1133="","",+B1133-C1133)</f>
        <v>#REF!</v>
      </c>
      <c r="E1133" s="662" t="e">
        <f aca="false">IF(A1133="","",IF(F1132="","",+E1132-F1132))</f>
        <v>#REF!</v>
      </c>
      <c r="F1133" s="662" t="e">
        <f aca="false">IF(A1133="","",IF(J1133="","",+J1133-H1133))</f>
        <v>#REF!</v>
      </c>
      <c r="G1133" s="662" t="e">
        <f aca="false">IF(A1133="","",IF(E1133="","",ROUND(+E1133*((1+B1133)^(1/12)-1),2)))</f>
        <v>#REF!</v>
      </c>
      <c r="H1133" s="662" t="e">
        <f aca="false">IF(A1133="","",IF(E1133="","",ROUND(+E1133*((1+D1133)^(1/12)-1),2)))</f>
        <v>#REF!</v>
      </c>
      <c r="I1133" s="662" t="e">
        <f aca="false">IF(A1133="","",+G1133-H1133)</f>
        <v>#REF!</v>
      </c>
      <c r="J1133" s="662" t="e">
        <f aca="false">IF(A1133="","",IF(#REF!="","",PMT((1+D1133)^(1/12)-1,(#REF!*12)-A1133+1,-E1133)))</f>
        <v>#REF!</v>
      </c>
    </row>
    <row r="1134" customFormat="false" ht="14.25" hidden="false" customHeight="false" outlineLevel="0" collapsed="false">
      <c r="A1134" s="660" t="e">
        <f aca="false">IF(A1133="","",IF(A1133=#REF!*12,"",+A1133+1))</f>
        <v>#REF!</v>
      </c>
      <c r="B1134" s="661" t="e">
        <f aca="false">IF(A1134="","",+B1133)</f>
        <v>#REF!</v>
      </c>
      <c r="C1134" s="661" t="e">
        <f aca="false">IF(A1134="","",IF(#REF!+'Plano Prestação Mensal Proposta'!A1134&gt;120,0,ROUND(IF(B1134&gt;0.045,(0.045*0.5),(0.5)*B1134),7)))</f>
        <v>#REF!</v>
      </c>
      <c r="D1134" s="661" t="e">
        <f aca="false">IF(A1134="","",+B1134-C1134)</f>
        <v>#REF!</v>
      </c>
      <c r="E1134" s="662" t="e">
        <f aca="false">IF(A1134="","",IF(F1133="","",+E1133-F1133))</f>
        <v>#REF!</v>
      </c>
      <c r="F1134" s="662" t="e">
        <f aca="false">IF(A1134="","",IF(J1134="","",+J1134-H1134))</f>
        <v>#REF!</v>
      </c>
      <c r="G1134" s="662" t="e">
        <f aca="false">IF(A1134="","",IF(E1134="","",ROUND(+E1134*((1+B1134)^(1/12)-1),2)))</f>
        <v>#REF!</v>
      </c>
      <c r="H1134" s="662" t="e">
        <f aca="false">IF(A1134="","",IF(E1134="","",ROUND(+E1134*((1+D1134)^(1/12)-1),2)))</f>
        <v>#REF!</v>
      </c>
      <c r="I1134" s="662" t="e">
        <f aca="false">IF(A1134="","",+G1134-H1134)</f>
        <v>#REF!</v>
      </c>
      <c r="J1134" s="662" t="e">
        <f aca="false">IF(A1134="","",IF(#REF!="","",PMT((1+D1134)^(1/12)-1,(#REF!*12)-A1134+1,-E1134)))</f>
        <v>#REF!</v>
      </c>
    </row>
    <row r="1135" customFormat="false" ht="14.25" hidden="false" customHeight="false" outlineLevel="0" collapsed="false">
      <c r="A1135" s="660" t="e">
        <f aca="false">IF(A1134="","",IF(A1134=#REF!*12,"",+A1134+1))</f>
        <v>#REF!</v>
      </c>
      <c r="B1135" s="661" t="e">
        <f aca="false">IF(A1135="","",+B1134)</f>
        <v>#REF!</v>
      </c>
      <c r="C1135" s="661" t="e">
        <f aca="false">IF(A1135="","",IF(#REF!+'Plano Prestação Mensal Proposta'!A1135&gt;120,0,ROUND(IF(B1135&gt;0.045,(0.045*0.5),(0.5)*B1135),7)))</f>
        <v>#REF!</v>
      </c>
      <c r="D1135" s="661" t="e">
        <f aca="false">IF(A1135="","",+B1135-C1135)</f>
        <v>#REF!</v>
      </c>
      <c r="E1135" s="662" t="e">
        <f aca="false">IF(A1135="","",IF(F1134="","",+E1134-F1134))</f>
        <v>#REF!</v>
      </c>
      <c r="F1135" s="662" t="e">
        <f aca="false">IF(A1135="","",IF(J1135="","",+J1135-H1135))</f>
        <v>#REF!</v>
      </c>
      <c r="G1135" s="662" t="e">
        <f aca="false">IF(A1135="","",IF(E1135="","",ROUND(+E1135*((1+B1135)^(1/12)-1),2)))</f>
        <v>#REF!</v>
      </c>
      <c r="H1135" s="662" t="e">
        <f aca="false">IF(A1135="","",IF(E1135="","",ROUND(+E1135*((1+D1135)^(1/12)-1),2)))</f>
        <v>#REF!</v>
      </c>
      <c r="I1135" s="662" t="e">
        <f aca="false">IF(A1135="","",+G1135-H1135)</f>
        <v>#REF!</v>
      </c>
      <c r="J1135" s="662" t="e">
        <f aca="false">IF(A1135="","",IF(#REF!="","",PMT((1+D1135)^(1/12)-1,(#REF!*12)-A1135+1,-E1135)))</f>
        <v>#REF!</v>
      </c>
    </row>
    <row r="1136" customFormat="false" ht="14.25" hidden="false" customHeight="false" outlineLevel="0" collapsed="false">
      <c r="A1136" s="660" t="e">
        <f aca="false">IF(A1135="","",IF(A1135=#REF!*12,"",+A1135+1))</f>
        <v>#REF!</v>
      </c>
      <c r="B1136" s="661" t="e">
        <f aca="false">IF(A1136="","",+B1135)</f>
        <v>#REF!</v>
      </c>
      <c r="C1136" s="661" t="e">
        <f aca="false">IF(A1136="","",IF(#REF!+'Plano Prestação Mensal Proposta'!A1136&gt;120,0,ROUND(IF(B1136&gt;0.045,(0.045*0.5),(0.5)*B1136),7)))</f>
        <v>#REF!</v>
      </c>
      <c r="D1136" s="661" t="e">
        <f aca="false">IF(A1136="","",+B1136-C1136)</f>
        <v>#REF!</v>
      </c>
      <c r="E1136" s="662" t="e">
        <f aca="false">IF(A1136="","",IF(F1135="","",+E1135-F1135))</f>
        <v>#REF!</v>
      </c>
      <c r="F1136" s="662" t="e">
        <f aca="false">IF(A1136="","",IF(J1136="","",+J1136-H1136))</f>
        <v>#REF!</v>
      </c>
      <c r="G1136" s="662" t="e">
        <f aca="false">IF(A1136="","",IF(E1136="","",ROUND(+E1136*((1+B1136)^(1/12)-1),2)))</f>
        <v>#REF!</v>
      </c>
      <c r="H1136" s="662" t="e">
        <f aca="false">IF(A1136="","",IF(E1136="","",ROUND(+E1136*((1+D1136)^(1/12)-1),2)))</f>
        <v>#REF!</v>
      </c>
      <c r="I1136" s="662" t="e">
        <f aca="false">IF(A1136="","",+G1136-H1136)</f>
        <v>#REF!</v>
      </c>
      <c r="J1136" s="662" t="e">
        <f aca="false">IF(A1136="","",IF(#REF!="","",PMT((1+D1136)^(1/12)-1,(#REF!*12)-A1136+1,-E1136)))</f>
        <v>#REF!</v>
      </c>
    </row>
    <row r="1137" customFormat="false" ht="14.25" hidden="false" customHeight="false" outlineLevel="0" collapsed="false">
      <c r="A1137" s="660" t="e">
        <f aca="false">IF(A1136="","",IF(A1136=#REF!*12,"",+A1136+1))</f>
        <v>#REF!</v>
      </c>
      <c r="B1137" s="661" t="e">
        <f aca="false">IF(A1137="","",+B1136)</f>
        <v>#REF!</v>
      </c>
      <c r="C1137" s="661" t="e">
        <f aca="false">IF(A1137="","",IF(#REF!+'Plano Prestação Mensal Proposta'!A1137&gt;120,0,ROUND(IF(B1137&gt;0.045,(0.045*0.5),(0.5)*B1137),7)))</f>
        <v>#REF!</v>
      </c>
      <c r="D1137" s="661" t="e">
        <f aca="false">IF(A1137="","",+B1137-C1137)</f>
        <v>#REF!</v>
      </c>
      <c r="E1137" s="662" t="e">
        <f aca="false">IF(A1137="","",IF(F1136="","",+E1136-F1136))</f>
        <v>#REF!</v>
      </c>
      <c r="F1137" s="662" t="e">
        <f aca="false">IF(A1137="","",IF(J1137="","",+J1137-H1137))</f>
        <v>#REF!</v>
      </c>
      <c r="G1137" s="662" t="e">
        <f aca="false">IF(A1137="","",IF(E1137="","",ROUND(+E1137*((1+B1137)^(1/12)-1),2)))</f>
        <v>#REF!</v>
      </c>
      <c r="H1137" s="662" t="e">
        <f aca="false">IF(A1137="","",IF(E1137="","",ROUND(+E1137*((1+D1137)^(1/12)-1),2)))</f>
        <v>#REF!</v>
      </c>
      <c r="I1137" s="662" t="e">
        <f aca="false">IF(A1137="","",+G1137-H1137)</f>
        <v>#REF!</v>
      </c>
      <c r="J1137" s="662" t="e">
        <f aca="false">IF(A1137="","",IF(#REF!="","",PMT((1+D1137)^(1/12)-1,(#REF!*12)-A1137+1,-E1137)))</f>
        <v>#REF!</v>
      </c>
    </row>
    <row r="1138" customFormat="false" ht="14.25" hidden="false" customHeight="false" outlineLevel="0" collapsed="false">
      <c r="A1138" s="660" t="e">
        <f aca="false">IF(A1137="","",IF(A1137=#REF!*12,"",+A1137+1))</f>
        <v>#REF!</v>
      </c>
      <c r="B1138" s="661" t="e">
        <f aca="false">IF(A1138="","",+B1137)</f>
        <v>#REF!</v>
      </c>
      <c r="C1138" s="661" t="e">
        <f aca="false">IF(A1138="","",IF(#REF!+'Plano Prestação Mensal Proposta'!A1138&gt;120,0,ROUND(IF(B1138&gt;0.045,(0.045*0.5),(0.5)*B1138),7)))</f>
        <v>#REF!</v>
      </c>
      <c r="D1138" s="661" t="e">
        <f aca="false">IF(A1138="","",+B1138-C1138)</f>
        <v>#REF!</v>
      </c>
      <c r="E1138" s="662" t="e">
        <f aca="false">IF(A1138="","",IF(F1137="","",+E1137-F1137))</f>
        <v>#REF!</v>
      </c>
      <c r="F1138" s="662" t="e">
        <f aca="false">IF(A1138="","",IF(J1138="","",+J1138-H1138))</f>
        <v>#REF!</v>
      </c>
      <c r="G1138" s="662" t="e">
        <f aca="false">IF(A1138="","",IF(E1138="","",ROUND(+E1138*((1+B1138)^(1/12)-1),2)))</f>
        <v>#REF!</v>
      </c>
      <c r="H1138" s="662" t="e">
        <f aca="false">IF(A1138="","",IF(E1138="","",ROUND(+E1138*((1+D1138)^(1/12)-1),2)))</f>
        <v>#REF!</v>
      </c>
      <c r="I1138" s="662" t="e">
        <f aca="false">IF(A1138="","",+G1138-H1138)</f>
        <v>#REF!</v>
      </c>
      <c r="J1138" s="662" t="e">
        <f aca="false">IF(A1138="","",IF(#REF!="","",PMT((1+D1138)^(1/12)-1,(#REF!*12)-A1138+1,-E1138)))</f>
        <v>#REF!</v>
      </c>
    </row>
    <row r="1139" customFormat="false" ht="14.25" hidden="false" customHeight="false" outlineLevel="0" collapsed="false">
      <c r="A1139" s="660" t="e">
        <f aca="false">IF(A1138="","",IF(A1138=#REF!*12,"",+A1138+1))</f>
        <v>#REF!</v>
      </c>
      <c r="B1139" s="661" t="e">
        <f aca="false">IF(A1139="","",+B1138)</f>
        <v>#REF!</v>
      </c>
      <c r="C1139" s="661" t="e">
        <f aca="false">IF(A1139="","",IF(#REF!+'Plano Prestação Mensal Proposta'!A1139&gt;120,0,ROUND(IF(B1139&gt;0.045,(0.045*0.5),(0.5)*B1139),7)))</f>
        <v>#REF!</v>
      </c>
      <c r="D1139" s="661" t="e">
        <f aca="false">IF(A1139="","",+B1139-C1139)</f>
        <v>#REF!</v>
      </c>
      <c r="E1139" s="662" t="e">
        <f aca="false">IF(A1139="","",IF(F1138="","",+E1138-F1138))</f>
        <v>#REF!</v>
      </c>
      <c r="F1139" s="662" t="e">
        <f aca="false">IF(A1139="","",IF(J1139="","",+J1139-H1139))</f>
        <v>#REF!</v>
      </c>
      <c r="G1139" s="662" t="e">
        <f aca="false">IF(A1139="","",IF(E1139="","",ROUND(+E1139*((1+B1139)^(1/12)-1),2)))</f>
        <v>#REF!</v>
      </c>
      <c r="H1139" s="662" t="e">
        <f aca="false">IF(A1139="","",IF(E1139="","",ROUND(+E1139*((1+D1139)^(1/12)-1),2)))</f>
        <v>#REF!</v>
      </c>
      <c r="I1139" s="662" t="e">
        <f aca="false">IF(A1139="","",+G1139-H1139)</f>
        <v>#REF!</v>
      </c>
      <c r="J1139" s="662" t="e">
        <f aca="false">IF(A1139="","",IF(#REF!="","",PMT((1+D1139)^(1/12)-1,(#REF!*12)-A1139+1,-E1139)))</f>
        <v>#REF!</v>
      </c>
    </row>
    <row r="1140" customFormat="false" ht="14.25" hidden="false" customHeight="false" outlineLevel="0" collapsed="false">
      <c r="A1140" s="660" t="e">
        <f aca="false">IF(A1139="","",IF(A1139=#REF!*12,"",+A1139+1))</f>
        <v>#REF!</v>
      </c>
      <c r="B1140" s="661" t="e">
        <f aca="false">IF(A1140="","",+B1139)</f>
        <v>#REF!</v>
      </c>
      <c r="C1140" s="661" t="e">
        <f aca="false">IF(A1140="","",IF(#REF!+'Plano Prestação Mensal Proposta'!A1140&gt;120,0,ROUND(IF(B1140&gt;0.045,(0.045*0.5),(0.5)*B1140),7)))</f>
        <v>#REF!</v>
      </c>
      <c r="D1140" s="661" t="e">
        <f aca="false">IF(A1140="","",+B1140-C1140)</f>
        <v>#REF!</v>
      </c>
      <c r="E1140" s="662" t="e">
        <f aca="false">IF(A1140="","",IF(F1139="","",+E1139-F1139))</f>
        <v>#REF!</v>
      </c>
      <c r="F1140" s="662" t="e">
        <f aca="false">IF(A1140="","",IF(J1140="","",+J1140-H1140))</f>
        <v>#REF!</v>
      </c>
      <c r="G1140" s="662" t="e">
        <f aca="false">IF(A1140="","",IF(E1140="","",ROUND(+E1140*((1+B1140)^(1/12)-1),2)))</f>
        <v>#REF!</v>
      </c>
      <c r="H1140" s="662" t="e">
        <f aca="false">IF(A1140="","",IF(E1140="","",ROUND(+E1140*((1+D1140)^(1/12)-1),2)))</f>
        <v>#REF!</v>
      </c>
      <c r="I1140" s="662" t="e">
        <f aca="false">IF(A1140="","",+G1140-H1140)</f>
        <v>#REF!</v>
      </c>
      <c r="J1140" s="662" t="e">
        <f aca="false">IF(A1140="","",IF(#REF!="","",PMT((1+D1140)^(1/12)-1,(#REF!*12)-A1140+1,-E1140)))</f>
        <v>#REF!</v>
      </c>
    </row>
    <row r="1141" customFormat="false" ht="14.25" hidden="false" customHeight="false" outlineLevel="0" collapsed="false">
      <c r="A1141" s="660" t="e">
        <f aca="false">IF(A1140="","",IF(A1140=#REF!*12,"",+A1140+1))</f>
        <v>#REF!</v>
      </c>
      <c r="B1141" s="661" t="e">
        <f aca="false">IF(A1141="","",+B1140)</f>
        <v>#REF!</v>
      </c>
      <c r="C1141" s="661" t="e">
        <f aca="false">IF(A1141="","",IF(#REF!+'Plano Prestação Mensal Proposta'!A1141&gt;120,0,ROUND(IF(B1141&gt;0.045,(0.045*0.5),(0.5)*B1141),7)))</f>
        <v>#REF!</v>
      </c>
      <c r="D1141" s="661" t="e">
        <f aca="false">IF(A1141="","",+B1141-C1141)</f>
        <v>#REF!</v>
      </c>
      <c r="E1141" s="662" t="e">
        <f aca="false">IF(A1141="","",IF(F1140="","",+E1140-F1140))</f>
        <v>#REF!</v>
      </c>
      <c r="F1141" s="662" t="e">
        <f aca="false">IF(A1141="","",IF(J1141="","",+J1141-H1141))</f>
        <v>#REF!</v>
      </c>
      <c r="G1141" s="662" t="e">
        <f aca="false">IF(A1141="","",IF(E1141="","",ROUND(+E1141*((1+B1141)^(1/12)-1),2)))</f>
        <v>#REF!</v>
      </c>
      <c r="H1141" s="662" t="e">
        <f aca="false">IF(A1141="","",IF(E1141="","",ROUND(+E1141*((1+D1141)^(1/12)-1),2)))</f>
        <v>#REF!</v>
      </c>
      <c r="I1141" s="662" t="e">
        <f aca="false">IF(A1141="","",+G1141-H1141)</f>
        <v>#REF!</v>
      </c>
      <c r="J1141" s="662" t="e">
        <f aca="false">IF(A1141="","",IF(#REF!="","",PMT((1+D1141)^(1/12)-1,(#REF!*12)-A1141+1,-E1141)))</f>
        <v>#REF!</v>
      </c>
    </row>
    <row r="1142" customFormat="false" ht="14.25" hidden="false" customHeight="false" outlineLevel="0" collapsed="false">
      <c r="A1142" s="660" t="e">
        <f aca="false">IF(A1141="","",IF(A1141=#REF!*12,"",+A1141+1))</f>
        <v>#REF!</v>
      </c>
      <c r="B1142" s="661" t="e">
        <f aca="false">IF(A1142="","",+B1141)</f>
        <v>#REF!</v>
      </c>
      <c r="C1142" s="661" t="e">
        <f aca="false">IF(A1142="","",IF(#REF!+'Plano Prestação Mensal Proposta'!A1142&gt;120,0,ROUND(IF(B1142&gt;0.045,(0.045*0.5),(0.5)*B1142),7)))</f>
        <v>#REF!</v>
      </c>
      <c r="D1142" s="661" t="e">
        <f aca="false">IF(A1142="","",+B1142-C1142)</f>
        <v>#REF!</v>
      </c>
      <c r="E1142" s="662" t="e">
        <f aca="false">IF(A1142="","",IF(F1141="","",+E1141-F1141))</f>
        <v>#REF!</v>
      </c>
      <c r="F1142" s="662" t="e">
        <f aca="false">IF(A1142="","",IF(J1142="","",+J1142-H1142))</f>
        <v>#REF!</v>
      </c>
      <c r="G1142" s="662" t="e">
        <f aca="false">IF(A1142="","",IF(E1142="","",ROUND(+E1142*((1+B1142)^(1/12)-1),2)))</f>
        <v>#REF!</v>
      </c>
      <c r="H1142" s="662" t="e">
        <f aca="false">IF(A1142="","",IF(E1142="","",ROUND(+E1142*((1+D1142)^(1/12)-1),2)))</f>
        <v>#REF!</v>
      </c>
      <c r="I1142" s="662" t="e">
        <f aca="false">IF(A1142="","",+G1142-H1142)</f>
        <v>#REF!</v>
      </c>
      <c r="J1142" s="662" t="e">
        <f aca="false">IF(A1142="","",IF(#REF!="","",PMT((1+D1142)^(1/12)-1,(#REF!*12)-A1142+1,-E1142)))</f>
        <v>#REF!</v>
      </c>
    </row>
    <row r="1143" customFormat="false" ht="14.25" hidden="false" customHeight="false" outlineLevel="0" collapsed="false">
      <c r="A1143" s="660" t="e">
        <f aca="false">IF(A1142="","",IF(A1142=#REF!*12,"",+A1142+1))</f>
        <v>#REF!</v>
      </c>
      <c r="B1143" s="661" t="e">
        <f aca="false">IF(A1143="","",+B1142)</f>
        <v>#REF!</v>
      </c>
      <c r="C1143" s="661" t="e">
        <f aca="false">IF(A1143="","",IF(#REF!+'Plano Prestação Mensal Proposta'!A1143&gt;120,0,ROUND(IF(B1143&gt;0.045,(0.045*0.5),(0.5)*B1143),7)))</f>
        <v>#REF!</v>
      </c>
      <c r="D1143" s="661" t="e">
        <f aca="false">IF(A1143="","",+B1143-C1143)</f>
        <v>#REF!</v>
      </c>
      <c r="E1143" s="662" t="e">
        <f aca="false">IF(A1143="","",IF(F1142="","",+E1142-F1142))</f>
        <v>#REF!</v>
      </c>
      <c r="F1143" s="662" t="e">
        <f aca="false">IF(A1143="","",IF(J1143="","",+J1143-H1143))</f>
        <v>#REF!</v>
      </c>
      <c r="G1143" s="662" t="e">
        <f aca="false">IF(A1143="","",IF(E1143="","",ROUND(+E1143*((1+B1143)^(1/12)-1),2)))</f>
        <v>#REF!</v>
      </c>
      <c r="H1143" s="662" t="e">
        <f aca="false">IF(A1143="","",IF(E1143="","",ROUND(+E1143*((1+D1143)^(1/12)-1),2)))</f>
        <v>#REF!</v>
      </c>
      <c r="I1143" s="662" t="e">
        <f aca="false">IF(A1143="","",+G1143-H1143)</f>
        <v>#REF!</v>
      </c>
      <c r="J1143" s="662" t="e">
        <f aca="false">IF(A1143="","",IF(#REF!="","",PMT((1+D1143)^(1/12)-1,(#REF!*12)-A1143+1,-E1143)))</f>
        <v>#REF!</v>
      </c>
    </row>
    <row r="1144" customFormat="false" ht="14.25" hidden="false" customHeight="false" outlineLevel="0" collapsed="false">
      <c r="A1144" s="660" t="e">
        <f aca="false">IF(A1143="","",IF(A1143=#REF!*12,"",+A1143+1))</f>
        <v>#REF!</v>
      </c>
      <c r="B1144" s="661" t="e">
        <f aca="false">IF(A1144="","",+B1143)</f>
        <v>#REF!</v>
      </c>
      <c r="C1144" s="661" t="e">
        <f aca="false">IF(A1144="","",IF(#REF!+'Plano Prestação Mensal Proposta'!A1144&gt;120,0,ROUND(IF(B1144&gt;0.045,(0.045*0.5),(0.5)*B1144),7)))</f>
        <v>#REF!</v>
      </c>
      <c r="D1144" s="661" t="e">
        <f aca="false">IF(A1144="","",+B1144-C1144)</f>
        <v>#REF!</v>
      </c>
      <c r="E1144" s="662" t="e">
        <f aca="false">IF(A1144="","",IF(F1143="","",+E1143-F1143))</f>
        <v>#REF!</v>
      </c>
      <c r="F1144" s="662" t="e">
        <f aca="false">IF(A1144="","",IF(J1144="","",+J1144-H1144))</f>
        <v>#REF!</v>
      </c>
      <c r="G1144" s="662" t="e">
        <f aca="false">IF(A1144="","",IF(E1144="","",ROUND(+E1144*((1+B1144)^(1/12)-1),2)))</f>
        <v>#REF!</v>
      </c>
      <c r="H1144" s="662" t="e">
        <f aca="false">IF(A1144="","",IF(E1144="","",ROUND(+E1144*((1+D1144)^(1/12)-1),2)))</f>
        <v>#REF!</v>
      </c>
      <c r="I1144" s="662" t="e">
        <f aca="false">IF(A1144="","",+G1144-H1144)</f>
        <v>#REF!</v>
      </c>
      <c r="J1144" s="662" t="e">
        <f aca="false">IF(A1144="","",IF(#REF!="","",PMT((1+D1144)^(1/12)-1,(#REF!*12)-A1144+1,-E1144)))</f>
        <v>#REF!</v>
      </c>
    </row>
    <row r="1145" customFormat="false" ht="14.25" hidden="false" customHeight="false" outlineLevel="0" collapsed="false">
      <c r="A1145" s="660" t="e">
        <f aca="false">IF(A1144="","",IF(A1144=#REF!*12,"",+A1144+1))</f>
        <v>#REF!</v>
      </c>
      <c r="B1145" s="661" t="e">
        <f aca="false">IF(A1145="","",+B1144)</f>
        <v>#REF!</v>
      </c>
      <c r="C1145" s="661" t="e">
        <f aca="false">IF(A1145="","",IF(#REF!+'Plano Prestação Mensal Proposta'!A1145&gt;120,0,ROUND(IF(B1145&gt;0.045,(0.045*0.5),(0.5)*B1145),7)))</f>
        <v>#REF!</v>
      </c>
      <c r="D1145" s="661" t="e">
        <f aca="false">IF(A1145="","",+B1145-C1145)</f>
        <v>#REF!</v>
      </c>
      <c r="E1145" s="662" t="e">
        <f aca="false">IF(A1145="","",IF(F1144="","",+E1144-F1144))</f>
        <v>#REF!</v>
      </c>
      <c r="F1145" s="662" t="e">
        <f aca="false">IF(A1145="","",IF(J1145="","",+J1145-H1145))</f>
        <v>#REF!</v>
      </c>
      <c r="G1145" s="662" t="e">
        <f aca="false">IF(A1145="","",IF(E1145="","",ROUND(+E1145*((1+B1145)^(1/12)-1),2)))</f>
        <v>#REF!</v>
      </c>
      <c r="H1145" s="662" t="e">
        <f aca="false">IF(A1145="","",IF(E1145="","",ROUND(+E1145*((1+D1145)^(1/12)-1),2)))</f>
        <v>#REF!</v>
      </c>
      <c r="I1145" s="662" t="e">
        <f aca="false">IF(A1145="","",+G1145-H1145)</f>
        <v>#REF!</v>
      </c>
      <c r="J1145" s="662" t="e">
        <f aca="false">IF(A1145="","",IF(#REF!="","",PMT((1+D1145)^(1/12)-1,(#REF!*12)-A1145+1,-E1145)))</f>
        <v>#REF!</v>
      </c>
    </row>
    <row r="1146" customFormat="false" ht="14.25" hidden="false" customHeight="false" outlineLevel="0" collapsed="false">
      <c r="A1146" s="660" t="e">
        <f aca="false">IF(A1145="","",IF(A1145=#REF!*12,"",+A1145+1))</f>
        <v>#REF!</v>
      </c>
      <c r="B1146" s="661" t="e">
        <f aca="false">IF(A1146="","",+B1145)</f>
        <v>#REF!</v>
      </c>
      <c r="C1146" s="661" t="e">
        <f aca="false">IF(A1146="","",IF(#REF!+'Plano Prestação Mensal Proposta'!A1146&gt;120,0,ROUND(IF(B1146&gt;0.045,(0.045*0.5),(0.5)*B1146),7)))</f>
        <v>#REF!</v>
      </c>
      <c r="D1146" s="661" t="e">
        <f aca="false">IF(A1146="","",+B1146-C1146)</f>
        <v>#REF!</v>
      </c>
      <c r="E1146" s="662" t="e">
        <f aca="false">IF(A1146="","",IF(F1145="","",+E1145-F1145))</f>
        <v>#REF!</v>
      </c>
      <c r="F1146" s="662" t="e">
        <f aca="false">IF(A1146="","",IF(J1146="","",+J1146-H1146))</f>
        <v>#REF!</v>
      </c>
      <c r="G1146" s="662" t="e">
        <f aca="false">IF(A1146="","",IF(E1146="","",ROUND(+E1146*((1+B1146)^(1/12)-1),2)))</f>
        <v>#REF!</v>
      </c>
      <c r="H1146" s="662" t="e">
        <f aca="false">IF(A1146="","",IF(E1146="","",ROUND(+E1146*((1+D1146)^(1/12)-1),2)))</f>
        <v>#REF!</v>
      </c>
      <c r="I1146" s="662" t="e">
        <f aca="false">IF(A1146="","",+G1146-H1146)</f>
        <v>#REF!</v>
      </c>
      <c r="J1146" s="662" t="e">
        <f aca="false">IF(A1146="","",IF(#REF!="","",PMT((1+D1146)^(1/12)-1,(#REF!*12)-A1146+1,-E1146)))</f>
        <v>#REF!</v>
      </c>
    </row>
    <row r="1147" customFormat="false" ht="14.25" hidden="false" customHeight="false" outlineLevel="0" collapsed="false">
      <c r="A1147" s="660" t="e">
        <f aca="false">IF(A1146="","",IF(A1146=#REF!*12,"",+A1146+1))</f>
        <v>#REF!</v>
      </c>
      <c r="B1147" s="661" t="e">
        <f aca="false">IF(A1147="","",+B1146)</f>
        <v>#REF!</v>
      </c>
      <c r="C1147" s="661" t="e">
        <f aca="false">IF(A1147="","",IF(#REF!+'Plano Prestação Mensal Proposta'!A1147&gt;120,0,ROUND(IF(B1147&gt;0.045,(0.045*0.5),(0.5)*B1147),7)))</f>
        <v>#REF!</v>
      </c>
      <c r="D1147" s="661" t="e">
        <f aca="false">IF(A1147="","",+B1147-C1147)</f>
        <v>#REF!</v>
      </c>
      <c r="E1147" s="662" t="e">
        <f aca="false">IF(A1147="","",IF(F1146="","",+E1146-F1146))</f>
        <v>#REF!</v>
      </c>
      <c r="F1147" s="662" t="e">
        <f aca="false">IF(A1147="","",IF(J1147="","",+J1147-H1147))</f>
        <v>#REF!</v>
      </c>
      <c r="G1147" s="662" t="e">
        <f aca="false">IF(A1147="","",IF(E1147="","",ROUND(+E1147*((1+B1147)^(1/12)-1),2)))</f>
        <v>#REF!</v>
      </c>
      <c r="H1147" s="662" t="e">
        <f aca="false">IF(A1147="","",IF(E1147="","",ROUND(+E1147*((1+D1147)^(1/12)-1),2)))</f>
        <v>#REF!</v>
      </c>
      <c r="I1147" s="662" t="e">
        <f aca="false">IF(A1147="","",+G1147-H1147)</f>
        <v>#REF!</v>
      </c>
      <c r="J1147" s="662" t="e">
        <f aca="false">IF(A1147="","",IF(#REF!="","",PMT((1+D1147)^(1/12)-1,(#REF!*12)-A1147+1,-E1147)))</f>
        <v>#REF!</v>
      </c>
    </row>
    <row r="1148" customFormat="false" ht="14.25" hidden="false" customHeight="false" outlineLevel="0" collapsed="false">
      <c r="A1148" s="660" t="e">
        <f aca="false">IF(A1147="","",IF(A1147=#REF!*12,"",+A1147+1))</f>
        <v>#REF!</v>
      </c>
      <c r="B1148" s="661" t="e">
        <f aca="false">IF(A1148="","",+B1147)</f>
        <v>#REF!</v>
      </c>
      <c r="C1148" s="661" t="e">
        <f aca="false">IF(A1148="","",IF(#REF!+'Plano Prestação Mensal Proposta'!A1148&gt;120,0,ROUND(IF(B1148&gt;0.045,(0.045*0.5),(0.5)*B1148),7)))</f>
        <v>#REF!</v>
      </c>
      <c r="D1148" s="661" t="e">
        <f aca="false">IF(A1148="","",+B1148-C1148)</f>
        <v>#REF!</v>
      </c>
      <c r="E1148" s="662" t="e">
        <f aca="false">IF(A1148="","",IF(F1147="","",+E1147-F1147))</f>
        <v>#REF!</v>
      </c>
      <c r="F1148" s="662" t="e">
        <f aca="false">IF(A1148="","",IF(J1148="","",+J1148-H1148))</f>
        <v>#REF!</v>
      </c>
      <c r="G1148" s="662" t="e">
        <f aca="false">IF(A1148="","",IF(E1148="","",ROUND(+E1148*((1+B1148)^(1/12)-1),2)))</f>
        <v>#REF!</v>
      </c>
      <c r="H1148" s="662" t="e">
        <f aca="false">IF(A1148="","",IF(E1148="","",ROUND(+E1148*((1+D1148)^(1/12)-1),2)))</f>
        <v>#REF!</v>
      </c>
      <c r="I1148" s="662" t="e">
        <f aca="false">IF(A1148="","",+G1148-H1148)</f>
        <v>#REF!</v>
      </c>
      <c r="J1148" s="662" t="e">
        <f aca="false">IF(A1148="","",IF(#REF!="","",PMT((1+D1148)^(1/12)-1,(#REF!*12)-A1148+1,-E1148)))</f>
        <v>#REF!</v>
      </c>
    </row>
    <row r="1149" customFormat="false" ht="14.25" hidden="false" customHeight="false" outlineLevel="0" collapsed="false">
      <c r="A1149" s="660" t="e">
        <f aca="false">IF(A1148="","",IF(A1148=#REF!*12,"",+A1148+1))</f>
        <v>#REF!</v>
      </c>
      <c r="B1149" s="661" t="e">
        <f aca="false">IF(A1149="","",+B1148)</f>
        <v>#REF!</v>
      </c>
      <c r="C1149" s="661" t="e">
        <f aca="false">IF(A1149="","",IF(#REF!+'Plano Prestação Mensal Proposta'!A1149&gt;120,0,ROUND(IF(B1149&gt;0.045,(0.045*0.5),(0.5)*B1149),7)))</f>
        <v>#REF!</v>
      </c>
      <c r="D1149" s="661" t="e">
        <f aca="false">IF(A1149="","",+B1149-C1149)</f>
        <v>#REF!</v>
      </c>
      <c r="E1149" s="662" t="e">
        <f aca="false">IF(A1149="","",IF(F1148="","",+E1148-F1148))</f>
        <v>#REF!</v>
      </c>
      <c r="F1149" s="662" t="e">
        <f aca="false">IF(A1149="","",IF(J1149="","",+J1149-H1149))</f>
        <v>#REF!</v>
      </c>
      <c r="G1149" s="662" t="e">
        <f aca="false">IF(A1149="","",IF(E1149="","",ROUND(+E1149*((1+B1149)^(1/12)-1),2)))</f>
        <v>#REF!</v>
      </c>
      <c r="H1149" s="662" t="e">
        <f aca="false">IF(A1149="","",IF(E1149="","",ROUND(+E1149*((1+D1149)^(1/12)-1),2)))</f>
        <v>#REF!</v>
      </c>
      <c r="I1149" s="662" t="e">
        <f aca="false">IF(A1149="","",+G1149-H1149)</f>
        <v>#REF!</v>
      </c>
      <c r="J1149" s="662" t="e">
        <f aca="false">IF(A1149="","",IF(#REF!="","",PMT((1+D1149)^(1/12)-1,(#REF!*12)-A1149+1,-E1149)))</f>
        <v>#REF!</v>
      </c>
    </row>
    <row r="1150" customFormat="false" ht="14.25" hidden="false" customHeight="false" outlineLevel="0" collapsed="false">
      <c r="A1150" s="660" t="e">
        <f aca="false">IF(A1149="","",IF(A1149=#REF!*12,"",+A1149+1))</f>
        <v>#REF!</v>
      </c>
      <c r="B1150" s="661" t="e">
        <f aca="false">IF(A1150="","",+B1149)</f>
        <v>#REF!</v>
      </c>
      <c r="C1150" s="661" t="e">
        <f aca="false">IF(A1150="","",IF(#REF!+'Plano Prestação Mensal Proposta'!A1150&gt;120,0,ROUND(IF(B1150&gt;0.045,(0.045*0.5),(0.5)*B1150),7)))</f>
        <v>#REF!</v>
      </c>
      <c r="D1150" s="661" t="e">
        <f aca="false">IF(A1150="","",+B1150-C1150)</f>
        <v>#REF!</v>
      </c>
      <c r="E1150" s="662" t="e">
        <f aca="false">IF(A1150="","",IF(F1149="","",+E1149-F1149))</f>
        <v>#REF!</v>
      </c>
      <c r="F1150" s="662" t="e">
        <f aca="false">IF(A1150="","",IF(J1150="","",+J1150-H1150))</f>
        <v>#REF!</v>
      </c>
      <c r="G1150" s="662" t="e">
        <f aca="false">IF(A1150="","",IF(E1150="","",ROUND(+E1150*((1+B1150)^(1/12)-1),2)))</f>
        <v>#REF!</v>
      </c>
      <c r="H1150" s="662" t="e">
        <f aca="false">IF(A1150="","",IF(E1150="","",ROUND(+E1150*((1+D1150)^(1/12)-1),2)))</f>
        <v>#REF!</v>
      </c>
      <c r="I1150" s="662" t="e">
        <f aca="false">IF(A1150="","",+G1150-H1150)</f>
        <v>#REF!</v>
      </c>
      <c r="J1150" s="662" t="e">
        <f aca="false">IF(A1150="","",IF(#REF!="","",PMT((1+D1150)^(1/12)-1,(#REF!*12)-A1150+1,-E1150)))</f>
        <v>#REF!</v>
      </c>
    </row>
    <row r="1151" customFormat="false" ht="14.25" hidden="false" customHeight="false" outlineLevel="0" collapsed="false">
      <c r="A1151" s="660" t="e">
        <f aca="false">IF(A1150="","",IF(A1150=#REF!*12,"",+A1150+1))</f>
        <v>#REF!</v>
      </c>
      <c r="B1151" s="661" t="e">
        <f aca="false">IF(A1151="","",+B1150)</f>
        <v>#REF!</v>
      </c>
      <c r="C1151" s="661" t="e">
        <f aca="false">IF(A1151="","",IF(#REF!+'Plano Prestação Mensal Proposta'!A1151&gt;120,0,ROUND(IF(B1151&gt;0.045,(0.045*0.5),(0.5)*B1151),7)))</f>
        <v>#REF!</v>
      </c>
      <c r="D1151" s="661" t="e">
        <f aca="false">IF(A1151="","",+B1151-C1151)</f>
        <v>#REF!</v>
      </c>
      <c r="E1151" s="662" t="e">
        <f aca="false">IF(A1151="","",IF(F1150="","",+E1150-F1150))</f>
        <v>#REF!</v>
      </c>
      <c r="F1151" s="662" t="e">
        <f aca="false">IF(A1151="","",IF(J1151="","",+J1151-H1151))</f>
        <v>#REF!</v>
      </c>
      <c r="G1151" s="662" t="e">
        <f aca="false">IF(A1151="","",IF(E1151="","",ROUND(+E1151*((1+B1151)^(1/12)-1),2)))</f>
        <v>#REF!</v>
      </c>
      <c r="H1151" s="662" t="e">
        <f aca="false">IF(A1151="","",IF(E1151="","",ROUND(+E1151*((1+D1151)^(1/12)-1),2)))</f>
        <v>#REF!</v>
      </c>
      <c r="I1151" s="662" t="e">
        <f aca="false">IF(A1151="","",+G1151-H1151)</f>
        <v>#REF!</v>
      </c>
      <c r="J1151" s="662" t="e">
        <f aca="false">IF(A1151="","",IF(#REF!="","",PMT((1+D1151)^(1/12)-1,(#REF!*12)-A1151+1,-E1151)))</f>
        <v>#REF!</v>
      </c>
    </row>
    <row r="1152" customFormat="false" ht="14.25" hidden="false" customHeight="false" outlineLevel="0" collapsed="false">
      <c r="A1152" s="660" t="e">
        <f aca="false">IF(A1151="","",IF(A1151=#REF!*12,"",+A1151+1))</f>
        <v>#REF!</v>
      </c>
      <c r="B1152" s="661" t="e">
        <f aca="false">IF(A1152="","",+B1151)</f>
        <v>#REF!</v>
      </c>
      <c r="C1152" s="661" t="e">
        <f aca="false">IF(A1152="","",IF(#REF!+'Plano Prestação Mensal Proposta'!A1152&gt;120,0,ROUND(IF(B1152&gt;0.045,(0.045*0.5),(0.5)*B1152),7)))</f>
        <v>#REF!</v>
      </c>
      <c r="D1152" s="661" t="e">
        <f aca="false">IF(A1152="","",+B1152-C1152)</f>
        <v>#REF!</v>
      </c>
      <c r="E1152" s="662" t="e">
        <f aca="false">IF(A1152="","",IF(F1151="","",+E1151-F1151))</f>
        <v>#REF!</v>
      </c>
      <c r="F1152" s="662" t="e">
        <f aca="false">IF(A1152="","",IF(J1152="","",+J1152-H1152))</f>
        <v>#REF!</v>
      </c>
      <c r="G1152" s="662" t="e">
        <f aca="false">IF(A1152="","",IF(E1152="","",ROUND(+E1152*((1+B1152)^(1/12)-1),2)))</f>
        <v>#REF!</v>
      </c>
      <c r="H1152" s="662" t="e">
        <f aca="false">IF(A1152="","",IF(E1152="","",ROUND(+E1152*((1+D1152)^(1/12)-1),2)))</f>
        <v>#REF!</v>
      </c>
      <c r="I1152" s="662" t="e">
        <f aca="false">IF(A1152="","",+G1152-H1152)</f>
        <v>#REF!</v>
      </c>
      <c r="J1152" s="662" t="e">
        <f aca="false">IF(A1152="","",IF(#REF!="","",PMT((1+D1152)^(1/12)-1,(#REF!*12)-A1152+1,-E1152)))</f>
        <v>#REF!</v>
      </c>
    </row>
    <row r="1153" customFormat="false" ht="14.25" hidden="false" customHeight="false" outlineLevel="0" collapsed="false">
      <c r="A1153" s="660" t="e">
        <f aca="false">IF(A1152="","",IF(A1152=#REF!*12,"",+A1152+1))</f>
        <v>#REF!</v>
      </c>
      <c r="B1153" s="661" t="e">
        <f aca="false">IF(A1153="","",+B1152)</f>
        <v>#REF!</v>
      </c>
      <c r="C1153" s="661" t="e">
        <f aca="false">IF(A1153="","",IF(#REF!+'Plano Prestação Mensal Proposta'!A1153&gt;120,0,ROUND(IF(B1153&gt;0.045,(0.045*0.5),(0.5)*B1153),7)))</f>
        <v>#REF!</v>
      </c>
      <c r="D1153" s="661" t="e">
        <f aca="false">IF(A1153="","",+B1153-C1153)</f>
        <v>#REF!</v>
      </c>
      <c r="E1153" s="662" t="e">
        <f aca="false">IF(A1153="","",IF(F1152="","",+E1152-F1152))</f>
        <v>#REF!</v>
      </c>
      <c r="F1153" s="662" t="e">
        <f aca="false">IF(A1153="","",IF(J1153="","",+J1153-H1153))</f>
        <v>#REF!</v>
      </c>
      <c r="G1153" s="662" t="e">
        <f aca="false">IF(A1153="","",IF(E1153="","",ROUND(+E1153*((1+B1153)^(1/12)-1),2)))</f>
        <v>#REF!</v>
      </c>
      <c r="H1153" s="662" t="e">
        <f aca="false">IF(A1153="","",IF(E1153="","",ROUND(+E1153*((1+D1153)^(1/12)-1),2)))</f>
        <v>#REF!</v>
      </c>
      <c r="I1153" s="662" t="e">
        <f aca="false">IF(A1153="","",+G1153-H1153)</f>
        <v>#REF!</v>
      </c>
      <c r="J1153" s="662" t="e">
        <f aca="false">IF(A1153="","",IF(#REF!="","",PMT((1+D1153)^(1/12)-1,(#REF!*12)-A1153+1,-E1153)))</f>
        <v>#REF!</v>
      </c>
    </row>
    <row r="1154" customFormat="false" ht="14.25" hidden="false" customHeight="false" outlineLevel="0" collapsed="false">
      <c r="A1154" s="660" t="e">
        <f aca="false">IF(A1153="","",IF(A1153=#REF!*12,"",+A1153+1))</f>
        <v>#REF!</v>
      </c>
      <c r="B1154" s="661" t="e">
        <f aca="false">IF(A1154="","",+B1153)</f>
        <v>#REF!</v>
      </c>
      <c r="C1154" s="661" t="e">
        <f aca="false">IF(A1154="","",IF(#REF!+'Plano Prestação Mensal Proposta'!A1154&gt;120,0,ROUND(IF(B1154&gt;0.045,(0.045*0.5),(0.5)*B1154),7)))</f>
        <v>#REF!</v>
      </c>
      <c r="D1154" s="661" t="e">
        <f aca="false">IF(A1154="","",+B1154-C1154)</f>
        <v>#REF!</v>
      </c>
      <c r="E1154" s="662" t="e">
        <f aca="false">IF(A1154="","",IF(F1153="","",+E1153-F1153))</f>
        <v>#REF!</v>
      </c>
      <c r="F1154" s="662" t="e">
        <f aca="false">IF(A1154="","",IF(J1154="","",+J1154-H1154))</f>
        <v>#REF!</v>
      </c>
      <c r="G1154" s="662" t="e">
        <f aca="false">IF(A1154="","",IF(E1154="","",ROUND(+E1154*((1+B1154)^(1/12)-1),2)))</f>
        <v>#REF!</v>
      </c>
      <c r="H1154" s="662" t="e">
        <f aca="false">IF(A1154="","",IF(E1154="","",ROUND(+E1154*((1+D1154)^(1/12)-1),2)))</f>
        <v>#REF!</v>
      </c>
      <c r="I1154" s="662" t="e">
        <f aca="false">IF(A1154="","",+G1154-H1154)</f>
        <v>#REF!</v>
      </c>
      <c r="J1154" s="662" t="e">
        <f aca="false">IF(A1154="","",IF(#REF!="","",PMT((1+D1154)^(1/12)-1,(#REF!*12)-A1154+1,-E1154)))</f>
        <v>#REF!</v>
      </c>
    </row>
    <row r="1155" customFormat="false" ht="14.25" hidden="false" customHeight="false" outlineLevel="0" collapsed="false">
      <c r="A1155" s="660" t="e">
        <f aca="false">IF(A1154="","",IF(A1154=#REF!*12,"",+A1154+1))</f>
        <v>#REF!</v>
      </c>
      <c r="B1155" s="661" t="e">
        <f aca="false">IF(A1155="","",+B1154)</f>
        <v>#REF!</v>
      </c>
      <c r="C1155" s="661" t="e">
        <f aca="false">IF(A1155="","",IF(#REF!+'Plano Prestação Mensal Proposta'!A1155&gt;120,0,ROUND(IF(B1155&gt;0.045,(0.045*0.5),(0.5)*B1155),7)))</f>
        <v>#REF!</v>
      </c>
      <c r="D1155" s="661" t="e">
        <f aca="false">IF(A1155="","",+B1155-C1155)</f>
        <v>#REF!</v>
      </c>
      <c r="E1155" s="662" t="e">
        <f aca="false">IF(A1155="","",IF(F1154="","",+E1154-F1154))</f>
        <v>#REF!</v>
      </c>
      <c r="F1155" s="662" t="e">
        <f aca="false">IF(A1155="","",IF(J1155="","",+J1155-H1155))</f>
        <v>#REF!</v>
      </c>
      <c r="G1155" s="662" t="e">
        <f aca="false">IF(A1155="","",IF(E1155="","",ROUND(+E1155*((1+B1155)^(1/12)-1),2)))</f>
        <v>#REF!</v>
      </c>
      <c r="H1155" s="662" t="e">
        <f aca="false">IF(A1155="","",IF(E1155="","",ROUND(+E1155*((1+D1155)^(1/12)-1),2)))</f>
        <v>#REF!</v>
      </c>
      <c r="I1155" s="662" t="e">
        <f aca="false">IF(A1155="","",+G1155-H1155)</f>
        <v>#REF!</v>
      </c>
      <c r="J1155" s="662" t="e">
        <f aca="false">IF(A1155="","",IF(#REF!="","",PMT((1+D1155)^(1/12)-1,(#REF!*12)-A1155+1,-E1155)))</f>
        <v>#REF!</v>
      </c>
    </row>
    <row r="1156" customFormat="false" ht="14.25" hidden="false" customHeight="false" outlineLevel="0" collapsed="false">
      <c r="A1156" s="660" t="e">
        <f aca="false">IF(A1155="","",IF(A1155=#REF!*12,"",+A1155+1))</f>
        <v>#REF!</v>
      </c>
      <c r="B1156" s="661" t="e">
        <f aca="false">IF(A1156="","",+B1155)</f>
        <v>#REF!</v>
      </c>
      <c r="C1156" s="661" t="e">
        <f aca="false">IF(A1156="","",IF(#REF!+'Plano Prestação Mensal Proposta'!A1156&gt;120,0,ROUND(IF(B1156&gt;0.045,(0.045*0.5),(0.5)*B1156),7)))</f>
        <v>#REF!</v>
      </c>
      <c r="D1156" s="661" t="e">
        <f aca="false">IF(A1156="","",+B1156-C1156)</f>
        <v>#REF!</v>
      </c>
      <c r="E1156" s="662" t="e">
        <f aca="false">IF(A1156="","",IF(F1155="","",+E1155-F1155))</f>
        <v>#REF!</v>
      </c>
      <c r="F1156" s="662" t="e">
        <f aca="false">IF(A1156="","",IF(J1156="","",+J1156-H1156))</f>
        <v>#REF!</v>
      </c>
      <c r="G1156" s="662" t="e">
        <f aca="false">IF(A1156="","",IF(E1156="","",ROUND(+E1156*((1+B1156)^(1/12)-1),2)))</f>
        <v>#REF!</v>
      </c>
      <c r="H1156" s="662" t="e">
        <f aca="false">IF(A1156="","",IF(E1156="","",ROUND(+E1156*((1+D1156)^(1/12)-1),2)))</f>
        <v>#REF!</v>
      </c>
      <c r="I1156" s="662" t="e">
        <f aca="false">IF(A1156="","",+G1156-H1156)</f>
        <v>#REF!</v>
      </c>
      <c r="J1156" s="662" t="e">
        <f aca="false">IF(A1156="","",IF(#REF!="","",PMT((1+D1156)^(1/12)-1,(#REF!*12)-A1156+1,-E1156)))</f>
        <v>#REF!</v>
      </c>
    </row>
    <row r="1157" customFormat="false" ht="14.25" hidden="false" customHeight="false" outlineLevel="0" collapsed="false">
      <c r="A1157" s="660" t="e">
        <f aca="false">IF(A1156="","",IF(A1156=#REF!*12,"",+A1156+1))</f>
        <v>#REF!</v>
      </c>
      <c r="B1157" s="661" t="e">
        <f aca="false">IF(A1157="","",+B1156)</f>
        <v>#REF!</v>
      </c>
      <c r="C1157" s="661" t="e">
        <f aca="false">IF(A1157="","",IF(#REF!+'Plano Prestação Mensal Proposta'!A1157&gt;120,0,ROUND(IF(B1157&gt;0.045,(0.045*0.5),(0.5)*B1157),7)))</f>
        <v>#REF!</v>
      </c>
      <c r="D1157" s="661" t="e">
        <f aca="false">IF(A1157="","",+B1157-C1157)</f>
        <v>#REF!</v>
      </c>
      <c r="E1157" s="662" t="e">
        <f aca="false">IF(A1157="","",IF(F1156="","",+E1156-F1156))</f>
        <v>#REF!</v>
      </c>
      <c r="F1157" s="662" t="e">
        <f aca="false">IF(A1157="","",IF(J1157="","",+J1157-H1157))</f>
        <v>#REF!</v>
      </c>
      <c r="G1157" s="662" t="e">
        <f aca="false">IF(A1157="","",IF(E1157="","",ROUND(+E1157*((1+B1157)^(1/12)-1),2)))</f>
        <v>#REF!</v>
      </c>
      <c r="H1157" s="662" t="e">
        <f aca="false">IF(A1157="","",IF(E1157="","",ROUND(+E1157*((1+D1157)^(1/12)-1),2)))</f>
        <v>#REF!</v>
      </c>
      <c r="I1157" s="662" t="e">
        <f aca="false">IF(A1157="","",+G1157-H1157)</f>
        <v>#REF!</v>
      </c>
      <c r="J1157" s="662" t="e">
        <f aca="false">IF(A1157="","",IF(#REF!="","",PMT((1+D1157)^(1/12)-1,(#REF!*12)-A1157+1,-E1157)))</f>
        <v>#REF!</v>
      </c>
    </row>
    <row r="1158" customFormat="false" ht="14.25" hidden="false" customHeight="false" outlineLevel="0" collapsed="false">
      <c r="A1158" s="660" t="e">
        <f aca="false">IF(A1157="","",IF(A1157=#REF!*12,"",+A1157+1))</f>
        <v>#REF!</v>
      </c>
      <c r="B1158" s="661" t="e">
        <f aca="false">IF(A1158="","",+B1157)</f>
        <v>#REF!</v>
      </c>
      <c r="C1158" s="661" t="e">
        <f aca="false">IF(A1158="","",IF(#REF!+'Plano Prestação Mensal Proposta'!A1158&gt;120,0,ROUND(IF(B1158&gt;0.045,(0.045*0.5),(0.5)*B1158),7)))</f>
        <v>#REF!</v>
      </c>
      <c r="D1158" s="661" t="e">
        <f aca="false">IF(A1158="","",+B1158-C1158)</f>
        <v>#REF!</v>
      </c>
      <c r="E1158" s="662" t="e">
        <f aca="false">IF(A1158="","",IF(F1157="","",+E1157-F1157))</f>
        <v>#REF!</v>
      </c>
      <c r="F1158" s="662" t="e">
        <f aca="false">IF(A1158="","",IF(J1158="","",+J1158-H1158))</f>
        <v>#REF!</v>
      </c>
      <c r="G1158" s="662" t="e">
        <f aca="false">IF(A1158="","",IF(E1158="","",ROUND(+E1158*((1+B1158)^(1/12)-1),2)))</f>
        <v>#REF!</v>
      </c>
      <c r="H1158" s="662" t="e">
        <f aca="false">IF(A1158="","",IF(E1158="","",ROUND(+E1158*((1+D1158)^(1/12)-1),2)))</f>
        <v>#REF!</v>
      </c>
      <c r="I1158" s="662" t="e">
        <f aca="false">IF(A1158="","",+G1158-H1158)</f>
        <v>#REF!</v>
      </c>
      <c r="J1158" s="662" t="e">
        <f aca="false">IF(A1158="","",IF(#REF!="","",PMT((1+D1158)^(1/12)-1,(#REF!*12)-A1158+1,-E1158)))</f>
        <v>#REF!</v>
      </c>
    </row>
    <row r="1159" customFormat="false" ht="14.25" hidden="false" customHeight="false" outlineLevel="0" collapsed="false">
      <c r="A1159" s="660" t="e">
        <f aca="false">IF(A1158="","",IF(A1158=#REF!*12,"",+A1158+1))</f>
        <v>#REF!</v>
      </c>
      <c r="B1159" s="661" t="e">
        <f aca="false">IF(A1159="","",+B1158)</f>
        <v>#REF!</v>
      </c>
      <c r="C1159" s="661" t="e">
        <f aca="false">IF(A1159="","",IF(#REF!+'Plano Prestação Mensal Proposta'!A1159&gt;120,0,ROUND(IF(B1159&gt;0.045,(0.045*0.5),(0.5)*B1159),7)))</f>
        <v>#REF!</v>
      </c>
      <c r="D1159" s="661" t="e">
        <f aca="false">IF(A1159="","",+B1159-C1159)</f>
        <v>#REF!</v>
      </c>
      <c r="E1159" s="662" t="e">
        <f aca="false">IF(A1159="","",IF(F1158="","",+E1158-F1158))</f>
        <v>#REF!</v>
      </c>
      <c r="F1159" s="662" t="e">
        <f aca="false">IF(A1159="","",IF(J1159="","",+J1159-H1159))</f>
        <v>#REF!</v>
      </c>
      <c r="G1159" s="662" t="e">
        <f aca="false">IF(A1159="","",IF(E1159="","",ROUND(+E1159*((1+B1159)^(1/12)-1),2)))</f>
        <v>#REF!</v>
      </c>
      <c r="H1159" s="662" t="e">
        <f aca="false">IF(A1159="","",IF(E1159="","",ROUND(+E1159*((1+D1159)^(1/12)-1),2)))</f>
        <v>#REF!</v>
      </c>
      <c r="I1159" s="662" t="e">
        <f aca="false">IF(A1159="","",+G1159-H1159)</f>
        <v>#REF!</v>
      </c>
      <c r="J1159" s="662" t="e">
        <f aca="false">IF(A1159="","",IF(#REF!="","",PMT((1+D1159)^(1/12)-1,(#REF!*12)-A1159+1,-E1159)))</f>
        <v>#REF!</v>
      </c>
    </row>
    <row r="1160" customFormat="false" ht="14.25" hidden="false" customHeight="false" outlineLevel="0" collapsed="false">
      <c r="A1160" s="660" t="e">
        <f aca="false">IF(A1159="","",IF(A1159=#REF!*12,"",+A1159+1))</f>
        <v>#REF!</v>
      </c>
      <c r="B1160" s="661" t="e">
        <f aca="false">IF(A1160="","",+B1159)</f>
        <v>#REF!</v>
      </c>
      <c r="C1160" s="661" t="e">
        <f aca="false">IF(A1160="","",IF(#REF!+'Plano Prestação Mensal Proposta'!A1160&gt;120,0,ROUND(IF(B1160&gt;0.045,(0.045*0.5),(0.5)*B1160),7)))</f>
        <v>#REF!</v>
      </c>
      <c r="D1160" s="661" t="e">
        <f aca="false">IF(A1160="","",+B1160-C1160)</f>
        <v>#REF!</v>
      </c>
      <c r="E1160" s="662" t="e">
        <f aca="false">IF(A1160="","",IF(F1159="","",+E1159-F1159))</f>
        <v>#REF!</v>
      </c>
      <c r="F1160" s="662" t="e">
        <f aca="false">IF(A1160="","",IF(J1160="","",+J1160-H1160))</f>
        <v>#REF!</v>
      </c>
      <c r="G1160" s="662" t="e">
        <f aca="false">IF(A1160="","",IF(E1160="","",ROUND(+E1160*((1+B1160)^(1/12)-1),2)))</f>
        <v>#REF!</v>
      </c>
      <c r="H1160" s="662" t="e">
        <f aca="false">IF(A1160="","",IF(E1160="","",ROUND(+E1160*((1+D1160)^(1/12)-1),2)))</f>
        <v>#REF!</v>
      </c>
      <c r="I1160" s="662" t="e">
        <f aca="false">IF(A1160="","",+G1160-H1160)</f>
        <v>#REF!</v>
      </c>
      <c r="J1160" s="662" t="e">
        <f aca="false">IF(A1160="","",IF(#REF!="","",PMT((1+D1160)^(1/12)-1,(#REF!*12)-A1160+1,-E1160)))</f>
        <v>#REF!</v>
      </c>
    </row>
    <row r="1161" customFormat="false" ht="14.25" hidden="false" customHeight="false" outlineLevel="0" collapsed="false">
      <c r="A1161" s="660" t="e">
        <f aca="false">IF(A1160="","",IF(A1160=#REF!*12,"",+A1160+1))</f>
        <v>#REF!</v>
      </c>
      <c r="B1161" s="661" t="e">
        <f aca="false">IF(A1161="","",+B1160)</f>
        <v>#REF!</v>
      </c>
      <c r="C1161" s="661" t="e">
        <f aca="false">IF(A1161="","",IF(#REF!+'Plano Prestação Mensal Proposta'!A1161&gt;120,0,ROUND(IF(B1161&gt;0.045,(0.045*0.5),(0.5)*B1161),7)))</f>
        <v>#REF!</v>
      </c>
      <c r="D1161" s="661" t="e">
        <f aca="false">IF(A1161="","",+B1161-C1161)</f>
        <v>#REF!</v>
      </c>
      <c r="E1161" s="662" t="e">
        <f aca="false">IF(A1161="","",IF(F1160="","",+E1160-F1160))</f>
        <v>#REF!</v>
      </c>
      <c r="F1161" s="662" t="e">
        <f aca="false">IF(A1161="","",IF(J1161="","",+J1161-H1161))</f>
        <v>#REF!</v>
      </c>
      <c r="G1161" s="662" t="e">
        <f aca="false">IF(A1161="","",IF(E1161="","",ROUND(+E1161*((1+B1161)^(1/12)-1),2)))</f>
        <v>#REF!</v>
      </c>
      <c r="H1161" s="662" t="e">
        <f aca="false">IF(A1161="","",IF(E1161="","",ROUND(+E1161*((1+D1161)^(1/12)-1),2)))</f>
        <v>#REF!</v>
      </c>
      <c r="I1161" s="662" t="e">
        <f aca="false">IF(A1161="","",+G1161-H1161)</f>
        <v>#REF!</v>
      </c>
      <c r="J1161" s="662" t="e">
        <f aca="false">IF(A1161="","",IF(#REF!="","",PMT((1+D1161)^(1/12)-1,(#REF!*12)-A1161+1,-E1161)))</f>
        <v>#REF!</v>
      </c>
    </row>
    <row r="1162" customFormat="false" ht="14.25" hidden="false" customHeight="false" outlineLevel="0" collapsed="false">
      <c r="A1162" s="660" t="e">
        <f aca="false">IF(A1161="","",IF(A1161=#REF!*12,"",+A1161+1))</f>
        <v>#REF!</v>
      </c>
      <c r="B1162" s="661" t="e">
        <f aca="false">IF(A1162="","",+B1161)</f>
        <v>#REF!</v>
      </c>
      <c r="C1162" s="661" t="e">
        <f aca="false">IF(A1162="","",IF(#REF!+'Plano Prestação Mensal Proposta'!A1162&gt;120,0,ROUND(IF(B1162&gt;0.045,(0.045*0.5),(0.5)*B1162),7)))</f>
        <v>#REF!</v>
      </c>
      <c r="D1162" s="661" t="e">
        <f aca="false">IF(A1162="","",+B1162-C1162)</f>
        <v>#REF!</v>
      </c>
      <c r="E1162" s="662" t="e">
        <f aca="false">IF(A1162="","",IF(F1161="","",+E1161-F1161))</f>
        <v>#REF!</v>
      </c>
      <c r="F1162" s="662" t="e">
        <f aca="false">IF(A1162="","",IF(J1162="","",+J1162-H1162))</f>
        <v>#REF!</v>
      </c>
      <c r="G1162" s="662" t="e">
        <f aca="false">IF(A1162="","",IF(E1162="","",ROUND(+E1162*((1+B1162)^(1/12)-1),2)))</f>
        <v>#REF!</v>
      </c>
      <c r="H1162" s="662" t="e">
        <f aca="false">IF(A1162="","",IF(E1162="","",ROUND(+E1162*((1+D1162)^(1/12)-1),2)))</f>
        <v>#REF!</v>
      </c>
      <c r="I1162" s="662" t="e">
        <f aca="false">IF(A1162="","",+G1162-H1162)</f>
        <v>#REF!</v>
      </c>
      <c r="J1162" s="662" t="e">
        <f aca="false">IF(A1162="","",IF(#REF!="","",PMT((1+D1162)^(1/12)-1,(#REF!*12)-A1162+1,-E1162)))</f>
        <v>#REF!</v>
      </c>
    </row>
    <row r="1163" customFormat="false" ht="14.25" hidden="false" customHeight="false" outlineLevel="0" collapsed="false">
      <c r="A1163" s="660" t="e">
        <f aca="false">IF(A1162="","",IF(A1162=#REF!*12,"",+A1162+1))</f>
        <v>#REF!</v>
      </c>
      <c r="B1163" s="661" t="e">
        <f aca="false">IF(A1163="","",+B1162)</f>
        <v>#REF!</v>
      </c>
      <c r="C1163" s="661" t="e">
        <f aca="false">IF(A1163="","",IF(#REF!+'Plano Prestação Mensal Proposta'!A1163&gt;120,0,ROUND(IF(B1163&gt;0.045,(0.045*0.5),(0.5)*B1163),7)))</f>
        <v>#REF!</v>
      </c>
      <c r="D1163" s="661" t="e">
        <f aca="false">IF(A1163="","",+B1163-C1163)</f>
        <v>#REF!</v>
      </c>
      <c r="E1163" s="662" t="e">
        <f aca="false">IF(A1163="","",IF(F1162="","",+E1162-F1162))</f>
        <v>#REF!</v>
      </c>
      <c r="F1163" s="662" t="e">
        <f aca="false">IF(A1163="","",IF(J1163="","",+J1163-H1163))</f>
        <v>#REF!</v>
      </c>
      <c r="G1163" s="662" t="e">
        <f aca="false">IF(A1163="","",IF(E1163="","",ROUND(+E1163*((1+B1163)^(1/12)-1),2)))</f>
        <v>#REF!</v>
      </c>
      <c r="H1163" s="662" t="e">
        <f aca="false">IF(A1163="","",IF(E1163="","",ROUND(+E1163*((1+D1163)^(1/12)-1),2)))</f>
        <v>#REF!</v>
      </c>
      <c r="I1163" s="662" t="e">
        <f aca="false">IF(A1163="","",+G1163-H1163)</f>
        <v>#REF!</v>
      </c>
      <c r="J1163" s="662" t="e">
        <f aca="false">IF(A1163="","",IF(#REF!="","",PMT((1+D1163)^(1/12)-1,(#REF!*12)-A1163+1,-E1163)))</f>
        <v>#REF!</v>
      </c>
    </row>
    <row r="1164" customFormat="false" ht="14.25" hidden="false" customHeight="false" outlineLevel="0" collapsed="false">
      <c r="A1164" s="660" t="e">
        <f aca="false">IF(A1163="","",IF(A1163=#REF!*12,"",+A1163+1))</f>
        <v>#REF!</v>
      </c>
      <c r="B1164" s="661" t="e">
        <f aca="false">IF(A1164="","",+B1163)</f>
        <v>#REF!</v>
      </c>
      <c r="C1164" s="661" t="e">
        <f aca="false">IF(A1164="","",IF(#REF!+'Plano Prestação Mensal Proposta'!A1164&gt;120,0,ROUND(IF(B1164&gt;0.045,(0.045*0.5),(0.5)*B1164),7)))</f>
        <v>#REF!</v>
      </c>
      <c r="D1164" s="661" t="e">
        <f aca="false">IF(A1164="","",+B1164-C1164)</f>
        <v>#REF!</v>
      </c>
      <c r="E1164" s="662" t="e">
        <f aca="false">IF(A1164="","",IF(F1163="","",+E1163-F1163))</f>
        <v>#REF!</v>
      </c>
      <c r="F1164" s="662" t="e">
        <f aca="false">IF(A1164="","",IF(J1164="","",+J1164-H1164))</f>
        <v>#REF!</v>
      </c>
      <c r="G1164" s="662" t="e">
        <f aca="false">IF(A1164="","",IF(E1164="","",ROUND(+E1164*((1+B1164)^(1/12)-1),2)))</f>
        <v>#REF!</v>
      </c>
      <c r="H1164" s="662" t="e">
        <f aca="false">IF(A1164="","",IF(E1164="","",ROUND(+E1164*((1+D1164)^(1/12)-1),2)))</f>
        <v>#REF!</v>
      </c>
      <c r="I1164" s="662" t="e">
        <f aca="false">IF(A1164="","",+G1164-H1164)</f>
        <v>#REF!</v>
      </c>
      <c r="J1164" s="662" t="e">
        <f aca="false">IF(A1164="","",IF(#REF!="","",PMT((1+D1164)^(1/12)-1,(#REF!*12)-A1164+1,-E1164)))</f>
        <v>#REF!</v>
      </c>
    </row>
    <row r="1165" customFormat="false" ht="14.25" hidden="false" customHeight="false" outlineLevel="0" collapsed="false">
      <c r="A1165" s="660" t="e">
        <f aca="false">IF(A1164="","",IF(A1164=#REF!*12,"",+A1164+1))</f>
        <v>#REF!</v>
      </c>
      <c r="B1165" s="661" t="e">
        <f aca="false">IF(A1165="","",+B1164)</f>
        <v>#REF!</v>
      </c>
      <c r="C1165" s="661" t="e">
        <f aca="false">IF(A1165="","",IF(#REF!+'Plano Prestação Mensal Proposta'!A1165&gt;120,0,ROUND(IF(B1165&gt;0.045,(0.045*0.5),(0.5)*B1165),7)))</f>
        <v>#REF!</v>
      </c>
      <c r="D1165" s="661" t="e">
        <f aca="false">IF(A1165="","",+B1165-C1165)</f>
        <v>#REF!</v>
      </c>
      <c r="E1165" s="662" t="e">
        <f aca="false">IF(A1165="","",IF(F1164="","",+E1164-F1164))</f>
        <v>#REF!</v>
      </c>
      <c r="F1165" s="662" t="e">
        <f aca="false">IF(A1165="","",IF(J1165="","",+J1165-H1165))</f>
        <v>#REF!</v>
      </c>
      <c r="G1165" s="662" t="e">
        <f aca="false">IF(A1165="","",IF(E1165="","",ROUND(+E1165*((1+B1165)^(1/12)-1),2)))</f>
        <v>#REF!</v>
      </c>
      <c r="H1165" s="662" t="e">
        <f aca="false">IF(A1165="","",IF(E1165="","",ROUND(+E1165*((1+D1165)^(1/12)-1),2)))</f>
        <v>#REF!</v>
      </c>
      <c r="I1165" s="662" t="e">
        <f aca="false">IF(A1165="","",+G1165-H1165)</f>
        <v>#REF!</v>
      </c>
      <c r="J1165" s="662" t="e">
        <f aca="false">IF(A1165="","",IF(#REF!="","",PMT((1+D1165)^(1/12)-1,(#REF!*12)-A1165+1,-E1165)))</f>
        <v>#REF!</v>
      </c>
    </row>
    <row r="1166" customFormat="false" ht="14.25" hidden="false" customHeight="false" outlineLevel="0" collapsed="false">
      <c r="A1166" s="660" t="e">
        <f aca="false">IF(A1165="","",IF(A1165=#REF!*12,"",+A1165+1))</f>
        <v>#REF!</v>
      </c>
      <c r="B1166" s="661" t="e">
        <f aca="false">IF(A1166="","",+B1165)</f>
        <v>#REF!</v>
      </c>
      <c r="C1166" s="661" t="e">
        <f aca="false">IF(A1166="","",IF(#REF!+'Plano Prestação Mensal Proposta'!A1166&gt;120,0,ROUND(IF(B1166&gt;0.045,(0.045*0.5),(0.5)*B1166),7)))</f>
        <v>#REF!</v>
      </c>
      <c r="D1166" s="661" t="e">
        <f aca="false">IF(A1166="","",+B1166-C1166)</f>
        <v>#REF!</v>
      </c>
      <c r="E1166" s="662" t="e">
        <f aca="false">IF(A1166="","",IF(F1165="","",+E1165-F1165))</f>
        <v>#REF!</v>
      </c>
      <c r="F1166" s="662" t="e">
        <f aca="false">IF(A1166="","",IF(J1166="","",+J1166-H1166))</f>
        <v>#REF!</v>
      </c>
      <c r="G1166" s="662" t="e">
        <f aca="false">IF(A1166="","",IF(E1166="","",ROUND(+E1166*((1+B1166)^(1/12)-1),2)))</f>
        <v>#REF!</v>
      </c>
      <c r="H1166" s="662" t="e">
        <f aca="false">IF(A1166="","",IF(E1166="","",ROUND(+E1166*((1+D1166)^(1/12)-1),2)))</f>
        <v>#REF!</v>
      </c>
      <c r="I1166" s="662" t="e">
        <f aca="false">IF(A1166="","",+G1166-H1166)</f>
        <v>#REF!</v>
      </c>
      <c r="J1166" s="662" t="e">
        <f aca="false">IF(A1166="","",IF(#REF!="","",PMT((1+D1166)^(1/12)-1,(#REF!*12)-A1166+1,-E1166)))</f>
        <v>#REF!</v>
      </c>
    </row>
    <row r="1167" customFormat="false" ht="14.25" hidden="false" customHeight="false" outlineLevel="0" collapsed="false">
      <c r="A1167" s="660" t="e">
        <f aca="false">IF(A1166="","",IF(A1166=#REF!*12,"",+A1166+1))</f>
        <v>#REF!</v>
      </c>
      <c r="B1167" s="661" t="e">
        <f aca="false">IF(A1167="","",+B1166)</f>
        <v>#REF!</v>
      </c>
      <c r="C1167" s="661" t="e">
        <f aca="false">IF(A1167="","",IF(#REF!+'Plano Prestação Mensal Proposta'!A1167&gt;120,0,ROUND(IF(B1167&gt;0.045,(0.045*0.5),(0.5)*B1167),7)))</f>
        <v>#REF!</v>
      </c>
      <c r="D1167" s="661" t="e">
        <f aca="false">IF(A1167="","",+B1167-C1167)</f>
        <v>#REF!</v>
      </c>
      <c r="E1167" s="662" t="e">
        <f aca="false">IF(A1167="","",IF(F1166="","",+E1166-F1166))</f>
        <v>#REF!</v>
      </c>
      <c r="F1167" s="662" t="e">
        <f aca="false">IF(A1167="","",IF(J1167="","",+J1167-H1167))</f>
        <v>#REF!</v>
      </c>
      <c r="G1167" s="662" t="e">
        <f aca="false">IF(A1167="","",IF(E1167="","",ROUND(+E1167*((1+B1167)^(1/12)-1),2)))</f>
        <v>#REF!</v>
      </c>
      <c r="H1167" s="662" t="e">
        <f aca="false">IF(A1167="","",IF(E1167="","",ROUND(+E1167*((1+D1167)^(1/12)-1),2)))</f>
        <v>#REF!</v>
      </c>
      <c r="I1167" s="662" t="e">
        <f aca="false">IF(A1167="","",+G1167-H1167)</f>
        <v>#REF!</v>
      </c>
      <c r="J1167" s="662" t="e">
        <f aca="false">IF(A1167="","",IF(#REF!="","",PMT((1+D1167)^(1/12)-1,(#REF!*12)-A1167+1,-E1167)))</f>
        <v>#REF!</v>
      </c>
    </row>
    <row r="1168" customFormat="false" ht="14.25" hidden="false" customHeight="false" outlineLevel="0" collapsed="false">
      <c r="A1168" s="660" t="e">
        <f aca="false">IF(A1167="","",IF(A1167=#REF!*12,"",+A1167+1))</f>
        <v>#REF!</v>
      </c>
      <c r="B1168" s="661" t="e">
        <f aca="false">IF(A1168="","",+B1167)</f>
        <v>#REF!</v>
      </c>
      <c r="C1168" s="661" t="e">
        <f aca="false">IF(A1168="","",IF(#REF!+'Plano Prestação Mensal Proposta'!A1168&gt;120,0,ROUND(IF(B1168&gt;0.045,(0.045*0.5),(0.5)*B1168),7)))</f>
        <v>#REF!</v>
      </c>
      <c r="D1168" s="661" t="e">
        <f aca="false">IF(A1168="","",+B1168-C1168)</f>
        <v>#REF!</v>
      </c>
      <c r="E1168" s="662" t="e">
        <f aca="false">IF(A1168="","",IF(F1167="","",+E1167-F1167))</f>
        <v>#REF!</v>
      </c>
      <c r="F1168" s="662" t="e">
        <f aca="false">IF(A1168="","",IF(J1168="","",+J1168-H1168))</f>
        <v>#REF!</v>
      </c>
      <c r="G1168" s="662" t="e">
        <f aca="false">IF(A1168="","",IF(E1168="","",ROUND(+E1168*((1+B1168)^(1/12)-1),2)))</f>
        <v>#REF!</v>
      </c>
      <c r="H1168" s="662" t="e">
        <f aca="false">IF(A1168="","",IF(E1168="","",ROUND(+E1168*((1+D1168)^(1/12)-1),2)))</f>
        <v>#REF!</v>
      </c>
      <c r="I1168" s="662" t="e">
        <f aca="false">IF(A1168="","",+G1168-H1168)</f>
        <v>#REF!</v>
      </c>
      <c r="J1168" s="662" t="e">
        <f aca="false">IF(A1168="","",IF(#REF!="","",PMT((1+D1168)^(1/12)-1,(#REF!*12)-A1168+1,-E1168)))</f>
        <v>#REF!</v>
      </c>
    </row>
    <row r="1169" customFormat="false" ht="14.25" hidden="false" customHeight="false" outlineLevel="0" collapsed="false">
      <c r="A1169" s="660" t="e">
        <f aca="false">IF(A1168="","",IF(A1168=#REF!*12,"",+A1168+1))</f>
        <v>#REF!</v>
      </c>
      <c r="B1169" s="661" t="e">
        <f aca="false">IF(A1169="","",+B1168)</f>
        <v>#REF!</v>
      </c>
      <c r="C1169" s="661" t="e">
        <f aca="false">IF(A1169="","",IF(#REF!+'Plano Prestação Mensal Proposta'!A1169&gt;120,0,ROUND(IF(B1169&gt;0.045,(0.045*0.5),(0.5)*B1169),7)))</f>
        <v>#REF!</v>
      </c>
      <c r="D1169" s="661" t="e">
        <f aca="false">IF(A1169="","",+B1169-C1169)</f>
        <v>#REF!</v>
      </c>
      <c r="E1169" s="662" t="e">
        <f aca="false">IF(A1169="","",IF(F1168="","",+E1168-F1168))</f>
        <v>#REF!</v>
      </c>
      <c r="F1169" s="662" t="e">
        <f aca="false">IF(A1169="","",IF(J1169="","",+J1169-H1169))</f>
        <v>#REF!</v>
      </c>
      <c r="G1169" s="662" t="e">
        <f aca="false">IF(A1169="","",IF(E1169="","",ROUND(+E1169*((1+B1169)^(1/12)-1),2)))</f>
        <v>#REF!</v>
      </c>
      <c r="H1169" s="662" t="e">
        <f aca="false">IF(A1169="","",IF(E1169="","",ROUND(+E1169*((1+D1169)^(1/12)-1),2)))</f>
        <v>#REF!</v>
      </c>
      <c r="I1169" s="662" t="e">
        <f aca="false">IF(A1169="","",+G1169-H1169)</f>
        <v>#REF!</v>
      </c>
      <c r="J1169" s="662" t="e">
        <f aca="false">IF(A1169="","",IF(#REF!="","",PMT((1+D1169)^(1/12)-1,(#REF!*12)-A1169+1,-E1169)))</f>
        <v>#REF!</v>
      </c>
    </row>
    <row r="1170" customFormat="false" ht="14.25" hidden="false" customHeight="false" outlineLevel="0" collapsed="false">
      <c r="A1170" s="660" t="e">
        <f aca="false">IF(A1169="","",IF(A1169=#REF!*12,"",+A1169+1))</f>
        <v>#REF!</v>
      </c>
      <c r="B1170" s="661" t="e">
        <f aca="false">IF(A1170="","",+B1169)</f>
        <v>#REF!</v>
      </c>
      <c r="C1170" s="661" t="e">
        <f aca="false">IF(A1170="","",IF(#REF!+'Plano Prestação Mensal Proposta'!A1170&gt;120,0,ROUND(IF(B1170&gt;0.045,(0.045*0.5),(0.5)*B1170),7)))</f>
        <v>#REF!</v>
      </c>
      <c r="D1170" s="661" t="e">
        <f aca="false">IF(A1170="","",+B1170-C1170)</f>
        <v>#REF!</v>
      </c>
      <c r="E1170" s="662" t="e">
        <f aca="false">IF(A1170="","",IF(F1169="","",+E1169-F1169))</f>
        <v>#REF!</v>
      </c>
      <c r="F1170" s="662" t="e">
        <f aca="false">IF(A1170="","",IF(J1170="","",+J1170-H1170))</f>
        <v>#REF!</v>
      </c>
      <c r="G1170" s="662" t="e">
        <f aca="false">IF(A1170="","",IF(E1170="","",ROUND(+E1170*((1+B1170)^(1/12)-1),2)))</f>
        <v>#REF!</v>
      </c>
      <c r="H1170" s="662" t="e">
        <f aca="false">IF(A1170="","",IF(E1170="","",ROUND(+E1170*((1+D1170)^(1/12)-1),2)))</f>
        <v>#REF!</v>
      </c>
      <c r="I1170" s="662" t="e">
        <f aca="false">IF(A1170="","",+G1170-H1170)</f>
        <v>#REF!</v>
      </c>
      <c r="J1170" s="662" t="e">
        <f aca="false">IF(A1170="","",IF(#REF!="","",PMT((1+D1170)^(1/12)-1,(#REF!*12)-A1170+1,-E1170)))</f>
        <v>#REF!</v>
      </c>
    </row>
    <row r="1171" customFormat="false" ht="14.25" hidden="false" customHeight="false" outlineLevel="0" collapsed="false">
      <c r="A1171" s="660" t="e">
        <f aca="false">IF(A1170="","",IF(A1170=#REF!*12,"",+A1170+1))</f>
        <v>#REF!</v>
      </c>
      <c r="B1171" s="661" t="e">
        <f aca="false">IF(A1171="","",+B1170)</f>
        <v>#REF!</v>
      </c>
      <c r="C1171" s="661" t="e">
        <f aca="false">IF(A1171="","",IF(#REF!+'Plano Prestação Mensal Proposta'!A1171&gt;120,0,ROUND(IF(B1171&gt;0.045,(0.045*0.5),(0.5)*B1171),7)))</f>
        <v>#REF!</v>
      </c>
      <c r="D1171" s="661" t="e">
        <f aca="false">IF(A1171="","",+B1171-C1171)</f>
        <v>#REF!</v>
      </c>
      <c r="E1171" s="662" t="e">
        <f aca="false">IF(A1171="","",IF(F1170="","",+E1170-F1170))</f>
        <v>#REF!</v>
      </c>
      <c r="F1171" s="662" t="e">
        <f aca="false">IF(A1171="","",IF(J1171="","",+J1171-H1171))</f>
        <v>#REF!</v>
      </c>
      <c r="G1171" s="662" t="e">
        <f aca="false">IF(A1171="","",IF(E1171="","",ROUND(+E1171*((1+B1171)^(1/12)-1),2)))</f>
        <v>#REF!</v>
      </c>
      <c r="H1171" s="662" t="e">
        <f aca="false">IF(A1171="","",IF(E1171="","",ROUND(+E1171*((1+D1171)^(1/12)-1),2)))</f>
        <v>#REF!</v>
      </c>
      <c r="I1171" s="662" t="e">
        <f aca="false">IF(A1171="","",+G1171-H1171)</f>
        <v>#REF!</v>
      </c>
      <c r="J1171" s="662" t="e">
        <f aca="false">IF(A1171="","",IF(#REF!="","",PMT((1+D1171)^(1/12)-1,(#REF!*12)-A1171+1,-E1171)))</f>
        <v>#REF!</v>
      </c>
    </row>
    <row r="1172" customFormat="false" ht="14.25" hidden="false" customHeight="false" outlineLevel="0" collapsed="false">
      <c r="A1172" s="660" t="e">
        <f aca="false">IF(A1171="","",IF(A1171=#REF!*12,"",+A1171+1))</f>
        <v>#REF!</v>
      </c>
      <c r="B1172" s="661" t="e">
        <f aca="false">IF(A1172="","",+B1171)</f>
        <v>#REF!</v>
      </c>
      <c r="C1172" s="661" t="e">
        <f aca="false">IF(A1172="","",IF(#REF!+'Plano Prestação Mensal Proposta'!A1172&gt;120,0,ROUND(IF(B1172&gt;0.045,(0.045*0.5),(0.5)*B1172),7)))</f>
        <v>#REF!</v>
      </c>
      <c r="D1172" s="661" t="e">
        <f aca="false">IF(A1172="","",+B1172-C1172)</f>
        <v>#REF!</v>
      </c>
      <c r="E1172" s="662" t="e">
        <f aca="false">IF(A1172="","",IF(F1171="","",+E1171-F1171))</f>
        <v>#REF!</v>
      </c>
      <c r="F1172" s="662" t="e">
        <f aca="false">IF(A1172="","",IF(J1172="","",+J1172-H1172))</f>
        <v>#REF!</v>
      </c>
      <c r="G1172" s="662" t="e">
        <f aca="false">IF(A1172="","",IF(E1172="","",ROUND(+E1172*((1+B1172)^(1/12)-1),2)))</f>
        <v>#REF!</v>
      </c>
      <c r="H1172" s="662" t="e">
        <f aca="false">IF(A1172="","",IF(E1172="","",ROUND(+E1172*((1+D1172)^(1/12)-1),2)))</f>
        <v>#REF!</v>
      </c>
      <c r="I1172" s="662" t="e">
        <f aca="false">IF(A1172="","",+G1172-H1172)</f>
        <v>#REF!</v>
      </c>
      <c r="J1172" s="662" t="e">
        <f aca="false">IF(A1172="","",IF(#REF!="","",PMT((1+D1172)^(1/12)-1,(#REF!*12)-A1172+1,-E1172)))</f>
        <v>#REF!</v>
      </c>
    </row>
    <row r="1173" customFormat="false" ht="14.25" hidden="false" customHeight="false" outlineLevel="0" collapsed="false">
      <c r="A1173" s="660" t="e">
        <f aca="false">IF(A1172="","",IF(A1172=#REF!*12,"",+A1172+1))</f>
        <v>#REF!</v>
      </c>
      <c r="B1173" s="661" t="e">
        <f aca="false">IF(A1173="","",+B1172)</f>
        <v>#REF!</v>
      </c>
      <c r="C1173" s="661" t="e">
        <f aca="false">IF(A1173="","",IF(#REF!+'Plano Prestação Mensal Proposta'!A1173&gt;120,0,ROUND(IF(B1173&gt;0.045,(0.045*0.5),(0.5)*B1173),7)))</f>
        <v>#REF!</v>
      </c>
      <c r="D1173" s="661" t="e">
        <f aca="false">IF(A1173="","",+B1173-C1173)</f>
        <v>#REF!</v>
      </c>
      <c r="E1173" s="662" t="e">
        <f aca="false">IF(A1173="","",IF(F1172="","",+E1172-F1172))</f>
        <v>#REF!</v>
      </c>
      <c r="F1173" s="662" t="e">
        <f aca="false">IF(A1173="","",IF(J1173="","",+J1173-H1173))</f>
        <v>#REF!</v>
      </c>
      <c r="G1173" s="662" t="e">
        <f aca="false">IF(A1173="","",IF(E1173="","",ROUND(+E1173*((1+B1173)^(1/12)-1),2)))</f>
        <v>#REF!</v>
      </c>
      <c r="H1173" s="662" t="e">
        <f aca="false">IF(A1173="","",IF(E1173="","",ROUND(+E1173*((1+D1173)^(1/12)-1),2)))</f>
        <v>#REF!</v>
      </c>
      <c r="I1173" s="662" t="e">
        <f aca="false">IF(A1173="","",+G1173-H1173)</f>
        <v>#REF!</v>
      </c>
      <c r="J1173" s="662" t="e">
        <f aca="false">IF(A1173="","",IF(#REF!="","",PMT((1+D1173)^(1/12)-1,(#REF!*12)-A1173+1,-E1173)))</f>
        <v>#REF!</v>
      </c>
    </row>
    <row r="1174" customFormat="false" ht="14.25" hidden="false" customHeight="false" outlineLevel="0" collapsed="false">
      <c r="A1174" s="660" t="e">
        <f aca="false">IF(A1173="","",IF(A1173=#REF!*12,"",+A1173+1))</f>
        <v>#REF!</v>
      </c>
      <c r="B1174" s="661" t="e">
        <f aca="false">IF(A1174="","",+B1173)</f>
        <v>#REF!</v>
      </c>
      <c r="C1174" s="661" t="e">
        <f aca="false">IF(A1174="","",IF(#REF!+'Plano Prestação Mensal Proposta'!A1174&gt;120,0,ROUND(IF(B1174&gt;0.045,(0.045*0.5),(0.5)*B1174),7)))</f>
        <v>#REF!</v>
      </c>
      <c r="D1174" s="661" t="e">
        <f aca="false">IF(A1174="","",+B1174-C1174)</f>
        <v>#REF!</v>
      </c>
      <c r="E1174" s="662" t="e">
        <f aca="false">IF(A1174="","",IF(F1173="","",+E1173-F1173))</f>
        <v>#REF!</v>
      </c>
      <c r="F1174" s="662" t="e">
        <f aca="false">IF(A1174="","",IF(J1174="","",+J1174-H1174))</f>
        <v>#REF!</v>
      </c>
      <c r="G1174" s="662" t="e">
        <f aca="false">IF(A1174="","",IF(E1174="","",ROUND(+E1174*((1+B1174)^(1/12)-1),2)))</f>
        <v>#REF!</v>
      </c>
      <c r="H1174" s="662" t="e">
        <f aca="false">IF(A1174="","",IF(E1174="","",ROUND(+E1174*((1+D1174)^(1/12)-1),2)))</f>
        <v>#REF!</v>
      </c>
      <c r="I1174" s="662" t="e">
        <f aca="false">IF(A1174="","",+G1174-H1174)</f>
        <v>#REF!</v>
      </c>
      <c r="J1174" s="662" t="e">
        <f aca="false">IF(A1174="","",IF(#REF!="","",PMT((1+D1174)^(1/12)-1,(#REF!*12)-A1174+1,-E1174)))</f>
        <v>#REF!</v>
      </c>
    </row>
    <row r="1175" customFormat="false" ht="14.25" hidden="false" customHeight="false" outlineLevel="0" collapsed="false">
      <c r="A1175" s="660" t="e">
        <f aca="false">IF(A1174="","",IF(A1174=#REF!*12,"",+A1174+1))</f>
        <v>#REF!</v>
      </c>
      <c r="B1175" s="661" t="e">
        <f aca="false">IF(A1175="","",+B1174)</f>
        <v>#REF!</v>
      </c>
      <c r="C1175" s="661" t="e">
        <f aca="false">IF(A1175="","",IF(#REF!+'Plano Prestação Mensal Proposta'!A1175&gt;120,0,ROUND(IF(B1175&gt;0.045,(0.045*0.5),(0.5)*B1175),7)))</f>
        <v>#REF!</v>
      </c>
      <c r="D1175" s="661" t="e">
        <f aca="false">IF(A1175="","",+B1175-C1175)</f>
        <v>#REF!</v>
      </c>
      <c r="E1175" s="662" t="e">
        <f aca="false">IF(A1175="","",IF(F1174="","",+E1174-F1174))</f>
        <v>#REF!</v>
      </c>
      <c r="F1175" s="662" t="e">
        <f aca="false">IF(A1175="","",IF(J1175="","",+J1175-H1175))</f>
        <v>#REF!</v>
      </c>
      <c r="G1175" s="662" t="e">
        <f aca="false">IF(A1175="","",IF(E1175="","",ROUND(+E1175*((1+B1175)^(1/12)-1),2)))</f>
        <v>#REF!</v>
      </c>
      <c r="H1175" s="662" t="e">
        <f aca="false">IF(A1175="","",IF(E1175="","",ROUND(+E1175*((1+D1175)^(1/12)-1),2)))</f>
        <v>#REF!</v>
      </c>
      <c r="I1175" s="662" t="e">
        <f aca="false">IF(A1175="","",+G1175-H1175)</f>
        <v>#REF!</v>
      </c>
      <c r="J1175" s="662" t="e">
        <f aca="false">IF(A1175="","",IF(#REF!="","",PMT((1+D1175)^(1/12)-1,(#REF!*12)-A1175+1,-E1175)))</f>
        <v>#REF!</v>
      </c>
    </row>
    <row r="1176" customFormat="false" ht="14.25" hidden="false" customHeight="false" outlineLevel="0" collapsed="false">
      <c r="A1176" s="660" t="e">
        <f aca="false">IF(A1175="","",IF(A1175=#REF!*12,"",+A1175+1))</f>
        <v>#REF!</v>
      </c>
      <c r="B1176" s="661" t="e">
        <f aca="false">IF(A1176="","",+B1175)</f>
        <v>#REF!</v>
      </c>
      <c r="C1176" s="661" t="e">
        <f aca="false">IF(A1176="","",IF(#REF!+'Plano Prestação Mensal Proposta'!A1176&gt;120,0,ROUND(IF(B1176&gt;0.045,(0.045*0.5),(0.5)*B1176),7)))</f>
        <v>#REF!</v>
      </c>
      <c r="D1176" s="661" t="e">
        <f aca="false">IF(A1176="","",+B1176-C1176)</f>
        <v>#REF!</v>
      </c>
      <c r="E1176" s="662" t="e">
        <f aca="false">IF(A1176="","",IF(F1175="","",+E1175-F1175))</f>
        <v>#REF!</v>
      </c>
      <c r="F1176" s="662" t="e">
        <f aca="false">IF(A1176="","",IF(J1176="","",+J1176-H1176))</f>
        <v>#REF!</v>
      </c>
      <c r="G1176" s="662" t="e">
        <f aca="false">IF(A1176="","",IF(E1176="","",ROUND(+E1176*((1+B1176)^(1/12)-1),2)))</f>
        <v>#REF!</v>
      </c>
      <c r="H1176" s="662" t="e">
        <f aca="false">IF(A1176="","",IF(E1176="","",ROUND(+E1176*((1+D1176)^(1/12)-1),2)))</f>
        <v>#REF!</v>
      </c>
      <c r="I1176" s="662" t="e">
        <f aca="false">IF(A1176="","",+G1176-H1176)</f>
        <v>#REF!</v>
      </c>
      <c r="J1176" s="662" t="e">
        <f aca="false">IF(A1176="","",IF(#REF!="","",PMT((1+D1176)^(1/12)-1,(#REF!*12)-A1176+1,-E1176)))</f>
        <v>#REF!</v>
      </c>
    </row>
    <row r="1177" customFormat="false" ht="14.25" hidden="false" customHeight="false" outlineLevel="0" collapsed="false">
      <c r="A1177" s="660" t="e">
        <f aca="false">IF(A1176="","",IF(A1176=#REF!*12,"",+A1176+1))</f>
        <v>#REF!</v>
      </c>
      <c r="B1177" s="661" t="e">
        <f aca="false">IF(A1177="","",+B1176)</f>
        <v>#REF!</v>
      </c>
      <c r="C1177" s="661" t="e">
        <f aca="false">IF(A1177="","",IF(#REF!+'Plano Prestação Mensal Proposta'!A1177&gt;120,0,ROUND(IF(B1177&gt;0.045,(0.045*0.5),(0.5)*B1177),7)))</f>
        <v>#REF!</v>
      </c>
      <c r="D1177" s="661" t="e">
        <f aca="false">IF(A1177="","",+B1177-C1177)</f>
        <v>#REF!</v>
      </c>
      <c r="E1177" s="662" t="e">
        <f aca="false">IF(A1177="","",IF(F1176="","",+E1176-F1176))</f>
        <v>#REF!</v>
      </c>
      <c r="F1177" s="662" t="e">
        <f aca="false">IF(A1177="","",IF(J1177="","",+J1177-H1177))</f>
        <v>#REF!</v>
      </c>
      <c r="G1177" s="662" t="e">
        <f aca="false">IF(A1177="","",IF(E1177="","",ROUND(+E1177*((1+B1177)^(1/12)-1),2)))</f>
        <v>#REF!</v>
      </c>
      <c r="H1177" s="662" t="e">
        <f aca="false">IF(A1177="","",IF(E1177="","",ROUND(+E1177*((1+D1177)^(1/12)-1),2)))</f>
        <v>#REF!</v>
      </c>
      <c r="I1177" s="662" t="e">
        <f aca="false">IF(A1177="","",+G1177-H1177)</f>
        <v>#REF!</v>
      </c>
      <c r="J1177" s="662" t="e">
        <f aca="false">IF(A1177="","",IF(#REF!="","",PMT((1+D1177)^(1/12)-1,(#REF!*12)-A1177+1,-E1177)))</f>
        <v>#REF!</v>
      </c>
    </row>
    <row r="1178" customFormat="false" ht="14.25" hidden="false" customHeight="false" outlineLevel="0" collapsed="false">
      <c r="A1178" s="660" t="e">
        <f aca="false">IF(A1177="","",IF(A1177=#REF!*12,"",+A1177+1))</f>
        <v>#REF!</v>
      </c>
      <c r="B1178" s="661" t="e">
        <f aca="false">IF(A1178="","",+B1177)</f>
        <v>#REF!</v>
      </c>
      <c r="C1178" s="661" t="e">
        <f aca="false">IF(A1178="","",IF(#REF!+'Plano Prestação Mensal Proposta'!A1178&gt;120,0,ROUND(IF(B1178&gt;0.045,(0.045*0.5),(0.5)*B1178),7)))</f>
        <v>#REF!</v>
      </c>
      <c r="D1178" s="661" t="e">
        <f aca="false">IF(A1178="","",+B1178-C1178)</f>
        <v>#REF!</v>
      </c>
      <c r="E1178" s="662" t="e">
        <f aca="false">IF(A1178="","",IF(F1177="","",+E1177-F1177))</f>
        <v>#REF!</v>
      </c>
      <c r="F1178" s="662" t="e">
        <f aca="false">IF(A1178="","",IF(J1178="","",+J1178-H1178))</f>
        <v>#REF!</v>
      </c>
      <c r="G1178" s="662" t="e">
        <f aca="false">IF(A1178="","",IF(E1178="","",ROUND(+E1178*((1+B1178)^(1/12)-1),2)))</f>
        <v>#REF!</v>
      </c>
      <c r="H1178" s="662" t="e">
        <f aca="false">IF(A1178="","",IF(E1178="","",ROUND(+E1178*((1+D1178)^(1/12)-1),2)))</f>
        <v>#REF!</v>
      </c>
      <c r="I1178" s="662" t="e">
        <f aca="false">IF(A1178="","",+G1178-H1178)</f>
        <v>#REF!</v>
      </c>
      <c r="J1178" s="662" t="e">
        <f aca="false">IF(A1178="","",IF(#REF!="","",PMT((1+D1178)^(1/12)-1,(#REF!*12)-A1178+1,-E1178)))</f>
        <v>#REF!</v>
      </c>
    </row>
    <row r="1179" customFormat="false" ht="14.25" hidden="false" customHeight="false" outlineLevel="0" collapsed="false">
      <c r="A1179" s="660" t="e">
        <f aca="false">IF(A1178="","",IF(A1178=#REF!*12,"",+A1178+1))</f>
        <v>#REF!</v>
      </c>
      <c r="B1179" s="661" t="e">
        <f aca="false">IF(A1179="","",+B1178)</f>
        <v>#REF!</v>
      </c>
      <c r="C1179" s="661" t="e">
        <f aca="false">IF(A1179="","",IF(#REF!+'Plano Prestação Mensal Proposta'!A1179&gt;120,0,ROUND(IF(B1179&gt;0.045,(0.045*0.5),(0.5)*B1179),7)))</f>
        <v>#REF!</v>
      </c>
      <c r="D1179" s="661" t="e">
        <f aca="false">IF(A1179="","",+B1179-C1179)</f>
        <v>#REF!</v>
      </c>
      <c r="E1179" s="662" t="e">
        <f aca="false">IF(A1179="","",IF(F1178="","",+E1178-F1178))</f>
        <v>#REF!</v>
      </c>
      <c r="F1179" s="662" t="e">
        <f aca="false">IF(A1179="","",IF(J1179="","",+J1179-H1179))</f>
        <v>#REF!</v>
      </c>
      <c r="G1179" s="662" t="e">
        <f aca="false">IF(A1179="","",IF(E1179="","",ROUND(+E1179*((1+B1179)^(1/12)-1),2)))</f>
        <v>#REF!</v>
      </c>
      <c r="H1179" s="662" t="e">
        <f aca="false">IF(A1179="","",IF(E1179="","",ROUND(+E1179*((1+D1179)^(1/12)-1),2)))</f>
        <v>#REF!</v>
      </c>
      <c r="I1179" s="662" t="e">
        <f aca="false">IF(A1179="","",+G1179-H1179)</f>
        <v>#REF!</v>
      </c>
      <c r="J1179" s="662" t="e">
        <f aca="false">IF(A1179="","",IF(#REF!="","",PMT((1+D1179)^(1/12)-1,(#REF!*12)-A1179+1,-E1179)))</f>
        <v>#REF!</v>
      </c>
    </row>
    <row r="1180" customFormat="false" ht="14.25" hidden="false" customHeight="false" outlineLevel="0" collapsed="false">
      <c r="A1180" s="660" t="e">
        <f aca="false">IF(A1179="","",IF(A1179=#REF!*12,"",+A1179+1))</f>
        <v>#REF!</v>
      </c>
      <c r="B1180" s="661" t="e">
        <f aca="false">IF(A1180="","",+B1179)</f>
        <v>#REF!</v>
      </c>
      <c r="C1180" s="661" t="e">
        <f aca="false">IF(A1180="","",IF(#REF!+'Plano Prestação Mensal Proposta'!A1180&gt;120,0,ROUND(IF(B1180&gt;0.045,(0.045*0.5),(0.5)*B1180),7)))</f>
        <v>#REF!</v>
      </c>
      <c r="D1180" s="661" t="e">
        <f aca="false">IF(A1180="","",+B1180-C1180)</f>
        <v>#REF!</v>
      </c>
      <c r="E1180" s="662" t="e">
        <f aca="false">IF(A1180="","",IF(F1179="","",+E1179-F1179))</f>
        <v>#REF!</v>
      </c>
      <c r="F1180" s="662" t="e">
        <f aca="false">IF(A1180="","",IF(J1180="","",+J1180-H1180))</f>
        <v>#REF!</v>
      </c>
      <c r="G1180" s="662" t="e">
        <f aca="false">IF(A1180="","",IF(E1180="","",ROUND(+E1180*((1+B1180)^(1/12)-1),2)))</f>
        <v>#REF!</v>
      </c>
      <c r="H1180" s="662" t="e">
        <f aca="false">IF(A1180="","",IF(E1180="","",ROUND(+E1180*((1+D1180)^(1/12)-1),2)))</f>
        <v>#REF!</v>
      </c>
      <c r="I1180" s="662" t="e">
        <f aca="false">IF(A1180="","",+G1180-H1180)</f>
        <v>#REF!</v>
      </c>
      <c r="J1180" s="662" t="e">
        <f aca="false">IF(A1180="","",IF(#REF!="","",PMT((1+D1180)^(1/12)-1,(#REF!*12)-A1180+1,-E1180)))</f>
        <v>#REF!</v>
      </c>
    </row>
    <row r="1181" customFormat="false" ht="14.25" hidden="false" customHeight="false" outlineLevel="0" collapsed="false">
      <c r="A1181" s="660" t="e">
        <f aca="false">IF(A1180="","",IF(A1180=#REF!*12,"",+A1180+1))</f>
        <v>#REF!</v>
      </c>
      <c r="B1181" s="661" t="e">
        <f aca="false">IF(A1181="","",+B1180)</f>
        <v>#REF!</v>
      </c>
      <c r="C1181" s="661" t="e">
        <f aca="false">IF(A1181="","",IF(#REF!+'Plano Prestação Mensal Proposta'!A1181&gt;120,0,ROUND(IF(B1181&gt;0.045,(0.045*0.5),(0.5)*B1181),7)))</f>
        <v>#REF!</v>
      </c>
      <c r="D1181" s="661" t="e">
        <f aca="false">IF(A1181="","",+B1181-C1181)</f>
        <v>#REF!</v>
      </c>
      <c r="E1181" s="662" t="e">
        <f aca="false">IF(A1181="","",IF(F1180="","",+E1180-F1180))</f>
        <v>#REF!</v>
      </c>
      <c r="F1181" s="662" t="e">
        <f aca="false">IF(A1181="","",IF(J1181="","",+J1181-H1181))</f>
        <v>#REF!</v>
      </c>
      <c r="G1181" s="662" t="e">
        <f aca="false">IF(A1181="","",IF(E1181="","",ROUND(+E1181*((1+B1181)^(1/12)-1),2)))</f>
        <v>#REF!</v>
      </c>
      <c r="H1181" s="662" t="e">
        <f aca="false">IF(A1181="","",IF(E1181="","",ROUND(+E1181*((1+D1181)^(1/12)-1),2)))</f>
        <v>#REF!</v>
      </c>
      <c r="I1181" s="662" t="e">
        <f aca="false">IF(A1181="","",+G1181-H1181)</f>
        <v>#REF!</v>
      </c>
      <c r="J1181" s="662" t="e">
        <f aca="false">IF(A1181="","",IF(#REF!="","",PMT((1+D1181)^(1/12)-1,(#REF!*12)-A1181+1,-E1181)))</f>
        <v>#REF!</v>
      </c>
    </row>
    <row r="1182" customFormat="false" ht="14.25" hidden="false" customHeight="false" outlineLevel="0" collapsed="false">
      <c r="A1182" s="660" t="e">
        <f aca="false">IF(A1181="","",IF(A1181=#REF!*12,"",+A1181+1))</f>
        <v>#REF!</v>
      </c>
      <c r="B1182" s="661" t="e">
        <f aca="false">IF(A1182="","",+B1181)</f>
        <v>#REF!</v>
      </c>
      <c r="C1182" s="661" t="e">
        <f aca="false">IF(A1182="","",IF(#REF!+'Plano Prestação Mensal Proposta'!A1182&gt;120,0,ROUND(IF(B1182&gt;0.045,(0.045*0.5),(0.5)*B1182),7)))</f>
        <v>#REF!</v>
      </c>
      <c r="D1182" s="661" t="e">
        <f aca="false">IF(A1182="","",+B1182-C1182)</f>
        <v>#REF!</v>
      </c>
      <c r="E1182" s="662" t="e">
        <f aca="false">IF(A1182="","",IF(F1181="","",+E1181-F1181))</f>
        <v>#REF!</v>
      </c>
      <c r="F1182" s="662" t="e">
        <f aca="false">IF(A1182="","",IF(J1182="","",+J1182-H1182))</f>
        <v>#REF!</v>
      </c>
      <c r="G1182" s="662" t="e">
        <f aca="false">IF(A1182="","",IF(E1182="","",ROUND(+E1182*((1+B1182)^(1/12)-1),2)))</f>
        <v>#REF!</v>
      </c>
      <c r="H1182" s="662" t="e">
        <f aca="false">IF(A1182="","",IF(E1182="","",ROUND(+E1182*((1+D1182)^(1/12)-1),2)))</f>
        <v>#REF!</v>
      </c>
      <c r="I1182" s="662" t="e">
        <f aca="false">IF(A1182="","",+G1182-H1182)</f>
        <v>#REF!</v>
      </c>
      <c r="J1182" s="662" t="e">
        <f aca="false">IF(A1182="","",IF(#REF!="","",PMT((1+D1182)^(1/12)-1,(#REF!*12)-A1182+1,-E1182)))</f>
        <v>#REF!</v>
      </c>
    </row>
    <row r="1183" customFormat="false" ht="14.25" hidden="false" customHeight="false" outlineLevel="0" collapsed="false">
      <c r="A1183" s="660" t="e">
        <f aca="false">IF(A1182="","",IF(A1182=#REF!*12,"",+A1182+1))</f>
        <v>#REF!</v>
      </c>
      <c r="B1183" s="661" t="e">
        <f aca="false">IF(A1183="","",+B1182)</f>
        <v>#REF!</v>
      </c>
      <c r="C1183" s="661" t="e">
        <f aca="false">IF(A1183="","",IF(#REF!+'Plano Prestação Mensal Proposta'!A1183&gt;120,0,ROUND(IF(B1183&gt;0.045,(0.045*0.5),(0.5)*B1183),7)))</f>
        <v>#REF!</v>
      </c>
      <c r="D1183" s="661" t="e">
        <f aca="false">IF(A1183="","",+B1183-C1183)</f>
        <v>#REF!</v>
      </c>
      <c r="E1183" s="662" t="e">
        <f aca="false">IF(A1183="","",IF(F1182="","",+E1182-F1182))</f>
        <v>#REF!</v>
      </c>
      <c r="F1183" s="662" t="e">
        <f aca="false">IF(A1183="","",IF(J1183="","",+J1183-H1183))</f>
        <v>#REF!</v>
      </c>
      <c r="G1183" s="662" t="e">
        <f aca="false">IF(A1183="","",IF(E1183="","",ROUND(+E1183*((1+B1183)^(1/12)-1),2)))</f>
        <v>#REF!</v>
      </c>
      <c r="H1183" s="662" t="e">
        <f aca="false">IF(A1183="","",IF(E1183="","",ROUND(+E1183*((1+D1183)^(1/12)-1),2)))</f>
        <v>#REF!</v>
      </c>
      <c r="I1183" s="662" t="e">
        <f aca="false">IF(A1183="","",+G1183-H1183)</f>
        <v>#REF!</v>
      </c>
      <c r="J1183" s="662" t="e">
        <f aca="false">IF(A1183="","",IF(#REF!="","",PMT((1+D1183)^(1/12)-1,(#REF!*12)-A1183+1,-E1183)))</f>
        <v>#REF!</v>
      </c>
    </row>
    <row r="1184" customFormat="false" ht="14.25" hidden="false" customHeight="false" outlineLevel="0" collapsed="false">
      <c r="A1184" s="660" t="e">
        <f aca="false">IF(A1183="","",IF(A1183=#REF!*12,"",+A1183+1))</f>
        <v>#REF!</v>
      </c>
      <c r="B1184" s="661" t="e">
        <f aca="false">IF(A1184="","",+B1183)</f>
        <v>#REF!</v>
      </c>
      <c r="C1184" s="661" t="e">
        <f aca="false">IF(A1184="","",IF(#REF!+'Plano Prestação Mensal Proposta'!A1184&gt;120,0,ROUND(IF(B1184&gt;0.045,(0.045*0.5),(0.5)*B1184),7)))</f>
        <v>#REF!</v>
      </c>
      <c r="D1184" s="661" t="e">
        <f aca="false">IF(A1184="","",+B1184-C1184)</f>
        <v>#REF!</v>
      </c>
      <c r="E1184" s="662" t="e">
        <f aca="false">IF(A1184="","",IF(F1183="","",+E1183-F1183))</f>
        <v>#REF!</v>
      </c>
      <c r="F1184" s="662" t="e">
        <f aca="false">IF(A1184="","",IF(J1184="","",+J1184-H1184))</f>
        <v>#REF!</v>
      </c>
      <c r="G1184" s="662" t="e">
        <f aca="false">IF(A1184="","",IF(E1184="","",ROUND(+E1184*((1+B1184)^(1/12)-1),2)))</f>
        <v>#REF!</v>
      </c>
      <c r="H1184" s="662" t="e">
        <f aca="false">IF(A1184="","",IF(E1184="","",ROUND(+E1184*((1+D1184)^(1/12)-1),2)))</f>
        <v>#REF!</v>
      </c>
      <c r="I1184" s="662" t="e">
        <f aca="false">IF(A1184="","",+G1184-H1184)</f>
        <v>#REF!</v>
      </c>
      <c r="J1184" s="662" t="e">
        <f aca="false">IF(A1184="","",IF(#REF!="","",PMT((1+D1184)^(1/12)-1,(#REF!*12)-A1184+1,-E1184)))</f>
        <v>#REF!</v>
      </c>
    </row>
    <row r="1185" customFormat="false" ht="14.25" hidden="false" customHeight="false" outlineLevel="0" collapsed="false">
      <c r="A1185" s="660" t="e">
        <f aca="false">IF(A1184="","",IF(A1184=#REF!*12,"",+A1184+1))</f>
        <v>#REF!</v>
      </c>
      <c r="B1185" s="661" t="e">
        <f aca="false">IF(A1185="","",+B1184)</f>
        <v>#REF!</v>
      </c>
      <c r="C1185" s="661" t="e">
        <f aca="false">IF(A1185="","",IF(#REF!+'Plano Prestação Mensal Proposta'!A1185&gt;120,0,ROUND(IF(B1185&gt;0.045,(0.045*0.5),(0.5)*B1185),7)))</f>
        <v>#REF!</v>
      </c>
      <c r="D1185" s="661" t="e">
        <f aca="false">IF(A1185="","",+B1185-C1185)</f>
        <v>#REF!</v>
      </c>
      <c r="E1185" s="662" t="e">
        <f aca="false">IF(A1185="","",IF(F1184="","",+E1184-F1184))</f>
        <v>#REF!</v>
      </c>
      <c r="F1185" s="662" t="e">
        <f aca="false">IF(A1185="","",IF(J1185="","",+J1185-H1185))</f>
        <v>#REF!</v>
      </c>
      <c r="G1185" s="662" t="e">
        <f aca="false">IF(A1185="","",IF(E1185="","",ROUND(+E1185*((1+B1185)^(1/12)-1),2)))</f>
        <v>#REF!</v>
      </c>
      <c r="H1185" s="662" t="e">
        <f aca="false">IF(A1185="","",IF(E1185="","",ROUND(+E1185*((1+D1185)^(1/12)-1),2)))</f>
        <v>#REF!</v>
      </c>
      <c r="I1185" s="662" t="e">
        <f aca="false">IF(A1185="","",+G1185-H1185)</f>
        <v>#REF!</v>
      </c>
      <c r="J1185" s="662" t="e">
        <f aca="false">IF(A1185="","",IF(#REF!="","",PMT((1+D1185)^(1/12)-1,(#REF!*12)-A1185+1,-E1185)))</f>
        <v>#REF!</v>
      </c>
    </row>
    <row r="1186" customFormat="false" ht="14.25" hidden="false" customHeight="false" outlineLevel="0" collapsed="false">
      <c r="A1186" s="660" t="e">
        <f aca="false">IF(A1185="","",IF(A1185=#REF!*12,"",+A1185+1))</f>
        <v>#REF!</v>
      </c>
      <c r="B1186" s="661" t="e">
        <f aca="false">IF(A1186="","",+B1185)</f>
        <v>#REF!</v>
      </c>
      <c r="C1186" s="661" t="e">
        <f aca="false">IF(A1186="","",IF(#REF!+'Plano Prestação Mensal Proposta'!A1186&gt;120,0,ROUND(IF(B1186&gt;0.045,(0.045*0.5),(0.5)*B1186),7)))</f>
        <v>#REF!</v>
      </c>
      <c r="D1186" s="661" t="e">
        <f aca="false">IF(A1186="","",+B1186-C1186)</f>
        <v>#REF!</v>
      </c>
      <c r="E1186" s="662" t="e">
        <f aca="false">IF(A1186="","",IF(F1185="","",+E1185-F1185))</f>
        <v>#REF!</v>
      </c>
      <c r="F1186" s="662" t="e">
        <f aca="false">IF(A1186="","",IF(J1186="","",+J1186-H1186))</f>
        <v>#REF!</v>
      </c>
      <c r="G1186" s="662" t="e">
        <f aca="false">IF(A1186="","",IF(E1186="","",ROUND(+E1186*((1+B1186)^(1/12)-1),2)))</f>
        <v>#REF!</v>
      </c>
      <c r="H1186" s="662" t="e">
        <f aca="false">IF(A1186="","",IF(E1186="","",ROUND(+E1186*((1+D1186)^(1/12)-1),2)))</f>
        <v>#REF!</v>
      </c>
      <c r="I1186" s="662" t="e">
        <f aca="false">IF(A1186="","",+G1186-H1186)</f>
        <v>#REF!</v>
      </c>
      <c r="J1186" s="662" t="e">
        <f aca="false">IF(A1186="","",IF(#REF!="","",PMT((1+D1186)^(1/12)-1,(#REF!*12)-A1186+1,-E1186)))</f>
        <v>#REF!</v>
      </c>
    </row>
    <row r="1187" customFormat="false" ht="14.25" hidden="false" customHeight="false" outlineLevel="0" collapsed="false">
      <c r="A1187" s="660" t="e">
        <f aca="false">IF(A1186="","",IF(A1186=#REF!*12,"",+A1186+1))</f>
        <v>#REF!</v>
      </c>
      <c r="B1187" s="661" t="e">
        <f aca="false">IF(A1187="","",+B1186)</f>
        <v>#REF!</v>
      </c>
      <c r="C1187" s="661" t="e">
        <f aca="false">IF(A1187="","",IF(#REF!+'Plano Prestação Mensal Proposta'!A1187&gt;120,0,ROUND(IF(B1187&gt;0.045,(0.045*0.5),(0.5)*B1187),7)))</f>
        <v>#REF!</v>
      </c>
      <c r="D1187" s="661" t="e">
        <f aca="false">IF(A1187="","",+B1187-C1187)</f>
        <v>#REF!</v>
      </c>
      <c r="E1187" s="662" t="e">
        <f aca="false">IF(A1187="","",IF(F1186="","",+E1186-F1186))</f>
        <v>#REF!</v>
      </c>
      <c r="F1187" s="662" t="e">
        <f aca="false">IF(A1187="","",IF(J1187="","",+J1187-H1187))</f>
        <v>#REF!</v>
      </c>
      <c r="G1187" s="662" t="e">
        <f aca="false">IF(A1187="","",IF(E1187="","",ROUND(+E1187*((1+B1187)^(1/12)-1),2)))</f>
        <v>#REF!</v>
      </c>
      <c r="H1187" s="662" t="e">
        <f aca="false">IF(A1187="","",IF(E1187="","",ROUND(+E1187*((1+D1187)^(1/12)-1),2)))</f>
        <v>#REF!</v>
      </c>
      <c r="I1187" s="662" t="e">
        <f aca="false">IF(A1187="","",+G1187-H1187)</f>
        <v>#REF!</v>
      </c>
      <c r="J1187" s="662" t="e">
        <f aca="false">IF(A1187="","",IF(#REF!="","",PMT((1+D1187)^(1/12)-1,(#REF!*12)-A1187+1,-E1187)))</f>
        <v>#REF!</v>
      </c>
    </row>
    <row r="1188" customFormat="false" ht="14.25" hidden="false" customHeight="false" outlineLevel="0" collapsed="false">
      <c r="A1188" s="660" t="e">
        <f aca="false">IF(A1187="","",IF(A1187=#REF!*12,"",+A1187+1))</f>
        <v>#REF!</v>
      </c>
      <c r="B1188" s="661" t="e">
        <f aca="false">IF(A1188="","",+B1187)</f>
        <v>#REF!</v>
      </c>
      <c r="C1188" s="661" t="e">
        <f aca="false">IF(A1188="","",IF(#REF!+'Plano Prestação Mensal Proposta'!A1188&gt;120,0,ROUND(IF(B1188&gt;0.045,(0.045*0.5),(0.5)*B1188),7)))</f>
        <v>#REF!</v>
      </c>
      <c r="D1188" s="661" t="e">
        <f aca="false">IF(A1188="","",+B1188-C1188)</f>
        <v>#REF!</v>
      </c>
      <c r="E1188" s="662" t="e">
        <f aca="false">IF(A1188="","",IF(F1187="","",+E1187-F1187))</f>
        <v>#REF!</v>
      </c>
      <c r="F1188" s="662" t="e">
        <f aca="false">IF(A1188="","",IF(J1188="","",+J1188-H1188))</f>
        <v>#REF!</v>
      </c>
      <c r="G1188" s="662" t="e">
        <f aca="false">IF(A1188="","",IF(E1188="","",ROUND(+E1188*((1+B1188)^(1/12)-1),2)))</f>
        <v>#REF!</v>
      </c>
      <c r="H1188" s="662" t="e">
        <f aca="false">IF(A1188="","",IF(E1188="","",ROUND(+E1188*((1+D1188)^(1/12)-1),2)))</f>
        <v>#REF!</v>
      </c>
      <c r="I1188" s="662" t="e">
        <f aca="false">IF(A1188="","",+G1188-H1188)</f>
        <v>#REF!</v>
      </c>
      <c r="J1188" s="662" t="e">
        <f aca="false">IF(A1188="","",IF(#REF!="","",PMT((1+D1188)^(1/12)-1,(#REF!*12)-A1188+1,-E1188)))</f>
        <v>#REF!</v>
      </c>
    </row>
    <row r="1189" customFormat="false" ht="14.25" hidden="false" customHeight="false" outlineLevel="0" collapsed="false">
      <c r="A1189" s="660" t="e">
        <f aca="false">IF(A1188="","",IF(A1188=#REF!*12,"",+A1188+1))</f>
        <v>#REF!</v>
      </c>
      <c r="B1189" s="661" t="e">
        <f aca="false">IF(A1189="","",+B1188)</f>
        <v>#REF!</v>
      </c>
      <c r="C1189" s="661" t="e">
        <f aca="false">IF(A1189="","",IF(#REF!+'Plano Prestação Mensal Proposta'!A1189&gt;120,0,ROUND(IF(B1189&gt;0.045,(0.045*0.5),(0.5)*B1189),7)))</f>
        <v>#REF!</v>
      </c>
      <c r="D1189" s="661" t="e">
        <f aca="false">IF(A1189="","",+B1189-C1189)</f>
        <v>#REF!</v>
      </c>
      <c r="E1189" s="662" t="e">
        <f aca="false">IF(A1189="","",IF(F1188="","",+E1188-F1188))</f>
        <v>#REF!</v>
      </c>
      <c r="F1189" s="662" t="e">
        <f aca="false">IF(A1189="","",IF(J1189="","",+J1189-H1189))</f>
        <v>#REF!</v>
      </c>
      <c r="G1189" s="662" t="e">
        <f aca="false">IF(A1189="","",IF(E1189="","",ROUND(+E1189*((1+B1189)^(1/12)-1),2)))</f>
        <v>#REF!</v>
      </c>
      <c r="H1189" s="662" t="e">
        <f aca="false">IF(A1189="","",IF(E1189="","",ROUND(+E1189*((1+D1189)^(1/12)-1),2)))</f>
        <v>#REF!</v>
      </c>
      <c r="I1189" s="662" t="e">
        <f aca="false">IF(A1189="","",+G1189-H1189)</f>
        <v>#REF!</v>
      </c>
      <c r="J1189" s="662" t="e">
        <f aca="false">IF(A1189="","",IF(#REF!="","",PMT((1+D1189)^(1/12)-1,(#REF!*12)-A1189+1,-E1189)))</f>
        <v>#REF!</v>
      </c>
    </row>
    <row r="1190" customFormat="false" ht="14.25" hidden="false" customHeight="false" outlineLevel="0" collapsed="false">
      <c r="A1190" s="660" t="e">
        <f aca="false">IF(A1189="","",IF(A1189=#REF!*12,"",+A1189+1))</f>
        <v>#REF!</v>
      </c>
      <c r="B1190" s="661" t="e">
        <f aca="false">IF(A1190="","",+B1189)</f>
        <v>#REF!</v>
      </c>
      <c r="C1190" s="661" t="e">
        <f aca="false">IF(A1190="","",IF(#REF!+'Plano Prestação Mensal Proposta'!A1190&gt;120,0,ROUND(IF(B1190&gt;0.045,(0.045*0.5),(0.5)*B1190),7)))</f>
        <v>#REF!</v>
      </c>
      <c r="D1190" s="661" t="e">
        <f aca="false">IF(A1190="","",+B1190-C1190)</f>
        <v>#REF!</v>
      </c>
      <c r="E1190" s="662" t="e">
        <f aca="false">IF(A1190="","",IF(F1189="","",+E1189-F1189))</f>
        <v>#REF!</v>
      </c>
      <c r="F1190" s="662" t="e">
        <f aca="false">IF(A1190="","",IF(J1190="","",+J1190-H1190))</f>
        <v>#REF!</v>
      </c>
      <c r="G1190" s="662" t="e">
        <f aca="false">IF(A1190="","",IF(E1190="","",ROUND(+E1190*((1+B1190)^(1/12)-1),2)))</f>
        <v>#REF!</v>
      </c>
      <c r="H1190" s="662" t="e">
        <f aca="false">IF(A1190="","",IF(E1190="","",ROUND(+E1190*((1+D1190)^(1/12)-1),2)))</f>
        <v>#REF!</v>
      </c>
      <c r="I1190" s="662" t="e">
        <f aca="false">IF(A1190="","",+G1190-H1190)</f>
        <v>#REF!</v>
      </c>
      <c r="J1190" s="662" t="e">
        <f aca="false">IF(A1190="","",IF(#REF!="","",PMT((1+D1190)^(1/12)-1,(#REF!*12)-A1190+1,-E1190)))</f>
        <v>#REF!</v>
      </c>
    </row>
    <row r="1191" customFormat="false" ht="14.25" hidden="false" customHeight="false" outlineLevel="0" collapsed="false">
      <c r="A1191" s="660" t="e">
        <f aca="false">IF(A1190="","",IF(A1190=#REF!*12,"",+A1190+1))</f>
        <v>#REF!</v>
      </c>
      <c r="B1191" s="661" t="e">
        <f aca="false">IF(A1191="","",+B1190)</f>
        <v>#REF!</v>
      </c>
      <c r="C1191" s="661" t="e">
        <f aca="false">IF(A1191="","",IF(#REF!+'Plano Prestação Mensal Proposta'!A1191&gt;120,0,ROUND(IF(B1191&gt;0.045,(0.045*0.5),(0.5)*B1191),7)))</f>
        <v>#REF!</v>
      </c>
      <c r="D1191" s="661" t="e">
        <f aca="false">IF(A1191="","",+B1191-C1191)</f>
        <v>#REF!</v>
      </c>
      <c r="E1191" s="662" t="e">
        <f aca="false">IF(A1191="","",IF(F1190="","",+E1190-F1190))</f>
        <v>#REF!</v>
      </c>
      <c r="F1191" s="662" t="e">
        <f aca="false">IF(A1191="","",IF(J1191="","",+J1191-H1191))</f>
        <v>#REF!</v>
      </c>
      <c r="G1191" s="662" t="e">
        <f aca="false">IF(A1191="","",IF(E1191="","",ROUND(+E1191*((1+B1191)^(1/12)-1),2)))</f>
        <v>#REF!</v>
      </c>
      <c r="H1191" s="662" t="e">
        <f aca="false">IF(A1191="","",IF(E1191="","",ROUND(+E1191*((1+D1191)^(1/12)-1),2)))</f>
        <v>#REF!</v>
      </c>
      <c r="I1191" s="662" t="e">
        <f aca="false">IF(A1191="","",+G1191-H1191)</f>
        <v>#REF!</v>
      </c>
      <c r="J1191" s="662" t="e">
        <f aca="false">IF(A1191="","",IF(#REF!="","",PMT((1+D1191)^(1/12)-1,(#REF!*12)-A1191+1,-E1191)))</f>
        <v>#REF!</v>
      </c>
    </row>
    <row r="1192" customFormat="false" ht="14.25" hidden="false" customHeight="false" outlineLevel="0" collapsed="false">
      <c r="A1192" s="660" t="e">
        <f aca="false">IF(A1191="","",IF(A1191=#REF!*12,"",+A1191+1))</f>
        <v>#REF!</v>
      </c>
      <c r="B1192" s="661" t="e">
        <f aca="false">IF(A1192="","",+B1191)</f>
        <v>#REF!</v>
      </c>
      <c r="C1192" s="661" t="e">
        <f aca="false">IF(A1192="","",IF(#REF!+'Plano Prestação Mensal Proposta'!A1192&gt;120,0,ROUND(IF(B1192&gt;0.045,(0.045*0.5),(0.5)*B1192),7)))</f>
        <v>#REF!</v>
      </c>
      <c r="D1192" s="661" t="e">
        <f aca="false">IF(A1192="","",+B1192-C1192)</f>
        <v>#REF!</v>
      </c>
      <c r="E1192" s="662" t="e">
        <f aca="false">IF(A1192="","",IF(F1191="","",+E1191-F1191))</f>
        <v>#REF!</v>
      </c>
      <c r="F1192" s="662" t="e">
        <f aca="false">IF(A1192="","",IF(J1192="","",+J1192-H1192))</f>
        <v>#REF!</v>
      </c>
      <c r="G1192" s="662" t="e">
        <f aca="false">IF(A1192="","",IF(E1192="","",ROUND(+E1192*((1+B1192)^(1/12)-1),2)))</f>
        <v>#REF!</v>
      </c>
      <c r="H1192" s="662" t="e">
        <f aca="false">IF(A1192="","",IF(E1192="","",ROUND(+E1192*((1+D1192)^(1/12)-1),2)))</f>
        <v>#REF!</v>
      </c>
      <c r="I1192" s="662" t="e">
        <f aca="false">IF(A1192="","",+G1192-H1192)</f>
        <v>#REF!</v>
      </c>
      <c r="J1192" s="662" t="e">
        <f aca="false">IF(A1192="","",IF(#REF!="","",PMT((1+D1192)^(1/12)-1,(#REF!*12)-A1192+1,-E1192)))</f>
        <v>#REF!</v>
      </c>
    </row>
    <row r="1193" customFormat="false" ht="14.25" hidden="false" customHeight="false" outlineLevel="0" collapsed="false">
      <c r="A1193" s="660" t="e">
        <f aca="false">IF(A1192="","",IF(A1192=#REF!*12,"",+A1192+1))</f>
        <v>#REF!</v>
      </c>
      <c r="B1193" s="661" t="e">
        <f aca="false">IF(A1193="","",+B1192)</f>
        <v>#REF!</v>
      </c>
      <c r="C1193" s="661" t="e">
        <f aca="false">IF(A1193="","",IF(#REF!+'Plano Prestação Mensal Proposta'!A1193&gt;120,0,ROUND(IF(B1193&gt;0.045,(0.045*0.5),(0.5)*B1193),7)))</f>
        <v>#REF!</v>
      </c>
      <c r="D1193" s="661" t="e">
        <f aca="false">IF(A1193="","",+B1193-C1193)</f>
        <v>#REF!</v>
      </c>
      <c r="E1193" s="662" t="e">
        <f aca="false">IF(A1193="","",IF(F1192="","",+E1192-F1192))</f>
        <v>#REF!</v>
      </c>
      <c r="F1193" s="662" t="e">
        <f aca="false">IF(A1193="","",IF(J1193="","",+J1193-H1193))</f>
        <v>#REF!</v>
      </c>
      <c r="G1193" s="662" t="e">
        <f aca="false">IF(A1193="","",IF(E1193="","",ROUND(+E1193*((1+B1193)^(1/12)-1),2)))</f>
        <v>#REF!</v>
      </c>
      <c r="H1193" s="662" t="e">
        <f aca="false">IF(A1193="","",IF(E1193="","",ROUND(+E1193*((1+D1193)^(1/12)-1),2)))</f>
        <v>#REF!</v>
      </c>
      <c r="I1193" s="662" t="e">
        <f aca="false">IF(A1193="","",+G1193-H1193)</f>
        <v>#REF!</v>
      </c>
      <c r="J1193" s="662" t="e">
        <f aca="false">IF(A1193="","",IF(#REF!="","",PMT((1+D1193)^(1/12)-1,(#REF!*12)-A1193+1,-E1193)))</f>
        <v>#REF!</v>
      </c>
    </row>
    <row r="1194" customFormat="false" ht="14.25" hidden="false" customHeight="false" outlineLevel="0" collapsed="false">
      <c r="A1194" s="660" t="e">
        <f aca="false">IF(A1193="","",IF(A1193=#REF!*12,"",+A1193+1))</f>
        <v>#REF!</v>
      </c>
      <c r="B1194" s="661" t="e">
        <f aca="false">IF(A1194="","",+B1193)</f>
        <v>#REF!</v>
      </c>
      <c r="C1194" s="661" t="e">
        <f aca="false">IF(A1194="","",IF(#REF!+'Plano Prestação Mensal Proposta'!A1194&gt;120,0,ROUND(IF(B1194&gt;0.045,(0.045*0.5),(0.5)*B1194),7)))</f>
        <v>#REF!</v>
      </c>
      <c r="D1194" s="661" t="e">
        <f aca="false">IF(A1194="","",+B1194-C1194)</f>
        <v>#REF!</v>
      </c>
      <c r="E1194" s="662" t="e">
        <f aca="false">IF(A1194="","",IF(F1193="","",+E1193-F1193))</f>
        <v>#REF!</v>
      </c>
      <c r="F1194" s="662" t="e">
        <f aca="false">IF(A1194="","",IF(J1194="","",+J1194-H1194))</f>
        <v>#REF!</v>
      </c>
      <c r="G1194" s="662" t="e">
        <f aca="false">IF(A1194="","",IF(E1194="","",ROUND(+E1194*((1+B1194)^(1/12)-1),2)))</f>
        <v>#REF!</v>
      </c>
      <c r="H1194" s="662" t="e">
        <f aca="false">IF(A1194="","",IF(E1194="","",ROUND(+E1194*((1+D1194)^(1/12)-1),2)))</f>
        <v>#REF!</v>
      </c>
      <c r="I1194" s="662" t="e">
        <f aca="false">IF(A1194="","",+G1194-H1194)</f>
        <v>#REF!</v>
      </c>
      <c r="J1194" s="662" t="e">
        <f aca="false">IF(A1194="","",IF(#REF!="","",PMT((1+D1194)^(1/12)-1,(#REF!*12)-A1194+1,-E1194)))</f>
        <v>#REF!</v>
      </c>
    </row>
    <row r="1195" customFormat="false" ht="14.25" hidden="false" customHeight="false" outlineLevel="0" collapsed="false">
      <c r="A1195" s="660" t="e">
        <f aca="false">IF(A1194="","",IF(A1194=#REF!*12,"",+A1194+1))</f>
        <v>#REF!</v>
      </c>
      <c r="B1195" s="661" t="e">
        <f aca="false">IF(A1195="","",+B1194)</f>
        <v>#REF!</v>
      </c>
      <c r="C1195" s="661" t="e">
        <f aca="false">IF(A1195="","",IF(#REF!+'Plano Prestação Mensal Proposta'!A1195&gt;120,0,ROUND(IF(B1195&gt;0.045,(0.045*0.5),(0.5)*B1195),7)))</f>
        <v>#REF!</v>
      </c>
      <c r="D1195" s="661" t="e">
        <f aca="false">IF(A1195="","",+B1195-C1195)</f>
        <v>#REF!</v>
      </c>
      <c r="E1195" s="662" t="e">
        <f aca="false">IF(A1195="","",IF(F1194="","",+E1194-F1194))</f>
        <v>#REF!</v>
      </c>
      <c r="F1195" s="662" t="e">
        <f aca="false">IF(A1195="","",IF(J1195="","",+J1195-H1195))</f>
        <v>#REF!</v>
      </c>
      <c r="G1195" s="662" t="e">
        <f aca="false">IF(A1195="","",IF(E1195="","",ROUND(+E1195*((1+B1195)^(1/12)-1),2)))</f>
        <v>#REF!</v>
      </c>
      <c r="H1195" s="662" t="e">
        <f aca="false">IF(A1195="","",IF(E1195="","",ROUND(+E1195*((1+D1195)^(1/12)-1),2)))</f>
        <v>#REF!</v>
      </c>
      <c r="I1195" s="662" t="e">
        <f aca="false">IF(A1195="","",+G1195-H1195)</f>
        <v>#REF!</v>
      </c>
      <c r="J1195" s="662" t="e">
        <f aca="false">IF(A1195="","",IF(#REF!="","",PMT((1+D1195)^(1/12)-1,(#REF!*12)-A1195+1,-E1195)))</f>
        <v>#REF!</v>
      </c>
    </row>
    <row r="1196" customFormat="false" ht="14.25" hidden="false" customHeight="false" outlineLevel="0" collapsed="false">
      <c r="A1196" s="660" t="e">
        <f aca="false">IF(A1195="","",IF(A1195=#REF!*12,"",+A1195+1))</f>
        <v>#REF!</v>
      </c>
      <c r="B1196" s="661" t="e">
        <f aca="false">IF(A1196="","",+B1195)</f>
        <v>#REF!</v>
      </c>
      <c r="C1196" s="661" t="e">
        <f aca="false">IF(A1196="","",IF(#REF!+'Plano Prestação Mensal Proposta'!A1196&gt;120,0,ROUND(IF(B1196&gt;0.045,(0.045*0.5),(0.5)*B1196),7)))</f>
        <v>#REF!</v>
      </c>
      <c r="D1196" s="661" t="e">
        <f aca="false">IF(A1196="","",+B1196-C1196)</f>
        <v>#REF!</v>
      </c>
      <c r="E1196" s="662" t="e">
        <f aca="false">IF(A1196="","",IF(F1195="","",+E1195-F1195))</f>
        <v>#REF!</v>
      </c>
      <c r="F1196" s="662" t="e">
        <f aca="false">IF(A1196="","",IF(J1196="","",+J1196-H1196))</f>
        <v>#REF!</v>
      </c>
      <c r="G1196" s="662" t="e">
        <f aca="false">IF(A1196="","",IF(E1196="","",ROUND(+E1196*((1+B1196)^(1/12)-1),2)))</f>
        <v>#REF!</v>
      </c>
      <c r="H1196" s="662" t="e">
        <f aca="false">IF(A1196="","",IF(E1196="","",ROUND(+E1196*((1+D1196)^(1/12)-1),2)))</f>
        <v>#REF!</v>
      </c>
      <c r="I1196" s="662" t="e">
        <f aca="false">IF(A1196="","",+G1196-H1196)</f>
        <v>#REF!</v>
      </c>
      <c r="J1196" s="662" t="e">
        <f aca="false">IF(A1196="","",IF(#REF!="","",PMT((1+D1196)^(1/12)-1,(#REF!*12)-A1196+1,-E1196)))</f>
        <v>#REF!</v>
      </c>
    </row>
    <row r="1197" customFormat="false" ht="14.25" hidden="false" customHeight="false" outlineLevel="0" collapsed="false">
      <c r="A1197" s="660" t="e">
        <f aca="false">IF(A1196="","",IF(A1196=#REF!*12,"",+A1196+1))</f>
        <v>#REF!</v>
      </c>
      <c r="B1197" s="661" t="e">
        <f aca="false">IF(A1197="","",+B1196)</f>
        <v>#REF!</v>
      </c>
      <c r="C1197" s="661" t="e">
        <f aca="false">IF(A1197="","",IF(#REF!+'Plano Prestação Mensal Proposta'!A1197&gt;120,0,ROUND(IF(B1197&gt;0.045,(0.045*0.5),(0.5)*B1197),7)))</f>
        <v>#REF!</v>
      </c>
      <c r="D1197" s="661" t="e">
        <f aca="false">IF(A1197="","",+B1197-C1197)</f>
        <v>#REF!</v>
      </c>
      <c r="E1197" s="662" t="e">
        <f aca="false">IF(A1197="","",IF(F1196="","",+E1196-F1196))</f>
        <v>#REF!</v>
      </c>
      <c r="F1197" s="662" t="e">
        <f aca="false">IF(A1197="","",IF(J1197="","",+J1197-H1197))</f>
        <v>#REF!</v>
      </c>
      <c r="G1197" s="662" t="e">
        <f aca="false">IF(A1197="","",IF(E1197="","",ROUND(+E1197*((1+B1197)^(1/12)-1),2)))</f>
        <v>#REF!</v>
      </c>
      <c r="H1197" s="662" t="e">
        <f aca="false">IF(A1197="","",IF(E1197="","",ROUND(+E1197*((1+D1197)^(1/12)-1),2)))</f>
        <v>#REF!</v>
      </c>
      <c r="I1197" s="662" t="e">
        <f aca="false">IF(A1197="","",+G1197-H1197)</f>
        <v>#REF!</v>
      </c>
      <c r="J1197" s="662" t="e">
        <f aca="false">IF(A1197="","",IF(#REF!="","",PMT((1+D1197)^(1/12)-1,(#REF!*12)-A1197+1,-E1197)))</f>
        <v>#REF!</v>
      </c>
    </row>
    <row r="1198" customFormat="false" ht="14.25" hidden="false" customHeight="false" outlineLevel="0" collapsed="false">
      <c r="A1198" s="660" t="e">
        <f aca="false">IF(A1197="","",IF(A1197=#REF!*12,"",+A1197+1))</f>
        <v>#REF!</v>
      </c>
      <c r="B1198" s="661" t="e">
        <f aca="false">IF(A1198="","",+B1197)</f>
        <v>#REF!</v>
      </c>
      <c r="C1198" s="661" t="e">
        <f aca="false">IF(A1198="","",IF(#REF!+'Plano Prestação Mensal Proposta'!A1198&gt;120,0,ROUND(IF(B1198&gt;0.045,(0.045*0.5),(0.5)*B1198),7)))</f>
        <v>#REF!</v>
      </c>
      <c r="D1198" s="661" t="e">
        <f aca="false">IF(A1198="","",+B1198-C1198)</f>
        <v>#REF!</v>
      </c>
      <c r="E1198" s="662" t="e">
        <f aca="false">IF(A1198="","",IF(F1197="","",+E1197-F1197))</f>
        <v>#REF!</v>
      </c>
      <c r="F1198" s="662" t="e">
        <f aca="false">IF(A1198="","",IF(J1198="","",+J1198-H1198))</f>
        <v>#REF!</v>
      </c>
      <c r="G1198" s="662" t="e">
        <f aca="false">IF(A1198="","",IF(E1198="","",ROUND(+E1198*((1+B1198)^(1/12)-1),2)))</f>
        <v>#REF!</v>
      </c>
      <c r="H1198" s="662" t="e">
        <f aca="false">IF(A1198="","",IF(E1198="","",ROUND(+E1198*((1+D1198)^(1/12)-1),2)))</f>
        <v>#REF!</v>
      </c>
      <c r="I1198" s="662" t="e">
        <f aca="false">IF(A1198="","",+G1198-H1198)</f>
        <v>#REF!</v>
      </c>
      <c r="J1198" s="662" t="e">
        <f aca="false">IF(A1198="","",IF(#REF!="","",PMT((1+D1198)^(1/12)-1,(#REF!*12)-A1198+1,-E1198)))</f>
        <v>#REF!</v>
      </c>
    </row>
    <row r="1199" customFormat="false" ht="14.25" hidden="false" customHeight="false" outlineLevel="0" collapsed="false">
      <c r="A1199" s="660" t="e">
        <f aca="false">IF(A1198="","",IF(A1198=#REF!*12,"",+A1198+1))</f>
        <v>#REF!</v>
      </c>
      <c r="B1199" s="661" t="e">
        <f aca="false">IF(A1199="","",+B1198)</f>
        <v>#REF!</v>
      </c>
      <c r="C1199" s="661" t="e">
        <f aca="false">IF(A1199="","",IF(#REF!+'Plano Prestação Mensal Proposta'!A1199&gt;120,0,ROUND(IF(B1199&gt;0.045,(0.045*0.5),(0.5)*B1199),7)))</f>
        <v>#REF!</v>
      </c>
      <c r="D1199" s="661" t="e">
        <f aca="false">IF(A1199="","",+B1199-C1199)</f>
        <v>#REF!</v>
      </c>
      <c r="E1199" s="662" t="e">
        <f aca="false">IF(A1199="","",IF(F1198="","",+E1198-F1198))</f>
        <v>#REF!</v>
      </c>
      <c r="F1199" s="662" t="e">
        <f aca="false">IF(A1199="","",IF(J1199="","",+J1199-H1199))</f>
        <v>#REF!</v>
      </c>
      <c r="G1199" s="662" t="e">
        <f aca="false">IF(A1199="","",IF(E1199="","",ROUND(+E1199*((1+B1199)^(1/12)-1),2)))</f>
        <v>#REF!</v>
      </c>
      <c r="H1199" s="662" t="e">
        <f aca="false">IF(A1199="","",IF(E1199="","",ROUND(+E1199*((1+D1199)^(1/12)-1),2)))</f>
        <v>#REF!</v>
      </c>
      <c r="I1199" s="662" t="e">
        <f aca="false">IF(A1199="","",+G1199-H1199)</f>
        <v>#REF!</v>
      </c>
      <c r="J1199" s="662" t="e">
        <f aca="false">IF(A1199="","",IF(#REF!="","",PMT((1+D1199)^(1/12)-1,(#REF!*12)-A1199+1,-E1199)))</f>
        <v>#REF!</v>
      </c>
    </row>
    <row r="1200" customFormat="false" ht="14.25" hidden="false" customHeight="false" outlineLevel="0" collapsed="false">
      <c r="A1200" s="660" t="e">
        <f aca="false">IF(A1199="","",IF(A1199=#REF!*12,"",+A1199+1))</f>
        <v>#REF!</v>
      </c>
      <c r="B1200" s="661" t="e">
        <f aca="false">IF(A1200="","",+B1199)</f>
        <v>#REF!</v>
      </c>
      <c r="C1200" s="661" t="e">
        <f aca="false">IF(A1200="","",IF(#REF!+'Plano Prestação Mensal Proposta'!A1200&gt;120,0,ROUND(IF(B1200&gt;0.045,(0.045*0.5),(0.5)*B1200),7)))</f>
        <v>#REF!</v>
      </c>
      <c r="D1200" s="661" t="e">
        <f aca="false">IF(A1200="","",+B1200-C1200)</f>
        <v>#REF!</v>
      </c>
      <c r="E1200" s="662" t="e">
        <f aca="false">IF(A1200="","",IF(F1199="","",+E1199-F1199))</f>
        <v>#REF!</v>
      </c>
      <c r="F1200" s="662" t="e">
        <f aca="false">IF(A1200="","",IF(J1200="","",+J1200-H1200))</f>
        <v>#REF!</v>
      </c>
      <c r="G1200" s="662" t="e">
        <f aca="false">IF(A1200="","",IF(E1200="","",ROUND(+E1200*((1+B1200)^(1/12)-1),2)))</f>
        <v>#REF!</v>
      </c>
      <c r="H1200" s="662" t="e">
        <f aca="false">IF(A1200="","",IF(E1200="","",ROUND(+E1200*((1+D1200)^(1/12)-1),2)))</f>
        <v>#REF!</v>
      </c>
      <c r="I1200" s="662" t="e">
        <f aca="false">IF(A1200="","",+G1200-H1200)</f>
        <v>#REF!</v>
      </c>
      <c r="J1200" s="662" t="e">
        <f aca="false">IF(A1200="","",IF(#REF!="","",PMT((1+D1200)^(1/12)-1,(#REF!*12)-A1200+1,-E1200)))</f>
        <v>#REF!</v>
      </c>
    </row>
    <row r="1201" customFormat="false" ht="14.25" hidden="false" customHeight="false" outlineLevel="0" collapsed="false">
      <c r="A1201" s="660" t="e">
        <f aca="false">IF(A1200="","",IF(A1200=#REF!*12,"",+A1200+1))</f>
        <v>#REF!</v>
      </c>
      <c r="B1201" s="661" t="e">
        <f aca="false">IF(A1201="","",+B1200)</f>
        <v>#REF!</v>
      </c>
      <c r="C1201" s="661" t="e">
        <f aca="false">IF(A1201="","",IF(#REF!+'Plano Prestação Mensal Proposta'!A1201&gt;120,0,ROUND(IF(B1201&gt;0.045,(0.045*0.5),(0.5)*B1201),7)))</f>
        <v>#REF!</v>
      </c>
      <c r="D1201" s="661" t="e">
        <f aca="false">IF(A1201="","",+B1201-C1201)</f>
        <v>#REF!</v>
      </c>
      <c r="E1201" s="662" t="e">
        <f aca="false">IF(A1201="","",IF(F1200="","",+E1200-F1200))</f>
        <v>#REF!</v>
      </c>
      <c r="F1201" s="662" t="e">
        <f aca="false">IF(A1201="","",IF(J1201="","",+J1201-H1201))</f>
        <v>#REF!</v>
      </c>
      <c r="G1201" s="662" t="e">
        <f aca="false">IF(A1201="","",IF(E1201="","",ROUND(+E1201*((1+B1201)^(1/12)-1),2)))</f>
        <v>#REF!</v>
      </c>
      <c r="H1201" s="662" t="e">
        <f aca="false">IF(A1201="","",IF(E1201="","",ROUND(+E1201*((1+D1201)^(1/12)-1),2)))</f>
        <v>#REF!</v>
      </c>
      <c r="I1201" s="662" t="e">
        <f aca="false">IF(A1201="","",+G1201-H1201)</f>
        <v>#REF!</v>
      </c>
      <c r="J1201" s="662" t="e">
        <f aca="false">IF(A1201="","",IF(#REF!="","",PMT((1+D1201)^(1/12)-1,(#REF!*12)-A1201+1,-E1201)))</f>
        <v>#REF!</v>
      </c>
    </row>
    <row r="1202" customFormat="false" ht="14.25" hidden="false" customHeight="false" outlineLevel="0" collapsed="false">
      <c r="A1202" s="660" t="e">
        <f aca="false">IF(A1201="","",IF(A1201=#REF!*12,"",+A1201+1))</f>
        <v>#REF!</v>
      </c>
      <c r="B1202" s="661" t="e">
        <f aca="false">IF(A1202="","",+B1201)</f>
        <v>#REF!</v>
      </c>
      <c r="C1202" s="661" t="e">
        <f aca="false">IF(A1202="","",IF(#REF!+'Plano Prestação Mensal Proposta'!A1202&gt;120,0,ROUND(IF(B1202&gt;0.045,(0.045*0.5),(0.5)*B1202),7)))</f>
        <v>#REF!</v>
      </c>
      <c r="D1202" s="661" t="e">
        <f aca="false">IF(A1202="","",+B1202-C1202)</f>
        <v>#REF!</v>
      </c>
      <c r="E1202" s="662" t="e">
        <f aca="false">IF(A1202="","",IF(F1201="","",+E1201-F1201))</f>
        <v>#REF!</v>
      </c>
      <c r="F1202" s="662" t="e">
        <f aca="false">IF(A1202="","",IF(J1202="","",+J1202-H1202))</f>
        <v>#REF!</v>
      </c>
      <c r="G1202" s="662" t="e">
        <f aca="false">IF(A1202="","",IF(E1202="","",ROUND(+E1202*((1+B1202)^(1/12)-1),2)))</f>
        <v>#REF!</v>
      </c>
      <c r="H1202" s="662" t="e">
        <f aca="false">IF(A1202="","",IF(E1202="","",ROUND(+E1202*((1+D1202)^(1/12)-1),2)))</f>
        <v>#REF!</v>
      </c>
      <c r="I1202" s="662" t="e">
        <f aca="false">IF(A1202="","",+G1202-H1202)</f>
        <v>#REF!</v>
      </c>
      <c r="J1202" s="662" t="e">
        <f aca="false">IF(A1202="","",IF(#REF!="","",PMT((1+D1202)^(1/12)-1,(#REF!*12)-A1202+1,-E1202)))</f>
        <v>#REF!</v>
      </c>
    </row>
    <row r="1203" customFormat="false" ht="14.25" hidden="false" customHeight="false" outlineLevel="0" collapsed="false">
      <c r="A1203" s="660" t="e">
        <f aca="false">IF(A1202="","",IF(A1202=#REF!*12,"",+A1202+1))</f>
        <v>#REF!</v>
      </c>
      <c r="B1203" s="661" t="e">
        <f aca="false">IF(A1203="","",+B1202)</f>
        <v>#REF!</v>
      </c>
      <c r="C1203" s="661" t="e">
        <f aca="false">IF(A1203="","",IF(#REF!+'Plano Prestação Mensal Proposta'!A1203&gt;120,0,ROUND(IF(B1203&gt;0.045,(0.045*0.5),(0.5)*B1203),7)))</f>
        <v>#REF!</v>
      </c>
      <c r="D1203" s="661" t="e">
        <f aca="false">IF(A1203="","",+B1203-C1203)</f>
        <v>#REF!</v>
      </c>
      <c r="E1203" s="662" t="e">
        <f aca="false">IF(A1203="","",IF(F1202="","",+E1202-F1202))</f>
        <v>#REF!</v>
      </c>
      <c r="F1203" s="662" t="e">
        <f aca="false">IF(A1203="","",IF(J1203="","",+J1203-H1203))</f>
        <v>#REF!</v>
      </c>
      <c r="G1203" s="662" t="e">
        <f aca="false">IF(A1203="","",IF(E1203="","",ROUND(+E1203*((1+B1203)^(1/12)-1),2)))</f>
        <v>#REF!</v>
      </c>
      <c r="H1203" s="662" t="e">
        <f aca="false">IF(A1203="","",IF(E1203="","",ROUND(+E1203*((1+D1203)^(1/12)-1),2)))</f>
        <v>#REF!</v>
      </c>
      <c r="I1203" s="662" t="e">
        <f aca="false">IF(A1203="","",+G1203-H1203)</f>
        <v>#REF!</v>
      </c>
      <c r="J1203" s="662" t="e">
        <f aca="false">IF(A1203="","",IF(#REF!="","",PMT((1+D1203)^(1/12)-1,(#REF!*12)-A1203+1,-E1203)))</f>
        <v>#REF!</v>
      </c>
    </row>
    <row r="1204" customFormat="false" ht="14.25" hidden="false" customHeight="false" outlineLevel="0" collapsed="false">
      <c r="A1204" s="660" t="e">
        <f aca="false">IF(A1203="","",IF(A1203=#REF!*12,"",+A1203+1))</f>
        <v>#REF!</v>
      </c>
      <c r="B1204" s="661" t="e">
        <f aca="false">IF(A1204="","",+B1203)</f>
        <v>#REF!</v>
      </c>
      <c r="C1204" s="661" t="e">
        <f aca="false">IF(A1204="","",IF(#REF!+'Plano Prestação Mensal Proposta'!A1204&gt;120,0,ROUND(IF(B1204&gt;0.045,(0.045*0.5),(0.5)*B1204),7)))</f>
        <v>#REF!</v>
      </c>
      <c r="D1204" s="661" t="e">
        <f aca="false">IF(A1204="","",+B1204-C1204)</f>
        <v>#REF!</v>
      </c>
      <c r="E1204" s="662" t="e">
        <f aca="false">IF(A1204="","",IF(F1203="","",+E1203-F1203))</f>
        <v>#REF!</v>
      </c>
      <c r="F1204" s="662" t="e">
        <f aca="false">IF(A1204="","",IF(J1204="","",+J1204-H1204))</f>
        <v>#REF!</v>
      </c>
      <c r="G1204" s="662" t="e">
        <f aca="false">IF(A1204="","",IF(E1204="","",ROUND(+E1204*((1+B1204)^(1/12)-1),2)))</f>
        <v>#REF!</v>
      </c>
      <c r="H1204" s="662" t="e">
        <f aca="false">IF(A1204="","",IF(E1204="","",ROUND(+E1204*((1+D1204)^(1/12)-1),2)))</f>
        <v>#REF!</v>
      </c>
      <c r="I1204" s="662" t="e">
        <f aca="false">IF(A1204="","",+G1204-H1204)</f>
        <v>#REF!</v>
      </c>
      <c r="J1204" s="662" t="e">
        <f aca="false">IF(A1204="","",IF(#REF!="","",PMT((1+D1204)^(1/12)-1,(#REF!*12)-A1204+1,-E1204)))</f>
        <v>#REF!</v>
      </c>
    </row>
    <row r="1205" customFormat="false" ht="14.25" hidden="false" customHeight="false" outlineLevel="0" collapsed="false">
      <c r="A1205" s="660" t="e">
        <f aca="false">IF(A1204="","",IF(A1204=#REF!*12,"",+A1204+1))</f>
        <v>#REF!</v>
      </c>
      <c r="B1205" s="661" t="e">
        <f aca="false">IF(A1205="","",+B1204)</f>
        <v>#REF!</v>
      </c>
      <c r="C1205" s="661" t="e">
        <f aca="false">IF(A1205="","",IF(#REF!+'Plano Prestação Mensal Proposta'!A1205&gt;120,0,ROUND(IF(B1205&gt;0.045,(0.045*0.5),(0.5)*B1205),7)))</f>
        <v>#REF!</v>
      </c>
      <c r="D1205" s="661" t="e">
        <f aca="false">IF(A1205="","",+B1205-C1205)</f>
        <v>#REF!</v>
      </c>
      <c r="E1205" s="662" t="e">
        <f aca="false">IF(A1205="","",IF(F1204="","",+E1204-F1204))</f>
        <v>#REF!</v>
      </c>
      <c r="F1205" s="662" t="e">
        <f aca="false">IF(A1205="","",IF(J1205="","",+J1205-H1205))</f>
        <v>#REF!</v>
      </c>
      <c r="G1205" s="662" t="e">
        <f aca="false">IF(A1205="","",IF(E1205="","",ROUND(+E1205*((1+B1205)^(1/12)-1),2)))</f>
        <v>#REF!</v>
      </c>
      <c r="H1205" s="662" t="e">
        <f aca="false">IF(A1205="","",IF(E1205="","",ROUND(+E1205*((1+D1205)^(1/12)-1),2)))</f>
        <v>#REF!</v>
      </c>
      <c r="I1205" s="662" t="e">
        <f aca="false">IF(A1205="","",+G1205-H1205)</f>
        <v>#REF!</v>
      </c>
      <c r="J1205" s="662" t="e">
        <f aca="false">IF(A1205="","",IF(#REF!="","",PMT((1+D1205)^(1/12)-1,(#REF!*12)-A1205+1,-E1205)))</f>
        <v>#REF!</v>
      </c>
    </row>
    <row r="1206" customFormat="false" ht="14.25" hidden="false" customHeight="false" outlineLevel="0" collapsed="false">
      <c r="A1206" s="660" t="e">
        <f aca="false">IF(A1205="","",IF(A1205=#REF!*12,"",+A1205+1))</f>
        <v>#REF!</v>
      </c>
      <c r="B1206" s="661" t="e">
        <f aca="false">IF(A1206="","",+B1205)</f>
        <v>#REF!</v>
      </c>
      <c r="C1206" s="661" t="e">
        <f aca="false">IF(A1206="","",IF(#REF!+'Plano Prestação Mensal Proposta'!A1206&gt;120,0,ROUND(IF(B1206&gt;0.045,(0.045*0.5),(0.5)*B1206),7)))</f>
        <v>#REF!</v>
      </c>
      <c r="D1206" s="661" t="e">
        <f aca="false">IF(A1206="","",+B1206-C1206)</f>
        <v>#REF!</v>
      </c>
      <c r="E1206" s="662" t="e">
        <f aca="false">IF(A1206="","",IF(F1205="","",+E1205-F1205))</f>
        <v>#REF!</v>
      </c>
      <c r="F1206" s="662" t="e">
        <f aca="false">IF(A1206="","",IF(J1206="","",+J1206-H1206))</f>
        <v>#REF!</v>
      </c>
      <c r="G1206" s="662" t="e">
        <f aca="false">IF(A1206="","",IF(E1206="","",ROUND(+E1206*((1+B1206)^(1/12)-1),2)))</f>
        <v>#REF!</v>
      </c>
      <c r="H1206" s="662" t="e">
        <f aca="false">IF(A1206="","",IF(E1206="","",ROUND(+E1206*((1+D1206)^(1/12)-1),2)))</f>
        <v>#REF!</v>
      </c>
      <c r="I1206" s="662" t="e">
        <f aca="false">IF(A1206="","",+G1206-H1206)</f>
        <v>#REF!</v>
      </c>
      <c r="J1206" s="662" t="e">
        <f aca="false">IF(A1206="","",IF(#REF!="","",PMT((1+D1206)^(1/12)-1,(#REF!*12)-A1206+1,-E1206)))</f>
        <v>#REF!</v>
      </c>
    </row>
    <row r="1207" customFormat="false" ht="14.25" hidden="false" customHeight="false" outlineLevel="0" collapsed="false">
      <c r="A1207" s="660" t="e">
        <f aca="false">IF(A1206="","",IF(A1206=#REF!*12,"",+A1206+1))</f>
        <v>#REF!</v>
      </c>
      <c r="B1207" s="661" t="e">
        <f aca="false">IF(A1207="","",+B1206)</f>
        <v>#REF!</v>
      </c>
      <c r="C1207" s="661" t="e">
        <f aca="false">IF(A1207="","",IF(#REF!+'Plano Prestação Mensal Proposta'!A1207&gt;120,0,ROUND(IF(B1207&gt;0.045,(0.045*0.5),(0.5)*B1207),7)))</f>
        <v>#REF!</v>
      </c>
      <c r="D1207" s="661" t="e">
        <f aca="false">IF(A1207="","",+B1207-C1207)</f>
        <v>#REF!</v>
      </c>
      <c r="E1207" s="662" t="e">
        <f aca="false">IF(A1207="","",IF(F1206="","",+E1206-F1206))</f>
        <v>#REF!</v>
      </c>
      <c r="F1207" s="662" t="e">
        <f aca="false">IF(A1207="","",IF(J1207="","",+J1207-H1207))</f>
        <v>#REF!</v>
      </c>
      <c r="G1207" s="662" t="e">
        <f aca="false">IF(A1207="","",IF(E1207="","",ROUND(+E1207*((1+B1207)^(1/12)-1),2)))</f>
        <v>#REF!</v>
      </c>
      <c r="H1207" s="662" t="e">
        <f aca="false">IF(A1207="","",IF(E1207="","",ROUND(+E1207*((1+D1207)^(1/12)-1),2)))</f>
        <v>#REF!</v>
      </c>
      <c r="I1207" s="662" t="e">
        <f aca="false">IF(A1207="","",+G1207-H1207)</f>
        <v>#REF!</v>
      </c>
      <c r="J1207" s="662" t="e">
        <f aca="false">IF(A1207="","",IF(#REF!="","",PMT((1+D1207)^(1/12)-1,(#REF!*12)-A1207+1,-E1207)))</f>
        <v>#REF!</v>
      </c>
    </row>
    <row r="1208" customFormat="false" ht="14.25" hidden="false" customHeight="false" outlineLevel="0" collapsed="false">
      <c r="A1208" s="660" t="e">
        <f aca="false">IF(A1207="","",IF(A1207=#REF!*12,"",+A1207+1))</f>
        <v>#REF!</v>
      </c>
      <c r="B1208" s="661" t="e">
        <f aca="false">IF(A1208="","",+B1207)</f>
        <v>#REF!</v>
      </c>
      <c r="C1208" s="661" t="e">
        <f aca="false">IF(A1208="","",IF(#REF!+'Plano Prestação Mensal Proposta'!A1208&gt;120,0,ROUND(IF(B1208&gt;0.045,(0.045*0.5),(0.5)*B1208),7)))</f>
        <v>#REF!</v>
      </c>
      <c r="D1208" s="661" t="e">
        <f aca="false">IF(A1208="","",+B1208-C1208)</f>
        <v>#REF!</v>
      </c>
      <c r="E1208" s="662" t="e">
        <f aca="false">IF(A1208="","",IF(F1207="","",+E1207-F1207))</f>
        <v>#REF!</v>
      </c>
      <c r="F1208" s="662" t="e">
        <f aca="false">IF(A1208="","",IF(J1208="","",+J1208-H1208))</f>
        <v>#REF!</v>
      </c>
      <c r="G1208" s="662" t="e">
        <f aca="false">IF(A1208="","",IF(E1208="","",ROUND(+E1208*((1+B1208)^(1/12)-1),2)))</f>
        <v>#REF!</v>
      </c>
      <c r="H1208" s="662" t="e">
        <f aca="false">IF(A1208="","",IF(E1208="","",ROUND(+E1208*((1+D1208)^(1/12)-1),2)))</f>
        <v>#REF!</v>
      </c>
      <c r="I1208" s="662" t="e">
        <f aca="false">IF(A1208="","",+G1208-H1208)</f>
        <v>#REF!</v>
      </c>
      <c r="J1208" s="662" t="e">
        <f aca="false">IF(A1208="","",IF(#REF!="","",PMT((1+D1208)^(1/12)-1,(#REF!*12)-A1208+1,-E1208)))</f>
        <v>#REF!</v>
      </c>
    </row>
    <row r="1209" customFormat="false" ht="14.25" hidden="false" customHeight="false" outlineLevel="0" collapsed="false">
      <c r="A1209" s="660" t="e">
        <f aca="false">IF(A1208="","",IF(A1208=#REF!*12,"",+A1208+1))</f>
        <v>#REF!</v>
      </c>
      <c r="B1209" s="661" t="e">
        <f aca="false">IF(A1209="","",+B1208)</f>
        <v>#REF!</v>
      </c>
      <c r="C1209" s="661" t="e">
        <f aca="false">IF(A1209="","",IF(#REF!+'Plano Prestação Mensal Proposta'!A1209&gt;120,0,ROUND(IF(B1209&gt;0.045,(0.045*0.5),(0.5)*B1209),7)))</f>
        <v>#REF!</v>
      </c>
      <c r="D1209" s="661" t="e">
        <f aca="false">IF(A1209="","",+B1209-C1209)</f>
        <v>#REF!</v>
      </c>
      <c r="E1209" s="662" t="e">
        <f aca="false">IF(A1209="","",IF(F1208="","",+E1208-F1208))</f>
        <v>#REF!</v>
      </c>
      <c r="F1209" s="662" t="e">
        <f aca="false">IF(A1209="","",IF(J1209="","",+J1209-H1209))</f>
        <v>#REF!</v>
      </c>
      <c r="G1209" s="662" t="e">
        <f aca="false">IF(A1209="","",IF(E1209="","",ROUND(+E1209*((1+B1209)^(1/12)-1),2)))</f>
        <v>#REF!</v>
      </c>
      <c r="H1209" s="662" t="e">
        <f aca="false">IF(A1209="","",IF(E1209="","",ROUND(+E1209*((1+D1209)^(1/12)-1),2)))</f>
        <v>#REF!</v>
      </c>
      <c r="I1209" s="662" t="e">
        <f aca="false">IF(A1209="","",+G1209-H1209)</f>
        <v>#REF!</v>
      </c>
      <c r="J1209" s="662" t="e">
        <f aca="false">IF(A1209="","",IF(#REF!="","",PMT((1+D1209)^(1/12)-1,(#REF!*12)-A1209+1,-E1209)))</f>
        <v>#REF!</v>
      </c>
    </row>
    <row r="1210" customFormat="false" ht="14.25" hidden="false" customHeight="false" outlineLevel="0" collapsed="false">
      <c r="A1210" s="660" t="e">
        <f aca="false">IF(A1209="","",IF(A1209=#REF!*12,"",+A1209+1))</f>
        <v>#REF!</v>
      </c>
      <c r="B1210" s="661" t="e">
        <f aca="false">IF(A1210="","",+B1209)</f>
        <v>#REF!</v>
      </c>
      <c r="C1210" s="661" t="e">
        <f aca="false">IF(A1210="","",IF(#REF!+'Plano Prestação Mensal Proposta'!A1210&gt;120,0,ROUND(IF(B1210&gt;0.045,(0.045*0.5),(0.5)*B1210),7)))</f>
        <v>#REF!</v>
      </c>
      <c r="D1210" s="661" t="e">
        <f aca="false">IF(A1210="","",+B1210-C1210)</f>
        <v>#REF!</v>
      </c>
      <c r="E1210" s="662" t="e">
        <f aca="false">IF(A1210="","",IF(F1209="","",+E1209-F1209))</f>
        <v>#REF!</v>
      </c>
      <c r="F1210" s="662" t="e">
        <f aca="false">IF(A1210="","",IF(J1210="","",+J1210-H1210))</f>
        <v>#REF!</v>
      </c>
      <c r="G1210" s="662" t="e">
        <f aca="false">IF(A1210="","",IF(E1210="","",ROUND(+E1210*((1+B1210)^(1/12)-1),2)))</f>
        <v>#REF!</v>
      </c>
      <c r="H1210" s="662" t="e">
        <f aca="false">IF(A1210="","",IF(E1210="","",ROUND(+E1210*((1+D1210)^(1/12)-1),2)))</f>
        <v>#REF!</v>
      </c>
      <c r="I1210" s="662" t="e">
        <f aca="false">IF(A1210="","",+G1210-H1210)</f>
        <v>#REF!</v>
      </c>
      <c r="J1210" s="662" t="e">
        <f aca="false">IF(A1210="","",IF(#REF!="","",PMT((1+D1210)^(1/12)-1,(#REF!*12)-A1210+1,-E1210)))</f>
        <v>#REF!</v>
      </c>
    </row>
    <row r="1211" customFormat="false" ht="14.25" hidden="false" customHeight="false" outlineLevel="0" collapsed="false">
      <c r="A1211" s="660" t="e">
        <f aca="false">IF(A1210="","",IF(A1210=#REF!*12,"",+A1210+1))</f>
        <v>#REF!</v>
      </c>
      <c r="B1211" s="661" t="e">
        <f aca="false">IF(A1211="","",+B1210)</f>
        <v>#REF!</v>
      </c>
      <c r="C1211" s="661" t="e">
        <f aca="false">IF(A1211="","",IF(#REF!+'Plano Prestação Mensal Proposta'!A1211&gt;120,0,ROUND(IF(B1211&gt;0.045,(0.045*0.5),(0.5)*B1211),7)))</f>
        <v>#REF!</v>
      </c>
      <c r="D1211" s="661" t="e">
        <f aca="false">IF(A1211="","",+B1211-C1211)</f>
        <v>#REF!</v>
      </c>
      <c r="E1211" s="662" t="e">
        <f aca="false">IF(A1211="","",IF(F1210="","",+E1210-F1210))</f>
        <v>#REF!</v>
      </c>
      <c r="F1211" s="662" t="e">
        <f aca="false">IF(A1211="","",IF(J1211="","",+J1211-H1211))</f>
        <v>#REF!</v>
      </c>
      <c r="G1211" s="662" t="e">
        <f aca="false">IF(A1211="","",IF(E1211="","",ROUND(+E1211*((1+B1211)^(1/12)-1),2)))</f>
        <v>#REF!</v>
      </c>
      <c r="H1211" s="662" t="e">
        <f aca="false">IF(A1211="","",IF(E1211="","",ROUND(+E1211*((1+D1211)^(1/12)-1),2)))</f>
        <v>#REF!</v>
      </c>
      <c r="I1211" s="662" t="e">
        <f aca="false">IF(A1211="","",+G1211-H1211)</f>
        <v>#REF!</v>
      </c>
      <c r="J1211" s="662" t="e">
        <f aca="false">IF(A1211="","",IF(#REF!="","",PMT((1+D1211)^(1/12)-1,(#REF!*12)-A1211+1,-E1211)))</f>
        <v>#REF!</v>
      </c>
    </row>
    <row r="1212" customFormat="false" ht="14.25" hidden="false" customHeight="false" outlineLevel="0" collapsed="false">
      <c r="A1212" s="660" t="e">
        <f aca="false">IF(A1211="","",IF(A1211=#REF!*12,"",+A1211+1))</f>
        <v>#REF!</v>
      </c>
      <c r="B1212" s="661" t="e">
        <f aca="false">IF(A1212="","",+B1211)</f>
        <v>#REF!</v>
      </c>
      <c r="C1212" s="661" t="e">
        <f aca="false">IF(A1212="","",IF(#REF!+'Plano Prestação Mensal Proposta'!A1212&gt;120,0,ROUND(IF(B1212&gt;0.045,(0.045*0.5),(0.5)*B1212),7)))</f>
        <v>#REF!</v>
      </c>
      <c r="D1212" s="661" t="e">
        <f aca="false">IF(A1212="","",+B1212-C1212)</f>
        <v>#REF!</v>
      </c>
      <c r="E1212" s="662" t="e">
        <f aca="false">IF(A1212="","",IF(F1211="","",+E1211-F1211))</f>
        <v>#REF!</v>
      </c>
      <c r="F1212" s="662" t="e">
        <f aca="false">IF(A1212="","",IF(J1212="","",+J1212-H1212))</f>
        <v>#REF!</v>
      </c>
      <c r="G1212" s="662" t="e">
        <f aca="false">IF(A1212="","",IF(E1212="","",ROUND(+E1212*((1+B1212)^(1/12)-1),2)))</f>
        <v>#REF!</v>
      </c>
      <c r="H1212" s="662" t="e">
        <f aca="false">IF(A1212="","",IF(E1212="","",ROUND(+E1212*((1+D1212)^(1/12)-1),2)))</f>
        <v>#REF!</v>
      </c>
      <c r="I1212" s="662" t="e">
        <f aca="false">IF(A1212="","",+G1212-H1212)</f>
        <v>#REF!</v>
      </c>
      <c r="J1212" s="662" t="e">
        <f aca="false">IF(A1212="","",IF(#REF!="","",PMT((1+D1212)^(1/12)-1,(#REF!*12)-A1212+1,-E1212)))</f>
        <v>#REF!</v>
      </c>
    </row>
    <row r="1213" customFormat="false" ht="14.25" hidden="false" customHeight="false" outlineLevel="0" collapsed="false">
      <c r="A1213" s="660" t="e">
        <f aca="false">IF(A1212="","",IF(A1212=#REF!*12,"",+A1212+1))</f>
        <v>#REF!</v>
      </c>
      <c r="B1213" s="661" t="e">
        <f aca="false">IF(A1213="","",+B1212)</f>
        <v>#REF!</v>
      </c>
      <c r="C1213" s="661" t="e">
        <f aca="false">IF(A1213="","",IF(#REF!+'Plano Prestação Mensal Proposta'!A1213&gt;120,0,ROUND(IF(B1213&gt;0.045,(0.045*0.5),(0.5)*B1213),7)))</f>
        <v>#REF!</v>
      </c>
      <c r="D1213" s="661" t="e">
        <f aca="false">IF(A1213="","",+B1213-C1213)</f>
        <v>#REF!</v>
      </c>
      <c r="E1213" s="662" t="e">
        <f aca="false">IF(A1213="","",IF(F1212="","",+E1212-F1212))</f>
        <v>#REF!</v>
      </c>
      <c r="F1213" s="662" t="e">
        <f aca="false">IF(A1213="","",IF(J1213="","",+J1213-H1213))</f>
        <v>#REF!</v>
      </c>
      <c r="G1213" s="662" t="e">
        <f aca="false">IF(A1213="","",IF(E1213="","",ROUND(+E1213*((1+B1213)^(1/12)-1),2)))</f>
        <v>#REF!</v>
      </c>
      <c r="H1213" s="662" t="e">
        <f aca="false">IF(A1213="","",IF(E1213="","",ROUND(+E1213*((1+D1213)^(1/12)-1),2)))</f>
        <v>#REF!</v>
      </c>
      <c r="I1213" s="662" t="e">
        <f aca="false">IF(A1213="","",+G1213-H1213)</f>
        <v>#REF!</v>
      </c>
      <c r="J1213" s="662" t="e">
        <f aca="false">IF(A1213="","",IF(#REF!="","",PMT((1+D1213)^(1/12)-1,(#REF!*12)-A1213+1,-E1213)))</f>
        <v>#REF!</v>
      </c>
    </row>
    <row r="1214" customFormat="false" ht="14.25" hidden="false" customHeight="false" outlineLevel="0" collapsed="false">
      <c r="A1214" s="660" t="e">
        <f aca="false">IF(A1213="","",IF(A1213=#REF!*12,"",+A1213+1))</f>
        <v>#REF!</v>
      </c>
      <c r="B1214" s="661" t="e">
        <f aca="false">IF(A1214="","",+B1213)</f>
        <v>#REF!</v>
      </c>
      <c r="C1214" s="661" t="e">
        <f aca="false">IF(A1214="","",IF(#REF!+'Plano Prestação Mensal Proposta'!A1214&gt;120,0,ROUND(IF(B1214&gt;0.045,(0.045*0.5),(0.5)*B1214),7)))</f>
        <v>#REF!</v>
      </c>
      <c r="D1214" s="661" t="e">
        <f aca="false">IF(A1214="","",+B1214-C1214)</f>
        <v>#REF!</v>
      </c>
      <c r="E1214" s="662" t="e">
        <f aca="false">IF(A1214="","",IF(F1213="","",+E1213-F1213))</f>
        <v>#REF!</v>
      </c>
      <c r="F1214" s="662" t="e">
        <f aca="false">IF(A1214="","",IF(J1214="","",+J1214-H1214))</f>
        <v>#REF!</v>
      </c>
      <c r="G1214" s="662" t="e">
        <f aca="false">IF(A1214="","",IF(E1214="","",ROUND(+E1214*((1+B1214)^(1/12)-1),2)))</f>
        <v>#REF!</v>
      </c>
      <c r="H1214" s="662" t="e">
        <f aca="false">IF(A1214="","",IF(E1214="","",ROUND(+E1214*((1+D1214)^(1/12)-1),2)))</f>
        <v>#REF!</v>
      </c>
      <c r="I1214" s="662" t="e">
        <f aca="false">IF(A1214="","",+G1214-H1214)</f>
        <v>#REF!</v>
      </c>
      <c r="J1214" s="662" t="e">
        <f aca="false">IF(A1214="","",IF(#REF!="","",PMT((1+D1214)^(1/12)-1,(#REF!*12)-A1214+1,-E1214)))</f>
        <v>#REF!</v>
      </c>
    </row>
    <row r="1215" customFormat="false" ht="14.25" hidden="false" customHeight="false" outlineLevel="0" collapsed="false">
      <c r="A1215" s="660" t="e">
        <f aca="false">IF(A1214="","",IF(A1214=#REF!*12,"",+A1214+1))</f>
        <v>#REF!</v>
      </c>
      <c r="B1215" s="661" t="e">
        <f aca="false">IF(A1215="","",+B1214)</f>
        <v>#REF!</v>
      </c>
      <c r="C1215" s="661" t="e">
        <f aca="false">IF(A1215="","",IF(#REF!+'Plano Prestação Mensal Proposta'!A1215&gt;120,0,ROUND(IF(B1215&gt;0.045,(0.045*0.5),(0.5)*B1215),7)))</f>
        <v>#REF!</v>
      </c>
      <c r="D1215" s="661" t="e">
        <f aca="false">IF(A1215="","",+B1215-C1215)</f>
        <v>#REF!</v>
      </c>
      <c r="E1215" s="662" t="e">
        <f aca="false">IF(A1215="","",IF(F1214="","",+E1214-F1214))</f>
        <v>#REF!</v>
      </c>
      <c r="F1215" s="662" t="e">
        <f aca="false">IF(A1215="","",IF(J1215="","",+J1215-H1215))</f>
        <v>#REF!</v>
      </c>
      <c r="G1215" s="662" t="e">
        <f aca="false">IF(A1215="","",IF(E1215="","",ROUND(+E1215*((1+B1215)^(1/12)-1),2)))</f>
        <v>#REF!</v>
      </c>
      <c r="H1215" s="662" t="e">
        <f aca="false">IF(A1215="","",IF(E1215="","",ROUND(+E1215*((1+D1215)^(1/12)-1),2)))</f>
        <v>#REF!</v>
      </c>
      <c r="I1215" s="662" t="e">
        <f aca="false">IF(A1215="","",+G1215-H1215)</f>
        <v>#REF!</v>
      </c>
      <c r="J1215" s="662" t="e">
        <f aca="false">IF(A1215="","",IF(#REF!="","",PMT((1+D1215)^(1/12)-1,(#REF!*12)-A1215+1,-E1215)))</f>
        <v>#REF!</v>
      </c>
    </row>
    <row r="1216" customFormat="false" ht="14.25" hidden="false" customHeight="false" outlineLevel="0" collapsed="false">
      <c r="A1216" s="660" t="e">
        <f aca="false">IF(A1215="","",IF(A1215=#REF!*12,"",+A1215+1))</f>
        <v>#REF!</v>
      </c>
      <c r="B1216" s="661" t="e">
        <f aca="false">IF(A1216="","",+B1215)</f>
        <v>#REF!</v>
      </c>
      <c r="C1216" s="661" t="e">
        <f aca="false">IF(A1216="","",IF(#REF!+'Plano Prestação Mensal Proposta'!A1216&gt;120,0,ROUND(IF(B1216&gt;0.045,(0.045*0.5),(0.5)*B1216),7)))</f>
        <v>#REF!</v>
      </c>
      <c r="D1216" s="661" t="e">
        <f aca="false">IF(A1216="","",+B1216-C1216)</f>
        <v>#REF!</v>
      </c>
      <c r="E1216" s="662" t="e">
        <f aca="false">IF(A1216="","",IF(F1215="","",+E1215-F1215))</f>
        <v>#REF!</v>
      </c>
      <c r="F1216" s="662" t="e">
        <f aca="false">IF(A1216="","",IF(J1216="","",+J1216-H1216))</f>
        <v>#REF!</v>
      </c>
      <c r="G1216" s="662" t="e">
        <f aca="false">IF(A1216="","",IF(E1216="","",ROUND(+E1216*((1+B1216)^(1/12)-1),2)))</f>
        <v>#REF!</v>
      </c>
      <c r="H1216" s="662" t="e">
        <f aca="false">IF(A1216="","",IF(E1216="","",ROUND(+E1216*((1+D1216)^(1/12)-1),2)))</f>
        <v>#REF!</v>
      </c>
      <c r="I1216" s="662" t="e">
        <f aca="false">IF(A1216="","",+G1216-H1216)</f>
        <v>#REF!</v>
      </c>
      <c r="J1216" s="662" t="e">
        <f aca="false">IF(A1216="","",IF(#REF!="","",PMT((1+D1216)^(1/12)-1,(#REF!*12)-A1216+1,-E1216)))</f>
        <v>#REF!</v>
      </c>
    </row>
    <row r="1217" customFormat="false" ht="14.25" hidden="false" customHeight="false" outlineLevel="0" collapsed="false">
      <c r="A1217" s="660" t="e">
        <f aca="false">IF(A1216="","",IF(A1216=#REF!*12,"",+A1216+1))</f>
        <v>#REF!</v>
      </c>
      <c r="B1217" s="661" t="e">
        <f aca="false">IF(A1217="","",+B1216)</f>
        <v>#REF!</v>
      </c>
      <c r="C1217" s="661" t="e">
        <f aca="false">IF(A1217="","",IF(#REF!+'Plano Prestação Mensal Proposta'!A1217&gt;120,0,ROUND(IF(B1217&gt;0.045,(0.045*0.5),(0.5)*B1217),7)))</f>
        <v>#REF!</v>
      </c>
      <c r="D1217" s="661" t="e">
        <f aca="false">IF(A1217="","",+B1217-C1217)</f>
        <v>#REF!</v>
      </c>
      <c r="E1217" s="662" t="e">
        <f aca="false">IF(A1217="","",IF(F1216="","",+E1216-F1216))</f>
        <v>#REF!</v>
      </c>
      <c r="F1217" s="662" t="e">
        <f aca="false">IF(A1217="","",IF(J1217="","",+J1217-H1217))</f>
        <v>#REF!</v>
      </c>
      <c r="G1217" s="662" t="e">
        <f aca="false">IF(A1217="","",IF(E1217="","",ROUND(+E1217*((1+B1217)^(1/12)-1),2)))</f>
        <v>#REF!</v>
      </c>
      <c r="H1217" s="662" t="e">
        <f aca="false">IF(A1217="","",IF(E1217="","",ROUND(+E1217*((1+D1217)^(1/12)-1),2)))</f>
        <v>#REF!</v>
      </c>
      <c r="I1217" s="662" t="e">
        <f aca="false">IF(A1217="","",+G1217-H1217)</f>
        <v>#REF!</v>
      </c>
      <c r="J1217" s="662" t="e">
        <f aca="false">IF(A1217="","",IF(#REF!="","",PMT((1+D1217)^(1/12)-1,(#REF!*12)-A1217+1,-E1217)))</f>
        <v>#REF!</v>
      </c>
    </row>
    <row r="1218" customFormat="false" ht="14.25" hidden="false" customHeight="false" outlineLevel="0" collapsed="false">
      <c r="A1218" s="660" t="e">
        <f aca="false">IF(A1217="","",IF(A1217=#REF!*12,"",+A1217+1))</f>
        <v>#REF!</v>
      </c>
      <c r="B1218" s="661" t="e">
        <f aca="false">IF(A1218="","",+B1217)</f>
        <v>#REF!</v>
      </c>
      <c r="C1218" s="661" t="e">
        <f aca="false">IF(A1218="","",IF(#REF!+'Plano Prestação Mensal Proposta'!A1218&gt;120,0,ROUND(IF(B1218&gt;0.045,(0.045*0.5),(0.5)*B1218),7)))</f>
        <v>#REF!</v>
      </c>
      <c r="D1218" s="661" t="e">
        <f aca="false">IF(A1218="","",+B1218-C1218)</f>
        <v>#REF!</v>
      </c>
      <c r="E1218" s="662" t="e">
        <f aca="false">IF(A1218="","",IF(F1217="","",+E1217-F1217))</f>
        <v>#REF!</v>
      </c>
      <c r="F1218" s="662" t="e">
        <f aca="false">IF(A1218="","",IF(J1218="","",+J1218-H1218))</f>
        <v>#REF!</v>
      </c>
      <c r="G1218" s="662" t="e">
        <f aca="false">IF(A1218="","",IF(E1218="","",ROUND(+E1218*((1+B1218)^(1/12)-1),2)))</f>
        <v>#REF!</v>
      </c>
      <c r="H1218" s="662" t="e">
        <f aca="false">IF(A1218="","",IF(E1218="","",ROUND(+E1218*((1+D1218)^(1/12)-1),2)))</f>
        <v>#REF!</v>
      </c>
      <c r="I1218" s="662" t="e">
        <f aca="false">IF(A1218="","",+G1218-H1218)</f>
        <v>#REF!</v>
      </c>
      <c r="J1218" s="662" t="e">
        <f aca="false">IF(A1218="","",IF(#REF!="","",PMT((1+D1218)^(1/12)-1,(#REF!*12)-A1218+1,-E1218)))</f>
        <v>#REF!</v>
      </c>
    </row>
    <row r="1219" customFormat="false" ht="14.25" hidden="false" customHeight="false" outlineLevel="0" collapsed="false">
      <c r="A1219" s="660" t="e">
        <f aca="false">IF(A1218="","",IF(A1218=#REF!*12,"",+A1218+1))</f>
        <v>#REF!</v>
      </c>
      <c r="B1219" s="661" t="e">
        <f aca="false">IF(A1219="","",+B1218)</f>
        <v>#REF!</v>
      </c>
      <c r="C1219" s="661" t="e">
        <f aca="false">IF(A1219="","",IF(#REF!+'Plano Prestação Mensal Proposta'!A1219&gt;120,0,ROUND(IF(B1219&gt;0.045,(0.045*0.5),(0.5)*B1219),7)))</f>
        <v>#REF!</v>
      </c>
      <c r="D1219" s="661" t="e">
        <f aca="false">IF(A1219="","",+B1219-C1219)</f>
        <v>#REF!</v>
      </c>
      <c r="E1219" s="662" t="e">
        <f aca="false">IF(A1219="","",IF(F1218="","",+E1218-F1218))</f>
        <v>#REF!</v>
      </c>
      <c r="F1219" s="662" t="e">
        <f aca="false">IF(A1219="","",IF(J1219="","",+J1219-H1219))</f>
        <v>#REF!</v>
      </c>
      <c r="G1219" s="662" t="e">
        <f aca="false">IF(A1219="","",IF(E1219="","",ROUND(+E1219*((1+B1219)^(1/12)-1),2)))</f>
        <v>#REF!</v>
      </c>
      <c r="H1219" s="662" t="e">
        <f aca="false">IF(A1219="","",IF(E1219="","",ROUND(+E1219*((1+D1219)^(1/12)-1),2)))</f>
        <v>#REF!</v>
      </c>
      <c r="I1219" s="662" t="e">
        <f aca="false">IF(A1219="","",+G1219-H1219)</f>
        <v>#REF!</v>
      </c>
      <c r="J1219" s="662" t="e">
        <f aca="false">IF(A1219="","",IF(#REF!="","",PMT((1+D1219)^(1/12)-1,(#REF!*12)-A1219+1,-E1219)))</f>
        <v>#REF!</v>
      </c>
    </row>
    <row r="1220" customFormat="false" ht="14.25" hidden="false" customHeight="false" outlineLevel="0" collapsed="false">
      <c r="A1220" s="660" t="e">
        <f aca="false">IF(A1219="","",IF(A1219=#REF!*12,"",+A1219+1))</f>
        <v>#REF!</v>
      </c>
      <c r="B1220" s="661" t="e">
        <f aca="false">IF(A1220="","",+B1219)</f>
        <v>#REF!</v>
      </c>
      <c r="C1220" s="661" t="e">
        <f aca="false">IF(A1220="","",IF(#REF!+'Plano Prestação Mensal Proposta'!A1220&gt;120,0,ROUND(IF(B1220&gt;0.045,(0.045*0.5),(0.5)*B1220),7)))</f>
        <v>#REF!</v>
      </c>
      <c r="D1220" s="661" t="e">
        <f aca="false">IF(A1220="","",+B1220-C1220)</f>
        <v>#REF!</v>
      </c>
      <c r="E1220" s="662" t="e">
        <f aca="false">IF(A1220="","",IF(F1219="","",+E1219-F1219))</f>
        <v>#REF!</v>
      </c>
      <c r="F1220" s="662" t="e">
        <f aca="false">IF(A1220="","",IF(J1220="","",+J1220-H1220))</f>
        <v>#REF!</v>
      </c>
      <c r="G1220" s="662" t="e">
        <f aca="false">IF(A1220="","",IF(E1220="","",ROUND(+E1220*((1+B1220)^(1/12)-1),2)))</f>
        <v>#REF!</v>
      </c>
      <c r="H1220" s="662" t="e">
        <f aca="false">IF(A1220="","",IF(E1220="","",ROUND(+E1220*((1+D1220)^(1/12)-1),2)))</f>
        <v>#REF!</v>
      </c>
      <c r="I1220" s="662" t="e">
        <f aca="false">IF(A1220="","",+G1220-H1220)</f>
        <v>#REF!</v>
      </c>
      <c r="J1220" s="662" t="e">
        <f aca="false">IF(A1220="","",IF(#REF!="","",PMT((1+D1220)^(1/12)-1,(#REF!*12)-A1220+1,-E1220)))</f>
        <v>#REF!</v>
      </c>
    </row>
    <row r="1221" customFormat="false" ht="14.25" hidden="false" customHeight="false" outlineLevel="0" collapsed="false">
      <c r="A1221" s="660" t="e">
        <f aca="false">IF(A1220="","",IF(A1220=#REF!*12,"",+A1220+1))</f>
        <v>#REF!</v>
      </c>
      <c r="B1221" s="661" t="e">
        <f aca="false">IF(A1221="","",+B1220)</f>
        <v>#REF!</v>
      </c>
      <c r="C1221" s="661" t="e">
        <f aca="false">IF(A1221="","",IF(#REF!+'Plano Prestação Mensal Proposta'!A1221&gt;120,0,ROUND(IF(B1221&gt;0.045,(0.045*0.5),(0.5)*B1221),7)))</f>
        <v>#REF!</v>
      </c>
      <c r="D1221" s="661" t="e">
        <f aca="false">IF(A1221="","",+B1221-C1221)</f>
        <v>#REF!</v>
      </c>
      <c r="E1221" s="662" t="e">
        <f aca="false">IF(A1221="","",IF(F1220="","",+E1220-F1220))</f>
        <v>#REF!</v>
      </c>
      <c r="F1221" s="662" t="e">
        <f aca="false">IF(A1221="","",IF(J1221="","",+J1221-H1221))</f>
        <v>#REF!</v>
      </c>
      <c r="G1221" s="662" t="e">
        <f aca="false">IF(A1221="","",IF(E1221="","",ROUND(+E1221*((1+B1221)^(1/12)-1),2)))</f>
        <v>#REF!</v>
      </c>
      <c r="H1221" s="662" t="e">
        <f aca="false">IF(A1221="","",IF(E1221="","",ROUND(+E1221*((1+D1221)^(1/12)-1),2)))</f>
        <v>#REF!</v>
      </c>
      <c r="I1221" s="662" t="e">
        <f aca="false">IF(A1221="","",+G1221-H1221)</f>
        <v>#REF!</v>
      </c>
      <c r="J1221" s="662" t="e">
        <f aca="false">IF(A1221="","",IF(#REF!="","",PMT((1+D1221)^(1/12)-1,(#REF!*12)-A1221+1,-E1221)))</f>
        <v>#REF!</v>
      </c>
    </row>
    <row r="1222" customFormat="false" ht="14.25" hidden="false" customHeight="false" outlineLevel="0" collapsed="false">
      <c r="A1222" s="660" t="e">
        <f aca="false">IF(A1221="","",IF(A1221=#REF!*12,"",+A1221+1))</f>
        <v>#REF!</v>
      </c>
      <c r="B1222" s="661" t="e">
        <f aca="false">IF(A1222="","",+B1221)</f>
        <v>#REF!</v>
      </c>
      <c r="C1222" s="661" t="e">
        <f aca="false">IF(A1222="","",IF(#REF!+'Plano Prestação Mensal Proposta'!A1222&gt;120,0,ROUND(IF(B1222&gt;0.045,(0.045*0.5),(0.5)*B1222),7)))</f>
        <v>#REF!</v>
      </c>
      <c r="D1222" s="661" t="e">
        <f aca="false">IF(A1222="","",+B1222-C1222)</f>
        <v>#REF!</v>
      </c>
      <c r="E1222" s="662" t="e">
        <f aca="false">IF(A1222="","",IF(F1221="","",+E1221-F1221))</f>
        <v>#REF!</v>
      </c>
      <c r="F1222" s="662" t="e">
        <f aca="false">IF(A1222="","",IF(J1222="","",+J1222-H1222))</f>
        <v>#REF!</v>
      </c>
      <c r="G1222" s="662" t="e">
        <f aca="false">IF(A1222="","",IF(E1222="","",ROUND(+E1222*((1+B1222)^(1/12)-1),2)))</f>
        <v>#REF!</v>
      </c>
      <c r="H1222" s="662" t="e">
        <f aca="false">IF(A1222="","",IF(E1222="","",ROUND(+E1222*((1+D1222)^(1/12)-1),2)))</f>
        <v>#REF!</v>
      </c>
      <c r="I1222" s="662" t="e">
        <f aca="false">IF(A1222="","",+G1222-H1222)</f>
        <v>#REF!</v>
      </c>
      <c r="J1222" s="662" t="e">
        <f aca="false">IF(A1222="","",IF(#REF!="","",PMT((1+D1222)^(1/12)-1,(#REF!*12)-A1222+1,-E1222)))</f>
        <v>#REF!</v>
      </c>
    </row>
    <row r="1223" customFormat="false" ht="14.25" hidden="false" customHeight="false" outlineLevel="0" collapsed="false">
      <c r="A1223" s="660" t="e">
        <f aca="false">IF(A1222="","",IF(A1222=#REF!*12,"",+A1222+1))</f>
        <v>#REF!</v>
      </c>
      <c r="B1223" s="661" t="e">
        <f aca="false">IF(A1223="","",+B1222)</f>
        <v>#REF!</v>
      </c>
      <c r="C1223" s="661" t="e">
        <f aca="false">IF(A1223="","",IF(#REF!+'Plano Prestação Mensal Proposta'!A1223&gt;120,0,ROUND(IF(B1223&gt;0.045,(0.045*0.5),(0.5)*B1223),7)))</f>
        <v>#REF!</v>
      </c>
      <c r="D1223" s="661" t="e">
        <f aca="false">IF(A1223="","",+B1223-C1223)</f>
        <v>#REF!</v>
      </c>
      <c r="E1223" s="662" t="e">
        <f aca="false">IF(A1223="","",IF(F1222="","",+E1222-F1222))</f>
        <v>#REF!</v>
      </c>
      <c r="F1223" s="662" t="e">
        <f aca="false">IF(A1223="","",IF(J1223="","",+J1223-H1223))</f>
        <v>#REF!</v>
      </c>
      <c r="G1223" s="662" t="e">
        <f aca="false">IF(A1223="","",IF(E1223="","",ROUND(+E1223*((1+B1223)^(1/12)-1),2)))</f>
        <v>#REF!</v>
      </c>
      <c r="H1223" s="662" t="e">
        <f aca="false">IF(A1223="","",IF(E1223="","",ROUND(+E1223*((1+D1223)^(1/12)-1),2)))</f>
        <v>#REF!</v>
      </c>
      <c r="I1223" s="662" t="e">
        <f aca="false">IF(A1223="","",+G1223-H1223)</f>
        <v>#REF!</v>
      </c>
      <c r="J1223" s="662" t="e">
        <f aca="false">IF(A1223="","",IF(#REF!="","",PMT((1+D1223)^(1/12)-1,(#REF!*12)-A1223+1,-E1223)))</f>
        <v>#REF!</v>
      </c>
    </row>
    <row r="1224" customFormat="false" ht="14.25" hidden="false" customHeight="false" outlineLevel="0" collapsed="false">
      <c r="A1224" s="660" t="e">
        <f aca="false">IF(A1223="","",IF(A1223=#REF!*12,"",+A1223+1))</f>
        <v>#REF!</v>
      </c>
      <c r="B1224" s="661" t="e">
        <f aca="false">IF(A1224="","",+B1223)</f>
        <v>#REF!</v>
      </c>
      <c r="C1224" s="661" t="e">
        <f aca="false">IF(A1224="","",IF(#REF!+'Plano Prestação Mensal Proposta'!A1224&gt;120,0,ROUND(IF(B1224&gt;0.045,(0.045*0.5),(0.5)*B1224),7)))</f>
        <v>#REF!</v>
      </c>
      <c r="D1224" s="661" t="e">
        <f aca="false">IF(A1224="","",+B1224-C1224)</f>
        <v>#REF!</v>
      </c>
      <c r="E1224" s="662" t="e">
        <f aca="false">IF(A1224="","",IF(F1223="","",+E1223-F1223))</f>
        <v>#REF!</v>
      </c>
      <c r="F1224" s="662" t="e">
        <f aca="false">IF(A1224="","",IF(J1224="","",+J1224-H1224))</f>
        <v>#REF!</v>
      </c>
      <c r="G1224" s="662" t="e">
        <f aca="false">IF(A1224="","",IF(E1224="","",ROUND(+E1224*((1+B1224)^(1/12)-1),2)))</f>
        <v>#REF!</v>
      </c>
      <c r="H1224" s="662" t="e">
        <f aca="false">IF(A1224="","",IF(E1224="","",ROUND(+E1224*((1+D1224)^(1/12)-1),2)))</f>
        <v>#REF!</v>
      </c>
      <c r="I1224" s="662" t="e">
        <f aca="false">IF(A1224="","",+G1224-H1224)</f>
        <v>#REF!</v>
      </c>
      <c r="J1224" s="662" t="e">
        <f aca="false">IF(A1224="","",IF(#REF!="","",PMT((1+D1224)^(1/12)-1,(#REF!*12)-A1224+1,-E1224)))</f>
        <v>#REF!</v>
      </c>
    </row>
    <row r="1225" customFormat="false" ht="14.25" hidden="false" customHeight="false" outlineLevel="0" collapsed="false">
      <c r="A1225" s="660" t="e">
        <f aca="false">IF(A1224="","",IF(A1224=#REF!*12,"",+A1224+1))</f>
        <v>#REF!</v>
      </c>
      <c r="B1225" s="661" t="e">
        <f aca="false">IF(A1225="","",+B1224)</f>
        <v>#REF!</v>
      </c>
      <c r="C1225" s="661" t="e">
        <f aca="false">IF(A1225="","",IF(#REF!+'Plano Prestação Mensal Proposta'!A1225&gt;120,0,ROUND(IF(B1225&gt;0.045,(0.045*0.5),(0.5)*B1225),7)))</f>
        <v>#REF!</v>
      </c>
      <c r="D1225" s="661" t="e">
        <f aca="false">IF(A1225="","",+B1225-C1225)</f>
        <v>#REF!</v>
      </c>
      <c r="E1225" s="662" t="e">
        <f aca="false">IF(A1225="","",IF(F1224="","",+E1224-F1224))</f>
        <v>#REF!</v>
      </c>
      <c r="F1225" s="662" t="e">
        <f aca="false">IF(A1225="","",IF(J1225="","",+J1225-H1225))</f>
        <v>#REF!</v>
      </c>
      <c r="G1225" s="662" t="e">
        <f aca="false">IF(A1225="","",IF(E1225="","",ROUND(+E1225*((1+B1225)^(1/12)-1),2)))</f>
        <v>#REF!</v>
      </c>
      <c r="H1225" s="662" t="e">
        <f aca="false">IF(A1225="","",IF(E1225="","",ROUND(+E1225*((1+D1225)^(1/12)-1),2)))</f>
        <v>#REF!</v>
      </c>
      <c r="I1225" s="662" t="e">
        <f aca="false">IF(A1225="","",+G1225-H1225)</f>
        <v>#REF!</v>
      </c>
      <c r="J1225" s="662" t="e">
        <f aca="false">IF(A1225="","",IF(#REF!="","",PMT((1+D1225)^(1/12)-1,(#REF!*12)-A1225+1,-E1225)))</f>
        <v>#REF!</v>
      </c>
    </row>
    <row r="1226" customFormat="false" ht="14.25" hidden="false" customHeight="false" outlineLevel="0" collapsed="false">
      <c r="A1226" s="660" t="e">
        <f aca="false">IF(A1225="","",IF(A1225=#REF!*12,"",+A1225+1))</f>
        <v>#REF!</v>
      </c>
      <c r="B1226" s="661" t="e">
        <f aca="false">IF(A1226="","",+B1225)</f>
        <v>#REF!</v>
      </c>
      <c r="C1226" s="661" t="e">
        <f aca="false">IF(A1226="","",IF(#REF!+'Plano Prestação Mensal Proposta'!A1226&gt;120,0,ROUND(IF(B1226&gt;0.045,(0.045*0.5),(0.5)*B1226),7)))</f>
        <v>#REF!</v>
      </c>
      <c r="D1226" s="661" t="e">
        <f aca="false">IF(A1226="","",+B1226-C1226)</f>
        <v>#REF!</v>
      </c>
      <c r="E1226" s="662" t="e">
        <f aca="false">IF(A1226="","",IF(F1225="","",+E1225-F1225))</f>
        <v>#REF!</v>
      </c>
      <c r="F1226" s="662" t="e">
        <f aca="false">IF(A1226="","",IF(J1226="","",+J1226-H1226))</f>
        <v>#REF!</v>
      </c>
      <c r="G1226" s="662" t="e">
        <f aca="false">IF(A1226="","",IF(E1226="","",ROUND(+E1226*((1+B1226)^(1/12)-1),2)))</f>
        <v>#REF!</v>
      </c>
      <c r="H1226" s="662" t="e">
        <f aca="false">IF(A1226="","",IF(E1226="","",ROUND(+E1226*((1+D1226)^(1/12)-1),2)))</f>
        <v>#REF!</v>
      </c>
      <c r="I1226" s="662" t="e">
        <f aca="false">IF(A1226="","",+G1226-H1226)</f>
        <v>#REF!</v>
      </c>
      <c r="J1226" s="662" t="e">
        <f aca="false">IF(A1226="","",IF(#REF!="","",PMT((1+D1226)^(1/12)-1,(#REF!*12)-A1226+1,-E1226)))</f>
        <v>#REF!</v>
      </c>
    </row>
    <row r="1227" customFormat="false" ht="14.25" hidden="false" customHeight="false" outlineLevel="0" collapsed="false">
      <c r="A1227" s="660" t="e">
        <f aca="false">IF(A1226="","",IF(A1226=#REF!*12,"",+A1226+1))</f>
        <v>#REF!</v>
      </c>
      <c r="B1227" s="661" t="e">
        <f aca="false">IF(A1227="","",+B1226)</f>
        <v>#REF!</v>
      </c>
      <c r="C1227" s="661" t="e">
        <f aca="false">IF(A1227="","",IF(#REF!+'Plano Prestação Mensal Proposta'!A1227&gt;120,0,ROUND(IF(B1227&gt;0.045,(0.045*0.5),(0.5)*B1227),7)))</f>
        <v>#REF!</v>
      </c>
      <c r="D1227" s="661" t="e">
        <f aca="false">IF(A1227="","",+B1227-C1227)</f>
        <v>#REF!</v>
      </c>
      <c r="E1227" s="662" t="e">
        <f aca="false">IF(A1227="","",IF(F1226="","",+E1226-F1226))</f>
        <v>#REF!</v>
      </c>
      <c r="F1227" s="662" t="e">
        <f aca="false">IF(A1227="","",IF(J1227="","",+J1227-H1227))</f>
        <v>#REF!</v>
      </c>
      <c r="G1227" s="662" t="e">
        <f aca="false">IF(A1227="","",IF(E1227="","",ROUND(+E1227*((1+B1227)^(1/12)-1),2)))</f>
        <v>#REF!</v>
      </c>
      <c r="H1227" s="662" t="e">
        <f aca="false">IF(A1227="","",IF(E1227="","",ROUND(+E1227*((1+D1227)^(1/12)-1),2)))</f>
        <v>#REF!</v>
      </c>
      <c r="I1227" s="662" t="e">
        <f aca="false">IF(A1227="","",+G1227-H1227)</f>
        <v>#REF!</v>
      </c>
      <c r="J1227" s="662" t="e">
        <f aca="false">IF(A1227="","",IF(#REF!="","",PMT((1+D1227)^(1/12)-1,(#REF!*12)-A1227+1,-E1227)))</f>
        <v>#REF!</v>
      </c>
    </row>
    <row r="1228" customFormat="false" ht="14.25" hidden="false" customHeight="false" outlineLevel="0" collapsed="false">
      <c r="A1228" s="660" t="e">
        <f aca="false">IF(A1227="","",IF(A1227=#REF!*12,"",+A1227+1))</f>
        <v>#REF!</v>
      </c>
      <c r="B1228" s="661" t="e">
        <f aca="false">IF(A1228="","",+B1227)</f>
        <v>#REF!</v>
      </c>
      <c r="C1228" s="661" t="e">
        <f aca="false">IF(A1228="","",IF(#REF!+'Plano Prestação Mensal Proposta'!A1228&gt;120,0,ROUND(IF(B1228&gt;0.045,(0.045*0.5),(0.5)*B1228),7)))</f>
        <v>#REF!</v>
      </c>
      <c r="D1228" s="661" t="e">
        <f aca="false">IF(A1228="","",+B1228-C1228)</f>
        <v>#REF!</v>
      </c>
      <c r="E1228" s="662" t="e">
        <f aca="false">IF(A1228="","",IF(F1227="","",+E1227-F1227))</f>
        <v>#REF!</v>
      </c>
      <c r="F1228" s="662" t="e">
        <f aca="false">IF(A1228="","",IF(J1228="","",+J1228-H1228))</f>
        <v>#REF!</v>
      </c>
      <c r="G1228" s="662" t="e">
        <f aca="false">IF(A1228="","",IF(E1228="","",ROUND(+E1228*((1+B1228)^(1/12)-1),2)))</f>
        <v>#REF!</v>
      </c>
      <c r="H1228" s="662" t="e">
        <f aca="false">IF(A1228="","",IF(E1228="","",ROUND(+E1228*((1+D1228)^(1/12)-1),2)))</f>
        <v>#REF!</v>
      </c>
      <c r="I1228" s="662" t="e">
        <f aca="false">IF(A1228="","",+G1228-H1228)</f>
        <v>#REF!</v>
      </c>
      <c r="J1228" s="662" t="e">
        <f aca="false">IF(A1228="","",IF(#REF!="","",PMT((1+D1228)^(1/12)-1,(#REF!*12)-A1228+1,-E1228)))</f>
        <v>#REF!</v>
      </c>
    </row>
    <row r="1229" customFormat="false" ht="14.25" hidden="false" customHeight="false" outlineLevel="0" collapsed="false">
      <c r="A1229" s="660" t="e">
        <f aca="false">IF(A1228="","",IF(A1228=#REF!*12,"",+A1228+1))</f>
        <v>#REF!</v>
      </c>
      <c r="B1229" s="661" t="e">
        <f aca="false">IF(A1229="","",+B1228)</f>
        <v>#REF!</v>
      </c>
      <c r="C1229" s="661" t="e">
        <f aca="false">IF(A1229="","",IF(#REF!+'Plano Prestação Mensal Proposta'!A1229&gt;120,0,ROUND(IF(B1229&gt;0.045,(0.045*0.5),(0.5)*B1229),7)))</f>
        <v>#REF!</v>
      </c>
      <c r="D1229" s="661" t="e">
        <f aca="false">IF(A1229="","",+B1229-C1229)</f>
        <v>#REF!</v>
      </c>
      <c r="E1229" s="662" t="e">
        <f aca="false">IF(A1229="","",IF(F1228="","",+E1228-F1228))</f>
        <v>#REF!</v>
      </c>
      <c r="F1229" s="662" t="e">
        <f aca="false">IF(A1229="","",IF(J1229="","",+J1229-H1229))</f>
        <v>#REF!</v>
      </c>
      <c r="G1229" s="662" t="e">
        <f aca="false">IF(A1229="","",IF(E1229="","",ROUND(+E1229*((1+B1229)^(1/12)-1),2)))</f>
        <v>#REF!</v>
      </c>
      <c r="H1229" s="662" t="e">
        <f aca="false">IF(A1229="","",IF(E1229="","",ROUND(+E1229*((1+D1229)^(1/12)-1),2)))</f>
        <v>#REF!</v>
      </c>
      <c r="I1229" s="662" t="e">
        <f aca="false">IF(A1229="","",+G1229-H1229)</f>
        <v>#REF!</v>
      </c>
      <c r="J1229" s="662" t="e">
        <f aca="false">IF(A1229="","",IF(#REF!="","",PMT((1+D1229)^(1/12)-1,(#REF!*12)-A1229+1,-E1229)))</f>
        <v>#REF!</v>
      </c>
    </row>
    <row r="1230" customFormat="false" ht="14.25" hidden="false" customHeight="false" outlineLevel="0" collapsed="false">
      <c r="A1230" s="660" t="e">
        <f aca="false">IF(A1229="","",IF(A1229=#REF!*12,"",+A1229+1))</f>
        <v>#REF!</v>
      </c>
      <c r="B1230" s="661" t="e">
        <f aca="false">IF(A1230="","",+B1229)</f>
        <v>#REF!</v>
      </c>
      <c r="C1230" s="661" t="e">
        <f aca="false">IF(A1230="","",IF(#REF!+'Plano Prestação Mensal Proposta'!A1230&gt;120,0,ROUND(IF(B1230&gt;0.045,(0.045*0.5),(0.5)*B1230),7)))</f>
        <v>#REF!</v>
      </c>
      <c r="D1230" s="661" t="e">
        <f aca="false">IF(A1230="","",+B1230-C1230)</f>
        <v>#REF!</v>
      </c>
      <c r="E1230" s="662" t="e">
        <f aca="false">IF(A1230="","",IF(F1229="","",+E1229-F1229))</f>
        <v>#REF!</v>
      </c>
      <c r="F1230" s="662" t="e">
        <f aca="false">IF(A1230="","",IF(J1230="","",+J1230-H1230))</f>
        <v>#REF!</v>
      </c>
      <c r="G1230" s="662" t="e">
        <f aca="false">IF(A1230="","",IF(E1230="","",ROUND(+E1230*((1+B1230)^(1/12)-1),2)))</f>
        <v>#REF!</v>
      </c>
      <c r="H1230" s="662" t="e">
        <f aca="false">IF(A1230="","",IF(E1230="","",ROUND(+E1230*((1+D1230)^(1/12)-1),2)))</f>
        <v>#REF!</v>
      </c>
      <c r="I1230" s="662" t="e">
        <f aca="false">IF(A1230="","",+G1230-H1230)</f>
        <v>#REF!</v>
      </c>
      <c r="J1230" s="662" t="e">
        <f aca="false">IF(A1230="","",IF(#REF!="","",PMT((1+D1230)^(1/12)-1,(#REF!*12)-A1230+1,-E1230)))</f>
        <v>#REF!</v>
      </c>
    </row>
    <row r="1231" customFormat="false" ht="14.25" hidden="false" customHeight="false" outlineLevel="0" collapsed="false">
      <c r="A1231" s="660" t="e">
        <f aca="false">IF(A1230="","",IF(A1230=#REF!*12,"",+A1230+1))</f>
        <v>#REF!</v>
      </c>
      <c r="B1231" s="661" t="e">
        <f aca="false">IF(A1231="","",+B1230)</f>
        <v>#REF!</v>
      </c>
      <c r="C1231" s="661" t="e">
        <f aca="false">IF(A1231="","",IF(#REF!+'Plano Prestação Mensal Proposta'!A1231&gt;120,0,ROUND(IF(B1231&gt;0.045,(0.045*0.5),(0.5)*B1231),7)))</f>
        <v>#REF!</v>
      </c>
      <c r="D1231" s="661" t="e">
        <f aca="false">IF(A1231="","",+B1231-C1231)</f>
        <v>#REF!</v>
      </c>
      <c r="E1231" s="662" t="e">
        <f aca="false">IF(A1231="","",IF(F1230="","",+E1230-F1230))</f>
        <v>#REF!</v>
      </c>
      <c r="F1231" s="662" t="e">
        <f aca="false">IF(A1231="","",IF(J1231="","",+J1231-H1231))</f>
        <v>#REF!</v>
      </c>
      <c r="G1231" s="662" t="e">
        <f aca="false">IF(A1231="","",IF(E1231="","",ROUND(+E1231*((1+B1231)^(1/12)-1),2)))</f>
        <v>#REF!</v>
      </c>
      <c r="H1231" s="662" t="e">
        <f aca="false">IF(A1231="","",IF(E1231="","",ROUND(+E1231*((1+D1231)^(1/12)-1),2)))</f>
        <v>#REF!</v>
      </c>
      <c r="I1231" s="662" t="e">
        <f aca="false">IF(A1231="","",+G1231-H1231)</f>
        <v>#REF!</v>
      </c>
      <c r="J1231" s="662" t="e">
        <f aca="false">IF(A1231="","",IF(#REF!="","",PMT((1+D1231)^(1/12)-1,(#REF!*12)-A1231+1,-E1231)))</f>
        <v>#REF!</v>
      </c>
    </row>
    <row r="1232" customFormat="false" ht="14.25" hidden="false" customHeight="false" outlineLevel="0" collapsed="false">
      <c r="A1232" s="660" t="e">
        <f aca="false">IF(A1231="","",IF(A1231=#REF!*12,"",+A1231+1))</f>
        <v>#REF!</v>
      </c>
      <c r="B1232" s="661" t="e">
        <f aca="false">IF(A1232="","",+B1231)</f>
        <v>#REF!</v>
      </c>
      <c r="C1232" s="661" t="e">
        <f aca="false">IF(A1232="","",IF(#REF!+'Plano Prestação Mensal Proposta'!A1232&gt;120,0,ROUND(IF(B1232&gt;0.045,(0.045*0.5),(0.5)*B1232),7)))</f>
        <v>#REF!</v>
      </c>
      <c r="D1232" s="661" t="e">
        <f aca="false">IF(A1232="","",+B1232-C1232)</f>
        <v>#REF!</v>
      </c>
      <c r="E1232" s="662" t="e">
        <f aca="false">IF(A1232="","",IF(F1231="","",+E1231-F1231))</f>
        <v>#REF!</v>
      </c>
      <c r="F1232" s="662" t="e">
        <f aca="false">IF(A1232="","",IF(J1232="","",+J1232-H1232))</f>
        <v>#REF!</v>
      </c>
      <c r="G1232" s="662" t="e">
        <f aca="false">IF(A1232="","",IF(E1232="","",ROUND(+E1232*((1+B1232)^(1/12)-1),2)))</f>
        <v>#REF!</v>
      </c>
      <c r="H1232" s="662" t="e">
        <f aca="false">IF(A1232="","",IF(E1232="","",ROUND(+E1232*((1+D1232)^(1/12)-1),2)))</f>
        <v>#REF!</v>
      </c>
      <c r="I1232" s="662" t="e">
        <f aca="false">IF(A1232="","",+G1232-H1232)</f>
        <v>#REF!</v>
      </c>
      <c r="J1232" s="662" t="e">
        <f aca="false">IF(A1232="","",IF(#REF!="","",PMT((1+D1232)^(1/12)-1,(#REF!*12)-A1232+1,-E1232)))</f>
        <v>#REF!</v>
      </c>
    </row>
    <row r="1233" customFormat="false" ht="14.25" hidden="false" customHeight="false" outlineLevel="0" collapsed="false">
      <c r="A1233" s="660" t="e">
        <f aca="false">IF(A1232="","",IF(A1232=#REF!*12,"",+A1232+1))</f>
        <v>#REF!</v>
      </c>
      <c r="B1233" s="661" t="e">
        <f aca="false">IF(A1233="","",+B1232)</f>
        <v>#REF!</v>
      </c>
      <c r="C1233" s="661" t="e">
        <f aca="false">IF(A1233="","",IF(#REF!+'Plano Prestação Mensal Proposta'!A1233&gt;120,0,ROUND(IF(B1233&gt;0.045,(0.045*0.5),(0.5)*B1233),7)))</f>
        <v>#REF!</v>
      </c>
      <c r="D1233" s="661" t="e">
        <f aca="false">IF(A1233="","",+B1233-C1233)</f>
        <v>#REF!</v>
      </c>
      <c r="E1233" s="662" t="e">
        <f aca="false">IF(A1233="","",IF(F1232="","",+E1232-F1232))</f>
        <v>#REF!</v>
      </c>
      <c r="F1233" s="662" t="e">
        <f aca="false">IF(A1233="","",IF(J1233="","",+J1233-H1233))</f>
        <v>#REF!</v>
      </c>
      <c r="G1233" s="662" t="e">
        <f aca="false">IF(A1233="","",IF(E1233="","",ROUND(+E1233*((1+B1233)^(1/12)-1),2)))</f>
        <v>#REF!</v>
      </c>
      <c r="H1233" s="662" t="e">
        <f aca="false">IF(A1233="","",IF(E1233="","",ROUND(+E1233*((1+D1233)^(1/12)-1),2)))</f>
        <v>#REF!</v>
      </c>
      <c r="I1233" s="662" t="e">
        <f aca="false">IF(A1233="","",+G1233-H1233)</f>
        <v>#REF!</v>
      </c>
      <c r="J1233" s="662" t="e">
        <f aca="false">IF(A1233="","",IF(#REF!="","",PMT((1+D1233)^(1/12)-1,(#REF!*12)-A1233+1,-E1233)))</f>
        <v>#REF!</v>
      </c>
    </row>
    <row r="1234" customFormat="false" ht="14.25" hidden="false" customHeight="false" outlineLevel="0" collapsed="false">
      <c r="A1234" s="660" t="e">
        <f aca="false">IF(A1233="","",IF(A1233=#REF!*12,"",+A1233+1))</f>
        <v>#REF!</v>
      </c>
      <c r="B1234" s="661" t="e">
        <f aca="false">IF(A1234="","",+B1233)</f>
        <v>#REF!</v>
      </c>
      <c r="C1234" s="661" t="e">
        <f aca="false">IF(A1234="","",IF(#REF!+'Plano Prestação Mensal Proposta'!A1234&gt;120,0,ROUND(IF(B1234&gt;0.045,(0.045*0.5),(0.5)*B1234),7)))</f>
        <v>#REF!</v>
      </c>
      <c r="D1234" s="661" t="e">
        <f aca="false">IF(A1234="","",+B1234-C1234)</f>
        <v>#REF!</v>
      </c>
      <c r="E1234" s="662" t="e">
        <f aca="false">IF(A1234="","",IF(F1233="","",+E1233-F1233))</f>
        <v>#REF!</v>
      </c>
      <c r="F1234" s="662" t="e">
        <f aca="false">IF(A1234="","",IF(J1234="","",+J1234-H1234))</f>
        <v>#REF!</v>
      </c>
      <c r="G1234" s="662" t="e">
        <f aca="false">IF(A1234="","",IF(E1234="","",ROUND(+E1234*((1+B1234)^(1/12)-1),2)))</f>
        <v>#REF!</v>
      </c>
      <c r="H1234" s="662" t="e">
        <f aca="false">IF(A1234="","",IF(E1234="","",ROUND(+E1234*((1+D1234)^(1/12)-1),2)))</f>
        <v>#REF!</v>
      </c>
      <c r="I1234" s="662" t="e">
        <f aca="false">IF(A1234="","",+G1234-H1234)</f>
        <v>#REF!</v>
      </c>
      <c r="J1234" s="662" t="e">
        <f aca="false">IF(A1234="","",IF(#REF!="","",PMT((1+D1234)^(1/12)-1,(#REF!*12)-A1234+1,-E1234)))</f>
        <v>#REF!</v>
      </c>
    </row>
    <row r="1235" customFormat="false" ht="14.25" hidden="false" customHeight="false" outlineLevel="0" collapsed="false">
      <c r="A1235" s="660" t="e">
        <f aca="false">IF(A1234="","",IF(A1234=#REF!*12,"",+A1234+1))</f>
        <v>#REF!</v>
      </c>
      <c r="B1235" s="661" t="e">
        <f aca="false">IF(A1235="","",+B1234)</f>
        <v>#REF!</v>
      </c>
      <c r="C1235" s="661" t="e">
        <f aca="false">IF(A1235="","",IF(#REF!+'Plano Prestação Mensal Proposta'!A1235&gt;120,0,ROUND(IF(B1235&gt;0.045,(0.045*0.5),(0.5)*B1235),7)))</f>
        <v>#REF!</v>
      </c>
      <c r="D1235" s="661" t="e">
        <f aca="false">IF(A1235="","",+B1235-C1235)</f>
        <v>#REF!</v>
      </c>
      <c r="E1235" s="662" t="e">
        <f aca="false">IF(A1235="","",IF(F1234="","",+E1234-F1234))</f>
        <v>#REF!</v>
      </c>
      <c r="F1235" s="662" t="e">
        <f aca="false">IF(A1235="","",IF(J1235="","",+J1235-H1235))</f>
        <v>#REF!</v>
      </c>
      <c r="G1235" s="662" t="e">
        <f aca="false">IF(A1235="","",IF(E1235="","",ROUND(+E1235*((1+B1235)^(1/12)-1),2)))</f>
        <v>#REF!</v>
      </c>
      <c r="H1235" s="662" t="e">
        <f aca="false">IF(A1235="","",IF(E1235="","",ROUND(+E1235*((1+D1235)^(1/12)-1),2)))</f>
        <v>#REF!</v>
      </c>
      <c r="I1235" s="662" t="e">
        <f aca="false">IF(A1235="","",+G1235-H1235)</f>
        <v>#REF!</v>
      </c>
      <c r="J1235" s="662" t="e">
        <f aca="false">IF(A1235="","",IF(#REF!="","",PMT((1+D1235)^(1/12)-1,(#REF!*12)-A1235+1,-E1235)))</f>
        <v>#REF!</v>
      </c>
    </row>
    <row r="1236" customFormat="false" ht="14.25" hidden="false" customHeight="false" outlineLevel="0" collapsed="false">
      <c r="A1236" s="660" t="e">
        <f aca="false">IF(A1235="","",IF(A1235=#REF!*12,"",+A1235+1))</f>
        <v>#REF!</v>
      </c>
      <c r="B1236" s="661" t="e">
        <f aca="false">IF(A1236="","",+B1235)</f>
        <v>#REF!</v>
      </c>
      <c r="C1236" s="661" t="e">
        <f aca="false">IF(A1236="","",IF(#REF!+'Plano Prestação Mensal Proposta'!A1236&gt;120,0,ROUND(IF(B1236&gt;0.045,(0.045*0.5),(0.5)*B1236),7)))</f>
        <v>#REF!</v>
      </c>
      <c r="D1236" s="661" t="e">
        <f aca="false">IF(A1236="","",+B1236-C1236)</f>
        <v>#REF!</v>
      </c>
      <c r="E1236" s="662" t="e">
        <f aca="false">IF(A1236="","",IF(F1235="","",+E1235-F1235))</f>
        <v>#REF!</v>
      </c>
      <c r="F1236" s="662" t="e">
        <f aca="false">IF(A1236="","",IF(J1236="","",+J1236-H1236))</f>
        <v>#REF!</v>
      </c>
      <c r="G1236" s="662" t="e">
        <f aca="false">IF(A1236="","",IF(E1236="","",ROUND(+E1236*((1+B1236)^(1/12)-1),2)))</f>
        <v>#REF!</v>
      </c>
      <c r="H1236" s="662" t="e">
        <f aca="false">IF(A1236="","",IF(E1236="","",ROUND(+E1236*((1+D1236)^(1/12)-1),2)))</f>
        <v>#REF!</v>
      </c>
      <c r="I1236" s="662" t="e">
        <f aca="false">IF(A1236="","",+G1236-H1236)</f>
        <v>#REF!</v>
      </c>
      <c r="J1236" s="662" t="e">
        <f aca="false">IF(A1236="","",IF(#REF!="","",PMT((1+D1236)^(1/12)-1,(#REF!*12)-A1236+1,-E1236)))</f>
        <v>#REF!</v>
      </c>
    </row>
    <row r="1237" customFormat="false" ht="14.25" hidden="false" customHeight="false" outlineLevel="0" collapsed="false">
      <c r="A1237" s="660" t="e">
        <f aca="false">IF(A1236="","",IF(A1236=#REF!*12,"",+A1236+1))</f>
        <v>#REF!</v>
      </c>
      <c r="B1237" s="661" t="e">
        <f aca="false">IF(A1237="","",+B1236)</f>
        <v>#REF!</v>
      </c>
      <c r="C1237" s="661" t="e">
        <f aca="false">IF(A1237="","",IF(#REF!+'Plano Prestação Mensal Proposta'!A1237&gt;120,0,ROUND(IF(B1237&gt;0.045,(0.045*0.5),(0.5)*B1237),7)))</f>
        <v>#REF!</v>
      </c>
      <c r="D1237" s="661" t="e">
        <f aca="false">IF(A1237="","",+B1237-C1237)</f>
        <v>#REF!</v>
      </c>
      <c r="E1237" s="662" t="e">
        <f aca="false">IF(A1237="","",IF(F1236="","",+E1236-F1236))</f>
        <v>#REF!</v>
      </c>
      <c r="F1237" s="662" t="e">
        <f aca="false">IF(A1237="","",IF(J1237="","",+J1237-H1237))</f>
        <v>#REF!</v>
      </c>
      <c r="G1237" s="662" t="e">
        <f aca="false">IF(A1237="","",IF(E1237="","",ROUND(+E1237*((1+B1237)^(1/12)-1),2)))</f>
        <v>#REF!</v>
      </c>
      <c r="H1237" s="662" t="e">
        <f aca="false">IF(A1237="","",IF(E1237="","",ROUND(+E1237*((1+D1237)^(1/12)-1),2)))</f>
        <v>#REF!</v>
      </c>
      <c r="I1237" s="662" t="e">
        <f aca="false">IF(A1237="","",+G1237-H1237)</f>
        <v>#REF!</v>
      </c>
      <c r="J1237" s="662" t="e">
        <f aca="false">IF(A1237="","",IF(#REF!="","",PMT((1+D1237)^(1/12)-1,(#REF!*12)-A1237+1,-E1237)))</f>
        <v>#REF!</v>
      </c>
    </row>
    <row r="1238" customFormat="false" ht="14.25" hidden="false" customHeight="false" outlineLevel="0" collapsed="false">
      <c r="A1238" s="660" t="e">
        <f aca="false">IF(A1237="","",IF(A1237=#REF!*12,"",+A1237+1))</f>
        <v>#REF!</v>
      </c>
      <c r="B1238" s="661" t="e">
        <f aca="false">IF(A1238="","",+B1237)</f>
        <v>#REF!</v>
      </c>
      <c r="C1238" s="661" t="e">
        <f aca="false">IF(A1238="","",IF(#REF!+'Plano Prestação Mensal Proposta'!A1238&gt;120,0,ROUND(IF(B1238&gt;0.045,(0.045*0.5),(0.5)*B1238),7)))</f>
        <v>#REF!</v>
      </c>
      <c r="D1238" s="661" t="e">
        <f aca="false">IF(A1238="","",+B1238-C1238)</f>
        <v>#REF!</v>
      </c>
      <c r="E1238" s="662" t="e">
        <f aca="false">IF(A1238="","",IF(F1237="","",+E1237-F1237))</f>
        <v>#REF!</v>
      </c>
      <c r="F1238" s="662" t="e">
        <f aca="false">IF(A1238="","",IF(J1238="","",+J1238-H1238))</f>
        <v>#REF!</v>
      </c>
      <c r="G1238" s="662" t="e">
        <f aca="false">IF(A1238="","",IF(E1238="","",ROUND(+E1238*((1+B1238)^(1/12)-1),2)))</f>
        <v>#REF!</v>
      </c>
      <c r="H1238" s="662" t="e">
        <f aca="false">IF(A1238="","",IF(E1238="","",ROUND(+E1238*((1+D1238)^(1/12)-1),2)))</f>
        <v>#REF!</v>
      </c>
      <c r="I1238" s="662" t="e">
        <f aca="false">IF(A1238="","",+G1238-H1238)</f>
        <v>#REF!</v>
      </c>
      <c r="J1238" s="662" t="e">
        <f aca="false">IF(A1238="","",IF(#REF!="","",PMT((1+D1238)^(1/12)-1,(#REF!*12)-A1238+1,-E1238)))</f>
        <v>#REF!</v>
      </c>
    </row>
    <row r="1239" customFormat="false" ht="14.25" hidden="false" customHeight="false" outlineLevel="0" collapsed="false">
      <c r="A1239" s="660" t="e">
        <f aca="false">IF(A1238="","",IF(A1238=#REF!*12,"",+A1238+1))</f>
        <v>#REF!</v>
      </c>
      <c r="B1239" s="661" t="e">
        <f aca="false">IF(A1239="","",+B1238)</f>
        <v>#REF!</v>
      </c>
      <c r="C1239" s="661" t="e">
        <f aca="false">IF(A1239="","",IF(#REF!+'Plano Prestação Mensal Proposta'!A1239&gt;120,0,ROUND(IF(B1239&gt;0.045,(0.045*0.5),(0.5)*B1239),7)))</f>
        <v>#REF!</v>
      </c>
      <c r="D1239" s="661" t="e">
        <f aca="false">IF(A1239="","",+B1239-C1239)</f>
        <v>#REF!</v>
      </c>
      <c r="E1239" s="662" t="e">
        <f aca="false">IF(A1239="","",IF(F1238="","",+E1238-F1238))</f>
        <v>#REF!</v>
      </c>
      <c r="F1239" s="662" t="e">
        <f aca="false">IF(A1239="","",IF(J1239="","",+J1239-H1239))</f>
        <v>#REF!</v>
      </c>
      <c r="G1239" s="662" t="e">
        <f aca="false">IF(A1239="","",IF(E1239="","",ROUND(+E1239*((1+B1239)^(1/12)-1),2)))</f>
        <v>#REF!</v>
      </c>
      <c r="H1239" s="662" t="e">
        <f aca="false">IF(A1239="","",IF(E1239="","",ROUND(+E1239*((1+D1239)^(1/12)-1),2)))</f>
        <v>#REF!</v>
      </c>
      <c r="I1239" s="662" t="e">
        <f aca="false">IF(A1239="","",+G1239-H1239)</f>
        <v>#REF!</v>
      </c>
      <c r="J1239" s="662" t="e">
        <f aca="false">IF(A1239="","",IF(#REF!="","",PMT((1+D1239)^(1/12)-1,(#REF!*12)-A1239+1,-E1239)))</f>
        <v>#REF!</v>
      </c>
    </row>
    <row r="1240" customFormat="false" ht="14.25" hidden="false" customHeight="false" outlineLevel="0" collapsed="false">
      <c r="A1240" s="660" t="e">
        <f aca="false">IF(A1239="","",IF(A1239=#REF!*12,"",+A1239+1))</f>
        <v>#REF!</v>
      </c>
      <c r="B1240" s="661" t="e">
        <f aca="false">IF(A1240="","",+B1239)</f>
        <v>#REF!</v>
      </c>
      <c r="C1240" s="661" t="e">
        <f aca="false">IF(A1240="","",IF(#REF!+'Plano Prestação Mensal Proposta'!A1240&gt;120,0,ROUND(IF(B1240&gt;0.045,(0.045*0.5),(0.5)*B1240),7)))</f>
        <v>#REF!</v>
      </c>
      <c r="D1240" s="661" t="e">
        <f aca="false">IF(A1240="","",+B1240-C1240)</f>
        <v>#REF!</v>
      </c>
      <c r="E1240" s="662" t="e">
        <f aca="false">IF(A1240="","",IF(F1239="","",+E1239-F1239))</f>
        <v>#REF!</v>
      </c>
      <c r="F1240" s="662" t="e">
        <f aca="false">IF(A1240="","",IF(J1240="","",+J1240-H1240))</f>
        <v>#REF!</v>
      </c>
      <c r="G1240" s="662" t="e">
        <f aca="false">IF(A1240="","",IF(E1240="","",ROUND(+E1240*((1+B1240)^(1/12)-1),2)))</f>
        <v>#REF!</v>
      </c>
      <c r="H1240" s="662" t="e">
        <f aca="false">IF(A1240="","",IF(E1240="","",ROUND(+E1240*((1+D1240)^(1/12)-1),2)))</f>
        <v>#REF!</v>
      </c>
      <c r="I1240" s="662" t="e">
        <f aca="false">IF(A1240="","",+G1240-H1240)</f>
        <v>#REF!</v>
      </c>
      <c r="J1240" s="662" t="e">
        <f aca="false">IF(A1240="","",IF(#REF!="","",PMT((1+D1240)^(1/12)-1,(#REF!*12)-A1240+1,-E1240)))</f>
        <v>#REF!</v>
      </c>
    </row>
    <row r="1241" customFormat="false" ht="14.25" hidden="false" customHeight="false" outlineLevel="0" collapsed="false">
      <c r="A1241" s="660" t="e">
        <f aca="false">IF(A1240="","",IF(A1240=#REF!*12,"",+A1240+1))</f>
        <v>#REF!</v>
      </c>
      <c r="B1241" s="661" t="e">
        <f aca="false">IF(A1241="","",+B1240)</f>
        <v>#REF!</v>
      </c>
      <c r="C1241" s="661" t="e">
        <f aca="false">IF(A1241="","",IF(#REF!+'Plano Prestação Mensal Proposta'!A1241&gt;120,0,ROUND(IF(B1241&gt;0.045,(0.045*0.5),(0.5)*B1241),7)))</f>
        <v>#REF!</v>
      </c>
      <c r="D1241" s="661" t="e">
        <f aca="false">IF(A1241="","",+B1241-C1241)</f>
        <v>#REF!</v>
      </c>
      <c r="E1241" s="662" t="e">
        <f aca="false">IF(A1241="","",IF(F1240="","",+E1240-F1240))</f>
        <v>#REF!</v>
      </c>
      <c r="F1241" s="662" t="e">
        <f aca="false">IF(A1241="","",IF(J1241="","",+J1241-H1241))</f>
        <v>#REF!</v>
      </c>
      <c r="G1241" s="662" t="e">
        <f aca="false">IF(A1241="","",IF(E1241="","",ROUND(+E1241*((1+B1241)^(1/12)-1),2)))</f>
        <v>#REF!</v>
      </c>
      <c r="H1241" s="662" t="e">
        <f aca="false">IF(A1241="","",IF(E1241="","",ROUND(+E1241*((1+D1241)^(1/12)-1),2)))</f>
        <v>#REF!</v>
      </c>
      <c r="I1241" s="662" t="e">
        <f aca="false">IF(A1241="","",+G1241-H1241)</f>
        <v>#REF!</v>
      </c>
      <c r="J1241" s="662" t="e">
        <f aca="false">IF(A1241="","",IF(#REF!="","",PMT((1+D1241)^(1/12)-1,(#REF!*12)-A1241+1,-E1241)))</f>
        <v>#REF!</v>
      </c>
    </row>
    <row r="1242" customFormat="false" ht="14.25" hidden="false" customHeight="false" outlineLevel="0" collapsed="false">
      <c r="A1242" s="660" t="e">
        <f aca="false">IF(A1241="","",IF(A1241=#REF!*12,"",+A1241+1))</f>
        <v>#REF!</v>
      </c>
      <c r="B1242" s="661" t="e">
        <f aca="false">IF(A1242="","",+B1241)</f>
        <v>#REF!</v>
      </c>
      <c r="C1242" s="661" t="e">
        <f aca="false">IF(A1242="","",IF(#REF!+'Plano Prestação Mensal Proposta'!A1242&gt;120,0,ROUND(IF(B1242&gt;0.045,(0.045*0.5),(0.5)*B1242),7)))</f>
        <v>#REF!</v>
      </c>
      <c r="D1242" s="661" t="e">
        <f aca="false">IF(A1242="","",+B1242-C1242)</f>
        <v>#REF!</v>
      </c>
      <c r="E1242" s="662" t="e">
        <f aca="false">IF(A1242="","",IF(F1241="","",+E1241-F1241))</f>
        <v>#REF!</v>
      </c>
      <c r="F1242" s="662" t="e">
        <f aca="false">IF(A1242="","",IF(J1242="","",+J1242-H1242))</f>
        <v>#REF!</v>
      </c>
      <c r="G1242" s="662" t="e">
        <f aca="false">IF(A1242="","",IF(E1242="","",ROUND(+E1242*((1+B1242)^(1/12)-1),2)))</f>
        <v>#REF!</v>
      </c>
      <c r="H1242" s="662" t="e">
        <f aca="false">IF(A1242="","",IF(E1242="","",ROUND(+E1242*((1+D1242)^(1/12)-1),2)))</f>
        <v>#REF!</v>
      </c>
      <c r="I1242" s="662" t="e">
        <f aca="false">IF(A1242="","",+G1242-H1242)</f>
        <v>#REF!</v>
      </c>
      <c r="J1242" s="662" t="e">
        <f aca="false">IF(A1242="","",IF(#REF!="","",PMT((1+D1242)^(1/12)-1,(#REF!*12)-A1242+1,-E1242)))</f>
        <v>#REF!</v>
      </c>
    </row>
    <row r="1243" customFormat="false" ht="14.25" hidden="false" customHeight="false" outlineLevel="0" collapsed="false">
      <c r="A1243" s="660" t="e">
        <f aca="false">IF(A1242="","",IF(A1242=#REF!*12,"",+A1242+1))</f>
        <v>#REF!</v>
      </c>
      <c r="B1243" s="661" t="e">
        <f aca="false">IF(A1243="","",+B1242)</f>
        <v>#REF!</v>
      </c>
      <c r="C1243" s="661" t="e">
        <f aca="false">IF(A1243="","",IF(#REF!+'Plano Prestação Mensal Proposta'!A1243&gt;120,0,ROUND(IF(B1243&gt;0.045,(0.045*0.5),(0.5)*B1243),7)))</f>
        <v>#REF!</v>
      </c>
      <c r="D1243" s="661" t="e">
        <f aca="false">IF(A1243="","",+B1243-C1243)</f>
        <v>#REF!</v>
      </c>
      <c r="E1243" s="662" t="e">
        <f aca="false">IF(A1243="","",IF(F1242="","",+E1242-F1242))</f>
        <v>#REF!</v>
      </c>
      <c r="F1243" s="662" t="e">
        <f aca="false">IF(A1243="","",IF(J1243="","",+J1243-H1243))</f>
        <v>#REF!</v>
      </c>
      <c r="G1243" s="662" t="e">
        <f aca="false">IF(A1243="","",IF(E1243="","",ROUND(+E1243*((1+B1243)^(1/12)-1),2)))</f>
        <v>#REF!</v>
      </c>
      <c r="H1243" s="662" t="e">
        <f aca="false">IF(A1243="","",IF(E1243="","",ROUND(+E1243*((1+D1243)^(1/12)-1),2)))</f>
        <v>#REF!</v>
      </c>
      <c r="I1243" s="662" t="e">
        <f aca="false">IF(A1243="","",+G1243-H1243)</f>
        <v>#REF!</v>
      </c>
      <c r="J1243" s="662" t="e">
        <f aca="false">IF(A1243="","",IF(#REF!="","",PMT((1+D1243)^(1/12)-1,(#REF!*12)-A1243+1,-E1243)))</f>
        <v>#REF!</v>
      </c>
    </row>
    <row r="1244" customFormat="false" ht="14.25" hidden="false" customHeight="false" outlineLevel="0" collapsed="false">
      <c r="A1244" s="660" t="e">
        <f aca="false">IF(A1243="","",IF(A1243=#REF!*12,"",+A1243+1))</f>
        <v>#REF!</v>
      </c>
      <c r="B1244" s="661" t="e">
        <f aca="false">IF(A1244="","",+B1243)</f>
        <v>#REF!</v>
      </c>
      <c r="C1244" s="661" t="e">
        <f aca="false">IF(A1244="","",IF(#REF!+'Plano Prestação Mensal Proposta'!A1244&gt;120,0,ROUND(IF(B1244&gt;0.045,(0.045*0.5),(0.5)*B1244),7)))</f>
        <v>#REF!</v>
      </c>
      <c r="D1244" s="661" t="e">
        <f aca="false">IF(A1244="","",+B1244-C1244)</f>
        <v>#REF!</v>
      </c>
      <c r="E1244" s="662" t="e">
        <f aca="false">IF(A1244="","",IF(F1243="","",+E1243-F1243))</f>
        <v>#REF!</v>
      </c>
      <c r="F1244" s="662" t="e">
        <f aca="false">IF(A1244="","",IF(J1244="","",+J1244-H1244))</f>
        <v>#REF!</v>
      </c>
      <c r="G1244" s="662" t="e">
        <f aca="false">IF(A1244="","",IF(E1244="","",ROUND(+E1244*((1+B1244)^(1/12)-1),2)))</f>
        <v>#REF!</v>
      </c>
      <c r="H1244" s="662" t="e">
        <f aca="false">IF(A1244="","",IF(E1244="","",ROUND(+E1244*((1+D1244)^(1/12)-1),2)))</f>
        <v>#REF!</v>
      </c>
      <c r="I1244" s="662" t="e">
        <f aca="false">IF(A1244="","",+G1244-H1244)</f>
        <v>#REF!</v>
      </c>
      <c r="J1244" s="662" t="e">
        <f aca="false">IF(A1244="","",IF(#REF!="","",PMT((1+D1244)^(1/12)-1,(#REF!*12)-A1244+1,-E1244)))</f>
        <v>#REF!</v>
      </c>
    </row>
    <row r="1245" customFormat="false" ht="14.25" hidden="false" customHeight="false" outlineLevel="0" collapsed="false">
      <c r="A1245" s="660" t="e">
        <f aca="false">IF(A1244="","",IF(A1244=#REF!*12,"",+A1244+1))</f>
        <v>#REF!</v>
      </c>
      <c r="B1245" s="661" t="e">
        <f aca="false">IF(A1245="","",+B1244)</f>
        <v>#REF!</v>
      </c>
      <c r="C1245" s="661" t="e">
        <f aca="false">IF(A1245="","",IF(#REF!+'Plano Prestação Mensal Proposta'!A1245&gt;120,0,ROUND(IF(B1245&gt;0.045,(0.045*0.5),(0.5)*B1245),7)))</f>
        <v>#REF!</v>
      </c>
      <c r="D1245" s="661" t="e">
        <f aca="false">IF(A1245="","",+B1245-C1245)</f>
        <v>#REF!</v>
      </c>
      <c r="E1245" s="662" t="e">
        <f aca="false">IF(A1245="","",IF(F1244="","",+E1244-F1244))</f>
        <v>#REF!</v>
      </c>
      <c r="F1245" s="662" t="e">
        <f aca="false">IF(A1245="","",IF(J1245="","",+J1245-H1245))</f>
        <v>#REF!</v>
      </c>
      <c r="G1245" s="662" t="e">
        <f aca="false">IF(A1245="","",IF(E1245="","",ROUND(+E1245*((1+B1245)^(1/12)-1),2)))</f>
        <v>#REF!</v>
      </c>
      <c r="H1245" s="662" t="e">
        <f aca="false">IF(A1245="","",IF(E1245="","",ROUND(+E1245*((1+D1245)^(1/12)-1),2)))</f>
        <v>#REF!</v>
      </c>
      <c r="I1245" s="662" t="e">
        <f aca="false">IF(A1245="","",+G1245-H1245)</f>
        <v>#REF!</v>
      </c>
      <c r="J1245" s="662" t="e">
        <f aca="false">IF(A1245="","",IF(#REF!="","",PMT((1+D1245)^(1/12)-1,(#REF!*12)-A1245+1,-E1245)))</f>
        <v>#REF!</v>
      </c>
    </row>
    <row r="1246" customFormat="false" ht="14.25" hidden="false" customHeight="false" outlineLevel="0" collapsed="false">
      <c r="A1246" s="660" t="e">
        <f aca="false">IF(A1245="","",IF(A1245=#REF!*12,"",+A1245+1))</f>
        <v>#REF!</v>
      </c>
      <c r="B1246" s="661" t="e">
        <f aca="false">IF(A1246="","",+B1245)</f>
        <v>#REF!</v>
      </c>
      <c r="C1246" s="661" t="e">
        <f aca="false">IF(A1246="","",IF(#REF!+'Plano Prestação Mensal Proposta'!A1246&gt;120,0,ROUND(IF(B1246&gt;0.045,(0.045*0.5),(0.5)*B1246),7)))</f>
        <v>#REF!</v>
      </c>
      <c r="D1246" s="661" t="e">
        <f aca="false">IF(A1246="","",+B1246-C1246)</f>
        <v>#REF!</v>
      </c>
      <c r="E1246" s="662" t="e">
        <f aca="false">IF(A1246="","",IF(F1245="","",+E1245-F1245))</f>
        <v>#REF!</v>
      </c>
      <c r="F1246" s="662" t="e">
        <f aca="false">IF(A1246="","",IF(J1246="","",+J1246-H1246))</f>
        <v>#REF!</v>
      </c>
      <c r="G1246" s="662" t="e">
        <f aca="false">IF(A1246="","",IF(E1246="","",ROUND(+E1246*((1+B1246)^(1/12)-1),2)))</f>
        <v>#REF!</v>
      </c>
      <c r="H1246" s="662" t="e">
        <f aca="false">IF(A1246="","",IF(E1246="","",ROUND(+E1246*((1+D1246)^(1/12)-1),2)))</f>
        <v>#REF!</v>
      </c>
      <c r="I1246" s="662" t="e">
        <f aca="false">IF(A1246="","",+G1246-H1246)</f>
        <v>#REF!</v>
      </c>
      <c r="J1246" s="662" t="e">
        <f aca="false">IF(A1246="","",IF(#REF!="","",PMT((1+D1246)^(1/12)-1,(#REF!*12)-A1246+1,-E1246)))</f>
        <v>#REF!</v>
      </c>
    </row>
    <row r="1247" customFormat="false" ht="14.25" hidden="false" customHeight="false" outlineLevel="0" collapsed="false">
      <c r="A1247" s="660" t="e">
        <f aca="false">IF(A1246="","",IF(A1246=#REF!*12,"",+A1246+1))</f>
        <v>#REF!</v>
      </c>
      <c r="B1247" s="661" t="e">
        <f aca="false">IF(A1247="","",+B1246)</f>
        <v>#REF!</v>
      </c>
      <c r="C1247" s="661" t="e">
        <f aca="false">IF(A1247="","",IF(#REF!+'Plano Prestação Mensal Proposta'!A1247&gt;120,0,ROUND(IF(B1247&gt;0.045,(0.045*0.5),(0.5)*B1247),7)))</f>
        <v>#REF!</v>
      </c>
      <c r="D1247" s="661" t="e">
        <f aca="false">IF(A1247="","",+B1247-C1247)</f>
        <v>#REF!</v>
      </c>
      <c r="E1247" s="662" t="e">
        <f aca="false">IF(A1247="","",IF(F1246="","",+E1246-F1246))</f>
        <v>#REF!</v>
      </c>
      <c r="F1247" s="662" t="e">
        <f aca="false">IF(A1247="","",IF(J1247="","",+J1247-H1247))</f>
        <v>#REF!</v>
      </c>
      <c r="G1247" s="662" t="e">
        <f aca="false">IF(A1247="","",IF(E1247="","",ROUND(+E1247*((1+B1247)^(1/12)-1),2)))</f>
        <v>#REF!</v>
      </c>
      <c r="H1247" s="662" t="e">
        <f aca="false">IF(A1247="","",IF(E1247="","",ROUND(+E1247*((1+D1247)^(1/12)-1),2)))</f>
        <v>#REF!</v>
      </c>
      <c r="I1247" s="662" t="e">
        <f aca="false">IF(A1247="","",+G1247-H1247)</f>
        <v>#REF!</v>
      </c>
      <c r="J1247" s="662" t="e">
        <f aca="false">IF(A1247="","",IF(#REF!="","",PMT((1+D1247)^(1/12)-1,(#REF!*12)-A1247+1,-E1247)))</f>
        <v>#REF!</v>
      </c>
    </row>
    <row r="1248" customFormat="false" ht="14.25" hidden="false" customHeight="false" outlineLevel="0" collapsed="false">
      <c r="A1248" s="660" t="e">
        <f aca="false">IF(A1247="","",IF(A1247=#REF!*12,"",+A1247+1))</f>
        <v>#REF!</v>
      </c>
      <c r="B1248" s="661" t="e">
        <f aca="false">IF(A1248="","",+B1247)</f>
        <v>#REF!</v>
      </c>
      <c r="C1248" s="661" t="e">
        <f aca="false">IF(A1248="","",IF(#REF!+'Plano Prestação Mensal Proposta'!A1248&gt;120,0,ROUND(IF(B1248&gt;0.045,(0.045*0.5),(0.5)*B1248),7)))</f>
        <v>#REF!</v>
      </c>
      <c r="D1248" s="661" t="e">
        <f aca="false">IF(A1248="","",+B1248-C1248)</f>
        <v>#REF!</v>
      </c>
      <c r="E1248" s="662" t="e">
        <f aca="false">IF(A1248="","",IF(F1247="","",+E1247-F1247))</f>
        <v>#REF!</v>
      </c>
      <c r="F1248" s="662" t="e">
        <f aca="false">IF(A1248="","",IF(J1248="","",+J1248-H1248))</f>
        <v>#REF!</v>
      </c>
      <c r="G1248" s="662" t="e">
        <f aca="false">IF(A1248="","",IF(E1248="","",ROUND(+E1248*((1+B1248)^(1/12)-1),2)))</f>
        <v>#REF!</v>
      </c>
      <c r="H1248" s="662" t="e">
        <f aca="false">IF(A1248="","",IF(E1248="","",ROUND(+E1248*((1+D1248)^(1/12)-1),2)))</f>
        <v>#REF!</v>
      </c>
      <c r="I1248" s="662" t="e">
        <f aca="false">IF(A1248="","",+G1248-H1248)</f>
        <v>#REF!</v>
      </c>
      <c r="J1248" s="662" t="e">
        <f aca="false">IF(A1248="","",IF(#REF!="","",PMT((1+D1248)^(1/12)-1,(#REF!*12)-A1248+1,-E1248)))</f>
        <v>#REF!</v>
      </c>
    </row>
    <row r="1249" customFormat="false" ht="14.25" hidden="false" customHeight="false" outlineLevel="0" collapsed="false">
      <c r="A1249" s="660" t="e">
        <f aca="false">IF(A1248="","",IF(A1248=#REF!*12,"",+A1248+1))</f>
        <v>#REF!</v>
      </c>
      <c r="B1249" s="661" t="e">
        <f aca="false">IF(A1249="","",+B1248)</f>
        <v>#REF!</v>
      </c>
      <c r="C1249" s="661" t="e">
        <f aca="false">IF(A1249="","",IF(#REF!+'Plano Prestação Mensal Proposta'!A1249&gt;120,0,ROUND(IF(B1249&gt;0.045,(0.045*0.5),(0.5)*B1249),7)))</f>
        <v>#REF!</v>
      </c>
      <c r="D1249" s="661" t="e">
        <f aca="false">IF(A1249="","",+B1249-C1249)</f>
        <v>#REF!</v>
      </c>
      <c r="E1249" s="662" t="e">
        <f aca="false">IF(A1249="","",IF(F1248="","",+E1248-F1248))</f>
        <v>#REF!</v>
      </c>
      <c r="F1249" s="662" t="e">
        <f aca="false">IF(A1249="","",IF(J1249="","",+J1249-H1249))</f>
        <v>#REF!</v>
      </c>
      <c r="G1249" s="662" t="e">
        <f aca="false">IF(A1249="","",IF(E1249="","",ROUND(+E1249*((1+B1249)^(1/12)-1),2)))</f>
        <v>#REF!</v>
      </c>
      <c r="H1249" s="662" t="e">
        <f aca="false">IF(A1249="","",IF(E1249="","",ROUND(+E1249*((1+D1249)^(1/12)-1),2)))</f>
        <v>#REF!</v>
      </c>
      <c r="I1249" s="662" t="e">
        <f aca="false">IF(A1249="","",+G1249-H1249)</f>
        <v>#REF!</v>
      </c>
      <c r="J1249" s="662" t="e">
        <f aca="false">IF(A1249="","",IF(#REF!="","",PMT((1+D1249)^(1/12)-1,(#REF!*12)-A1249+1,-E1249)))</f>
        <v>#REF!</v>
      </c>
    </row>
    <row r="1250" customFormat="false" ht="14.25" hidden="false" customHeight="false" outlineLevel="0" collapsed="false">
      <c r="A1250" s="660" t="e">
        <f aca="false">IF(A1249="","",IF(A1249=#REF!*12,"",+A1249+1))</f>
        <v>#REF!</v>
      </c>
      <c r="B1250" s="661" t="e">
        <f aca="false">IF(A1250="","",+B1249)</f>
        <v>#REF!</v>
      </c>
      <c r="C1250" s="661" t="e">
        <f aca="false">IF(A1250="","",IF(#REF!+'Plano Prestação Mensal Proposta'!A1250&gt;120,0,ROUND(IF(B1250&gt;0.045,(0.045*0.5),(0.5)*B1250),7)))</f>
        <v>#REF!</v>
      </c>
      <c r="D1250" s="661" t="e">
        <f aca="false">IF(A1250="","",+B1250-C1250)</f>
        <v>#REF!</v>
      </c>
      <c r="E1250" s="662" t="e">
        <f aca="false">IF(A1250="","",IF(F1249="","",+E1249-F1249))</f>
        <v>#REF!</v>
      </c>
      <c r="F1250" s="662" t="e">
        <f aca="false">IF(A1250="","",IF(J1250="","",+J1250-H1250))</f>
        <v>#REF!</v>
      </c>
      <c r="G1250" s="662" t="e">
        <f aca="false">IF(A1250="","",IF(E1250="","",ROUND(+E1250*((1+B1250)^(1/12)-1),2)))</f>
        <v>#REF!</v>
      </c>
      <c r="H1250" s="662" t="e">
        <f aca="false">IF(A1250="","",IF(E1250="","",ROUND(+E1250*((1+D1250)^(1/12)-1),2)))</f>
        <v>#REF!</v>
      </c>
      <c r="I1250" s="662" t="e">
        <f aca="false">IF(A1250="","",+G1250-H1250)</f>
        <v>#REF!</v>
      </c>
      <c r="J1250" s="662" t="e">
        <f aca="false">IF(A1250="","",IF(#REF!="","",PMT((1+D1250)^(1/12)-1,(#REF!*12)-A1250+1,-E1250)))</f>
        <v>#REF!</v>
      </c>
    </row>
    <row r="1251" customFormat="false" ht="14.25" hidden="false" customHeight="false" outlineLevel="0" collapsed="false">
      <c r="A1251" s="660" t="e">
        <f aca="false">IF(A1250="","",IF(A1250=#REF!*12,"",+A1250+1))</f>
        <v>#REF!</v>
      </c>
      <c r="B1251" s="661" t="e">
        <f aca="false">IF(A1251="","",+B1250)</f>
        <v>#REF!</v>
      </c>
      <c r="C1251" s="661" t="e">
        <f aca="false">IF(A1251="","",IF(#REF!+'Plano Prestação Mensal Proposta'!A1251&gt;120,0,ROUND(IF(B1251&gt;0.045,(0.045*0.5),(0.5)*B1251),7)))</f>
        <v>#REF!</v>
      </c>
      <c r="D1251" s="661" t="e">
        <f aca="false">IF(A1251="","",+B1251-C1251)</f>
        <v>#REF!</v>
      </c>
      <c r="E1251" s="662" t="e">
        <f aca="false">IF(A1251="","",IF(F1250="","",+E1250-F1250))</f>
        <v>#REF!</v>
      </c>
      <c r="F1251" s="662" t="e">
        <f aca="false">IF(A1251="","",IF(J1251="","",+J1251-H1251))</f>
        <v>#REF!</v>
      </c>
      <c r="G1251" s="662" t="e">
        <f aca="false">IF(A1251="","",IF(E1251="","",ROUND(+E1251*((1+B1251)^(1/12)-1),2)))</f>
        <v>#REF!</v>
      </c>
      <c r="H1251" s="662" t="e">
        <f aca="false">IF(A1251="","",IF(E1251="","",ROUND(+E1251*((1+D1251)^(1/12)-1),2)))</f>
        <v>#REF!</v>
      </c>
      <c r="I1251" s="662" t="e">
        <f aca="false">IF(A1251="","",+G1251-H1251)</f>
        <v>#REF!</v>
      </c>
      <c r="J1251" s="662" t="e">
        <f aca="false">IF(A1251="","",IF(#REF!="","",PMT((1+D1251)^(1/12)-1,(#REF!*12)-A1251+1,-E1251)))</f>
        <v>#REF!</v>
      </c>
    </row>
    <row r="1252" customFormat="false" ht="14.25" hidden="false" customHeight="false" outlineLevel="0" collapsed="false">
      <c r="A1252" s="660" t="e">
        <f aca="false">IF(A1251="","",IF(A1251=#REF!*12,"",+A1251+1))</f>
        <v>#REF!</v>
      </c>
      <c r="B1252" s="661" t="e">
        <f aca="false">IF(A1252="","",+B1251)</f>
        <v>#REF!</v>
      </c>
      <c r="C1252" s="661" t="e">
        <f aca="false">IF(A1252="","",IF(#REF!+'Plano Prestação Mensal Proposta'!A1252&gt;120,0,ROUND(IF(B1252&gt;0.045,(0.045*0.5),(0.5)*B1252),7)))</f>
        <v>#REF!</v>
      </c>
      <c r="D1252" s="661" t="e">
        <f aca="false">IF(A1252="","",+B1252-C1252)</f>
        <v>#REF!</v>
      </c>
      <c r="E1252" s="662" t="e">
        <f aca="false">IF(A1252="","",IF(F1251="","",+E1251-F1251))</f>
        <v>#REF!</v>
      </c>
      <c r="F1252" s="662" t="e">
        <f aca="false">IF(A1252="","",IF(J1252="","",+J1252-H1252))</f>
        <v>#REF!</v>
      </c>
      <c r="G1252" s="662" t="e">
        <f aca="false">IF(A1252="","",IF(E1252="","",ROUND(+E1252*((1+B1252)^(1/12)-1),2)))</f>
        <v>#REF!</v>
      </c>
      <c r="H1252" s="662" t="e">
        <f aca="false">IF(A1252="","",IF(E1252="","",ROUND(+E1252*((1+D1252)^(1/12)-1),2)))</f>
        <v>#REF!</v>
      </c>
      <c r="I1252" s="662" t="e">
        <f aca="false">IF(A1252="","",+G1252-H1252)</f>
        <v>#REF!</v>
      </c>
      <c r="J1252" s="662" t="e">
        <f aca="false">IF(A1252="","",IF(#REF!="","",PMT((1+D1252)^(1/12)-1,(#REF!*12)-A1252+1,-E1252)))</f>
        <v>#REF!</v>
      </c>
    </row>
    <row r="1253" customFormat="false" ht="14.25" hidden="false" customHeight="false" outlineLevel="0" collapsed="false">
      <c r="A1253" s="660" t="e">
        <f aca="false">IF(A1252="","",IF(A1252=#REF!*12,"",+A1252+1))</f>
        <v>#REF!</v>
      </c>
      <c r="B1253" s="661" t="e">
        <f aca="false">IF(A1253="","",+B1252)</f>
        <v>#REF!</v>
      </c>
      <c r="C1253" s="661" t="e">
        <f aca="false">IF(A1253="","",IF(#REF!+'Plano Prestação Mensal Proposta'!A1253&gt;120,0,ROUND(IF(B1253&gt;0.045,(0.045*0.5),(0.5)*B1253),7)))</f>
        <v>#REF!</v>
      </c>
      <c r="D1253" s="661" t="e">
        <f aca="false">IF(A1253="","",+B1253-C1253)</f>
        <v>#REF!</v>
      </c>
      <c r="E1253" s="662" t="e">
        <f aca="false">IF(A1253="","",IF(F1252="","",+E1252-F1252))</f>
        <v>#REF!</v>
      </c>
      <c r="F1253" s="662" t="e">
        <f aca="false">IF(A1253="","",IF(J1253="","",+J1253-H1253))</f>
        <v>#REF!</v>
      </c>
      <c r="G1253" s="662" t="e">
        <f aca="false">IF(A1253="","",IF(E1253="","",ROUND(+E1253*((1+B1253)^(1/12)-1),2)))</f>
        <v>#REF!</v>
      </c>
      <c r="H1253" s="662" t="e">
        <f aca="false">IF(A1253="","",IF(E1253="","",ROUND(+E1253*((1+D1253)^(1/12)-1),2)))</f>
        <v>#REF!</v>
      </c>
      <c r="I1253" s="662" t="e">
        <f aca="false">IF(A1253="","",+G1253-H1253)</f>
        <v>#REF!</v>
      </c>
      <c r="J1253" s="662" t="e">
        <f aca="false">IF(A1253="","",IF(#REF!="","",PMT((1+D1253)^(1/12)-1,(#REF!*12)-A1253+1,-E1253)))</f>
        <v>#REF!</v>
      </c>
    </row>
    <row r="1254" customFormat="false" ht="14.25" hidden="false" customHeight="false" outlineLevel="0" collapsed="false">
      <c r="A1254" s="660" t="e">
        <f aca="false">IF(A1253="","",IF(A1253=#REF!*12,"",+A1253+1))</f>
        <v>#REF!</v>
      </c>
      <c r="B1254" s="661" t="e">
        <f aca="false">IF(A1254="","",+B1253)</f>
        <v>#REF!</v>
      </c>
      <c r="C1254" s="661" t="e">
        <f aca="false">IF(A1254="","",IF(#REF!+'Plano Prestação Mensal Proposta'!A1254&gt;120,0,ROUND(IF(B1254&gt;0.045,(0.045*0.5),(0.5)*B1254),7)))</f>
        <v>#REF!</v>
      </c>
      <c r="D1254" s="661" t="e">
        <f aca="false">IF(A1254="","",+B1254-C1254)</f>
        <v>#REF!</v>
      </c>
      <c r="E1254" s="662" t="e">
        <f aca="false">IF(A1254="","",IF(F1253="","",+E1253-F1253))</f>
        <v>#REF!</v>
      </c>
      <c r="F1254" s="662" t="e">
        <f aca="false">IF(A1254="","",IF(J1254="","",+J1254-H1254))</f>
        <v>#REF!</v>
      </c>
      <c r="G1254" s="662" t="e">
        <f aca="false">IF(A1254="","",IF(E1254="","",ROUND(+E1254*((1+B1254)^(1/12)-1),2)))</f>
        <v>#REF!</v>
      </c>
      <c r="H1254" s="662" t="e">
        <f aca="false">IF(A1254="","",IF(E1254="","",ROUND(+E1254*((1+D1254)^(1/12)-1),2)))</f>
        <v>#REF!</v>
      </c>
      <c r="I1254" s="662" t="e">
        <f aca="false">IF(A1254="","",+G1254-H1254)</f>
        <v>#REF!</v>
      </c>
      <c r="J1254" s="662" t="e">
        <f aca="false">IF(A1254="","",IF(#REF!="","",PMT((1+D1254)^(1/12)-1,(#REF!*12)-A1254+1,-E1254)))</f>
        <v>#REF!</v>
      </c>
    </row>
    <row r="1255" customFormat="false" ht="14.25" hidden="false" customHeight="false" outlineLevel="0" collapsed="false">
      <c r="A1255" s="660" t="e">
        <f aca="false">IF(A1254="","",IF(A1254=#REF!*12,"",+A1254+1))</f>
        <v>#REF!</v>
      </c>
      <c r="B1255" s="661" t="e">
        <f aca="false">IF(A1255="","",+B1254)</f>
        <v>#REF!</v>
      </c>
      <c r="C1255" s="661" t="e">
        <f aca="false">IF(A1255="","",IF(#REF!+'Plano Prestação Mensal Proposta'!A1255&gt;120,0,ROUND(IF(B1255&gt;0.045,(0.045*0.5),(0.5)*B1255),7)))</f>
        <v>#REF!</v>
      </c>
      <c r="D1255" s="661" t="e">
        <f aca="false">IF(A1255="","",+B1255-C1255)</f>
        <v>#REF!</v>
      </c>
      <c r="E1255" s="662" t="e">
        <f aca="false">IF(A1255="","",IF(F1254="","",+E1254-F1254))</f>
        <v>#REF!</v>
      </c>
      <c r="F1255" s="662" t="e">
        <f aca="false">IF(A1255="","",IF(J1255="","",+J1255-H1255))</f>
        <v>#REF!</v>
      </c>
      <c r="G1255" s="662" t="e">
        <f aca="false">IF(A1255="","",IF(E1255="","",ROUND(+E1255*((1+B1255)^(1/12)-1),2)))</f>
        <v>#REF!</v>
      </c>
      <c r="H1255" s="662" t="e">
        <f aca="false">IF(A1255="","",IF(E1255="","",ROUND(+E1255*((1+D1255)^(1/12)-1),2)))</f>
        <v>#REF!</v>
      </c>
      <c r="I1255" s="662" t="e">
        <f aca="false">IF(A1255="","",+G1255-H1255)</f>
        <v>#REF!</v>
      </c>
      <c r="J1255" s="662" t="e">
        <f aca="false">IF(A1255="","",IF(#REF!="","",PMT((1+D1255)^(1/12)-1,(#REF!*12)-A1255+1,-E1255)))</f>
        <v>#REF!</v>
      </c>
    </row>
    <row r="1256" customFormat="false" ht="14.25" hidden="false" customHeight="false" outlineLevel="0" collapsed="false">
      <c r="A1256" s="660" t="e">
        <f aca="false">IF(A1255="","",IF(A1255=#REF!*12,"",+A1255+1))</f>
        <v>#REF!</v>
      </c>
      <c r="B1256" s="661" t="e">
        <f aca="false">IF(A1256="","",+B1255)</f>
        <v>#REF!</v>
      </c>
      <c r="C1256" s="661" t="e">
        <f aca="false">IF(A1256="","",IF(#REF!+'Plano Prestação Mensal Proposta'!A1256&gt;120,0,ROUND(IF(B1256&gt;0.045,(0.045*0.5),(0.5)*B1256),7)))</f>
        <v>#REF!</v>
      </c>
      <c r="D1256" s="661" t="e">
        <f aca="false">IF(A1256="","",+B1256-C1256)</f>
        <v>#REF!</v>
      </c>
      <c r="E1256" s="662" t="e">
        <f aca="false">IF(A1256="","",IF(F1255="","",+E1255-F1255))</f>
        <v>#REF!</v>
      </c>
      <c r="F1256" s="662" t="e">
        <f aca="false">IF(A1256="","",IF(J1256="","",+J1256-H1256))</f>
        <v>#REF!</v>
      </c>
      <c r="G1256" s="662" t="e">
        <f aca="false">IF(A1256="","",IF(E1256="","",ROUND(+E1256*((1+B1256)^(1/12)-1),2)))</f>
        <v>#REF!</v>
      </c>
      <c r="H1256" s="662" t="e">
        <f aca="false">IF(A1256="","",IF(E1256="","",ROUND(+E1256*((1+D1256)^(1/12)-1),2)))</f>
        <v>#REF!</v>
      </c>
      <c r="I1256" s="662" t="e">
        <f aca="false">IF(A1256="","",+G1256-H1256)</f>
        <v>#REF!</v>
      </c>
      <c r="J1256" s="662" t="e">
        <f aca="false">IF(A1256="","",IF(#REF!="","",PMT((1+D1256)^(1/12)-1,(#REF!*12)-A1256+1,-E1256)))</f>
        <v>#REF!</v>
      </c>
    </row>
    <row r="1257" customFormat="false" ht="14.25" hidden="false" customHeight="false" outlineLevel="0" collapsed="false">
      <c r="A1257" s="660" t="e">
        <f aca="false">IF(A1256="","",IF(A1256=#REF!*12,"",+A1256+1))</f>
        <v>#REF!</v>
      </c>
      <c r="B1257" s="661" t="e">
        <f aca="false">IF(A1257="","",+B1256)</f>
        <v>#REF!</v>
      </c>
      <c r="C1257" s="661" t="e">
        <f aca="false">IF(A1257="","",IF(#REF!+'Plano Prestação Mensal Proposta'!A1257&gt;120,0,ROUND(IF(B1257&gt;0.045,(0.045*0.5),(0.5)*B1257),7)))</f>
        <v>#REF!</v>
      </c>
      <c r="D1257" s="661" t="e">
        <f aca="false">IF(A1257="","",+B1257-C1257)</f>
        <v>#REF!</v>
      </c>
      <c r="E1257" s="662" t="e">
        <f aca="false">IF(A1257="","",IF(F1256="","",+E1256-F1256))</f>
        <v>#REF!</v>
      </c>
      <c r="F1257" s="662" t="e">
        <f aca="false">IF(A1257="","",IF(J1257="","",+J1257-H1257))</f>
        <v>#REF!</v>
      </c>
      <c r="G1257" s="662" t="e">
        <f aca="false">IF(A1257="","",IF(E1257="","",ROUND(+E1257*((1+B1257)^(1/12)-1),2)))</f>
        <v>#REF!</v>
      </c>
      <c r="H1257" s="662" t="e">
        <f aca="false">IF(A1257="","",IF(E1257="","",ROUND(+E1257*((1+D1257)^(1/12)-1),2)))</f>
        <v>#REF!</v>
      </c>
      <c r="I1257" s="662" t="e">
        <f aca="false">IF(A1257="","",+G1257-H1257)</f>
        <v>#REF!</v>
      </c>
      <c r="J1257" s="662" t="e">
        <f aca="false">IF(A1257="","",IF(#REF!="","",PMT((1+D1257)^(1/12)-1,(#REF!*12)-A1257+1,-E1257)))</f>
        <v>#REF!</v>
      </c>
    </row>
    <row r="1258" customFormat="false" ht="14.25" hidden="false" customHeight="false" outlineLevel="0" collapsed="false">
      <c r="A1258" s="660" t="e">
        <f aca="false">IF(A1257="","",IF(A1257=#REF!*12,"",+A1257+1))</f>
        <v>#REF!</v>
      </c>
      <c r="B1258" s="661" t="e">
        <f aca="false">IF(A1258="","",+B1257)</f>
        <v>#REF!</v>
      </c>
      <c r="C1258" s="661" t="e">
        <f aca="false">IF(A1258="","",IF(#REF!+'Plano Prestação Mensal Proposta'!A1258&gt;120,0,ROUND(IF(B1258&gt;0.045,(0.045*0.5),(0.5)*B1258),7)))</f>
        <v>#REF!</v>
      </c>
      <c r="D1258" s="661" t="e">
        <f aca="false">IF(A1258="","",+B1258-C1258)</f>
        <v>#REF!</v>
      </c>
      <c r="E1258" s="662" t="e">
        <f aca="false">IF(A1258="","",IF(F1257="","",+E1257-F1257))</f>
        <v>#REF!</v>
      </c>
      <c r="F1258" s="662" t="e">
        <f aca="false">IF(A1258="","",IF(J1258="","",+J1258-H1258))</f>
        <v>#REF!</v>
      </c>
      <c r="G1258" s="662" t="e">
        <f aca="false">IF(A1258="","",IF(E1258="","",ROUND(+E1258*((1+B1258)^(1/12)-1),2)))</f>
        <v>#REF!</v>
      </c>
      <c r="H1258" s="662" t="e">
        <f aca="false">IF(A1258="","",IF(E1258="","",ROUND(+E1258*((1+D1258)^(1/12)-1),2)))</f>
        <v>#REF!</v>
      </c>
      <c r="I1258" s="662" t="e">
        <f aca="false">IF(A1258="","",+G1258-H1258)</f>
        <v>#REF!</v>
      </c>
      <c r="J1258" s="662" t="e">
        <f aca="false">IF(A1258="","",IF(#REF!="","",PMT((1+D1258)^(1/12)-1,(#REF!*12)-A1258+1,-E1258)))</f>
        <v>#REF!</v>
      </c>
    </row>
    <row r="1259" customFormat="false" ht="14.25" hidden="false" customHeight="false" outlineLevel="0" collapsed="false">
      <c r="A1259" s="660" t="e">
        <f aca="false">IF(A1258="","",IF(A1258=#REF!*12,"",+A1258+1))</f>
        <v>#REF!</v>
      </c>
      <c r="B1259" s="661" t="e">
        <f aca="false">IF(A1259="","",+B1258)</f>
        <v>#REF!</v>
      </c>
      <c r="C1259" s="661" t="e">
        <f aca="false">IF(A1259="","",IF(#REF!+'Plano Prestação Mensal Proposta'!A1259&gt;120,0,ROUND(IF(B1259&gt;0.045,(0.045*0.5),(0.5)*B1259),7)))</f>
        <v>#REF!</v>
      </c>
      <c r="D1259" s="661" t="e">
        <f aca="false">IF(A1259="","",+B1259-C1259)</f>
        <v>#REF!</v>
      </c>
      <c r="E1259" s="662" t="e">
        <f aca="false">IF(A1259="","",IF(F1258="","",+E1258-F1258))</f>
        <v>#REF!</v>
      </c>
      <c r="F1259" s="662" t="e">
        <f aca="false">IF(A1259="","",IF(J1259="","",+J1259-H1259))</f>
        <v>#REF!</v>
      </c>
      <c r="G1259" s="662" t="e">
        <f aca="false">IF(A1259="","",IF(E1259="","",ROUND(+E1259*((1+B1259)^(1/12)-1),2)))</f>
        <v>#REF!</v>
      </c>
      <c r="H1259" s="662" t="e">
        <f aca="false">IF(A1259="","",IF(E1259="","",ROUND(+E1259*((1+D1259)^(1/12)-1),2)))</f>
        <v>#REF!</v>
      </c>
      <c r="I1259" s="662" t="e">
        <f aca="false">IF(A1259="","",+G1259-H1259)</f>
        <v>#REF!</v>
      </c>
      <c r="J1259" s="662" t="e">
        <f aca="false">IF(A1259="","",IF(#REF!="","",PMT((1+D1259)^(1/12)-1,(#REF!*12)-A1259+1,-E1259)))</f>
        <v>#REF!</v>
      </c>
    </row>
    <row r="1260" customFormat="false" ht="14.25" hidden="false" customHeight="false" outlineLevel="0" collapsed="false">
      <c r="A1260" s="660" t="e">
        <f aca="false">IF(A1259="","",IF(A1259=#REF!*12,"",+A1259+1))</f>
        <v>#REF!</v>
      </c>
      <c r="B1260" s="661" t="e">
        <f aca="false">IF(A1260="","",+B1259)</f>
        <v>#REF!</v>
      </c>
      <c r="C1260" s="661" t="e">
        <f aca="false">IF(A1260="","",IF(#REF!+'Plano Prestação Mensal Proposta'!A1260&gt;120,0,ROUND(IF(B1260&gt;0.045,(0.045*0.5),(0.5)*B1260),7)))</f>
        <v>#REF!</v>
      </c>
      <c r="D1260" s="661" t="e">
        <f aca="false">IF(A1260="","",+B1260-C1260)</f>
        <v>#REF!</v>
      </c>
      <c r="E1260" s="662" t="e">
        <f aca="false">IF(A1260="","",IF(F1259="","",+E1259-F1259))</f>
        <v>#REF!</v>
      </c>
      <c r="F1260" s="662" t="e">
        <f aca="false">IF(A1260="","",IF(J1260="","",+J1260-H1260))</f>
        <v>#REF!</v>
      </c>
      <c r="G1260" s="662" t="e">
        <f aca="false">IF(A1260="","",IF(E1260="","",ROUND(+E1260*((1+B1260)^(1/12)-1),2)))</f>
        <v>#REF!</v>
      </c>
      <c r="H1260" s="662" t="e">
        <f aca="false">IF(A1260="","",IF(E1260="","",ROUND(+E1260*((1+D1260)^(1/12)-1),2)))</f>
        <v>#REF!</v>
      </c>
      <c r="I1260" s="662" t="e">
        <f aca="false">IF(A1260="","",+G1260-H1260)</f>
        <v>#REF!</v>
      </c>
      <c r="J1260" s="662" t="e">
        <f aca="false">IF(A1260="","",IF(#REF!="","",PMT((1+D1260)^(1/12)-1,(#REF!*12)-A1260+1,-E1260)))</f>
        <v>#REF!</v>
      </c>
    </row>
    <row r="1261" customFormat="false" ht="14.25" hidden="false" customHeight="false" outlineLevel="0" collapsed="false">
      <c r="A1261" s="660" t="e">
        <f aca="false">IF(A1260="","",IF(A1260=#REF!*12,"",+A1260+1))</f>
        <v>#REF!</v>
      </c>
      <c r="B1261" s="661" t="e">
        <f aca="false">IF(A1261="","",+B1260)</f>
        <v>#REF!</v>
      </c>
      <c r="C1261" s="661" t="e">
        <f aca="false">IF(A1261="","",IF(#REF!+'Plano Prestação Mensal Proposta'!A1261&gt;120,0,ROUND(IF(B1261&gt;0.045,(0.045*0.5),(0.5)*B1261),7)))</f>
        <v>#REF!</v>
      </c>
      <c r="D1261" s="661" t="e">
        <f aca="false">IF(A1261="","",+B1261-C1261)</f>
        <v>#REF!</v>
      </c>
      <c r="E1261" s="662" t="e">
        <f aca="false">IF(A1261="","",IF(F1260="","",+E1260-F1260))</f>
        <v>#REF!</v>
      </c>
      <c r="F1261" s="662" t="e">
        <f aca="false">IF(A1261="","",IF(J1261="","",+J1261-H1261))</f>
        <v>#REF!</v>
      </c>
      <c r="G1261" s="662" t="e">
        <f aca="false">IF(A1261="","",IF(E1261="","",ROUND(+E1261*((1+B1261)^(1/12)-1),2)))</f>
        <v>#REF!</v>
      </c>
      <c r="H1261" s="662" t="e">
        <f aca="false">IF(A1261="","",IF(E1261="","",ROUND(+E1261*((1+D1261)^(1/12)-1),2)))</f>
        <v>#REF!</v>
      </c>
      <c r="I1261" s="662" t="e">
        <f aca="false">IF(A1261="","",+G1261-H1261)</f>
        <v>#REF!</v>
      </c>
      <c r="J1261" s="662" t="e">
        <f aca="false">IF(A1261="","",IF(#REF!="","",PMT((1+D1261)^(1/12)-1,(#REF!*12)-A1261+1,-E1261)))</f>
        <v>#REF!</v>
      </c>
    </row>
    <row r="1262" customFormat="false" ht="14.25" hidden="false" customHeight="false" outlineLevel="0" collapsed="false">
      <c r="A1262" s="660" t="e">
        <f aca="false">IF(A1261="","",IF(A1261=#REF!*12,"",+A1261+1))</f>
        <v>#REF!</v>
      </c>
      <c r="B1262" s="661" t="e">
        <f aca="false">IF(A1262="","",+B1261)</f>
        <v>#REF!</v>
      </c>
      <c r="C1262" s="661" t="e">
        <f aca="false">IF(A1262="","",IF(#REF!+'Plano Prestação Mensal Proposta'!A1262&gt;120,0,ROUND(IF(B1262&gt;0.045,(0.045*0.5),(0.5)*B1262),7)))</f>
        <v>#REF!</v>
      </c>
      <c r="D1262" s="661" t="e">
        <f aca="false">IF(A1262="","",+B1262-C1262)</f>
        <v>#REF!</v>
      </c>
      <c r="E1262" s="662" t="e">
        <f aca="false">IF(A1262="","",IF(F1261="","",+E1261-F1261))</f>
        <v>#REF!</v>
      </c>
      <c r="F1262" s="662" t="e">
        <f aca="false">IF(A1262="","",IF(J1262="","",+J1262-H1262))</f>
        <v>#REF!</v>
      </c>
      <c r="G1262" s="662" t="e">
        <f aca="false">IF(A1262="","",IF(E1262="","",ROUND(+E1262*((1+B1262)^(1/12)-1),2)))</f>
        <v>#REF!</v>
      </c>
      <c r="H1262" s="662" t="e">
        <f aca="false">IF(A1262="","",IF(E1262="","",ROUND(+E1262*((1+D1262)^(1/12)-1),2)))</f>
        <v>#REF!</v>
      </c>
      <c r="I1262" s="662" t="e">
        <f aca="false">IF(A1262="","",+G1262-H1262)</f>
        <v>#REF!</v>
      </c>
      <c r="J1262" s="662" t="e">
        <f aca="false">IF(A1262="","",IF(#REF!="","",PMT((1+D1262)^(1/12)-1,(#REF!*12)-A1262+1,-E1262)))</f>
        <v>#REF!</v>
      </c>
    </row>
    <row r="1263" customFormat="false" ht="14.25" hidden="false" customHeight="false" outlineLevel="0" collapsed="false">
      <c r="A1263" s="660" t="e">
        <f aca="false">IF(A1262="","",IF(A1262=#REF!*12,"",+A1262+1))</f>
        <v>#REF!</v>
      </c>
      <c r="B1263" s="661" t="e">
        <f aca="false">IF(A1263="","",+B1262)</f>
        <v>#REF!</v>
      </c>
      <c r="C1263" s="661" t="e">
        <f aca="false">IF(A1263="","",IF(#REF!+'Plano Prestação Mensal Proposta'!A1263&gt;120,0,ROUND(IF(B1263&gt;0.045,(0.045*0.5),(0.5)*B1263),7)))</f>
        <v>#REF!</v>
      </c>
      <c r="D1263" s="661" t="e">
        <f aca="false">IF(A1263="","",+B1263-C1263)</f>
        <v>#REF!</v>
      </c>
      <c r="E1263" s="662" t="e">
        <f aca="false">IF(A1263="","",IF(F1262="","",+E1262-F1262))</f>
        <v>#REF!</v>
      </c>
      <c r="F1263" s="662" t="e">
        <f aca="false">IF(A1263="","",IF(J1263="","",+J1263-H1263))</f>
        <v>#REF!</v>
      </c>
      <c r="G1263" s="662" t="e">
        <f aca="false">IF(A1263="","",IF(E1263="","",ROUND(+E1263*((1+B1263)^(1/12)-1),2)))</f>
        <v>#REF!</v>
      </c>
      <c r="H1263" s="662" t="e">
        <f aca="false">IF(A1263="","",IF(E1263="","",ROUND(+E1263*((1+D1263)^(1/12)-1),2)))</f>
        <v>#REF!</v>
      </c>
      <c r="I1263" s="662" t="e">
        <f aca="false">IF(A1263="","",+G1263-H1263)</f>
        <v>#REF!</v>
      </c>
      <c r="J1263" s="662" t="e">
        <f aca="false">IF(A1263="","",IF(#REF!="","",PMT((1+D1263)^(1/12)-1,(#REF!*12)-A1263+1,-E1263)))</f>
        <v>#REF!</v>
      </c>
    </row>
    <row r="1264" customFormat="false" ht="14.25" hidden="false" customHeight="false" outlineLevel="0" collapsed="false">
      <c r="A1264" s="660" t="e">
        <f aca="false">IF(A1263="","",IF(A1263=#REF!*12,"",+A1263+1))</f>
        <v>#REF!</v>
      </c>
      <c r="B1264" s="661" t="e">
        <f aca="false">IF(A1264="","",+B1263)</f>
        <v>#REF!</v>
      </c>
      <c r="C1264" s="661" t="e">
        <f aca="false">IF(A1264="","",IF(#REF!+'Plano Prestação Mensal Proposta'!A1264&gt;120,0,ROUND(IF(B1264&gt;0.045,(0.045*0.5),(0.5)*B1264),7)))</f>
        <v>#REF!</v>
      </c>
      <c r="D1264" s="661" t="e">
        <f aca="false">IF(A1264="","",+B1264-C1264)</f>
        <v>#REF!</v>
      </c>
      <c r="E1264" s="662" t="e">
        <f aca="false">IF(A1264="","",IF(F1263="","",+E1263-F1263))</f>
        <v>#REF!</v>
      </c>
      <c r="F1264" s="662" t="e">
        <f aca="false">IF(A1264="","",IF(J1264="","",+J1264-H1264))</f>
        <v>#REF!</v>
      </c>
      <c r="G1264" s="662" t="e">
        <f aca="false">IF(A1264="","",IF(E1264="","",ROUND(+E1264*((1+B1264)^(1/12)-1),2)))</f>
        <v>#REF!</v>
      </c>
      <c r="H1264" s="662" t="e">
        <f aca="false">IF(A1264="","",IF(E1264="","",ROUND(+E1264*((1+D1264)^(1/12)-1),2)))</f>
        <v>#REF!</v>
      </c>
      <c r="I1264" s="662" t="e">
        <f aca="false">IF(A1264="","",+G1264-H1264)</f>
        <v>#REF!</v>
      </c>
      <c r="J1264" s="662" t="e">
        <f aca="false">IF(A1264="","",IF(#REF!="","",PMT((1+D1264)^(1/12)-1,(#REF!*12)-A1264+1,-E1264)))</f>
        <v>#REF!</v>
      </c>
    </row>
    <row r="1265" customFormat="false" ht="14.25" hidden="false" customHeight="false" outlineLevel="0" collapsed="false">
      <c r="A1265" s="660" t="e">
        <f aca="false">IF(A1264="","",IF(A1264=#REF!*12,"",+A1264+1))</f>
        <v>#REF!</v>
      </c>
      <c r="B1265" s="661" t="e">
        <f aca="false">IF(A1265="","",+B1264)</f>
        <v>#REF!</v>
      </c>
      <c r="C1265" s="661" t="e">
        <f aca="false">IF(A1265="","",IF(#REF!+'Plano Prestação Mensal Proposta'!A1265&gt;120,0,ROUND(IF(B1265&gt;0.045,(0.045*0.5),(0.5)*B1265),7)))</f>
        <v>#REF!</v>
      </c>
      <c r="D1265" s="661" t="e">
        <f aca="false">IF(A1265="","",+B1265-C1265)</f>
        <v>#REF!</v>
      </c>
      <c r="E1265" s="662" t="e">
        <f aca="false">IF(A1265="","",IF(F1264="","",+E1264-F1264))</f>
        <v>#REF!</v>
      </c>
      <c r="F1265" s="662" t="e">
        <f aca="false">IF(A1265="","",IF(J1265="","",+J1265-H1265))</f>
        <v>#REF!</v>
      </c>
      <c r="G1265" s="662" t="e">
        <f aca="false">IF(A1265="","",IF(E1265="","",ROUND(+E1265*((1+B1265)^(1/12)-1),2)))</f>
        <v>#REF!</v>
      </c>
      <c r="H1265" s="662" t="e">
        <f aca="false">IF(A1265="","",IF(E1265="","",ROUND(+E1265*((1+D1265)^(1/12)-1),2)))</f>
        <v>#REF!</v>
      </c>
      <c r="I1265" s="662" t="e">
        <f aca="false">IF(A1265="","",+G1265-H1265)</f>
        <v>#REF!</v>
      </c>
      <c r="J1265" s="662" t="e">
        <f aca="false">IF(A1265="","",IF(#REF!="","",PMT((1+D1265)^(1/12)-1,(#REF!*12)-A1265+1,-E1265)))</f>
        <v>#REF!</v>
      </c>
    </row>
    <row r="1266" customFormat="false" ht="14.25" hidden="false" customHeight="false" outlineLevel="0" collapsed="false">
      <c r="A1266" s="660" t="e">
        <f aca="false">IF(A1265="","",IF(A1265=#REF!*12,"",+A1265+1))</f>
        <v>#REF!</v>
      </c>
      <c r="B1266" s="661" t="e">
        <f aca="false">IF(A1266="","",+B1265)</f>
        <v>#REF!</v>
      </c>
      <c r="C1266" s="661" t="e">
        <f aca="false">IF(A1266="","",IF(#REF!+'Plano Prestação Mensal Proposta'!A1266&gt;120,0,ROUND(IF(B1266&gt;0.045,(0.045*0.5),(0.5)*B1266),7)))</f>
        <v>#REF!</v>
      </c>
      <c r="D1266" s="661" t="e">
        <f aca="false">IF(A1266="","",+B1266-C1266)</f>
        <v>#REF!</v>
      </c>
      <c r="E1266" s="662" t="e">
        <f aca="false">IF(A1266="","",IF(F1265="","",+E1265-F1265))</f>
        <v>#REF!</v>
      </c>
      <c r="F1266" s="662" t="e">
        <f aca="false">IF(A1266="","",IF(J1266="","",+J1266-H1266))</f>
        <v>#REF!</v>
      </c>
      <c r="G1266" s="662" t="e">
        <f aca="false">IF(A1266="","",IF(E1266="","",ROUND(+E1266*((1+B1266)^(1/12)-1),2)))</f>
        <v>#REF!</v>
      </c>
      <c r="H1266" s="662" t="e">
        <f aca="false">IF(A1266="","",IF(E1266="","",ROUND(+E1266*((1+D1266)^(1/12)-1),2)))</f>
        <v>#REF!</v>
      </c>
      <c r="I1266" s="662" t="e">
        <f aca="false">IF(A1266="","",+G1266-H1266)</f>
        <v>#REF!</v>
      </c>
      <c r="J1266" s="662" t="e">
        <f aca="false">IF(A1266="","",IF(#REF!="","",PMT((1+D1266)^(1/12)-1,(#REF!*12)-A1266+1,-E1266)))</f>
        <v>#REF!</v>
      </c>
    </row>
    <row r="1267" customFormat="false" ht="14.25" hidden="false" customHeight="false" outlineLevel="0" collapsed="false">
      <c r="A1267" s="660" t="e">
        <f aca="false">IF(A1266="","",IF(A1266=#REF!*12,"",+A1266+1))</f>
        <v>#REF!</v>
      </c>
      <c r="B1267" s="661" t="e">
        <f aca="false">IF(A1267="","",+B1266)</f>
        <v>#REF!</v>
      </c>
      <c r="C1267" s="661" t="e">
        <f aca="false">IF(A1267="","",IF(#REF!+'Plano Prestação Mensal Proposta'!A1267&gt;120,0,ROUND(IF(B1267&gt;0.045,(0.045*0.5),(0.5)*B1267),7)))</f>
        <v>#REF!</v>
      </c>
      <c r="D1267" s="661" t="e">
        <f aca="false">IF(A1267="","",+B1267-C1267)</f>
        <v>#REF!</v>
      </c>
      <c r="E1267" s="662" t="e">
        <f aca="false">IF(A1267="","",IF(F1266="","",+E1266-F1266))</f>
        <v>#REF!</v>
      </c>
      <c r="F1267" s="662" t="e">
        <f aca="false">IF(A1267="","",IF(J1267="","",+J1267-H1267))</f>
        <v>#REF!</v>
      </c>
      <c r="G1267" s="662" t="e">
        <f aca="false">IF(A1267="","",IF(E1267="","",ROUND(+E1267*((1+B1267)^(1/12)-1),2)))</f>
        <v>#REF!</v>
      </c>
      <c r="H1267" s="662" t="e">
        <f aca="false">IF(A1267="","",IF(E1267="","",ROUND(+E1267*((1+D1267)^(1/12)-1),2)))</f>
        <v>#REF!</v>
      </c>
      <c r="I1267" s="662" t="e">
        <f aca="false">IF(A1267="","",+G1267-H1267)</f>
        <v>#REF!</v>
      </c>
      <c r="J1267" s="662" t="e">
        <f aca="false">IF(A1267="","",IF(#REF!="","",PMT((1+D1267)^(1/12)-1,(#REF!*12)-A1267+1,-E1267)))</f>
        <v>#REF!</v>
      </c>
    </row>
    <row r="1268" customFormat="false" ht="14.25" hidden="false" customHeight="false" outlineLevel="0" collapsed="false">
      <c r="A1268" s="660" t="e">
        <f aca="false">IF(A1267="","",IF(A1267=#REF!*12,"",+A1267+1))</f>
        <v>#REF!</v>
      </c>
      <c r="B1268" s="661" t="e">
        <f aca="false">IF(A1268="","",+B1267)</f>
        <v>#REF!</v>
      </c>
      <c r="C1268" s="661" t="e">
        <f aca="false">IF(A1268="","",IF(#REF!+'Plano Prestação Mensal Proposta'!A1268&gt;120,0,ROUND(IF(B1268&gt;0.045,(0.045*0.5),(0.5)*B1268),7)))</f>
        <v>#REF!</v>
      </c>
      <c r="D1268" s="661" t="e">
        <f aca="false">IF(A1268="","",+B1268-C1268)</f>
        <v>#REF!</v>
      </c>
      <c r="E1268" s="662" t="e">
        <f aca="false">IF(A1268="","",IF(F1267="","",+E1267-F1267))</f>
        <v>#REF!</v>
      </c>
      <c r="F1268" s="662" t="e">
        <f aca="false">IF(A1268="","",IF(J1268="","",+J1268-H1268))</f>
        <v>#REF!</v>
      </c>
      <c r="G1268" s="662" t="e">
        <f aca="false">IF(A1268="","",IF(E1268="","",ROUND(+E1268*((1+B1268)^(1/12)-1),2)))</f>
        <v>#REF!</v>
      </c>
      <c r="H1268" s="662" t="e">
        <f aca="false">IF(A1268="","",IF(E1268="","",ROUND(+E1268*((1+D1268)^(1/12)-1),2)))</f>
        <v>#REF!</v>
      </c>
      <c r="I1268" s="662" t="e">
        <f aca="false">IF(A1268="","",+G1268-H1268)</f>
        <v>#REF!</v>
      </c>
      <c r="J1268" s="662" t="e">
        <f aca="false">IF(A1268="","",IF(#REF!="","",PMT((1+D1268)^(1/12)-1,(#REF!*12)-A1268+1,-E1268)))</f>
        <v>#REF!</v>
      </c>
    </row>
    <row r="1269" customFormat="false" ht="14.25" hidden="false" customHeight="false" outlineLevel="0" collapsed="false">
      <c r="A1269" s="660" t="e">
        <f aca="false">IF(A1268="","",IF(A1268=#REF!*12,"",+A1268+1))</f>
        <v>#REF!</v>
      </c>
      <c r="B1269" s="661" t="e">
        <f aca="false">IF(A1269="","",+B1268)</f>
        <v>#REF!</v>
      </c>
      <c r="C1269" s="661" t="e">
        <f aca="false">IF(A1269="","",IF(#REF!+'Plano Prestação Mensal Proposta'!A1269&gt;120,0,ROUND(IF(B1269&gt;0.045,(0.045*0.5),(0.5)*B1269),7)))</f>
        <v>#REF!</v>
      </c>
      <c r="D1269" s="661" t="e">
        <f aca="false">IF(A1269="","",+B1269-C1269)</f>
        <v>#REF!</v>
      </c>
      <c r="E1269" s="662" t="e">
        <f aca="false">IF(A1269="","",IF(F1268="","",+E1268-F1268))</f>
        <v>#REF!</v>
      </c>
      <c r="F1269" s="662" t="e">
        <f aca="false">IF(A1269="","",IF(J1269="","",+J1269-H1269))</f>
        <v>#REF!</v>
      </c>
      <c r="G1269" s="662" t="e">
        <f aca="false">IF(A1269="","",IF(E1269="","",ROUND(+E1269*((1+B1269)^(1/12)-1),2)))</f>
        <v>#REF!</v>
      </c>
      <c r="H1269" s="662" t="e">
        <f aca="false">IF(A1269="","",IF(E1269="","",ROUND(+E1269*((1+D1269)^(1/12)-1),2)))</f>
        <v>#REF!</v>
      </c>
      <c r="I1269" s="662" t="e">
        <f aca="false">IF(A1269="","",+G1269-H1269)</f>
        <v>#REF!</v>
      </c>
      <c r="J1269" s="662" t="e">
        <f aca="false">IF(A1269="","",IF(#REF!="","",PMT((1+D1269)^(1/12)-1,(#REF!*12)-A1269+1,-E1269)))</f>
        <v>#REF!</v>
      </c>
    </row>
    <row r="1270" customFormat="false" ht="14.25" hidden="false" customHeight="false" outlineLevel="0" collapsed="false">
      <c r="A1270" s="660" t="e">
        <f aca="false">IF(A1269="","",IF(A1269=#REF!*12,"",+A1269+1))</f>
        <v>#REF!</v>
      </c>
      <c r="B1270" s="661" t="e">
        <f aca="false">IF(A1270="","",+B1269)</f>
        <v>#REF!</v>
      </c>
      <c r="C1270" s="661" t="e">
        <f aca="false">IF(A1270="","",IF(#REF!+'Plano Prestação Mensal Proposta'!A1270&gt;120,0,ROUND(IF(B1270&gt;0.045,(0.045*0.5),(0.5)*B1270),7)))</f>
        <v>#REF!</v>
      </c>
      <c r="D1270" s="661" t="e">
        <f aca="false">IF(A1270="","",+B1270-C1270)</f>
        <v>#REF!</v>
      </c>
      <c r="E1270" s="662" t="e">
        <f aca="false">IF(A1270="","",IF(F1269="","",+E1269-F1269))</f>
        <v>#REF!</v>
      </c>
      <c r="F1270" s="662" t="e">
        <f aca="false">IF(A1270="","",IF(J1270="","",+J1270-H1270))</f>
        <v>#REF!</v>
      </c>
      <c r="G1270" s="662" t="e">
        <f aca="false">IF(A1270="","",IF(E1270="","",ROUND(+E1270*((1+B1270)^(1/12)-1),2)))</f>
        <v>#REF!</v>
      </c>
      <c r="H1270" s="662" t="e">
        <f aca="false">IF(A1270="","",IF(E1270="","",ROUND(+E1270*((1+D1270)^(1/12)-1),2)))</f>
        <v>#REF!</v>
      </c>
      <c r="I1270" s="662" t="e">
        <f aca="false">IF(A1270="","",+G1270-H1270)</f>
        <v>#REF!</v>
      </c>
      <c r="J1270" s="662" t="e">
        <f aca="false">IF(A1270="","",IF(#REF!="","",PMT((1+D1270)^(1/12)-1,(#REF!*12)-A1270+1,-E1270)))</f>
        <v>#REF!</v>
      </c>
    </row>
    <row r="1271" customFormat="false" ht="14.25" hidden="false" customHeight="false" outlineLevel="0" collapsed="false">
      <c r="A1271" s="660" t="e">
        <f aca="false">IF(A1270="","",IF(A1270=#REF!*12,"",+A1270+1))</f>
        <v>#REF!</v>
      </c>
      <c r="B1271" s="661" t="e">
        <f aca="false">IF(A1271="","",+B1270)</f>
        <v>#REF!</v>
      </c>
      <c r="C1271" s="661" t="e">
        <f aca="false">IF(A1271="","",IF(#REF!+'Plano Prestação Mensal Proposta'!A1271&gt;120,0,ROUND(IF(B1271&gt;0.045,(0.045*0.5),(0.5)*B1271),7)))</f>
        <v>#REF!</v>
      </c>
      <c r="D1271" s="661" t="e">
        <f aca="false">IF(A1271="","",+B1271-C1271)</f>
        <v>#REF!</v>
      </c>
      <c r="E1271" s="662" t="e">
        <f aca="false">IF(A1271="","",IF(F1270="","",+E1270-F1270))</f>
        <v>#REF!</v>
      </c>
      <c r="F1271" s="662" t="e">
        <f aca="false">IF(A1271="","",IF(J1271="","",+J1271-H1271))</f>
        <v>#REF!</v>
      </c>
      <c r="G1271" s="662" t="e">
        <f aca="false">IF(A1271="","",IF(E1271="","",ROUND(+E1271*((1+B1271)^(1/12)-1),2)))</f>
        <v>#REF!</v>
      </c>
      <c r="H1271" s="662" t="e">
        <f aca="false">IF(A1271="","",IF(E1271="","",ROUND(+E1271*((1+D1271)^(1/12)-1),2)))</f>
        <v>#REF!</v>
      </c>
      <c r="I1271" s="662" t="e">
        <f aca="false">IF(A1271="","",+G1271-H1271)</f>
        <v>#REF!</v>
      </c>
      <c r="J1271" s="662" t="e">
        <f aca="false">IF(A1271="","",IF(#REF!="","",PMT((1+D1271)^(1/12)-1,(#REF!*12)-A1271+1,-E1271)))</f>
        <v>#REF!</v>
      </c>
    </row>
    <row r="1272" customFormat="false" ht="14.25" hidden="false" customHeight="false" outlineLevel="0" collapsed="false">
      <c r="A1272" s="660" t="e">
        <f aca="false">IF(A1271="","",IF(A1271=#REF!*12,"",+A1271+1))</f>
        <v>#REF!</v>
      </c>
      <c r="B1272" s="661" t="e">
        <f aca="false">IF(A1272="","",+B1271)</f>
        <v>#REF!</v>
      </c>
      <c r="C1272" s="661" t="e">
        <f aca="false">IF(A1272="","",IF(#REF!+'Plano Prestação Mensal Proposta'!A1272&gt;120,0,ROUND(IF(B1272&gt;0.045,(0.045*0.5),(0.5)*B1272),7)))</f>
        <v>#REF!</v>
      </c>
      <c r="D1272" s="661" t="e">
        <f aca="false">IF(A1272="","",+B1272-C1272)</f>
        <v>#REF!</v>
      </c>
      <c r="E1272" s="662" t="e">
        <f aca="false">IF(A1272="","",IF(F1271="","",+E1271-F1271))</f>
        <v>#REF!</v>
      </c>
      <c r="F1272" s="662" t="e">
        <f aca="false">IF(A1272="","",IF(J1272="","",+J1272-H1272))</f>
        <v>#REF!</v>
      </c>
      <c r="G1272" s="662" t="e">
        <f aca="false">IF(A1272="","",IF(E1272="","",ROUND(+E1272*((1+B1272)^(1/12)-1),2)))</f>
        <v>#REF!</v>
      </c>
      <c r="H1272" s="662" t="e">
        <f aca="false">IF(A1272="","",IF(E1272="","",ROUND(+E1272*((1+D1272)^(1/12)-1),2)))</f>
        <v>#REF!</v>
      </c>
      <c r="I1272" s="662" t="e">
        <f aca="false">IF(A1272="","",+G1272-H1272)</f>
        <v>#REF!</v>
      </c>
      <c r="J1272" s="662" t="e">
        <f aca="false">IF(A1272="","",IF(#REF!="","",PMT((1+D1272)^(1/12)-1,(#REF!*12)-A1272+1,-E1272)))</f>
        <v>#REF!</v>
      </c>
    </row>
    <row r="1273" customFormat="false" ht="14.25" hidden="false" customHeight="false" outlineLevel="0" collapsed="false">
      <c r="A1273" s="660" t="e">
        <f aca="false">IF(A1272="","",IF(A1272=#REF!*12,"",+A1272+1))</f>
        <v>#REF!</v>
      </c>
      <c r="B1273" s="661" t="e">
        <f aca="false">IF(A1273="","",+B1272)</f>
        <v>#REF!</v>
      </c>
      <c r="C1273" s="661" t="e">
        <f aca="false">IF(A1273="","",IF(#REF!+'Plano Prestação Mensal Proposta'!A1273&gt;120,0,ROUND(IF(B1273&gt;0.045,(0.045*0.5),(0.5)*B1273),7)))</f>
        <v>#REF!</v>
      </c>
      <c r="D1273" s="661" t="e">
        <f aca="false">IF(A1273="","",+B1273-C1273)</f>
        <v>#REF!</v>
      </c>
      <c r="E1273" s="662" t="e">
        <f aca="false">IF(A1273="","",IF(F1272="","",+E1272-F1272))</f>
        <v>#REF!</v>
      </c>
      <c r="F1273" s="662" t="e">
        <f aca="false">IF(A1273="","",IF(J1273="","",+J1273-H1273))</f>
        <v>#REF!</v>
      </c>
      <c r="G1273" s="662" t="e">
        <f aca="false">IF(A1273="","",IF(E1273="","",ROUND(+E1273*((1+B1273)^(1/12)-1),2)))</f>
        <v>#REF!</v>
      </c>
      <c r="H1273" s="662" t="e">
        <f aca="false">IF(A1273="","",IF(E1273="","",ROUND(+E1273*((1+D1273)^(1/12)-1),2)))</f>
        <v>#REF!</v>
      </c>
      <c r="I1273" s="662" t="e">
        <f aca="false">IF(A1273="","",+G1273-H1273)</f>
        <v>#REF!</v>
      </c>
      <c r="J1273" s="662" t="e">
        <f aca="false">IF(A1273="","",IF(#REF!="","",PMT((1+D1273)^(1/12)-1,(#REF!*12)-A1273+1,-E1273)))</f>
        <v>#REF!</v>
      </c>
    </row>
    <row r="1274" customFormat="false" ht="14.25" hidden="false" customHeight="false" outlineLevel="0" collapsed="false">
      <c r="A1274" s="660" t="e">
        <f aca="false">IF(A1273="","",IF(A1273=#REF!*12,"",+A1273+1))</f>
        <v>#REF!</v>
      </c>
      <c r="B1274" s="661" t="e">
        <f aca="false">IF(A1274="","",+B1273)</f>
        <v>#REF!</v>
      </c>
      <c r="C1274" s="661" t="e">
        <f aca="false">IF(A1274="","",IF(#REF!+'Plano Prestação Mensal Proposta'!A1274&gt;120,0,ROUND(IF(B1274&gt;0.045,(0.045*0.5),(0.5)*B1274),7)))</f>
        <v>#REF!</v>
      </c>
      <c r="D1274" s="661" t="e">
        <f aca="false">IF(A1274="","",+B1274-C1274)</f>
        <v>#REF!</v>
      </c>
      <c r="E1274" s="662" t="e">
        <f aca="false">IF(A1274="","",IF(F1273="","",+E1273-F1273))</f>
        <v>#REF!</v>
      </c>
      <c r="F1274" s="662" t="e">
        <f aca="false">IF(A1274="","",IF(J1274="","",+J1274-H1274))</f>
        <v>#REF!</v>
      </c>
      <c r="G1274" s="662" t="e">
        <f aca="false">IF(A1274="","",IF(E1274="","",ROUND(+E1274*((1+B1274)^(1/12)-1),2)))</f>
        <v>#REF!</v>
      </c>
      <c r="H1274" s="662" t="e">
        <f aca="false">IF(A1274="","",IF(E1274="","",ROUND(+E1274*((1+D1274)^(1/12)-1),2)))</f>
        <v>#REF!</v>
      </c>
      <c r="I1274" s="662" t="e">
        <f aca="false">IF(A1274="","",+G1274-H1274)</f>
        <v>#REF!</v>
      </c>
      <c r="J1274" s="662" t="e">
        <f aca="false">IF(A1274="","",IF(#REF!="","",PMT((1+D1274)^(1/12)-1,(#REF!*12)-A1274+1,-E1274)))</f>
        <v>#REF!</v>
      </c>
    </row>
    <row r="1275" customFormat="false" ht="14.25" hidden="false" customHeight="false" outlineLevel="0" collapsed="false">
      <c r="A1275" s="660" t="e">
        <f aca="false">IF(A1274="","",IF(A1274=#REF!*12,"",+A1274+1))</f>
        <v>#REF!</v>
      </c>
      <c r="B1275" s="661" t="e">
        <f aca="false">IF(A1275="","",+B1274)</f>
        <v>#REF!</v>
      </c>
      <c r="C1275" s="661" t="e">
        <f aca="false">IF(A1275="","",IF(#REF!+'Plano Prestação Mensal Proposta'!A1275&gt;120,0,ROUND(IF(B1275&gt;0.045,(0.045*0.5),(0.5)*B1275),7)))</f>
        <v>#REF!</v>
      </c>
      <c r="D1275" s="661" t="e">
        <f aca="false">IF(A1275="","",+B1275-C1275)</f>
        <v>#REF!</v>
      </c>
      <c r="E1275" s="662" t="e">
        <f aca="false">IF(A1275="","",IF(F1274="","",+E1274-F1274))</f>
        <v>#REF!</v>
      </c>
      <c r="F1275" s="662" t="e">
        <f aca="false">IF(A1275="","",IF(J1275="","",+J1275-H1275))</f>
        <v>#REF!</v>
      </c>
      <c r="G1275" s="662" t="e">
        <f aca="false">IF(A1275="","",IF(E1275="","",ROUND(+E1275*((1+B1275)^(1/12)-1),2)))</f>
        <v>#REF!</v>
      </c>
      <c r="H1275" s="662" t="e">
        <f aca="false">IF(A1275="","",IF(E1275="","",ROUND(+E1275*((1+D1275)^(1/12)-1),2)))</f>
        <v>#REF!</v>
      </c>
      <c r="I1275" s="662" t="e">
        <f aca="false">IF(A1275="","",+G1275-H1275)</f>
        <v>#REF!</v>
      </c>
      <c r="J1275" s="662" t="e">
        <f aca="false">IF(A1275="","",IF(#REF!="","",PMT((1+D1275)^(1/12)-1,(#REF!*12)-A1275+1,-E1275)))</f>
        <v>#REF!</v>
      </c>
    </row>
    <row r="1276" customFormat="false" ht="14.25" hidden="false" customHeight="false" outlineLevel="0" collapsed="false">
      <c r="A1276" s="660" t="e">
        <f aca="false">IF(A1275="","",IF(A1275=#REF!*12,"",+A1275+1))</f>
        <v>#REF!</v>
      </c>
      <c r="B1276" s="661" t="e">
        <f aca="false">IF(A1276="","",+B1275)</f>
        <v>#REF!</v>
      </c>
      <c r="C1276" s="661" t="e">
        <f aca="false">IF(A1276="","",IF(#REF!+'Plano Prestação Mensal Proposta'!A1276&gt;120,0,ROUND(IF(B1276&gt;0.045,(0.045*0.5),(0.5)*B1276),7)))</f>
        <v>#REF!</v>
      </c>
      <c r="D1276" s="661" t="e">
        <f aca="false">IF(A1276="","",+B1276-C1276)</f>
        <v>#REF!</v>
      </c>
      <c r="E1276" s="662" t="e">
        <f aca="false">IF(A1276="","",IF(F1275="","",+E1275-F1275))</f>
        <v>#REF!</v>
      </c>
      <c r="F1276" s="662" t="e">
        <f aca="false">IF(A1276="","",IF(J1276="","",+J1276-H1276))</f>
        <v>#REF!</v>
      </c>
      <c r="G1276" s="662" t="e">
        <f aca="false">IF(A1276="","",IF(E1276="","",ROUND(+E1276*((1+B1276)^(1/12)-1),2)))</f>
        <v>#REF!</v>
      </c>
      <c r="H1276" s="662" t="e">
        <f aca="false">IF(A1276="","",IF(E1276="","",ROUND(+E1276*((1+D1276)^(1/12)-1),2)))</f>
        <v>#REF!</v>
      </c>
      <c r="I1276" s="662" t="e">
        <f aca="false">IF(A1276="","",+G1276-H1276)</f>
        <v>#REF!</v>
      </c>
      <c r="J1276" s="662" t="e">
        <f aca="false">IF(A1276="","",IF(#REF!="","",PMT((1+D1276)^(1/12)-1,(#REF!*12)-A1276+1,-E1276)))</f>
        <v>#REF!</v>
      </c>
    </row>
    <row r="1277" customFormat="false" ht="14.25" hidden="false" customHeight="false" outlineLevel="0" collapsed="false">
      <c r="A1277" s="660" t="e">
        <f aca="false">IF(A1276="","",IF(A1276=#REF!*12,"",+A1276+1))</f>
        <v>#REF!</v>
      </c>
      <c r="B1277" s="661" t="e">
        <f aca="false">IF(A1277="","",+B1276)</f>
        <v>#REF!</v>
      </c>
      <c r="C1277" s="661" t="e">
        <f aca="false">IF(A1277="","",IF(#REF!+'Plano Prestação Mensal Proposta'!A1277&gt;120,0,ROUND(IF(B1277&gt;0.045,(0.045*0.5),(0.5)*B1277),7)))</f>
        <v>#REF!</v>
      </c>
      <c r="D1277" s="661" t="e">
        <f aca="false">IF(A1277="","",+B1277-C1277)</f>
        <v>#REF!</v>
      </c>
      <c r="E1277" s="662" t="e">
        <f aca="false">IF(A1277="","",IF(F1276="","",+E1276-F1276))</f>
        <v>#REF!</v>
      </c>
      <c r="F1277" s="662" t="e">
        <f aca="false">IF(A1277="","",IF(J1277="","",+J1277-H1277))</f>
        <v>#REF!</v>
      </c>
      <c r="G1277" s="662" t="e">
        <f aca="false">IF(A1277="","",IF(E1277="","",ROUND(+E1277*((1+B1277)^(1/12)-1),2)))</f>
        <v>#REF!</v>
      </c>
      <c r="H1277" s="662" t="e">
        <f aca="false">IF(A1277="","",IF(E1277="","",ROUND(+E1277*((1+D1277)^(1/12)-1),2)))</f>
        <v>#REF!</v>
      </c>
      <c r="I1277" s="662" t="e">
        <f aca="false">IF(A1277="","",+G1277-H1277)</f>
        <v>#REF!</v>
      </c>
      <c r="J1277" s="662" t="e">
        <f aca="false">IF(A1277="","",IF(#REF!="","",PMT((1+D1277)^(1/12)-1,(#REF!*12)-A1277+1,-E1277)))</f>
        <v>#REF!</v>
      </c>
    </row>
    <row r="1278" customFormat="false" ht="14.25" hidden="false" customHeight="false" outlineLevel="0" collapsed="false">
      <c r="A1278" s="660" t="e">
        <f aca="false">IF(A1277="","",IF(A1277=#REF!*12,"",+A1277+1))</f>
        <v>#REF!</v>
      </c>
      <c r="B1278" s="661" t="e">
        <f aca="false">IF(A1278="","",+B1277)</f>
        <v>#REF!</v>
      </c>
      <c r="C1278" s="661" t="e">
        <f aca="false">IF(A1278="","",IF(#REF!+'Plano Prestação Mensal Proposta'!A1278&gt;120,0,ROUND(IF(B1278&gt;0.045,(0.045*0.5),(0.5)*B1278),7)))</f>
        <v>#REF!</v>
      </c>
      <c r="D1278" s="661" t="e">
        <f aca="false">IF(A1278="","",+B1278-C1278)</f>
        <v>#REF!</v>
      </c>
      <c r="E1278" s="662" t="e">
        <f aca="false">IF(A1278="","",IF(F1277="","",+E1277-F1277))</f>
        <v>#REF!</v>
      </c>
      <c r="F1278" s="662" t="e">
        <f aca="false">IF(A1278="","",IF(J1278="","",+J1278-H1278))</f>
        <v>#REF!</v>
      </c>
      <c r="G1278" s="662" t="e">
        <f aca="false">IF(A1278="","",IF(E1278="","",ROUND(+E1278*((1+B1278)^(1/12)-1),2)))</f>
        <v>#REF!</v>
      </c>
      <c r="H1278" s="662" t="e">
        <f aca="false">IF(A1278="","",IF(E1278="","",ROUND(+E1278*((1+D1278)^(1/12)-1),2)))</f>
        <v>#REF!</v>
      </c>
      <c r="I1278" s="662" t="e">
        <f aca="false">IF(A1278="","",+G1278-H1278)</f>
        <v>#REF!</v>
      </c>
      <c r="J1278" s="662" t="e">
        <f aca="false">IF(A1278="","",IF(#REF!="","",PMT((1+D1278)^(1/12)-1,(#REF!*12)-A1278+1,-E1278)))</f>
        <v>#REF!</v>
      </c>
    </row>
    <row r="1279" customFormat="false" ht="14.25" hidden="false" customHeight="false" outlineLevel="0" collapsed="false">
      <c r="A1279" s="660" t="e">
        <f aca="false">IF(A1278="","",IF(A1278=#REF!*12,"",+A1278+1))</f>
        <v>#REF!</v>
      </c>
      <c r="B1279" s="661" t="e">
        <f aca="false">IF(A1279="","",+B1278)</f>
        <v>#REF!</v>
      </c>
      <c r="C1279" s="661" t="e">
        <f aca="false">IF(A1279="","",IF(#REF!+'Plano Prestação Mensal Proposta'!A1279&gt;120,0,ROUND(IF(B1279&gt;0.045,(0.045*0.5),(0.5)*B1279),7)))</f>
        <v>#REF!</v>
      </c>
      <c r="D1279" s="661" t="e">
        <f aca="false">IF(A1279="","",+B1279-C1279)</f>
        <v>#REF!</v>
      </c>
      <c r="E1279" s="662" t="e">
        <f aca="false">IF(A1279="","",IF(F1278="","",+E1278-F1278))</f>
        <v>#REF!</v>
      </c>
      <c r="F1279" s="662" t="e">
        <f aca="false">IF(A1279="","",IF(J1279="","",+J1279-H1279))</f>
        <v>#REF!</v>
      </c>
      <c r="G1279" s="662" t="e">
        <f aca="false">IF(A1279="","",IF(E1279="","",ROUND(+E1279*((1+B1279)^(1/12)-1),2)))</f>
        <v>#REF!</v>
      </c>
      <c r="H1279" s="662" t="e">
        <f aca="false">IF(A1279="","",IF(E1279="","",ROUND(+E1279*((1+D1279)^(1/12)-1),2)))</f>
        <v>#REF!</v>
      </c>
      <c r="I1279" s="662" t="e">
        <f aca="false">IF(A1279="","",+G1279-H1279)</f>
        <v>#REF!</v>
      </c>
      <c r="J1279" s="662" t="e">
        <f aca="false">IF(A1279="","",IF(#REF!="","",PMT((1+D1279)^(1/12)-1,(#REF!*12)-A1279+1,-E1279)))</f>
        <v>#REF!</v>
      </c>
    </row>
    <row r="1280" customFormat="false" ht="14.25" hidden="false" customHeight="false" outlineLevel="0" collapsed="false">
      <c r="A1280" s="660" t="e">
        <f aca="false">IF(A1279="","",IF(A1279=#REF!*12,"",+A1279+1))</f>
        <v>#REF!</v>
      </c>
      <c r="B1280" s="661" t="e">
        <f aca="false">IF(A1280="","",+B1279)</f>
        <v>#REF!</v>
      </c>
      <c r="C1280" s="661" t="e">
        <f aca="false">IF(A1280="","",IF(#REF!+'Plano Prestação Mensal Proposta'!A1280&gt;120,0,ROUND(IF(B1280&gt;0.045,(0.045*0.5),(0.5)*B1280),7)))</f>
        <v>#REF!</v>
      </c>
      <c r="D1280" s="661" t="e">
        <f aca="false">IF(A1280="","",+B1280-C1280)</f>
        <v>#REF!</v>
      </c>
      <c r="E1280" s="662" t="e">
        <f aca="false">IF(A1280="","",IF(F1279="","",+E1279-F1279))</f>
        <v>#REF!</v>
      </c>
      <c r="F1280" s="662" t="e">
        <f aca="false">IF(A1280="","",IF(J1280="","",+J1280-H1280))</f>
        <v>#REF!</v>
      </c>
      <c r="G1280" s="662" t="e">
        <f aca="false">IF(A1280="","",IF(E1280="","",ROUND(+E1280*((1+B1280)^(1/12)-1),2)))</f>
        <v>#REF!</v>
      </c>
      <c r="H1280" s="662" t="e">
        <f aca="false">IF(A1280="","",IF(E1280="","",ROUND(+E1280*((1+D1280)^(1/12)-1),2)))</f>
        <v>#REF!</v>
      </c>
      <c r="I1280" s="662" t="e">
        <f aca="false">IF(A1280="","",+G1280-H1280)</f>
        <v>#REF!</v>
      </c>
      <c r="J1280" s="662" t="e">
        <f aca="false">IF(A1280="","",IF(#REF!="","",PMT((1+D1280)^(1/12)-1,(#REF!*12)-A1280+1,-E1280)))</f>
        <v>#REF!</v>
      </c>
    </row>
    <row r="1281" customFormat="false" ht="14.25" hidden="false" customHeight="false" outlineLevel="0" collapsed="false">
      <c r="A1281" s="660" t="e">
        <f aca="false">IF(A1280="","",IF(A1280=#REF!*12,"",+A1280+1))</f>
        <v>#REF!</v>
      </c>
      <c r="B1281" s="661" t="e">
        <f aca="false">IF(A1281="","",+B1280)</f>
        <v>#REF!</v>
      </c>
      <c r="C1281" s="661" t="e">
        <f aca="false">IF(A1281="","",IF(#REF!+'Plano Prestação Mensal Proposta'!A1281&gt;120,0,ROUND(IF(B1281&gt;0.045,(0.045*0.5),(0.5)*B1281),7)))</f>
        <v>#REF!</v>
      </c>
      <c r="D1281" s="661" t="e">
        <f aca="false">IF(A1281="","",+B1281-C1281)</f>
        <v>#REF!</v>
      </c>
      <c r="E1281" s="662" t="e">
        <f aca="false">IF(A1281="","",IF(F1280="","",+E1280-F1280))</f>
        <v>#REF!</v>
      </c>
      <c r="F1281" s="662" t="e">
        <f aca="false">IF(A1281="","",IF(J1281="","",+J1281-H1281))</f>
        <v>#REF!</v>
      </c>
      <c r="G1281" s="662" t="e">
        <f aca="false">IF(A1281="","",IF(E1281="","",ROUND(+E1281*((1+B1281)^(1/12)-1),2)))</f>
        <v>#REF!</v>
      </c>
      <c r="H1281" s="662" t="e">
        <f aca="false">IF(A1281="","",IF(E1281="","",ROUND(+E1281*((1+D1281)^(1/12)-1),2)))</f>
        <v>#REF!</v>
      </c>
      <c r="I1281" s="662" t="e">
        <f aca="false">IF(A1281="","",+G1281-H1281)</f>
        <v>#REF!</v>
      </c>
      <c r="J1281" s="662" t="e">
        <f aca="false">IF(A1281="","",IF(#REF!="","",PMT((1+D1281)^(1/12)-1,(#REF!*12)-A1281+1,-E1281)))</f>
        <v>#REF!</v>
      </c>
    </row>
    <row r="1282" customFormat="false" ht="14.25" hidden="false" customHeight="false" outlineLevel="0" collapsed="false">
      <c r="A1282" s="660" t="e">
        <f aca="false">IF(A1281="","",IF(A1281=#REF!*12,"",+A1281+1))</f>
        <v>#REF!</v>
      </c>
      <c r="B1282" s="661" t="e">
        <f aca="false">IF(A1282="","",+B1281)</f>
        <v>#REF!</v>
      </c>
      <c r="C1282" s="661" t="e">
        <f aca="false">IF(A1282="","",IF(#REF!+'Plano Prestação Mensal Proposta'!A1282&gt;120,0,ROUND(IF(B1282&gt;0.045,(0.045*0.5),(0.5)*B1282),7)))</f>
        <v>#REF!</v>
      </c>
      <c r="D1282" s="661" t="e">
        <f aca="false">IF(A1282="","",+B1282-C1282)</f>
        <v>#REF!</v>
      </c>
      <c r="E1282" s="662" t="e">
        <f aca="false">IF(A1282="","",IF(F1281="","",+E1281-F1281))</f>
        <v>#REF!</v>
      </c>
      <c r="F1282" s="662" t="e">
        <f aca="false">IF(A1282="","",IF(J1282="","",+J1282-H1282))</f>
        <v>#REF!</v>
      </c>
      <c r="G1282" s="662" t="e">
        <f aca="false">IF(A1282="","",IF(E1282="","",ROUND(+E1282*((1+B1282)^(1/12)-1),2)))</f>
        <v>#REF!</v>
      </c>
      <c r="H1282" s="662" t="e">
        <f aca="false">IF(A1282="","",IF(E1282="","",ROUND(+E1282*((1+D1282)^(1/12)-1),2)))</f>
        <v>#REF!</v>
      </c>
      <c r="I1282" s="662" t="e">
        <f aca="false">IF(A1282="","",+G1282-H1282)</f>
        <v>#REF!</v>
      </c>
      <c r="J1282" s="662" t="e">
        <f aca="false">IF(A1282="","",IF(#REF!="","",PMT((1+D1282)^(1/12)-1,(#REF!*12)-A1282+1,-E1282)))</f>
        <v>#REF!</v>
      </c>
    </row>
    <row r="1283" customFormat="false" ht="14.25" hidden="false" customHeight="false" outlineLevel="0" collapsed="false">
      <c r="A1283" s="660" t="e">
        <f aca="false">IF(A1282="","",IF(A1282=#REF!*12,"",+A1282+1))</f>
        <v>#REF!</v>
      </c>
      <c r="B1283" s="661" t="e">
        <f aca="false">IF(A1283="","",+B1282)</f>
        <v>#REF!</v>
      </c>
      <c r="C1283" s="661" t="e">
        <f aca="false">IF(A1283="","",IF(#REF!+'Plano Prestação Mensal Proposta'!A1283&gt;120,0,ROUND(IF(B1283&gt;0.045,(0.045*0.5),(0.5)*B1283),7)))</f>
        <v>#REF!</v>
      </c>
      <c r="D1283" s="661" t="e">
        <f aca="false">IF(A1283="","",+B1283-C1283)</f>
        <v>#REF!</v>
      </c>
      <c r="E1283" s="662" t="e">
        <f aca="false">IF(A1283="","",IF(F1282="","",+E1282-F1282))</f>
        <v>#REF!</v>
      </c>
      <c r="F1283" s="662" t="e">
        <f aca="false">IF(A1283="","",IF(J1283="","",+J1283-H1283))</f>
        <v>#REF!</v>
      </c>
      <c r="G1283" s="662" t="e">
        <f aca="false">IF(A1283="","",IF(E1283="","",ROUND(+E1283*((1+B1283)^(1/12)-1),2)))</f>
        <v>#REF!</v>
      </c>
      <c r="H1283" s="662" t="e">
        <f aca="false">IF(A1283="","",IF(E1283="","",ROUND(+E1283*((1+D1283)^(1/12)-1),2)))</f>
        <v>#REF!</v>
      </c>
      <c r="I1283" s="662" t="e">
        <f aca="false">IF(A1283="","",+G1283-H1283)</f>
        <v>#REF!</v>
      </c>
      <c r="J1283" s="662" t="e">
        <f aca="false">IF(A1283="","",IF(#REF!="","",PMT((1+D1283)^(1/12)-1,(#REF!*12)-A1283+1,-E1283)))</f>
        <v>#REF!</v>
      </c>
    </row>
    <row r="1284" customFormat="false" ht="14.25" hidden="false" customHeight="false" outlineLevel="0" collapsed="false">
      <c r="A1284" s="660" t="e">
        <f aca="false">IF(A1283="","",IF(A1283=#REF!*12,"",+A1283+1))</f>
        <v>#REF!</v>
      </c>
      <c r="B1284" s="661" t="e">
        <f aca="false">IF(A1284="","",+B1283)</f>
        <v>#REF!</v>
      </c>
      <c r="C1284" s="661" t="e">
        <f aca="false">IF(A1284="","",IF(#REF!+'Plano Prestação Mensal Proposta'!A1284&gt;120,0,ROUND(IF(B1284&gt;0.045,(0.045*0.5),(0.5)*B1284),7)))</f>
        <v>#REF!</v>
      </c>
      <c r="D1284" s="661" t="e">
        <f aca="false">IF(A1284="","",+B1284-C1284)</f>
        <v>#REF!</v>
      </c>
      <c r="E1284" s="662" t="e">
        <f aca="false">IF(A1284="","",IF(F1283="","",+E1283-F1283))</f>
        <v>#REF!</v>
      </c>
      <c r="F1284" s="662" t="e">
        <f aca="false">IF(A1284="","",IF(J1284="","",+J1284-H1284))</f>
        <v>#REF!</v>
      </c>
      <c r="G1284" s="662" t="e">
        <f aca="false">IF(A1284="","",IF(E1284="","",ROUND(+E1284*((1+B1284)^(1/12)-1),2)))</f>
        <v>#REF!</v>
      </c>
      <c r="H1284" s="662" t="e">
        <f aca="false">IF(A1284="","",IF(E1284="","",ROUND(+E1284*((1+D1284)^(1/12)-1),2)))</f>
        <v>#REF!</v>
      </c>
      <c r="I1284" s="662" t="e">
        <f aca="false">IF(A1284="","",+G1284-H1284)</f>
        <v>#REF!</v>
      </c>
      <c r="J1284" s="662" t="e">
        <f aca="false">IF(A1284="","",IF(#REF!="","",PMT((1+D1284)^(1/12)-1,(#REF!*12)-A1284+1,-E1284)))</f>
        <v>#REF!</v>
      </c>
    </row>
    <row r="1285" customFormat="false" ht="14.25" hidden="false" customHeight="false" outlineLevel="0" collapsed="false">
      <c r="A1285" s="660" t="e">
        <f aca="false">IF(A1284="","",IF(A1284=#REF!*12,"",+A1284+1))</f>
        <v>#REF!</v>
      </c>
      <c r="B1285" s="661" t="e">
        <f aca="false">IF(A1285="","",+B1284)</f>
        <v>#REF!</v>
      </c>
      <c r="C1285" s="661" t="e">
        <f aca="false">IF(A1285="","",IF(#REF!+'Plano Prestação Mensal Proposta'!A1285&gt;120,0,ROUND(IF(B1285&gt;0.045,(0.045*0.5),(0.5)*B1285),7)))</f>
        <v>#REF!</v>
      </c>
      <c r="D1285" s="661" t="e">
        <f aca="false">IF(A1285="","",+B1285-C1285)</f>
        <v>#REF!</v>
      </c>
      <c r="E1285" s="662" t="e">
        <f aca="false">IF(A1285="","",IF(F1284="","",+E1284-F1284))</f>
        <v>#REF!</v>
      </c>
      <c r="F1285" s="662" t="e">
        <f aca="false">IF(A1285="","",IF(J1285="","",+J1285-H1285))</f>
        <v>#REF!</v>
      </c>
      <c r="G1285" s="662" t="e">
        <f aca="false">IF(A1285="","",IF(E1285="","",ROUND(+E1285*((1+B1285)^(1/12)-1),2)))</f>
        <v>#REF!</v>
      </c>
      <c r="H1285" s="662" t="e">
        <f aca="false">IF(A1285="","",IF(E1285="","",ROUND(+E1285*((1+D1285)^(1/12)-1),2)))</f>
        <v>#REF!</v>
      </c>
      <c r="I1285" s="662" t="e">
        <f aca="false">IF(A1285="","",+G1285-H1285)</f>
        <v>#REF!</v>
      </c>
      <c r="J1285" s="662" t="e">
        <f aca="false">IF(A1285="","",IF(#REF!="","",PMT((1+D1285)^(1/12)-1,(#REF!*12)-A1285+1,-E1285)))</f>
        <v>#REF!</v>
      </c>
    </row>
    <row r="1286" customFormat="false" ht="14.25" hidden="false" customHeight="false" outlineLevel="0" collapsed="false">
      <c r="A1286" s="660" t="e">
        <f aca="false">IF(A1285="","",IF(A1285=#REF!*12,"",+A1285+1))</f>
        <v>#REF!</v>
      </c>
      <c r="B1286" s="661" t="e">
        <f aca="false">IF(A1286="","",+B1285)</f>
        <v>#REF!</v>
      </c>
      <c r="C1286" s="661" t="e">
        <f aca="false">IF(A1286="","",IF(#REF!+'Plano Prestação Mensal Proposta'!A1286&gt;120,0,ROUND(IF(B1286&gt;0.045,(0.045*0.5),(0.5)*B1286),7)))</f>
        <v>#REF!</v>
      </c>
      <c r="D1286" s="661" t="e">
        <f aca="false">IF(A1286="","",+B1286-C1286)</f>
        <v>#REF!</v>
      </c>
      <c r="E1286" s="662" t="e">
        <f aca="false">IF(A1286="","",IF(F1285="","",+E1285-F1285))</f>
        <v>#REF!</v>
      </c>
      <c r="F1286" s="662" t="e">
        <f aca="false">IF(A1286="","",IF(J1286="","",+J1286-H1286))</f>
        <v>#REF!</v>
      </c>
      <c r="G1286" s="662" t="e">
        <f aca="false">IF(A1286="","",IF(E1286="","",ROUND(+E1286*((1+B1286)^(1/12)-1),2)))</f>
        <v>#REF!</v>
      </c>
      <c r="H1286" s="662" t="e">
        <f aca="false">IF(A1286="","",IF(E1286="","",ROUND(+E1286*((1+D1286)^(1/12)-1),2)))</f>
        <v>#REF!</v>
      </c>
      <c r="I1286" s="662" t="e">
        <f aca="false">IF(A1286="","",+G1286-H1286)</f>
        <v>#REF!</v>
      </c>
      <c r="J1286" s="662" t="e">
        <f aca="false">IF(A1286="","",IF(#REF!="","",PMT((1+D1286)^(1/12)-1,(#REF!*12)-A1286+1,-E1286)))</f>
        <v>#REF!</v>
      </c>
    </row>
    <row r="1287" customFormat="false" ht="14.25" hidden="false" customHeight="false" outlineLevel="0" collapsed="false">
      <c r="A1287" s="660" t="e">
        <f aca="false">IF(A1286="","",IF(A1286=#REF!*12,"",+A1286+1))</f>
        <v>#REF!</v>
      </c>
      <c r="B1287" s="661" t="e">
        <f aca="false">IF(A1287="","",+B1286)</f>
        <v>#REF!</v>
      </c>
      <c r="C1287" s="661" t="e">
        <f aca="false">IF(A1287="","",IF(#REF!+'Plano Prestação Mensal Proposta'!A1287&gt;120,0,ROUND(IF(B1287&gt;0.045,(0.045*0.5),(0.5)*B1287),7)))</f>
        <v>#REF!</v>
      </c>
      <c r="D1287" s="661" t="e">
        <f aca="false">IF(A1287="","",+B1287-C1287)</f>
        <v>#REF!</v>
      </c>
      <c r="E1287" s="662" t="e">
        <f aca="false">IF(A1287="","",IF(F1286="","",+E1286-F1286))</f>
        <v>#REF!</v>
      </c>
      <c r="F1287" s="662" t="e">
        <f aca="false">IF(A1287="","",IF(J1287="","",+J1287-H1287))</f>
        <v>#REF!</v>
      </c>
      <c r="G1287" s="662" t="e">
        <f aca="false">IF(A1287="","",IF(E1287="","",ROUND(+E1287*((1+B1287)^(1/12)-1),2)))</f>
        <v>#REF!</v>
      </c>
      <c r="H1287" s="662" t="e">
        <f aca="false">IF(A1287="","",IF(E1287="","",ROUND(+E1287*((1+D1287)^(1/12)-1),2)))</f>
        <v>#REF!</v>
      </c>
      <c r="I1287" s="662" t="e">
        <f aca="false">IF(A1287="","",+G1287-H1287)</f>
        <v>#REF!</v>
      </c>
      <c r="J1287" s="662" t="e">
        <f aca="false">IF(A1287="","",IF(#REF!="","",PMT((1+D1287)^(1/12)-1,(#REF!*12)-A1287+1,-E1287)))</f>
        <v>#REF!</v>
      </c>
    </row>
    <row r="1288" customFormat="false" ht="14.25" hidden="false" customHeight="false" outlineLevel="0" collapsed="false">
      <c r="A1288" s="660" t="e">
        <f aca="false">IF(A1287="","",IF(A1287=#REF!*12,"",+A1287+1))</f>
        <v>#REF!</v>
      </c>
      <c r="B1288" s="661" t="e">
        <f aca="false">IF(A1288="","",+B1287)</f>
        <v>#REF!</v>
      </c>
      <c r="C1288" s="661" t="e">
        <f aca="false">IF(A1288="","",IF(#REF!+'Plano Prestação Mensal Proposta'!A1288&gt;120,0,ROUND(IF(B1288&gt;0.045,(0.045*0.5),(0.5)*B1288),7)))</f>
        <v>#REF!</v>
      </c>
      <c r="D1288" s="661" t="e">
        <f aca="false">IF(A1288="","",+B1288-C1288)</f>
        <v>#REF!</v>
      </c>
      <c r="E1288" s="662" t="e">
        <f aca="false">IF(A1288="","",IF(F1287="","",+E1287-F1287))</f>
        <v>#REF!</v>
      </c>
      <c r="F1288" s="662" t="e">
        <f aca="false">IF(A1288="","",IF(J1288="","",+J1288-H1288))</f>
        <v>#REF!</v>
      </c>
      <c r="G1288" s="662" t="e">
        <f aca="false">IF(A1288="","",IF(E1288="","",ROUND(+E1288*((1+B1288)^(1/12)-1),2)))</f>
        <v>#REF!</v>
      </c>
      <c r="H1288" s="662" t="e">
        <f aca="false">IF(A1288="","",IF(E1288="","",ROUND(+E1288*((1+D1288)^(1/12)-1),2)))</f>
        <v>#REF!</v>
      </c>
      <c r="I1288" s="662" t="e">
        <f aca="false">IF(A1288="","",+G1288-H1288)</f>
        <v>#REF!</v>
      </c>
      <c r="J1288" s="662" t="e">
        <f aca="false">IF(A1288="","",IF(#REF!="","",PMT((1+D1288)^(1/12)-1,(#REF!*12)-A1288+1,-E1288)))</f>
        <v>#REF!</v>
      </c>
    </row>
    <row r="1289" customFormat="false" ht="14.25" hidden="false" customHeight="false" outlineLevel="0" collapsed="false">
      <c r="A1289" s="660" t="e">
        <f aca="false">IF(A1288="","",IF(A1288=#REF!*12,"",+A1288+1))</f>
        <v>#REF!</v>
      </c>
      <c r="B1289" s="661" t="e">
        <f aca="false">IF(A1289="","",+B1288)</f>
        <v>#REF!</v>
      </c>
      <c r="C1289" s="661" t="e">
        <f aca="false">IF(A1289="","",IF(#REF!+'Plano Prestação Mensal Proposta'!A1289&gt;120,0,ROUND(IF(B1289&gt;0.045,(0.045*0.5),(0.5)*B1289),7)))</f>
        <v>#REF!</v>
      </c>
      <c r="D1289" s="661" t="e">
        <f aca="false">IF(A1289="","",+B1289-C1289)</f>
        <v>#REF!</v>
      </c>
      <c r="E1289" s="662" t="e">
        <f aca="false">IF(A1289="","",IF(F1288="","",+E1288-F1288))</f>
        <v>#REF!</v>
      </c>
      <c r="F1289" s="662" t="e">
        <f aca="false">IF(A1289="","",IF(J1289="","",+J1289-H1289))</f>
        <v>#REF!</v>
      </c>
      <c r="G1289" s="662" t="e">
        <f aca="false">IF(A1289="","",IF(E1289="","",ROUND(+E1289*((1+B1289)^(1/12)-1),2)))</f>
        <v>#REF!</v>
      </c>
      <c r="H1289" s="662" t="e">
        <f aca="false">IF(A1289="","",IF(E1289="","",ROUND(+E1289*((1+D1289)^(1/12)-1),2)))</f>
        <v>#REF!</v>
      </c>
      <c r="I1289" s="662" t="e">
        <f aca="false">IF(A1289="","",+G1289-H1289)</f>
        <v>#REF!</v>
      </c>
      <c r="J1289" s="662" t="e">
        <f aca="false">IF(A1289="","",IF(#REF!="","",PMT((1+D1289)^(1/12)-1,(#REF!*12)-A1289+1,-E1289)))</f>
        <v>#REF!</v>
      </c>
    </row>
    <row r="1290" customFormat="false" ht="14.25" hidden="false" customHeight="false" outlineLevel="0" collapsed="false">
      <c r="A1290" s="660" t="e">
        <f aca="false">IF(A1289="","",IF(A1289=#REF!*12,"",+A1289+1))</f>
        <v>#REF!</v>
      </c>
      <c r="B1290" s="661" t="e">
        <f aca="false">IF(A1290="","",+B1289)</f>
        <v>#REF!</v>
      </c>
      <c r="C1290" s="661" t="e">
        <f aca="false">IF(A1290="","",IF(#REF!+'Plano Prestação Mensal Proposta'!A1290&gt;120,0,ROUND(IF(B1290&gt;0.045,(0.045*0.5),(0.5)*B1290),7)))</f>
        <v>#REF!</v>
      </c>
      <c r="D1290" s="661" t="e">
        <f aca="false">IF(A1290="","",+B1290-C1290)</f>
        <v>#REF!</v>
      </c>
      <c r="E1290" s="662" t="e">
        <f aca="false">IF(A1290="","",IF(F1289="","",+E1289-F1289))</f>
        <v>#REF!</v>
      </c>
      <c r="F1290" s="662" t="e">
        <f aca="false">IF(A1290="","",IF(J1290="","",+J1290-H1290))</f>
        <v>#REF!</v>
      </c>
      <c r="G1290" s="662" t="e">
        <f aca="false">IF(A1290="","",IF(E1290="","",ROUND(+E1290*((1+B1290)^(1/12)-1),2)))</f>
        <v>#REF!</v>
      </c>
      <c r="H1290" s="662" t="e">
        <f aca="false">IF(A1290="","",IF(E1290="","",ROUND(+E1290*((1+D1290)^(1/12)-1),2)))</f>
        <v>#REF!</v>
      </c>
      <c r="I1290" s="662" t="e">
        <f aca="false">IF(A1290="","",+G1290-H1290)</f>
        <v>#REF!</v>
      </c>
      <c r="J1290" s="662" t="e">
        <f aca="false">IF(A1290="","",IF(#REF!="","",PMT((1+D1290)^(1/12)-1,(#REF!*12)-A1290+1,-E1290)))</f>
        <v>#REF!</v>
      </c>
    </row>
    <row r="1291" customFormat="false" ht="14.25" hidden="false" customHeight="false" outlineLevel="0" collapsed="false">
      <c r="A1291" s="660" t="e">
        <f aca="false">IF(A1290="","",IF(A1290=#REF!*12,"",+A1290+1))</f>
        <v>#REF!</v>
      </c>
      <c r="B1291" s="661" t="e">
        <f aca="false">IF(A1291="","",+B1290)</f>
        <v>#REF!</v>
      </c>
      <c r="C1291" s="661" t="e">
        <f aca="false">IF(A1291="","",IF(#REF!+'Plano Prestação Mensal Proposta'!A1291&gt;120,0,ROUND(IF(B1291&gt;0.045,(0.045*0.5),(0.5)*B1291),7)))</f>
        <v>#REF!</v>
      </c>
      <c r="D1291" s="661" t="e">
        <f aca="false">IF(A1291="","",+B1291-C1291)</f>
        <v>#REF!</v>
      </c>
      <c r="E1291" s="662" t="e">
        <f aca="false">IF(A1291="","",IF(F1290="","",+E1290-F1290))</f>
        <v>#REF!</v>
      </c>
      <c r="F1291" s="662" t="e">
        <f aca="false">IF(A1291="","",IF(J1291="","",+J1291-H1291))</f>
        <v>#REF!</v>
      </c>
      <c r="G1291" s="662" t="e">
        <f aca="false">IF(A1291="","",IF(E1291="","",ROUND(+E1291*((1+B1291)^(1/12)-1),2)))</f>
        <v>#REF!</v>
      </c>
      <c r="H1291" s="662" t="e">
        <f aca="false">IF(A1291="","",IF(E1291="","",ROUND(+E1291*((1+D1291)^(1/12)-1),2)))</f>
        <v>#REF!</v>
      </c>
      <c r="I1291" s="662" t="e">
        <f aca="false">IF(A1291="","",+G1291-H1291)</f>
        <v>#REF!</v>
      </c>
      <c r="J1291" s="662" t="e">
        <f aca="false">IF(A1291="","",IF(#REF!="","",PMT((1+D1291)^(1/12)-1,(#REF!*12)-A1291+1,-E1291)))</f>
        <v>#REF!</v>
      </c>
    </row>
    <row r="1292" customFormat="false" ht="14.25" hidden="false" customHeight="false" outlineLevel="0" collapsed="false">
      <c r="A1292" s="660" t="e">
        <f aca="false">IF(A1291="","",IF(A1291=#REF!*12,"",+A1291+1))</f>
        <v>#REF!</v>
      </c>
      <c r="B1292" s="661" t="e">
        <f aca="false">IF(A1292="","",+B1291)</f>
        <v>#REF!</v>
      </c>
      <c r="C1292" s="661" t="e">
        <f aca="false">IF(A1292="","",IF(#REF!+'Plano Prestação Mensal Proposta'!A1292&gt;120,0,ROUND(IF(B1292&gt;0.045,(0.045*0.5),(0.5)*B1292),7)))</f>
        <v>#REF!</v>
      </c>
      <c r="D1292" s="661" t="e">
        <f aca="false">IF(A1292="","",+B1292-C1292)</f>
        <v>#REF!</v>
      </c>
      <c r="E1292" s="662" t="e">
        <f aca="false">IF(A1292="","",IF(F1291="","",+E1291-F1291))</f>
        <v>#REF!</v>
      </c>
      <c r="F1292" s="662" t="e">
        <f aca="false">IF(A1292="","",IF(J1292="","",+J1292-H1292))</f>
        <v>#REF!</v>
      </c>
      <c r="G1292" s="662" t="e">
        <f aca="false">IF(A1292="","",IF(E1292="","",ROUND(+E1292*((1+B1292)^(1/12)-1),2)))</f>
        <v>#REF!</v>
      </c>
      <c r="H1292" s="662" t="e">
        <f aca="false">IF(A1292="","",IF(E1292="","",ROUND(+E1292*((1+D1292)^(1/12)-1),2)))</f>
        <v>#REF!</v>
      </c>
      <c r="I1292" s="662" t="e">
        <f aca="false">IF(A1292="","",+G1292-H1292)</f>
        <v>#REF!</v>
      </c>
      <c r="J1292" s="662" t="e">
        <f aca="false">IF(A1292="","",IF(#REF!="","",PMT((1+D1292)^(1/12)-1,(#REF!*12)-A1292+1,-E1292)))</f>
        <v>#REF!</v>
      </c>
    </row>
    <row r="1293" customFormat="false" ht="14.25" hidden="false" customHeight="false" outlineLevel="0" collapsed="false">
      <c r="A1293" s="660" t="e">
        <f aca="false">IF(A1292="","",IF(A1292=#REF!*12,"",+A1292+1))</f>
        <v>#REF!</v>
      </c>
      <c r="B1293" s="661" t="e">
        <f aca="false">IF(A1293="","",+B1292)</f>
        <v>#REF!</v>
      </c>
      <c r="C1293" s="661" t="e">
        <f aca="false">IF(A1293="","",IF(#REF!+'Plano Prestação Mensal Proposta'!A1293&gt;120,0,ROUND(IF(B1293&gt;0.045,(0.045*0.5),(0.5)*B1293),7)))</f>
        <v>#REF!</v>
      </c>
      <c r="D1293" s="661" t="e">
        <f aca="false">IF(A1293="","",+B1293-C1293)</f>
        <v>#REF!</v>
      </c>
      <c r="E1293" s="662" t="e">
        <f aca="false">IF(A1293="","",IF(F1292="","",+E1292-F1292))</f>
        <v>#REF!</v>
      </c>
      <c r="F1293" s="662" t="e">
        <f aca="false">IF(A1293="","",IF(J1293="","",+J1293-H1293))</f>
        <v>#REF!</v>
      </c>
      <c r="G1293" s="662" t="e">
        <f aca="false">IF(A1293="","",IF(E1293="","",ROUND(+E1293*((1+B1293)^(1/12)-1),2)))</f>
        <v>#REF!</v>
      </c>
      <c r="H1293" s="662" t="e">
        <f aca="false">IF(A1293="","",IF(E1293="","",ROUND(+E1293*((1+D1293)^(1/12)-1),2)))</f>
        <v>#REF!</v>
      </c>
      <c r="I1293" s="662" t="e">
        <f aca="false">IF(A1293="","",+G1293-H1293)</f>
        <v>#REF!</v>
      </c>
      <c r="J1293" s="662" t="e">
        <f aca="false">IF(A1293="","",IF(#REF!="","",PMT((1+D1293)^(1/12)-1,(#REF!*12)-A1293+1,-E1293)))</f>
        <v>#REF!</v>
      </c>
    </row>
    <row r="1294" customFormat="false" ht="14.25" hidden="false" customHeight="false" outlineLevel="0" collapsed="false">
      <c r="A1294" s="660" t="e">
        <f aca="false">IF(A1293="","",IF(A1293=#REF!*12,"",+A1293+1))</f>
        <v>#REF!</v>
      </c>
      <c r="B1294" s="661" t="e">
        <f aca="false">IF(A1294="","",+B1293)</f>
        <v>#REF!</v>
      </c>
      <c r="C1294" s="661" t="e">
        <f aca="false">IF(A1294="","",IF(#REF!+'Plano Prestação Mensal Proposta'!A1294&gt;120,0,ROUND(IF(B1294&gt;0.045,(0.045*0.5),(0.5)*B1294),7)))</f>
        <v>#REF!</v>
      </c>
      <c r="D1294" s="661" t="e">
        <f aca="false">IF(A1294="","",+B1294-C1294)</f>
        <v>#REF!</v>
      </c>
      <c r="E1294" s="662" t="e">
        <f aca="false">IF(A1294="","",IF(F1293="","",+E1293-F1293))</f>
        <v>#REF!</v>
      </c>
      <c r="F1294" s="662" t="e">
        <f aca="false">IF(A1294="","",IF(J1294="","",+J1294-H1294))</f>
        <v>#REF!</v>
      </c>
      <c r="G1294" s="662" t="e">
        <f aca="false">IF(A1294="","",IF(E1294="","",ROUND(+E1294*((1+B1294)^(1/12)-1),2)))</f>
        <v>#REF!</v>
      </c>
      <c r="H1294" s="662" t="e">
        <f aca="false">IF(A1294="","",IF(E1294="","",ROUND(+E1294*((1+D1294)^(1/12)-1),2)))</f>
        <v>#REF!</v>
      </c>
      <c r="I1294" s="662" t="e">
        <f aca="false">IF(A1294="","",+G1294-H1294)</f>
        <v>#REF!</v>
      </c>
      <c r="J1294" s="662" t="e">
        <f aca="false">IF(A1294="","",IF(#REF!="","",PMT((1+D1294)^(1/12)-1,(#REF!*12)-A1294+1,-E1294)))</f>
        <v>#REF!</v>
      </c>
    </row>
    <row r="1295" customFormat="false" ht="14.25" hidden="false" customHeight="false" outlineLevel="0" collapsed="false">
      <c r="A1295" s="660" t="e">
        <f aca="false">IF(A1294="","",IF(A1294=#REF!*12,"",+A1294+1))</f>
        <v>#REF!</v>
      </c>
      <c r="B1295" s="661" t="e">
        <f aca="false">IF(A1295="","",+B1294)</f>
        <v>#REF!</v>
      </c>
      <c r="C1295" s="661" t="e">
        <f aca="false">IF(A1295="","",IF(#REF!+'Plano Prestação Mensal Proposta'!A1295&gt;120,0,ROUND(IF(B1295&gt;0.045,(0.045*0.5),(0.5)*B1295),7)))</f>
        <v>#REF!</v>
      </c>
      <c r="D1295" s="661" t="e">
        <f aca="false">IF(A1295="","",+B1295-C1295)</f>
        <v>#REF!</v>
      </c>
      <c r="E1295" s="662" t="e">
        <f aca="false">IF(A1295="","",IF(F1294="","",+E1294-F1294))</f>
        <v>#REF!</v>
      </c>
      <c r="F1295" s="662" t="e">
        <f aca="false">IF(A1295="","",IF(J1295="","",+J1295-H1295))</f>
        <v>#REF!</v>
      </c>
      <c r="G1295" s="662" t="e">
        <f aca="false">IF(A1295="","",IF(E1295="","",ROUND(+E1295*((1+B1295)^(1/12)-1),2)))</f>
        <v>#REF!</v>
      </c>
      <c r="H1295" s="662" t="e">
        <f aca="false">IF(A1295="","",IF(E1295="","",ROUND(+E1295*((1+D1295)^(1/12)-1),2)))</f>
        <v>#REF!</v>
      </c>
      <c r="I1295" s="662" t="e">
        <f aca="false">IF(A1295="","",+G1295-H1295)</f>
        <v>#REF!</v>
      </c>
      <c r="J1295" s="662" t="e">
        <f aca="false">IF(A1295="","",IF(#REF!="","",PMT((1+D1295)^(1/12)-1,(#REF!*12)-A1295+1,-E1295)))</f>
        <v>#REF!</v>
      </c>
    </row>
    <row r="1296" customFormat="false" ht="14.25" hidden="false" customHeight="false" outlineLevel="0" collapsed="false">
      <c r="A1296" s="660" t="e">
        <f aca="false">IF(A1295="","",IF(A1295=#REF!*12,"",+A1295+1))</f>
        <v>#REF!</v>
      </c>
      <c r="B1296" s="661" t="e">
        <f aca="false">IF(A1296="","",+B1295)</f>
        <v>#REF!</v>
      </c>
      <c r="C1296" s="661" t="e">
        <f aca="false">IF(A1296="","",IF(#REF!+'Plano Prestação Mensal Proposta'!A1296&gt;120,0,ROUND(IF(B1296&gt;0.045,(0.045*0.5),(0.5)*B1296),7)))</f>
        <v>#REF!</v>
      </c>
      <c r="D1296" s="661" t="e">
        <f aca="false">IF(A1296="","",+B1296-C1296)</f>
        <v>#REF!</v>
      </c>
      <c r="E1296" s="662" t="e">
        <f aca="false">IF(A1296="","",IF(F1295="","",+E1295-F1295))</f>
        <v>#REF!</v>
      </c>
      <c r="F1296" s="662" t="e">
        <f aca="false">IF(A1296="","",IF(J1296="","",+J1296-H1296))</f>
        <v>#REF!</v>
      </c>
      <c r="G1296" s="662" t="e">
        <f aca="false">IF(A1296="","",IF(E1296="","",ROUND(+E1296*((1+B1296)^(1/12)-1),2)))</f>
        <v>#REF!</v>
      </c>
      <c r="H1296" s="662" t="e">
        <f aca="false">IF(A1296="","",IF(E1296="","",ROUND(+E1296*((1+D1296)^(1/12)-1),2)))</f>
        <v>#REF!</v>
      </c>
      <c r="I1296" s="662" t="e">
        <f aca="false">IF(A1296="","",+G1296-H1296)</f>
        <v>#REF!</v>
      </c>
      <c r="J1296" s="662" t="e">
        <f aca="false">IF(A1296="","",IF(#REF!="","",PMT((1+D1296)^(1/12)-1,(#REF!*12)-A1296+1,-E1296)))</f>
        <v>#REF!</v>
      </c>
    </row>
    <row r="1297" customFormat="false" ht="14.25" hidden="false" customHeight="false" outlineLevel="0" collapsed="false">
      <c r="A1297" s="660" t="e">
        <f aca="false">IF(A1296="","",IF(A1296=#REF!*12,"",+A1296+1))</f>
        <v>#REF!</v>
      </c>
      <c r="B1297" s="661" t="e">
        <f aca="false">IF(A1297="","",+B1296)</f>
        <v>#REF!</v>
      </c>
      <c r="C1297" s="661" t="e">
        <f aca="false">IF(A1297="","",IF(#REF!+'Plano Prestação Mensal Proposta'!A1297&gt;120,0,ROUND(IF(B1297&gt;0.045,(0.045*0.5),(0.5)*B1297),7)))</f>
        <v>#REF!</v>
      </c>
      <c r="D1297" s="661" t="e">
        <f aca="false">IF(A1297="","",+B1297-C1297)</f>
        <v>#REF!</v>
      </c>
      <c r="E1297" s="662" t="e">
        <f aca="false">IF(A1297="","",IF(F1296="","",+E1296-F1296))</f>
        <v>#REF!</v>
      </c>
      <c r="F1297" s="662" t="e">
        <f aca="false">IF(A1297="","",IF(J1297="","",+J1297-H1297))</f>
        <v>#REF!</v>
      </c>
      <c r="G1297" s="662" t="e">
        <f aca="false">IF(A1297="","",IF(E1297="","",ROUND(+E1297*((1+B1297)^(1/12)-1),2)))</f>
        <v>#REF!</v>
      </c>
      <c r="H1297" s="662" t="e">
        <f aca="false">IF(A1297="","",IF(E1297="","",ROUND(+E1297*((1+D1297)^(1/12)-1),2)))</f>
        <v>#REF!</v>
      </c>
      <c r="I1297" s="662" t="e">
        <f aca="false">IF(A1297="","",+G1297-H1297)</f>
        <v>#REF!</v>
      </c>
      <c r="J1297" s="662" t="e">
        <f aca="false">IF(A1297="","",IF(#REF!="","",PMT((1+D1297)^(1/12)-1,(#REF!*12)-A1297+1,-E1297)))</f>
        <v>#REF!</v>
      </c>
    </row>
    <row r="1298" customFormat="false" ht="14.25" hidden="false" customHeight="false" outlineLevel="0" collapsed="false">
      <c r="A1298" s="660" t="e">
        <f aca="false">IF(A1297="","",IF(A1297=#REF!*12,"",+A1297+1))</f>
        <v>#REF!</v>
      </c>
      <c r="B1298" s="661" t="e">
        <f aca="false">IF(A1298="","",+B1297)</f>
        <v>#REF!</v>
      </c>
      <c r="C1298" s="661" t="e">
        <f aca="false">IF(A1298="","",IF(#REF!+'Plano Prestação Mensal Proposta'!A1298&gt;120,0,ROUND(IF(B1298&gt;0.045,(0.045*0.5),(0.5)*B1298),7)))</f>
        <v>#REF!</v>
      </c>
      <c r="D1298" s="661" t="e">
        <f aca="false">IF(A1298="","",+B1298-C1298)</f>
        <v>#REF!</v>
      </c>
      <c r="E1298" s="662" t="e">
        <f aca="false">IF(A1298="","",IF(F1297="","",+E1297-F1297))</f>
        <v>#REF!</v>
      </c>
      <c r="F1298" s="662" t="e">
        <f aca="false">IF(A1298="","",IF(J1298="","",+J1298-H1298))</f>
        <v>#REF!</v>
      </c>
      <c r="G1298" s="662" t="e">
        <f aca="false">IF(A1298="","",IF(E1298="","",ROUND(+E1298*((1+B1298)^(1/12)-1),2)))</f>
        <v>#REF!</v>
      </c>
      <c r="H1298" s="662" t="e">
        <f aca="false">IF(A1298="","",IF(E1298="","",ROUND(+E1298*((1+D1298)^(1/12)-1),2)))</f>
        <v>#REF!</v>
      </c>
      <c r="I1298" s="662" t="e">
        <f aca="false">IF(A1298="","",+G1298-H1298)</f>
        <v>#REF!</v>
      </c>
      <c r="J1298" s="662" t="e">
        <f aca="false">IF(A1298="","",IF(#REF!="","",PMT((1+D1298)^(1/12)-1,(#REF!*12)-A1298+1,-E1298)))</f>
        <v>#REF!</v>
      </c>
    </row>
    <row r="1299" customFormat="false" ht="14.25" hidden="false" customHeight="false" outlineLevel="0" collapsed="false">
      <c r="A1299" s="660" t="e">
        <f aca="false">IF(A1298="","",IF(A1298=#REF!*12,"",+A1298+1))</f>
        <v>#REF!</v>
      </c>
      <c r="B1299" s="661" t="e">
        <f aca="false">IF(A1299="","",+B1298)</f>
        <v>#REF!</v>
      </c>
      <c r="C1299" s="661" t="e">
        <f aca="false">IF(A1299="","",IF(#REF!+'Plano Prestação Mensal Proposta'!A1299&gt;120,0,ROUND(IF(B1299&gt;0.045,(0.045*0.5),(0.5)*B1299),7)))</f>
        <v>#REF!</v>
      </c>
      <c r="D1299" s="661" t="e">
        <f aca="false">IF(A1299="","",+B1299-C1299)</f>
        <v>#REF!</v>
      </c>
      <c r="E1299" s="662" t="e">
        <f aca="false">IF(A1299="","",IF(F1298="","",+E1298-F1298))</f>
        <v>#REF!</v>
      </c>
      <c r="F1299" s="662" t="e">
        <f aca="false">IF(A1299="","",IF(J1299="","",+J1299-H1299))</f>
        <v>#REF!</v>
      </c>
      <c r="G1299" s="662" t="e">
        <f aca="false">IF(A1299="","",IF(E1299="","",ROUND(+E1299*((1+B1299)^(1/12)-1),2)))</f>
        <v>#REF!</v>
      </c>
      <c r="H1299" s="662" t="e">
        <f aca="false">IF(A1299="","",IF(E1299="","",ROUND(+E1299*((1+D1299)^(1/12)-1),2)))</f>
        <v>#REF!</v>
      </c>
      <c r="I1299" s="662" t="e">
        <f aca="false">IF(A1299="","",+G1299-H1299)</f>
        <v>#REF!</v>
      </c>
      <c r="J1299" s="662" t="e">
        <f aca="false">IF(A1299="","",IF(#REF!="","",PMT((1+D1299)^(1/12)-1,(#REF!*12)-A1299+1,-E1299)))</f>
        <v>#REF!</v>
      </c>
    </row>
    <row r="1300" customFormat="false" ht="14.25" hidden="false" customHeight="false" outlineLevel="0" collapsed="false">
      <c r="A1300" s="660" t="e">
        <f aca="false">IF(A1299="","",IF(A1299=#REF!*12,"",+A1299+1))</f>
        <v>#REF!</v>
      </c>
      <c r="B1300" s="661" t="e">
        <f aca="false">IF(A1300="","",+B1299)</f>
        <v>#REF!</v>
      </c>
      <c r="C1300" s="661" t="e">
        <f aca="false">IF(A1300="","",IF(#REF!+'Plano Prestação Mensal Proposta'!A1300&gt;120,0,ROUND(IF(B1300&gt;0.045,(0.045*0.5),(0.5)*B1300),7)))</f>
        <v>#REF!</v>
      </c>
      <c r="D1300" s="661" t="e">
        <f aca="false">IF(A1300="","",+B1300-C1300)</f>
        <v>#REF!</v>
      </c>
      <c r="E1300" s="662" t="e">
        <f aca="false">IF(A1300="","",IF(F1299="","",+E1299-F1299))</f>
        <v>#REF!</v>
      </c>
      <c r="F1300" s="662" t="e">
        <f aca="false">IF(A1300="","",IF(J1300="","",+J1300-H1300))</f>
        <v>#REF!</v>
      </c>
      <c r="G1300" s="662" t="e">
        <f aca="false">IF(A1300="","",IF(E1300="","",ROUND(+E1300*((1+B1300)^(1/12)-1),2)))</f>
        <v>#REF!</v>
      </c>
      <c r="H1300" s="662" t="e">
        <f aca="false">IF(A1300="","",IF(E1300="","",ROUND(+E1300*((1+D1300)^(1/12)-1),2)))</f>
        <v>#REF!</v>
      </c>
      <c r="I1300" s="662" t="e">
        <f aca="false">IF(A1300="","",+G1300-H1300)</f>
        <v>#REF!</v>
      </c>
      <c r="J1300" s="662" t="e">
        <f aca="false">IF(A1300="","",IF(#REF!="","",PMT((1+D1300)^(1/12)-1,(#REF!*12)-A1300+1,-E1300)))</f>
        <v>#REF!</v>
      </c>
    </row>
    <row r="1301" customFormat="false" ht="14.25" hidden="false" customHeight="false" outlineLevel="0" collapsed="false">
      <c r="A1301" s="660" t="e">
        <f aca="false">IF(A1300="","",IF(A1300=#REF!*12,"",+A1300+1))</f>
        <v>#REF!</v>
      </c>
      <c r="B1301" s="661" t="e">
        <f aca="false">IF(A1301="","",+B1300)</f>
        <v>#REF!</v>
      </c>
      <c r="C1301" s="661" t="e">
        <f aca="false">IF(A1301="","",IF(#REF!+'Plano Prestação Mensal Proposta'!A1301&gt;120,0,ROUND(IF(B1301&gt;0.045,(0.045*0.5),(0.5)*B1301),7)))</f>
        <v>#REF!</v>
      </c>
      <c r="D1301" s="661" t="e">
        <f aca="false">IF(A1301="","",+B1301-C1301)</f>
        <v>#REF!</v>
      </c>
      <c r="E1301" s="662" t="e">
        <f aca="false">IF(A1301="","",IF(F1300="","",+E1300-F1300))</f>
        <v>#REF!</v>
      </c>
      <c r="F1301" s="662" t="e">
        <f aca="false">IF(A1301="","",IF(J1301="","",+J1301-H1301))</f>
        <v>#REF!</v>
      </c>
      <c r="G1301" s="662" t="e">
        <f aca="false">IF(A1301="","",IF(E1301="","",ROUND(+E1301*((1+B1301)^(1/12)-1),2)))</f>
        <v>#REF!</v>
      </c>
      <c r="H1301" s="662" t="e">
        <f aca="false">IF(A1301="","",IF(E1301="","",ROUND(+E1301*((1+D1301)^(1/12)-1),2)))</f>
        <v>#REF!</v>
      </c>
      <c r="I1301" s="662" t="e">
        <f aca="false">IF(A1301="","",+G1301-H1301)</f>
        <v>#REF!</v>
      </c>
      <c r="J1301" s="662" t="e">
        <f aca="false">IF(A1301="","",IF(#REF!="","",PMT((1+D1301)^(1/12)-1,(#REF!*12)-A1301+1,-E1301)))</f>
        <v>#REF!</v>
      </c>
    </row>
    <row r="1302" customFormat="false" ht="14.25" hidden="false" customHeight="false" outlineLevel="0" collapsed="false">
      <c r="A1302" s="660" t="e">
        <f aca="false">IF(A1301="","",IF(A1301=#REF!*12,"",+A1301+1))</f>
        <v>#REF!</v>
      </c>
      <c r="B1302" s="661" t="e">
        <f aca="false">IF(A1302="","",+B1301)</f>
        <v>#REF!</v>
      </c>
      <c r="C1302" s="661" t="e">
        <f aca="false">IF(A1302="","",IF(#REF!+'Plano Prestação Mensal Proposta'!A1302&gt;120,0,ROUND(IF(B1302&gt;0.045,(0.045*0.5),(0.5)*B1302),7)))</f>
        <v>#REF!</v>
      </c>
      <c r="D1302" s="661" t="e">
        <f aca="false">IF(A1302="","",+B1302-C1302)</f>
        <v>#REF!</v>
      </c>
      <c r="E1302" s="662" t="e">
        <f aca="false">IF(A1302="","",IF(F1301="","",+E1301-F1301))</f>
        <v>#REF!</v>
      </c>
      <c r="F1302" s="662" t="e">
        <f aca="false">IF(A1302="","",IF(J1302="","",+J1302-H1302))</f>
        <v>#REF!</v>
      </c>
      <c r="G1302" s="662" t="e">
        <f aca="false">IF(A1302="","",IF(E1302="","",ROUND(+E1302*((1+B1302)^(1/12)-1),2)))</f>
        <v>#REF!</v>
      </c>
      <c r="H1302" s="662" t="e">
        <f aca="false">IF(A1302="","",IF(E1302="","",ROUND(+E1302*((1+D1302)^(1/12)-1),2)))</f>
        <v>#REF!</v>
      </c>
      <c r="I1302" s="662" t="e">
        <f aca="false">IF(A1302="","",+G1302-H1302)</f>
        <v>#REF!</v>
      </c>
      <c r="J1302" s="662" t="e">
        <f aca="false">IF(A1302="","",IF(#REF!="","",PMT((1+D1302)^(1/12)-1,(#REF!*12)-A1302+1,-E1302)))</f>
        <v>#REF!</v>
      </c>
    </row>
    <row r="1303" customFormat="false" ht="14.25" hidden="false" customHeight="false" outlineLevel="0" collapsed="false">
      <c r="A1303" s="660" t="e">
        <f aca="false">IF(A1302="","",IF(A1302=#REF!*12,"",+A1302+1))</f>
        <v>#REF!</v>
      </c>
      <c r="B1303" s="661" t="e">
        <f aca="false">IF(A1303="","",+B1302)</f>
        <v>#REF!</v>
      </c>
      <c r="C1303" s="661" t="e">
        <f aca="false">IF(A1303="","",IF(#REF!+'Plano Prestação Mensal Proposta'!A1303&gt;120,0,ROUND(IF(B1303&gt;0.045,(0.045*0.5),(0.5)*B1303),7)))</f>
        <v>#REF!</v>
      </c>
      <c r="D1303" s="661" t="e">
        <f aca="false">IF(A1303="","",+B1303-C1303)</f>
        <v>#REF!</v>
      </c>
      <c r="E1303" s="662" t="e">
        <f aca="false">IF(A1303="","",IF(F1302="","",+E1302-F1302))</f>
        <v>#REF!</v>
      </c>
      <c r="F1303" s="662" t="e">
        <f aca="false">IF(A1303="","",IF(J1303="","",+J1303-H1303))</f>
        <v>#REF!</v>
      </c>
      <c r="G1303" s="662" t="e">
        <f aca="false">IF(A1303="","",IF(E1303="","",ROUND(+E1303*((1+B1303)^(1/12)-1),2)))</f>
        <v>#REF!</v>
      </c>
      <c r="H1303" s="662" t="e">
        <f aca="false">IF(A1303="","",IF(E1303="","",ROUND(+E1303*((1+D1303)^(1/12)-1),2)))</f>
        <v>#REF!</v>
      </c>
      <c r="I1303" s="662" t="e">
        <f aca="false">IF(A1303="","",+G1303-H1303)</f>
        <v>#REF!</v>
      </c>
      <c r="J1303" s="662" t="e">
        <f aca="false">IF(A1303="","",IF(#REF!="","",PMT((1+D1303)^(1/12)-1,(#REF!*12)-A1303+1,-E1303)))</f>
        <v>#REF!</v>
      </c>
    </row>
    <row r="1304" customFormat="false" ht="14.25" hidden="false" customHeight="false" outlineLevel="0" collapsed="false">
      <c r="A1304" s="660" t="e">
        <f aca="false">IF(A1303="","",IF(A1303=#REF!*12,"",+A1303+1))</f>
        <v>#REF!</v>
      </c>
      <c r="B1304" s="661" t="e">
        <f aca="false">IF(A1304="","",+B1303)</f>
        <v>#REF!</v>
      </c>
      <c r="C1304" s="661" t="e">
        <f aca="false">IF(A1304="","",IF(#REF!+'Plano Prestação Mensal Proposta'!A1304&gt;120,0,ROUND(IF(B1304&gt;0.045,(0.045*0.5),(0.5)*B1304),7)))</f>
        <v>#REF!</v>
      </c>
      <c r="D1304" s="661" t="e">
        <f aca="false">IF(A1304="","",+B1304-C1304)</f>
        <v>#REF!</v>
      </c>
      <c r="E1304" s="662" t="e">
        <f aca="false">IF(A1304="","",IF(F1303="","",+E1303-F1303))</f>
        <v>#REF!</v>
      </c>
      <c r="F1304" s="662" t="e">
        <f aca="false">IF(A1304="","",IF(J1304="","",+J1304-H1304))</f>
        <v>#REF!</v>
      </c>
      <c r="G1304" s="662" t="e">
        <f aca="false">IF(A1304="","",IF(E1304="","",ROUND(+E1304*((1+B1304)^(1/12)-1),2)))</f>
        <v>#REF!</v>
      </c>
      <c r="H1304" s="662" t="e">
        <f aca="false">IF(A1304="","",IF(E1304="","",ROUND(+E1304*((1+D1304)^(1/12)-1),2)))</f>
        <v>#REF!</v>
      </c>
      <c r="I1304" s="662" t="e">
        <f aca="false">IF(A1304="","",+G1304-H1304)</f>
        <v>#REF!</v>
      </c>
      <c r="J1304" s="662" t="e">
        <f aca="false">IF(A1304="","",IF(#REF!="","",PMT((1+D1304)^(1/12)-1,(#REF!*12)-A1304+1,-E1304)))</f>
        <v>#REF!</v>
      </c>
    </row>
    <row r="1305" customFormat="false" ht="14.25" hidden="false" customHeight="false" outlineLevel="0" collapsed="false">
      <c r="A1305" s="660" t="e">
        <f aca="false">IF(A1304="","",IF(A1304=#REF!*12,"",+A1304+1))</f>
        <v>#REF!</v>
      </c>
      <c r="B1305" s="661" t="e">
        <f aca="false">IF(A1305="","",+B1304)</f>
        <v>#REF!</v>
      </c>
      <c r="C1305" s="661" t="e">
        <f aca="false">IF(A1305="","",IF(#REF!+'Plano Prestação Mensal Proposta'!A1305&gt;120,0,ROUND(IF(B1305&gt;0.045,(0.045*0.5),(0.5)*B1305),7)))</f>
        <v>#REF!</v>
      </c>
      <c r="D1305" s="661" t="e">
        <f aca="false">IF(A1305="","",+B1305-C1305)</f>
        <v>#REF!</v>
      </c>
      <c r="E1305" s="662" t="e">
        <f aca="false">IF(A1305="","",IF(F1304="","",+E1304-F1304))</f>
        <v>#REF!</v>
      </c>
      <c r="F1305" s="662" t="e">
        <f aca="false">IF(A1305="","",IF(J1305="","",+J1305-H1305))</f>
        <v>#REF!</v>
      </c>
      <c r="G1305" s="662" t="e">
        <f aca="false">IF(A1305="","",IF(E1305="","",ROUND(+E1305*((1+B1305)^(1/12)-1),2)))</f>
        <v>#REF!</v>
      </c>
      <c r="H1305" s="662" t="e">
        <f aca="false">IF(A1305="","",IF(E1305="","",ROUND(+E1305*((1+D1305)^(1/12)-1),2)))</f>
        <v>#REF!</v>
      </c>
      <c r="I1305" s="662" t="e">
        <f aca="false">IF(A1305="","",+G1305-H1305)</f>
        <v>#REF!</v>
      </c>
      <c r="J1305" s="662" t="e">
        <f aca="false">IF(A1305="","",IF(#REF!="","",PMT((1+D1305)^(1/12)-1,(#REF!*12)-A1305+1,-E1305)))</f>
        <v>#REF!</v>
      </c>
    </row>
    <row r="1306" customFormat="false" ht="14.25" hidden="false" customHeight="false" outlineLevel="0" collapsed="false">
      <c r="A1306" s="660" t="e">
        <f aca="false">IF(A1305="","",IF(A1305=#REF!*12,"",+A1305+1))</f>
        <v>#REF!</v>
      </c>
      <c r="B1306" s="661" t="e">
        <f aca="false">IF(A1306="","",+B1305)</f>
        <v>#REF!</v>
      </c>
      <c r="C1306" s="661" t="e">
        <f aca="false">IF(A1306="","",IF(#REF!+'Plano Prestação Mensal Proposta'!A1306&gt;120,0,ROUND(IF(B1306&gt;0.045,(0.045*0.5),(0.5)*B1306),7)))</f>
        <v>#REF!</v>
      </c>
      <c r="D1306" s="661" t="e">
        <f aca="false">IF(A1306="","",+B1306-C1306)</f>
        <v>#REF!</v>
      </c>
      <c r="E1306" s="662" t="e">
        <f aca="false">IF(A1306="","",IF(F1305="","",+E1305-F1305))</f>
        <v>#REF!</v>
      </c>
      <c r="F1306" s="662" t="e">
        <f aca="false">IF(A1306="","",IF(J1306="","",+J1306-H1306))</f>
        <v>#REF!</v>
      </c>
      <c r="G1306" s="662" t="e">
        <f aca="false">IF(A1306="","",IF(E1306="","",ROUND(+E1306*((1+B1306)^(1/12)-1),2)))</f>
        <v>#REF!</v>
      </c>
      <c r="H1306" s="662" t="e">
        <f aca="false">IF(A1306="","",IF(E1306="","",ROUND(+E1306*((1+D1306)^(1/12)-1),2)))</f>
        <v>#REF!</v>
      </c>
      <c r="I1306" s="662" t="e">
        <f aca="false">IF(A1306="","",+G1306-H1306)</f>
        <v>#REF!</v>
      </c>
      <c r="J1306" s="662" t="e">
        <f aca="false">IF(A1306="","",IF(#REF!="","",PMT((1+D1306)^(1/12)-1,(#REF!*12)-A1306+1,-E1306)))</f>
        <v>#REF!</v>
      </c>
    </row>
    <row r="1307" customFormat="false" ht="14.25" hidden="false" customHeight="false" outlineLevel="0" collapsed="false">
      <c r="A1307" s="660" t="e">
        <f aca="false">IF(A1306="","",IF(A1306=#REF!*12,"",+A1306+1))</f>
        <v>#REF!</v>
      </c>
      <c r="B1307" s="661" t="e">
        <f aca="false">IF(A1307="","",+B1306)</f>
        <v>#REF!</v>
      </c>
      <c r="C1307" s="661" t="e">
        <f aca="false">IF(A1307="","",IF(#REF!+'Plano Prestação Mensal Proposta'!A1307&gt;120,0,ROUND(IF(B1307&gt;0.045,(0.045*0.5),(0.5)*B1307),7)))</f>
        <v>#REF!</v>
      </c>
      <c r="D1307" s="661" t="e">
        <f aca="false">IF(A1307="","",+B1307-C1307)</f>
        <v>#REF!</v>
      </c>
      <c r="E1307" s="662" t="e">
        <f aca="false">IF(A1307="","",IF(F1306="","",+E1306-F1306))</f>
        <v>#REF!</v>
      </c>
      <c r="F1307" s="662" t="e">
        <f aca="false">IF(A1307="","",IF(J1307="","",+J1307-H1307))</f>
        <v>#REF!</v>
      </c>
      <c r="G1307" s="662" t="e">
        <f aca="false">IF(A1307="","",IF(E1307="","",ROUND(+E1307*((1+B1307)^(1/12)-1),2)))</f>
        <v>#REF!</v>
      </c>
      <c r="H1307" s="662" t="e">
        <f aca="false">IF(A1307="","",IF(E1307="","",ROUND(+E1307*((1+D1307)^(1/12)-1),2)))</f>
        <v>#REF!</v>
      </c>
      <c r="I1307" s="662" t="e">
        <f aca="false">IF(A1307="","",+G1307-H1307)</f>
        <v>#REF!</v>
      </c>
      <c r="J1307" s="662" t="e">
        <f aca="false">IF(A1307="","",IF(#REF!="","",PMT((1+D1307)^(1/12)-1,(#REF!*12)-A1307+1,-E1307)))</f>
        <v>#REF!</v>
      </c>
    </row>
    <row r="1308" customFormat="false" ht="14.25" hidden="false" customHeight="false" outlineLevel="0" collapsed="false">
      <c r="A1308" s="660" t="e">
        <f aca="false">IF(A1307="","",IF(A1307=#REF!*12,"",+A1307+1))</f>
        <v>#REF!</v>
      </c>
      <c r="B1308" s="661" t="e">
        <f aca="false">IF(A1308="","",+B1307)</f>
        <v>#REF!</v>
      </c>
      <c r="C1308" s="661" t="e">
        <f aca="false">IF(A1308="","",IF(#REF!+'Plano Prestação Mensal Proposta'!A1308&gt;120,0,ROUND(IF(B1308&gt;0.045,(0.045*0.5),(0.5)*B1308),7)))</f>
        <v>#REF!</v>
      </c>
      <c r="D1308" s="661" t="e">
        <f aca="false">IF(A1308="","",+B1308-C1308)</f>
        <v>#REF!</v>
      </c>
      <c r="E1308" s="662" t="e">
        <f aca="false">IF(A1308="","",IF(F1307="","",+E1307-F1307))</f>
        <v>#REF!</v>
      </c>
      <c r="F1308" s="662" t="e">
        <f aca="false">IF(A1308="","",IF(J1308="","",+J1308-H1308))</f>
        <v>#REF!</v>
      </c>
      <c r="G1308" s="662" t="e">
        <f aca="false">IF(A1308="","",IF(E1308="","",ROUND(+E1308*((1+B1308)^(1/12)-1),2)))</f>
        <v>#REF!</v>
      </c>
      <c r="H1308" s="662" t="e">
        <f aca="false">IF(A1308="","",IF(E1308="","",ROUND(+E1308*((1+D1308)^(1/12)-1),2)))</f>
        <v>#REF!</v>
      </c>
      <c r="I1308" s="662" t="e">
        <f aca="false">IF(A1308="","",+G1308-H1308)</f>
        <v>#REF!</v>
      </c>
      <c r="J1308" s="662" t="e">
        <f aca="false">IF(A1308="","",IF(#REF!="","",PMT((1+D1308)^(1/12)-1,(#REF!*12)-A1308+1,-E1308)))</f>
        <v>#REF!</v>
      </c>
    </row>
    <row r="1309" customFormat="false" ht="14.25" hidden="false" customHeight="false" outlineLevel="0" collapsed="false">
      <c r="A1309" s="660" t="e">
        <f aca="false">IF(A1308="","",IF(A1308=#REF!*12,"",+A1308+1))</f>
        <v>#REF!</v>
      </c>
      <c r="B1309" s="661" t="e">
        <f aca="false">IF(A1309="","",+B1308)</f>
        <v>#REF!</v>
      </c>
      <c r="C1309" s="661" t="e">
        <f aca="false">IF(A1309="","",IF(#REF!+'Plano Prestação Mensal Proposta'!A1309&gt;120,0,ROUND(IF(B1309&gt;0.045,(0.045*0.5),(0.5)*B1309),7)))</f>
        <v>#REF!</v>
      </c>
      <c r="D1309" s="661" t="e">
        <f aca="false">IF(A1309="","",+B1309-C1309)</f>
        <v>#REF!</v>
      </c>
      <c r="E1309" s="662" t="e">
        <f aca="false">IF(A1309="","",IF(F1308="","",+E1308-F1308))</f>
        <v>#REF!</v>
      </c>
      <c r="F1309" s="662" t="e">
        <f aca="false">IF(A1309="","",IF(J1309="","",+J1309-H1309))</f>
        <v>#REF!</v>
      </c>
      <c r="G1309" s="662" t="e">
        <f aca="false">IF(A1309="","",IF(E1309="","",ROUND(+E1309*((1+B1309)^(1/12)-1),2)))</f>
        <v>#REF!</v>
      </c>
      <c r="H1309" s="662" t="e">
        <f aca="false">IF(A1309="","",IF(E1309="","",ROUND(+E1309*((1+D1309)^(1/12)-1),2)))</f>
        <v>#REF!</v>
      </c>
      <c r="I1309" s="662" t="e">
        <f aca="false">IF(A1309="","",+G1309-H1309)</f>
        <v>#REF!</v>
      </c>
      <c r="J1309" s="662" t="e">
        <f aca="false">IF(A1309="","",IF(#REF!="","",PMT((1+D1309)^(1/12)-1,(#REF!*12)-A1309+1,-E1309)))</f>
        <v>#REF!</v>
      </c>
    </row>
    <row r="1310" customFormat="false" ht="14.25" hidden="false" customHeight="false" outlineLevel="0" collapsed="false">
      <c r="A1310" s="660" t="e">
        <f aca="false">IF(A1309="","",IF(A1309=#REF!*12,"",+A1309+1))</f>
        <v>#REF!</v>
      </c>
      <c r="B1310" s="661" t="e">
        <f aca="false">IF(A1310="","",+B1309)</f>
        <v>#REF!</v>
      </c>
      <c r="C1310" s="661" t="e">
        <f aca="false">IF(A1310="","",IF(#REF!+'Plano Prestação Mensal Proposta'!A1310&gt;120,0,ROUND(IF(B1310&gt;0.045,(0.045*0.5),(0.5)*B1310),7)))</f>
        <v>#REF!</v>
      </c>
      <c r="D1310" s="661" t="e">
        <f aca="false">IF(A1310="","",+B1310-C1310)</f>
        <v>#REF!</v>
      </c>
      <c r="E1310" s="662" t="e">
        <f aca="false">IF(A1310="","",IF(F1309="","",+E1309-F1309))</f>
        <v>#REF!</v>
      </c>
      <c r="F1310" s="662" t="e">
        <f aca="false">IF(A1310="","",IF(J1310="","",+J1310-H1310))</f>
        <v>#REF!</v>
      </c>
      <c r="G1310" s="662" t="e">
        <f aca="false">IF(A1310="","",IF(E1310="","",ROUND(+E1310*((1+B1310)^(1/12)-1),2)))</f>
        <v>#REF!</v>
      </c>
      <c r="H1310" s="662" t="e">
        <f aca="false">IF(A1310="","",IF(E1310="","",ROUND(+E1310*((1+D1310)^(1/12)-1),2)))</f>
        <v>#REF!</v>
      </c>
      <c r="I1310" s="662" t="e">
        <f aca="false">IF(A1310="","",+G1310-H1310)</f>
        <v>#REF!</v>
      </c>
      <c r="J1310" s="662" t="e">
        <f aca="false">IF(A1310="","",IF(#REF!="","",PMT((1+D1310)^(1/12)-1,(#REF!*12)-A1310+1,-E1310)))</f>
        <v>#REF!</v>
      </c>
    </row>
    <row r="1311" customFormat="false" ht="14.25" hidden="false" customHeight="false" outlineLevel="0" collapsed="false">
      <c r="A1311" s="660" t="e">
        <f aca="false">IF(A1310="","",IF(A1310=#REF!*12,"",+A1310+1))</f>
        <v>#REF!</v>
      </c>
      <c r="B1311" s="661" t="e">
        <f aca="false">IF(A1311="","",+B1310)</f>
        <v>#REF!</v>
      </c>
      <c r="C1311" s="661" t="e">
        <f aca="false">IF(A1311="","",IF(#REF!+'Plano Prestação Mensal Proposta'!A1311&gt;120,0,ROUND(IF(B1311&gt;0.045,(0.045*0.5),(0.5)*B1311),7)))</f>
        <v>#REF!</v>
      </c>
      <c r="D1311" s="661" t="e">
        <f aca="false">IF(A1311="","",+B1311-C1311)</f>
        <v>#REF!</v>
      </c>
      <c r="E1311" s="662" t="e">
        <f aca="false">IF(A1311="","",IF(F1310="","",+E1310-F1310))</f>
        <v>#REF!</v>
      </c>
      <c r="F1311" s="662" t="e">
        <f aca="false">IF(A1311="","",IF(J1311="","",+J1311-H1311))</f>
        <v>#REF!</v>
      </c>
      <c r="G1311" s="662" t="e">
        <f aca="false">IF(A1311="","",IF(E1311="","",ROUND(+E1311*((1+B1311)^(1/12)-1),2)))</f>
        <v>#REF!</v>
      </c>
      <c r="H1311" s="662" t="e">
        <f aca="false">IF(A1311="","",IF(E1311="","",ROUND(+E1311*((1+D1311)^(1/12)-1),2)))</f>
        <v>#REF!</v>
      </c>
      <c r="I1311" s="662" t="e">
        <f aca="false">IF(A1311="","",+G1311-H1311)</f>
        <v>#REF!</v>
      </c>
      <c r="J1311" s="662" t="e">
        <f aca="false">IF(A1311="","",IF(#REF!="","",PMT((1+D1311)^(1/12)-1,(#REF!*12)-A1311+1,-E1311)))</f>
        <v>#REF!</v>
      </c>
    </row>
    <row r="1312" customFormat="false" ht="14.25" hidden="false" customHeight="false" outlineLevel="0" collapsed="false">
      <c r="A1312" s="660" t="e">
        <f aca="false">IF(A1311="","",IF(A1311=#REF!*12,"",+A1311+1))</f>
        <v>#REF!</v>
      </c>
      <c r="B1312" s="661" t="e">
        <f aca="false">IF(A1312="","",+B1311)</f>
        <v>#REF!</v>
      </c>
      <c r="C1312" s="661" t="e">
        <f aca="false">IF(A1312="","",IF(#REF!+'Plano Prestação Mensal Proposta'!A1312&gt;120,0,ROUND(IF(B1312&gt;0.045,(0.045*0.5),(0.5)*B1312),7)))</f>
        <v>#REF!</v>
      </c>
      <c r="D1312" s="661" t="e">
        <f aca="false">IF(A1312="","",+B1312-C1312)</f>
        <v>#REF!</v>
      </c>
      <c r="E1312" s="662" t="e">
        <f aca="false">IF(A1312="","",IF(F1311="","",+E1311-F1311))</f>
        <v>#REF!</v>
      </c>
      <c r="F1312" s="662" t="e">
        <f aca="false">IF(A1312="","",IF(J1312="","",+J1312-H1312))</f>
        <v>#REF!</v>
      </c>
      <c r="G1312" s="662" t="e">
        <f aca="false">IF(A1312="","",IF(E1312="","",ROUND(+E1312*((1+B1312)^(1/12)-1),2)))</f>
        <v>#REF!</v>
      </c>
      <c r="H1312" s="662" t="e">
        <f aca="false">IF(A1312="","",IF(E1312="","",ROUND(+E1312*((1+D1312)^(1/12)-1),2)))</f>
        <v>#REF!</v>
      </c>
      <c r="I1312" s="662" t="e">
        <f aca="false">IF(A1312="","",+G1312-H1312)</f>
        <v>#REF!</v>
      </c>
      <c r="J1312" s="662" t="e">
        <f aca="false">IF(A1312="","",IF(#REF!="","",PMT((1+D1312)^(1/12)-1,(#REF!*12)-A1312+1,-E1312)))</f>
        <v>#REF!</v>
      </c>
    </row>
    <row r="1313" customFormat="false" ht="14.25" hidden="false" customHeight="false" outlineLevel="0" collapsed="false">
      <c r="A1313" s="660" t="e">
        <f aca="false">IF(A1312="","",IF(A1312=#REF!*12,"",+A1312+1))</f>
        <v>#REF!</v>
      </c>
      <c r="B1313" s="661" t="e">
        <f aca="false">IF(A1313="","",+B1312)</f>
        <v>#REF!</v>
      </c>
      <c r="C1313" s="661" t="e">
        <f aca="false">IF(A1313="","",IF(#REF!+'Plano Prestação Mensal Proposta'!A1313&gt;120,0,ROUND(IF(B1313&gt;0.045,(0.045*0.5),(0.5)*B1313),7)))</f>
        <v>#REF!</v>
      </c>
      <c r="D1313" s="661" t="e">
        <f aca="false">IF(A1313="","",+B1313-C1313)</f>
        <v>#REF!</v>
      </c>
      <c r="E1313" s="662" t="e">
        <f aca="false">IF(A1313="","",IF(F1312="","",+E1312-F1312))</f>
        <v>#REF!</v>
      </c>
      <c r="F1313" s="662" t="e">
        <f aca="false">IF(A1313="","",IF(J1313="","",+J1313-H1313))</f>
        <v>#REF!</v>
      </c>
      <c r="G1313" s="662" t="e">
        <f aca="false">IF(A1313="","",IF(E1313="","",ROUND(+E1313*((1+B1313)^(1/12)-1),2)))</f>
        <v>#REF!</v>
      </c>
      <c r="H1313" s="662" t="e">
        <f aca="false">IF(A1313="","",IF(E1313="","",ROUND(+E1313*((1+D1313)^(1/12)-1),2)))</f>
        <v>#REF!</v>
      </c>
      <c r="I1313" s="662" t="e">
        <f aca="false">IF(A1313="","",+G1313-H1313)</f>
        <v>#REF!</v>
      </c>
      <c r="J1313" s="662" t="e">
        <f aca="false">IF(A1313="","",IF(#REF!="","",PMT((1+D1313)^(1/12)-1,(#REF!*12)-A1313+1,-E1313)))</f>
        <v>#REF!</v>
      </c>
    </row>
    <row r="1314" customFormat="false" ht="14.25" hidden="false" customHeight="false" outlineLevel="0" collapsed="false">
      <c r="A1314" s="660" t="e">
        <f aca="false">IF(A1313="","",IF(A1313=#REF!*12,"",+A1313+1))</f>
        <v>#REF!</v>
      </c>
      <c r="B1314" s="661" t="e">
        <f aca="false">IF(A1314="","",+B1313)</f>
        <v>#REF!</v>
      </c>
      <c r="C1314" s="661" t="e">
        <f aca="false">IF(A1314="","",IF(#REF!+'Plano Prestação Mensal Proposta'!A1314&gt;120,0,ROUND(IF(B1314&gt;0.045,(0.045*0.5),(0.5)*B1314),7)))</f>
        <v>#REF!</v>
      </c>
      <c r="D1314" s="661" t="e">
        <f aca="false">IF(A1314="","",+B1314-C1314)</f>
        <v>#REF!</v>
      </c>
      <c r="E1314" s="662" t="e">
        <f aca="false">IF(A1314="","",IF(F1313="","",+E1313-F1313))</f>
        <v>#REF!</v>
      </c>
      <c r="F1314" s="662" t="e">
        <f aca="false">IF(A1314="","",IF(J1314="","",+J1314-H1314))</f>
        <v>#REF!</v>
      </c>
      <c r="G1314" s="662" t="e">
        <f aca="false">IF(A1314="","",IF(E1314="","",ROUND(+E1314*((1+B1314)^(1/12)-1),2)))</f>
        <v>#REF!</v>
      </c>
      <c r="H1314" s="662" t="e">
        <f aca="false">IF(A1314="","",IF(E1314="","",ROUND(+E1314*((1+D1314)^(1/12)-1),2)))</f>
        <v>#REF!</v>
      </c>
      <c r="I1314" s="662" t="e">
        <f aca="false">IF(A1314="","",+G1314-H1314)</f>
        <v>#REF!</v>
      </c>
      <c r="J1314" s="662" t="e">
        <f aca="false">IF(A1314="","",IF(#REF!="","",PMT((1+D1314)^(1/12)-1,(#REF!*12)-A1314+1,-E1314)))</f>
        <v>#REF!</v>
      </c>
    </row>
    <row r="1315" customFormat="false" ht="14.25" hidden="false" customHeight="false" outlineLevel="0" collapsed="false">
      <c r="A1315" s="660" t="e">
        <f aca="false">IF(A1314="","",IF(A1314=#REF!*12,"",+A1314+1))</f>
        <v>#REF!</v>
      </c>
      <c r="B1315" s="661" t="e">
        <f aca="false">IF(A1315="","",+B1314)</f>
        <v>#REF!</v>
      </c>
      <c r="C1315" s="661" t="e">
        <f aca="false">IF(A1315="","",IF(#REF!+'Plano Prestação Mensal Proposta'!A1315&gt;120,0,ROUND(IF(B1315&gt;0.045,(0.045*0.5),(0.5)*B1315),7)))</f>
        <v>#REF!</v>
      </c>
      <c r="D1315" s="661" t="e">
        <f aca="false">IF(A1315="","",+B1315-C1315)</f>
        <v>#REF!</v>
      </c>
      <c r="E1315" s="662" t="e">
        <f aca="false">IF(A1315="","",IF(F1314="","",+E1314-F1314))</f>
        <v>#REF!</v>
      </c>
      <c r="F1315" s="662" t="e">
        <f aca="false">IF(A1315="","",IF(J1315="","",+J1315-H1315))</f>
        <v>#REF!</v>
      </c>
      <c r="G1315" s="662" t="e">
        <f aca="false">IF(A1315="","",IF(E1315="","",ROUND(+E1315*((1+B1315)^(1/12)-1),2)))</f>
        <v>#REF!</v>
      </c>
      <c r="H1315" s="662" t="e">
        <f aca="false">IF(A1315="","",IF(E1315="","",ROUND(+E1315*((1+D1315)^(1/12)-1),2)))</f>
        <v>#REF!</v>
      </c>
      <c r="I1315" s="662" t="e">
        <f aca="false">IF(A1315="","",+G1315-H1315)</f>
        <v>#REF!</v>
      </c>
      <c r="J1315" s="662" t="e">
        <f aca="false">IF(A1315="","",IF(#REF!="","",PMT((1+D1315)^(1/12)-1,(#REF!*12)-A1315+1,-E1315)))</f>
        <v>#REF!</v>
      </c>
    </row>
    <row r="1316" customFormat="false" ht="14.25" hidden="false" customHeight="false" outlineLevel="0" collapsed="false">
      <c r="A1316" s="660" t="e">
        <f aca="false">IF(A1315="","",IF(A1315=#REF!*12,"",+A1315+1))</f>
        <v>#REF!</v>
      </c>
      <c r="B1316" s="661" t="e">
        <f aca="false">IF(A1316="","",+B1315)</f>
        <v>#REF!</v>
      </c>
      <c r="C1316" s="661" t="e">
        <f aca="false">IF(A1316="","",IF(#REF!+'Plano Prestação Mensal Proposta'!A1316&gt;120,0,ROUND(IF(B1316&gt;0.045,(0.045*0.5),(0.5)*B1316),7)))</f>
        <v>#REF!</v>
      </c>
      <c r="D1316" s="661" t="e">
        <f aca="false">IF(A1316="","",+B1316-C1316)</f>
        <v>#REF!</v>
      </c>
      <c r="E1316" s="662" t="e">
        <f aca="false">IF(A1316="","",IF(F1315="","",+E1315-F1315))</f>
        <v>#REF!</v>
      </c>
      <c r="F1316" s="662" t="e">
        <f aca="false">IF(A1316="","",IF(J1316="","",+J1316-H1316))</f>
        <v>#REF!</v>
      </c>
      <c r="G1316" s="662" t="e">
        <f aca="false">IF(A1316="","",IF(E1316="","",ROUND(+E1316*((1+B1316)^(1/12)-1),2)))</f>
        <v>#REF!</v>
      </c>
      <c r="H1316" s="662" t="e">
        <f aca="false">IF(A1316="","",IF(E1316="","",ROUND(+E1316*((1+D1316)^(1/12)-1),2)))</f>
        <v>#REF!</v>
      </c>
      <c r="I1316" s="662" t="e">
        <f aca="false">IF(A1316="","",+G1316-H1316)</f>
        <v>#REF!</v>
      </c>
      <c r="J1316" s="662" t="e">
        <f aca="false">IF(A1316="","",IF(#REF!="","",PMT((1+D1316)^(1/12)-1,(#REF!*12)-A1316+1,-E1316)))</f>
        <v>#REF!</v>
      </c>
    </row>
    <row r="1317" customFormat="false" ht="14.25" hidden="false" customHeight="false" outlineLevel="0" collapsed="false">
      <c r="A1317" s="660" t="e">
        <f aca="false">IF(A1316="","",IF(A1316=#REF!*12,"",+A1316+1))</f>
        <v>#REF!</v>
      </c>
      <c r="B1317" s="661" t="e">
        <f aca="false">IF(A1317="","",+B1316)</f>
        <v>#REF!</v>
      </c>
      <c r="C1317" s="661" t="e">
        <f aca="false">IF(A1317="","",IF(#REF!+'Plano Prestação Mensal Proposta'!A1317&gt;120,0,ROUND(IF(B1317&gt;0.045,(0.045*0.5),(0.5)*B1317),7)))</f>
        <v>#REF!</v>
      </c>
      <c r="D1317" s="661" t="e">
        <f aca="false">IF(A1317="","",+B1317-C1317)</f>
        <v>#REF!</v>
      </c>
      <c r="E1317" s="662" t="e">
        <f aca="false">IF(A1317="","",IF(F1316="","",+E1316-F1316))</f>
        <v>#REF!</v>
      </c>
      <c r="F1317" s="662" t="e">
        <f aca="false">IF(A1317="","",IF(J1317="","",+J1317-H1317))</f>
        <v>#REF!</v>
      </c>
      <c r="G1317" s="662" t="e">
        <f aca="false">IF(A1317="","",IF(E1317="","",ROUND(+E1317*((1+B1317)^(1/12)-1),2)))</f>
        <v>#REF!</v>
      </c>
      <c r="H1317" s="662" t="e">
        <f aca="false">IF(A1317="","",IF(E1317="","",ROUND(+E1317*((1+D1317)^(1/12)-1),2)))</f>
        <v>#REF!</v>
      </c>
      <c r="I1317" s="662" t="e">
        <f aca="false">IF(A1317="","",+G1317-H1317)</f>
        <v>#REF!</v>
      </c>
      <c r="J1317" s="662" t="e">
        <f aca="false">IF(A1317="","",IF(#REF!="","",PMT((1+D1317)^(1/12)-1,(#REF!*12)-A1317+1,-E1317)))</f>
        <v>#REF!</v>
      </c>
    </row>
    <row r="1318" customFormat="false" ht="14.25" hidden="false" customHeight="false" outlineLevel="0" collapsed="false">
      <c r="A1318" s="660" t="e">
        <f aca="false">IF(A1317="","",IF(A1317=#REF!*12,"",+A1317+1))</f>
        <v>#REF!</v>
      </c>
      <c r="B1318" s="661" t="e">
        <f aca="false">IF(A1318="","",+B1317)</f>
        <v>#REF!</v>
      </c>
      <c r="C1318" s="661" t="e">
        <f aca="false">IF(A1318="","",IF(#REF!+'Plano Prestação Mensal Proposta'!A1318&gt;120,0,ROUND(IF(B1318&gt;0.045,(0.045*0.5),(0.5)*B1318),7)))</f>
        <v>#REF!</v>
      </c>
      <c r="D1318" s="661" t="e">
        <f aca="false">IF(A1318="","",+B1318-C1318)</f>
        <v>#REF!</v>
      </c>
      <c r="E1318" s="662" t="e">
        <f aca="false">IF(A1318="","",IF(F1317="","",+E1317-F1317))</f>
        <v>#REF!</v>
      </c>
      <c r="F1318" s="662" t="e">
        <f aca="false">IF(A1318="","",IF(J1318="","",+J1318-H1318))</f>
        <v>#REF!</v>
      </c>
      <c r="G1318" s="662" t="e">
        <f aca="false">IF(A1318="","",IF(E1318="","",ROUND(+E1318*((1+B1318)^(1/12)-1),2)))</f>
        <v>#REF!</v>
      </c>
      <c r="H1318" s="662" t="e">
        <f aca="false">IF(A1318="","",IF(E1318="","",ROUND(+E1318*((1+D1318)^(1/12)-1),2)))</f>
        <v>#REF!</v>
      </c>
      <c r="I1318" s="662" t="e">
        <f aca="false">IF(A1318="","",+G1318-H1318)</f>
        <v>#REF!</v>
      </c>
      <c r="J1318" s="662" t="e">
        <f aca="false">IF(A1318="","",IF(#REF!="","",PMT((1+D1318)^(1/12)-1,(#REF!*12)-A1318+1,-E1318)))</f>
        <v>#REF!</v>
      </c>
    </row>
    <row r="1319" customFormat="false" ht="14.25" hidden="false" customHeight="false" outlineLevel="0" collapsed="false">
      <c r="A1319" s="660" t="e">
        <f aca="false">IF(A1318="","",IF(A1318=#REF!*12,"",+A1318+1))</f>
        <v>#REF!</v>
      </c>
      <c r="B1319" s="661" t="e">
        <f aca="false">IF(A1319="","",+B1318)</f>
        <v>#REF!</v>
      </c>
      <c r="C1319" s="661" t="e">
        <f aca="false">IF(A1319="","",IF(#REF!+'Plano Prestação Mensal Proposta'!A1319&gt;120,0,ROUND(IF(B1319&gt;0.045,(0.045*0.5),(0.5)*B1319),7)))</f>
        <v>#REF!</v>
      </c>
      <c r="D1319" s="661" t="e">
        <f aca="false">IF(A1319="","",+B1319-C1319)</f>
        <v>#REF!</v>
      </c>
      <c r="E1319" s="662" t="e">
        <f aca="false">IF(A1319="","",IF(F1318="","",+E1318-F1318))</f>
        <v>#REF!</v>
      </c>
      <c r="F1319" s="662" t="e">
        <f aca="false">IF(A1319="","",IF(J1319="","",+J1319-H1319))</f>
        <v>#REF!</v>
      </c>
      <c r="G1319" s="662" t="e">
        <f aca="false">IF(A1319="","",IF(E1319="","",ROUND(+E1319*((1+B1319)^(1/12)-1),2)))</f>
        <v>#REF!</v>
      </c>
      <c r="H1319" s="662" t="e">
        <f aca="false">IF(A1319="","",IF(E1319="","",ROUND(+E1319*((1+D1319)^(1/12)-1),2)))</f>
        <v>#REF!</v>
      </c>
      <c r="I1319" s="662" t="e">
        <f aca="false">IF(A1319="","",+G1319-H1319)</f>
        <v>#REF!</v>
      </c>
      <c r="J1319" s="662" t="e">
        <f aca="false">IF(A1319="","",IF(#REF!="","",PMT((1+D1319)^(1/12)-1,(#REF!*12)-A1319+1,-E1319)))</f>
        <v>#REF!</v>
      </c>
    </row>
    <row r="1320" customFormat="false" ht="14.25" hidden="false" customHeight="false" outlineLevel="0" collapsed="false">
      <c r="A1320" s="660" t="e">
        <f aca="false">IF(A1319="","",IF(A1319=#REF!*12,"",+A1319+1))</f>
        <v>#REF!</v>
      </c>
      <c r="B1320" s="661" t="e">
        <f aca="false">IF(A1320="","",+B1319)</f>
        <v>#REF!</v>
      </c>
      <c r="C1320" s="661" t="e">
        <f aca="false">IF(A1320="","",IF(#REF!+'Plano Prestação Mensal Proposta'!A1320&gt;120,0,ROUND(IF(B1320&gt;0.045,(0.045*0.5),(0.5)*B1320),7)))</f>
        <v>#REF!</v>
      </c>
      <c r="D1320" s="661" t="e">
        <f aca="false">IF(A1320="","",+B1320-C1320)</f>
        <v>#REF!</v>
      </c>
      <c r="E1320" s="662" t="e">
        <f aca="false">IF(A1320="","",IF(F1319="","",+E1319-F1319))</f>
        <v>#REF!</v>
      </c>
      <c r="F1320" s="662" t="e">
        <f aca="false">IF(A1320="","",IF(J1320="","",+J1320-H1320))</f>
        <v>#REF!</v>
      </c>
      <c r="G1320" s="662" t="e">
        <f aca="false">IF(A1320="","",IF(E1320="","",ROUND(+E1320*((1+B1320)^(1/12)-1),2)))</f>
        <v>#REF!</v>
      </c>
      <c r="H1320" s="662" t="e">
        <f aca="false">IF(A1320="","",IF(E1320="","",ROUND(+E1320*((1+D1320)^(1/12)-1),2)))</f>
        <v>#REF!</v>
      </c>
      <c r="I1320" s="662" t="e">
        <f aca="false">IF(A1320="","",+G1320-H1320)</f>
        <v>#REF!</v>
      </c>
      <c r="J1320" s="662" t="e">
        <f aca="false">IF(A1320="","",IF(#REF!="","",PMT((1+D1320)^(1/12)-1,(#REF!*12)-A1320+1,-E1320)))</f>
        <v>#REF!</v>
      </c>
    </row>
    <row r="1321" customFormat="false" ht="14.25" hidden="false" customHeight="false" outlineLevel="0" collapsed="false">
      <c r="A1321" s="660" t="e">
        <f aca="false">IF(A1320="","",IF(A1320=#REF!*12,"",+A1320+1))</f>
        <v>#REF!</v>
      </c>
      <c r="B1321" s="661" t="e">
        <f aca="false">IF(A1321="","",+B1320)</f>
        <v>#REF!</v>
      </c>
      <c r="C1321" s="661" t="e">
        <f aca="false">IF(A1321="","",IF(#REF!+'Plano Prestação Mensal Proposta'!A1321&gt;120,0,ROUND(IF(B1321&gt;0.045,(0.045*0.5),(0.5)*B1321),7)))</f>
        <v>#REF!</v>
      </c>
      <c r="D1321" s="661" t="e">
        <f aca="false">IF(A1321="","",+B1321-C1321)</f>
        <v>#REF!</v>
      </c>
      <c r="E1321" s="662" t="e">
        <f aca="false">IF(A1321="","",IF(F1320="","",+E1320-F1320))</f>
        <v>#REF!</v>
      </c>
      <c r="F1321" s="662" t="e">
        <f aca="false">IF(A1321="","",IF(J1321="","",+J1321-H1321))</f>
        <v>#REF!</v>
      </c>
      <c r="G1321" s="662" t="e">
        <f aca="false">IF(A1321="","",IF(E1321="","",ROUND(+E1321*((1+B1321)^(1/12)-1),2)))</f>
        <v>#REF!</v>
      </c>
      <c r="H1321" s="662" t="e">
        <f aca="false">IF(A1321="","",IF(E1321="","",ROUND(+E1321*((1+D1321)^(1/12)-1),2)))</f>
        <v>#REF!</v>
      </c>
      <c r="I1321" s="662" t="e">
        <f aca="false">IF(A1321="","",+G1321-H1321)</f>
        <v>#REF!</v>
      </c>
      <c r="J1321" s="662" t="e">
        <f aca="false">IF(A1321="","",IF(#REF!="","",PMT((1+D1321)^(1/12)-1,(#REF!*12)-A1321+1,-E1321)))</f>
        <v>#REF!</v>
      </c>
    </row>
    <row r="1322" customFormat="false" ht="14.25" hidden="false" customHeight="false" outlineLevel="0" collapsed="false">
      <c r="A1322" s="660" t="e">
        <f aca="false">IF(A1321="","",IF(A1321=#REF!*12,"",+A1321+1))</f>
        <v>#REF!</v>
      </c>
      <c r="B1322" s="661" t="e">
        <f aca="false">IF(A1322="","",+B1321)</f>
        <v>#REF!</v>
      </c>
      <c r="C1322" s="661" t="e">
        <f aca="false">IF(A1322="","",IF(#REF!+'Plano Prestação Mensal Proposta'!A1322&gt;120,0,ROUND(IF(B1322&gt;0.045,(0.045*0.5),(0.5)*B1322),7)))</f>
        <v>#REF!</v>
      </c>
      <c r="D1322" s="661" t="e">
        <f aca="false">IF(A1322="","",+B1322-C1322)</f>
        <v>#REF!</v>
      </c>
      <c r="E1322" s="662" t="e">
        <f aca="false">IF(A1322="","",IF(F1321="","",+E1321-F1321))</f>
        <v>#REF!</v>
      </c>
      <c r="F1322" s="662" t="e">
        <f aca="false">IF(A1322="","",IF(J1322="","",+J1322-H1322))</f>
        <v>#REF!</v>
      </c>
      <c r="G1322" s="662" t="e">
        <f aca="false">IF(A1322="","",IF(E1322="","",ROUND(+E1322*((1+B1322)^(1/12)-1),2)))</f>
        <v>#REF!</v>
      </c>
      <c r="H1322" s="662" t="e">
        <f aca="false">IF(A1322="","",IF(E1322="","",ROUND(+E1322*((1+D1322)^(1/12)-1),2)))</f>
        <v>#REF!</v>
      </c>
      <c r="I1322" s="662" t="e">
        <f aca="false">IF(A1322="","",+G1322-H1322)</f>
        <v>#REF!</v>
      </c>
      <c r="J1322" s="662" t="e">
        <f aca="false">IF(A1322="","",IF(#REF!="","",PMT((1+D1322)^(1/12)-1,(#REF!*12)-A1322+1,-E1322)))</f>
        <v>#REF!</v>
      </c>
    </row>
    <row r="1323" customFormat="false" ht="14.25" hidden="false" customHeight="false" outlineLevel="0" collapsed="false">
      <c r="A1323" s="660" t="e">
        <f aca="false">IF(A1322="","",IF(A1322=#REF!*12,"",+A1322+1))</f>
        <v>#REF!</v>
      </c>
      <c r="B1323" s="661" t="e">
        <f aca="false">IF(A1323="","",+B1322)</f>
        <v>#REF!</v>
      </c>
      <c r="C1323" s="661" t="e">
        <f aca="false">IF(A1323="","",IF(#REF!+'Plano Prestação Mensal Proposta'!A1323&gt;120,0,ROUND(IF(B1323&gt;0.045,(0.045*0.5),(0.5)*B1323),7)))</f>
        <v>#REF!</v>
      </c>
      <c r="D1323" s="661" t="e">
        <f aca="false">IF(A1323="","",+B1323-C1323)</f>
        <v>#REF!</v>
      </c>
      <c r="E1323" s="662" t="e">
        <f aca="false">IF(A1323="","",IF(F1322="","",+E1322-F1322))</f>
        <v>#REF!</v>
      </c>
      <c r="F1323" s="662" t="e">
        <f aca="false">IF(A1323="","",IF(J1323="","",+J1323-H1323))</f>
        <v>#REF!</v>
      </c>
      <c r="G1323" s="662" t="e">
        <f aca="false">IF(A1323="","",IF(E1323="","",ROUND(+E1323*((1+B1323)^(1/12)-1),2)))</f>
        <v>#REF!</v>
      </c>
      <c r="H1323" s="662" t="e">
        <f aca="false">IF(A1323="","",IF(E1323="","",ROUND(+E1323*((1+D1323)^(1/12)-1),2)))</f>
        <v>#REF!</v>
      </c>
      <c r="I1323" s="662" t="e">
        <f aca="false">IF(A1323="","",+G1323-H1323)</f>
        <v>#REF!</v>
      </c>
      <c r="J1323" s="662" t="e">
        <f aca="false">IF(A1323="","",IF(#REF!="","",PMT((1+D1323)^(1/12)-1,(#REF!*12)-A1323+1,-E1323)))</f>
        <v>#REF!</v>
      </c>
    </row>
    <row r="1324" customFormat="false" ht="14.25" hidden="false" customHeight="false" outlineLevel="0" collapsed="false">
      <c r="A1324" s="660" t="e">
        <f aca="false">IF(A1323="","",IF(A1323=#REF!*12,"",+A1323+1))</f>
        <v>#REF!</v>
      </c>
      <c r="B1324" s="661" t="e">
        <f aca="false">IF(A1324="","",+B1323)</f>
        <v>#REF!</v>
      </c>
      <c r="C1324" s="661" t="e">
        <f aca="false">IF(A1324="","",IF(#REF!+'Plano Prestação Mensal Proposta'!A1324&gt;120,0,ROUND(IF(B1324&gt;0.045,(0.045*0.5),(0.5)*B1324),7)))</f>
        <v>#REF!</v>
      </c>
      <c r="D1324" s="661" t="e">
        <f aca="false">IF(A1324="","",+B1324-C1324)</f>
        <v>#REF!</v>
      </c>
      <c r="E1324" s="662" t="e">
        <f aca="false">IF(A1324="","",IF(F1323="","",+E1323-F1323))</f>
        <v>#REF!</v>
      </c>
      <c r="F1324" s="662" t="e">
        <f aca="false">IF(A1324="","",IF(J1324="","",+J1324-H1324))</f>
        <v>#REF!</v>
      </c>
      <c r="G1324" s="662" t="e">
        <f aca="false">IF(A1324="","",IF(E1324="","",ROUND(+E1324*((1+B1324)^(1/12)-1),2)))</f>
        <v>#REF!</v>
      </c>
      <c r="H1324" s="662" t="e">
        <f aca="false">IF(A1324="","",IF(E1324="","",ROUND(+E1324*((1+D1324)^(1/12)-1),2)))</f>
        <v>#REF!</v>
      </c>
      <c r="I1324" s="662" t="e">
        <f aca="false">IF(A1324="","",+G1324-H1324)</f>
        <v>#REF!</v>
      </c>
      <c r="J1324" s="662" t="e">
        <f aca="false">IF(A1324="","",IF(#REF!="","",PMT((1+D1324)^(1/12)-1,(#REF!*12)-A1324+1,-E1324)))</f>
        <v>#REF!</v>
      </c>
    </row>
    <row r="1325" customFormat="false" ht="14.25" hidden="false" customHeight="false" outlineLevel="0" collapsed="false">
      <c r="A1325" s="660" t="e">
        <f aca="false">IF(A1324="","",IF(A1324=#REF!*12,"",+A1324+1))</f>
        <v>#REF!</v>
      </c>
      <c r="B1325" s="661" t="e">
        <f aca="false">IF(A1325="","",+B1324)</f>
        <v>#REF!</v>
      </c>
      <c r="C1325" s="661" t="e">
        <f aca="false">IF(A1325="","",IF(#REF!+'Plano Prestação Mensal Proposta'!A1325&gt;120,0,ROUND(IF(B1325&gt;0.045,(0.045*0.5),(0.5)*B1325),7)))</f>
        <v>#REF!</v>
      </c>
      <c r="D1325" s="661" t="e">
        <f aca="false">IF(A1325="","",+B1325-C1325)</f>
        <v>#REF!</v>
      </c>
      <c r="E1325" s="662" t="e">
        <f aca="false">IF(A1325="","",IF(F1324="","",+E1324-F1324))</f>
        <v>#REF!</v>
      </c>
      <c r="F1325" s="662" t="e">
        <f aca="false">IF(A1325="","",IF(J1325="","",+J1325-H1325))</f>
        <v>#REF!</v>
      </c>
      <c r="G1325" s="662" t="e">
        <f aca="false">IF(A1325="","",IF(E1325="","",ROUND(+E1325*((1+B1325)^(1/12)-1),2)))</f>
        <v>#REF!</v>
      </c>
      <c r="H1325" s="662" t="e">
        <f aca="false">IF(A1325="","",IF(E1325="","",ROUND(+E1325*((1+D1325)^(1/12)-1),2)))</f>
        <v>#REF!</v>
      </c>
      <c r="I1325" s="662" t="e">
        <f aca="false">IF(A1325="","",+G1325-H1325)</f>
        <v>#REF!</v>
      </c>
      <c r="J1325" s="662" t="e">
        <f aca="false">IF(A1325="","",IF(#REF!="","",PMT((1+D1325)^(1/12)-1,(#REF!*12)-A1325+1,-E1325)))</f>
        <v>#REF!</v>
      </c>
    </row>
    <row r="1326" customFormat="false" ht="14.25" hidden="false" customHeight="false" outlineLevel="0" collapsed="false">
      <c r="A1326" s="660" t="e">
        <f aca="false">IF(A1325="","",IF(A1325=#REF!*12,"",+A1325+1))</f>
        <v>#REF!</v>
      </c>
      <c r="B1326" s="661" t="e">
        <f aca="false">IF(A1326="","",+B1325)</f>
        <v>#REF!</v>
      </c>
      <c r="C1326" s="661" t="e">
        <f aca="false">IF(A1326="","",IF(#REF!+'Plano Prestação Mensal Proposta'!A1326&gt;120,0,ROUND(IF(B1326&gt;0.045,(0.045*0.5),(0.5)*B1326),7)))</f>
        <v>#REF!</v>
      </c>
      <c r="D1326" s="661" t="e">
        <f aca="false">IF(A1326="","",+B1326-C1326)</f>
        <v>#REF!</v>
      </c>
      <c r="E1326" s="662" t="e">
        <f aca="false">IF(A1326="","",IF(F1325="","",+E1325-F1325))</f>
        <v>#REF!</v>
      </c>
      <c r="F1326" s="662" t="e">
        <f aca="false">IF(A1326="","",IF(J1326="","",+J1326-H1326))</f>
        <v>#REF!</v>
      </c>
      <c r="G1326" s="662" t="e">
        <f aca="false">IF(A1326="","",IF(E1326="","",ROUND(+E1326*((1+B1326)^(1/12)-1),2)))</f>
        <v>#REF!</v>
      </c>
      <c r="H1326" s="662" t="e">
        <f aca="false">IF(A1326="","",IF(E1326="","",ROUND(+E1326*((1+D1326)^(1/12)-1),2)))</f>
        <v>#REF!</v>
      </c>
      <c r="I1326" s="662" t="e">
        <f aca="false">IF(A1326="","",+G1326-H1326)</f>
        <v>#REF!</v>
      </c>
      <c r="J1326" s="662" t="e">
        <f aca="false">IF(A1326="","",IF(#REF!="","",PMT((1+D1326)^(1/12)-1,(#REF!*12)-A1326+1,-E1326)))</f>
        <v>#REF!</v>
      </c>
    </row>
    <row r="1327" customFormat="false" ht="14.25" hidden="false" customHeight="false" outlineLevel="0" collapsed="false">
      <c r="A1327" s="660" t="e">
        <f aca="false">IF(A1326="","",IF(A1326=#REF!*12,"",+A1326+1))</f>
        <v>#REF!</v>
      </c>
      <c r="B1327" s="661" t="e">
        <f aca="false">IF(A1327="","",+B1326)</f>
        <v>#REF!</v>
      </c>
      <c r="C1327" s="661" t="e">
        <f aca="false">IF(A1327="","",IF(#REF!+'Plano Prestação Mensal Proposta'!A1327&gt;120,0,ROUND(IF(B1327&gt;0.045,(0.045*0.5),(0.5)*B1327),7)))</f>
        <v>#REF!</v>
      </c>
      <c r="D1327" s="661" t="e">
        <f aca="false">IF(A1327="","",+B1327-C1327)</f>
        <v>#REF!</v>
      </c>
      <c r="E1327" s="662" t="e">
        <f aca="false">IF(A1327="","",IF(F1326="","",+E1326-F1326))</f>
        <v>#REF!</v>
      </c>
      <c r="F1327" s="662" t="e">
        <f aca="false">IF(A1327="","",IF(J1327="","",+J1327-H1327))</f>
        <v>#REF!</v>
      </c>
      <c r="G1327" s="662" t="e">
        <f aca="false">IF(A1327="","",IF(E1327="","",ROUND(+E1327*((1+B1327)^(1/12)-1),2)))</f>
        <v>#REF!</v>
      </c>
      <c r="H1327" s="662" t="e">
        <f aca="false">IF(A1327="","",IF(E1327="","",ROUND(+E1327*((1+D1327)^(1/12)-1),2)))</f>
        <v>#REF!</v>
      </c>
      <c r="I1327" s="662" t="e">
        <f aca="false">IF(A1327="","",+G1327-H1327)</f>
        <v>#REF!</v>
      </c>
      <c r="J1327" s="662" t="e">
        <f aca="false">IF(A1327="","",IF(#REF!="","",PMT((1+D1327)^(1/12)-1,(#REF!*12)-A1327+1,-E1327)))</f>
        <v>#REF!</v>
      </c>
    </row>
    <row r="1328" customFormat="false" ht="14.25" hidden="false" customHeight="false" outlineLevel="0" collapsed="false">
      <c r="A1328" s="660" t="e">
        <f aca="false">IF(A1327="","",IF(A1327=#REF!*12,"",+A1327+1))</f>
        <v>#REF!</v>
      </c>
      <c r="B1328" s="661" t="e">
        <f aca="false">IF(A1328="","",+B1327)</f>
        <v>#REF!</v>
      </c>
      <c r="C1328" s="661" t="e">
        <f aca="false">IF(A1328="","",IF(#REF!+'Plano Prestação Mensal Proposta'!A1328&gt;120,0,ROUND(IF(B1328&gt;0.045,(0.045*0.5),(0.5)*B1328),7)))</f>
        <v>#REF!</v>
      </c>
      <c r="D1328" s="661" t="e">
        <f aca="false">IF(A1328="","",+B1328-C1328)</f>
        <v>#REF!</v>
      </c>
      <c r="E1328" s="662" t="e">
        <f aca="false">IF(A1328="","",IF(F1327="","",+E1327-F1327))</f>
        <v>#REF!</v>
      </c>
      <c r="F1328" s="662" t="e">
        <f aca="false">IF(A1328="","",IF(J1328="","",+J1328-H1328))</f>
        <v>#REF!</v>
      </c>
      <c r="G1328" s="662" t="e">
        <f aca="false">IF(A1328="","",IF(E1328="","",ROUND(+E1328*((1+B1328)^(1/12)-1),2)))</f>
        <v>#REF!</v>
      </c>
      <c r="H1328" s="662" t="e">
        <f aca="false">IF(A1328="","",IF(E1328="","",ROUND(+E1328*((1+D1328)^(1/12)-1),2)))</f>
        <v>#REF!</v>
      </c>
      <c r="I1328" s="662" t="e">
        <f aca="false">IF(A1328="","",+G1328-H1328)</f>
        <v>#REF!</v>
      </c>
      <c r="J1328" s="662" t="e">
        <f aca="false">IF(A1328="","",IF(#REF!="","",PMT((1+D1328)^(1/12)-1,(#REF!*12)-A1328+1,-E1328)))</f>
        <v>#REF!</v>
      </c>
    </row>
    <row r="1329" customFormat="false" ht="14.25" hidden="false" customHeight="false" outlineLevel="0" collapsed="false">
      <c r="A1329" s="660" t="e">
        <f aca="false">IF(A1328="","",IF(A1328=#REF!*12,"",+A1328+1))</f>
        <v>#REF!</v>
      </c>
      <c r="B1329" s="661" t="e">
        <f aca="false">IF(A1329="","",+B1328)</f>
        <v>#REF!</v>
      </c>
      <c r="C1329" s="661" t="e">
        <f aca="false">IF(A1329="","",IF(#REF!+'Plano Prestação Mensal Proposta'!A1329&gt;120,0,ROUND(IF(B1329&gt;0.045,(0.045*0.5),(0.5)*B1329),7)))</f>
        <v>#REF!</v>
      </c>
      <c r="D1329" s="661" t="e">
        <f aca="false">IF(A1329="","",+B1329-C1329)</f>
        <v>#REF!</v>
      </c>
      <c r="E1329" s="662" t="e">
        <f aca="false">IF(A1329="","",IF(F1328="","",+E1328-F1328))</f>
        <v>#REF!</v>
      </c>
      <c r="F1329" s="662" t="e">
        <f aca="false">IF(A1329="","",IF(J1329="","",+J1329-H1329))</f>
        <v>#REF!</v>
      </c>
      <c r="G1329" s="662" t="e">
        <f aca="false">IF(A1329="","",IF(E1329="","",ROUND(+E1329*((1+B1329)^(1/12)-1),2)))</f>
        <v>#REF!</v>
      </c>
      <c r="H1329" s="662" t="e">
        <f aca="false">IF(A1329="","",IF(E1329="","",ROUND(+E1329*((1+D1329)^(1/12)-1),2)))</f>
        <v>#REF!</v>
      </c>
      <c r="I1329" s="662" t="e">
        <f aca="false">IF(A1329="","",+G1329-H1329)</f>
        <v>#REF!</v>
      </c>
      <c r="J1329" s="662" t="e">
        <f aca="false">IF(A1329="","",IF(#REF!="","",PMT((1+D1329)^(1/12)-1,(#REF!*12)-A1329+1,-E1329)))</f>
        <v>#REF!</v>
      </c>
    </row>
    <row r="1330" customFormat="false" ht="14.25" hidden="false" customHeight="false" outlineLevel="0" collapsed="false">
      <c r="A1330" s="660" t="e">
        <f aca="false">IF(A1329="","",IF(A1329=#REF!*12,"",+A1329+1))</f>
        <v>#REF!</v>
      </c>
      <c r="B1330" s="661" t="e">
        <f aca="false">IF(A1330="","",+B1329)</f>
        <v>#REF!</v>
      </c>
      <c r="C1330" s="661" t="e">
        <f aca="false">IF(A1330="","",IF(#REF!+'Plano Prestação Mensal Proposta'!A1330&gt;120,0,ROUND(IF(B1330&gt;0.045,(0.045*0.5),(0.5)*B1330),7)))</f>
        <v>#REF!</v>
      </c>
      <c r="D1330" s="661" t="e">
        <f aca="false">IF(A1330="","",+B1330-C1330)</f>
        <v>#REF!</v>
      </c>
      <c r="E1330" s="662" t="e">
        <f aca="false">IF(A1330="","",IF(F1329="","",+E1329-F1329))</f>
        <v>#REF!</v>
      </c>
      <c r="F1330" s="662" t="e">
        <f aca="false">IF(A1330="","",IF(J1330="","",+J1330-H1330))</f>
        <v>#REF!</v>
      </c>
      <c r="G1330" s="662" t="e">
        <f aca="false">IF(A1330="","",IF(E1330="","",ROUND(+E1330*((1+B1330)^(1/12)-1),2)))</f>
        <v>#REF!</v>
      </c>
      <c r="H1330" s="662" t="e">
        <f aca="false">IF(A1330="","",IF(E1330="","",ROUND(+E1330*((1+D1330)^(1/12)-1),2)))</f>
        <v>#REF!</v>
      </c>
      <c r="I1330" s="662" t="e">
        <f aca="false">IF(A1330="","",+G1330-H1330)</f>
        <v>#REF!</v>
      </c>
      <c r="J1330" s="662" t="e">
        <f aca="false">IF(A1330="","",IF(#REF!="","",PMT((1+D1330)^(1/12)-1,(#REF!*12)-A1330+1,-E1330)))</f>
        <v>#REF!</v>
      </c>
    </row>
    <row r="1331" customFormat="false" ht="14.25" hidden="false" customHeight="false" outlineLevel="0" collapsed="false">
      <c r="A1331" s="660" t="e">
        <f aca="false">IF(A1330="","",IF(A1330=#REF!*12,"",+A1330+1))</f>
        <v>#REF!</v>
      </c>
      <c r="B1331" s="661" t="e">
        <f aca="false">IF(A1331="","",+B1330)</f>
        <v>#REF!</v>
      </c>
      <c r="C1331" s="661" t="e">
        <f aca="false">IF(A1331="","",IF(#REF!+'Plano Prestação Mensal Proposta'!A1331&gt;120,0,ROUND(IF(B1331&gt;0.045,(0.045*0.5),(0.5)*B1331),7)))</f>
        <v>#REF!</v>
      </c>
      <c r="D1331" s="661" t="e">
        <f aca="false">IF(A1331="","",+B1331-C1331)</f>
        <v>#REF!</v>
      </c>
      <c r="E1331" s="662" t="e">
        <f aca="false">IF(A1331="","",IF(F1330="","",+E1330-F1330))</f>
        <v>#REF!</v>
      </c>
      <c r="F1331" s="662" t="e">
        <f aca="false">IF(A1331="","",IF(J1331="","",+J1331-H1331))</f>
        <v>#REF!</v>
      </c>
      <c r="G1331" s="662" t="e">
        <f aca="false">IF(A1331="","",IF(E1331="","",ROUND(+E1331*((1+B1331)^(1/12)-1),2)))</f>
        <v>#REF!</v>
      </c>
      <c r="H1331" s="662" t="e">
        <f aca="false">IF(A1331="","",IF(E1331="","",ROUND(+E1331*((1+D1331)^(1/12)-1),2)))</f>
        <v>#REF!</v>
      </c>
      <c r="I1331" s="662" t="e">
        <f aca="false">IF(A1331="","",+G1331-H1331)</f>
        <v>#REF!</v>
      </c>
      <c r="J1331" s="662" t="e">
        <f aca="false">IF(A1331="","",IF(#REF!="","",PMT((1+D1331)^(1/12)-1,(#REF!*12)-A1331+1,-E1331)))</f>
        <v>#REF!</v>
      </c>
    </row>
    <row r="1332" customFormat="false" ht="14.25" hidden="false" customHeight="false" outlineLevel="0" collapsed="false">
      <c r="A1332" s="660" t="e">
        <f aca="false">IF(A1331="","",IF(A1331=#REF!*12,"",+A1331+1))</f>
        <v>#REF!</v>
      </c>
      <c r="B1332" s="661" t="e">
        <f aca="false">IF(A1332="","",+B1331)</f>
        <v>#REF!</v>
      </c>
      <c r="C1332" s="661" t="e">
        <f aca="false">IF(A1332="","",IF(#REF!+'Plano Prestação Mensal Proposta'!A1332&gt;120,0,ROUND(IF(B1332&gt;0.045,(0.045*0.5),(0.5)*B1332),7)))</f>
        <v>#REF!</v>
      </c>
      <c r="D1332" s="661" t="e">
        <f aca="false">IF(A1332="","",+B1332-C1332)</f>
        <v>#REF!</v>
      </c>
      <c r="E1332" s="662" t="e">
        <f aca="false">IF(A1332="","",IF(F1331="","",+E1331-F1331))</f>
        <v>#REF!</v>
      </c>
      <c r="F1332" s="662" t="e">
        <f aca="false">IF(A1332="","",IF(J1332="","",+J1332-H1332))</f>
        <v>#REF!</v>
      </c>
      <c r="G1332" s="662" t="e">
        <f aca="false">IF(A1332="","",IF(E1332="","",ROUND(+E1332*((1+B1332)^(1/12)-1),2)))</f>
        <v>#REF!</v>
      </c>
      <c r="H1332" s="662" t="e">
        <f aca="false">IF(A1332="","",IF(E1332="","",ROUND(+E1332*((1+D1332)^(1/12)-1),2)))</f>
        <v>#REF!</v>
      </c>
      <c r="I1332" s="662" t="e">
        <f aca="false">IF(A1332="","",+G1332-H1332)</f>
        <v>#REF!</v>
      </c>
      <c r="J1332" s="662" t="e">
        <f aca="false">IF(A1332="","",IF(#REF!="","",PMT((1+D1332)^(1/12)-1,(#REF!*12)-A1332+1,-E1332)))</f>
        <v>#REF!</v>
      </c>
    </row>
    <row r="1333" customFormat="false" ht="14.25" hidden="false" customHeight="false" outlineLevel="0" collapsed="false">
      <c r="A1333" s="660" t="e">
        <f aca="false">IF(A1332="","",IF(A1332=#REF!*12,"",+A1332+1))</f>
        <v>#REF!</v>
      </c>
      <c r="B1333" s="661" t="e">
        <f aca="false">IF(A1333="","",+B1332)</f>
        <v>#REF!</v>
      </c>
      <c r="C1333" s="661" t="e">
        <f aca="false">IF(A1333="","",IF(#REF!+'Plano Prestação Mensal Proposta'!A1333&gt;120,0,ROUND(IF(B1333&gt;0.045,(0.045*0.5),(0.5)*B1333),7)))</f>
        <v>#REF!</v>
      </c>
      <c r="D1333" s="661" t="e">
        <f aca="false">IF(A1333="","",+B1333-C1333)</f>
        <v>#REF!</v>
      </c>
      <c r="E1333" s="662" t="e">
        <f aca="false">IF(A1333="","",IF(F1332="","",+E1332-F1332))</f>
        <v>#REF!</v>
      </c>
      <c r="F1333" s="662" t="e">
        <f aca="false">IF(A1333="","",IF(J1333="","",+J1333-H1333))</f>
        <v>#REF!</v>
      </c>
      <c r="G1333" s="662" t="e">
        <f aca="false">IF(A1333="","",IF(E1333="","",ROUND(+E1333*((1+B1333)^(1/12)-1),2)))</f>
        <v>#REF!</v>
      </c>
      <c r="H1333" s="662" t="e">
        <f aca="false">IF(A1333="","",IF(E1333="","",ROUND(+E1333*((1+D1333)^(1/12)-1),2)))</f>
        <v>#REF!</v>
      </c>
      <c r="I1333" s="662" t="e">
        <f aca="false">IF(A1333="","",+G1333-H1333)</f>
        <v>#REF!</v>
      </c>
      <c r="J1333" s="662" t="e">
        <f aca="false">IF(A1333="","",IF(#REF!="","",PMT((1+D1333)^(1/12)-1,(#REF!*12)-A1333+1,-E1333)))</f>
        <v>#REF!</v>
      </c>
    </row>
    <row r="1334" customFormat="false" ht="14.25" hidden="false" customHeight="false" outlineLevel="0" collapsed="false">
      <c r="A1334" s="660" t="e">
        <f aca="false">IF(A1333="","",IF(A1333=#REF!*12,"",+A1333+1))</f>
        <v>#REF!</v>
      </c>
      <c r="B1334" s="661" t="e">
        <f aca="false">IF(A1334="","",+B1333)</f>
        <v>#REF!</v>
      </c>
      <c r="C1334" s="661" t="e">
        <f aca="false">IF(A1334="","",IF(#REF!+'Plano Prestação Mensal Proposta'!A1334&gt;120,0,ROUND(IF(B1334&gt;0.045,(0.045*0.5),(0.5)*B1334),7)))</f>
        <v>#REF!</v>
      </c>
      <c r="D1334" s="661" t="e">
        <f aca="false">IF(A1334="","",+B1334-C1334)</f>
        <v>#REF!</v>
      </c>
      <c r="E1334" s="662" t="e">
        <f aca="false">IF(A1334="","",IF(F1333="","",+E1333-F1333))</f>
        <v>#REF!</v>
      </c>
      <c r="F1334" s="662" t="e">
        <f aca="false">IF(A1334="","",IF(J1334="","",+J1334-H1334))</f>
        <v>#REF!</v>
      </c>
      <c r="G1334" s="662" t="e">
        <f aca="false">IF(A1334="","",IF(E1334="","",ROUND(+E1334*((1+B1334)^(1/12)-1),2)))</f>
        <v>#REF!</v>
      </c>
      <c r="H1334" s="662" t="e">
        <f aca="false">IF(A1334="","",IF(E1334="","",ROUND(+E1334*((1+D1334)^(1/12)-1),2)))</f>
        <v>#REF!</v>
      </c>
      <c r="I1334" s="662" t="e">
        <f aca="false">IF(A1334="","",+G1334-H1334)</f>
        <v>#REF!</v>
      </c>
      <c r="J1334" s="662" t="e">
        <f aca="false">IF(A1334="","",IF(#REF!="","",PMT((1+D1334)^(1/12)-1,(#REF!*12)-A1334+1,-E1334)))</f>
        <v>#REF!</v>
      </c>
    </row>
    <row r="1335" customFormat="false" ht="14.25" hidden="false" customHeight="false" outlineLevel="0" collapsed="false">
      <c r="A1335" s="660" t="e">
        <f aca="false">IF(A1334="","",IF(A1334=#REF!*12,"",+A1334+1))</f>
        <v>#REF!</v>
      </c>
      <c r="B1335" s="661" t="e">
        <f aca="false">IF(A1335="","",+B1334)</f>
        <v>#REF!</v>
      </c>
      <c r="C1335" s="661" t="e">
        <f aca="false">IF(A1335="","",IF(#REF!+'Plano Prestação Mensal Proposta'!A1335&gt;120,0,ROUND(IF(B1335&gt;0.045,(0.045*0.5),(0.5)*B1335),7)))</f>
        <v>#REF!</v>
      </c>
      <c r="D1335" s="661" t="e">
        <f aca="false">IF(A1335="","",+B1335-C1335)</f>
        <v>#REF!</v>
      </c>
      <c r="E1335" s="662" t="e">
        <f aca="false">IF(A1335="","",IF(F1334="","",+E1334-F1334))</f>
        <v>#REF!</v>
      </c>
      <c r="F1335" s="662" t="e">
        <f aca="false">IF(A1335="","",IF(J1335="","",+J1335-H1335))</f>
        <v>#REF!</v>
      </c>
      <c r="G1335" s="662" t="e">
        <f aca="false">IF(A1335="","",IF(E1335="","",ROUND(+E1335*((1+B1335)^(1/12)-1),2)))</f>
        <v>#REF!</v>
      </c>
      <c r="H1335" s="662" t="e">
        <f aca="false">IF(A1335="","",IF(E1335="","",ROUND(+E1335*((1+D1335)^(1/12)-1),2)))</f>
        <v>#REF!</v>
      </c>
      <c r="I1335" s="662" t="e">
        <f aca="false">IF(A1335="","",+G1335-H1335)</f>
        <v>#REF!</v>
      </c>
      <c r="J1335" s="662" t="e">
        <f aca="false">IF(A1335="","",IF(#REF!="","",PMT((1+D1335)^(1/12)-1,(#REF!*12)-A1335+1,-E1335)))</f>
        <v>#REF!</v>
      </c>
    </row>
    <row r="1336" customFormat="false" ht="14.25" hidden="false" customHeight="false" outlineLevel="0" collapsed="false">
      <c r="A1336" s="660" t="e">
        <f aca="false">IF(A1335="","",IF(A1335=#REF!*12,"",+A1335+1))</f>
        <v>#REF!</v>
      </c>
      <c r="B1336" s="661" t="e">
        <f aca="false">IF(A1336="","",+B1335)</f>
        <v>#REF!</v>
      </c>
      <c r="C1336" s="661" t="e">
        <f aca="false">IF(A1336="","",IF(#REF!+'Plano Prestação Mensal Proposta'!A1336&gt;120,0,ROUND(IF(B1336&gt;0.045,(0.045*0.5),(0.5)*B1336),7)))</f>
        <v>#REF!</v>
      </c>
      <c r="D1336" s="661" t="e">
        <f aca="false">IF(A1336="","",+B1336-C1336)</f>
        <v>#REF!</v>
      </c>
      <c r="E1336" s="662" t="e">
        <f aca="false">IF(A1336="","",IF(F1335="","",+E1335-F1335))</f>
        <v>#REF!</v>
      </c>
      <c r="F1336" s="662" t="e">
        <f aca="false">IF(A1336="","",IF(J1336="","",+J1336-H1336))</f>
        <v>#REF!</v>
      </c>
      <c r="G1336" s="662" t="e">
        <f aca="false">IF(A1336="","",IF(E1336="","",ROUND(+E1336*((1+B1336)^(1/12)-1),2)))</f>
        <v>#REF!</v>
      </c>
      <c r="H1336" s="662" t="e">
        <f aca="false">IF(A1336="","",IF(E1336="","",ROUND(+E1336*((1+D1336)^(1/12)-1),2)))</f>
        <v>#REF!</v>
      </c>
      <c r="I1336" s="662" t="e">
        <f aca="false">IF(A1336="","",+G1336-H1336)</f>
        <v>#REF!</v>
      </c>
      <c r="J1336" s="662" t="e">
        <f aca="false">IF(A1336="","",IF(#REF!="","",PMT((1+D1336)^(1/12)-1,(#REF!*12)-A1336+1,-E1336)))</f>
        <v>#REF!</v>
      </c>
    </row>
    <row r="1337" customFormat="false" ht="14.25" hidden="false" customHeight="false" outlineLevel="0" collapsed="false">
      <c r="A1337" s="660" t="e">
        <f aca="false">IF(A1336="","",IF(A1336=#REF!*12,"",+A1336+1))</f>
        <v>#REF!</v>
      </c>
      <c r="B1337" s="661" t="e">
        <f aca="false">IF(A1337="","",+B1336)</f>
        <v>#REF!</v>
      </c>
      <c r="C1337" s="661" t="e">
        <f aca="false">IF(A1337="","",IF(#REF!+'Plano Prestação Mensal Proposta'!A1337&gt;120,0,ROUND(IF(B1337&gt;0.045,(0.045*0.5),(0.5)*B1337),7)))</f>
        <v>#REF!</v>
      </c>
      <c r="D1337" s="661" t="e">
        <f aca="false">IF(A1337="","",+B1337-C1337)</f>
        <v>#REF!</v>
      </c>
      <c r="E1337" s="662" t="e">
        <f aca="false">IF(A1337="","",IF(F1336="","",+E1336-F1336))</f>
        <v>#REF!</v>
      </c>
      <c r="F1337" s="662" t="e">
        <f aca="false">IF(A1337="","",IF(J1337="","",+J1337-H1337))</f>
        <v>#REF!</v>
      </c>
      <c r="G1337" s="662" t="e">
        <f aca="false">IF(A1337="","",IF(E1337="","",ROUND(+E1337*((1+B1337)^(1/12)-1),2)))</f>
        <v>#REF!</v>
      </c>
      <c r="H1337" s="662" t="e">
        <f aca="false">IF(A1337="","",IF(E1337="","",ROUND(+E1337*((1+D1337)^(1/12)-1),2)))</f>
        <v>#REF!</v>
      </c>
      <c r="I1337" s="662" t="e">
        <f aca="false">IF(A1337="","",+G1337-H1337)</f>
        <v>#REF!</v>
      </c>
      <c r="J1337" s="662" t="e">
        <f aca="false">IF(A1337="","",IF(#REF!="","",PMT((1+D1337)^(1/12)-1,(#REF!*12)-A1337+1,-E1337)))</f>
        <v>#REF!</v>
      </c>
    </row>
    <row r="1338" customFormat="false" ht="14.25" hidden="false" customHeight="false" outlineLevel="0" collapsed="false">
      <c r="A1338" s="660" t="e">
        <f aca="false">IF(A1337="","",IF(A1337=#REF!*12,"",+A1337+1))</f>
        <v>#REF!</v>
      </c>
      <c r="B1338" s="661" t="e">
        <f aca="false">IF(A1338="","",+B1337)</f>
        <v>#REF!</v>
      </c>
      <c r="C1338" s="661" t="e">
        <f aca="false">IF(A1338="","",IF(#REF!+'Plano Prestação Mensal Proposta'!A1338&gt;120,0,ROUND(IF(B1338&gt;0.045,(0.045*0.5),(0.5)*B1338),7)))</f>
        <v>#REF!</v>
      </c>
      <c r="D1338" s="661" t="e">
        <f aca="false">IF(A1338="","",+B1338-C1338)</f>
        <v>#REF!</v>
      </c>
      <c r="E1338" s="662" t="e">
        <f aca="false">IF(A1338="","",IF(F1337="","",+E1337-F1337))</f>
        <v>#REF!</v>
      </c>
      <c r="F1338" s="662" t="e">
        <f aca="false">IF(A1338="","",IF(J1338="","",+J1338-H1338))</f>
        <v>#REF!</v>
      </c>
      <c r="G1338" s="662" t="e">
        <f aca="false">IF(A1338="","",IF(E1338="","",ROUND(+E1338*((1+B1338)^(1/12)-1),2)))</f>
        <v>#REF!</v>
      </c>
      <c r="H1338" s="662" t="e">
        <f aca="false">IF(A1338="","",IF(E1338="","",ROUND(+E1338*((1+D1338)^(1/12)-1),2)))</f>
        <v>#REF!</v>
      </c>
      <c r="I1338" s="662" t="e">
        <f aca="false">IF(A1338="","",+G1338-H1338)</f>
        <v>#REF!</v>
      </c>
      <c r="J1338" s="662" t="e">
        <f aca="false">IF(A1338="","",IF(#REF!="","",PMT((1+D1338)^(1/12)-1,(#REF!*12)-A1338+1,-E1338)))</f>
        <v>#REF!</v>
      </c>
    </row>
    <row r="1339" customFormat="false" ht="14.25" hidden="false" customHeight="false" outlineLevel="0" collapsed="false">
      <c r="A1339" s="660" t="e">
        <f aca="false">IF(A1338="","",IF(A1338=#REF!*12,"",+A1338+1))</f>
        <v>#REF!</v>
      </c>
      <c r="B1339" s="661" t="e">
        <f aca="false">IF(A1339="","",+B1338)</f>
        <v>#REF!</v>
      </c>
      <c r="C1339" s="661" t="e">
        <f aca="false">IF(A1339="","",IF(#REF!+'Plano Prestação Mensal Proposta'!A1339&gt;120,0,ROUND(IF(B1339&gt;0.045,(0.045*0.5),(0.5)*B1339),7)))</f>
        <v>#REF!</v>
      </c>
      <c r="D1339" s="661" t="e">
        <f aca="false">IF(A1339="","",+B1339-C1339)</f>
        <v>#REF!</v>
      </c>
      <c r="E1339" s="662" t="e">
        <f aca="false">IF(A1339="","",IF(F1338="","",+E1338-F1338))</f>
        <v>#REF!</v>
      </c>
      <c r="F1339" s="662" t="e">
        <f aca="false">IF(A1339="","",IF(J1339="","",+J1339-H1339))</f>
        <v>#REF!</v>
      </c>
      <c r="G1339" s="662" t="e">
        <f aca="false">IF(A1339="","",IF(E1339="","",ROUND(+E1339*((1+B1339)^(1/12)-1),2)))</f>
        <v>#REF!</v>
      </c>
      <c r="H1339" s="662" t="e">
        <f aca="false">IF(A1339="","",IF(E1339="","",ROUND(+E1339*((1+D1339)^(1/12)-1),2)))</f>
        <v>#REF!</v>
      </c>
      <c r="I1339" s="662" t="e">
        <f aca="false">IF(A1339="","",+G1339-H1339)</f>
        <v>#REF!</v>
      </c>
      <c r="J1339" s="662" t="e">
        <f aca="false">IF(A1339="","",IF(#REF!="","",PMT((1+D1339)^(1/12)-1,(#REF!*12)-A1339+1,-E1339)))</f>
        <v>#REF!</v>
      </c>
    </row>
    <row r="1340" customFormat="false" ht="14.25" hidden="false" customHeight="false" outlineLevel="0" collapsed="false">
      <c r="A1340" s="660" t="e">
        <f aca="false">IF(A1339="","",IF(A1339=#REF!*12,"",+A1339+1))</f>
        <v>#REF!</v>
      </c>
      <c r="B1340" s="661" t="e">
        <f aca="false">IF(A1340="","",+B1339)</f>
        <v>#REF!</v>
      </c>
      <c r="C1340" s="661" t="e">
        <f aca="false">IF(A1340="","",IF(#REF!+'Plano Prestação Mensal Proposta'!A1340&gt;120,0,ROUND(IF(B1340&gt;0.045,(0.045*0.5),(0.5)*B1340),7)))</f>
        <v>#REF!</v>
      </c>
      <c r="D1340" s="661" t="e">
        <f aca="false">IF(A1340="","",+B1340-C1340)</f>
        <v>#REF!</v>
      </c>
      <c r="E1340" s="662" t="e">
        <f aca="false">IF(A1340="","",IF(F1339="","",+E1339-F1339))</f>
        <v>#REF!</v>
      </c>
      <c r="F1340" s="662" t="e">
        <f aca="false">IF(A1340="","",IF(J1340="","",+J1340-H1340))</f>
        <v>#REF!</v>
      </c>
      <c r="G1340" s="662" t="e">
        <f aca="false">IF(A1340="","",IF(E1340="","",ROUND(+E1340*((1+B1340)^(1/12)-1),2)))</f>
        <v>#REF!</v>
      </c>
      <c r="H1340" s="662" t="e">
        <f aca="false">IF(A1340="","",IF(E1340="","",ROUND(+E1340*((1+D1340)^(1/12)-1),2)))</f>
        <v>#REF!</v>
      </c>
      <c r="I1340" s="662" t="e">
        <f aca="false">IF(A1340="","",+G1340-H1340)</f>
        <v>#REF!</v>
      </c>
      <c r="J1340" s="662" t="e">
        <f aca="false">IF(A1340="","",IF(#REF!="","",PMT((1+D1340)^(1/12)-1,(#REF!*12)-A1340+1,-E1340)))</f>
        <v>#REF!</v>
      </c>
    </row>
    <row r="1341" customFormat="false" ht="14.25" hidden="false" customHeight="false" outlineLevel="0" collapsed="false">
      <c r="A1341" s="660" t="e">
        <f aca="false">IF(A1340="","",IF(A1340=#REF!*12,"",+A1340+1))</f>
        <v>#REF!</v>
      </c>
      <c r="B1341" s="661" t="e">
        <f aca="false">IF(A1341="","",+B1340)</f>
        <v>#REF!</v>
      </c>
      <c r="C1341" s="661" t="e">
        <f aca="false">IF(A1341="","",IF(#REF!+'Plano Prestação Mensal Proposta'!A1341&gt;120,0,ROUND(IF(B1341&gt;0.045,(0.045*0.5),(0.5)*B1341),7)))</f>
        <v>#REF!</v>
      </c>
      <c r="D1341" s="661" t="e">
        <f aca="false">IF(A1341="","",+B1341-C1341)</f>
        <v>#REF!</v>
      </c>
      <c r="E1341" s="662" t="e">
        <f aca="false">IF(A1341="","",IF(F1340="","",+E1340-F1340))</f>
        <v>#REF!</v>
      </c>
      <c r="F1341" s="662" t="e">
        <f aca="false">IF(A1341="","",IF(J1341="","",+J1341-H1341))</f>
        <v>#REF!</v>
      </c>
      <c r="G1341" s="662" t="e">
        <f aca="false">IF(A1341="","",IF(E1341="","",ROUND(+E1341*((1+B1341)^(1/12)-1),2)))</f>
        <v>#REF!</v>
      </c>
      <c r="H1341" s="662" t="e">
        <f aca="false">IF(A1341="","",IF(E1341="","",ROUND(+E1341*((1+D1341)^(1/12)-1),2)))</f>
        <v>#REF!</v>
      </c>
      <c r="I1341" s="662" t="e">
        <f aca="false">IF(A1341="","",+G1341-H1341)</f>
        <v>#REF!</v>
      </c>
      <c r="J1341" s="662" t="e">
        <f aca="false">IF(A1341="","",IF(#REF!="","",PMT((1+D1341)^(1/12)-1,(#REF!*12)-A1341+1,-E1341)))</f>
        <v>#REF!</v>
      </c>
    </row>
    <row r="1342" customFormat="false" ht="14.25" hidden="false" customHeight="false" outlineLevel="0" collapsed="false">
      <c r="A1342" s="660" t="e">
        <f aca="false">IF(A1341="","",IF(A1341=#REF!*12,"",+A1341+1))</f>
        <v>#REF!</v>
      </c>
      <c r="B1342" s="661" t="e">
        <f aca="false">IF(A1342="","",+B1341)</f>
        <v>#REF!</v>
      </c>
      <c r="C1342" s="661" t="e">
        <f aca="false">IF(A1342="","",IF(#REF!+'Plano Prestação Mensal Proposta'!A1342&gt;120,0,ROUND(IF(B1342&gt;0.045,(0.045*0.5),(0.5)*B1342),7)))</f>
        <v>#REF!</v>
      </c>
      <c r="D1342" s="661" t="e">
        <f aca="false">IF(A1342="","",+B1342-C1342)</f>
        <v>#REF!</v>
      </c>
      <c r="E1342" s="662" t="e">
        <f aca="false">IF(A1342="","",IF(F1341="","",+E1341-F1341))</f>
        <v>#REF!</v>
      </c>
      <c r="F1342" s="662" t="e">
        <f aca="false">IF(A1342="","",IF(J1342="","",+J1342-H1342))</f>
        <v>#REF!</v>
      </c>
      <c r="G1342" s="662" t="e">
        <f aca="false">IF(A1342="","",IF(E1342="","",ROUND(+E1342*((1+B1342)^(1/12)-1),2)))</f>
        <v>#REF!</v>
      </c>
      <c r="H1342" s="662" t="e">
        <f aca="false">IF(A1342="","",IF(E1342="","",ROUND(+E1342*((1+D1342)^(1/12)-1),2)))</f>
        <v>#REF!</v>
      </c>
      <c r="I1342" s="662" t="e">
        <f aca="false">IF(A1342="","",+G1342-H1342)</f>
        <v>#REF!</v>
      </c>
      <c r="J1342" s="662" t="e">
        <f aca="false">IF(A1342="","",IF(#REF!="","",PMT((1+D1342)^(1/12)-1,(#REF!*12)-A1342+1,-E1342)))</f>
        <v>#REF!</v>
      </c>
    </row>
    <row r="1343" customFormat="false" ht="14.25" hidden="false" customHeight="false" outlineLevel="0" collapsed="false">
      <c r="A1343" s="660" t="e">
        <f aca="false">IF(A1342="","",IF(A1342=#REF!*12,"",+A1342+1))</f>
        <v>#REF!</v>
      </c>
      <c r="B1343" s="661" t="e">
        <f aca="false">IF(A1343="","",+B1342)</f>
        <v>#REF!</v>
      </c>
      <c r="C1343" s="661" t="e">
        <f aca="false">IF(A1343="","",IF(#REF!+'Plano Prestação Mensal Proposta'!A1343&gt;120,0,ROUND(IF(B1343&gt;0.045,(0.045*0.5),(0.5)*B1343),7)))</f>
        <v>#REF!</v>
      </c>
      <c r="D1343" s="661" t="e">
        <f aca="false">IF(A1343="","",+B1343-C1343)</f>
        <v>#REF!</v>
      </c>
      <c r="E1343" s="662" t="e">
        <f aca="false">IF(A1343="","",IF(F1342="","",+E1342-F1342))</f>
        <v>#REF!</v>
      </c>
      <c r="F1343" s="662" t="e">
        <f aca="false">IF(A1343="","",IF(J1343="","",+J1343-H1343))</f>
        <v>#REF!</v>
      </c>
      <c r="G1343" s="662" t="e">
        <f aca="false">IF(A1343="","",IF(E1343="","",ROUND(+E1343*((1+B1343)^(1/12)-1),2)))</f>
        <v>#REF!</v>
      </c>
      <c r="H1343" s="662" t="e">
        <f aca="false">IF(A1343="","",IF(E1343="","",ROUND(+E1343*((1+D1343)^(1/12)-1),2)))</f>
        <v>#REF!</v>
      </c>
      <c r="I1343" s="662" t="e">
        <f aca="false">IF(A1343="","",+G1343-H1343)</f>
        <v>#REF!</v>
      </c>
      <c r="J1343" s="662" t="e">
        <f aca="false">IF(A1343="","",IF(#REF!="","",PMT((1+D1343)^(1/12)-1,(#REF!*12)-A1343+1,-E1343)))</f>
        <v>#REF!</v>
      </c>
    </row>
    <row r="1344" customFormat="false" ht="14.25" hidden="false" customHeight="false" outlineLevel="0" collapsed="false">
      <c r="A1344" s="660" t="e">
        <f aca="false">IF(A1343="","",IF(A1343=#REF!*12,"",+A1343+1))</f>
        <v>#REF!</v>
      </c>
      <c r="B1344" s="661" t="e">
        <f aca="false">IF(A1344="","",+B1343)</f>
        <v>#REF!</v>
      </c>
      <c r="C1344" s="661" t="e">
        <f aca="false">IF(A1344="","",IF(#REF!+'Plano Prestação Mensal Proposta'!A1344&gt;120,0,ROUND(IF(B1344&gt;0.045,(0.045*0.5),(0.5)*B1344),7)))</f>
        <v>#REF!</v>
      </c>
      <c r="D1344" s="661" t="e">
        <f aca="false">IF(A1344="","",+B1344-C1344)</f>
        <v>#REF!</v>
      </c>
      <c r="E1344" s="662" t="e">
        <f aca="false">IF(A1344="","",IF(F1343="","",+E1343-F1343))</f>
        <v>#REF!</v>
      </c>
      <c r="F1344" s="662" t="e">
        <f aca="false">IF(A1344="","",IF(J1344="","",+J1344-H1344))</f>
        <v>#REF!</v>
      </c>
      <c r="G1344" s="662" t="e">
        <f aca="false">IF(A1344="","",IF(E1344="","",ROUND(+E1344*((1+B1344)^(1/12)-1),2)))</f>
        <v>#REF!</v>
      </c>
      <c r="H1344" s="662" t="e">
        <f aca="false">IF(A1344="","",IF(E1344="","",ROUND(+E1344*((1+D1344)^(1/12)-1),2)))</f>
        <v>#REF!</v>
      </c>
      <c r="I1344" s="662" t="e">
        <f aca="false">IF(A1344="","",+G1344-H1344)</f>
        <v>#REF!</v>
      </c>
      <c r="J1344" s="662" t="e">
        <f aca="false">IF(A1344="","",IF(#REF!="","",PMT((1+D1344)^(1/12)-1,(#REF!*12)-A1344+1,-E1344)))</f>
        <v>#REF!</v>
      </c>
    </row>
    <row r="1345" customFormat="false" ht="14.25" hidden="false" customHeight="false" outlineLevel="0" collapsed="false">
      <c r="A1345" s="660" t="e">
        <f aca="false">IF(A1344="","",IF(A1344=#REF!*12,"",+A1344+1))</f>
        <v>#REF!</v>
      </c>
      <c r="B1345" s="661" t="e">
        <f aca="false">IF(A1345="","",+B1344)</f>
        <v>#REF!</v>
      </c>
      <c r="C1345" s="661" t="e">
        <f aca="false">IF(A1345="","",IF(#REF!+'Plano Prestação Mensal Proposta'!A1345&gt;120,0,ROUND(IF(B1345&gt;0.045,(0.045*0.5),(0.5)*B1345),7)))</f>
        <v>#REF!</v>
      </c>
      <c r="D1345" s="661" t="e">
        <f aca="false">IF(A1345="","",+B1345-C1345)</f>
        <v>#REF!</v>
      </c>
      <c r="E1345" s="662" t="e">
        <f aca="false">IF(A1345="","",IF(F1344="","",+E1344-F1344))</f>
        <v>#REF!</v>
      </c>
      <c r="F1345" s="662" t="e">
        <f aca="false">IF(A1345="","",IF(J1345="","",+J1345-H1345))</f>
        <v>#REF!</v>
      </c>
      <c r="G1345" s="662" t="e">
        <f aca="false">IF(A1345="","",IF(E1345="","",ROUND(+E1345*((1+B1345)^(1/12)-1),2)))</f>
        <v>#REF!</v>
      </c>
      <c r="H1345" s="662" t="e">
        <f aca="false">IF(A1345="","",IF(E1345="","",ROUND(+E1345*((1+D1345)^(1/12)-1),2)))</f>
        <v>#REF!</v>
      </c>
      <c r="I1345" s="662" t="e">
        <f aca="false">IF(A1345="","",+G1345-H1345)</f>
        <v>#REF!</v>
      </c>
      <c r="J1345" s="662" t="e">
        <f aca="false">IF(A1345="","",IF(#REF!="","",PMT((1+D1345)^(1/12)-1,(#REF!*12)-A1345+1,-E1345)))</f>
        <v>#REF!</v>
      </c>
    </row>
    <row r="1346" customFormat="false" ht="14.25" hidden="false" customHeight="false" outlineLevel="0" collapsed="false">
      <c r="A1346" s="660" t="e">
        <f aca="false">IF(A1345="","",IF(A1345=#REF!*12,"",+A1345+1))</f>
        <v>#REF!</v>
      </c>
      <c r="B1346" s="661" t="e">
        <f aca="false">IF(A1346="","",+B1345)</f>
        <v>#REF!</v>
      </c>
      <c r="C1346" s="661" t="e">
        <f aca="false">IF(A1346="","",IF(#REF!+'Plano Prestação Mensal Proposta'!A1346&gt;120,0,ROUND(IF(B1346&gt;0.045,(0.045*0.5),(0.5)*B1346),7)))</f>
        <v>#REF!</v>
      </c>
      <c r="D1346" s="661" t="e">
        <f aca="false">IF(A1346="","",+B1346-C1346)</f>
        <v>#REF!</v>
      </c>
      <c r="E1346" s="662" t="e">
        <f aca="false">IF(A1346="","",IF(F1345="","",+E1345-F1345))</f>
        <v>#REF!</v>
      </c>
      <c r="F1346" s="662" t="e">
        <f aca="false">IF(A1346="","",IF(J1346="","",+J1346-H1346))</f>
        <v>#REF!</v>
      </c>
      <c r="G1346" s="662" t="e">
        <f aca="false">IF(A1346="","",IF(E1346="","",ROUND(+E1346*((1+B1346)^(1/12)-1),2)))</f>
        <v>#REF!</v>
      </c>
      <c r="H1346" s="662" t="e">
        <f aca="false">IF(A1346="","",IF(E1346="","",ROUND(+E1346*((1+D1346)^(1/12)-1),2)))</f>
        <v>#REF!</v>
      </c>
      <c r="I1346" s="662" t="e">
        <f aca="false">IF(A1346="","",+G1346-H1346)</f>
        <v>#REF!</v>
      </c>
      <c r="J1346" s="662" t="e">
        <f aca="false">IF(A1346="","",IF(#REF!="","",PMT((1+D1346)^(1/12)-1,(#REF!*12)-A1346+1,-E1346)))</f>
        <v>#REF!</v>
      </c>
    </row>
    <row r="1347" customFormat="false" ht="14.25" hidden="false" customHeight="false" outlineLevel="0" collapsed="false">
      <c r="A1347" s="660" t="e">
        <f aca="false">IF(A1346="","",IF(A1346=#REF!*12,"",+A1346+1))</f>
        <v>#REF!</v>
      </c>
      <c r="B1347" s="661" t="e">
        <f aca="false">IF(A1347="","",+B1346)</f>
        <v>#REF!</v>
      </c>
      <c r="C1347" s="661" t="e">
        <f aca="false">IF(A1347="","",IF(#REF!+'Plano Prestação Mensal Proposta'!A1347&gt;120,0,ROUND(IF(B1347&gt;0.045,(0.045*0.5),(0.5)*B1347),7)))</f>
        <v>#REF!</v>
      </c>
      <c r="D1347" s="661" t="e">
        <f aca="false">IF(A1347="","",+B1347-C1347)</f>
        <v>#REF!</v>
      </c>
      <c r="E1347" s="662" t="e">
        <f aca="false">IF(A1347="","",IF(F1346="","",+E1346-F1346))</f>
        <v>#REF!</v>
      </c>
      <c r="F1347" s="662" t="e">
        <f aca="false">IF(A1347="","",IF(J1347="","",+J1347-H1347))</f>
        <v>#REF!</v>
      </c>
      <c r="G1347" s="662" t="e">
        <f aca="false">IF(A1347="","",IF(E1347="","",ROUND(+E1347*((1+B1347)^(1/12)-1),2)))</f>
        <v>#REF!</v>
      </c>
      <c r="H1347" s="662" t="e">
        <f aca="false">IF(A1347="","",IF(E1347="","",ROUND(+E1347*((1+D1347)^(1/12)-1),2)))</f>
        <v>#REF!</v>
      </c>
      <c r="I1347" s="662" t="e">
        <f aca="false">IF(A1347="","",+G1347-H1347)</f>
        <v>#REF!</v>
      </c>
      <c r="J1347" s="662" t="e">
        <f aca="false">IF(A1347="","",IF(#REF!="","",PMT((1+D1347)^(1/12)-1,(#REF!*12)-A1347+1,-E1347)))</f>
        <v>#REF!</v>
      </c>
    </row>
    <row r="1348" customFormat="false" ht="14.25" hidden="false" customHeight="false" outlineLevel="0" collapsed="false">
      <c r="A1348" s="660" t="e">
        <f aca="false">IF(A1347="","",IF(A1347=#REF!*12,"",+A1347+1))</f>
        <v>#REF!</v>
      </c>
      <c r="B1348" s="661" t="e">
        <f aca="false">IF(A1348="","",+B1347)</f>
        <v>#REF!</v>
      </c>
      <c r="C1348" s="661" t="e">
        <f aca="false">IF(A1348="","",IF(#REF!+'Plano Prestação Mensal Proposta'!A1348&gt;120,0,ROUND(IF(B1348&gt;0.045,(0.045*0.5),(0.5)*B1348),7)))</f>
        <v>#REF!</v>
      </c>
      <c r="D1348" s="661" t="e">
        <f aca="false">IF(A1348="","",+B1348-C1348)</f>
        <v>#REF!</v>
      </c>
      <c r="E1348" s="662" t="e">
        <f aca="false">IF(A1348="","",IF(F1347="","",+E1347-F1347))</f>
        <v>#REF!</v>
      </c>
      <c r="F1348" s="662" t="e">
        <f aca="false">IF(A1348="","",IF(J1348="","",+J1348-H1348))</f>
        <v>#REF!</v>
      </c>
      <c r="G1348" s="662" t="e">
        <f aca="false">IF(A1348="","",IF(E1348="","",ROUND(+E1348*((1+B1348)^(1/12)-1),2)))</f>
        <v>#REF!</v>
      </c>
      <c r="H1348" s="662" t="e">
        <f aca="false">IF(A1348="","",IF(E1348="","",ROUND(+E1348*((1+D1348)^(1/12)-1),2)))</f>
        <v>#REF!</v>
      </c>
      <c r="I1348" s="662" t="e">
        <f aca="false">IF(A1348="","",+G1348-H1348)</f>
        <v>#REF!</v>
      </c>
      <c r="J1348" s="662" t="e">
        <f aca="false">IF(A1348="","",IF(#REF!="","",PMT((1+D1348)^(1/12)-1,(#REF!*12)-A1348+1,-E1348)))</f>
        <v>#REF!</v>
      </c>
    </row>
    <row r="1349" customFormat="false" ht="14.25" hidden="false" customHeight="false" outlineLevel="0" collapsed="false">
      <c r="A1349" s="660" t="e">
        <f aca="false">IF(A1348="","",IF(A1348=#REF!*12,"",+A1348+1))</f>
        <v>#REF!</v>
      </c>
      <c r="B1349" s="661" t="e">
        <f aca="false">IF(A1349="","",+B1348)</f>
        <v>#REF!</v>
      </c>
      <c r="C1349" s="661" t="e">
        <f aca="false">IF(A1349="","",IF(#REF!+'Plano Prestação Mensal Proposta'!A1349&gt;120,0,ROUND(IF(B1349&gt;0.045,(0.045*0.5),(0.5)*B1349),7)))</f>
        <v>#REF!</v>
      </c>
      <c r="D1349" s="661" t="e">
        <f aca="false">IF(A1349="","",+B1349-C1349)</f>
        <v>#REF!</v>
      </c>
      <c r="E1349" s="662" t="e">
        <f aca="false">IF(A1349="","",IF(F1348="","",+E1348-F1348))</f>
        <v>#REF!</v>
      </c>
      <c r="F1349" s="662" t="e">
        <f aca="false">IF(A1349="","",IF(J1349="","",+J1349-H1349))</f>
        <v>#REF!</v>
      </c>
      <c r="G1349" s="662" t="e">
        <f aca="false">IF(A1349="","",IF(E1349="","",ROUND(+E1349*((1+B1349)^(1/12)-1),2)))</f>
        <v>#REF!</v>
      </c>
      <c r="H1349" s="662" t="e">
        <f aca="false">IF(A1349="","",IF(E1349="","",ROUND(+E1349*((1+D1349)^(1/12)-1),2)))</f>
        <v>#REF!</v>
      </c>
      <c r="I1349" s="662" t="e">
        <f aca="false">IF(A1349="","",+G1349-H1349)</f>
        <v>#REF!</v>
      </c>
      <c r="J1349" s="662" t="e">
        <f aca="false">IF(A1349="","",IF(#REF!="","",PMT((1+D1349)^(1/12)-1,(#REF!*12)-A1349+1,-E1349)))</f>
        <v>#REF!</v>
      </c>
    </row>
    <row r="1350" customFormat="false" ht="14.25" hidden="false" customHeight="false" outlineLevel="0" collapsed="false">
      <c r="A1350" s="660" t="e">
        <f aca="false">IF(A1349="","",IF(A1349=#REF!*12,"",+A1349+1))</f>
        <v>#REF!</v>
      </c>
      <c r="B1350" s="661" t="e">
        <f aca="false">IF(A1350="","",+B1349)</f>
        <v>#REF!</v>
      </c>
      <c r="C1350" s="661" t="e">
        <f aca="false">IF(A1350="","",IF(#REF!+'Plano Prestação Mensal Proposta'!A1350&gt;120,0,ROUND(IF(B1350&gt;0.045,(0.045*0.5),(0.5)*B1350),7)))</f>
        <v>#REF!</v>
      </c>
      <c r="D1350" s="661" t="e">
        <f aca="false">IF(A1350="","",+B1350-C1350)</f>
        <v>#REF!</v>
      </c>
      <c r="E1350" s="662" t="e">
        <f aca="false">IF(A1350="","",IF(F1349="","",+E1349-F1349))</f>
        <v>#REF!</v>
      </c>
      <c r="F1350" s="662" t="e">
        <f aca="false">IF(A1350="","",IF(J1350="","",+J1350-H1350))</f>
        <v>#REF!</v>
      </c>
      <c r="G1350" s="662" t="e">
        <f aca="false">IF(A1350="","",IF(E1350="","",ROUND(+E1350*((1+B1350)^(1/12)-1),2)))</f>
        <v>#REF!</v>
      </c>
      <c r="H1350" s="662" t="e">
        <f aca="false">IF(A1350="","",IF(E1350="","",ROUND(+E1350*((1+D1350)^(1/12)-1),2)))</f>
        <v>#REF!</v>
      </c>
      <c r="I1350" s="662" t="e">
        <f aca="false">IF(A1350="","",+G1350-H1350)</f>
        <v>#REF!</v>
      </c>
      <c r="J1350" s="662" t="e">
        <f aca="false">IF(A1350="","",IF(#REF!="","",PMT((1+D1350)^(1/12)-1,(#REF!*12)-A1350+1,-E1350)))</f>
        <v>#REF!</v>
      </c>
    </row>
    <row r="1351" customFormat="false" ht="14.25" hidden="false" customHeight="false" outlineLevel="0" collapsed="false">
      <c r="A1351" s="660" t="e">
        <f aca="false">IF(A1350="","",IF(A1350=#REF!*12,"",+A1350+1))</f>
        <v>#REF!</v>
      </c>
      <c r="B1351" s="661" t="e">
        <f aca="false">IF(A1351="","",+B1350)</f>
        <v>#REF!</v>
      </c>
      <c r="C1351" s="661" t="e">
        <f aca="false">IF(A1351="","",IF(#REF!+'Plano Prestação Mensal Proposta'!A1351&gt;120,0,ROUND(IF(B1351&gt;0.045,(0.045*0.5),(0.5)*B1351),7)))</f>
        <v>#REF!</v>
      </c>
      <c r="D1351" s="661" t="e">
        <f aca="false">IF(A1351="","",+B1351-C1351)</f>
        <v>#REF!</v>
      </c>
      <c r="E1351" s="662" t="e">
        <f aca="false">IF(A1351="","",IF(F1350="","",+E1350-F1350))</f>
        <v>#REF!</v>
      </c>
      <c r="F1351" s="662" t="e">
        <f aca="false">IF(A1351="","",IF(J1351="","",+J1351-H1351))</f>
        <v>#REF!</v>
      </c>
      <c r="G1351" s="662" t="e">
        <f aca="false">IF(A1351="","",IF(E1351="","",ROUND(+E1351*((1+B1351)^(1/12)-1),2)))</f>
        <v>#REF!</v>
      </c>
      <c r="H1351" s="662" t="e">
        <f aca="false">IF(A1351="","",IF(E1351="","",ROUND(+E1351*((1+D1351)^(1/12)-1),2)))</f>
        <v>#REF!</v>
      </c>
      <c r="I1351" s="662" t="e">
        <f aca="false">IF(A1351="","",+G1351-H1351)</f>
        <v>#REF!</v>
      </c>
      <c r="J1351" s="662" t="e">
        <f aca="false">IF(A1351="","",IF(#REF!="","",PMT((1+D1351)^(1/12)-1,(#REF!*12)-A1351+1,-E1351)))</f>
        <v>#REF!</v>
      </c>
    </row>
    <row r="1352" customFormat="false" ht="14.25" hidden="false" customHeight="false" outlineLevel="0" collapsed="false">
      <c r="A1352" s="660" t="e">
        <f aca="false">IF(A1351="","",IF(A1351=#REF!*12,"",+A1351+1))</f>
        <v>#REF!</v>
      </c>
      <c r="B1352" s="661" t="e">
        <f aca="false">IF(A1352="","",+B1351)</f>
        <v>#REF!</v>
      </c>
      <c r="C1352" s="661" t="e">
        <f aca="false">IF(A1352="","",IF(#REF!+'Plano Prestação Mensal Proposta'!A1352&gt;120,0,ROUND(IF(B1352&gt;0.045,(0.045*0.5),(0.5)*B1352),7)))</f>
        <v>#REF!</v>
      </c>
      <c r="D1352" s="661" t="e">
        <f aca="false">IF(A1352="","",+B1352-C1352)</f>
        <v>#REF!</v>
      </c>
      <c r="E1352" s="662" t="e">
        <f aca="false">IF(A1352="","",IF(F1351="","",+E1351-F1351))</f>
        <v>#REF!</v>
      </c>
      <c r="F1352" s="662" t="e">
        <f aca="false">IF(A1352="","",IF(J1352="","",+J1352-H1352))</f>
        <v>#REF!</v>
      </c>
      <c r="G1352" s="662" t="e">
        <f aca="false">IF(A1352="","",IF(E1352="","",ROUND(+E1352*((1+B1352)^(1/12)-1),2)))</f>
        <v>#REF!</v>
      </c>
      <c r="H1352" s="662" t="e">
        <f aca="false">IF(A1352="","",IF(E1352="","",ROUND(+E1352*((1+D1352)^(1/12)-1),2)))</f>
        <v>#REF!</v>
      </c>
      <c r="I1352" s="662" t="e">
        <f aca="false">IF(A1352="","",+G1352-H1352)</f>
        <v>#REF!</v>
      </c>
      <c r="J1352" s="662" t="e">
        <f aca="false">IF(A1352="","",IF(#REF!="","",PMT((1+D1352)^(1/12)-1,(#REF!*12)-A1352+1,-E1352)))</f>
        <v>#REF!</v>
      </c>
    </row>
    <row r="1353" customFormat="false" ht="14.25" hidden="false" customHeight="false" outlineLevel="0" collapsed="false">
      <c r="A1353" s="660" t="e">
        <f aca="false">IF(A1352="","",IF(A1352=#REF!*12,"",+A1352+1))</f>
        <v>#REF!</v>
      </c>
      <c r="B1353" s="661" t="e">
        <f aca="false">IF(A1353="","",+B1352)</f>
        <v>#REF!</v>
      </c>
      <c r="C1353" s="661" t="e">
        <f aca="false">IF(A1353="","",IF(#REF!+'Plano Prestação Mensal Proposta'!A1353&gt;120,0,ROUND(IF(B1353&gt;0.045,(0.045*0.5),(0.5)*B1353),7)))</f>
        <v>#REF!</v>
      </c>
      <c r="D1353" s="661" t="e">
        <f aca="false">IF(A1353="","",+B1353-C1353)</f>
        <v>#REF!</v>
      </c>
      <c r="E1353" s="662" t="e">
        <f aca="false">IF(A1353="","",IF(F1352="","",+E1352-F1352))</f>
        <v>#REF!</v>
      </c>
      <c r="F1353" s="662" t="e">
        <f aca="false">IF(A1353="","",IF(J1353="","",+J1353-H1353))</f>
        <v>#REF!</v>
      </c>
      <c r="G1353" s="662" t="e">
        <f aca="false">IF(A1353="","",IF(E1353="","",ROUND(+E1353*((1+B1353)^(1/12)-1),2)))</f>
        <v>#REF!</v>
      </c>
      <c r="H1353" s="662" t="e">
        <f aca="false">IF(A1353="","",IF(E1353="","",ROUND(+E1353*((1+D1353)^(1/12)-1),2)))</f>
        <v>#REF!</v>
      </c>
      <c r="I1353" s="662" t="e">
        <f aca="false">IF(A1353="","",+G1353-H1353)</f>
        <v>#REF!</v>
      </c>
      <c r="J1353" s="662" t="e">
        <f aca="false">IF(A1353="","",IF(#REF!="","",PMT((1+D1353)^(1/12)-1,(#REF!*12)-A1353+1,-E1353)))</f>
        <v>#REF!</v>
      </c>
    </row>
    <row r="1354" customFormat="false" ht="14.25" hidden="false" customHeight="false" outlineLevel="0" collapsed="false">
      <c r="A1354" s="660" t="e">
        <f aca="false">IF(A1353="","",IF(A1353=#REF!*12,"",+A1353+1))</f>
        <v>#REF!</v>
      </c>
      <c r="B1354" s="661" t="e">
        <f aca="false">IF(A1354="","",+B1353)</f>
        <v>#REF!</v>
      </c>
      <c r="C1354" s="661" t="e">
        <f aca="false">IF(A1354="","",IF(#REF!+'Plano Prestação Mensal Proposta'!A1354&gt;120,0,ROUND(IF(B1354&gt;0.045,(0.045*0.5),(0.5)*B1354),7)))</f>
        <v>#REF!</v>
      </c>
      <c r="D1354" s="661" t="e">
        <f aca="false">IF(A1354="","",+B1354-C1354)</f>
        <v>#REF!</v>
      </c>
      <c r="E1354" s="662" t="e">
        <f aca="false">IF(A1354="","",IF(F1353="","",+E1353-F1353))</f>
        <v>#REF!</v>
      </c>
      <c r="F1354" s="662" t="e">
        <f aca="false">IF(A1354="","",IF(J1354="","",+J1354-H1354))</f>
        <v>#REF!</v>
      </c>
      <c r="G1354" s="662" t="e">
        <f aca="false">IF(A1354="","",IF(E1354="","",ROUND(+E1354*((1+B1354)^(1/12)-1),2)))</f>
        <v>#REF!</v>
      </c>
      <c r="H1354" s="662" t="e">
        <f aca="false">IF(A1354="","",IF(E1354="","",ROUND(+E1354*((1+D1354)^(1/12)-1),2)))</f>
        <v>#REF!</v>
      </c>
      <c r="I1354" s="662" t="e">
        <f aca="false">IF(A1354="","",+G1354-H1354)</f>
        <v>#REF!</v>
      </c>
      <c r="J1354" s="662" t="e">
        <f aca="false">IF(A1354="","",IF(#REF!="","",PMT((1+D1354)^(1/12)-1,(#REF!*12)-A1354+1,-E1354)))</f>
        <v>#REF!</v>
      </c>
    </row>
    <row r="1355" customFormat="false" ht="14.25" hidden="false" customHeight="false" outlineLevel="0" collapsed="false">
      <c r="A1355" s="660" t="e">
        <f aca="false">IF(A1354="","",IF(A1354=#REF!*12,"",+A1354+1))</f>
        <v>#REF!</v>
      </c>
      <c r="B1355" s="661" t="e">
        <f aca="false">IF(A1355="","",+B1354)</f>
        <v>#REF!</v>
      </c>
      <c r="C1355" s="661" t="e">
        <f aca="false">IF(A1355="","",IF(#REF!+'Plano Prestação Mensal Proposta'!A1355&gt;120,0,ROUND(IF(B1355&gt;0.045,(0.045*0.5),(0.5)*B1355),7)))</f>
        <v>#REF!</v>
      </c>
      <c r="D1355" s="661" t="e">
        <f aca="false">IF(A1355="","",+B1355-C1355)</f>
        <v>#REF!</v>
      </c>
      <c r="E1355" s="662" t="e">
        <f aca="false">IF(A1355="","",IF(F1354="","",+E1354-F1354))</f>
        <v>#REF!</v>
      </c>
      <c r="F1355" s="662" t="e">
        <f aca="false">IF(A1355="","",IF(J1355="","",+J1355-H1355))</f>
        <v>#REF!</v>
      </c>
      <c r="G1355" s="662" t="e">
        <f aca="false">IF(A1355="","",IF(E1355="","",ROUND(+E1355*((1+B1355)^(1/12)-1),2)))</f>
        <v>#REF!</v>
      </c>
      <c r="H1355" s="662" t="e">
        <f aca="false">IF(A1355="","",IF(E1355="","",ROUND(+E1355*((1+D1355)^(1/12)-1),2)))</f>
        <v>#REF!</v>
      </c>
      <c r="I1355" s="662" t="e">
        <f aca="false">IF(A1355="","",+G1355-H1355)</f>
        <v>#REF!</v>
      </c>
      <c r="J1355" s="662" t="e">
        <f aca="false">IF(A1355="","",IF(#REF!="","",PMT((1+D1355)^(1/12)-1,(#REF!*12)-A1355+1,-E1355)))</f>
        <v>#REF!</v>
      </c>
    </row>
    <row r="1356" customFormat="false" ht="14.25" hidden="false" customHeight="false" outlineLevel="0" collapsed="false">
      <c r="A1356" s="660" t="e">
        <f aca="false">IF(A1355="","",IF(A1355=#REF!*12,"",+A1355+1))</f>
        <v>#REF!</v>
      </c>
      <c r="B1356" s="661" t="e">
        <f aca="false">IF(A1356="","",+B1355)</f>
        <v>#REF!</v>
      </c>
      <c r="C1356" s="661" t="e">
        <f aca="false">IF(A1356="","",IF(#REF!+'Plano Prestação Mensal Proposta'!A1356&gt;120,0,ROUND(IF(B1356&gt;0.045,(0.045*0.5),(0.5)*B1356),7)))</f>
        <v>#REF!</v>
      </c>
      <c r="D1356" s="661" t="e">
        <f aca="false">IF(A1356="","",+B1356-C1356)</f>
        <v>#REF!</v>
      </c>
      <c r="E1356" s="662" t="e">
        <f aca="false">IF(A1356="","",IF(F1355="","",+E1355-F1355))</f>
        <v>#REF!</v>
      </c>
      <c r="F1356" s="662" t="e">
        <f aca="false">IF(A1356="","",IF(J1356="","",+J1356-H1356))</f>
        <v>#REF!</v>
      </c>
      <c r="G1356" s="662" t="e">
        <f aca="false">IF(A1356="","",IF(E1356="","",ROUND(+E1356*((1+B1356)^(1/12)-1),2)))</f>
        <v>#REF!</v>
      </c>
      <c r="H1356" s="662" t="e">
        <f aca="false">IF(A1356="","",IF(E1356="","",ROUND(+E1356*((1+D1356)^(1/12)-1),2)))</f>
        <v>#REF!</v>
      </c>
      <c r="I1356" s="662" t="e">
        <f aca="false">IF(A1356="","",+G1356-H1356)</f>
        <v>#REF!</v>
      </c>
      <c r="J1356" s="662" t="e">
        <f aca="false">IF(A1356="","",IF(#REF!="","",PMT((1+D1356)^(1/12)-1,(#REF!*12)-A1356+1,-E1356)))</f>
        <v>#REF!</v>
      </c>
    </row>
    <row r="1357" customFormat="false" ht="14.25" hidden="false" customHeight="false" outlineLevel="0" collapsed="false">
      <c r="A1357" s="660" t="e">
        <f aca="false">IF(A1356="","",IF(A1356=#REF!*12,"",+A1356+1))</f>
        <v>#REF!</v>
      </c>
      <c r="B1357" s="661" t="e">
        <f aca="false">IF(A1357="","",+B1356)</f>
        <v>#REF!</v>
      </c>
      <c r="C1357" s="661" t="e">
        <f aca="false">IF(A1357="","",IF(#REF!+'Plano Prestação Mensal Proposta'!A1357&gt;120,0,ROUND(IF(B1357&gt;0.045,(0.045*0.5),(0.5)*B1357),7)))</f>
        <v>#REF!</v>
      </c>
      <c r="D1357" s="661" t="e">
        <f aca="false">IF(A1357="","",+B1357-C1357)</f>
        <v>#REF!</v>
      </c>
      <c r="E1357" s="662" t="e">
        <f aca="false">IF(A1357="","",IF(F1356="","",+E1356-F1356))</f>
        <v>#REF!</v>
      </c>
      <c r="F1357" s="662" t="e">
        <f aca="false">IF(A1357="","",IF(J1357="","",+J1357-H1357))</f>
        <v>#REF!</v>
      </c>
      <c r="G1357" s="662" t="e">
        <f aca="false">IF(A1357="","",IF(E1357="","",ROUND(+E1357*((1+B1357)^(1/12)-1),2)))</f>
        <v>#REF!</v>
      </c>
      <c r="H1357" s="662" t="e">
        <f aca="false">IF(A1357="","",IF(E1357="","",ROUND(+E1357*((1+D1357)^(1/12)-1),2)))</f>
        <v>#REF!</v>
      </c>
      <c r="I1357" s="662" t="e">
        <f aca="false">IF(A1357="","",+G1357-H1357)</f>
        <v>#REF!</v>
      </c>
      <c r="J1357" s="662" t="e">
        <f aca="false">IF(A1357="","",IF(#REF!="","",PMT((1+D1357)^(1/12)-1,(#REF!*12)-A1357+1,-E1357)))</f>
        <v>#REF!</v>
      </c>
    </row>
    <row r="1358" customFormat="false" ht="14.25" hidden="false" customHeight="false" outlineLevel="0" collapsed="false">
      <c r="A1358" s="660" t="e">
        <f aca="false">IF(A1357="","",IF(A1357=#REF!*12,"",+A1357+1))</f>
        <v>#REF!</v>
      </c>
      <c r="B1358" s="661" t="e">
        <f aca="false">IF(A1358="","",+B1357)</f>
        <v>#REF!</v>
      </c>
      <c r="C1358" s="661" t="e">
        <f aca="false">IF(A1358="","",IF(#REF!+'Plano Prestação Mensal Proposta'!A1358&gt;120,0,ROUND(IF(B1358&gt;0.045,(0.045*0.5),(0.5)*B1358),7)))</f>
        <v>#REF!</v>
      </c>
      <c r="D1358" s="661" t="e">
        <f aca="false">IF(A1358="","",+B1358-C1358)</f>
        <v>#REF!</v>
      </c>
      <c r="E1358" s="662" t="e">
        <f aca="false">IF(A1358="","",IF(F1357="","",+E1357-F1357))</f>
        <v>#REF!</v>
      </c>
      <c r="F1358" s="662" t="e">
        <f aca="false">IF(A1358="","",IF(J1358="","",+J1358-H1358))</f>
        <v>#REF!</v>
      </c>
      <c r="G1358" s="662" t="e">
        <f aca="false">IF(A1358="","",IF(E1358="","",ROUND(+E1358*((1+B1358)^(1/12)-1),2)))</f>
        <v>#REF!</v>
      </c>
      <c r="H1358" s="662" t="e">
        <f aca="false">IF(A1358="","",IF(E1358="","",ROUND(+E1358*((1+D1358)^(1/12)-1),2)))</f>
        <v>#REF!</v>
      </c>
      <c r="I1358" s="662" t="e">
        <f aca="false">IF(A1358="","",+G1358-H1358)</f>
        <v>#REF!</v>
      </c>
      <c r="J1358" s="662" t="e">
        <f aca="false">IF(A1358="","",IF(#REF!="","",PMT((1+D1358)^(1/12)-1,(#REF!*12)-A1358+1,-E1358)))</f>
        <v>#REF!</v>
      </c>
    </row>
    <row r="1359" customFormat="false" ht="14.25" hidden="false" customHeight="false" outlineLevel="0" collapsed="false">
      <c r="A1359" s="660" t="e">
        <f aca="false">IF(A1358="","",IF(A1358=#REF!*12,"",+A1358+1))</f>
        <v>#REF!</v>
      </c>
      <c r="B1359" s="661" t="e">
        <f aca="false">IF(A1359="","",+B1358)</f>
        <v>#REF!</v>
      </c>
      <c r="C1359" s="661" t="e">
        <f aca="false">IF(A1359="","",IF(#REF!+'Plano Prestação Mensal Proposta'!A1359&gt;120,0,ROUND(IF(B1359&gt;0.045,(0.045*0.5),(0.5)*B1359),7)))</f>
        <v>#REF!</v>
      </c>
      <c r="D1359" s="661" t="e">
        <f aca="false">IF(A1359="","",+B1359-C1359)</f>
        <v>#REF!</v>
      </c>
      <c r="E1359" s="662" t="e">
        <f aca="false">IF(A1359="","",IF(F1358="","",+E1358-F1358))</f>
        <v>#REF!</v>
      </c>
      <c r="F1359" s="662" t="e">
        <f aca="false">IF(A1359="","",IF(J1359="","",+J1359-H1359))</f>
        <v>#REF!</v>
      </c>
      <c r="G1359" s="662" t="e">
        <f aca="false">IF(A1359="","",IF(E1359="","",ROUND(+E1359*((1+B1359)^(1/12)-1),2)))</f>
        <v>#REF!</v>
      </c>
      <c r="H1359" s="662" t="e">
        <f aca="false">IF(A1359="","",IF(E1359="","",ROUND(+E1359*((1+D1359)^(1/12)-1),2)))</f>
        <v>#REF!</v>
      </c>
      <c r="I1359" s="662" t="e">
        <f aca="false">IF(A1359="","",+G1359-H1359)</f>
        <v>#REF!</v>
      </c>
      <c r="J1359" s="662" t="e">
        <f aca="false">IF(A1359="","",IF(#REF!="","",PMT((1+D1359)^(1/12)-1,(#REF!*12)-A1359+1,-E1359)))</f>
        <v>#REF!</v>
      </c>
    </row>
    <row r="1360" customFormat="false" ht="14.25" hidden="false" customHeight="false" outlineLevel="0" collapsed="false">
      <c r="A1360" s="660" t="e">
        <f aca="false">IF(A1359="","",IF(A1359=#REF!*12,"",+A1359+1))</f>
        <v>#REF!</v>
      </c>
      <c r="B1360" s="661" t="e">
        <f aca="false">IF(A1360="","",+B1359)</f>
        <v>#REF!</v>
      </c>
      <c r="C1360" s="661" t="e">
        <f aca="false">IF(A1360="","",IF(#REF!+'Plano Prestação Mensal Proposta'!A1360&gt;120,0,ROUND(IF(B1360&gt;0.045,(0.045*0.5),(0.5)*B1360),7)))</f>
        <v>#REF!</v>
      </c>
      <c r="D1360" s="661" t="e">
        <f aca="false">IF(A1360="","",+B1360-C1360)</f>
        <v>#REF!</v>
      </c>
      <c r="E1360" s="662" t="e">
        <f aca="false">IF(A1360="","",IF(F1359="","",+E1359-F1359))</f>
        <v>#REF!</v>
      </c>
      <c r="F1360" s="662" t="e">
        <f aca="false">IF(A1360="","",IF(J1360="","",+J1360-H1360))</f>
        <v>#REF!</v>
      </c>
      <c r="G1360" s="662" t="e">
        <f aca="false">IF(A1360="","",IF(E1360="","",ROUND(+E1360*((1+B1360)^(1/12)-1),2)))</f>
        <v>#REF!</v>
      </c>
      <c r="H1360" s="662" t="e">
        <f aca="false">IF(A1360="","",IF(E1360="","",ROUND(+E1360*((1+D1360)^(1/12)-1),2)))</f>
        <v>#REF!</v>
      </c>
      <c r="I1360" s="662" t="e">
        <f aca="false">IF(A1360="","",+G1360-H1360)</f>
        <v>#REF!</v>
      </c>
      <c r="J1360" s="662" t="e">
        <f aca="false">IF(A1360="","",IF(#REF!="","",PMT((1+D1360)^(1/12)-1,(#REF!*12)-A1360+1,-E1360)))</f>
        <v>#REF!</v>
      </c>
    </row>
    <row r="1361" customFormat="false" ht="14.25" hidden="false" customHeight="false" outlineLevel="0" collapsed="false">
      <c r="A1361" s="660" t="e">
        <f aca="false">IF(A1360="","",IF(A1360=#REF!*12,"",+A1360+1))</f>
        <v>#REF!</v>
      </c>
      <c r="B1361" s="661" t="e">
        <f aca="false">IF(A1361="","",+B1360)</f>
        <v>#REF!</v>
      </c>
      <c r="C1361" s="661" t="e">
        <f aca="false">IF(A1361="","",IF(#REF!+'Plano Prestação Mensal Proposta'!A1361&gt;120,0,ROUND(IF(B1361&gt;0.045,(0.045*0.5),(0.5)*B1361),7)))</f>
        <v>#REF!</v>
      </c>
      <c r="D1361" s="661" t="e">
        <f aca="false">IF(A1361="","",+B1361-C1361)</f>
        <v>#REF!</v>
      </c>
      <c r="E1361" s="662" t="e">
        <f aca="false">IF(A1361="","",IF(F1360="","",+E1360-F1360))</f>
        <v>#REF!</v>
      </c>
      <c r="F1361" s="662" t="e">
        <f aca="false">IF(A1361="","",IF(J1361="","",+J1361-H1361))</f>
        <v>#REF!</v>
      </c>
      <c r="G1361" s="662" t="e">
        <f aca="false">IF(A1361="","",IF(E1361="","",ROUND(+E1361*((1+B1361)^(1/12)-1),2)))</f>
        <v>#REF!</v>
      </c>
      <c r="H1361" s="662" t="e">
        <f aca="false">IF(A1361="","",IF(E1361="","",ROUND(+E1361*((1+D1361)^(1/12)-1),2)))</f>
        <v>#REF!</v>
      </c>
      <c r="I1361" s="662" t="e">
        <f aca="false">IF(A1361="","",+G1361-H1361)</f>
        <v>#REF!</v>
      </c>
      <c r="J1361" s="662" t="e">
        <f aca="false">IF(A1361="","",IF(#REF!="","",PMT((1+D1361)^(1/12)-1,(#REF!*12)-A1361+1,-E1361)))</f>
        <v>#REF!</v>
      </c>
    </row>
    <row r="1362" customFormat="false" ht="14.25" hidden="false" customHeight="false" outlineLevel="0" collapsed="false">
      <c r="A1362" s="660" t="e">
        <f aca="false">IF(A1361="","",IF(A1361=#REF!*12,"",+A1361+1))</f>
        <v>#REF!</v>
      </c>
      <c r="B1362" s="661" t="e">
        <f aca="false">IF(A1362="","",+B1361)</f>
        <v>#REF!</v>
      </c>
      <c r="C1362" s="661" t="e">
        <f aca="false">IF(A1362="","",IF(#REF!+'Plano Prestação Mensal Proposta'!A1362&gt;120,0,ROUND(IF(B1362&gt;0.045,(0.045*0.5),(0.5)*B1362),7)))</f>
        <v>#REF!</v>
      </c>
      <c r="D1362" s="661" t="e">
        <f aca="false">IF(A1362="","",+B1362-C1362)</f>
        <v>#REF!</v>
      </c>
      <c r="E1362" s="662" t="e">
        <f aca="false">IF(A1362="","",IF(F1361="","",+E1361-F1361))</f>
        <v>#REF!</v>
      </c>
      <c r="F1362" s="662" t="e">
        <f aca="false">IF(A1362="","",IF(J1362="","",+J1362-H1362))</f>
        <v>#REF!</v>
      </c>
      <c r="G1362" s="662" t="e">
        <f aca="false">IF(A1362="","",IF(E1362="","",ROUND(+E1362*((1+B1362)^(1/12)-1),2)))</f>
        <v>#REF!</v>
      </c>
      <c r="H1362" s="662" t="e">
        <f aca="false">IF(A1362="","",IF(E1362="","",ROUND(+E1362*((1+D1362)^(1/12)-1),2)))</f>
        <v>#REF!</v>
      </c>
      <c r="I1362" s="662" t="e">
        <f aca="false">IF(A1362="","",+G1362-H1362)</f>
        <v>#REF!</v>
      </c>
      <c r="J1362" s="662" t="e">
        <f aca="false">IF(A1362="","",IF(#REF!="","",PMT((1+D1362)^(1/12)-1,(#REF!*12)-A1362+1,-E1362)))</f>
        <v>#REF!</v>
      </c>
    </row>
    <row r="1363" customFormat="false" ht="14.25" hidden="false" customHeight="false" outlineLevel="0" collapsed="false">
      <c r="A1363" s="660" t="e">
        <f aca="false">IF(A1362="","",IF(A1362=#REF!*12,"",+A1362+1))</f>
        <v>#REF!</v>
      </c>
      <c r="B1363" s="661" t="e">
        <f aca="false">IF(A1363="","",+B1362)</f>
        <v>#REF!</v>
      </c>
      <c r="C1363" s="661" t="e">
        <f aca="false">IF(A1363="","",IF(#REF!+'Plano Prestação Mensal Proposta'!A1363&gt;120,0,ROUND(IF(B1363&gt;0.045,(0.045*0.5),(0.5)*B1363),7)))</f>
        <v>#REF!</v>
      </c>
      <c r="D1363" s="661" t="e">
        <f aca="false">IF(A1363="","",+B1363-C1363)</f>
        <v>#REF!</v>
      </c>
      <c r="E1363" s="662" t="e">
        <f aca="false">IF(A1363="","",IF(F1362="","",+E1362-F1362))</f>
        <v>#REF!</v>
      </c>
      <c r="F1363" s="662" t="e">
        <f aca="false">IF(A1363="","",IF(J1363="","",+J1363-H1363))</f>
        <v>#REF!</v>
      </c>
      <c r="G1363" s="662" t="e">
        <f aca="false">IF(A1363="","",IF(E1363="","",ROUND(+E1363*((1+B1363)^(1/12)-1),2)))</f>
        <v>#REF!</v>
      </c>
      <c r="H1363" s="662" t="e">
        <f aca="false">IF(A1363="","",IF(E1363="","",ROUND(+E1363*((1+D1363)^(1/12)-1),2)))</f>
        <v>#REF!</v>
      </c>
      <c r="I1363" s="662" t="e">
        <f aca="false">IF(A1363="","",+G1363-H1363)</f>
        <v>#REF!</v>
      </c>
      <c r="J1363" s="662" t="e">
        <f aca="false">IF(A1363="","",IF(#REF!="","",PMT((1+D1363)^(1/12)-1,(#REF!*12)-A1363+1,-E1363)))</f>
        <v>#REF!</v>
      </c>
    </row>
    <row r="1364" customFormat="false" ht="14.25" hidden="false" customHeight="false" outlineLevel="0" collapsed="false">
      <c r="A1364" s="660" t="e">
        <f aca="false">IF(A1363="","",IF(A1363=#REF!*12,"",+A1363+1))</f>
        <v>#REF!</v>
      </c>
      <c r="B1364" s="661" t="e">
        <f aca="false">IF(A1364="","",+B1363)</f>
        <v>#REF!</v>
      </c>
      <c r="C1364" s="661" t="e">
        <f aca="false">IF(A1364="","",IF(#REF!+'Plano Prestação Mensal Proposta'!A1364&gt;120,0,ROUND(IF(B1364&gt;0.045,(0.045*0.5),(0.5)*B1364),7)))</f>
        <v>#REF!</v>
      </c>
      <c r="D1364" s="661" t="e">
        <f aca="false">IF(A1364="","",+B1364-C1364)</f>
        <v>#REF!</v>
      </c>
      <c r="E1364" s="662" t="e">
        <f aca="false">IF(A1364="","",IF(F1363="","",+E1363-F1363))</f>
        <v>#REF!</v>
      </c>
      <c r="F1364" s="662" t="e">
        <f aca="false">IF(A1364="","",IF(J1364="","",+J1364-H1364))</f>
        <v>#REF!</v>
      </c>
      <c r="G1364" s="662" t="e">
        <f aca="false">IF(A1364="","",IF(E1364="","",ROUND(+E1364*((1+B1364)^(1/12)-1),2)))</f>
        <v>#REF!</v>
      </c>
      <c r="H1364" s="662" t="e">
        <f aca="false">IF(A1364="","",IF(E1364="","",ROUND(+E1364*((1+D1364)^(1/12)-1),2)))</f>
        <v>#REF!</v>
      </c>
      <c r="I1364" s="662" t="e">
        <f aca="false">IF(A1364="","",+G1364-H1364)</f>
        <v>#REF!</v>
      </c>
      <c r="J1364" s="662" t="e">
        <f aca="false">IF(A1364="","",IF(#REF!="","",PMT((1+D1364)^(1/12)-1,(#REF!*12)-A1364+1,-E1364)))</f>
        <v>#REF!</v>
      </c>
    </row>
    <row r="1365" customFormat="false" ht="14.25" hidden="false" customHeight="false" outlineLevel="0" collapsed="false">
      <c r="A1365" s="660" t="e">
        <f aca="false">IF(A1364="","",IF(A1364=#REF!*12,"",+A1364+1))</f>
        <v>#REF!</v>
      </c>
      <c r="B1365" s="661" t="e">
        <f aca="false">IF(A1365="","",+B1364)</f>
        <v>#REF!</v>
      </c>
      <c r="C1365" s="661" t="e">
        <f aca="false">IF(A1365="","",IF(#REF!+'Plano Prestação Mensal Proposta'!A1365&gt;120,0,ROUND(IF(B1365&gt;0.045,(0.045*0.5),(0.5)*B1365),7)))</f>
        <v>#REF!</v>
      </c>
      <c r="D1365" s="661" t="e">
        <f aca="false">IF(A1365="","",+B1365-C1365)</f>
        <v>#REF!</v>
      </c>
      <c r="E1365" s="662" t="e">
        <f aca="false">IF(A1365="","",IF(F1364="","",+E1364-F1364))</f>
        <v>#REF!</v>
      </c>
      <c r="F1365" s="662" t="e">
        <f aca="false">IF(A1365="","",IF(J1365="","",+J1365-H1365))</f>
        <v>#REF!</v>
      </c>
      <c r="G1365" s="662" t="e">
        <f aca="false">IF(A1365="","",IF(E1365="","",ROUND(+E1365*((1+B1365)^(1/12)-1),2)))</f>
        <v>#REF!</v>
      </c>
      <c r="H1365" s="662" t="e">
        <f aca="false">IF(A1365="","",IF(E1365="","",ROUND(+E1365*((1+D1365)^(1/12)-1),2)))</f>
        <v>#REF!</v>
      </c>
      <c r="I1365" s="662" t="e">
        <f aca="false">IF(A1365="","",+G1365-H1365)</f>
        <v>#REF!</v>
      </c>
      <c r="J1365" s="662" t="e">
        <f aca="false">IF(A1365="","",IF(#REF!="","",PMT((1+D1365)^(1/12)-1,(#REF!*12)-A1365+1,-E1365)))</f>
        <v>#REF!</v>
      </c>
    </row>
    <row r="1366" customFormat="false" ht="14.25" hidden="false" customHeight="false" outlineLevel="0" collapsed="false">
      <c r="A1366" s="660" t="e">
        <f aca="false">IF(A1365="","",IF(A1365=#REF!*12,"",+A1365+1))</f>
        <v>#REF!</v>
      </c>
      <c r="B1366" s="661" t="e">
        <f aca="false">IF(A1366="","",+B1365)</f>
        <v>#REF!</v>
      </c>
      <c r="C1366" s="661" t="e">
        <f aca="false">IF(A1366="","",IF(#REF!+'Plano Prestação Mensal Proposta'!A1366&gt;120,0,ROUND(IF(B1366&gt;0.045,(0.045*0.5),(0.5)*B1366),7)))</f>
        <v>#REF!</v>
      </c>
      <c r="D1366" s="661" t="e">
        <f aca="false">IF(A1366="","",+B1366-C1366)</f>
        <v>#REF!</v>
      </c>
      <c r="E1366" s="662" t="e">
        <f aca="false">IF(A1366="","",IF(F1365="","",+E1365-F1365))</f>
        <v>#REF!</v>
      </c>
      <c r="F1366" s="662" t="e">
        <f aca="false">IF(A1366="","",IF(J1366="","",+J1366-H1366))</f>
        <v>#REF!</v>
      </c>
      <c r="G1366" s="662" t="e">
        <f aca="false">IF(A1366="","",IF(E1366="","",ROUND(+E1366*((1+B1366)^(1/12)-1),2)))</f>
        <v>#REF!</v>
      </c>
      <c r="H1366" s="662" t="e">
        <f aca="false">IF(A1366="","",IF(E1366="","",ROUND(+E1366*((1+D1366)^(1/12)-1),2)))</f>
        <v>#REF!</v>
      </c>
      <c r="I1366" s="662" t="e">
        <f aca="false">IF(A1366="","",+G1366-H1366)</f>
        <v>#REF!</v>
      </c>
      <c r="J1366" s="662" t="e">
        <f aca="false">IF(A1366="","",IF(#REF!="","",PMT((1+D1366)^(1/12)-1,(#REF!*12)-A1366+1,-E1366)))</f>
        <v>#REF!</v>
      </c>
    </row>
    <row r="1367" customFormat="false" ht="14.25" hidden="false" customHeight="false" outlineLevel="0" collapsed="false">
      <c r="A1367" s="660" t="e">
        <f aca="false">IF(A1366="","",IF(A1366=#REF!*12,"",+A1366+1))</f>
        <v>#REF!</v>
      </c>
      <c r="B1367" s="661" t="e">
        <f aca="false">IF(A1367="","",+B1366)</f>
        <v>#REF!</v>
      </c>
      <c r="C1367" s="661" t="e">
        <f aca="false">IF(A1367="","",IF(#REF!+'Plano Prestação Mensal Proposta'!A1367&gt;120,0,ROUND(IF(B1367&gt;0.045,(0.045*0.5),(0.5)*B1367),7)))</f>
        <v>#REF!</v>
      </c>
      <c r="D1367" s="661" t="e">
        <f aca="false">IF(A1367="","",+B1367-C1367)</f>
        <v>#REF!</v>
      </c>
      <c r="E1367" s="662" t="e">
        <f aca="false">IF(A1367="","",IF(F1366="","",+E1366-F1366))</f>
        <v>#REF!</v>
      </c>
      <c r="F1367" s="662" t="e">
        <f aca="false">IF(A1367="","",IF(J1367="","",+J1367-H1367))</f>
        <v>#REF!</v>
      </c>
      <c r="G1367" s="662" t="e">
        <f aca="false">IF(A1367="","",IF(E1367="","",ROUND(+E1367*((1+B1367)^(1/12)-1),2)))</f>
        <v>#REF!</v>
      </c>
      <c r="H1367" s="662" t="e">
        <f aca="false">IF(A1367="","",IF(E1367="","",ROUND(+E1367*((1+D1367)^(1/12)-1),2)))</f>
        <v>#REF!</v>
      </c>
      <c r="I1367" s="662" t="e">
        <f aca="false">IF(A1367="","",+G1367-H1367)</f>
        <v>#REF!</v>
      </c>
      <c r="J1367" s="662" t="e">
        <f aca="false">IF(A1367="","",IF(#REF!="","",PMT((1+D1367)^(1/12)-1,(#REF!*12)-A1367+1,-E1367)))</f>
        <v>#REF!</v>
      </c>
    </row>
    <row r="1368" customFormat="false" ht="14.25" hidden="false" customHeight="false" outlineLevel="0" collapsed="false">
      <c r="A1368" s="660" t="e">
        <f aca="false">IF(A1367="","",IF(A1367=#REF!*12,"",+A1367+1))</f>
        <v>#REF!</v>
      </c>
      <c r="B1368" s="661" t="e">
        <f aca="false">IF(A1368="","",+B1367)</f>
        <v>#REF!</v>
      </c>
      <c r="C1368" s="661" t="e">
        <f aca="false">IF(A1368="","",IF(#REF!+'Plano Prestação Mensal Proposta'!A1368&gt;120,0,ROUND(IF(B1368&gt;0.045,(0.045*0.5),(0.5)*B1368),7)))</f>
        <v>#REF!</v>
      </c>
      <c r="D1368" s="661" t="e">
        <f aca="false">IF(A1368="","",+B1368-C1368)</f>
        <v>#REF!</v>
      </c>
      <c r="E1368" s="662" t="e">
        <f aca="false">IF(A1368="","",IF(F1367="","",+E1367-F1367))</f>
        <v>#REF!</v>
      </c>
      <c r="F1368" s="662" t="e">
        <f aca="false">IF(A1368="","",IF(J1368="","",+J1368-H1368))</f>
        <v>#REF!</v>
      </c>
      <c r="G1368" s="662" t="e">
        <f aca="false">IF(A1368="","",IF(E1368="","",ROUND(+E1368*((1+B1368)^(1/12)-1),2)))</f>
        <v>#REF!</v>
      </c>
      <c r="H1368" s="662" t="e">
        <f aca="false">IF(A1368="","",IF(E1368="","",ROUND(+E1368*((1+D1368)^(1/12)-1),2)))</f>
        <v>#REF!</v>
      </c>
      <c r="I1368" s="662" t="e">
        <f aca="false">IF(A1368="","",+G1368-H1368)</f>
        <v>#REF!</v>
      </c>
      <c r="J1368" s="662" t="e">
        <f aca="false">IF(A1368="","",IF(#REF!="","",PMT((1+D1368)^(1/12)-1,(#REF!*12)-A1368+1,-E1368)))</f>
        <v>#REF!</v>
      </c>
    </row>
    <row r="1369" customFormat="false" ht="14.25" hidden="false" customHeight="false" outlineLevel="0" collapsed="false">
      <c r="A1369" s="660" t="e">
        <f aca="false">IF(A1368="","",IF(A1368=#REF!*12,"",+A1368+1))</f>
        <v>#REF!</v>
      </c>
      <c r="B1369" s="661" t="e">
        <f aca="false">IF(A1369="","",+B1368)</f>
        <v>#REF!</v>
      </c>
      <c r="C1369" s="661" t="e">
        <f aca="false">IF(A1369="","",IF(#REF!+'Plano Prestação Mensal Proposta'!A1369&gt;120,0,ROUND(IF(B1369&gt;0.045,(0.045*0.5),(0.5)*B1369),7)))</f>
        <v>#REF!</v>
      </c>
      <c r="D1369" s="661" t="e">
        <f aca="false">IF(A1369="","",+B1369-C1369)</f>
        <v>#REF!</v>
      </c>
      <c r="E1369" s="662" t="e">
        <f aca="false">IF(A1369="","",IF(F1368="","",+E1368-F1368))</f>
        <v>#REF!</v>
      </c>
      <c r="F1369" s="662" t="e">
        <f aca="false">IF(A1369="","",IF(J1369="","",+J1369-H1369))</f>
        <v>#REF!</v>
      </c>
      <c r="G1369" s="662" t="e">
        <f aca="false">IF(A1369="","",IF(E1369="","",ROUND(+E1369*((1+B1369)^(1/12)-1),2)))</f>
        <v>#REF!</v>
      </c>
      <c r="H1369" s="662" t="e">
        <f aca="false">IF(A1369="","",IF(E1369="","",ROUND(+E1369*((1+D1369)^(1/12)-1),2)))</f>
        <v>#REF!</v>
      </c>
      <c r="I1369" s="662" t="e">
        <f aca="false">IF(A1369="","",+G1369-H1369)</f>
        <v>#REF!</v>
      </c>
      <c r="J1369" s="662" t="e">
        <f aca="false">IF(A1369="","",IF(#REF!="","",PMT((1+D1369)^(1/12)-1,(#REF!*12)-A1369+1,-E1369)))</f>
        <v>#REF!</v>
      </c>
    </row>
    <row r="1370" customFormat="false" ht="14.25" hidden="false" customHeight="false" outlineLevel="0" collapsed="false">
      <c r="A1370" s="660" t="e">
        <f aca="false">IF(A1369="","",IF(A1369=#REF!*12,"",+A1369+1))</f>
        <v>#REF!</v>
      </c>
      <c r="B1370" s="661" t="e">
        <f aca="false">IF(A1370="","",+B1369)</f>
        <v>#REF!</v>
      </c>
      <c r="C1370" s="661" t="e">
        <f aca="false">IF(A1370="","",IF(#REF!+'Plano Prestação Mensal Proposta'!A1370&gt;120,0,ROUND(IF(B1370&gt;0.045,(0.045*0.5),(0.5)*B1370),7)))</f>
        <v>#REF!</v>
      </c>
      <c r="D1370" s="661" t="e">
        <f aca="false">IF(A1370="","",+B1370-C1370)</f>
        <v>#REF!</v>
      </c>
      <c r="E1370" s="662" t="e">
        <f aca="false">IF(A1370="","",IF(F1369="","",+E1369-F1369))</f>
        <v>#REF!</v>
      </c>
      <c r="F1370" s="662" t="e">
        <f aca="false">IF(A1370="","",IF(J1370="","",+J1370-H1370))</f>
        <v>#REF!</v>
      </c>
      <c r="G1370" s="662" t="e">
        <f aca="false">IF(A1370="","",IF(E1370="","",ROUND(+E1370*((1+B1370)^(1/12)-1),2)))</f>
        <v>#REF!</v>
      </c>
      <c r="H1370" s="662" t="e">
        <f aca="false">IF(A1370="","",IF(E1370="","",ROUND(+E1370*((1+D1370)^(1/12)-1),2)))</f>
        <v>#REF!</v>
      </c>
      <c r="I1370" s="662" t="e">
        <f aca="false">IF(A1370="","",+G1370-H1370)</f>
        <v>#REF!</v>
      </c>
      <c r="J1370" s="662" t="e">
        <f aca="false">IF(A1370="","",IF(#REF!="","",PMT((1+D1370)^(1/12)-1,(#REF!*12)-A1370+1,-E1370)))</f>
        <v>#REF!</v>
      </c>
    </row>
    <row r="1371" customFormat="false" ht="14.25" hidden="false" customHeight="false" outlineLevel="0" collapsed="false">
      <c r="A1371" s="660" t="e">
        <f aca="false">IF(A1370="","",IF(A1370=#REF!*12,"",+A1370+1))</f>
        <v>#REF!</v>
      </c>
      <c r="B1371" s="661" t="e">
        <f aca="false">IF(A1371="","",+B1370)</f>
        <v>#REF!</v>
      </c>
      <c r="C1371" s="661" t="e">
        <f aca="false">IF(A1371="","",IF(#REF!+'Plano Prestação Mensal Proposta'!A1371&gt;120,0,ROUND(IF(B1371&gt;0.045,(0.045*0.5),(0.5)*B1371),7)))</f>
        <v>#REF!</v>
      </c>
      <c r="D1371" s="661" t="e">
        <f aca="false">IF(A1371="","",+B1371-C1371)</f>
        <v>#REF!</v>
      </c>
      <c r="E1371" s="662" t="e">
        <f aca="false">IF(A1371="","",IF(F1370="","",+E1370-F1370))</f>
        <v>#REF!</v>
      </c>
      <c r="F1371" s="662" t="e">
        <f aca="false">IF(A1371="","",IF(J1371="","",+J1371-H1371))</f>
        <v>#REF!</v>
      </c>
      <c r="G1371" s="662" t="e">
        <f aca="false">IF(A1371="","",IF(E1371="","",ROUND(+E1371*((1+B1371)^(1/12)-1),2)))</f>
        <v>#REF!</v>
      </c>
      <c r="H1371" s="662" t="e">
        <f aca="false">IF(A1371="","",IF(E1371="","",ROUND(+E1371*((1+D1371)^(1/12)-1),2)))</f>
        <v>#REF!</v>
      </c>
      <c r="I1371" s="662" t="e">
        <f aca="false">IF(A1371="","",+G1371-H1371)</f>
        <v>#REF!</v>
      </c>
      <c r="J1371" s="662" t="e">
        <f aca="false">IF(A1371="","",IF(#REF!="","",PMT((1+D1371)^(1/12)-1,(#REF!*12)-A1371+1,-E1371)))</f>
        <v>#REF!</v>
      </c>
    </row>
    <row r="1372" customFormat="false" ht="14.25" hidden="false" customHeight="false" outlineLevel="0" collapsed="false">
      <c r="A1372" s="660" t="e">
        <f aca="false">IF(A1371="","",IF(A1371=#REF!*12,"",+A1371+1))</f>
        <v>#REF!</v>
      </c>
      <c r="B1372" s="661" t="e">
        <f aca="false">IF(A1372="","",+B1371)</f>
        <v>#REF!</v>
      </c>
      <c r="C1372" s="661" t="e">
        <f aca="false">IF(A1372="","",IF(#REF!+'Plano Prestação Mensal Proposta'!A1372&gt;120,0,ROUND(IF(B1372&gt;0.045,(0.045*0.5),(0.5)*B1372),7)))</f>
        <v>#REF!</v>
      </c>
      <c r="D1372" s="661" t="e">
        <f aca="false">IF(A1372="","",+B1372-C1372)</f>
        <v>#REF!</v>
      </c>
      <c r="E1372" s="662" t="e">
        <f aca="false">IF(A1372="","",IF(F1371="","",+E1371-F1371))</f>
        <v>#REF!</v>
      </c>
      <c r="F1372" s="662" t="e">
        <f aca="false">IF(A1372="","",IF(J1372="","",+J1372-H1372))</f>
        <v>#REF!</v>
      </c>
      <c r="G1372" s="662" t="e">
        <f aca="false">IF(A1372="","",IF(E1372="","",ROUND(+E1372*((1+B1372)^(1/12)-1),2)))</f>
        <v>#REF!</v>
      </c>
      <c r="H1372" s="662" t="e">
        <f aca="false">IF(A1372="","",IF(E1372="","",ROUND(+E1372*((1+D1372)^(1/12)-1),2)))</f>
        <v>#REF!</v>
      </c>
      <c r="I1372" s="662" t="e">
        <f aca="false">IF(A1372="","",+G1372-H1372)</f>
        <v>#REF!</v>
      </c>
      <c r="J1372" s="662" t="e">
        <f aca="false">IF(A1372="","",IF(#REF!="","",PMT((1+D1372)^(1/12)-1,(#REF!*12)-A1372+1,-E1372)))</f>
        <v>#REF!</v>
      </c>
    </row>
    <row r="1373" customFormat="false" ht="14.25" hidden="false" customHeight="false" outlineLevel="0" collapsed="false">
      <c r="A1373" s="660" t="e">
        <f aca="false">IF(A1372="","",IF(A1372=#REF!*12,"",+A1372+1))</f>
        <v>#REF!</v>
      </c>
      <c r="B1373" s="661" t="e">
        <f aca="false">IF(A1373="","",+B1372)</f>
        <v>#REF!</v>
      </c>
      <c r="C1373" s="661" t="e">
        <f aca="false">IF(A1373="","",IF(#REF!+'Plano Prestação Mensal Proposta'!A1373&gt;120,0,ROUND(IF(B1373&gt;0.045,(0.045*0.5),(0.5)*B1373),7)))</f>
        <v>#REF!</v>
      </c>
      <c r="D1373" s="661" t="e">
        <f aca="false">IF(A1373="","",+B1373-C1373)</f>
        <v>#REF!</v>
      </c>
      <c r="E1373" s="662" t="e">
        <f aca="false">IF(A1373="","",IF(F1372="","",+E1372-F1372))</f>
        <v>#REF!</v>
      </c>
      <c r="F1373" s="662" t="e">
        <f aca="false">IF(A1373="","",IF(J1373="","",+J1373-H1373))</f>
        <v>#REF!</v>
      </c>
      <c r="G1373" s="662" t="e">
        <f aca="false">IF(A1373="","",IF(E1373="","",ROUND(+E1373*((1+B1373)^(1/12)-1),2)))</f>
        <v>#REF!</v>
      </c>
      <c r="H1373" s="662" t="e">
        <f aca="false">IF(A1373="","",IF(E1373="","",ROUND(+E1373*((1+D1373)^(1/12)-1),2)))</f>
        <v>#REF!</v>
      </c>
      <c r="I1373" s="662" t="e">
        <f aca="false">IF(A1373="","",+G1373-H1373)</f>
        <v>#REF!</v>
      </c>
      <c r="J1373" s="662" t="e">
        <f aca="false">IF(A1373="","",IF(#REF!="","",PMT((1+D1373)^(1/12)-1,(#REF!*12)-A1373+1,-E1373)))</f>
        <v>#REF!</v>
      </c>
    </row>
    <row r="1374" customFormat="false" ht="14.25" hidden="false" customHeight="false" outlineLevel="0" collapsed="false">
      <c r="A1374" s="660" t="e">
        <f aca="false">IF(A1373="","",IF(A1373=#REF!*12,"",+A1373+1))</f>
        <v>#REF!</v>
      </c>
      <c r="B1374" s="661" t="e">
        <f aca="false">IF(A1374="","",+B1373)</f>
        <v>#REF!</v>
      </c>
      <c r="C1374" s="661" t="e">
        <f aca="false">IF(A1374="","",IF(#REF!+'Plano Prestação Mensal Proposta'!A1374&gt;120,0,ROUND(IF(B1374&gt;0.045,(0.045*0.5),(0.5)*B1374),7)))</f>
        <v>#REF!</v>
      </c>
      <c r="D1374" s="661" t="e">
        <f aca="false">IF(A1374="","",+B1374-C1374)</f>
        <v>#REF!</v>
      </c>
      <c r="E1374" s="662" t="e">
        <f aca="false">IF(A1374="","",IF(F1373="","",+E1373-F1373))</f>
        <v>#REF!</v>
      </c>
      <c r="F1374" s="662" t="e">
        <f aca="false">IF(A1374="","",IF(J1374="","",+J1374-H1374))</f>
        <v>#REF!</v>
      </c>
      <c r="G1374" s="662" t="e">
        <f aca="false">IF(A1374="","",IF(E1374="","",ROUND(+E1374*((1+B1374)^(1/12)-1),2)))</f>
        <v>#REF!</v>
      </c>
      <c r="H1374" s="662" t="e">
        <f aca="false">IF(A1374="","",IF(E1374="","",ROUND(+E1374*((1+D1374)^(1/12)-1),2)))</f>
        <v>#REF!</v>
      </c>
      <c r="I1374" s="662" t="e">
        <f aca="false">IF(A1374="","",+G1374-H1374)</f>
        <v>#REF!</v>
      </c>
      <c r="J1374" s="662" t="e">
        <f aca="false">IF(A1374="","",IF(#REF!="","",PMT((1+D1374)^(1/12)-1,(#REF!*12)-A1374+1,-E1374)))</f>
        <v>#REF!</v>
      </c>
    </row>
    <row r="1375" customFormat="false" ht="14.25" hidden="false" customHeight="false" outlineLevel="0" collapsed="false">
      <c r="A1375" s="660" t="e">
        <f aca="false">IF(A1374="","",IF(A1374=#REF!*12,"",+A1374+1))</f>
        <v>#REF!</v>
      </c>
      <c r="B1375" s="661" t="e">
        <f aca="false">IF(A1375="","",+B1374)</f>
        <v>#REF!</v>
      </c>
      <c r="C1375" s="661" t="e">
        <f aca="false">IF(A1375="","",IF(#REF!+'Plano Prestação Mensal Proposta'!A1375&gt;120,0,ROUND(IF(B1375&gt;0.045,(0.045*0.5),(0.5)*B1375),7)))</f>
        <v>#REF!</v>
      </c>
      <c r="D1375" s="661" t="e">
        <f aca="false">IF(A1375="","",+B1375-C1375)</f>
        <v>#REF!</v>
      </c>
      <c r="E1375" s="662" t="e">
        <f aca="false">IF(A1375="","",IF(F1374="","",+E1374-F1374))</f>
        <v>#REF!</v>
      </c>
      <c r="F1375" s="662" t="e">
        <f aca="false">IF(A1375="","",IF(J1375="","",+J1375-H1375))</f>
        <v>#REF!</v>
      </c>
      <c r="G1375" s="662" t="e">
        <f aca="false">IF(A1375="","",IF(E1375="","",ROUND(+E1375*((1+B1375)^(1/12)-1),2)))</f>
        <v>#REF!</v>
      </c>
      <c r="H1375" s="662" t="e">
        <f aca="false">IF(A1375="","",IF(E1375="","",ROUND(+E1375*((1+D1375)^(1/12)-1),2)))</f>
        <v>#REF!</v>
      </c>
      <c r="I1375" s="662" t="e">
        <f aca="false">IF(A1375="","",+G1375-H1375)</f>
        <v>#REF!</v>
      </c>
      <c r="J1375" s="662" t="e">
        <f aca="false">IF(A1375="","",IF(#REF!="","",PMT((1+D1375)^(1/12)-1,(#REF!*12)-A1375+1,-E1375)))</f>
        <v>#REF!</v>
      </c>
    </row>
    <row r="1376" customFormat="false" ht="14.25" hidden="false" customHeight="false" outlineLevel="0" collapsed="false">
      <c r="A1376" s="660" t="e">
        <f aca="false">IF(A1375="","",IF(A1375=#REF!*12,"",+A1375+1))</f>
        <v>#REF!</v>
      </c>
      <c r="B1376" s="661" t="e">
        <f aca="false">IF(A1376="","",+B1375)</f>
        <v>#REF!</v>
      </c>
      <c r="C1376" s="661" t="e">
        <f aca="false">IF(A1376="","",IF(#REF!+'Plano Prestação Mensal Proposta'!A1376&gt;120,0,ROUND(IF(B1376&gt;0.045,(0.045*0.5),(0.5)*B1376),7)))</f>
        <v>#REF!</v>
      </c>
      <c r="D1376" s="661" t="e">
        <f aca="false">IF(A1376="","",+B1376-C1376)</f>
        <v>#REF!</v>
      </c>
      <c r="E1376" s="662" t="e">
        <f aca="false">IF(A1376="","",IF(F1375="","",+E1375-F1375))</f>
        <v>#REF!</v>
      </c>
      <c r="F1376" s="662" t="e">
        <f aca="false">IF(A1376="","",IF(J1376="","",+J1376-H1376))</f>
        <v>#REF!</v>
      </c>
      <c r="G1376" s="662" t="e">
        <f aca="false">IF(A1376="","",IF(E1376="","",ROUND(+E1376*((1+B1376)^(1/12)-1),2)))</f>
        <v>#REF!</v>
      </c>
      <c r="H1376" s="662" t="e">
        <f aca="false">IF(A1376="","",IF(E1376="","",ROUND(+E1376*((1+D1376)^(1/12)-1),2)))</f>
        <v>#REF!</v>
      </c>
      <c r="I1376" s="662" t="e">
        <f aca="false">IF(A1376="","",+G1376-H1376)</f>
        <v>#REF!</v>
      </c>
      <c r="J1376" s="662" t="e">
        <f aca="false">IF(A1376="","",IF(#REF!="","",PMT((1+D1376)^(1/12)-1,(#REF!*12)-A1376+1,-E1376)))</f>
        <v>#REF!</v>
      </c>
    </row>
    <row r="1377" customFormat="false" ht="14.25" hidden="false" customHeight="false" outlineLevel="0" collapsed="false">
      <c r="A1377" s="660" t="e">
        <f aca="false">IF(A1376="","",IF(A1376=#REF!*12,"",+A1376+1))</f>
        <v>#REF!</v>
      </c>
      <c r="B1377" s="661" t="e">
        <f aca="false">IF(A1377="","",+B1376)</f>
        <v>#REF!</v>
      </c>
      <c r="C1377" s="661" t="e">
        <f aca="false">IF(A1377="","",IF(#REF!+'Plano Prestação Mensal Proposta'!A1377&gt;120,0,ROUND(IF(B1377&gt;0.045,(0.045*0.5),(0.5)*B1377),7)))</f>
        <v>#REF!</v>
      </c>
      <c r="D1377" s="661" t="e">
        <f aca="false">IF(A1377="","",+B1377-C1377)</f>
        <v>#REF!</v>
      </c>
      <c r="E1377" s="662" t="e">
        <f aca="false">IF(A1377="","",IF(F1376="","",+E1376-F1376))</f>
        <v>#REF!</v>
      </c>
      <c r="F1377" s="662" t="e">
        <f aca="false">IF(A1377="","",IF(J1377="","",+J1377-H1377))</f>
        <v>#REF!</v>
      </c>
      <c r="G1377" s="662" t="e">
        <f aca="false">IF(A1377="","",IF(E1377="","",ROUND(+E1377*((1+B1377)^(1/12)-1),2)))</f>
        <v>#REF!</v>
      </c>
      <c r="H1377" s="662" t="e">
        <f aca="false">IF(A1377="","",IF(E1377="","",ROUND(+E1377*((1+D1377)^(1/12)-1),2)))</f>
        <v>#REF!</v>
      </c>
      <c r="I1377" s="662" t="e">
        <f aca="false">IF(A1377="","",+G1377-H1377)</f>
        <v>#REF!</v>
      </c>
      <c r="J1377" s="662" t="e">
        <f aca="false">IF(A1377="","",IF(#REF!="","",PMT((1+D1377)^(1/12)-1,(#REF!*12)-A1377+1,-E1377)))</f>
        <v>#REF!</v>
      </c>
    </row>
    <row r="1378" customFormat="false" ht="14.25" hidden="false" customHeight="false" outlineLevel="0" collapsed="false">
      <c r="A1378" s="660" t="e">
        <f aca="false">IF(A1377="","",IF(A1377=#REF!*12,"",+A1377+1))</f>
        <v>#REF!</v>
      </c>
      <c r="B1378" s="661" t="e">
        <f aca="false">IF(A1378="","",+B1377)</f>
        <v>#REF!</v>
      </c>
      <c r="C1378" s="661" t="e">
        <f aca="false">IF(A1378="","",IF(#REF!+'Plano Prestação Mensal Proposta'!A1378&gt;120,0,ROUND(IF(B1378&gt;0.045,(0.045*0.5),(0.5)*B1378),7)))</f>
        <v>#REF!</v>
      </c>
      <c r="D1378" s="661" t="e">
        <f aca="false">IF(A1378="","",+B1378-C1378)</f>
        <v>#REF!</v>
      </c>
      <c r="E1378" s="662" t="e">
        <f aca="false">IF(A1378="","",IF(F1377="","",+E1377-F1377))</f>
        <v>#REF!</v>
      </c>
      <c r="F1378" s="662" t="e">
        <f aca="false">IF(A1378="","",IF(J1378="","",+J1378-H1378))</f>
        <v>#REF!</v>
      </c>
      <c r="G1378" s="662" t="e">
        <f aca="false">IF(A1378="","",IF(E1378="","",ROUND(+E1378*((1+B1378)^(1/12)-1),2)))</f>
        <v>#REF!</v>
      </c>
      <c r="H1378" s="662" t="e">
        <f aca="false">IF(A1378="","",IF(E1378="","",ROUND(+E1378*((1+D1378)^(1/12)-1),2)))</f>
        <v>#REF!</v>
      </c>
      <c r="I1378" s="662" t="e">
        <f aca="false">IF(A1378="","",+G1378-H1378)</f>
        <v>#REF!</v>
      </c>
      <c r="J1378" s="662" t="e">
        <f aca="false">IF(A1378="","",IF(#REF!="","",PMT((1+D1378)^(1/12)-1,(#REF!*12)-A1378+1,-E1378)))</f>
        <v>#REF!</v>
      </c>
    </row>
    <row r="1379" customFormat="false" ht="14.25" hidden="false" customHeight="false" outlineLevel="0" collapsed="false">
      <c r="A1379" s="660" t="e">
        <f aca="false">IF(A1378="","",IF(A1378=#REF!*12,"",+A1378+1))</f>
        <v>#REF!</v>
      </c>
      <c r="B1379" s="661" t="e">
        <f aca="false">IF(A1379="","",+B1378)</f>
        <v>#REF!</v>
      </c>
      <c r="C1379" s="661" t="e">
        <f aca="false">IF(A1379="","",IF(#REF!+'Plano Prestação Mensal Proposta'!A1379&gt;120,0,ROUND(IF(B1379&gt;0.045,(0.045*0.5),(0.5)*B1379),7)))</f>
        <v>#REF!</v>
      </c>
      <c r="D1379" s="661" t="e">
        <f aca="false">IF(A1379="","",+B1379-C1379)</f>
        <v>#REF!</v>
      </c>
      <c r="E1379" s="662" t="e">
        <f aca="false">IF(A1379="","",IF(F1378="","",+E1378-F1378))</f>
        <v>#REF!</v>
      </c>
      <c r="F1379" s="662" t="e">
        <f aca="false">IF(A1379="","",IF(J1379="","",+J1379-H1379))</f>
        <v>#REF!</v>
      </c>
      <c r="G1379" s="662" t="e">
        <f aca="false">IF(A1379="","",IF(E1379="","",ROUND(+E1379*((1+B1379)^(1/12)-1),2)))</f>
        <v>#REF!</v>
      </c>
      <c r="H1379" s="662" t="e">
        <f aca="false">IF(A1379="","",IF(E1379="","",ROUND(+E1379*((1+D1379)^(1/12)-1),2)))</f>
        <v>#REF!</v>
      </c>
      <c r="I1379" s="662" t="e">
        <f aca="false">IF(A1379="","",+G1379-H1379)</f>
        <v>#REF!</v>
      </c>
      <c r="J1379" s="662" t="e">
        <f aca="false">IF(A1379="","",IF(#REF!="","",PMT((1+D1379)^(1/12)-1,(#REF!*12)-A1379+1,-E1379)))</f>
        <v>#REF!</v>
      </c>
    </row>
    <row r="1380" customFormat="false" ht="14.25" hidden="false" customHeight="false" outlineLevel="0" collapsed="false">
      <c r="A1380" s="660" t="e">
        <f aca="false">IF(A1379="","",IF(A1379=#REF!*12,"",+A1379+1))</f>
        <v>#REF!</v>
      </c>
      <c r="B1380" s="661" t="e">
        <f aca="false">IF(A1380="","",+B1379)</f>
        <v>#REF!</v>
      </c>
      <c r="C1380" s="661" t="e">
        <f aca="false">IF(A1380="","",IF(#REF!+'Plano Prestação Mensal Proposta'!A1380&gt;120,0,ROUND(IF(B1380&gt;0.045,(0.045*0.5),(0.5)*B1380),7)))</f>
        <v>#REF!</v>
      </c>
      <c r="D1380" s="661" t="e">
        <f aca="false">IF(A1380="","",+B1380-C1380)</f>
        <v>#REF!</v>
      </c>
      <c r="E1380" s="662" t="e">
        <f aca="false">IF(A1380="","",IF(F1379="","",+E1379-F1379))</f>
        <v>#REF!</v>
      </c>
      <c r="F1380" s="662" t="e">
        <f aca="false">IF(A1380="","",IF(J1380="","",+J1380-H1380))</f>
        <v>#REF!</v>
      </c>
      <c r="G1380" s="662" t="e">
        <f aca="false">IF(A1380="","",IF(E1380="","",ROUND(+E1380*((1+B1380)^(1/12)-1),2)))</f>
        <v>#REF!</v>
      </c>
      <c r="H1380" s="662" t="e">
        <f aca="false">IF(A1380="","",IF(E1380="","",ROUND(+E1380*((1+D1380)^(1/12)-1),2)))</f>
        <v>#REF!</v>
      </c>
      <c r="I1380" s="662" t="e">
        <f aca="false">IF(A1380="","",+G1380-H1380)</f>
        <v>#REF!</v>
      </c>
      <c r="J1380" s="662" t="e">
        <f aca="false">IF(A1380="","",IF(#REF!="","",PMT((1+D1380)^(1/12)-1,(#REF!*12)-A1380+1,-E1380)))</f>
        <v>#REF!</v>
      </c>
    </row>
    <row r="1381" customFormat="false" ht="14.25" hidden="false" customHeight="false" outlineLevel="0" collapsed="false">
      <c r="A1381" s="660" t="e">
        <f aca="false">IF(A1380="","",IF(A1380=#REF!*12,"",+A1380+1))</f>
        <v>#REF!</v>
      </c>
      <c r="B1381" s="661" t="e">
        <f aca="false">IF(A1381="","",+B1380)</f>
        <v>#REF!</v>
      </c>
      <c r="C1381" s="661" t="e">
        <f aca="false">IF(A1381="","",IF(#REF!+'Plano Prestação Mensal Proposta'!A1381&gt;120,0,ROUND(IF(B1381&gt;0.045,(0.045*0.5),(0.5)*B1381),7)))</f>
        <v>#REF!</v>
      </c>
      <c r="D1381" s="661" t="e">
        <f aca="false">IF(A1381="","",+B1381-C1381)</f>
        <v>#REF!</v>
      </c>
      <c r="E1381" s="662" t="e">
        <f aca="false">IF(A1381="","",IF(F1380="","",+E1380-F1380))</f>
        <v>#REF!</v>
      </c>
      <c r="F1381" s="662" t="e">
        <f aca="false">IF(A1381="","",IF(J1381="","",+J1381-H1381))</f>
        <v>#REF!</v>
      </c>
      <c r="G1381" s="662" t="e">
        <f aca="false">IF(A1381="","",IF(E1381="","",ROUND(+E1381*((1+B1381)^(1/12)-1),2)))</f>
        <v>#REF!</v>
      </c>
      <c r="H1381" s="662" t="e">
        <f aca="false">IF(A1381="","",IF(E1381="","",ROUND(+E1381*((1+D1381)^(1/12)-1),2)))</f>
        <v>#REF!</v>
      </c>
      <c r="I1381" s="662" t="e">
        <f aca="false">IF(A1381="","",+G1381-H1381)</f>
        <v>#REF!</v>
      </c>
      <c r="J1381" s="662" t="e">
        <f aca="false">IF(A1381="","",IF(#REF!="","",PMT((1+D1381)^(1/12)-1,(#REF!*12)-A1381+1,-E1381)))</f>
        <v>#REF!</v>
      </c>
    </row>
    <row r="1382" customFormat="false" ht="14.25" hidden="false" customHeight="false" outlineLevel="0" collapsed="false">
      <c r="A1382" s="660" t="e">
        <f aca="false">IF(A1381="","",IF(A1381=#REF!*12,"",+A1381+1))</f>
        <v>#REF!</v>
      </c>
      <c r="B1382" s="661" t="e">
        <f aca="false">IF(A1382="","",+B1381)</f>
        <v>#REF!</v>
      </c>
      <c r="C1382" s="661" t="e">
        <f aca="false">IF(A1382="","",IF(#REF!+'Plano Prestação Mensal Proposta'!A1382&gt;120,0,ROUND(IF(B1382&gt;0.045,(0.045*0.5),(0.5)*B1382),7)))</f>
        <v>#REF!</v>
      </c>
      <c r="D1382" s="661" t="e">
        <f aca="false">IF(A1382="","",+B1382-C1382)</f>
        <v>#REF!</v>
      </c>
      <c r="E1382" s="662" t="e">
        <f aca="false">IF(A1382="","",IF(F1381="","",+E1381-F1381))</f>
        <v>#REF!</v>
      </c>
      <c r="F1382" s="662" t="e">
        <f aca="false">IF(A1382="","",IF(J1382="","",+J1382-H1382))</f>
        <v>#REF!</v>
      </c>
      <c r="G1382" s="662" t="e">
        <f aca="false">IF(A1382="","",IF(E1382="","",ROUND(+E1382*((1+B1382)^(1/12)-1),2)))</f>
        <v>#REF!</v>
      </c>
      <c r="H1382" s="662" t="e">
        <f aca="false">IF(A1382="","",IF(E1382="","",ROUND(+E1382*((1+D1382)^(1/12)-1),2)))</f>
        <v>#REF!</v>
      </c>
      <c r="I1382" s="662" t="e">
        <f aca="false">IF(A1382="","",+G1382-H1382)</f>
        <v>#REF!</v>
      </c>
      <c r="J1382" s="662" t="e">
        <f aca="false">IF(A1382="","",IF(#REF!="","",PMT((1+D1382)^(1/12)-1,(#REF!*12)-A1382+1,-E1382)))</f>
        <v>#REF!</v>
      </c>
    </row>
    <row r="1383" customFormat="false" ht="14.25" hidden="false" customHeight="false" outlineLevel="0" collapsed="false">
      <c r="A1383" s="660" t="e">
        <f aca="false">IF(A1382="","",IF(A1382=#REF!*12,"",+A1382+1))</f>
        <v>#REF!</v>
      </c>
      <c r="B1383" s="661" t="e">
        <f aca="false">IF(A1383="","",+B1382)</f>
        <v>#REF!</v>
      </c>
      <c r="C1383" s="661" t="e">
        <f aca="false">IF(A1383="","",IF(#REF!+'Plano Prestação Mensal Proposta'!A1383&gt;120,0,ROUND(IF(B1383&gt;0.045,(0.045*0.5),(0.5)*B1383),7)))</f>
        <v>#REF!</v>
      </c>
      <c r="D1383" s="661" t="e">
        <f aca="false">IF(A1383="","",+B1383-C1383)</f>
        <v>#REF!</v>
      </c>
      <c r="E1383" s="662" t="e">
        <f aca="false">IF(A1383="","",IF(F1382="","",+E1382-F1382))</f>
        <v>#REF!</v>
      </c>
      <c r="F1383" s="662" t="e">
        <f aca="false">IF(A1383="","",IF(J1383="","",+J1383-H1383))</f>
        <v>#REF!</v>
      </c>
      <c r="G1383" s="662" t="e">
        <f aca="false">IF(A1383="","",IF(E1383="","",ROUND(+E1383*((1+B1383)^(1/12)-1),2)))</f>
        <v>#REF!</v>
      </c>
      <c r="H1383" s="662" t="e">
        <f aca="false">IF(A1383="","",IF(E1383="","",ROUND(+E1383*((1+D1383)^(1/12)-1),2)))</f>
        <v>#REF!</v>
      </c>
      <c r="I1383" s="662" t="e">
        <f aca="false">IF(A1383="","",+G1383-H1383)</f>
        <v>#REF!</v>
      </c>
      <c r="J1383" s="662" t="e">
        <f aca="false">IF(A1383="","",IF(#REF!="","",PMT((1+D1383)^(1/12)-1,(#REF!*12)-A1383+1,-E1383)))</f>
        <v>#REF!</v>
      </c>
    </row>
    <row r="1384" customFormat="false" ht="14.25" hidden="false" customHeight="false" outlineLevel="0" collapsed="false">
      <c r="A1384" s="660" t="e">
        <f aca="false">IF(A1383="","",IF(A1383=#REF!*12,"",+A1383+1))</f>
        <v>#REF!</v>
      </c>
      <c r="B1384" s="661" t="e">
        <f aca="false">IF(A1384="","",+B1383)</f>
        <v>#REF!</v>
      </c>
      <c r="C1384" s="661" t="e">
        <f aca="false">IF(A1384="","",IF(#REF!+'Plano Prestação Mensal Proposta'!A1384&gt;120,0,ROUND(IF(B1384&gt;0.045,(0.045*0.5),(0.5)*B1384),7)))</f>
        <v>#REF!</v>
      </c>
      <c r="D1384" s="661" t="e">
        <f aca="false">IF(A1384="","",+B1384-C1384)</f>
        <v>#REF!</v>
      </c>
      <c r="E1384" s="662" t="e">
        <f aca="false">IF(A1384="","",IF(F1383="","",+E1383-F1383))</f>
        <v>#REF!</v>
      </c>
      <c r="F1384" s="662" t="e">
        <f aca="false">IF(A1384="","",IF(J1384="","",+J1384-H1384))</f>
        <v>#REF!</v>
      </c>
      <c r="G1384" s="662" t="e">
        <f aca="false">IF(A1384="","",IF(E1384="","",ROUND(+E1384*((1+B1384)^(1/12)-1),2)))</f>
        <v>#REF!</v>
      </c>
      <c r="H1384" s="662" t="e">
        <f aca="false">IF(A1384="","",IF(E1384="","",ROUND(+E1384*((1+D1384)^(1/12)-1),2)))</f>
        <v>#REF!</v>
      </c>
      <c r="I1384" s="662" t="e">
        <f aca="false">IF(A1384="","",+G1384-H1384)</f>
        <v>#REF!</v>
      </c>
      <c r="J1384" s="662" t="e">
        <f aca="false">IF(A1384="","",IF(#REF!="","",PMT((1+D1384)^(1/12)-1,(#REF!*12)-A1384+1,-E1384)))</f>
        <v>#REF!</v>
      </c>
    </row>
    <row r="1385" customFormat="false" ht="14.25" hidden="false" customHeight="false" outlineLevel="0" collapsed="false">
      <c r="A1385" s="660" t="e">
        <f aca="false">IF(A1384="","",IF(A1384=#REF!*12,"",+A1384+1))</f>
        <v>#REF!</v>
      </c>
      <c r="B1385" s="661" t="e">
        <f aca="false">IF(A1385="","",+B1384)</f>
        <v>#REF!</v>
      </c>
      <c r="C1385" s="661" t="e">
        <f aca="false">IF(A1385="","",IF(#REF!+'Plano Prestação Mensal Proposta'!A1385&gt;120,0,ROUND(IF(B1385&gt;0.045,(0.045*0.5),(0.5)*B1385),7)))</f>
        <v>#REF!</v>
      </c>
      <c r="D1385" s="661" t="e">
        <f aca="false">IF(A1385="","",+B1385-C1385)</f>
        <v>#REF!</v>
      </c>
      <c r="E1385" s="662" t="e">
        <f aca="false">IF(A1385="","",IF(F1384="","",+E1384-F1384))</f>
        <v>#REF!</v>
      </c>
      <c r="F1385" s="662" t="e">
        <f aca="false">IF(A1385="","",IF(J1385="","",+J1385-H1385))</f>
        <v>#REF!</v>
      </c>
      <c r="G1385" s="662" t="e">
        <f aca="false">IF(A1385="","",IF(E1385="","",ROUND(+E1385*((1+B1385)^(1/12)-1),2)))</f>
        <v>#REF!</v>
      </c>
      <c r="H1385" s="662" t="e">
        <f aca="false">IF(A1385="","",IF(E1385="","",ROUND(+E1385*((1+D1385)^(1/12)-1),2)))</f>
        <v>#REF!</v>
      </c>
      <c r="I1385" s="662" t="e">
        <f aca="false">IF(A1385="","",+G1385-H1385)</f>
        <v>#REF!</v>
      </c>
      <c r="J1385" s="662" t="e">
        <f aca="false">IF(A1385="","",IF(#REF!="","",PMT((1+D1385)^(1/12)-1,(#REF!*12)-A1385+1,-E1385)))</f>
        <v>#REF!</v>
      </c>
    </row>
    <row r="1386" customFormat="false" ht="14.25" hidden="false" customHeight="false" outlineLevel="0" collapsed="false">
      <c r="A1386" s="660" t="e">
        <f aca="false">IF(A1385="","",IF(A1385=#REF!*12,"",+A1385+1))</f>
        <v>#REF!</v>
      </c>
      <c r="B1386" s="661" t="e">
        <f aca="false">IF(A1386="","",+B1385)</f>
        <v>#REF!</v>
      </c>
      <c r="C1386" s="661" t="e">
        <f aca="false">IF(A1386="","",IF(#REF!+'Plano Prestação Mensal Proposta'!A1386&gt;120,0,ROUND(IF(B1386&gt;0.045,(0.045*0.5),(0.5)*B1386),7)))</f>
        <v>#REF!</v>
      </c>
      <c r="D1386" s="661" t="e">
        <f aca="false">IF(A1386="","",+B1386-C1386)</f>
        <v>#REF!</v>
      </c>
      <c r="E1386" s="662" t="e">
        <f aca="false">IF(A1386="","",IF(F1385="","",+E1385-F1385))</f>
        <v>#REF!</v>
      </c>
      <c r="F1386" s="662" t="e">
        <f aca="false">IF(A1386="","",IF(J1386="","",+J1386-H1386))</f>
        <v>#REF!</v>
      </c>
      <c r="G1386" s="662" t="e">
        <f aca="false">IF(A1386="","",IF(E1386="","",ROUND(+E1386*((1+B1386)^(1/12)-1),2)))</f>
        <v>#REF!</v>
      </c>
      <c r="H1386" s="662" t="e">
        <f aca="false">IF(A1386="","",IF(E1386="","",ROUND(+E1386*((1+D1386)^(1/12)-1),2)))</f>
        <v>#REF!</v>
      </c>
      <c r="I1386" s="662" t="e">
        <f aca="false">IF(A1386="","",+G1386-H1386)</f>
        <v>#REF!</v>
      </c>
      <c r="J1386" s="662" t="e">
        <f aca="false">IF(A1386="","",IF(#REF!="","",PMT((1+D1386)^(1/12)-1,(#REF!*12)-A1386+1,-E1386)))</f>
        <v>#REF!</v>
      </c>
    </row>
    <row r="1387" customFormat="false" ht="14.25" hidden="false" customHeight="false" outlineLevel="0" collapsed="false">
      <c r="A1387" s="660" t="e">
        <f aca="false">IF(A1386="","",IF(A1386=#REF!*12,"",+A1386+1))</f>
        <v>#REF!</v>
      </c>
      <c r="B1387" s="661" t="e">
        <f aca="false">IF(A1387="","",+B1386)</f>
        <v>#REF!</v>
      </c>
      <c r="C1387" s="661" t="e">
        <f aca="false">IF(A1387="","",IF(#REF!+'Plano Prestação Mensal Proposta'!A1387&gt;120,0,ROUND(IF(B1387&gt;0.045,(0.045*0.5),(0.5)*B1387),7)))</f>
        <v>#REF!</v>
      </c>
      <c r="D1387" s="661" t="e">
        <f aca="false">IF(A1387="","",+B1387-C1387)</f>
        <v>#REF!</v>
      </c>
      <c r="E1387" s="662" t="e">
        <f aca="false">IF(A1387="","",IF(F1386="","",+E1386-F1386))</f>
        <v>#REF!</v>
      </c>
      <c r="F1387" s="662" t="e">
        <f aca="false">IF(A1387="","",IF(J1387="","",+J1387-H1387))</f>
        <v>#REF!</v>
      </c>
      <c r="G1387" s="662" t="e">
        <f aca="false">IF(A1387="","",IF(E1387="","",ROUND(+E1387*((1+B1387)^(1/12)-1),2)))</f>
        <v>#REF!</v>
      </c>
      <c r="H1387" s="662" t="e">
        <f aca="false">IF(A1387="","",IF(E1387="","",ROUND(+E1387*((1+D1387)^(1/12)-1),2)))</f>
        <v>#REF!</v>
      </c>
      <c r="I1387" s="662" t="e">
        <f aca="false">IF(A1387="","",+G1387-H1387)</f>
        <v>#REF!</v>
      </c>
      <c r="J1387" s="662" t="e">
        <f aca="false">IF(A1387="","",IF(#REF!="","",PMT((1+D1387)^(1/12)-1,(#REF!*12)-A1387+1,-E1387)))</f>
        <v>#REF!</v>
      </c>
    </row>
    <row r="1388" customFormat="false" ht="14.25" hidden="false" customHeight="false" outlineLevel="0" collapsed="false">
      <c r="A1388" s="660" t="e">
        <f aca="false">IF(A1387="","",IF(A1387=#REF!*12,"",+A1387+1))</f>
        <v>#REF!</v>
      </c>
      <c r="B1388" s="661" t="e">
        <f aca="false">IF(A1388="","",+B1387)</f>
        <v>#REF!</v>
      </c>
      <c r="C1388" s="661" t="e">
        <f aca="false">IF(A1388="","",IF(#REF!+'Plano Prestação Mensal Proposta'!A1388&gt;120,0,ROUND(IF(B1388&gt;0.045,(0.045*0.5),(0.5)*B1388),7)))</f>
        <v>#REF!</v>
      </c>
      <c r="D1388" s="661" t="e">
        <f aca="false">IF(A1388="","",+B1388-C1388)</f>
        <v>#REF!</v>
      </c>
      <c r="E1388" s="662" t="e">
        <f aca="false">IF(A1388="","",IF(F1387="","",+E1387-F1387))</f>
        <v>#REF!</v>
      </c>
      <c r="F1388" s="662" t="e">
        <f aca="false">IF(A1388="","",IF(J1388="","",+J1388-H1388))</f>
        <v>#REF!</v>
      </c>
      <c r="G1388" s="662" t="e">
        <f aca="false">IF(A1388="","",IF(E1388="","",ROUND(+E1388*((1+B1388)^(1/12)-1),2)))</f>
        <v>#REF!</v>
      </c>
      <c r="H1388" s="662" t="e">
        <f aca="false">IF(A1388="","",IF(E1388="","",ROUND(+E1388*((1+D1388)^(1/12)-1),2)))</f>
        <v>#REF!</v>
      </c>
      <c r="I1388" s="662" t="e">
        <f aca="false">IF(A1388="","",+G1388-H1388)</f>
        <v>#REF!</v>
      </c>
      <c r="J1388" s="662" t="e">
        <f aca="false">IF(A1388="","",IF(#REF!="","",PMT((1+D1388)^(1/12)-1,(#REF!*12)-A1388+1,-E1388)))</f>
        <v>#REF!</v>
      </c>
    </row>
    <row r="1389" customFormat="false" ht="14.25" hidden="false" customHeight="false" outlineLevel="0" collapsed="false">
      <c r="A1389" s="660" t="e">
        <f aca="false">IF(A1388="","",IF(A1388=#REF!*12,"",+A1388+1))</f>
        <v>#REF!</v>
      </c>
      <c r="B1389" s="661" t="e">
        <f aca="false">IF(A1389="","",+B1388)</f>
        <v>#REF!</v>
      </c>
      <c r="C1389" s="661" t="e">
        <f aca="false">IF(A1389="","",IF(#REF!+'Plano Prestação Mensal Proposta'!A1389&gt;120,0,ROUND(IF(B1389&gt;0.045,(0.045*0.5),(0.5)*B1389),7)))</f>
        <v>#REF!</v>
      </c>
      <c r="D1389" s="661" t="e">
        <f aca="false">IF(A1389="","",+B1389-C1389)</f>
        <v>#REF!</v>
      </c>
      <c r="E1389" s="662" t="e">
        <f aca="false">IF(A1389="","",IF(F1388="","",+E1388-F1388))</f>
        <v>#REF!</v>
      </c>
      <c r="F1389" s="662" t="e">
        <f aca="false">IF(A1389="","",IF(J1389="","",+J1389-H1389))</f>
        <v>#REF!</v>
      </c>
      <c r="G1389" s="662" t="e">
        <f aca="false">IF(A1389="","",IF(E1389="","",ROUND(+E1389*((1+B1389)^(1/12)-1),2)))</f>
        <v>#REF!</v>
      </c>
      <c r="H1389" s="662" t="e">
        <f aca="false">IF(A1389="","",IF(E1389="","",ROUND(+E1389*((1+D1389)^(1/12)-1),2)))</f>
        <v>#REF!</v>
      </c>
      <c r="I1389" s="662" t="e">
        <f aca="false">IF(A1389="","",+G1389-H1389)</f>
        <v>#REF!</v>
      </c>
      <c r="J1389" s="662" t="e">
        <f aca="false">IF(A1389="","",IF(#REF!="","",PMT((1+D1389)^(1/12)-1,(#REF!*12)-A1389+1,-E1389)))</f>
        <v>#REF!</v>
      </c>
    </row>
    <row r="1390" customFormat="false" ht="14.25" hidden="false" customHeight="false" outlineLevel="0" collapsed="false">
      <c r="A1390" s="660" t="e">
        <f aca="false">IF(A1389="","",IF(A1389=#REF!*12,"",+A1389+1))</f>
        <v>#REF!</v>
      </c>
      <c r="B1390" s="661" t="e">
        <f aca="false">IF(A1390="","",+B1389)</f>
        <v>#REF!</v>
      </c>
      <c r="C1390" s="661" t="e">
        <f aca="false">IF(A1390="","",IF(#REF!+'Plano Prestação Mensal Proposta'!A1390&gt;120,0,ROUND(IF(B1390&gt;0.045,(0.045*0.5),(0.5)*B1390),7)))</f>
        <v>#REF!</v>
      </c>
      <c r="D1390" s="661" t="e">
        <f aca="false">IF(A1390="","",+B1390-C1390)</f>
        <v>#REF!</v>
      </c>
      <c r="E1390" s="662" t="e">
        <f aca="false">IF(A1390="","",IF(F1389="","",+E1389-F1389))</f>
        <v>#REF!</v>
      </c>
      <c r="F1390" s="662" t="e">
        <f aca="false">IF(A1390="","",IF(J1390="","",+J1390-H1390))</f>
        <v>#REF!</v>
      </c>
      <c r="G1390" s="662" t="e">
        <f aca="false">IF(A1390="","",IF(E1390="","",ROUND(+E1390*((1+B1390)^(1/12)-1),2)))</f>
        <v>#REF!</v>
      </c>
      <c r="H1390" s="662" t="e">
        <f aca="false">IF(A1390="","",IF(E1390="","",ROUND(+E1390*((1+D1390)^(1/12)-1),2)))</f>
        <v>#REF!</v>
      </c>
      <c r="I1390" s="662" t="e">
        <f aca="false">IF(A1390="","",+G1390-H1390)</f>
        <v>#REF!</v>
      </c>
      <c r="J1390" s="662" t="e">
        <f aca="false">IF(A1390="","",IF(#REF!="","",PMT((1+D1390)^(1/12)-1,(#REF!*12)-A1390+1,-E1390)))</f>
        <v>#REF!</v>
      </c>
    </row>
    <row r="1391" customFormat="false" ht="14.25" hidden="false" customHeight="false" outlineLevel="0" collapsed="false">
      <c r="A1391" s="660" t="e">
        <f aca="false">IF(A1390="","",IF(A1390=#REF!*12,"",+A1390+1))</f>
        <v>#REF!</v>
      </c>
      <c r="B1391" s="661" t="e">
        <f aca="false">IF(A1391="","",+B1390)</f>
        <v>#REF!</v>
      </c>
      <c r="C1391" s="661" t="e">
        <f aca="false">IF(A1391="","",IF(#REF!+'Plano Prestação Mensal Proposta'!A1391&gt;120,0,ROUND(IF(B1391&gt;0.045,(0.045*0.5),(0.5)*B1391),7)))</f>
        <v>#REF!</v>
      </c>
      <c r="D1391" s="661" t="e">
        <f aca="false">IF(A1391="","",+B1391-C1391)</f>
        <v>#REF!</v>
      </c>
      <c r="E1391" s="662" t="e">
        <f aca="false">IF(A1391="","",IF(F1390="","",+E1390-F1390))</f>
        <v>#REF!</v>
      </c>
      <c r="F1391" s="662" t="e">
        <f aca="false">IF(A1391="","",IF(J1391="","",+J1391-H1391))</f>
        <v>#REF!</v>
      </c>
      <c r="G1391" s="662" t="e">
        <f aca="false">IF(A1391="","",IF(E1391="","",ROUND(+E1391*((1+B1391)^(1/12)-1),2)))</f>
        <v>#REF!</v>
      </c>
      <c r="H1391" s="662" t="e">
        <f aca="false">IF(A1391="","",IF(E1391="","",ROUND(+E1391*((1+D1391)^(1/12)-1),2)))</f>
        <v>#REF!</v>
      </c>
      <c r="I1391" s="662" t="e">
        <f aca="false">IF(A1391="","",+G1391-H1391)</f>
        <v>#REF!</v>
      </c>
      <c r="J1391" s="662" t="e">
        <f aca="false">IF(A1391="","",IF(#REF!="","",PMT((1+D1391)^(1/12)-1,(#REF!*12)-A1391+1,-E1391)))</f>
        <v>#REF!</v>
      </c>
    </row>
    <row r="1392" customFormat="false" ht="14.25" hidden="false" customHeight="false" outlineLevel="0" collapsed="false">
      <c r="A1392" s="660" t="e">
        <f aca="false">IF(A1391="","",IF(A1391=#REF!*12,"",+A1391+1))</f>
        <v>#REF!</v>
      </c>
      <c r="B1392" s="661" t="e">
        <f aca="false">IF(A1392="","",+B1391)</f>
        <v>#REF!</v>
      </c>
      <c r="C1392" s="661" t="e">
        <f aca="false">IF(A1392="","",IF(#REF!+'Plano Prestação Mensal Proposta'!A1392&gt;120,0,ROUND(IF(B1392&gt;0.045,(0.045*0.5),(0.5)*B1392),7)))</f>
        <v>#REF!</v>
      </c>
      <c r="D1392" s="661" t="e">
        <f aca="false">IF(A1392="","",+B1392-C1392)</f>
        <v>#REF!</v>
      </c>
      <c r="E1392" s="662" t="e">
        <f aca="false">IF(A1392="","",IF(F1391="","",+E1391-F1391))</f>
        <v>#REF!</v>
      </c>
      <c r="F1392" s="662" t="e">
        <f aca="false">IF(A1392="","",IF(J1392="","",+J1392-H1392))</f>
        <v>#REF!</v>
      </c>
      <c r="G1392" s="662" t="e">
        <f aca="false">IF(A1392="","",IF(E1392="","",ROUND(+E1392*((1+B1392)^(1/12)-1),2)))</f>
        <v>#REF!</v>
      </c>
      <c r="H1392" s="662" t="e">
        <f aca="false">IF(A1392="","",IF(E1392="","",ROUND(+E1392*((1+D1392)^(1/12)-1),2)))</f>
        <v>#REF!</v>
      </c>
      <c r="I1392" s="662" t="e">
        <f aca="false">IF(A1392="","",+G1392-H1392)</f>
        <v>#REF!</v>
      </c>
      <c r="J1392" s="662" t="e">
        <f aca="false">IF(A1392="","",IF(#REF!="","",PMT((1+D1392)^(1/12)-1,(#REF!*12)-A1392+1,-E1392)))</f>
        <v>#REF!</v>
      </c>
    </row>
    <row r="1393" customFormat="false" ht="14.25" hidden="false" customHeight="false" outlineLevel="0" collapsed="false">
      <c r="A1393" s="660" t="e">
        <f aca="false">IF(A1392="","",IF(A1392=#REF!*12,"",+A1392+1))</f>
        <v>#REF!</v>
      </c>
      <c r="B1393" s="661" t="e">
        <f aca="false">IF(A1393="","",+B1392)</f>
        <v>#REF!</v>
      </c>
      <c r="C1393" s="661" t="e">
        <f aca="false">IF(A1393="","",IF(#REF!+'Plano Prestação Mensal Proposta'!A1393&gt;120,0,ROUND(IF(B1393&gt;0.045,(0.045*0.5),(0.5)*B1393),7)))</f>
        <v>#REF!</v>
      </c>
      <c r="D1393" s="661" t="e">
        <f aca="false">IF(A1393="","",+B1393-C1393)</f>
        <v>#REF!</v>
      </c>
      <c r="E1393" s="662" t="e">
        <f aca="false">IF(A1393="","",IF(F1392="","",+E1392-F1392))</f>
        <v>#REF!</v>
      </c>
      <c r="F1393" s="662" t="e">
        <f aca="false">IF(A1393="","",IF(J1393="","",+J1393-H1393))</f>
        <v>#REF!</v>
      </c>
      <c r="G1393" s="662" t="e">
        <f aca="false">IF(A1393="","",IF(E1393="","",ROUND(+E1393*((1+B1393)^(1/12)-1),2)))</f>
        <v>#REF!</v>
      </c>
      <c r="H1393" s="662" t="e">
        <f aca="false">IF(A1393="","",IF(E1393="","",ROUND(+E1393*((1+D1393)^(1/12)-1),2)))</f>
        <v>#REF!</v>
      </c>
      <c r="I1393" s="662" t="e">
        <f aca="false">IF(A1393="","",+G1393-H1393)</f>
        <v>#REF!</v>
      </c>
      <c r="J1393" s="662" t="e">
        <f aca="false">IF(A1393="","",IF(#REF!="","",PMT((1+D1393)^(1/12)-1,(#REF!*12)-A1393+1,-E1393)))</f>
        <v>#REF!</v>
      </c>
    </row>
    <row r="1394" customFormat="false" ht="14.25" hidden="false" customHeight="false" outlineLevel="0" collapsed="false">
      <c r="A1394" s="660" t="e">
        <f aca="false">IF(A1393="","",IF(A1393=#REF!*12,"",+A1393+1))</f>
        <v>#REF!</v>
      </c>
      <c r="B1394" s="661" t="e">
        <f aca="false">IF(A1394="","",+B1393)</f>
        <v>#REF!</v>
      </c>
      <c r="C1394" s="661" t="e">
        <f aca="false">IF(A1394="","",IF(#REF!+'Plano Prestação Mensal Proposta'!A1394&gt;120,0,ROUND(IF(B1394&gt;0.045,(0.045*0.5),(0.5)*B1394),7)))</f>
        <v>#REF!</v>
      </c>
      <c r="D1394" s="661" t="e">
        <f aca="false">IF(A1394="","",+B1394-C1394)</f>
        <v>#REF!</v>
      </c>
      <c r="E1394" s="662" t="e">
        <f aca="false">IF(A1394="","",IF(F1393="","",+E1393-F1393))</f>
        <v>#REF!</v>
      </c>
      <c r="F1394" s="662" t="e">
        <f aca="false">IF(A1394="","",IF(J1394="","",+J1394-H1394))</f>
        <v>#REF!</v>
      </c>
      <c r="G1394" s="662" t="e">
        <f aca="false">IF(A1394="","",IF(E1394="","",ROUND(+E1394*((1+B1394)^(1/12)-1),2)))</f>
        <v>#REF!</v>
      </c>
      <c r="H1394" s="662" t="e">
        <f aca="false">IF(A1394="","",IF(E1394="","",ROUND(+E1394*((1+D1394)^(1/12)-1),2)))</f>
        <v>#REF!</v>
      </c>
      <c r="I1394" s="662" t="e">
        <f aca="false">IF(A1394="","",+G1394-H1394)</f>
        <v>#REF!</v>
      </c>
      <c r="J1394" s="662" t="e">
        <f aca="false">IF(A1394="","",IF(#REF!="","",PMT((1+D1394)^(1/12)-1,(#REF!*12)-A1394+1,-E1394)))</f>
        <v>#REF!</v>
      </c>
    </row>
    <row r="1395" customFormat="false" ht="14.25" hidden="false" customHeight="false" outlineLevel="0" collapsed="false">
      <c r="A1395" s="660" t="e">
        <f aca="false">IF(A1394="","",IF(A1394=#REF!*12,"",+A1394+1))</f>
        <v>#REF!</v>
      </c>
      <c r="B1395" s="661" t="e">
        <f aca="false">IF(A1395="","",+B1394)</f>
        <v>#REF!</v>
      </c>
      <c r="C1395" s="661" t="e">
        <f aca="false">IF(A1395="","",IF(#REF!+'Plano Prestação Mensal Proposta'!A1395&gt;120,0,ROUND(IF(B1395&gt;0.045,(0.045*0.5),(0.5)*B1395),7)))</f>
        <v>#REF!</v>
      </c>
      <c r="D1395" s="661" t="e">
        <f aca="false">IF(A1395="","",+B1395-C1395)</f>
        <v>#REF!</v>
      </c>
      <c r="E1395" s="662" t="e">
        <f aca="false">IF(A1395="","",IF(F1394="","",+E1394-F1394))</f>
        <v>#REF!</v>
      </c>
      <c r="F1395" s="662" t="e">
        <f aca="false">IF(A1395="","",IF(J1395="","",+J1395-H1395))</f>
        <v>#REF!</v>
      </c>
      <c r="G1395" s="662" t="e">
        <f aca="false">IF(A1395="","",IF(E1395="","",ROUND(+E1395*((1+B1395)^(1/12)-1),2)))</f>
        <v>#REF!</v>
      </c>
      <c r="H1395" s="662" t="e">
        <f aca="false">IF(A1395="","",IF(E1395="","",ROUND(+E1395*((1+D1395)^(1/12)-1),2)))</f>
        <v>#REF!</v>
      </c>
      <c r="I1395" s="662" t="e">
        <f aca="false">IF(A1395="","",+G1395-H1395)</f>
        <v>#REF!</v>
      </c>
      <c r="J1395" s="662" t="e">
        <f aca="false">IF(A1395="","",IF(#REF!="","",PMT((1+D1395)^(1/12)-1,(#REF!*12)-A1395+1,-E1395)))</f>
        <v>#REF!</v>
      </c>
    </row>
    <row r="1396" customFormat="false" ht="14.25" hidden="false" customHeight="false" outlineLevel="0" collapsed="false">
      <c r="A1396" s="660" t="e">
        <f aca="false">IF(A1395="","",IF(A1395=#REF!*12,"",+A1395+1))</f>
        <v>#REF!</v>
      </c>
      <c r="B1396" s="661" t="e">
        <f aca="false">IF(A1396="","",+B1395)</f>
        <v>#REF!</v>
      </c>
      <c r="C1396" s="661" t="e">
        <f aca="false">IF(A1396="","",IF(#REF!+'Plano Prestação Mensal Proposta'!A1396&gt;120,0,ROUND(IF(B1396&gt;0.045,(0.045*0.5),(0.5)*B1396),7)))</f>
        <v>#REF!</v>
      </c>
      <c r="D1396" s="661" t="e">
        <f aca="false">IF(A1396="","",+B1396-C1396)</f>
        <v>#REF!</v>
      </c>
      <c r="E1396" s="662" t="e">
        <f aca="false">IF(A1396="","",IF(F1395="","",+E1395-F1395))</f>
        <v>#REF!</v>
      </c>
      <c r="F1396" s="662" t="e">
        <f aca="false">IF(A1396="","",IF(J1396="","",+J1396-H1396))</f>
        <v>#REF!</v>
      </c>
      <c r="G1396" s="662" t="e">
        <f aca="false">IF(A1396="","",IF(E1396="","",ROUND(+E1396*((1+B1396)^(1/12)-1),2)))</f>
        <v>#REF!</v>
      </c>
      <c r="H1396" s="662" t="e">
        <f aca="false">IF(A1396="","",IF(E1396="","",ROUND(+E1396*((1+D1396)^(1/12)-1),2)))</f>
        <v>#REF!</v>
      </c>
      <c r="I1396" s="662" t="e">
        <f aca="false">IF(A1396="","",+G1396-H1396)</f>
        <v>#REF!</v>
      </c>
      <c r="J1396" s="662" t="e">
        <f aca="false">IF(A1396="","",IF(#REF!="","",PMT((1+D1396)^(1/12)-1,(#REF!*12)-A1396+1,-E1396)))</f>
        <v>#REF!</v>
      </c>
    </row>
    <row r="1397" customFormat="false" ht="14.25" hidden="false" customHeight="false" outlineLevel="0" collapsed="false">
      <c r="A1397" s="660" t="e">
        <f aca="false">IF(A1396="","",IF(A1396=#REF!*12,"",+A1396+1))</f>
        <v>#REF!</v>
      </c>
      <c r="B1397" s="661" t="e">
        <f aca="false">IF(A1397="","",+B1396)</f>
        <v>#REF!</v>
      </c>
      <c r="C1397" s="661" t="e">
        <f aca="false">IF(A1397="","",IF(#REF!+'Plano Prestação Mensal Proposta'!A1397&gt;120,0,ROUND(IF(B1397&gt;0.045,(0.045*0.5),(0.5)*B1397),7)))</f>
        <v>#REF!</v>
      </c>
      <c r="D1397" s="661" t="e">
        <f aca="false">IF(A1397="","",+B1397-C1397)</f>
        <v>#REF!</v>
      </c>
      <c r="E1397" s="662" t="e">
        <f aca="false">IF(A1397="","",IF(F1396="","",+E1396-F1396))</f>
        <v>#REF!</v>
      </c>
      <c r="F1397" s="662" t="e">
        <f aca="false">IF(A1397="","",IF(J1397="","",+J1397-H1397))</f>
        <v>#REF!</v>
      </c>
      <c r="G1397" s="662" t="e">
        <f aca="false">IF(A1397="","",IF(E1397="","",ROUND(+E1397*((1+B1397)^(1/12)-1),2)))</f>
        <v>#REF!</v>
      </c>
      <c r="H1397" s="662" t="e">
        <f aca="false">IF(A1397="","",IF(E1397="","",ROUND(+E1397*((1+D1397)^(1/12)-1),2)))</f>
        <v>#REF!</v>
      </c>
      <c r="I1397" s="662" t="e">
        <f aca="false">IF(A1397="","",+G1397-H1397)</f>
        <v>#REF!</v>
      </c>
      <c r="J1397" s="662" t="e">
        <f aca="false">IF(A1397="","",IF(#REF!="","",PMT((1+D1397)^(1/12)-1,(#REF!*12)-A1397+1,-E1397)))</f>
        <v>#REF!</v>
      </c>
    </row>
    <row r="1398" customFormat="false" ht="14.25" hidden="false" customHeight="false" outlineLevel="0" collapsed="false">
      <c r="A1398" s="660" t="e">
        <f aca="false">IF(A1397="","",IF(A1397=#REF!*12,"",+A1397+1))</f>
        <v>#REF!</v>
      </c>
      <c r="B1398" s="661" t="e">
        <f aca="false">IF(A1398="","",+B1397)</f>
        <v>#REF!</v>
      </c>
      <c r="C1398" s="661" t="e">
        <f aca="false">IF(A1398="","",IF(#REF!+'Plano Prestação Mensal Proposta'!A1398&gt;120,0,ROUND(IF(B1398&gt;0.045,(0.045*0.5),(0.5)*B1398),7)))</f>
        <v>#REF!</v>
      </c>
      <c r="D1398" s="661" t="e">
        <f aca="false">IF(A1398="","",+B1398-C1398)</f>
        <v>#REF!</v>
      </c>
      <c r="E1398" s="662" t="e">
        <f aca="false">IF(A1398="","",IF(F1397="","",+E1397-F1397))</f>
        <v>#REF!</v>
      </c>
      <c r="F1398" s="662" t="e">
        <f aca="false">IF(A1398="","",IF(J1398="","",+J1398-H1398))</f>
        <v>#REF!</v>
      </c>
      <c r="G1398" s="662" t="e">
        <f aca="false">IF(A1398="","",IF(E1398="","",ROUND(+E1398*((1+B1398)^(1/12)-1),2)))</f>
        <v>#REF!</v>
      </c>
      <c r="H1398" s="662" t="e">
        <f aca="false">IF(A1398="","",IF(E1398="","",ROUND(+E1398*((1+D1398)^(1/12)-1),2)))</f>
        <v>#REF!</v>
      </c>
      <c r="I1398" s="662" t="e">
        <f aca="false">IF(A1398="","",+G1398-H1398)</f>
        <v>#REF!</v>
      </c>
      <c r="J1398" s="662" t="e">
        <f aca="false">IF(A1398="","",IF(#REF!="","",PMT((1+D1398)^(1/12)-1,(#REF!*12)-A1398+1,-E1398)))</f>
        <v>#REF!</v>
      </c>
    </row>
    <row r="1399" customFormat="false" ht="14.25" hidden="false" customHeight="false" outlineLevel="0" collapsed="false">
      <c r="A1399" s="660" t="e">
        <f aca="false">IF(A1398="","",IF(A1398=#REF!*12,"",+A1398+1))</f>
        <v>#REF!</v>
      </c>
      <c r="B1399" s="661" t="e">
        <f aca="false">IF(A1399="","",+B1398)</f>
        <v>#REF!</v>
      </c>
      <c r="C1399" s="661" t="e">
        <f aca="false">IF(A1399="","",IF(#REF!+'Plano Prestação Mensal Proposta'!A1399&gt;120,0,ROUND(IF(B1399&gt;0.045,(0.045*0.5),(0.5)*B1399),7)))</f>
        <v>#REF!</v>
      </c>
      <c r="D1399" s="661" t="e">
        <f aca="false">IF(A1399="","",+B1399-C1399)</f>
        <v>#REF!</v>
      </c>
      <c r="E1399" s="662" t="e">
        <f aca="false">IF(A1399="","",IF(F1398="","",+E1398-F1398))</f>
        <v>#REF!</v>
      </c>
      <c r="F1399" s="662" t="e">
        <f aca="false">IF(A1399="","",IF(J1399="","",+J1399-H1399))</f>
        <v>#REF!</v>
      </c>
      <c r="G1399" s="662" t="e">
        <f aca="false">IF(A1399="","",IF(E1399="","",ROUND(+E1399*((1+B1399)^(1/12)-1),2)))</f>
        <v>#REF!</v>
      </c>
      <c r="H1399" s="662" t="e">
        <f aca="false">IF(A1399="","",IF(E1399="","",ROUND(+E1399*((1+D1399)^(1/12)-1),2)))</f>
        <v>#REF!</v>
      </c>
      <c r="I1399" s="662" t="e">
        <f aca="false">IF(A1399="","",+G1399-H1399)</f>
        <v>#REF!</v>
      </c>
      <c r="J1399" s="662" t="e">
        <f aca="false">IF(A1399="","",IF(#REF!="","",PMT((1+D1399)^(1/12)-1,(#REF!*12)-A1399+1,-E1399)))</f>
        <v>#REF!</v>
      </c>
    </row>
    <row r="1400" customFormat="false" ht="14.25" hidden="false" customHeight="false" outlineLevel="0" collapsed="false">
      <c r="A1400" s="660" t="e">
        <f aca="false">IF(A1399="","",IF(A1399=#REF!*12,"",+A1399+1))</f>
        <v>#REF!</v>
      </c>
      <c r="B1400" s="661" t="e">
        <f aca="false">IF(A1400="","",+B1399)</f>
        <v>#REF!</v>
      </c>
      <c r="C1400" s="661" t="e">
        <f aca="false">IF(A1400="","",IF(#REF!+'Plano Prestação Mensal Proposta'!A1400&gt;120,0,ROUND(IF(B1400&gt;0.045,(0.045*0.5),(0.5)*B1400),7)))</f>
        <v>#REF!</v>
      </c>
      <c r="D1400" s="661" t="e">
        <f aca="false">IF(A1400="","",+B1400-C1400)</f>
        <v>#REF!</v>
      </c>
      <c r="E1400" s="662" t="e">
        <f aca="false">IF(A1400="","",IF(F1399="","",+E1399-F1399))</f>
        <v>#REF!</v>
      </c>
      <c r="F1400" s="662" t="e">
        <f aca="false">IF(A1400="","",IF(J1400="","",+J1400-H1400))</f>
        <v>#REF!</v>
      </c>
      <c r="G1400" s="662" t="e">
        <f aca="false">IF(A1400="","",IF(E1400="","",ROUND(+E1400*((1+B1400)^(1/12)-1),2)))</f>
        <v>#REF!</v>
      </c>
      <c r="H1400" s="662" t="e">
        <f aca="false">IF(A1400="","",IF(E1400="","",ROUND(+E1400*((1+D1400)^(1/12)-1),2)))</f>
        <v>#REF!</v>
      </c>
      <c r="I1400" s="662" t="e">
        <f aca="false">IF(A1400="","",+G1400-H1400)</f>
        <v>#REF!</v>
      </c>
      <c r="J1400" s="662" t="e">
        <f aca="false">IF(A1400="","",IF(#REF!="","",PMT((1+D1400)^(1/12)-1,(#REF!*12)-A1400+1,-E1400)))</f>
        <v>#REF!</v>
      </c>
    </row>
    <row r="1401" customFormat="false" ht="14.25" hidden="false" customHeight="false" outlineLevel="0" collapsed="false">
      <c r="A1401" s="660" t="e">
        <f aca="false">IF(A1400="","",IF(A1400=#REF!*12,"",+A1400+1))</f>
        <v>#REF!</v>
      </c>
      <c r="B1401" s="661" t="e">
        <f aca="false">IF(A1401="","",+B1400)</f>
        <v>#REF!</v>
      </c>
      <c r="C1401" s="661" t="e">
        <f aca="false">IF(A1401="","",IF(#REF!+'Plano Prestação Mensal Proposta'!A1401&gt;120,0,ROUND(IF(B1401&gt;0.045,(0.045*0.5),(0.5)*B1401),7)))</f>
        <v>#REF!</v>
      </c>
      <c r="D1401" s="661" t="e">
        <f aca="false">IF(A1401="","",+B1401-C1401)</f>
        <v>#REF!</v>
      </c>
      <c r="E1401" s="662" t="e">
        <f aca="false">IF(A1401="","",IF(F1400="","",+E1400-F1400))</f>
        <v>#REF!</v>
      </c>
      <c r="F1401" s="662" t="e">
        <f aca="false">IF(A1401="","",IF(J1401="","",+J1401-H1401))</f>
        <v>#REF!</v>
      </c>
      <c r="G1401" s="662" t="e">
        <f aca="false">IF(A1401="","",IF(E1401="","",ROUND(+E1401*((1+B1401)^(1/12)-1),2)))</f>
        <v>#REF!</v>
      </c>
      <c r="H1401" s="662" t="e">
        <f aca="false">IF(A1401="","",IF(E1401="","",ROUND(+E1401*((1+D1401)^(1/12)-1),2)))</f>
        <v>#REF!</v>
      </c>
      <c r="I1401" s="662" t="e">
        <f aca="false">IF(A1401="","",+G1401-H1401)</f>
        <v>#REF!</v>
      </c>
      <c r="J1401" s="662" t="e">
        <f aca="false">IF(A1401="","",IF(#REF!="","",PMT((1+D1401)^(1/12)-1,(#REF!*12)-A1401+1,-E1401)))</f>
        <v>#REF!</v>
      </c>
    </row>
    <row r="1402" customFormat="false" ht="14.25" hidden="false" customHeight="false" outlineLevel="0" collapsed="false">
      <c r="A1402" s="660" t="e">
        <f aca="false">IF(A1401="","",IF(A1401=#REF!*12,"",+A1401+1))</f>
        <v>#REF!</v>
      </c>
      <c r="B1402" s="661" t="e">
        <f aca="false">IF(A1402="","",+B1401)</f>
        <v>#REF!</v>
      </c>
      <c r="C1402" s="661" t="e">
        <f aca="false">IF(A1402="","",IF(#REF!+'Plano Prestação Mensal Proposta'!A1402&gt;120,0,ROUND(IF(B1402&gt;0.045,(0.045*0.5),(0.5)*B1402),7)))</f>
        <v>#REF!</v>
      </c>
      <c r="D1402" s="661" t="e">
        <f aca="false">IF(A1402="","",+B1402-C1402)</f>
        <v>#REF!</v>
      </c>
      <c r="E1402" s="662" t="e">
        <f aca="false">IF(A1402="","",IF(F1401="","",+E1401-F1401))</f>
        <v>#REF!</v>
      </c>
      <c r="F1402" s="662" t="e">
        <f aca="false">IF(A1402="","",IF(J1402="","",+J1402-H1402))</f>
        <v>#REF!</v>
      </c>
      <c r="G1402" s="662" t="e">
        <f aca="false">IF(A1402="","",IF(E1402="","",ROUND(+E1402*((1+B1402)^(1/12)-1),2)))</f>
        <v>#REF!</v>
      </c>
      <c r="H1402" s="662" t="e">
        <f aca="false">IF(A1402="","",IF(E1402="","",ROUND(+E1402*((1+D1402)^(1/12)-1),2)))</f>
        <v>#REF!</v>
      </c>
      <c r="I1402" s="662" t="e">
        <f aca="false">IF(A1402="","",+G1402-H1402)</f>
        <v>#REF!</v>
      </c>
      <c r="J1402" s="662" t="e">
        <f aca="false">IF(A1402="","",IF(#REF!="","",PMT((1+D1402)^(1/12)-1,(#REF!*12)-A1402+1,-E1402)))</f>
        <v>#REF!</v>
      </c>
    </row>
    <row r="1403" customFormat="false" ht="14.25" hidden="false" customHeight="false" outlineLevel="0" collapsed="false">
      <c r="A1403" s="660" t="e">
        <f aca="false">IF(A1402="","",IF(A1402=#REF!*12,"",+A1402+1))</f>
        <v>#REF!</v>
      </c>
      <c r="B1403" s="661" t="e">
        <f aca="false">IF(A1403="","",+B1402)</f>
        <v>#REF!</v>
      </c>
      <c r="C1403" s="661" t="e">
        <f aca="false">IF(A1403="","",IF(#REF!+'Plano Prestação Mensal Proposta'!A1403&gt;120,0,ROUND(IF(B1403&gt;0.045,(0.045*0.5),(0.5)*B1403),7)))</f>
        <v>#REF!</v>
      </c>
      <c r="D1403" s="661" t="e">
        <f aca="false">IF(A1403="","",+B1403-C1403)</f>
        <v>#REF!</v>
      </c>
      <c r="E1403" s="662" t="e">
        <f aca="false">IF(A1403="","",IF(F1402="","",+E1402-F1402))</f>
        <v>#REF!</v>
      </c>
      <c r="F1403" s="662" t="e">
        <f aca="false">IF(A1403="","",IF(J1403="","",+J1403-H1403))</f>
        <v>#REF!</v>
      </c>
      <c r="G1403" s="662" t="e">
        <f aca="false">IF(A1403="","",IF(E1403="","",ROUND(+E1403*((1+B1403)^(1/12)-1),2)))</f>
        <v>#REF!</v>
      </c>
      <c r="H1403" s="662" t="e">
        <f aca="false">IF(A1403="","",IF(E1403="","",ROUND(+E1403*((1+D1403)^(1/12)-1),2)))</f>
        <v>#REF!</v>
      </c>
      <c r="I1403" s="662" t="e">
        <f aca="false">IF(A1403="","",+G1403-H1403)</f>
        <v>#REF!</v>
      </c>
      <c r="J1403" s="662" t="e">
        <f aca="false">IF(A1403="","",IF(#REF!="","",PMT((1+D1403)^(1/12)-1,(#REF!*12)-A1403+1,-E1403)))</f>
        <v>#REF!</v>
      </c>
    </row>
    <row r="1404" customFormat="false" ht="14.25" hidden="false" customHeight="false" outlineLevel="0" collapsed="false">
      <c r="A1404" s="660" t="e">
        <f aca="false">IF(A1403="","",IF(A1403=#REF!*12,"",+A1403+1))</f>
        <v>#REF!</v>
      </c>
      <c r="B1404" s="661" t="e">
        <f aca="false">IF(A1404="","",+B1403)</f>
        <v>#REF!</v>
      </c>
      <c r="C1404" s="661" t="e">
        <f aca="false">IF(A1404="","",IF(#REF!+'Plano Prestação Mensal Proposta'!A1404&gt;120,0,ROUND(IF(B1404&gt;0.045,(0.045*0.5),(0.5)*B1404),7)))</f>
        <v>#REF!</v>
      </c>
      <c r="D1404" s="661" t="e">
        <f aca="false">IF(A1404="","",+B1404-C1404)</f>
        <v>#REF!</v>
      </c>
      <c r="E1404" s="662" t="e">
        <f aca="false">IF(A1404="","",IF(F1403="","",+E1403-F1403))</f>
        <v>#REF!</v>
      </c>
      <c r="F1404" s="662" t="e">
        <f aca="false">IF(A1404="","",IF(J1404="","",+J1404-H1404))</f>
        <v>#REF!</v>
      </c>
      <c r="G1404" s="662" t="e">
        <f aca="false">IF(A1404="","",IF(E1404="","",ROUND(+E1404*((1+B1404)^(1/12)-1),2)))</f>
        <v>#REF!</v>
      </c>
      <c r="H1404" s="662" t="e">
        <f aca="false">IF(A1404="","",IF(E1404="","",ROUND(+E1404*((1+D1404)^(1/12)-1),2)))</f>
        <v>#REF!</v>
      </c>
      <c r="I1404" s="662" t="e">
        <f aca="false">IF(A1404="","",+G1404-H1404)</f>
        <v>#REF!</v>
      </c>
      <c r="J1404" s="662" t="e">
        <f aca="false">IF(A1404="","",IF(#REF!="","",PMT((1+D1404)^(1/12)-1,(#REF!*12)-A1404+1,-E1404)))</f>
        <v>#REF!</v>
      </c>
    </row>
    <row r="1405" customFormat="false" ht="14.25" hidden="false" customHeight="false" outlineLevel="0" collapsed="false">
      <c r="A1405" s="660" t="e">
        <f aca="false">IF(A1404="","",IF(A1404=#REF!*12,"",+A1404+1))</f>
        <v>#REF!</v>
      </c>
      <c r="B1405" s="661" t="e">
        <f aca="false">IF(A1405="","",+B1404)</f>
        <v>#REF!</v>
      </c>
      <c r="C1405" s="661" t="e">
        <f aca="false">IF(A1405="","",IF(#REF!+'Plano Prestação Mensal Proposta'!A1405&gt;120,0,ROUND(IF(B1405&gt;0.045,(0.045*0.5),(0.5)*B1405),7)))</f>
        <v>#REF!</v>
      </c>
      <c r="D1405" s="661" t="e">
        <f aca="false">IF(A1405="","",+B1405-C1405)</f>
        <v>#REF!</v>
      </c>
      <c r="E1405" s="662" t="e">
        <f aca="false">IF(A1405="","",IF(F1404="","",+E1404-F1404))</f>
        <v>#REF!</v>
      </c>
      <c r="F1405" s="662" t="e">
        <f aca="false">IF(A1405="","",IF(J1405="","",+J1405-H1405))</f>
        <v>#REF!</v>
      </c>
      <c r="G1405" s="662" t="e">
        <f aca="false">IF(A1405="","",IF(E1405="","",ROUND(+E1405*((1+B1405)^(1/12)-1),2)))</f>
        <v>#REF!</v>
      </c>
      <c r="H1405" s="662" t="e">
        <f aca="false">IF(A1405="","",IF(E1405="","",ROUND(+E1405*((1+D1405)^(1/12)-1),2)))</f>
        <v>#REF!</v>
      </c>
      <c r="I1405" s="662" t="e">
        <f aca="false">IF(A1405="","",+G1405-H1405)</f>
        <v>#REF!</v>
      </c>
      <c r="J1405" s="662" t="e">
        <f aca="false">IF(A1405="","",IF(#REF!="","",PMT((1+D1405)^(1/12)-1,(#REF!*12)-A1405+1,-E1405)))</f>
        <v>#REF!</v>
      </c>
    </row>
    <row r="1406" customFormat="false" ht="14.25" hidden="false" customHeight="false" outlineLevel="0" collapsed="false">
      <c r="A1406" s="660" t="e">
        <f aca="false">IF(A1405="","",IF(A1405=#REF!*12,"",+A1405+1))</f>
        <v>#REF!</v>
      </c>
      <c r="B1406" s="661" t="e">
        <f aca="false">IF(A1406="","",+B1405)</f>
        <v>#REF!</v>
      </c>
      <c r="C1406" s="661" t="e">
        <f aca="false">IF(A1406="","",IF(#REF!+'Plano Prestação Mensal Proposta'!A1406&gt;120,0,ROUND(IF(B1406&gt;0.045,(0.045*0.5),(0.5)*B1406),7)))</f>
        <v>#REF!</v>
      </c>
      <c r="D1406" s="661" t="e">
        <f aca="false">IF(A1406="","",+B1406-C1406)</f>
        <v>#REF!</v>
      </c>
      <c r="E1406" s="662" t="e">
        <f aca="false">IF(A1406="","",IF(F1405="","",+E1405-F1405))</f>
        <v>#REF!</v>
      </c>
      <c r="F1406" s="662" t="e">
        <f aca="false">IF(A1406="","",IF(J1406="","",+J1406-H1406))</f>
        <v>#REF!</v>
      </c>
      <c r="G1406" s="662" t="e">
        <f aca="false">IF(A1406="","",IF(E1406="","",ROUND(+E1406*((1+B1406)^(1/12)-1),2)))</f>
        <v>#REF!</v>
      </c>
      <c r="H1406" s="662" t="e">
        <f aca="false">IF(A1406="","",IF(E1406="","",ROUND(+E1406*((1+D1406)^(1/12)-1),2)))</f>
        <v>#REF!</v>
      </c>
      <c r="I1406" s="662" t="e">
        <f aca="false">IF(A1406="","",+G1406-H1406)</f>
        <v>#REF!</v>
      </c>
      <c r="J1406" s="662" t="e">
        <f aca="false">IF(A1406="","",IF(#REF!="","",PMT((1+D1406)^(1/12)-1,(#REF!*12)-A1406+1,-E1406)))</f>
        <v>#REF!</v>
      </c>
    </row>
    <row r="1407" customFormat="false" ht="14.25" hidden="false" customHeight="false" outlineLevel="0" collapsed="false">
      <c r="A1407" s="660" t="e">
        <f aca="false">IF(A1406="","",IF(A1406=#REF!*12,"",+A1406+1))</f>
        <v>#REF!</v>
      </c>
      <c r="B1407" s="661" t="e">
        <f aca="false">IF(A1407="","",+B1406)</f>
        <v>#REF!</v>
      </c>
      <c r="C1407" s="661" t="e">
        <f aca="false">IF(A1407="","",IF(#REF!+'Plano Prestação Mensal Proposta'!A1407&gt;120,0,ROUND(IF(B1407&gt;0.045,(0.045*0.5),(0.5)*B1407),7)))</f>
        <v>#REF!</v>
      </c>
      <c r="D1407" s="661" t="e">
        <f aca="false">IF(A1407="","",+B1407-C1407)</f>
        <v>#REF!</v>
      </c>
      <c r="E1407" s="662" t="e">
        <f aca="false">IF(A1407="","",IF(F1406="","",+E1406-F1406))</f>
        <v>#REF!</v>
      </c>
      <c r="F1407" s="662" t="e">
        <f aca="false">IF(A1407="","",IF(J1407="","",+J1407-H1407))</f>
        <v>#REF!</v>
      </c>
      <c r="G1407" s="662" t="e">
        <f aca="false">IF(A1407="","",IF(E1407="","",ROUND(+E1407*((1+B1407)^(1/12)-1),2)))</f>
        <v>#REF!</v>
      </c>
      <c r="H1407" s="662" t="e">
        <f aca="false">IF(A1407="","",IF(E1407="","",ROUND(+E1407*((1+D1407)^(1/12)-1),2)))</f>
        <v>#REF!</v>
      </c>
      <c r="I1407" s="662" t="e">
        <f aca="false">IF(A1407="","",+G1407-H1407)</f>
        <v>#REF!</v>
      </c>
      <c r="J1407" s="662" t="e">
        <f aca="false">IF(A1407="","",IF(#REF!="","",PMT((1+D1407)^(1/12)-1,(#REF!*12)-A1407+1,-E1407)))</f>
        <v>#REF!</v>
      </c>
    </row>
    <row r="1408" customFormat="false" ht="14.25" hidden="false" customHeight="false" outlineLevel="0" collapsed="false">
      <c r="A1408" s="660" t="e">
        <f aca="false">IF(A1407="","",IF(A1407=#REF!*12,"",+A1407+1))</f>
        <v>#REF!</v>
      </c>
      <c r="B1408" s="661" t="e">
        <f aca="false">IF(A1408="","",+B1407)</f>
        <v>#REF!</v>
      </c>
      <c r="C1408" s="661" t="e">
        <f aca="false">IF(A1408="","",IF(#REF!+'Plano Prestação Mensal Proposta'!A1408&gt;120,0,ROUND(IF(B1408&gt;0.045,(0.045*0.5),(0.5)*B1408),7)))</f>
        <v>#REF!</v>
      </c>
      <c r="D1408" s="661" t="e">
        <f aca="false">IF(A1408="","",+B1408-C1408)</f>
        <v>#REF!</v>
      </c>
      <c r="E1408" s="662" t="e">
        <f aca="false">IF(A1408="","",IF(F1407="","",+E1407-F1407))</f>
        <v>#REF!</v>
      </c>
      <c r="F1408" s="662" t="e">
        <f aca="false">IF(A1408="","",IF(J1408="","",+J1408-H1408))</f>
        <v>#REF!</v>
      </c>
      <c r="G1408" s="662" t="e">
        <f aca="false">IF(A1408="","",IF(E1408="","",ROUND(+E1408*((1+B1408)^(1/12)-1),2)))</f>
        <v>#REF!</v>
      </c>
      <c r="H1408" s="662" t="e">
        <f aca="false">IF(A1408="","",IF(E1408="","",ROUND(+E1408*((1+D1408)^(1/12)-1),2)))</f>
        <v>#REF!</v>
      </c>
      <c r="I1408" s="662" t="e">
        <f aca="false">IF(A1408="","",+G1408-H1408)</f>
        <v>#REF!</v>
      </c>
      <c r="J1408" s="662" t="e">
        <f aca="false">IF(A1408="","",IF(#REF!="","",PMT((1+D1408)^(1/12)-1,(#REF!*12)-A1408+1,-E1408)))</f>
        <v>#REF!</v>
      </c>
    </row>
    <row r="1409" customFormat="false" ht="14.25" hidden="false" customHeight="false" outlineLevel="0" collapsed="false">
      <c r="A1409" s="660" t="e">
        <f aca="false">IF(A1408="","",IF(A1408=#REF!*12,"",+A1408+1))</f>
        <v>#REF!</v>
      </c>
      <c r="B1409" s="661" t="e">
        <f aca="false">IF(A1409="","",+B1408)</f>
        <v>#REF!</v>
      </c>
      <c r="C1409" s="661" t="e">
        <f aca="false">IF(A1409="","",IF(#REF!+'Plano Prestação Mensal Proposta'!A1409&gt;120,0,ROUND(IF(B1409&gt;0.045,(0.045*0.5),(0.5)*B1409),7)))</f>
        <v>#REF!</v>
      </c>
      <c r="D1409" s="661" t="e">
        <f aca="false">IF(A1409="","",+B1409-C1409)</f>
        <v>#REF!</v>
      </c>
      <c r="E1409" s="662" t="e">
        <f aca="false">IF(A1409="","",IF(F1408="","",+E1408-F1408))</f>
        <v>#REF!</v>
      </c>
      <c r="F1409" s="662" t="e">
        <f aca="false">IF(A1409="","",IF(J1409="","",+J1409-H1409))</f>
        <v>#REF!</v>
      </c>
      <c r="G1409" s="662" t="e">
        <f aca="false">IF(A1409="","",IF(E1409="","",ROUND(+E1409*((1+B1409)^(1/12)-1),2)))</f>
        <v>#REF!</v>
      </c>
      <c r="H1409" s="662" t="e">
        <f aca="false">IF(A1409="","",IF(E1409="","",ROUND(+E1409*((1+D1409)^(1/12)-1),2)))</f>
        <v>#REF!</v>
      </c>
      <c r="I1409" s="662" t="e">
        <f aca="false">IF(A1409="","",+G1409-H1409)</f>
        <v>#REF!</v>
      </c>
      <c r="J1409" s="662" t="e">
        <f aca="false">IF(A1409="","",IF(#REF!="","",PMT((1+D1409)^(1/12)-1,(#REF!*12)-A1409+1,-E1409)))</f>
        <v>#REF!</v>
      </c>
    </row>
    <row r="1410" customFormat="false" ht="14.25" hidden="false" customHeight="false" outlineLevel="0" collapsed="false">
      <c r="A1410" s="660" t="e">
        <f aca="false">IF(A1409="","",IF(A1409=#REF!*12,"",+A1409+1))</f>
        <v>#REF!</v>
      </c>
      <c r="B1410" s="661" t="e">
        <f aca="false">IF(A1410="","",+B1409)</f>
        <v>#REF!</v>
      </c>
      <c r="C1410" s="661" t="e">
        <f aca="false">IF(A1410="","",IF(#REF!+'Plano Prestação Mensal Proposta'!A1410&gt;120,0,ROUND(IF(B1410&gt;0.045,(0.045*0.5),(0.5)*B1410),7)))</f>
        <v>#REF!</v>
      </c>
      <c r="D1410" s="661" t="e">
        <f aca="false">IF(A1410="","",+B1410-C1410)</f>
        <v>#REF!</v>
      </c>
      <c r="E1410" s="662" t="e">
        <f aca="false">IF(A1410="","",IF(F1409="","",+E1409-F1409))</f>
        <v>#REF!</v>
      </c>
      <c r="F1410" s="662" t="e">
        <f aca="false">IF(A1410="","",IF(J1410="","",+J1410-H1410))</f>
        <v>#REF!</v>
      </c>
      <c r="G1410" s="662" t="e">
        <f aca="false">IF(A1410="","",IF(E1410="","",ROUND(+E1410*((1+B1410)^(1/12)-1),2)))</f>
        <v>#REF!</v>
      </c>
      <c r="H1410" s="662" t="e">
        <f aca="false">IF(A1410="","",IF(E1410="","",ROUND(+E1410*((1+D1410)^(1/12)-1),2)))</f>
        <v>#REF!</v>
      </c>
      <c r="I1410" s="662" t="e">
        <f aca="false">IF(A1410="","",+G1410-H1410)</f>
        <v>#REF!</v>
      </c>
      <c r="J1410" s="662" t="e">
        <f aca="false">IF(A1410="","",IF(#REF!="","",PMT((1+D1410)^(1/12)-1,(#REF!*12)-A1410+1,-E1410)))</f>
        <v>#REF!</v>
      </c>
    </row>
    <row r="1411" customFormat="false" ht="14.25" hidden="false" customHeight="false" outlineLevel="0" collapsed="false">
      <c r="A1411" s="660" t="e">
        <f aca="false">IF(A1410="","",IF(A1410=#REF!*12,"",+A1410+1))</f>
        <v>#REF!</v>
      </c>
      <c r="B1411" s="661" t="e">
        <f aca="false">IF(A1411="","",+B1410)</f>
        <v>#REF!</v>
      </c>
      <c r="C1411" s="661" t="e">
        <f aca="false">IF(A1411="","",IF(#REF!+'Plano Prestação Mensal Proposta'!A1411&gt;120,0,ROUND(IF(B1411&gt;0.045,(0.045*0.5),(0.5)*B1411),7)))</f>
        <v>#REF!</v>
      </c>
      <c r="D1411" s="661" t="e">
        <f aca="false">IF(A1411="","",+B1411-C1411)</f>
        <v>#REF!</v>
      </c>
      <c r="E1411" s="662" t="e">
        <f aca="false">IF(A1411="","",IF(F1410="","",+E1410-F1410))</f>
        <v>#REF!</v>
      </c>
      <c r="F1411" s="662" t="e">
        <f aca="false">IF(A1411="","",IF(J1411="","",+J1411-H1411))</f>
        <v>#REF!</v>
      </c>
      <c r="G1411" s="662" t="e">
        <f aca="false">IF(A1411="","",IF(E1411="","",ROUND(+E1411*((1+B1411)^(1/12)-1),2)))</f>
        <v>#REF!</v>
      </c>
      <c r="H1411" s="662" t="e">
        <f aca="false">IF(A1411="","",IF(E1411="","",ROUND(+E1411*((1+D1411)^(1/12)-1),2)))</f>
        <v>#REF!</v>
      </c>
      <c r="I1411" s="662" t="e">
        <f aca="false">IF(A1411="","",+G1411-H1411)</f>
        <v>#REF!</v>
      </c>
      <c r="J1411" s="662" t="e">
        <f aca="false">IF(A1411="","",IF(#REF!="","",PMT((1+D1411)^(1/12)-1,(#REF!*12)-A1411+1,-E1411)))</f>
        <v>#REF!</v>
      </c>
    </row>
    <row r="1412" customFormat="false" ht="14.25" hidden="false" customHeight="false" outlineLevel="0" collapsed="false">
      <c r="A1412" s="660" t="e">
        <f aca="false">IF(A1411="","",IF(A1411=#REF!*12,"",+A1411+1))</f>
        <v>#REF!</v>
      </c>
      <c r="B1412" s="661" t="e">
        <f aca="false">IF(A1412="","",+B1411)</f>
        <v>#REF!</v>
      </c>
      <c r="C1412" s="661" t="e">
        <f aca="false">IF(A1412="","",IF(#REF!+'Plano Prestação Mensal Proposta'!A1412&gt;120,0,ROUND(IF(B1412&gt;0.045,(0.045*0.5),(0.5)*B1412),7)))</f>
        <v>#REF!</v>
      </c>
      <c r="D1412" s="661" t="e">
        <f aca="false">IF(A1412="","",+B1412-C1412)</f>
        <v>#REF!</v>
      </c>
      <c r="E1412" s="662" t="e">
        <f aca="false">IF(A1412="","",IF(F1411="","",+E1411-F1411))</f>
        <v>#REF!</v>
      </c>
      <c r="F1412" s="662" t="e">
        <f aca="false">IF(A1412="","",IF(J1412="","",+J1412-H1412))</f>
        <v>#REF!</v>
      </c>
      <c r="G1412" s="662" t="e">
        <f aca="false">IF(A1412="","",IF(E1412="","",ROUND(+E1412*((1+B1412)^(1/12)-1),2)))</f>
        <v>#REF!</v>
      </c>
      <c r="H1412" s="662" t="e">
        <f aca="false">IF(A1412="","",IF(E1412="","",ROUND(+E1412*((1+D1412)^(1/12)-1),2)))</f>
        <v>#REF!</v>
      </c>
      <c r="I1412" s="662" t="e">
        <f aca="false">IF(A1412="","",+G1412-H1412)</f>
        <v>#REF!</v>
      </c>
      <c r="J1412" s="662" t="e">
        <f aca="false">IF(A1412="","",IF(#REF!="","",PMT((1+D1412)^(1/12)-1,(#REF!*12)-A1412+1,-E1412)))</f>
        <v>#REF!</v>
      </c>
    </row>
    <row r="1413" customFormat="false" ht="14.25" hidden="false" customHeight="false" outlineLevel="0" collapsed="false">
      <c r="A1413" s="660" t="e">
        <f aca="false">IF(A1412="","",IF(A1412=#REF!*12,"",+A1412+1))</f>
        <v>#REF!</v>
      </c>
      <c r="B1413" s="661" t="e">
        <f aca="false">IF(A1413="","",+B1412)</f>
        <v>#REF!</v>
      </c>
      <c r="C1413" s="661" t="e">
        <f aca="false">IF(A1413="","",IF(#REF!+'Plano Prestação Mensal Proposta'!A1413&gt;120,0,ROUND(IF(B1413&gt;0.045,(0.045*0.5),(0.5)*B1413),7)))</f>
        <v>#REF!</v>
      </c>
      <c r="D1413" s="661" t="e">
        <f aca="false">IF(A1413="","",+B1413-C1413)</f>
        <v>#REF!</v>
      </c>
      <c r="E1413" s="662" t="e">
        <f aca="false">IF(A1413="","",IF(F1412="","",+E1412-F1412))</f>
        <v>#REF!</v>
      </c>
      <c r="F1413" s="662" t="e">
        <f aca="false">IF(A1413="","",IF(J1413="","",+J1413-H1413))</f>
        <v>#REF!</v>
      </c>
      <c r="G1413" s="662" t="e">
        <f aca="false">IF(A1413="","",IF(E1413="","",ROUND(+E1413*((1+B1413)^(1/12)-1),2)))</f>
        <v>#REF!</v>
      </c>
      <c r="H1413" s="662" t="e">
        <f aca="false">IF(A1413="","",IF(E1413="","",ROUND(+E1413*((1+D1413)^(1/12)-1),2)))</f>
        <v>#REF!</v>
      </c>
      <c r="I1413" s="662" t="e">
        <f aca="false">IF(A1413="","",+G1413-H1413)</f>
        <v>#REF!</v>
      </c>
      <c r="J1413" s="662" t="e">
        <f aca="false">IF(A1413="","",IF(#REF!="","",PMT((1+D1413)^(1/12)-1,(#REF!*12)-A1413+1,-E1413)))</f>
        <v>#REF!</v>
      </c>
    </row>
    <row r="1414" customFormat="false" ht="14.25" hidden="false" customHeight="false" outlineLevel="0" collapsed="false">
      <c r="A1414" s="660" t="e">
        <f aca="false">IF(A1413="","",IF(A1413=#REF!*12,"",+A1413+1))</f>
        <v>#REF!</v>
      </c>
      <c r="B1414" s="661" t="e">
        <f aca="false">IF(A1414="","",+B1413)</f>
        <v>#REF!</v>
      </c>
      <c r="C1414" s="661" t="e">
        <f aca="false">IF(A1414="","",IF(#REF!+'Plano Prestação Mensal Proposta'!A1414&gt;120,0,ROUND(IF(B1414&gt;0.045,(0.045*0.5),(0.5)*B1414),7)))</f>
        <v>#REF!</v>
      </c>
      <c r="D1414" s="661" t="e">
        <f aca="false">IF(A1414="","",+B1414-C1414)</f>
        <v>#REF!</v>
      </c>
      <c r="E1414" s="662" t="e">
        <f aca="false">IF(A1414="","",IF(F1413="","",+E1413-F1413))</f>
        <v>#REF!</v>
      </c>
      <c r="F1414" s="662" t="e">
        <f aca="false">IF(A1414="","",IF(J1414="","",+J1414-H1414))</f>
        <v>#REF!</v>
      </c>
      <c r="G1414" s="662" t="e">
        <f aca="false">IF(A1414="","",IF(E1414="","",ROUND(+E1414*((1+B1414)^(1/12)-1),2)))</f>
        <v>#REF!</v>
      </c>
      <c r="H1414" s="662" t="e">
        <f aca="false">IF(A1414="","",IF(E1414="","",ROUND(+E1414*((1+D1414)^(1/12)-1),2)))</f>
        <v>#REF!</v>
      </c>
      <c r="I1414" s="662" t="e">
        <f aca="false">IF(A1414="","",+G1414-H1414)</f>
        <v>#REF!</v>
      </c>
      <c r="J1414" s="662" t="e">
        <f aca="false">IF(A1414="","",IF(#REF!="","",PMT((1+D1414)^(1/12)-1,(#REF!*12)-A1414+1,-E1414)))</f>
        <v>#REF!</v>
      </c>
    </row>
    <row r="1415" customFormat="false" ht="14.25" hidden="false" customHeight="false" outlineLevel="0" collapsed="false">
      <c r="A1415" s="660" t="e">
        <f aca="false">IF(A1414="","",IF(A1414=#REF!*12,"",+A1414+1))</f>
        <v>#REF!</v>
      </c>
      <c r="B1415" s="661" t="e">
        <f aca="false">IF(A1415="","",+B1414)</f>
        <v>#REF!</v>
      </c>
      <c r="C1415" s="661" t="e">
        <f aca="false">IF(A1415="","",IF(#REF!+'Plano Prestação Mensal Proposta'!A1415&gt;120,0,ROUND(IF(B1415&gt;0.045,(0.045*0.5),(0.5)*B1415),7)))</f>
        <v>#REF!</v>
      </c>
      <c r="D1415" s="661" t="e">
        <f aca="false">IF(A1415="","",+B1415-C1415)</f>
        <v>#REF!</v>
      </c>
      <c r="E1415" s="662" t="e">
        <f aca="false">IF(A1415="","",IF(F1414="","",+E1414-F1414))</f>
        <v>#REF!</v>
      </c>
      <c r="F1415" s="662" t="e">
        <f aca="false">IF(A1415="","",IF(J1415="","",+J1415-H1415))</f>
        <v>#REF!</v>
      </c>
      <c r="G1415" s="662" t="e">
        <f aca="false">IF(A1415="","",IF(E1415="","",ROUND(+E1415*((1+B1415)^(1/12)-1),2)))</f>
        <v>#REF!</v>
      </c>
      <c r="H1415" s="662" t="e">
        <f aca="false">IF(A1415="","",IF(E1415="","",ROUND(+E1415*((1+D1415)^(1/12)-1),2)))</f>
        <v>#REF!</v>
      </c>
      <c r="I1415" s="662" t="e">
        <f aca="false">IF(A1415="","",+G1415-H1415)</f>
        <v>#REF!</v>
      </c>
      <c r="J1415" s="662" t="e">
        <f aca="false">IF(A1415="","",IF(#REF!="","",PMT((1+D1415)^(1/12)-1,(#REF!*12)-A1415+1,-E1415)))</f>
        <v>#REF!</v>
      </c>
    </row>
    <row r="1416" customFormat="false" ht="14.25" hidden="false" customHeight="false" outlineLevel="0" collapsed="false">
      <c r="A1416" s="660" t="e">
        <f aca="false">IF(A1415="","",IF(A1415=#REF!*12,"",+A1415+1))</f>
        <v>#REF!</v>
      </c>
      <c r="B1416" s="661" t="e">
        <f aca="false">IF(A1416="","",+B1415)</f>
        <v>#REF!</v>
      </c>
      <c r="C1416" s="661" t="e">
        <f aca="false">IF(A1416="","",IF(#REF!+'Plano Prestação Mensal Proposta'!A1416&gt;120,0,ROUND(IF(B1416&gt;0.045,(0.045*0.5),(0.5)*B1416),7)))</f>
        <v>#REF!</v>
      </c>
      <c r="D1416" s="661" t="e">
        <f aca="false">IF(A1416="","",+B1416-C1416)</f>
        <v>#REF!</v>
      </c>
      <c r="E1416" s="662" t="e">
        <f aca="false">IF(A1416="","",IF(F1415="","",+E1415-F1415))</f>
        <v>#REF!</v>
      </c>
      <c r="F1416" s="662" t="e">
        <f aca="false">IF(A1416="","",IF(J1416="","",+J1416-H1416))</f>
        <v>#REF!</v>
      </c>
      <c r="G1416" s="662" t="e">
        <f aca="false">IF(A1416="","",IF(E1416="","",ROUND(+E1416*((1+B1416)^(1/12)-1),2)))</f>
        <v>#REF!</v>
      </c>
      <c r="H1416" s="662" t="e">
        <f aca="false">IF(A1416="","",IF(E1416="","",ROUND(+E1416*((1+D1416)^(1/12)-1),2)))</f>
        <v>#REF!</v>
      </c>
      <c r="I1416" s="662" t="e">
        <f aca="false">IF(A1416="","",+G1416-H1416)</f>
        <v>#REF!</v>
      </c>
      <c r="J1416" s="662" t="e">
        <f aca="false">IF(A1416="","",IF(#REF!="","",PMT((1+D1416)^(1/12)-1,(#REF!*12)-A1416+1,-E1416)))</f>
        <v>#REF!</v>
      </c>
    </row>
    <row r="1417" customFormat="false" ht="14.25" hidden="false" customHeight="false" outlineLevel="0" collapsed="false">
      <c r="A1417" s="660" t="e">
        <f aca="false">IF(A1416="","",IF(A1416=#REF!*12,"",+A1416+1))</f>
        <v>#REF!</v>
      </c>
      <c r="B1417" s="661" t="e">
        <f aca="false">IF(A1417="","",+B1416)</f>
        <v>#REF!</v>
      </c>
      <c r="C1417" s="661" t="e">
        <f aca="false">IF(A1417="","",IF(#REF!+'Plano Prestação Mensal Proposta'!A1417&gt;120,0,ROUND(IF(B1417&gt;0.045,(0.045*0.5),(0.5)*B1417),7)))</f>
        <v>#REF!</v>
      </c>
      <c r="D1417" s="661" t="e">
        <f aca="false">IF(A1417="","",+B1417-C1417)</f>
        <v>#REF!</v>
      </c>
      <c r="E1417" s="662" t="e">
        <f aca="false">IF(A1417="","",IF(F1416="","",+E1416-F1416))</f>
        <v>#REF!</v>
      </c>
      <c r="F1417" s="662" t="e">
        <f aca="false">IF(A1417="","",IF(J1417="","",+J1417-H1417))</f>
        <v>#REF!</v>
      </c>
      <c r="G1417" s="662" t="e">
        <f aca="false">IF(A1417="","",IF(E1417="","",ROUND(+E1417*((1+B1417)^(1/12)-1),2)))</f>
        <v>#REF!</v>
      </c>
      <c r="H1417" s="662" t="e">
        <f aca="false">IF(A1417="","",IF(E1417="","",ROUND(+E1417*((1+D1417)^(1/12)-1),2)))</f>
        <v>#REF!</v>
      </c>
      <c r="I1417" s="662" t="e">
        <f aca="false">IF(A1417="","",+G1417-H1417)</f>
        <v>#REF!</v>
      </c>
      <c r="J1417" s="662" t="e">
        <f aca="false">IF(A1417="","",IF(#REF!="","",PMT((1+D1417)^(1/12)-1,(#REF!*12)-A1417+1,-E1417)))</f>
        <v>#REF!</v>
      </c>
    </row>
    <row r="1418" customFormat="false" ht="14.25" hidden="false" customHeight="false" outlineLevel="0" collapsed="false">
      <c r="A1418" s="660" t="e">
        <f aca="false">IF(A1417="","",IF(A1417=#REF!*12,"",+A1417+1))</f>
        <v>#REF!</v>
      </c>
      <c r="B1418" s="661" t="e">
        <f aca="false">IF(A1418="","",+B1417)</f>
        <v>#REF!</v>
      </c>
      <c r="C1418" s="661" t="e">
        <f aca="false">IF(A1418="","",IF(#REF!+'Plano Prestação Mensal Proposta'!A1418&gt;120,0,ROUND(IF(B1418&gt;0.045,(0.045*0.5),(0.5)*B1418),7)))</f>
        <v>#REF!</v>
      </c>
      <c r="D1418" s="661" t="e">
        <f aca="false">IF(A1418="","",+B1418-C1418)</f>
        <v>#REF!</v>
      </c>
      <c r="E1418" s="662" t="e">
        <f aca="false">IF(A1418="","",IF(F1417="","",+E1417-F1417))</f>
        <v>#REF!</v>
      </c>
      <c r="F1418" s="662" t="e">
        <f aca="false">IF(A1418="","",IF(J1418="","",+J1418-H1418))</f>
        <v>#REF!</v>
      </c>
      <c r="G1418" s="662" t="e">
        <f aca="false">IF(A1418="","",IF(E1418="","",ROUND(+E1418*((1+B1418)^(1/12)-1),2)))</f>
        <v>#REF!</v>
      </c>
      <c r="H1418" s="662" t="e">
        <f aca="false">IF(A1418="","",IF(E1418="","",ROUND(+E1418*((1+D1418)^(1/12)-1),2)))</f>
        <v>#REF!</v>
      </c>
      <c r="I1418" s="662" t="e">
        <f aca="false">IF(A1418="","",+G1418-H1418)</f>
        <v>#REF!</v>
      </c>
      <c r="J1418" s="662" t="e">
        <f aca="false">IF(A1418="","",IF(#REF!="","",PMT((1+D1418)^(1/12)-1,(#REF!*12)-A1418+1,-E1418)))</f>
        <v>#REF!</v>
      </c>
    </row>
    <row r="1419" customFormat="false" ht="14.25" hidden="false" customHeight="false" outlineLevel="0" collapsed="false">
      <c r="A1419" s="660" t="e">
        <f aca="false">IF(A1418="","",IF(A1418=#REF!*12,"",+A1418+1))</f>
        <v>#REF!</v>
      </c>
      <c r="B1419" s="661" t="e">
        <f aca="false">IF(A1419="","",+B1418)</f>
        <v>#REF!</v>
      </c>
      <c r="C1419" s="661" t="e">
        <f aca="false">IF(A1419="","",IF(#REF!+'Plano Prestação Mensal Proposta'!A1419&gt;120,0,ROUND(IF(B1419&gt;0.045,(0.045*0.5),(0.5)*B1419),7)))</f>
        <v>#REF!</v>
      </c>
      <c r="D1419" s="661" t="e">
        <f aca="false">IF(A1419="","",+B1419-C1419)</f>
        <v>#REF!</v>
      </c>
      <c r="E1419" s="662" t="e">
        <f aca="false">IF(A1419="","",IF(F1418="","",+E1418-F1418))</f>
        <v>#REF!</v>
      </c>
      <c r="F1419" s="662" t="e">
        <f aca="false">IF(A1419="","",IF(J1419="","",+J1419-H1419))</f>
        <v>#REF!</v>
      </c>
      <c r="G1419" s="662" t="e">
        <f aca="false">IF(A1419="","",IF(E1419="","",ROUND(+E1419*((1+B1419)^(1/12)-1),2)))</f>
        <v>#REF!</v>
      </c>
      <c r="H1419" s="662" t="e">
        <f aca="false">IF(A1419="","",IF(E1419="","",ROUND(+E1419*((1+D1419)^(1/12)-1),2)))</f>
        <v>#REF!</v>
      </c>
      <c r="I1419" s="662" t="e">
        <f aca="false">IF(A1419="","",+G1419-H1419)</f>
        <v>#REF!</v>
      </c>
      <c r="J1419" s="662" t="e">
        <f aca="false">IF(A1419="","",IF(#REF!="","",PMT((1+D1419)^(1/12)-1,(#REF!*12)-A1419+1,-E1419)))</f>
        <v>#REF!</v>
      </c>
    </row>
    <row r="1420" customFormat="false" ht="14.25" hidden="false" customHeight="false" outlineLevel="0" collapsed="false">
      <c r="A1420" s="660" t="e">
        <f aca="false">IF(A1419="","",IF(A1419=#REF!*12,"",+A1419+1))</f>
        <v>#REF!</v>
      </c>
      <c r="B1420" s="661" t="e">
        <f aca="false">IF(A1420="","",+B1419)</f>
        <v>#REF!</v>
      </c>
      <c r="C1420" s="661" t="e">
        <f aca="false">IF(A1420="","",IF(#REF!+'Plano Prestação Mensal Proposta'!A1420&gt;120,0,ROUND(IF(B1420&gt;0.045,(0.045*0.5),(0.5)*B1420),7)))</f>
        <v>#REF!</v>
      </c>
      <c r="D1420" s="661" t="e">
        <f aca="false">IF(A1420="","",+B1420-C1420)</f>
        <v>#REF!</v>
      </c>
      <c r="E1420" s="662" t="e">
        <f aca="false">IF(A1420="","",IF(F1419="","",+E1419-F1419))</f>
        <v>#REF!</v>
      </c>
      <c r="F1420" s="662" t="e">
        <f aca="false">IF(A1420="","",IF(J1420="","",+J1420-H1420))</f>
        <v>#REF!</v>
      </c>
      <c r="G1420" s="662" t="e">
        <f aca="false">IF(A1420="","",IF(E1420="","",ROUND(+E1420*((1+B1420)^(1/12)-1),2)))</f>
        <v>#REF!</v>
      </c>
      <c r="H1420" s="662" t="e">
        <f aca="false">IF(A1420="","",IF(E1420="","",ROUND(+E1420*((1+D1420)^(1/12)-1),2)))</f>
        <v>#REF!</v>
      </c>
      <c r="I1420" s="662" t="e">
        <f aca="false">IF(A1420="","",+G1420-H1420)</f>
        <v>#REF!</v>
      </c>
      <c r="J1420" s="662" t="e">
        <f aca="false">IF(A1420="","",IF(#REF!="","",PMT((1+D1420)^(1/12)-1,(#REF!*12)-A1420+1,-E1420)))</f>
        <v>#REF!</v>
      </c>
    </row>
    <row r="1421" customFormat="false" ht="14.25" hidden="false" customHeight="false" outlineLevel="0" collapsed="false">
      <c r="A1421" s="660" t="e">
        <f aca="false">IF(A1420="","",IF(A1420=#REF!*12,"",+A1420+1))</f>
        <v>#REF!</v>
      </c>
      <c r="B1421" s="661" t="e">
        <f aca="false">IF(A1421="","",+B1420)</f>
        <v>#REF!</v>
      </c>
      <c r="C1421" s="661" t="e">
        <f aca="false">IF(A1421="","",IF(#REF!+'Plano Prestação Mensal Proposta'!A1421&gt;120,0,ROUND(IF(B1421&gt;0.045,(0.045*0.5),(0.5)*B1421),7)))</f>
        <v>#REF!</v>
      </c>
      <c r="D1421" s="661" t="e">
        <f aca="false">IF(A1421="","",+B1421-C1421)</f>
        <v>#REF!</v>
      </c>
      <c r="E1421" s="662" t="e">
        <f aca="false">IF(A1421="","",IF(F1420="","",+E1420-F1420))</f>
        <v>#REF!</v>
      </c>
      <c r="F1421" s="662" t="e">
        <f aca="false">IF(A1421="","",IF(J1421="","",+J1421-H1421))</f>
        <v>#REF!</v>
      </c>
      <c r="G1421" s="662" t="e">
        <f aca="false">IF(A1421="","",IF(E1421="","",ROUND(+E1421*((1+B1421)^(1/12)-1),2)))</f>
        <v>#REF!</v>
      </c>
      <c r="H1421" s="662" t="e">
        <f aca="false">IF(A1421="","",IF(E1421="","",ROUND(+E1421*((1+D1421)^(1/12)-1),2)))</f>
        <v>#REF!</v>
      </c>
      <c r="I1421" s="662" t="e">
        <f aca="false">IF(A1421="","",+G1421-H1421)</f>
        <v>#REF!</v>
      </c>
      <c r="J1421" s="662" t="e">
        <f aca="false">IF(A1421="","",IF(#REF!="","",PMT((1+D1421)^(1/12)-1,(#REF!*12)-A1421+1,-E1421)))</f>
        <v>#REF!</v>
      </c>
    </row>
    <row r="1422" customFormat="false" ht="14.25" hidden="false" customHeight="false" outlineLevel="0" collapsed="false">
      <c r="A1422" s="660" t="e">
        <f aca="false">IF(A1421="","",IF(A1421=#REF!*12,"",+A1421+1))</f>
        <v>#REF!</v>
      </c>
      <c r="B1422" s="661" t="e">
        <f aca="false">IF(A1422="","",+B1421)</f>
        <v>#REF!</v>
      </c>
      <c r="C1422" s="661" t="e">
        <f aca="false">IF(A1422="","",IF(#REF!+'Plano Prestação Mensal Proposta'!A1422&gt;120,0,ROUND(IF(B1422&gt;0.045,(0.045*0.5),(0.5)*B1422),7)))</f>
        <v>#REF!</v>
      </c>
      <c r="D1422" s="661" t="e">
        <f aca="false">IF(A1422="","",+B1422-C1422)</f>
        <v>#REF!</v>
      </c>
      <c r="E1422" s="662" t="e">
        <f aca="false">IF(A1422="","",IF(F1421="","",+E1421-F1421))</f>
        <v>#REF!</v>
      </c>
      <c r="F1422" s="662" t="e">
        <f aca="false">IF(A1422="","",IF(J1422="","",+J1422-H1422))</f>
        <v>#REF!</v>
      </c>
      <c r="G1422" s="662" t="e">
        <f aca="false">IF(A1422="","",IF(E1422="","",ROUND(+E1422*((1+B1422)^(1/12)-1),2)))</f>
        <v>#REF!</v>
      </c>
      <c r="H1422" s="662" t="e">
        <f aca="false">IF(A1422="","",IF(E1422="","",ROUND(+E1422*((1+D1422)^(1/12)-1),2)))</f>
        <v>#REF!</v>
      </c>
      <c r="I1422" s="662" t="e">
        <f aca="false">IF(A1422="","",+G1422-H1422)</f>
        <v>#REF!</v>
      </c>
      <c r="J1422" s="662" t="e">
        <f aca="false">IF(A1422="","",IF(#REF!="","",PMT((1+D1422)^(1/12)-1,(#REF!*12)-A1422+1,-E1422)))</f>
        <v>#REF!</v>
      </c>
    </row>
    <row r="1423" customFormat="false" ht="14.25" hidden="false" customHeight="false" outlineLevel="0" collapsed="false">
      <c r="A1423" s="660" t="e">
        <f aca="false">IF(A1422="","",IF(A1422=#REF!*12,"",+A1422+1))</f>
        <v>#REF!</v>
      </c>
      <c r="B1423" s="661" t="e">
        <f aca="false">IF(A1423="","",+B1422)</f>
        <v>#REF!</v>
      </c>
      <c r="C1423" s="661" t="e">
        <f aca="false">IF(A1423="","",IF(#REF!+'Plano Prestação Mensal Proposta'!A1423&gt;120,0,ROUND(IF(B1423&gt;0.045,(0.045*0.5),(0.5)*B1423),7)))</f>
        <v>#REF!</v>
      </c>
      <c r="D1423" s="661" t="e">
        <f aca="false">IF(A1423="","",+B1423-C1423)</f>
        <v>#REF!</v>
      </c>
      <c r="E1423" s="662" t="e">
        <f aca="false">IF(A1423="","",IF(F1422="","",+E1422-F1422))</f>
        <v>#REF!</v>
      </c>
      <c r="F1423" s="662" t="e">
        <f aca="false">IF(A1423="","",IF(J1423="","",+J1423-H1423))</f>
        <v>#REF!</v>
      </c>
      <c r="G1423" s="662" t="e">
        <f aca="false">IF(A1423="","",IF(E1423="","",ROUND(+E1423*((1+B1423)^(1/12)-1),2)))</f>
        <v>#REF!</v>
      </c>
      <c r="H1423" s="662" t="e">
        <f aca="false">IF(A1423="","",IF(E1423="","",ROUND(+E1423*((1+D1423)^(1/12)-1),2)))</f>
        <v>#REF!</v>
      </c>
      <c r="I1423" s="662" t="e">
        <f aca="false">IF(A1423="","",+G1423-H1423)</f>
        <v>#REF!</v>
      </c>
      <c r="J1423" s="662" t="e">
        <f aca="false">IF(A1423="","",IF(#REF!="","",PMT((1+D1423)^(1/12)-1,(#REF!*12)-A1423+1,-E1423)))</f>
        <v>#REF!</v>
      </c>
    </row>
    <row r="1424" customFormat="false" ht="14.25" hidden="false" customHeight="false" outlineLevel="0" collapsed="false">
      <c r="A1424" s="660" t="e">
        <f aca="false">IF(A1423="","",IF(A1423=#REF!*12,"",+A1423+1))</f>
        <v>#REF!</v>
      </c>
      <c r="B1424" s="661" t="e">
        <f aca="false">IF(A1424="","",+B1423)</f>
        <v>#REF!</v>
      </c>
      <c r="C1424" s="661" t="e">
        <f aca="false">IF(A1424="","",IF(#REF!+'Plano Prestação Mensal Proposta'!A1424&gt;120,0,ROUND(IF(B1424&gt;0.045,(0.045*0.5),(0.5)*B1424),7)))</f>
        <v>#REF!</v>
      </c>
      <c r="D1424" s="661" t="e">
        <f aca="false">IF(A1424="","",+B1424-C1424)</f>
        <v>#REF!</v>
      </c>
      <c r="E1424" s="662" t="e">
        <f aca="false">IF(A1424="","",IF(F1423="","",+E1423-F1423))</f>
        <v>#REF!</v>
      </c>
      <c r="F1424" s="662" t="e">
        <f aca="false">IF(A1424="","",IF(J1424="","",+J1424-H1424))</f>
        <v>#REF!</v>
      </c>
      <c r="G1424" s="662" t="e">
        <f aca="false">IF(A1424="","",IF(E1424="","",ROUND(+E1424*((1+B1424)^(1/12)-1),2)))</f>
        <v>#REF!</v>
      </c>
      <c r="H1424" s="662" t="e">
        <f aca="false">IF(A1424="","",IF(E1424="","",ROUND(+E1424*((1+D1424)^(1/12)-1),2)))</f>
        <v>#REF!</v>
      </c>
      <c r="I1424" s="662" t="e">
        <f aca="false">IF(A1424="","",+G1424-H1424)</f>
        <v>#REF!</v>
      </c>
      <c r="J1424" s="662" t="e">
        <f aca="false">IF(A1424="","",IF(#REF!="","",PMT((1+D1424)^(1/12)-1,(#REF!*12)-A1424+1,-E1424)))</f>
        <v>#REF!</v>
      </c>
    </row>
    <row r="1425" customFormat="false" ht="14.25" hidden="false" customHeight="false" outlineLevel="0" collapsed="false">
      <c r="A1425" s="660" t="e">
        <f aca="false">IF(A1424="","",IF(A1424=#REF!*12,"",+A1424+1))</f>
        <v>#REF!</v>
      </c>
      <c r="B1425" s="661" t="e">
        <f aca="false">IF(A1425="","",+B1424)</f>
        <v>#REF!</v>
      </c>
      <c r="C1425" s="661" t="e">
        <f aca="false">IF(A1425="","",IF(#REF!+'Plano Prestação Mensal Proposta'!A1425&gt;120,0,ROUND(IF(B1425&gt;0.045,(0.045*0.5),(0.5)*B1425),7)))</f>
        <v>#REF!</v>
      </c>
      <c r="D1425" s="661" t="e">
        <f aca="false">IF(A1425="","",+B1425-C1425)</f>
        <v>#REF!</v>
      </c>
      <c r="E1425" s="662" t="e">
        <f aca="false">IF(A1425="","",IF(F1424="","",+E1424-F1424))</f>
        <v>#REF!</v>
      </c>
      <c r="F1425" s="662" t="e">
        <f aca="false">IF(A1425="","",IF(J1425="","",+J1425-H1425))</f>
        <v>#REF!</v>
      </c>
      <c r="G1425" s="662" t="e">
        <f aca="false">IF(A1425="","",IF(E1425="","",ROUND(+E1425*((1+B1425)^(1/12)-1),2)))</f>
        <v>#REF!</v>
      </c>
      <c r="H1425" s="662" t="e">
        <f aca="false">IF(A1425="","",IF(E1425="","",ROUND(+E1425*((1+D1425)^(1/12)-1),2)))</f>
        <v>#REF!</v>
      </c>
      <c r="I1425" s="662" t="e">
        <f aca="false">IF(A1425="","",+G1425-H1425)</f>
        <v>#REF!</v>
      </c>
      <c r="J1425" s="662" t="e">
        <f aca="false">IF(A1425="","",IF(#REF!="","",PMT((1+D1425)^(1/12)-1,(#REF!*12)-A1425+1,-E1425)))</f>
        <v>#REF!</v>
      </c>
    </row>
    <row r="1426" customFormat="false" ht="14.25" hidden="false" customHeight="false" outlineLevel="0" collapsed="false">
      <c r="A1426" s="660" t="e">
        <f aca="false">IF(A1425="","",IF(A1425=#REF!*12,"",+A1425+1))</f>
        <v>#REF!</v>
      </c>
      <c r="B1426" s="661" t="e">
        <f aca="false">IF(A1426="","",+B1425)</f>
        <v>#REF!</v>
      </c>
      <c r="C1426" s="661" t="e">
        <f aca="false">IF(A1426="","",IF(#REF!+'Plano Prestação Mensal Proposta'!A1426&gt;120,0,ROUND(IF(B1426&gt;0.045,(0.045*0.5),(0.5)*B1426),7)))</f>
        <v>#REF!</v>
      </c>
      <c r="D1426" s="661" t="e">
        <f aca="false">IF(A1426="","",+B1426-C1426)</f>
        <v>#REF!</v>
      </c>
      <c r="E1426" s="662" t="e">
        <f aca="false">IF(A1426="","",IF(F1425="","",+E1425-F1425))</f>
        <v>#REF!</v>
      </c>
      <c r="F1426" s="662" t="e">
        <f aca="false">IF(A1426="","",IF(J1426="","",+J1426-H1426))</f>
        <v>#REF!</v>
      </c>
      <c r="G1426" s="662" t="e">
        <f aca="false">IF(A1426="","",IF(E1426="","",ROUND(+E1426*((1+B1426)^(1/12)-1),2)))</f>
        <v>#REF!</v>
      </c>
      <c r="H1426" s="662" t="e">
        <f aca="false">IF(A1426="","",IF(E1426="","",ROUND(+E1426*((1+D1426)^(1/12)-1),2)))</f>
        <v>#REF!</v>
      </c>
      <c r="I1426" s="662" t="e">
        <f aca="false">IF(A1426="","",+G1426-H1426)</f>
        <v>#REF!</v>
      </c>
      <c r="J1426" s="662" t="e">
        <f aca="false">IF(A1426="","",IF(#REF!="","",PMT((1+D1426)^(1/12)-1,(#REF!*12)-A1426+1,-E1426)))</f>
        <v>#REF!</v>
      </c>
    </row>
    <row r="1427" customFormat="false" ht="14.25" hidden="false" customHeight="false" outlineLevel="0" collapsed="false">
      <c r="A1427" s="660" t="e">
        <f aca="false">IF(A1426="","",IF(A1426=#REF!*12,"",+A1426+1))</f>
        <v>#REF!</v>
      </c>
      <c r="B1427" s="661" t="e">
        <f aca="false">IF(A1427="","",+B1426)</f>
        <v>#REF!</v>
      </c>
      <c r="C1427" s="661" t="e">
        <f aca="false">IF(A1427="","",IF(#REF!+'Plano Prestação Mensal Proposta'!A1427&gt;120,0,ROUND(IF(B1427&gt;0.045,(0.045*0.5),(0.5)*B1427),7)))</f>
        <v>#REF!</v>
      </c>
      <c r="D1427" s="661" t="e">
        <f aca="false">IF(A1427="","",+B1427-C1427)</f>
        <v>#REF!</v>
      </c>
      <c r="E1427" s="662" t="e">
        <f aca="false">IF(A1427="","",IF(F1426="","",+E1426-F1426))</f>
        <v>#REF!</v>
      </c>
      <c r="F1427" s="662" t="e">
        <f aca="false">IF(A1427="","",IF(J1427="","",+J1427-H1427))</f>
        <v>#REF!</v>
      </c>
      <c r="G1427" s="662" t="e">
        <f aca="false">IF(A1427="","",IF(E1427="","",ROUND(+E1427*((1+B1427)^(1/12)-1),2)))</f>
        <v>#REF!</v>
      </c>
      <c r="H1427" s="662" t="e">
        <f aca="false">IF(A1427="","",IF(E1427="","",ROUND(+E1427*((1+D1427)^(1/12)-1),2)))</f>
        <v>#REF!</v>
      </c>
      <c r="I1427" s="662" t="e">
        <f aca="false">IF(A1427="","",+G1427-H1427)</f>
        <v>#REF!</v>
      </c>
      <c r="J1427" s="662" t="e">
        <f aca="false">IF(A1427="","",IF(#REF!="","",PMT((1+D1427)^(1/12)-1,(#REF!*12)-A1427+1,-E1427)))</f>
        <v>#REF!</v>
      </c>
    </row>
    <row r="1428" customFormat="false" ht="14.25" hidden="false" customHeight="false" outlineLevel="0" collapsed="false">
      <c r="A1428" s="660" t="e">
        <f aca="false">IF(A1427="","",IF(A1427=#REF!*12,"",+A1427+1))</f>
        <v>#REF!</v>
      </c>
      <c r="B1428" s="661" t="e">
        <f aca="false">IF(A1428="","",+B1427)</f>
        <v>#REF!</v>
      </c>
      <c r="C1428" s="661" t="e">
        <f aca="false">IF(A1428="","",IF(#REF!+'Plano Prestação Mensal Proposta'!A1428&gt;120,0,ROUND(IF(B1428&gt;0.045,(0.045*0.5),(0.5)*B1428),7)))</f>
        <v>#REF!</v>
      </c>
      <c r="D1428" s="661" t="e">
        <f aca="false">IF(A1428="","",+B1428-C1428)</f>
        <v>#REF!</v>
      </c>
      <c r="E1428" s="662" t="e">
        <f aca="false">IF(A1428="","",IF(F1427="","",+E1427-F1427))</f>
        <v>#REF!</v>
      </c>
      <c r="F1428" s="662" t="e">
        <f aca="false">IF(A1428="","",IF(J1428="","",+J1428-H1428))</f>
        <v>#REF!</v>
      </c>
      <c r="G1428" s="662" t="e">
        <f aca="false">IF(A1428="","",IF(E1428="","",ROUND(+E1428*((1+B1428)^(1/12)-1),2)))</f>
        <v>#REF!</v>
      </c>
      <c r="H1428" s="662" t="e">
        <f aca="false">IF(A1428="","",IF(E1428="","",ROUND(+E1428*((1+D1428)^(1/12)-1),2)))</f>
        <v>#REF!</v>
      </c>
      <c r="I1428" s="662" t="e">
        <f aca="false">IF(A1428="","",+G1428-H1428)</f>
        <v>#REF!</v>
      </c>
      <c r="J1428" s="662" t="e">
        <f aca="false">IF(A1428="","",IF(#REF!="","",PMT((1+D1428)^(1/12)-1,(#REF!*12)-A1428+1,-E1428)))</f>
        <v>#REF!</v>
      </c>
    </row>
    <row r="1429" customFormat="false" ht="14.25" hidden="false" customHeight="false" outlineLevel="0" collapsed="false">
      <c r="A1429" s="660" t="e">
        <f aca="false">IF(A1428="","",IF(A1428=#REF!*12,"",+A1428+1))</f>
        <v>#REF!</v>
      </c>
      <c r="B1429" s="661" t="e">
        <f aca="false">IF(A1429="","",+B1428)</f>
        <v>#REF!</v>
      </c>
      <c r="C1429" s="661" t="e">
        <f aca="false">IF(A1429="","",IF(#REF!+'Plano Prestação Mensal Proposta'!A1429&gt;120,0,ROUND(IF(B1429&gt;0.045,(0.045*0.5),(0.5)*B1429),7)))</f>
        <v>#REF!</v>
      </c>
      <c r="D1429" s="661" t="e">
        <f aca="false">IF(A1429="","",+B1429-C1429)</f>
        <v>#REF!</v>
      </c>
      <c r="E1429" s="662" t="e">
        <f aca="false">IF(A1429="","",IF(F1428="","",+E1428-F1428))</f>
        <v>#REF!</v>
      </c>
      <c r="F1429" s="662" t="e">
        <f aca="false">IF(A1429="","",IF(J1429="","",+J1429-H1429))</f>
        <v>#REF!</v>
      </c>
      <c r="G1429" s="662" t="e">
        <f aca="false">IF(A1429="","",IF(E1429="","",ROUND(+E1429*((1+B1429)^(1/12)-1),2)))</f>
        <v>#REF!</v>
      </c>
      <c r="H1429" s="662" t="e">
        <f aca="false">IF(A1429="","",IF(E1429="","",ROUND(+E1429*((1+D1429)^(1/12)-1),2)))</f>
        <v>#REF!</v>
      </c>
      <c r="I1429" s="662" t="e">
        <f aca="false">IF(A1429="","",+G1429-H1429)</f>
        <v>#REF!</v>
      </c>
      <c r="J1429" s="662" t="e">
        <f aca="false">IF(A1429="","",IF(#REF!="","",PMT((1+D1429)^(1/12)-1,(#REF!*12)-A1429+1,-E1429)))</f>
        <v>#REF!</v>
      </c>
    </row>
    <row r="1430" customFormat="false" ht="14.25" hidden="false" customHeight="false" outlineLevel="0" collapsed="false">
      <c r="A1430" s="660" t="e">
        <f aca="false">IF(A1429="","",IF(A1429=#REF!*12,"",+A1429+1))</f>
        <v>#REF!</v>
      </c>
      <c r="B1430" s="661" t="e">
        <f aca="false">IF(A1430="","",+B1429)</f>
        <v>#REF!</v>
      </c>
      <c r="C1430" s="661" t="e">
        <f aca="false">IF(A1430="","",IF(#REF!+'Plano Prestação Mensal Proposta'!A1430&gt;120,0,ROUND(IF(B1430&gt;0.045,(0.045*0.5),(0.5)*B1430),7)))</f>
        <v>#REF!</v>
      </c>
      <c r="D1430" s="661" t="e">
        <f aca="false">IF(A1430="","",+B1430-C1430)</f>
        <v>#REF!</v>
      </c>
      <c r="E1430" s="662" t="e">
        <f aca="false">IF(A1430="","",IF(F1429="","",+E1429-F1429))</f>
        <v>#REF!</v>
      </c>
      <c r="F1430" s="662" t="e">
        <f aca="false">IF(A1430="","",IF(J1430="","",+J1430-H1430))</f>
        <v>#REF!</v>
      </c>
      <c r="G1430" s="662" t="e">
        <f aca="false">IF(A1430="","",IF(E1430="","",ROUND(+E1430*((1+B1430)^(1/12)-1),2)))</f>
        <v>#REF!</v>
      </c>
      <c r="H1430" s="662" t="e">
        <f aca="false">IF(A1430="","",IF(E1430="","",ROUND(+E1430*((1+D1430)^(1/12)-1),2)))</f>
        <v>#REF!</v>
      </c>
      <c r="I1430" s="662" t="e">
        <f aca="false">IF(A1430="","",+G1430-H1430)</f>
        <v>#REF!</v>
      </c>
      <c r="J1430" s="662" t="e">
        <f aca="false">IF(A1430="","",IF(#REF!="","",PMT((1+D1430)^(1/12)-1,(#REF!*12)-A1430+1,-E1430)))</f>
        <v>#REF!</v>
      </c>
    </row>
    <row r="1431" customFormat="false" ht="14.25" hidden="false" customHeight="false" outlineLevel="0" collapsed="false">
      <c r="A1431" s="660" t="e">
        <f aca="false">IF(A1430="","",IF(A1430=#REF!*12,"",+A1430+1))</f>
        <v>#REF!</v>
      </c>
      <c r="B1431" s="661" t="e">
        <f aca="false">IF(A1431="","",+B1430)</f>
        <v>#REF!</v>
      </c>
      <c r="C1431" s="661" t="e">
        <f aca="false">IF(A1431="","",IF(#REF!+'Plano Prestação Mensal Proposta'!A1431&gt;120,0,ROUND(IF(B1431&gt;0.045,(0.045*0.5),(0.5)*B1431),7)))</f>
        <v>#REF!</v>
      </c>
      <c r="D1431" s="661" t="e">
        <f aca="false">IF(A1431="","",+B1431-C1431)</f>
        <v>#REF!</v>
      </c>
      <c r="E1431" s="662" t="e">
        <f aca="false">IF(A1431="","",IF(F1430="","",+E1430-F1430))</f>
        <v>#REF!</v>
      </c>
      <c r="F1431" s="662" t="e">
        <f aca="false">IF(A1431="","",IF(J1431="","",+J1431-H1431))</f>
        <v>#REF!</v>
      </c>
      <c r="G1431" s="662" t="e">
        <f aca="false">IF(A1431="","",IF(E1431="","",ROUND(+E1431*((1+B1431)^(1/12)-1),2)))</f>
        <v>#REF!</v>
      </c>
      <c r="H1431" s="662" t="e">
        <f aca="false">IF(A1431="","",IF(E1431="","",ROUND(+E1431*((1+D1431)^(1/12)-1),2)))</f>
        <v>#REF!</v>
      </c>
      <c r="I1431" s="662" t="e">
        <f aca="false">IF(A1431="","",+G1431-H1431)</f>
        <v>#REF!</v>
      </c>
      <c r="J1431" s="662" t="e">
        <f aca="false">IF(A1431="","",IF(#REF!="","",PMT((1+D1431)^(1/12)-1,(#REF!*12)-A1431+1,-E1431)))</f>
        <v>#REF!</v>
      </c>
    </row>
    <row r="1432" customFormat="false" ht="14.25" hidden="false" customHeight="false" outlineLevel="0" collapsed="false">
      <c r="A1432" s="660" t="e">
        <f aca="false">IF(A1431="","",IF(A1431=#REF!*12,"",+A1431+1))</f>
        <v>#REF!</v>
      </c>
      <c r="B1432" s="661" t="e">
        <f aca="false">IF(A1432="","",+B1431)</f>
        <v>#REF!</v>
      </c>
      <c r="C1432" s="661" t="e">
        <f aca="false">IF(A1432="","",IF(#REF!+'Plano Prestação Mensal Proposta'!A1432&gt;120,0,ROUND(IF(B1432&gt;0.045,(0.045*0.5),(0.5)*B1432),7)))</f>
        <v>#REF!</v>
      </c>
      <c r="D1432" s="661" t="e">
        <f aca="false">IF(A1432="","",+B1432-C1432)</f>
        <v>#REF!</v>
      </c>
      <c r="E1432" s="662" t="e">
        <f aca="false">IF(A1432="","",IF(F1431="","",+E1431-F1431))</f>
        <v>#REF!</v>
      </c>
      <c r="F1432" s="662" t="e">
        <f aca="false">IF(A1432="","",IF(J1432="","",+J1432-H1432))</f>
        <v>#REF!</v>
      </c>
      <c r="G1432" s="662" t="e">
        <f aca="false">IF(A1432="","",IF(E1432="","",ROUND(+E1432*((1+B1432)^(1/12)-1),2)))</f>
        <v>#REF!</v>
      </c>
      <c r="H1432" s="662" t="e">
        <f aca="false">IF(A1432="","",IF(E1432="","",ROUND(+E1432*((1+D1432)^(1/12)-1),2)))</f>
        <v>#REF!</v>
      </c>
      <c r="I1432" s="662" t="e">
        <f aca="false">IF(A1432="","",+G1432-H1432)</f>
        <v>#REF!</v>
      </c>
      <c r="J1432" s="662" t="e">
        <f aca="false">IF(A1432="","",IF(#REF!="","",PMT((1+D1432)^(1/12)-1,(#REF!*12)-A1432+1,-E1432)))</f>
        <v>#REF!</v>
      </c>
    </row>
    <row r="1433" customFormat="false" ht="14.25" hidden="false" customHeight="false" outlineLevel="0" collapsed="false">
      <c r="A1433" s="660" t="e">
        <f aca="false">IF(A1432="","",IF(A1432=#REF!*12,"",+A1432+1))</f>
        <v>#REF!</v>
      </c>
      <c r="B1433" s="661" t="e">
        <f aca="false">IF(A1433="","",+B1432)</f>
        <v>#REF!</v>
      </c>
      <c r="C1433" s="661" t="e">
        <f aca="false">IF(A1433="","",IF(#REF!+'Plano Prestação Mensal Proposta'!A1433&gt;120,0,ROUND(IF(B1433&gt;0.045,(0.045*0.5),(0.5)*B1433),7)))</f>
        <v>#REF!</v>
      </c>
      <c r="D1433" s="661" t="e">
        <f aca="false">IF(A1433="","",+B1433-C1433)</f>
        <v>#REF!</v>
      </c>
      <c r="E1433" s="662" t="e">
        <f aca="false">IF(A1433="","",IF(F1432="","",+E1432-F1432))</f>
        <v>#REF!</v>
      </c>
      <c r="F1433" s="662" t="e">
        <f aca="false">IF(A1433="","",IF(J1433="","",+J1433-H1433))</f>
        <v>#REF!</v>
      </c>
      <c r="G1433" s="662" t="e">
        <f aca="false">IF(A1433="","",IF(E1433="","",ROUND(+E1433*((1+B1433)^(1/12)-1),2)))</f>
        <v>#REF!</v>
      </c>
      <c r="H1433" s="662" t="e">
        <f aca="false">IF(A1433="","",IF(E1433="","",ROUND(+E1433*((1+D1433)^(1/12)-1),2)))</f>
        <v>#REF!</v>
      </c>
      <c r="I1433" s="662" t="e">
        <f aca="false">IF(A1433="","",+G1433-H1433)</f>
        <v>#REF!</v>
      </c>
      <c r="J1433" s="662" t="e">
        <f aca="false">IF(A1433="","",IF(#REF!="","",PMT((1+D1433)^(1/12)-1,(#REF!*12)-A1433+1,-E1433)))</f>
        <v>#REF!</v>
      </c>
    </row>
    <row r="1434" customFormat="false" ht="14.25" hidden="false" customHeight="false" outlineLevel="0" collapsed="false">
      <c r="A1434" s="660" t="e">
        <f aca="false">IF(A1433="","",IF(A1433=#REF!*12,"",+A1433+1))</f>
        <v>#REF!</v>
      </c>
      <c r="B1434" s="661" t="e">
        <f aca="false">IF(A1434="","",+B1433)</f>
        <v>#REF!</v>
      </c>
      <c r="C1434" s="661" t="e">
        <f aca="false">IF(A1434="","",IF(#REF!+'Plano Prestação Mensal Proposta'!A1434&gt;120,0,ROUND(IF(B1434&gt;0.045,(0.045*0.5),(0.5)*B1434),7)))</f>
        <v>#REF!</v>
      </c>
      <c r="D1434" s="661" t="e">
        <f aca="false">IF(A1434="","",+B1434-C1434)</f>
        <v>#REF!</v>
      </c>
      <c r="E1434" s="662" t="e">
        <f aca="false">IF(A1434="","",IF(F1433="","",+E1433-F1433))</f>
        <v>#REF!</v>
      </c>
      <c r="F1434" s="662" t="e">
        <f aca="false">IF(A1434="","",IF(J1434="","",+J1434-H1434))</f>
        <v>#REF!</v>
      </c>
      <c r="G1434" s="662" t="e">
        <f aca="false">IF(A1434="","",IF(E1434="","",ROUND(+E1434*((1+B1434)^(1/12)-1),2)))</f>
        <v>#REF!</v>
      </c>
      <c r="H1434" s="662" t="e">
        <f aca="false">IF(A1434="","",IF(E1434="","",ROUND(+E1434*((1+D1434)^(1/12)-1),2)))</f>
        <v>#REF!</v>
      </c>
      <c r="I1434" s="662" t="e">
        <f aca="false">IF(A1434="","",+G1434-H1434)</f>
        <v>#REF!</v>
      </c>
      <c r="J1434" s="662" t="e">
        <f aca="false">IF(A1434="","",IF(#REF!="","",PMT((1+D1434)^(1/12)-1,(#REF!*12)-A1434+1,-E1434)))</f>
        <v>#REF!</v>
      </c>
    </row>
    <row r="1435" customFormat="false" ht="14.25" hidden="false" customHeight="false" outlineLevel="0" collapsed="false">
      <c r="A1435" s="660" t="e">
        <f aca="false">IF(A1434="","",IF(A1434=#REF!*12,"",+A1434+1))</f>
        <v>#REF!</v>
      </c>
      <c r="B1435" s="661" t="e">
        <f aca="false">IF(A1435="","",+B1434)</f>
        <v>#REF!</v>
      </c>
      <c r="C1435" s="661" t="e">
        <f aca="false">IF(A1435="","",IF(#REF!+'Plano Prestação Mensal Proposta'!A1435&gt;120,0,ROUND(IF(B1435&gt;0.045,(0.045*0.5),(0.5)*B1435),7)))</f>
        <v>#REF!</v>
      </c>
      <c r="D1435" s="661" t="e">
        <f aca="false">IF(A1435="","",+B1435-C1435)</f>
        <v>#REF!</v>
      </c>
      <c r="E1435" s="662" t="e">
        <f aca="false">IF(A1435="","",IF(F1434="","",+E1434-F1434))</f>
        <v>#REF!</v>
      </c>
      <c r="F1435" s="662" t="e">
        <f aca="false">IF(A1435="","",IF(J1435="","",+J1435-H1435))</f>
        <v>#REF!</v>
      </c>
      <c r="G1435" s="662" t="e">
        <f aca="false">IF(A1435="","",IF(E1435="","",ROUND(+E1435*((1+B1435)^(1/12)-1),2)))</f>
        <v>#REF!</v>
      </c>
      <c r="H1435" s="662" t="e">
        <f aca="false">IF(A1435="","",IF(E1435="","",ROUND(+E1435*((1+D1435)^(1/12)-1),2)))</f>
        <v>#REF!</v>
      </c>
      <c r="I1435" s="662" t="e">
        <f aca="false">IF(A1435="","",+G1435-H1435)</f>
        <v>#REF!</v>
      </c>
      <c r="J1435" s="662" t="e">
        <f aca="false">IF(A1435="","",IF(#REF!="","",PMT((1+D1435)^(1/12)-1,(#REF!*12)-A1435+1,-E1435)))</f>
        <v>#REF!</v>
      </c>
    </row>
    <row r="1436" customFormat="false" ht="14.25" hidden="false" customHeight="false" outlineLevel="0" collapsed="false">
      <c r="A1436" s="660" t="e">
        <f aca="false">IF(A1435="","",IF(A1435=#REF!*12,"",+A1435+1))</f>
        <v>#REF!</v>
      </c>
      <c r="B1436" s="661" t="e">
        <f aca="false">IF(A1436="","",+B1435)</f>
        <v>#REF!</v>
      </c>
      <c r="C1436" s="661" t="e">
        <f aca="false">IF(A1436="","",IF(#REF!+'Plano Prestação Mensal Proposta'!A1436&gt;120,0,ROUND(IF(B1436&gt;0.045,(0.045*0.5),(0.5)*B1436),7)))</f>
        <v>#REF!</v>
      </c>
      <c r="D1436" s="661" t="e">
        <f aca="false">IF(A1436="","",+B1436-C1436)</f>
        <v>#REF!</v>
      </c>
      <c r="E1436" s="662" t="e">
        <f aca="false">IF(A1436="","",IF(F1435="","",+E1435-F1435))</f>
        <v>#REF!</v>
      </c>
      <c r="F1436" s="662" t="e">
        <f aca="false">IF(A1436="","",IF(J1436="","",+J1436-H1436))</f>
        <v>#REF!</v>
      </c>
      <c r="G1436" s="662" t="e">
        <f aca="false">IF(A1436="","",IF(E1436="","",ROUND(+E1436*((1+B1436)^(1/12)-1),2)))</f>
        <v>#REF!</v>
      </c>
      <c r="H1436" s="662" t="e">
        <f aca="false">IF(A1436="","",IF(E1436="","",ROUND(+E1436*((1+D1436)^(1/12)-1),2)))</f>
        <v>#REF!</v>
      </c>
      <c r="I1436" s="662" t="e">
        <f aca="false">IF(A1436="","",+G1436-H1436)</f>
        <v>#REF!</v>
      </c>
      <c r="J1436" s="662" t="e">
        <f aca="false">IF(A1436="","",IF(#REF!="","",PMT((1+D1436)^(1/12)-1,(#REF!*12)-A1436+1,-E1436)))</f>
        <v>#REF!</v>
      </c>
    </row>
    <row r="1437" customFormat="false" ht="14.25" hidden="false" customHeight="false" outlineLevel="0" collapsed="false">
      <c r="A1437" s="660" t="e">
        <f aca="false">IF(A1436="","",IF(A1436=#REF!*12,"",+A1436+1))</f>
        <v>#REF!</v>
      </c>
      <c r="B1437" s="661" t="e">
        <f aca="false">IF(A1437="","",+B1436)</f>
        <v>#REF!</v>
      </c>
      <c r="C1437" s="661" t="e">
        <f aca="false">IF(A1437="","",IF(#REF!+'Plano Prestação Mensal Proposta'!A1437&gt;120,0,ROUND(IF(B1437&gt;0.045,(0.045*0.5),(0.5)*B1437),7)))</f>
        <v>#REF!</v>
      </c>
      <c r="D1437" s="661" t="e">
        <f aca="false">IF(A1437="","",+B1437-C1437)</f>
        <v>#REF!</v>
      </c>
      <c r="E1437" s="662" t="e">
        <f aca="false">IF(A1437="","",IF(F1436="","",+E1436-F1436))</f>
        <v>#REF!</v>
      </c>
      <c r="F1437" s="662" t="e">
        <f aca="false">IF(A1437="","",IF(J1437="","",+J1437-H1437))</f>
        <v>#REF!</v>
      </c>
      <c r="G1437" s="662" t="e">
        <f aca="false">IF(A1437="","",IF(E1437="","",ROUND(+E1437*((1+B1437)^(1/12)-1),2)))</f>
        <v>#REF!</v>
      </c>
      <c r="H1437" s="662" t="e">
        <f aca="false">IF(A1437="","",IF(E1437="","",ROUND(+E1437*((1+D1437)^(1/12)-1),2)))</f>
        <v>#REF!</v>
      </c>
      <c r="I1437" s="662" t="e">
        <f aca="false">IF(A1437="","",+G1437-H1437)</f>
        <v>#REF!</v>
      </c>
      <c r="J1437" s="662" t="e">
        <f aca="false">IF(A1437="","",IF(#REF!="","",PMT((1+D1437)^(1/12)-1,(#REF!*12)-A1437+1,-E1437)))</f>
        <v>#REF!</v>
      </c>
    </row>
    <row r="1438" customFormat="false" ht="14.25" hidden="false" customHeight="false" outlineLevel="0" collapsed="false">
      <c r="A1438" s="660" t="e">
        <f aca="false">IF(A1437="","",IF(A1437=#REF!*12,"",+A1437+1))</f>
        <v>#REF!</v>
      </c>
      <c r="B1438" s="661" t="e">
        <f aca="false">IF(A1438="","",+B1437)</f>
        <v>#REF!</v>
      </c>
      <c r="C1438" s="661" t="e">
        <f aca="false">IF(A1438="","",IF(#REF!+'Plano Prestação Mensal Proposta'!A1438&gt;120,0,ROUND(IF(B1438&gt;0.045,(0.045*0.5),(0.5)*B1438),7)))</f>
        <v>#REF!</v>
      </c>
      <c r="D1438" s="661" t="e">
        <f aca="false">IF(A1438="","",+B1438-C1438)</f>
        <v>#REF!</v>
      </c>
      <c r="E1438" s="662" t="e">
        <f aca="false">IF(A1438="","",IF(F1437="","",+E1437-F1437))</f>
        <v>#REF!</v>
      </c>
      <c r="F1438" s="662" t="e">
        <f aca="false">IF(A1438="","",IF(J1438="","",+J1438-H1438))</f>
        <v>#REF!</v>
      </c>
      <c r="G1438" s="662" t="e">
        <f aca="false">IF(A1438="","",IF(E1438="","",ROUND(+E1438*((1+B1438)^(1/12)-1),2)))</f>
        <v>#REF!</v>
      </c>
      <c r="H1438" s="662" t="e">
        <f aca="false">IF(A1438="","",IF(E1438="","",ROUND(+E1438*((1+D1438)^(1/12)-1),2)))</f>
        <v>#REF!</v>
      </c>
      <c r="I1438" s="662" t="e">
        <f aca="false">IF(A1438="","",+G1438-H1438)</f>
        <v>#REF!</v>
      </c>
      <c r="J1438" s="662" t="e">
        <f aca="false">IF(A1438="","",IF(#REF!="","",PMT((1+D1438)^(1/12)-1,(#REF!*12)-A1438+1,-E1438)))</f>
        <v>#REF!</v>
      </c>
    </row>
    <row r="1439" customFormat="false" ht="14.25" hidden="false" customHeight="false" outlineLevel="0" collapsed="false">
      <c r="A1439" s="660" t="e">
        <f aca="false">IF(A1438="","",IF(A1438=#REF!*12,"",+A1438+1))</f>
        <v>#REF!</v>
      </c>
      <c r="B1439" s="661" t="e">
        <f aca="false">IF(A1439="","",+B1438)</f>
        <v>#REF!</v>
      </c>
      <c r="C1439" s="661" t="e">
        <f aca="false">IF(A1439="","",IF(#REF!+'Plano Prestação Mensal Proposta'!A1439&gt;120,0,ROUND(IF(B1439&gt;0.045,(0.045*0.5),(0.5)*B1439),7)))</f>
        <v>#REF!</v>
      </c>
      <c r="D1439" s="661" t="e">
        <f aca="false">IF(A1439="","",+B1439-C1439)</f>
        <v>#REF!</v>
      </c>
      <c r="E1439" s="662" t="e">
        <f aca="false">IF(A1439="","",IF(F1438="","",+E1438-F1438))</f>
        <v>#REF!</v>
      </c>
      <c r="F1439" s="662" t="e">
        <f aca="false">IF(A1439="","",IF(J1439="","",+J1439-H1439))</f>
        <v>#REF!</v>
      </c>
      <c r="G1439" s="662" t="e">
        <f aca="false">IF(A1439="","",IF(E1439="","",ROUND(+E1439*((1+B1439)^(1/12)-1),2)))</f>
        <v>#REF!</v>
      </c>
      <c r="H1439" s="662" t="e">
        <f aca="false">IF(A1439="","",IF(E1439="","",ROUND(+E1439*((1+D1439)^(1/12)-1),2)))</f>
        <v>#REF!</v>
      </c>
      <c r="I1439" s="662" t="e">
        <f aca="false">IF(A1439="","",+G1439-H1439)</f>
        <v>#REF!</v>
      </c>
      <c r="J1439" s="662" t="e">
        <f aca="false">IF(A1439="","",IF(#REF!="","",PMT((1+D1439)^(1/12)-1,(#REF!*12)-A1439+1,-E1439)))</f>
        <v>#REF!</v>
      </c>
    </row>
    <row r="1440" customFormat="false" ht="14.25" hidden="false" customHeight="false" outlineLevel="0" collapsed="false">
      <c r="A1440" s="660" t="e">
        <f aca="false">IF(A1439="","",IF(A1439=#REF!*12,"",+A1439+1))</f>
        <v>#REF!</v>
      </c>
      <c r="B1440" s="661" t="e">
        <f aca="false">IF(A1440="","",+B1439)</f>
        <v>#REF!</v>
      </c>
      <c r="C1440" s="661" t="e">
        <f aca="false">IF(A1440="","",IF(#REF!+'Plano Prestação Mensal Proposta'!A1440&gt;120,0,ROUND(IF(B1440&gt;0.045,(0.045*0.5),(0.5)*B1440),7)))</f>
        <v>#REF!</v>
      </c>
      <c r="D1440" s="661" t="e">
        <f aca="false">IF(A1440="","",+B1440-C1440)</f>
        <v>#REF!</v>
      </c>
      <c r="E1440" s="662" t="e">
        <f aca="false">IF(A1440="","",IF(F1439="","",+E1439-F1439))</f>
        <v>#REF!</v>
      </c>
      <c r="F1440" s="662" t="e">
        <f aca="false">IF(A1440="","",IF(J1440="","",+J1440-H1440))</f>
        <v>#REF!</v>
      </c>
      <c r="G1440" s="662" t="e">
        <f aca="false">IF(A1440="","",IF(E1440="","",ROUND(+E1440*((1+B1440)^(1/12)-1),2)))</f>
        <v>#REF!</v>
      </c>
      <c r="H1440" s="662" t="e">
        <f aca="false">IF(A1440="","",IF(E1440="","",ROUND(+E1440*((1+D1440)^(1/12)-1),2)))</f>
        <v>#REF!</v>
      </c>
      <c r="I1440" s="662" t="e">
        <f aca="false">IF(A1440="","",+G1440-H1440)</f>
        <v>#REF!</v>
      </c>
      <c r="J1440" s="662" t="e">
        <f aca="false">IF(A1440="","",IF(#REF!="","",PMT((1+D1440)^(1/12)-1,(#REF!*12)-A1440+1,-E1440)))</f>
        <v>#REF!</v>
      </c>
    </row>
    <row r="1441" customFormat="false" ht="14.25" hidden="false" customHeight="false" outlineLevel="0" collapsed="false">
      <c r="A1441" s="660" t="e">
        <f aca="false">IF(A1440="","",IF(A1440=#REF!*12,"",+A1440+1))</f>
        <v>#REF!</v>
      </c>
      <c r="B1441" s="661" t="e">
        <f aca="false">IF(A1441="","",+B1440)</f>
        <v>#REF!</v>
      </c>
      <c r="C1441" s="661" t="e">
        <f aca="false">IF(A1441="","",IF(#REF!+'Plano Prestação Mensal Proposta'!A1441&gt;120,0,ROUND(IF(B1441&gt;0.045,(0.045*0.5),(0.5)*B1441),7)))</f>
        <v>#REF!</v>
      </c>
      <c r="D1441" s="661" t="e">
        <f aca="false">IF(A1441="","",+B1441-C1441)</f>
        <v>#REF!</v>
      </c>
      <c r="E1441" s="662" t="e">
        <f aca="false">IF(A1441="","",IF(F1440="","",+E1440-F1440))</f>
        <v>#REF!</v>
      </c>
      <c r="F1441" s="662" t="e">
        <f aca="false">IF(A1441="","",IF(J1441="","",+J1441-H1441))</f>
        <v>#REF!</v>
      </c>
      <c r="G1441" s="662" t="e">
        <f aca="false">IF(A1441="","",IF(E1441="","",ROUND(+E1441*((1+B1441)^(1/12)-1),2)))</f>
        <v>#REF!</v>
      </c>
      <c r="H1441" s="662" t="e">
        <f aca="false">IF(A1441="","",IF(E1441="","",ROUND(+E1441*((1+D1441)^(1/12)-1),2)))</f>
        <v>#REF!</v>
      </c>
      <c r="I1441" s="662" t="e">
        <f aca="false">IF(A1441="","",+G1441-H1441)</f>
        <v>#REF!</v>
      </c>
      <c r="J1441" s="662" t="e">
        <f aca="false">IF(A1441="","",IF(#REF!="","",PMT((1+D1441)^(1/12)-1,(#REF!*12)-A1441+1,-E1441)))</f>
        <v>#REF!</v>
      </c>
    </row>
    <row r="1442" customFormat="false" ht="14.25" hidden="false" customHeight="false" outlineLevel="0" collapsed="false">
      <c r="A1442" s="660" t="e">
        <f aca="false">IF(A1441="","",IF(A1441=#REF!*12,"",+A1441+1))</f>
        <v>#REF!</v>
      </c>
      <c r="B1442" s="661" t="e">
        <f aca="false">IF(A1442="","",+B1441)</f>
        <v>#REF!</v>
      </c>
      <c r="C1442" s="661" t="e">
        <f aca="false">IF(A1442="","",IF(#REF!+'Plano Prestação Mensal Proposta'!A1442&gt;120,0,ROUND(IF(B1442&gt;0.045,(0.045*0.5),(0.5)*B1442),7)))</f>
        <v>#REF!</v>
      </c>
      <c r="D1442" s="661" t="e">
        <f aca="false">IF(A1442="","",+B1442-C1442)</f>
        <v>#REF!</v>
      </c>
      <c r="E1442" s="662" t="e">
        <f aca="false">IF(A1442="","",IF(F1441="","",+E1441-F1441))</f>
        <v>#REF!</v>
      </c>
      <c r="F1442" s="662" t="e">
        <f aca="false">IF(A1442="","",IF(J1442="","",+J1442-H1442))</f>
        <v>#REF!</v>
      </c>
      <c r="G1442" s="662" t="e">
        <f aca="false">IF(A1442="","",IF(E1442="","",ROUND(+E1442*((1+B1442)^(1/12)-1),2)))</f>
        <v>#REF!</v>
      </c>
      <c r="H1442" s="662" t="e">
        <f aca="false">IF(A1442="","",IF(E1442="","",ROUND(+E1442*((1+D1442)^(1/12)-1),2)))</f>
        <v>#REF!</v>
      </c>
      <c r="I1442" s="662" t="e">
        <f aca="false">IF(A1442="","",+G1442-H1442)</f>
        <v>#REF!</v>
      </c>
      <c r="J1442" s="662" t="e">
        <f aca="false">IF(A1442="","",IF(#REF!="","",PMT((1+D1442)^(1/12)-1,(#REF!*12)-A1442+1,-E1442)))</f>
        <v>#REF!</v>
      </c>
    </row>
    <row r="1443" customFormat="false" ht="14.25" hidden="false" customHeight="false" outlineLevel="0" collapsed="false">
      <c r="A1443" s="660" t="e">
        <f aca="false">IF(A1442="","",IF(A1442=#REF!*12,"",+A1442+1))</f>
        <v>#REF!</v>
      </c>
      <c r="B1443" s="661" t="e">
        <f aca="false">IF(A1443="","",+B1442)</f>
        <v>#REF!</v>
      </c>
      <c r="C1443" s="661" t="e">
        <f aca="false">IF(A1443="","",IF(#REF!+'Plano Prestação Mensal Proposta'!A1443&gt;120,0,ROUND(IF(B1443&gt;0.045,(0.045*0.5),(0.5)*B1443),7)))</f>
        <v>#REF!</v>
      </c>
      <c r="D1443" s="661" t="e">
        <f aca="false">IF(A1443="","",+B1443-C1443)</f>
        <v>#REF!</v>
      </c>
      <c r="E1443" s="662" t="e">
        <f aca="false">IF(A1443="","",IF(F1442="","",+E1442-F1442))</f>
        <v>#REF!</v>
      </c>
      <c r="F1443" s="662" t="e">
        <f aca="false">IF(A1443="","",IF(J1443="","",+J1443-H1443))</f>
        <v>#REF!</v>
      </c>
      <c r="G1443" s="662" t="e">
        <f aca="false">IF(A1443="","",IF(E1443="","",ROUND(+E1443*((1+B1443)^(1/12)-1),2)))</f>
        <v>#REF!</v>
      </c>
      <c r="H1443" s="662" t="e">
        <f aca="false">IF(A1443="","",IF(E1443="","",ROUND(+E1443*((1+D1443)^(1/12)-1),2)))</f>
        <v>#REF!</v>
      </c>
      <c r="I1443" s="662" t="e">
        <f aca="false">IF(A1443="","",+G1443-H1443)</f>
        <v>#REF!</v>
      </c>
      <c r="J1443" s="662" t="e">
        <f aca="false">IF(A1443="","",IF(#REF!="","",PMT((1+D1443)^(1/12)-1,(#REF!*12)-A1443+1,-E1443)))</f>
        <v>#REF!</v>
      </c>
    </row>
    <row r="1444" customFormat="false" ht="14.25" hidden="false" customHeight="false" outlineLevel="0" collapsed="false">
      <c r="A1444" s="660" t="e">
        <f aca="false">IF(A1443="","",IF(A1443=#REF!*12,"",+A1443+1))</f>
        <v>#REF!</v>
      </c>
      <c r="B1444" s="661" t="e">
        <f aca="false">IF(A1444="","",+B1443)</f>
        <v>#REF!</v>
      </c>
      <c r="C1444" s="661" t="e">
        <f aca="false">IF(A1444="","",IF(#REF!+'Plano Prestação Mensal Proposta'!A1444&gt;120,0,ROUND(IF(B1444&gt;0.045,(0.045*0.5),(0.5)*B1444),7)))</f>
        <v>#REF!</v>
      </c>
      <c r="D1444" s="661" t="e">
        <f aca="false">IF(A1444="","",+B1444-C1444)</f>
        <v>#REF!</v>
      </c>
      <c r="E1444" s="662" t="e">
        <f aca="false">IF(A1444="","",IF(F1443="","",+E1443-F1443))</f>
        <v>#REF!</v>
      </c>
      <c r="F1444" s="662" t="e">
        <f aca="false">IF(A1444="","",IF(J1444="","",+J1444-H1444))</f>
        <v>#REF!</v>
      </c>
      <c r="G1444" s="662" t="e">
        <f aca="false">IF(A1444="","",IF(E1444="","",ROUND(+E1444*((1+B1444)^(1/12)-1),2)))</f>
        <v>#REF!</v>
      </c>
      <c r="H1444" s="662" t="e">
        <f aca="false">IF(A1444="","",IF(E1444="","",ROUND(+E1444*((1+D1444)^(1/12)-1),2)))</f>
        <v>#REF!</v>
      </c>
      <c r="I1444" s="662" t="e">
        <f aca="false">IF(A1444="","",+G1444-H1444)</f>
        <v>#REF!</v>
      </c>
      <c r="J1444" s="662" t="e">
        <f aca="false">IF(A1444="","",IF(#REF!="","",PMT((1+D1444)^(1/12)-1,(#REF!*12)-A1444+1,-E1444)))</f>
        <v>#REF!</v>
      </c>
    </row>
    <row r="1445" customFormat="false" ht="14.25" hidden="false" customHeight="false" outlineLevel="0" collapsed="false">
      <c r="A1445" s="660" t="e">
        <f aca="false">IF(A1444="","",IF(A1444=#REF!*12,"",+A1444+1))</f>
        <v>#REF!</v>
      </c>
      <c r="B1445" s="661" t="e">
        <f aca="false">IF(A1445="","",+B1444)</f>
        <v>#REF!</v>
      </c>
      <c r="C1445" s="661" t="e">
        <f aca="false">IF(A1445="","",IF(#REF!+'Plano Prestação Mensal Proposta'!A1445&gt;120,0,ROUND(IF(B1445&gt;0.045,(0.045*0.5),(0.5)*B1445),7)))</f>
        <v>#REF!</v>
      </c>
      <c r="D1445" s="661" t="e">
        <f aca="false">IF(A1445="","",+B1445-C1445)</f>
        <v>#REF!</v>
      </c>
      <c r="E1445" s="662" t="e">
        <f aca="false">IF(A1445="","",IF(F1444="","",+E1444-F1444))</f>
        <v>#REF!</v>
      </c>
      <c r="F1445" s="662" t="e">
        <f aca="false">IF(A1445="","",IF(J1445="","",+J1445-H1445))</f>
        <v>#REF!</v>
      </c>
      <c r="G1445" s="662" t="e">
        <f aca="false">IF(A1445="","",IF(E1445="","",ROUND(+E1445*((1+B1445)^(1/12)-1),2)))</f>
        <v>#REF!</v>
      </c>
      <c r="H1445" s="662" t="e">
        <f aca="false">IF(A1445="","",IF(E1445="","",ROUND(+E1445*((1+D1445)^(1/12)-1),2)))</f>
        <v>#REF!</v>
      </c>
      <c r="I1445" s="662" t="e">
        <f aca="false">IF(A1445="","",+G1445-H1445)</f>
        <v>#REF!</v>
      </c>
      <c r="J1445" s="662" t="e">
        <f aca="false">IF(A1445="","",IF(#REF!="","",PMT((1+D1445)^(1/12)-1,(#REF!*12)-A1445+1,-E1445)))</f>
        <v>#REF!</v>
      </c>
    </row>
    <row r="1446" customFormat="false" ht="14.25" hidden="false" customHeight="false" outlineLevel="0" collapsed="false">
      <c r="A1446" s="660" t="e">
        <f aca="false">IF(A1445="","",IF(A1445=#REF!*12,"",+A1445+1))</f>
        <v>#REF!</v>
      </c>
      <c r="B1446" s="661" t="e">
        <f aca="false">IF(A1446="","",+B1445)</f>
        <v>#REF!</v>
      </c>
      <c r="C1446" s="661" t="e">
        <f aca="false">IF(A1446="","",IF(#REF!+'Plano Prestação Mensal Proposta'!A1446&gt;120,0,ROUND(IF(B1446&gt;0.045,(0.045*0.5),(0.5)*B1446),7)))</f>
        <v>#REF!</v>
      </c>
      <c r="D1446" s="661" t="e">
        <f aca="false">IF(A1446="","",+B1446-C1446)</f>
        <v>#REF!</v>
      </c>
      <c r="E1446" s="662" t="e">
        <f aca="false">IF(A1446="","",IF(F1445="","",+E1445-F1445))</f>
        <v>#REF!</v>
      </c>
      <c r="F1446" s="662" t="e">
        <f aca="false">IF(A1446="","",IF(J1446="","",+J1446-H1446))</f>
        <v>#REF!</v>
      </c>
      <c r="G1446" s="662" t="e">
        <f aca="false">IF(A1446="","",IF(E1446="","",ROUND(+E1446*((1+B1446)^(1/12)-1),2)))</f>
        <v>#REF!</v>
      </c>
      <c r="H1446" s="662" t="e">
        <f aca="false">IF(A1446="","",IF(E1446="","",ROUND(+E1446*((1+D1446)^(1/12)-1),2)))</f>
        <v>#REF!</v>
      </c>
      <c r="I1446" s="662" t="e">
        <f aca="false">IF(A1446="","",+G1446-H1446)</f>
        <v>#REF!</v>
      </c>
      <c r="J1446" s="662" t="e">
        <f aca="false">IF(A1446="","",IF(#REF!="","",PMT((1+D1446)^(1/12)-1,(#REF!*12)-A1446+1,-E1446)))</f>
        <v>#REF!</v>
      </c>
    </row>
    <row r="1447" customFormat="false" ht="14.25" hidden="false" customHeight="false" outlineLevel="0" collapsed="false">
      <c r="A1447" s="660" t="e">
        <f aca="false">IF(A1446="","",IF(A1446=#REF!*12,"",+A1446+1))</f>
        <v>#REF!</v>
      </c>
      <c r="B1447" s="661" t="e">
        <f aca="false">IF(A1447="","",+B1446)</f>
        <v>#REF!</v>
      </c>
      <c r="C1447" s="661" t="e">
        <f aca="false">IF(A1447="","",IF(#REF!+'Plano Prestação Mensal Proposta'!A1447&gt;120,0,ROUND(IF(B1447&gt;0.045,(0.045*0.5),(0.5)*B1447),7)))</f>
        <v>#REF!</v>
      </c>
      <c r="D1447" s="661" t="e">
        <f aca="false">IF(A1447="","",+B1447-C1447)</f>
        <v>#REF!</v>
      </c>
      <c r="E1447" s="662" t="e">
        <f aca="false">IF(A1447="","",IF(F1446="","",+E1446-F1446))</f>
        <v>#REF!</v>
      </c>
      <c r="F1447" s="662" t="e">
        <f aca="false">IF(A1447="","",IF(J1447="","",+J1447-H1447))</f>
        <v>#REF!</v>
      </c>
      <c r="G1447" s="662" t="e">
        <f aca="false">IF(A1447="","",IF(E1447="","",ROUND(+E1447*((1+B1447)^(1/12)-1),2)))</f>
        <v>#REF!</v>
      </c>
      <c r="H1447" s="662" t="e">
        <f aca="false">IF(A1447="","",IF(E1447="","",ROUND(+E1447*((1+D1447)^(1/12)-1),2)))</f>
        <v>#REF!</v>
      </c>
      <c r="I1447" s="662" t="e">
        <f aca="false">IF(A1447="","",+G1447-H1447)</f>
        <v>#REF!</v>
      </c>
      <c r="J1447" s="662" t="e">
        <f aca="false">IF(A1447="","",IF(#REF!="","",PMT((1+D1447)^(1/12)-1,(#REF!*12)-A1447+1,-E1447)))</f>
        <v>#REF!</v>
      </c>
    </row>
    <row r="1448" customFormat="false" ht="14.25" hidden="false" customHeight="false" outlineLevel="0" collapsed="false">
      <c r="A1448" s="660" t="e">
        <f aca="false">IF(A1447="","",IF(A1447=#REF!*12,"",+A1447+1))</f>
        <v>#REF!</v>
      </c>
      <c r="B1448" s="661" t="e">
        <f aca="false">IF(A1448="","",+B1447)</f>
        <v>#REF!</v>
      </c>
      <c r="C1448" s="661" t="e">
        <f aca="false">IF(A1448="","",IF(#REF!+'Plano Prestação Mensal Proposta'!A1448&gt;120,0,ROUND(IF(B1448&gt;0.045,(0.045*0.5),(0.5)*B1448),7)))</f>
        <v>#REF!</v>
      </c>
      <c r="D1448" s="661" t="e">
        <f aca="false">IF(A1448="","",+B1448-C1448)</f>
        <v>#REF!</v>
      </c>
      <c r="E1448" s="662" t="e">
        <f aca="false">IF(A1448="","",IF(F1447="","",+E1447-F1447))</f>
        <v>#REF!</v>
      </c>
      <c r="F1448" s="662" t="e">
        <f aca="false">IF(A1448="","",IF(J1448="","",+J1448-H1448))</f>
        <v>#REF!</v>
      </c>
      <c r="G1448" s="662" t="e">
        <f aca="false">IF(A1448="","",IF(E1448="","",ROUND(+E1448*((1+B1448)^(1/12)-1),2)))</f>
        <v>#REF!</v>
      </c>
      <c r="H1448" s="662" t="e">
        <f aca="false">IF(A1448="","",IF(E1448="","",ROUND(+E1448*((1+D1448)^(1/12)-1),2)))</f>
        <v>#REF!</v>
      </c>
      <c r="I1448" s="662" t="e">
        <f aca="false">IF(A1448="","",+G1448-H1448)</f>
        <v>#REF!</v>
      </c>
      <c r="J1448" s="662" t="e">
        <f aca="false">IF(A1448="","",IF(#REF!="","",PMT((1+D1448)^(1/12)-1,(#REF!*12)-A1448+1,-E1448)))</f>
        <v>#REF!</v>
      </c>
    </row>
    <row r="1449" customFormat="false" ht="14.25" hidden="false" customHeight="false" outlineLevel="0" collapsed="false">
      <c r="A1449" s="660" t="e">
        <f aca="false">IF(A1448="","",IF(A1448=#REF!*12,"",+A1448+1))</f>
        <v>#REF!</v>
      </c>
      <c r="B1449" s="661" t="e">
        <f aca="false">IF(A1449="","",+B1448)</f>
        <v>#REF!</v>
      </c>
      <c r="C1449" s="661" t="e">
        <f aca="false">IF(A1449="","",IF(#REF!+'Plano Prestação Mensal Proposta'!A1449&gt;120,0,ROUND(IF(B1449&gt;0.045,(0.045*0.5),(0.5)*B1449),7)))</f>
        <v>#REF!</v>
      </c>
      <c r="D1449" s="661" t="e">
        <f aca="false">IF(A1449="","",+B1449-C1449)</f>
        <v>#REF!</v>
      </c>
      <c r="E1449" s="662" t="e">
        <f aca="false">IF(A1449="","",IF(F1448="","",+E1448-F1448))</f>
        <v>#REF!</v>
      </c>
      <c r="F1449" s="662" t="e">
        <f aca="false">IF(A1449="","",IF(J1449="","",+J1449-H1449))</f>
        <v>#REF!</v>
      </c>
      <c r="G1449" s="662" t="e">
        <f aca="false">IF(A1449="","",IF(E1449="","",ROUND(+E1449*((1+B1449)^(1/12)-1),2)))</f>
        <v>#REF!</v>
      </c>
      <c r="H1449" s="662" t="e">
        <f aca="false">IF(A1449="","",IF(E1449="","",ROUND(+E1449*((1+D1449)^(1/12)-1),2)))</f>
        <v>#REF!</v>
      </c>
      <c r="I1449" s="662" t="e">
        <f aca="false">IF(A1449="","",+G1449-H1449)</f>
        <v>#REF!</v>
      </c>
      <c r="J1449" s="662" t="e">
        <f aca="false">IF(A1449="","",IF(#REF!="","",PMT((1+D1449)^(1/12)-1,(#REF!*12)-A1449+1,-E1449)))</f>
        <v>#REF!</v>
      </c>
    </row>
    <row r="1450" customFormat="false" ht="14.25" hidden="false" customHeight="false" outlineLevel="0" collapsed="false">
      <c r="A1450" s="660" t="e">
        <f aca="false">IF(A1449="","",IF(A1449=#REF!*12,"",+A1449+1))</f>
        <v>#REF!</v>
      </c>
      <c r="B1450" s="661" t="e">
        <f aca="false">IF(A1450="","",+B1449)</f>
        <v>#REF!</v>
      </c>
      <c r="C1450" s="661" t="e">
        <f aca="false">IF(A1450="","",IF(#REF!+'Plano Prestação Mensal Proposta'!A1450&gt;120,0,ROUND(IF(B1450&gt;0.045,(0.045*0.5),(0.5)*B1450),7)))</f>
        <v>#REF!</v>
      </c>
      <c r="D1450" s="661" t="e">
        <f aca="false">IF(A1450="","",+B1450-C1450)</f>
        <v>#REF!</v>
      </c>
      <c r="E1450" s="662" t="e">
        <f aca="false">IF(A1450="","",IF(F1449="","",+E1449-F1449))</f>
        <v>#REF!</v>
      </c>
      <c r="F1450" s="662" t="e">
        <f aca="false">IF(A1450="","",IF(J1450="","",+J1450-H1450))</f>
        <v>#REF!</v>
      </c>
      <c r="G1450" s="662" t="e">
        <f aca="false">IF(A1450="","",IF(E1450="","",ROUND(+E1450*((1+B1450)^(1/12)-1),2)))</f>
        <v>#REF!</v>
      </c>
      <c r="H1450" s="662" t="e">
        <f aca="false">IF(A1450="","",IF(E1450="","",ROUND(+E1450*((1+D1450)^(1/12)-1),2)))</f>
        <v>#REF!</v>
      </c>
      <c r="I1450" s="662" t="e">
        <f aca="false">IF(A1450="","",+G1450-H1450)</f>
        <v>#REF!</v>
      </c>
      <c r="J1450" s="662" t="e">
        <f aca="false">IF(A1450="","",IF(#REF!="","",PMT((1+D1450)^(1/12)-1,(#REF!*12)-A1450+1,-E1450)))</f>
        <v>#REF!</v>
      </c>
    </row>
    <row r="1451" customFormat="false" ht="14.25" hidden="false" customHeight="false" outlineLevel="0" collapsed="false">
      <c r="A1451" s="660" t="e">
        <f aca="false">IF(A1450="","",IF(A1450=#REF!*12,"",+A1450+1))</f>
        <v>#REF!</v>
      </c>
      <c r="B1451" s="661" t="e">
        <f aca="false">IF(A1451="","",+B1450)</f>
        <v>#REF!</v>
      </c>
      <c r="C1451" s="661" t="e">
        <f aca="false">IF(A1451="","",IF(#REF!+'Plano Prestação Mensal Proposta'!A1451&gt;120,0,ROUND(IF(B1451&gt;0.045,(0.045*0.5),(0.5)*B1451),7)))</f>
        <v>#REF!</v>
      </c>
      <c r="D1451" s="661" t="e">
        <f aca="false">IF(A1451="","",+B1451-C1451)</f>
        <v>#REF!</v>
      </c>
      <c r="E1451" s="662" t="e">
        <f aca="false">IF(A1451="","",IF(F1450="","",+E1450-F1450))</f>
        <v>#REF!</v>
      </c>
      <c r="F1451" s="662" t="e">
        <f aca="false">IF(A1451="","",IF(J1451="","",+J1451-H1451))</f>
        <v>#REF!</v>
      </c>
      <c r="G1451" s="662" t="e">
        <f aca="false">IF(A1451="","",IF(E1451="","",ROUND(+E1451*((1+B1451)^(1/12)-1),2)))</f>
        <v>#REF!</v>
      </c>
      <c r="H1451" s="662" t="e">
        <f aca="false">IF(A1451="","",IF(E1451="","",ROUND(+E1451*((1+D1451)^(1/12)-1),2)))</f>
        <v>#REF!</v>
      </c>
      <c r="I1451" s="662" t="e">
        <f aca="false">IF(A1451="","",+G1451-H1451)</f>
        <v>#REF!</v>
      </c>
      <c r="J1451" s="662" t="e">
        <f aca="false">IF(A1451="","",IF(#REF!="","",PMT((1+D1451)^(1/12)-1,(#REF!*12)-A1451+1,-E1451)))</f>
        <v>#REF!</v>
      </c>
    </row>
    <row r="1452" customFormat="false" ht="14.25" hidden="false" customHeight="false" outlineLevel="0" collapsed="false">
      <c r="A1452" s="660" t="e">
        <f aca="false">IF(A1451="","",IF(A1451=#REF!*12,"",+A1451+1))</f>
        <v>#REF!</v>
      </c>
      <c r="B1452" s="661" t="e">
        <f aca="false">IF(A1452="","",+B1451)</f>
        <v>#REF!</v>
      </c>
      <c r="C1452" s="661" t="e">
        <f aca="false">IF(A1452="","",IF(#REF!+'Plano Prestação Mensal Proposta'!A1452&gt;120,0,ROUND(IF(B1452&gt;0.045,(0.045*0.5),(0.5)*B1452),7)))</f>
        <v>#REF!</v>
      </c>
      <c r="D1452" s="661" t="e">
        <f aca="false">IF(A1452="","",+B1452-C1452)</f>
        <v>#REF!</v>
      </c>
      <c r="E1452" s="662" t="e">
        <f aca="false">IF(A1452="","",IF(F1451="","",+E1451-F1451))</f>
        <v>#REF!</v>
      </c>
      <c r="F1452" s="662" t="e">
        <f aca="false">IF(A1452="","",IF(J1452="","",+J1452-H1452))</f>
        <v>#REF!</v>
      </c>
      <c r="G1452" s="662" t="e">
        <f aca="false">IF(A1452="","",IF(E1452="","",ROUND(+E1452*((1+B1452)^(1/12)-1),2)))</f>
        <v>#REF!</v>
      </c>
      <c r="H1452" s="662" t="e">
        <f aca="false">IF(A1452="","",IF(E1452="","",ROUND(+E1452*((1+D1452)^(1/12)-1),2)))</f>
        <v>#REF!</v>
      </c>
      <c r="I1452" s="662" t="e">
        <f aca="false">IF(A1452="","",+G1452-H1452)</f>
        <v>#REF!</v>
      </c>
      <c r="J1452" s="662" t="e">
        <f aca="false">IF(A1452="","",IF(#REF!="","",PMT((1+D1452)^(1/12)-1,(#REF!*12)-A1452+1,-E1452)))</f>
        <v>#REF!</v>
      </c>
    </row>
    <row r="1453" customFormat="false" ht="14.25" hidden="false" customHeight="false" outlineLevel="0" collapsed="false">
      <c r="A1453" s="660" t="e">
        <f aca="false">IF(A1452="","",IF(A1452=#REF!*12,"",+A1452+1))</f>
        <v>#REF!</v>
      </c>
      <c r="B1453" s="661" t="e">
        <f aca="false">IF(A1453="","",+B1452)</f>
        <v>#REF!</v>
      </c>
      <c r="C1453" s="661" t="e">
        <f aca="false">IF(A1453="","",IF(#REF!+'Plano Prestação Mensal Proposta'!A1453&gt;120,0,ROUND(IF(B1453&gt;0.045,(0.045*0.5),(0.5)*B1453),7)))</f>
        <v>#REF!</v>
      </c>
      <c r="D1453" s="661" t="e">
        <f aca="false">IF(A1453="","",+B1453-C1453)</f>
        <v>#REF!</v>
      </c>
      <c r="E1453" s="662" t="e">
        <f aca="false">IF(A1453="","",IF(F1452="","",+E1452-F1452))</f>
        <v>#REF!</v>
      </c>
      <c r="F1453" s="662" t="e">
        <f aca="false">IF(A1453="","",IF(J1453="","",+J1453-H1453))</f>
        <v>#REF!</v>
      </c>
      <c r="G1453" s="662" t="e">
        <f aca="false">IF(A1453="","",IF(E1453="","",ROUND(+E1453*((1+B1453)^(1/12)-1),2)))</f>
        <v>#REF!</v>
      </c>
      <c r="H1453" s="662" t="e">
        <f aca="false">IF(A1453="","",IF(E1453="","",ROUND(+E1453*((1+D1453)^(1/12)-1),2)))</f>
        <v>#REF!</v>
      </c>
      <c r="I1453" s="662" t="e">
        <f aca="false">IF(A1453="","",+G1453-H1453)</f>
        <v>#REF!</v>
      </c>
      <c r="J1453" s="662" t="e">
        <f aca="false">IF(A1453="","",IF(#REF!="","",PMT((1+D1453)^(1/12)-1,(#REF!*12)-A1453+1,-E1453)))</f>
        <v>#REF!</v>
      </c>
    </row>
    <row r="1454" customFormat="false" ht="14.25" hidden="false" customHeight="false" outlineLevel="0" collapsed="false">
      <c r="A1454" s="660" t="e">
        <f aca="false">IF(A1453="","",IF(A1453=#REF!*12,"",+A1453+1))</f>
        <v>#REF!</v>
      </c>
      <c r="B1454" s="661" t="e">
        <f aca="false">IF(A1454="","",+B1453)</f>
        <v>#REF!</v>
      </c>
      <c r="C1454" s="661" t="e">
        <f aca="false">IF(A1454="","",IF(#REF!+'Plano Prestação Mensal Proposta'!A1454&gt;120,0,ROUND(IF(B1454&gt;0.045,(0.045*0.5),(0.5)*B1454),7)))</f>
        <v>#REF!</v>
      </c>
      <c r="D1454" s="661" t="e">
        <f aca="false">IF(A1454="","",+B1454-C1454)</f>
        <v>#REF!</v>
      </c>
      <c r="E1454" s="662" t="e">
        <f aca="false">IF(A1454="","",IF(F1453="","",+E1453-F1453))</f>
        <v>#REF!</v>
      </c>
      <c r="F1454" s="662" t="e">
        <f aca="false">IF(A1454="","",IF(J1454="","",+J1454-H1454))</f>
        <v>#REF!</v>
      </c>
      <c r="G1454" s="662" t="e">
        <f aca="false">IF(A1454="","",IF(E1454="","",ROUND(+E1454*((1+B1454)^(1/12)-1),2)))</f>
        <v>#REF!</v>
      </c>
      <c r="H1454" s="662" t="e">
        <f aca="false">IF(A1454="","",IF(E1454="","",ROUND(+E1454*((1+D1454)^(1/12)-1),2)))</f>
        <v>#REF!</v>
      </c>
      <c r="I1454" s="662" t="e">
        <f aca="false">IF(A1454="","",+G1454-H1454)</f>
        <v>#REF!</v>
      </c>
      <c r="J1454" s="662" t="e">
        <f aca="false">IF(A1454="","",IF(#REF!="","",PMT((1+D1454)^(1/12)-1,(#REF!*12)-A1454+1,-E1454)))</f>
        <v>#REF!</v>
      </c>
    </row>
    <row r="1455" customFormat="false" ht="14.25" hidden="false" customHeight="false" outlineLevel="0" collapsed="false">
      <c r="A1455" s="660" t="e">
        <f aca="false">IF(A1454="","",IF(A1454=#REF!*12,"",+A1454+1))</f>
        <v>#REF!</v>
      </c>
      <c r="B1455" s="661" t="e">
        <f aca="false">IF(A1455="","",+B1454)</f>
        <v>#REF!</v>
      </c>
      <c r="C1455" s="661" t="e">
        <f aca="false">IF(A1455="","",IF(#REF!+'Plano Prestação Mensal Proposta'!A1455&gt;120,0,ROUND(IF(B1455&gt;0.045,(0.045*0.5),(0.5)*B1455),7)))</f>
        <v>#REF!</v>
      </c>
      <c r="D1455" s="661" t="e">
        <f aca="false">IF(A1455="","",+B1455-C1455)</f>
        <v>#REF!</v>
      </c>
      <c r="E1455" s="662" t="e">
        <f aca="false">IF(A1455="","",IF(F1454="","",+E1454-F1454))</f>
        <v>#REF!</v>
      </c>
      <c r="F1455" s="662" t="e">
        <f aca="false">IF(A1455="","",IF(J1455="","",+J1455-H1455))</f>
        <v>#REF!</v>
      </c>
      <c r="G1455" s="662" t="e">
        <f aca="false">IF(A1455="","",IF(E1455="","",ROUND(+E1455*((1+B1455)^(1/12)-1),2)))</f>
        <v>#REF!</v>
      </c>
      <c r="H1455" s="662" t="e">
        <f aca="false">IF(A1455="","",IF(E1455="","",ROUND(+E1455*((1+D1455)^(1/12)-1),2)))</f>
        <v>#REF!</v>
      </c>
      <c r="I1455" s="662" t="e">
        <f aca="false">IF(A1455="","",+G1455-H1455)</f>
        <v>#REF!</v>
      </c>
      <c r="J1455" s="662" t="e">
        <f aca="false">IF(A1455="","",IF(#REF!="","",PMT((1+D1455)^(1/12)-1,(#REF!*12)-A1455+1,-E1455)))</f>
        <v>#REF!</v>
      </c>
    </row>
    <row r="1456" customFormat="false" ht="14.25" hidden="false" customHeight="false" outlineLevel="0" collapsed="false">
      <c r="A1456" s="660" t="e">
        <f aca="false">IF(A1455="","",IF(A1455=#REF!*12,"",+A1455+1))</f>
        <v>#REF!</v>
      </c>
      <c r="B1456" s="661" t="e">
        <f aca="false">IF(A1456="","",+B1455)</f>
        <v>#REF!</v>
      </c>
      <c r="C1456" s="661" t="e">
        <f aca="false">IF(A1456="","",IF(#REF!+'Plano Prestação Mensal Proposta'!A1456&gt;120,0,ROUND(IF(B1456&gt;0.045,(0.045*0.5),(0.5)*B1456),7)))</f>
        <v>#REF!</v>
      </c>
      <c r="D1456" s="661" t="e">
        <f aca="false">IF(A1456="","",+B1456-C1456)</f>
        <v>#REF!</v>
      </c>
      <c r="E1456" s="662" t="e">
        <f aca="false">IF(A1456="","",IF(F1455="","",+E1455-F1455))</f>
        <v>#REF!</v>
      </c>
      <c r="F1456" s="662" t="e">
        <f aca="false">IF(A1456="","",IF(J1456="","",+J1456-H1456))</f>
        <v>#REF!</v>
      </c>
      <c r="G1456" s="662" t="e">
        <f aca="false">IF(A1456="","",IF(E1456="","",ROUND(+E1456*((1+B1456)^(1/12)-1),2)))</f>
        <v>#REF!</v>
      </c>
      <c r="H1456" s="662" t="e">
        <f aca="false">IF(A1456="","",IF(E1456="","",ROUND(+E1456*((1+D1456)^(1/12)-1),2)))</f>
        <v>#REF!</v>
      </c>
      <c r="I1456" s="662" t="e">
        <f aca="false">IF(A1456="","",+G1456-H1456)</f>
        <v>#REF!</v>
      </c>
      <c r="J1456" s="662" t="e">
        <f aca="false">IF(A1456="","",IF(#REF!="","",PMT((1+D1456)^(1/12)-1,(#REF!*12)-A1456+1,-E1456)))</f>
        <v>#REF!</v>
      </c>
    </row>
    <row r="1457" customFormat="false" ht="14.25" hidden="false" customHeight="false" outlineLevel="0" collapsed="false">
      <c r="A1457" s="660" t="e">
        <f aca="false">IF(A1456="","",IF(A1456=#REF!*12,"",+A1456+1))</f>
        <v>#REF!</v>
      </c>
      <c r="B1457" s="661" t="e">
        <f aca="false">IF(A1457="","",+B1456)</f>
        <v>#REF!</v>
      </c>
      <c r="C1457" s="661" t="e">
        <f aca="false">IF(A1457="","",IF(#REF!+'Plano Prestação Mensal Proposta'!A1457&gt;120,0,ROUND(IF(B1457&gt;0.045,(0.045*0.5),(0.5)*B1457),7)))</f>
        <v>#REF!</v>
      </c>
      <c r="D1457" s="661" t="e">
        <f aca="false">IF(A1457="","",+B1457-C1457)</f>
        <v>#REF!</v>
      </c>
      <c r="E1457" s="662" t="e">
        <f aca="false">IF(A1457="","",IF(F1456="","",+E1456-F1456))</f>
        <v>#REF!</v>
      </c>
      <c r="F1457" s="662" t="e">
        <f aca="false">IF(A1457="","",IF(J1457="","",+J1457-H1457))</f>
        <v>#REF!</v>
      </c>
      <c r="G1457" s="662" t="e">
        <f aca="false">IF(A1457="","",IF(E1457="","",ROUND(+E1457*((1+B1457)^(1/12)-1),2)))</f>
        <v>#REF!</v>
      </c>
      <c r="H1457" s="662" t="e">
        <f aca="false">IF(A1457="","",IF(E1457="","",ROUND(+E1457*((1+D1457)^(1/12)-1),2)))</f>
        <v>#REF!</v>
      </c>
      <c r="I1457" s="662" t="e">
        <f aca="false">IF(A1457="","",+G1457-H1457)</f>
        <v>#REF!</v>
      </c>
      <c r="J1457" s="662" t="e">
        <f aca="false">IF(A1457="","",IF(#REF!="","",PMT((1+D1457)^(1/12)-1,(#REF!*12)-A1457+1,-E1457)))</f>
        <v>#REF!</v>
      </c>
    </row>
    <row r="1458" customFormat="false" ht="14.25" hidden="false" customHeight="false" outlineLevel="0" collapsed="false">
      <c r="A1458" s="660" t="e">
        <f aca="false">IF(A1457="","",IF(A1457=#REF!*12,"",+A1457+1))</f>
        <v>#REF!</v>
      </c>
      <c r="B1458" s="661" t="e">
        <f aca="false">IF(A1458="","",+B1457)</f>
        <v>#REF!</v>
      </c>
      <c r="C1458" s="661" t="e">
        <f aca="false">IF(A1458="","",IF(#REF!+'Plano Prestação Mensal Proposta'!A1458&gt;120,0,ROUND(IF(B1458&gt;0.045,(0.045*0.5),(0.5)*B1458),7)))</f>
        <v>#REF!</v>
      </c>
      <c r="D1458" s="661" t="e">
        <f aca="false">IF(A1458="","",+B1458-C1458)</f>
        <v>#REF!</v>
      </c>
      <c r="E1458" s="662" t="e">
        <f aca="false">IF(A1458="","",IF(F1457="","",+E1457-F1457))</f>
        <v>#REF!</v>
      </c>
      <c r="F1458" s="662" t="e">
        <f aca="false">IF(A1458="","",IF(J1458="","",+J1458-H1458))</f>
        <v>#REF!</v>
      </c>
      <c r="G1458" s="662" t="e">
        <f aca="false">IF(A1458="","",IF(E1458="","",ROUND(+E1458*((1+B1458)^(1/12)-1),2)))</f>
        <v>#REF!</v>
      </c>
      <c r="H1458" s="662" t="e">
        <f aca="false">IF(A1458="","",IF(E1458="","",ROUND(+E1458*((1+D1458)^(1/12)-1),2)))</f>
        <v>#REF!</v>
      </c>
      <c r="I1458" s="662" t="e">
        <f aca="false">IF(A1458="","",+G1458-H1458)</f>
        <v>#REF!</v>
      </c>
      <c r="J1458" s="662" t="e">
        <f aca="false">IF(A1458="","",IF(#REF!="","",PMT((1+D1458)^(1/12)-1,(#REF!*12)-A1458+1,-E1458)))</f>
        <v>#REF!</v>
      </c>
    </row>
    <row r="1459" customFormat="false" ht="14.25" hidden="false" customHeight="false" outlineLevel="0" collapsed="false">
      <c r="A1459" s="660" t="e">
        <f aca="false">IF(A1458="","",IF(A1458=#REF!*12,"",+A1458+1))</f>
        <v>#REF!</v>
      </c>
      <c r="B1459" s="661" t="e">
        <f aca="false">IF(A1459="","",+B1458)</f>
        <v>#REF!</v>
      </c>
      <c r="C1459" s="661" t="e">
        <f aca="false">IF(A1459="","",IF(#REF!+'Plano Prestação Mensal Proposta'!A1459&gt;120,0,ROUND(IF(B1459&gt;0.045,(0.045*0.5),(0.5)*B1459),7)))</f>
        <v>#REF!</v>
      </c>
      <c r="D1459" s="661" t="e">
        <f aca="false">IF(A1459="","",+B1459-C1459)</f>
        <v>#REF!</v>
      </c>
      <c r="E1459" s="662" t="e">
        <f aca="false">IF(A1459="","",IF(F1458="","",+E1458-F1458))</f>
        <v>#REF!</v>
      </c>
      <c r="F1459" s="662" t="e">
        <f aca="false">IF(A1459="","",IF(J1459="","",+J1459-H1459))</f>
        <v>#REF!</v>
      </c>
      <c r="G1459" s="662" t="e">
        <f aca="false">IF(A1459="","",IF(E1459="","",ROUND(+E1459*((1+B1459)^(1/12)-1),2)))</f>
        <v>#REF!</v>
      </c>
      <c r="H1459" s="662" t="e">
        <f aca="false">IF(A1459="","",IF(E1459="","",ROUND(+E1459*((1+D1459)^(1/12)-1),2)))</f>
        <v>#REF!</v>
      </c>
      <c r="I1459" s="662" t="e">
        <f aca="false">IF(A1459="","",+G1459-H1459)</f>
        <v>#REF!</v>
      </c>
      <c r="J1459" s="662" t="e">
        <f aca="false">IF(A1459="","",IF(#REF!="","",PMT((1+D1459)^(1/12)-1,(#REF!*12)-A1459+1,-E1459)))</f>
        <v>#REF!</v>
      </c>
    </row>
    <row r="1460" customFormat="false" ht="14.25" hidden="false" customHeight="false" outlineLevel="0" collapsed="false">
      <c r="A1460" s="660" t="e">
        <f aca="false">IF(A1459="","",IF(A1459=#REF!*12,"",+A1459+1))</f>
        <v>#REF!</v>
      </c>
      <c r="B1460" s="661" t="e">
        <f aca="false">IF(A1460="","",+B1459)</f>
        <v>#REF!</v>
      </c>
      <c r="C1460" s="661" t="e">
        <f aca="false">IF(A1460="","",IF(#REF!+'Plano Prestação Mensal Proposta'!A1460&gt;120,0,ROUND(IF(B1460&gt;0.045,(0.045*0.5),(0.5)*B1460),7)))</f>
        <v>#REF!</v>
      </c>
      <c r="D1460" s="661" t="e">
        <f aca="false">IF(A1460="","",+B1460-C1460)</f>
        <v>#REF!</v>
      </c>
      <c r="E1460" s="662" t="e">
        <f aca="false">IF(A1460="","",IF(F1459="","",+E1459-F1459))</f>
        <v>#REF!</v>
      </c>
      <c r="F1460" s="662" t="e">
        <f aca="false">IF(A1460="","",IF(J1460="","",+J1460-H1460))</f>
        <v>#REF!</v>
      </c>
      <c r="G1460" s="662" t="e">
        <f aca="false">IF(A1460="","",IF(E1460="","",ROUND(+E1460*((1+B1460)^(1/12)-1),2)))</f>
        <v>#REF!</v>
      </c>
      <c r="H1460" s="662" t="e">
        <f aca="false">IF(A1460="","",IF(E1460="","",ROUND(+E1460*((1+D1460)^(1/12)-1),2)))</f>
        <v>#REF!</v>
      </c>
      <c r="I1460" s="662" t="e">
        <f aca="false">IF(A1460="","",+G1460-H1460)</f>
        <v>#REF!</v>
      </c>
      <c r="J1460" s="662" t="e">
        <f aca="false">IF(A1460="","",IF(#REF!="","",PMT((1+D1460)^(1/12)-1,(#REF!*12)-A1460+1,-E1460)))</f>
        <v>#REF!</v>
      </c>
    </row>
    <row r="1461" customFormat="false" ht="14.25" hidden="false" customHeight="false" outlineLevel="0" collapsed="false">
      <c r="A1461" s="660" t="e">
        <f aca="false">IF(A1460="","",IF(A1460=#REF!*12,"",+A1460+1))</f>
        <v>#REF!</v>
      </c>
      <c r="B1461" s="661" t="e">
        <f aca="false">IF(A1461="","",+B1460)</f>
        <v>#REF!</v>
      </c>
      <c r="C1461" s="661" t="e">
        <f aca="false">IF(A1461="","",IF(#REF!+'Plano Prestação Mensal Proposta'!A1461&gt;120,0,ROUND(IF(B1461&gt;0.045,(0.045*0.5),(0.5)*B1461),7)))</f>
        <v>#REF!</v>
      </c>
      <c r="D1461" s="661" t="e">
        <f aca="false">IF(A1461="","",+B1461-C1461)</f>
        <v>#REF!</v>
      </c>
      <c r="E1461" s="662" t="e">
        <f aca="false">IF(A1461="","",IF(F1460="","",+E1460-F1460))</f>
        <v>#REF!</v>
      </c>
      <c r="F1461" s="662" t="e">
        <f aca="false">IF(A1461="","",IF(J1461="","",+J1461-H1461))</f>
        <v>#REF!</v>
      </c>
      <c r="G1461" s="662" t="e">
        <f aca="false">IF(A1461="","",IF(E1461="","",ROUND(+E1461*((1+B1461)^(1/12)-1),2)))</f>
        <v>#REF!</v>
      </c>
      <c r="H1461" s="662" t="e">
        <f aca="false">IF(A1461="","",IF(E1461="","",ROUND(+E1461*((1+D1461)^(1/12)-1),2)))</f>
        <v>#REF!</v>
      </c>
      <c r="I1461" s="662" t="e">
        <f aca="false">IF(A1461="","",+G1461-H1461)</f>
        <v>#REF!</v>
      </c>
      <c r="J1461" s="662" t="e">
        <f aca="false">IF(A1461="","",IF(#REF!="","",PMT((1+D1461)^(1/12)-1,(#REF!*12)-A1461+1,-E1461)))</f>
        <v>#REF!</v>
      </c>
    </row>
    <row r="1462" customFormat="false" ht="14.25" hidden="false" customHeight="false" outlineLevel="0" collapsed="false">
      <c r="A1462" s="660" t="e">
        <f aca="false">IF(A1461="","",IF(A1461=#REF!*12,"",+A1461+1))</f>
        <v>#REF!</v>
      </c>
      <c r="B1462" s="661" t="e">
        <f aca="false">IF(A1462="","",+B1461)</f>
        <v>#REF!</v>
      </c>
      <c r="C1462" s="661" t="e">
        <f aca="false">IF(A1462="","",IF(#REF!+'Plano Prestação Mensal Proposta'!A1462&gt;120,0,ROUND(IF(B1462&gt;0.045,(0.045*0.5),(0.5)*B1462),7)))</f>
        <v>#REF!</v>
      </c>
      <c r="D1462" s="661" t="e">
        <f aca="false">IF(A1462="","",+B1462-C1462)</f>
        <v>#REF!</v>
      </c>
      <c r="E1462" s="662" t="e">
        <f aca="false">IF(A1462="","",IF(F1461="","",+E1461-F1461))</f>
        <v>#REF!</v>
      </c>
      <c r="F1462" s="662" t="e">
        <f aca="false">IF(A1462="","",IF(J1462="","",+J1462-H1462))</f>
        <v>#REF!</v>
      </c>
      <c r="G1462" s="662" t="e">
        <f aca="false">IF(A1462="","",IF(E1462="","",ROUND(+E1462*((1+B1462)^(1/12)-1),2)))</f>
        <v>#REF!</v>
      </c>
      <c r="H1462" s="662" t="e">
        <f aca="false">IF(A1462="","",IF(E1462="","",ROUND(+E1462*((1+D1462)^(1/12)-1),2)))</f>
        <v>#REF!</v>
      </c>
      <c r="I1462" s="662" t="e">
        <f aca="false">IF(A1462="","",+G1462-H1462)</f>
        <v>#REF!</v>
      </c>
      <c r="J1462" s="662" t="e">
        <f aca="false">IF(A1462="","",IF(#REF!="","",PMT((1+D1462)^(1/12)-1,(#REF!*12)-A1462+1,-E1462)))</f>
        <v>#REF!</v>
      </c>
    </row>
    <row r="1463" customFormat="false" ht="14.25" hidden="false" customHeight="false" outlineLevel="0" collapsed="false">
      <c r="A1463" s="660" t="e">
        <f aca="false">IF(A1462="","",IF(A1462=#REF!*12,"",+A1462+1))</f>
        <v>#REF!</v>
      </c>
      <c r="B1463" s="661" t="e">
        <f aca="false">IF(A1463="","",+B1462)</f>
        <v>#REF!</v>
      </c>
      <c r="C1463" s="661" t="e">
        <f aca="false">IF(A1463="","",IF(#REF!+'Plano Prestação Mensal Proposta'!A1463&gt;120,0,ROUND(IF(B1463&gt;0.045,(0.045*0.5),(0.5)*B1463),7)))</f>
        <v>#REF!</v>
      </c>
      <c r="D1463" s="661" t="e">
        <f aca="false">IF(A1463="","",+B1463-C1463)</f>
        <v>#REF!</v>
      </c>
      <c r="E1463" s="662" t="e">
        <f aca="false">IF(A1463="","",IF(F1462="","",+E1462-F1462))</f>
        <v>#REF!</v>
      </c>
      <c r="F1463" s="662" t="e">
        <f aca="false">IF(A1463="","",IF(J1463="","",+J1463-H1463))</f>
        <v>#REF!</v>
      </c>
      <c r="G1463" s="662" t="e">
        <f aca="false">IF(A1463="","",IF(E1463="","",ROUND(+E1463*((1+B1463)^(1/12)-1),2)))</f>
        <v>#REF!</v>
      </c>
      <c r="H1463" s="662" t="e">
        <f aca="false">IF(A1463="","",IF(E1463="","",ROUND(+E1463*((1+D1463)^(1/12)-1),2)))</f>
        <v>#REF!</v>
      </c>
      <c r="I1463" s="662" t="e">
        <f aca="false">IF(A1463="","",+G1463-H1463)</f>
        <v>#REF!</v>
      </c>
      <c r="J1463" s="662" t="e">
        <f aca="false">IF(A1463="","",IF(#REF!="","",PMT((1+D1463)^(1/12)-1,(#REF!*12)-A1463+1,-E1463)))</f>
        <v>#REF!</v>
      </c>
    </row>
    <row r="1464" customFormat="false" ht="14.25" hidden="false" customHeight="false" outlineLevel="0" collapsed="false">
      <c r="A1464" s="660" t="e">
        <f aca="false">IF(A1463="","",IF(A1463=#REF!*12,"",+A1463+1))</f>
        <v>#REF!</v>
      </c>
      <c r="B1464" s="661" t="e">
        <f aca="false">IF(A1464="","",+B1463)</f>
        <v>#REF!</v>
      </c>
      <c r="C1464" s="661" t="e">
        <f aca="false">IF(A1464="","",IF(#REF!+'Plano Prestação Mensal Proposta'!A1464&gt;120,0,ROUND(IF(B1464&gt;0.045,(0.045*0.5),(0.5)*B1464),7)))</f>
        <v>#REF!</v>
      </c>
      <c r="D1464" s="661" t="e">
        <f aca="false">IF(A1464="","",+B1464-C1464)</f>
        <v>#REF!</v>
      </c>
      <c r="E1464" s="662" t="e">
        <f aca="false">IF(A1464="","",IF(F1463="","",+E1463-F1463))</f>
        <v>#REF!</v>
      </c>
      <c r="F1464" s="662" t="e">
        <f aca="false">IF(A1464="","",IF(J1464="","",+J1464-H1464))</f>
        <v>#REF!</v>
      </c>
      <c r="G1464" s="662" t="e">
        <f aca="false">IF(A1464="","",IF(E1464="","",ROUND(+E1464*((1+B1464)^(1/12)-1),2)))</f>
        <v>#REF!</v>
      </c>
      <c r="H1464" s="662" t="e">
        <f aca="false">IF(A1464="","",IF(E1464="","",ROUND(+E1464*((1+D1464)^(1/12)-1),2)))</f>
        <v>#REF!</v>
      </c>
      <c r="I1464" s="662" t="e">
        <f aca="false">IF(A1464="","",+G1464-H1464)</f>
        <v>#REF!</v>
      </c>
      <c r="J1464" s="662" t="e">
        <f aca="false">IF(A1464="","",IF(#REF!="","",PMT((1+D1464)^(1/12)-1,(#REF!*12)-A1464+1,-E1464)))</f>
        <v>#REF!</v>
      </c>
    </row>
    <row r="1465" customFormat="false" ht="14.25" hidden="false" customHeight="false" outlineLevel="0" collapsed="false">
      <c r="A1465" s="660" t="e">
        <f aca="false">IF(A1464="","",IF(A1464=#REF!*12,"",+A1464+1))</f>
        <v>#REF!</v>
      </c>
      <c r="B1465" s="661" t="e">
        <f aca="false">IF(A1465="","",+B1464)</f>
        <v>#REF!</v>
      </c>
      <c r="C1465" s="661" t="e">
        <f aca="false">IF(A1465="","",IF(#REF!+'Plano Prestação Mensal Proposta'!A1465&gt;120,0,ROUND(IF(B1465&gt;0.045,(0.045*0.5),(0.5)*B1465),7)))</f>
        <v>#REF!</v>
      </c>
      <c r="D1465" s="661" t="e">
        <f aca="false">IF(A1465="","",+B1465-C1465)</f>
        <v>#REF!</v>
      </c>
      <c r="E1465" s="662" t="e">
        <f aca="false">IF(A1465="","",IF(F1464="","",+E1464-F1464))</f>
        <v>#REF!</v>
      </c>
      <c r="F1465" s="662" t="e">
        <f aca="false">IF(A1465="","",IF(J1465="","",+J1465-H1465))</f>
        <v>#REF!</v>
      </c>
      <c r="G1465" s="662" t="e">
        <f aca="false">IF(A1465="","",IF(E1465="","",ROUND(+E1465*((1+B1465)^(1/12)-1),2)))</f>
        <v>#REF!</v>
      </c>
      <c r="H1465" s="662" t="e">
        <f aca="false">IF(A1465="","",IF(E1465="","",ROUND(+E1465*((1+D1465)^(1/12)-1),2)))</f>
        <v>#REF!</v>
      </c>
      <c r="I1465" s="662" t="e">
        <f aca="false">IF(A1465="","",+G1465-H1465)</f>
        <v>#REF!</v>
      </c>
      <c r="J1465" s="662" t="e">
        <f aca="false">IF(A1465="","",IF(#REF!="","",PMT((1+D1465)^(1/12)-1,(#REF!*12)-A1465+1,-E1465)))</f>
        <v>#REF!</v>
      </c>
    </row>
    <row r="1466" customFormat="false" ht="14.25" hidden="false" customHeight="false" outlineLevel="0" collapsed="false">
      <c r="A1466" s="660" t="e">
        <f aca="false">IF(A1465="","",IF(A1465=#REF!*12,"",+A1465+1))</f>
        <v>#REF!</v>
      </c>
      <c r="B1466" s="661" t="e">
        <f aca="false">IF(A1466="","",+B1465)</f>
        <v>#REF!</v>
      </c>
      <c r="C1466" s="661" t="e">
        <f aca="false">IF(A1466="","",IF(#REF!+'Plano Prestação Mensal Proposta'!A1466&gt;120,0,ROUND(IF(B1466&gt;0.045,(0.045*0.5),(0.5)*B1466),7)))</f>
        <v>#REF!</v>
      </c>
      <c r="D1466" s="661" t="e">
        <f aca="false">IF(A1466="","",+B1466-C1466)</f>
        <v>#REF!</v>
      </c>
      <c r="E1466" s="662" t="e">
        <f aca="false">IF(A1466="","",IF(F1465="","",+E1465-F1465))</f>
        <v>#REF!</v>
      </c>
      <c r="F1466" s="662" t="e">
        <f aca="false">IF(A1466="","",IF(J1466="","",+J1466-H1466))</f>
        <v>#REF!</v>
      </c>
      <c r="G1466" s="662" t="e">
        <f aca="false">IF(A1466="","",IF(E1466="","",ROUND(+E1466*((1+B1466)^(1/12)-1),2)))</f>
        <v>#REF!</v>
      </c>
      <c r="H1466" s="662" t="e">
        <f aca="false">IF(A1466="","",IF(E1466="","",ROUND(+E1466*((1+D1466)^(1/12)-1),2)))</f>
        <v>#REF!</v>
      </c>
      <c r="I1466" s="662" t="e">
        <f aca="false">IF(A1466="","",+G1466-H1466)</f>
        <v>#REF!</v>
      </c>
      <c r="J1466" s="662" t="e">
        <f aca="false">IF(A1466="","",IF(#REF!="","",PMT((1+D1466)^(1/12)-1,(#REF!*12)-A1466+1,-E1466)))</f>
        <v>#REF!</v>
      </c>
    </row>
    <row r="1467" customFormat="false" ht="14.25" hidden="false" customHeight="false" outlineLevel="0" collapsed="false">
      <c r="A1467" s="660" t="e">
        <f aca="false">IF(A1466="","",IF(A1466=#REF!*12,"",+A1466+1))</f>
        <v>#REF!</v>
      </c>
      <c r="B1467" s="661" t="e">
        <f aca="false">IF(A1467="","",+B1466)</f>
        <v>#REF!</v>
      </c>
      <c r="C1467" s="661" t="e">
        <f aca="false">IF(A1467="","",IF(#REF!+'Plano Prestação Mensal Proposta'!A1467&gt;120,0,ROUND(IF(B1467&gt;0.045,(0.045*0.5),(0.5)*B1467),7)))</f>
        <v>#REF!</v>
      </c>
      <c r="D1467" s="661" t="e">
        <f aca="false">IF(A1467="","",+B1467-C1467)</f>
        <v>#REF!</v>
      </c>
      <c r="E1467" s="662" t="e">
        <f aca="false">IF(A1467="","",IF(F1466="","",+E1466-F1466))</f>
        <v>#REF!</v>
      </c>
      <c r="F1467" s="662" t="e">
        <f aca="false">IF(A1467="","",IF(J1467="","",+J1467-H1467))</f>
        <v>#REF!</v>
      </c>
      <c r="G1467" s="662" t="e">
        <f aca="false">IF(A1467="","",IF(E1467="","",ROUND(+E1467*((1+B1467)^(1/12)-1),2)))</f>
        <v>#REF!</v>
      </c>
      <c r="H1467" s="662" t="e">
        <f aca="false">IF(A1467="","",IF(E1467="","",ROUND(+E1467*((1+D1467)^(1/12)-1),2)))</f>
        <v>#REF!</v>
      </c>
      <c r="I1467" s="662" t="e">
        <f aca="false">IF(A1467="","",+G1467-H1467)</f>
        <v>#REF!</v>
      </c>
      <c r="J1467" s="662" t="e">
        <f aca="false">IF(A1467="","",IF(#REF!="","",PMT((1+D1467)^(1/12)-1,(#REF!*12)-A1467+1,-E1467)))</f>
        <v>#REF!</v>
      </c>
    </row>
    <row r="1468" customFormat="false" ht="14.25" hidden="false" customHeight="false" outlineLevel="0" collapsed="false">
      <c r="A1468" s="660" t="e">
        <f aca="false">IF(A1467="","",IF(A1467=#REF!*12,"",+A1467+1))</f>
        <v>#REF!</v>
      </c>
      <c r="B1468" s="661" t="e">
        <f aca="false">IF(A1468="","",+B1467)</f>
        <v>#REF!</v>
      </c>
      <c r="C1468" s="661" t="e">
        <f aca="false">IF(A1468="","",IF(#REF!+'Plano Prestação Mensal Proposta'!A1468&gt;120,0,ROUND(IF(B1468&gt;0.045,(0.045*0.5),(0.5)*B1468),7)))</f>
        <v>#REF!</v>
      </c>
      <c r="D1468" s="661" t="e">
        <f aca="false">IF(A1468="","",+B1468-C1468)</f>
        <v>#REF!</v>
      </c>
      <c r="E1468" s="662" t="e">
        <f aca="false">IF(A1468="","",IF(F1467="","",+E1467-F1467))</f>
        <v>#REF!</v>
      </c>
      <c r="F1468" s="662" t="e">
        <f aca="false">IF(A1468="","",IF(J1468="","",+J1468-H1468))</f>
        <v>#REF!</v>
      </c>
      <c r="G1468" s="662" t="e">
        <f aca="false">IF(A1468="","",IF(E1468="","",ROUND(+E1468*((1+B1468)^(1/12)-1),2)))</f>
        <v>#REF!</v>
      </c>
      <c r="H1468" s="662" t="e">
        <f aca="false">IF(A1468="","",IF(E1468="","",ROUND(+E1468*((1+D1468)^(1/12)-1),2)))</f>
        <v>#REF!</v>
      </c>
      <c r="I1468" s="662" t="e">
        <f aca="false">IF(A1468="","",+G1468-H1468)</f>
        <v>#REF!</v>
      </c>
      <c r="J1468" s="662" t="e">
        <f aca="false">IF(A1468="","",IF(#REF!="","",PMT((1+D1468)^(1/12)-1,(#REF!*12)-A1468+1,-E1468)))</f>
        <v>#REF!</v>
      </c>
    </row>
    <row r="1469" customFormat="false" ht="14.25" hidden="false" customHeight="false" outlineLevel="0" collapsed="false">
      <c r="A1469" s="660" t="e">
        <f aca="false">IF(A1468="","",IF(A1468=#REF!*12,"",+A1468+1))</f>
        <v>#REF!</v>
      </c>
      <c r="B1469" s="661" t="e">
        <f aca="false">IF(A1469="","",+B1468)</f>
        <v>#REF!</v>
      </c>
      <c r="C1469" s="661" t="e">
        <f aca="false">IF(A1469="","",IF(#REF!+'Plano Prestação Mensal Proposta'!A1469&gt;120,0,ROUND(IF(B1469&gt;0.045,(0.045*0.5),(0.5)*B1469),7)))</f>
        <v>#REF!</v>
      </c>
      <c r="D1469" s="661" t="e">
        <f aca="false">IF(A1469="","",+B1469-C1469)</f>
        <v>#REF!</v>
      </c>
      <c r="E1469" s="662" t="e">
        <f aca="false">IF(A1469="","",IF(F1468="","",+E1468-F1468))</f>
        <v>#REF!</v>
      </c>
      <c r="F1469" s="662" t="e">
        <f aca="false">IF(A1469="","",IF(J1469="","",+J1469-H1469))</f>
        <v>#REF!</v>
      </c>
      <c r="G1469" s="662" t="e">
        <f aca="false">IF(A1469="","",IF(E1469="","",ROUND(+E1469*((1+B1469)^(1/12)-1),2)))</f>
        <v>#REF!</v>
      </c>
      <c r="H1469" s="662" t="e">
        <f aca="false">IF(A1469="","",IF(E1469="","",ROUND(+E1469*((1+D1469)^(1/12)-1),2)))</f>
        <v>#REF!</v>
      </c>
      <c r="I1469" s="662" t="e">
        <f aca="false">IF(A1469="","",+G1469-H1469)</f>
        <v>#REF!</v>
      </c>
      <c r="J1469" s="662" t="e">
        <f aca="false">IF(A1469="","",IF(#REF!="","",PMT((1+D1469)^(1/12)-1,(#REF!*12)-A1469+1,-E1469)))</f>
        <v>#REF!</v>
      </c>
    </row>
    <row r="1470" customFormat="false" ht="14.25" hidden="false" customHeight="false" outlineLevel="0" collapsed="false">
      <c r="A1470" s="660" t="e">
        <f aca="false">IF(A1469="","",IF(A1469=#REF!*12,"",+A1469+1))</f>
        <v>#REF!</v>
      </c>
      <c r="B1470" s="661" t="e">
        <f aca="false">IF(A1470="","",+B1469)</f>
        <v>#REF!</v>
      </c>
      <c r="C1470" s="661" t="e">
        <f aca="false">IF(A1470="","",IF(#REF!+'Plano Prestação Mensal Proposta'!A1470&gt;120,0,ROUND(IF(B1470&gt;0.045,(0.045*0.5),(0.5)*B1470),7)))</f>
        <v>#REF!</v>
      </c>
      <c r="D1470" s="661" t="e">
        <f aca="false">IF(A1470="","",+B1470-C1470)</f>
        <v>#REF!</v>
      </c>
      <c r="E1470" s="662" t="e">
        <f aca="false">IF(A1470="","",IF(F1469="","",+E1469-F1469))</f>
        <v>#REF!</v>
      </c>
      <c r="F1470" s="662" t="e">
        <f aca="false">IF(A1470="","",IF(J1470="","",+J1470-H1470))</f>
        <v>#REF!</v>
      </c>
      <c r="G1470" s="662" t="e">
        <f aca="false">IF(A1470="","",IF(E1470="","",ROUND(+E1470*((1+B1470)^(1/12)-1),2)))</f>
        <v>#REF!</v>
      </c>
      <c r="H1470" s="662" t="e">
        <f aca="false">IF(A1470="","",IF(E1470="","",ROUND(+E1470*((1+D1470)^(1/12)-1),2)))</f>
        <v>#REF!</v>
      </c>
      <c r="I1470" s="662" t="e">
        <f aca="false">IF(A1470="","",+G1470-H1470)</f>
        <v>#REF!</v>
      </c>
      <c r="J1470" s="662" t="e">
        <f aca="false">IF(A1470="","",IF(#REF!="","",PMT((1+D1470)^(1/12)-1,(#REF!*12)-A1470+1,-E1470)))</f>
        <v>#REF!</v>
      </c>
    </row>
    <row r="1471" customFormat="false" ht="14.25" hidden="false" customHeight="false" outlineLevel="0" collapsed="false">
      <c r="A1471" s="660" t="e">
        <f aca="false">IF(A1470="","",IF(A1470=#REF!*12,"",+A1470+1))</f>
        <v>#REF!</v>
      </c>
      <c r="B1471" s="661" t="e">
        <f aca="false">IF(A1471="","",+B1470)</f>
        <v>#REF!</v>
      </c>
      <c r="C1471" s="661" t="e">
        <f aca="false">IF(A1471="","",IF(#REF!+'Plano Prestação Mensal Proposta'!A1471&gt;120,0,ROUND(IF(B1471&gt;0.045,(0.045*0.5),(0.5)*B1471),7)))</f>
        <v>#REF!</v>
      </c>
      <c r="D1471" s="661" t="e">
        <f aca="false">IF(A1471="","",+B1471-C1471)</f>
        <v>#REF!</v>
      </c>
      <c r="E1471" s="662" t="e">
        <f aca="false">IF(A1471="","",IF(F1470="","",+E1470-F1470))</f>
        <v>#REF!</v>
      </c>
      <c r="F1471" s="662" t="e">
        <f aca="false">IF(A1471="","",IF(J1471="","",+J1471-H1471))</f>
        <v>#REF!</v>
      </c>
      <c r="G1471" s="662" t="e">
        <f aca="false">IF(A1471="","",IF(E1471="","",ROUND(+E1471*((1+B1471)^(1/12)-1),2)))</f>
        <v>#REF!</v>
      </c>
      <c r="H1471" s="662" t="e">
        <f aca="false">IF(A1471="","",IF(E1471="","",ROUND(+E1471*((1+D1471)^(1/12)-1),2)))</f>
        <v>#REF!</v>
      </c>
      <c r="I1471" s="662" t="e">
        <f aca="false">IF(A1471="","",+G1471-H1471)</f>
        <v>#REF!</v>
      </c>
      <c r="J1471" s="662" t="e">
        <f aca="false">IF(A1471="","",IF(#REF!="","",PMT((1+D1471)^(1/12)-1,(#REF!*12)-A1471+1,-E1471)))</f>
        <v>#REF!</v>
      </c>
    </row>
    <row r="1472" customFormat="false" ht="14.25" hidden="false" customHeight="false" outlineLevel="0" collapsed="false">
      <c r="A1472" s="660" t="e">
        <f aca="false">IF(A1471="","",IF(A1471=#REF!*12,"",+A1471+1))</f>
        <v>#REF!</v>
      </c>
      <c r="B1472" s="661" t="e">
        <f aca="false">IF(A1472="","",+B1471)</f>
        <v>#REF!</v>
      </c>
      <c r="C1472" s="661" t="e">
        <f aca="false">IF(A1472="","",IF(#REF!+'Plano Prestação Mensal Proposta'!A1472&gt;120,0,ROUND(IF(B1472&gt;0.045,(0.045*0.5),(0.5)*B1472),7)))</f>
        <v>#REF!</v>
      </c>
      <c r="D1472" s="661" t="e">
        <f aca="false">IF(A1472="","",+B1472-C1472)</f>
        <v>#REF!</v>
      </c>
      <c r="E1472" s="662" t="e">
        <f aca="false">IF(A1472="","",IF(F1471="","",+E1471-F1471))</f>
        <v>#REF!</v>
      </c>
      <c r="F1472" s="662" t="e">
        <f aca="false">IF(A1472="","",IF(J1472="","",+J1472-H1472))</f>
        <v>#REF!</v>
      </c>
      <c r="G1472" s="662" t="e">
        <f aca="false">IF(A1472="","",IF(E1472="","",ROUND(+E1472*((1+B1472)^(1/12)-1),2)))</f>
        <v>#REF!</v>
      </c>
      <c r="H1472" s="662" t="e">
        <f aca="false">IF(A1472="","",IF(E1472="","",ROUND(+E1472*((1+D1472)^(1/12)-1),2)))</f>
        <v>#REF!</v>
      </c>
      <c r="I1472" s="662" t="e">
        <f aca="false">IF(A1472="","",+G1472-H1472)</f>
        <v>#REF!</v>
      </c>
      <c r="J1472" s="662" t="e">
        <f aca="false">IF(A1472="","",IF(#REF!="","",PMT((1+D1472)^(1/12)-1,(#REF!*12)-A1472+1,-E1472)))</f>
        <v>#REF!</v>
      </c>
    </row>
    <row r="1473" customFormat="false" ht="14.25" hidden="false" customHeight="false" outlineLevel="0" collapsed="false">
      <c r="A1473" s="660" t="e">
        <f aca="false">IF(A1472="","",IF(A1472=#REF!*12,"",+A1472+1))</f>
        <v>#REF!</v>
      </c>
      <c r="B1473" s="661" t="e">
        <f aca="false">IF(A1473="","",+B1472)</f>
        <v>#REF!</v>
      </c>
      <c r="C1473" s="661" t="e">
        <f aca="false">IF(A1473="","",IF(#REF!+'Plano Prestação Mensal Proposta'!A1473&gt;120,0,ROUND(IF(B1473&gt;0.045,(0.045*0.5),(0.5)*B1473),7)))</f>
        <v>#REF!</v>
      </c>
      <c r="D1473" s="661" t="e">
        <f aca="false">IF(A1473="","",+B1473-C1473)</f>
        <v>#REF!</v>
      </c>
      <c r="E1473" s="662" t="e">
        <f aca="false">IF(A1473="","",IF(F1472="","",+E1472-F1472))</f>
        <v>#REF!</v>
      </c>
      <c r="F1473" s="662" t="e">
        <f aca="false">IF(A1473="","",IF(J1473="","",+J1473-H1473))</f>
        <v>#REF!</v>
      </c>
      <c r="G1473" s="662" t="e">
        <f aca="false">IF(A1473="","",IF(E1473="","",ROUND(+E1473*((1+B1473)^(1/12)-1),2)))</f>
        <v>#REF!</v>
      </c>
      <c r="H1473" s="662" t="e">
        <f aca="false">IF(A1473="","",IF(E1473="","",ROUND(+E1473*((1+D1473)^(1/12)-1),2)))</f>
        <v>#REF!</v>
      </c>
      <c r="I1473" s="662" t="e">
        <f aca="false">IF(A1473="","",+G1473-H1473)</f>
        <v>#REF!</v>
      </c>
      <c r="J1473" s="662" t="e">
        <f aca="false">IF(A1473="","",IF(#REF!="","",PMT((1+D1473)^(1/12)-1,(#REF!*12)-A1473+1,-E1473)))</f>
        <v>#REF!</v>
      </c>
    </row>
    <row r="1474" customFormat="false" ht="14.25" hidden="false" customHeight="false" outlineLevel="0" collapsed="false">
      <c r="A1474" s="660" t="e">
        <f aca="false">IF(A1473="","",IF(A1473=#REF!*12,"",+A1473+1))</f>
        <v>#REF!</v>
      </c>
      <c r="B1474" s="661" t="e">
        <f aca="false">IF(A1474="","",+B1473)</f>
        <v>#REF!</v>
      </c>
      <c r="C1474" s="661" t="e">
        <f aca="false">IF(A1474="","",IF(#REF!+'Plano Prestação Mensal Proposta'!A1474&gt;120,0,ROUND(IF(B1474&gt;0.045,(0.045*0.5),(0.5)*B1474),7)))</f>
        <v>#REF!</v>
      </c>
      <c r="D1474" s="661" t="e">
        <f aca="false">IF(A1474="","",+B1474-C1474)</f>
        <v>#REF!</v>
      </c>
      <c r="E1474" s="662" t="e">
        <f aca="false">IF(A1474="","",IF(F1473="","",+E1473-F1473))</f>
        <v>#REF!</v>
      </c>
      <c r="F1474" s="662" t="e">
        <f aca="false">IF(A1474="","",IF(J1474="","",+J1474-H1474))</f>
        <v>#REF!</v>
      </c>
      <c r="G1474" s="662" t="e">
        <f aca="false">IF(A1474="","",IF(E1474="","",ROUND(+E1474*((1+B1474)^(1/12)-1),2)))</f>
        <v>#REF!</v>
      </c>
      <c r="H1474" s="662" t="e">
        <f aca="false">IF(A1474="","",IF(E1474="","",ROUND(+E1474*((1+D1474)^(1/12)-1),2)))</f>
        <v>#REF!</v>
      </c>
      <c r="I1474" s="662" t="e">
        <f aca="false">IF(A1474="","",+G1474-H1474)</f>
        <v>#REF!</v>
      </c>
      <c r="J1474" s="662" t="e">
        <f aca="false">IF(A1474="","",IF(#REF!="","",PMT((1+D1474)^(1/12)-1,(#REF!*12)-A1474+1,-E1474)))</f>
        <v>#REF!</v>
      </c>
    </row>
    <row r="1475" customFormat="false" ht="14.25" hidden="false" customHeight="false" outlineLevel="0" collapsed="false">
      <c r="A1475" s="660" t="e">
        <f aca="false">IF(A1474="","",IF(A1474=#REF!*12,"",+A1474+1))</f>
        <v>#REF!</v>
      </c>
      <c r="B1475" s="661" t="e">
        <f aca="false">IF(A1475="","",+B1474)</f>
        <v>#REF!</v>
      </c>
      <c r="C1475" s="661" t="e">
        <f aca="false">IF(A1475="","",IF(#REF!+'Plano Prestação Mensal Proposta'!A1475&gt;120,0,ROUND(IF(B1475&gt;0.045,(0.045*0.5),(0.5)*B1475),7)))</f>
        <v>#REF!</v>
      </c>
      <c r="D1475" s="661" t="e">
        <f aca="false">IF(A1475="","",+B1475-C1475)</f>
        <v>#REF!</v>
      </c>
      <c r="E1475" s="662" t="e">
        <f aca="false">IF(A1475="","",IF(F1474="","",+E1474-F1474))</f>
        <v>#REF!</v>
      </c>
      <c r="F1475" s="662" t="e">
        <f aca="false">IF(A1475="","",IF(J1475="","",+J1475-H1475))</f>
        <v>#REF!</v>
      </c>
      <c r="G1475" s="662" t="e">
        <f aca="false">IF(A1475="","",IF(E1475="","",ROUND(+E1475*((1+B1475)^(1/12)-1),2)))</f>
        <v>#REF!</v>
      </c>
      <c r="H1475" s="662" t="e">
        <f aca="false">IF(A1475="","",IF(E1475="","",ROUND(+E1475*((1+D1475)^(1/12)-1),2)))</f>
        <v>#REF!</v>
      </c>
      <c r="I1475" s="662" t="e">
        <f aca="false">IF(A1475="","",+G1475-H1475)</f>
        <v>#REF!</v>
      </c>
      <c r="J1475" s="662" t="e">
        <f aca="false">IF(A1475="","",IF(#REF!="","",PMT((1+D1475)^(1/12)-1,(#REF!*12)-A1475+1,-E1475)))</f>
        <v>#REF!</v>
      </c>
    </row>
    <row r="1476" customFormat="false" ht="14.25" hidden="false" customHeight="false" outlineLevel="0" collapsed="false">
      <c r="A1476" s="660" t="e">
        <f aca="false">IF(A1475="","",IF(A1475=#REF!*12,"",+A1475+1))</f>
        <v>#REF!</v>
      </c>
      <c r="B1476" s="661" t="e">
        <f aca="false">IF(A1476="","",+B1475)</f>
        <v>#REF!</v>
      </c>
      <c r="C1476" s="661" t="e">
        <f aca="false">IF(A1476="","",IF(#REF!+'Plano Prestação Mensal Proposta'!A1476&gt;120,0,ROUND(IF(B1476&gt;0.045,(0.045*0.5),(0.5)*B1476),7)))</f>
        <v>#REF!</v>
      </c>
      <c r="D1476" s="661" t="e">
        <f aca="false">IF(A1476="","",+B1476-C1476)</f>
        <v>#REF!</v>
      </c>
      <c r="E1476" s="662" t="e">
        <f aca="false">IF(A1476="","",IF(F1475="","",+E1475-F1475))</f>
        <v>#REF!</v>
      </c>
      <c r="F1476" s="662" t="e">
        <f aca="false">IF(A1476="","",IF(J1476="","",+J1476-H1476))</f>
        <v>#REF!</v>
      </c>
      <c r="G1476" s="662" t="e">
        <f aca="false">IF(A1476="","",IF(E1476="","",ROUND(+E1476*((1+B1476)^(1/12)-1),2)))</f>
        <v>#REF!</v>
      </c>
      <c r="H1476" s="662" t="e">
        <f aca="false">IF(A1476="","",IF(E1476="","",ROUND(+E1476*((1+D1476)^(1/12)-1),2)))</f>
        <v>#REF!</v>
      </c>
      <c r="I1476" s="662" t="e">
        <f aca="false">IF(A1476="","",+G1476-H1476)</f>
        <v>#REF!</v>
      </c>
      <c r="J1476" s="662" t="e">
        <f aca="false">IF(A1476="","",IF(#REF!="","",PMT((1+D1476)^(1/12)-1,(#REF!*12)-A1476+1,-E1476)))</f>
        <v>#REF!</v>
      </c>
    </row>
    <row r="1477" customFormat="false" ht="14.25" hidden="false" customHeight="false" outlineLevel="0" collapsed="false">
      <c r="A1477" s="660" t="e">
        <f aca="false">IF(A1476="","",IF(A1476=#REF!*12,"",+A1476+1))</f>
        <v>#REF!</v>
      </c>
      <c r="B1477" s="661" t="e">
        <f aca="false">IF(A1477="","",+B1476)</f>
        <v>#REF!</v>
      </c>
      <c r="C1477" s="661" t="e">
        <f aca="false">IF(A1477="","",IF(#REF!+'Plano Prestação Mensal Proposta'!A1477&gt;120,0,ROUND(IF(B1477&gt;0.045,(0.045*0.5),(0.5)*B1477),7)))</f>
        <v>#REF!</v>
      </c>
      <c r="D1477" s="661" t="e">
        <f aca="false">IF(A1477="","",+B1477-C1477)</f>
        <v>#REF!</v>
      </c>
      <c r="E1477" s="662" t="e">
        <f aca="false">IF(A1477="","",IF(F1476="","",+E1476-F1476))</f>
        <v>#REF!</v>
      </c>
      <c r="F1477" s="662" t="e">
        <f aca="false">IF(A1477="","",IF(J1477="","",+J1477-H1477))</f>
        <v>#REF!</v>
      </c>
      <c r="G1477" s="662" t="e">
        <f aca="false">IF(A1477="","",IF(E1477="","",ROUND(+E1477*((1+B1477)^(1/12)-1),2)))</f>
        <v>#REF!</v>
      </c>
      <c r="H1477" s="662" t="e">
        <f aca="false">IF(A1477="","",IF(E1477="","",ROUND(+E1477*((1+D1477)^(1/12)-1),2)))</f>
        <v>#REF!</v>
      </c>
      <c r="I1477" s="662" t="e">
        <f aca="false">IF(A1477="","",+G1477-H1477)</f>
        <v>#REF!</v>
      </c>
      <c r="J1477" s="662" t="e">
        <f aca="false">IF(A1477="","",IF(#REF!="","",PMT((1+D1477)^(1/12)-1,(#REF!*12)-A1477+1,-E1477)))</f>
        <v>#REF!</v>
      </c>
    </row>
    <row r="1478" customFormat="false" ht="14.25" hidden="false" customHeight="false" outlineLevel="0" collapsed="false">
      <c r="A1478" s="660" t="e">
        <f aca="false">IF(A1477="","",IF(A1477=#REF!*12,"",+A1477+1))</f>
        <v>#REF!</v>
      </c>
      <c r="B1478" s="661" t="e">
        <f aca="false">IF(A1478="","",+B1477)</f>
        <v>#REF!</v>
      </c>
      <c r="C1478" s="661" t="e">
        <f aca="false">IF(A1478="","",IF(#REF!+'Plano Prestação Mensal Proposta'!A1478&gt;120,0,ROUND(IF(B1478&gt;0.045,(0.045*0.5),(0.5)*B1478),7)))</f>
        <v>#REF!</v>
      </c>
      <c r="D1478" s="661" t="e">
        <f aca="false">IF(A1478="","",+B1478-C1478)</f>
        <v>#REF!</v>
      </c>
      <c r="E1478" s="662" t="e">
        <f aca="false">IF(A1478="","",IF(F1477="","",+E1477-F1477))</f>
        <v>#REF!</v>
      </c>
      <c r="F1478" s="662" t="e">
        <f aca="false">IF(A1478="","",IF(J1478="","",+J1478-H1478))</f>
        <v>#REF!</v>
      </c>
      <c r="G1478" s="662" t="e">
        <f aca="false">IF(A1478="","",IF(E1478="","",ROUND(+E1478*((1+B1478)^(1/12)-1),2)))</f>
        <v>#REF!</v>
      </c>
      <c r="H1478" s="662" t="e">
        <f aca="false">IF(A1478="","",IF(E1478="","",ROUND(+E1478*((1+D1478)^(1/12)-1),2)))</f>
        <v>#REF!</v>
      </c>
      <c r="I1478" s="662" t="e">
        <f aca="false">IF(A1478="","",+G1478-H1478)</f>
        <v>#REF!</v>
      </c>
      <c r="J1478" s="662" t="e">
        <f aca="false">IF(A1478="","",IF(#REF!="","",PMT((1+D1478)^(1/12)-1,(#REF!*12)-A1478+1,-E1478)))</f>
        <v>#REF!</v>
      </c>
    </row>
    <row r="1479" customFormat="false" ht="14.25" hidden="false" customHeight="false" outlineLevel="0" collapsed="false">
      <c r="A1479" s="660" t="e">
        <f aca="false">IF(A1478="","",IF(A1478=#REF!*12,"",+A1478+1))</f>
        <v>#REF!</v>
      </c>
      <c r="B1479" s="661" t="e">
        <f aca="false">IF(A1479="","",+B1478)</f>
        <v>#REF!</v>
      </c>
      <c r="C1479" s="661" t="e">
        <f aca="false">IF(A1479="","",IF(#REF!+'Plano Prestação Mensal Proposta'!A1479&gt;120,0,ROUND(IF(B1479&gt;0.045,(0.045*0.5),(0.5)*B1479),7)))</f>
        <v>#REF!</v>
      </c>
      <c r="D1479" s="661" t="e">
        <f aca="false">IF(A1479="","",+B1479-C1479)</f>
        <v>#REF!</v>
      </c>
      <c r="E1479" s="662" t="e">
        <f aca="false">IF(A1479="","",IF(F1478="","",+E1478-F1478))</f>
        <v>#REF!</v>
      </c>
      <c r="F1479" s="662" t="e">
        <f aca="false">IF(A1479="","",IF(J1479="","",+J1479-H1479))</f>
        <v>#REF!</v>
      </c>
      <c r="G1479" s="662" t="e">
        <f aca="false">IF(A1479="","",IF(E1479="","",ROUND(+E1479*((1+B1479)^(1/12)-1),2)))</f>
        <v>#REF!</v>
      </c>
      <c r="H1479" s="662" t="e">
        <f aca="false">IF(A1479="","",IF(E1479="","",ROUND(+E1479*((1+D1479)^(1/12)-1),2)))</f>
        <v>#REF!</v>
      </c>
      <c r="I1479" s="662" t="e">
        <f aca="false">IF(A1479="","",+G1479-H1479)</f>
        <v>#REF!</v>
      </c>
      <c r="J1479" s="662" t="e">
        <f aca="false">IF(A1479="","",IF(#REF!="","",PMT((1+D1479)^(1/12)-1,(#REF!*12)-A1479+1,-E1479)))</f>
        <v>#REF!</v>
      </c>
    </row>
    <row r="1480" customFormat="false" ht="14.25" hidden="false" customHeight="false" outlineLevel="0" collapsed="false">
      <c r="A1480" s="660" t="e">
        <f aca="false">IF(A1479="","",IF(A1479=#REF!*12,"",+A1479+1))</f>
        <v>#REF!</v>
      </c>
      <c r="B1480" s="661" t="e">
        <f aca="false">IF(A1480="","",+B1479)</f>
        <v>#REF!</v>
      </c>
      <c r="C1480" s="661" t="e">
        <f aca="false">IF(A1480="","",IF(#REF!+'Plano Prestação Mensal Proposta'!A1480&gt;120,0,ROUND(IF(B1480&gt;0.045,(0.045*0.5),(0.5)*B1480),7)))</f>
        <v>#REF!</v>
      </c>
      <c r="D1480" s="661" t="e">
        <f aca="false">IF(A1480="","",+B1480-C1480)</f>
        <v>#REF!</v>
      </c>
      <c r="E1480" s="662" t="e">
        <f aca="false">IF(A1480="","",IF(F1479="","",+E1479-F1479))</f>
        <v>#REF!</v>
      </c>
      <c r="F1480" s="662" t="e">
        <f aca="false">IF(A1480="","",IF(J1480="","",+J1480-H1480))</f>
        <v>#REF!</v>
      </c>
      <c r="G1480" s="662" t="e">
        <f aca="false">IF(A1480="","",IF(E1480="","",ROUND(+E1480*((1+B1480)^(1/12)-1),2)))</f>
        <v>#REF!</v>
      </c>
      <c r="H1480" s="662" t="e">
        <f aca="false">IF(A1480="","",IF(E1480="","",ROUND(+E1480*((1+D1480)^(1/12)-1),2)))</f>
        <v>#REF!</v>
      </c>
      <c r="I1480" s="662" t="e">
        <f aca="false">IF(A1480="","",+G1480-H1480)</f>
        <v>#REF!</v>
      </c>
      <c r="J1480" s="662" t="e">
        <f aca="false">IF(A1480="","",IF(#REF!="","",PMT((1+D1480)^(1/12)-1,(#REF!*12)-A1480+1,-E1480)))</f>
        <v>#REF!</v>
      </c>
    </row>
    <row r="1481" customFormat="false" ht="14.25" hidden="false" customHeight="false" outlineLevel="0" collapsed="false">
      <c r="A1481" s="660" t="e">
        <f aca="false">IF(A1480="","",IF(A1480=#REF!*12,"",+A1480+1))</f>
        <v>#REF!</v>
      </c>
      <c r="B1481" s="661" t="e">
        <f aca="false">IF(A1481="","",+B1480)</f>
        <v>#REF!</v>
      </c>
      <c r="C1481" s="661" t="e">
        <f aca="false">IF(A1481="","",IF(#REF!+'Plano Prestação Mensal Proposta'!A1481&gt;120,0,ROUND(IF(B1481&gt;0.045,(0.045*0.5),(0.5)*B1481),7)))</f>
        <v>#REF!</v>
      </c>
      <c r="D1481" s="661" t="e">
        <f aca="false">IF(A1481="","",+B1481-C1481)</f>
        <v>#REF!</v>
      </c>
      <c r="E1481" s="662" t="e">
        <f aca="false">IF(A1481="","",IF(F1480="","",+E1480-F1480))</f>
        <v>#REF!</v>
      </c>
      <c r="F1481" s="662" t="e">
        <f aca="false">IF(A1481="","",IF(J1481="","",+J1481-H1481))</f>
        <v>#REF!</v>
      </c>
      <c r="G1481" s="662" t="e">
        <f aca="false">IF(A1481="","",IF(E1481="","",ROUND(+E1481*((1+B1481)^(1/12)-1),2)))</f>
        <v>#REF!</v>
      </c>
      <c r="H1481" s="662" t="e">
        <f aca="false">IF(A1481="","",IF(E1481="","",ROUND(+E1481*((1+D1481)^(1/12)-1),2)))</f>
        <v>#REF!</v>
      </c>
      <c r="I1481" s="662" t="e">
        <f aca="false">IF(A1481="","",+G1481-H1481)</f>
        <v>#REF!</v>
      </c>
      <c r="J1481" s="662" t="e">
        <f aca="false">IF(A1481="","",IF(#REF!="","",PMT((1+D1481)^(1/12)-1,(#REF!*12)-A1481+1,-E1481)))</f>
        <v>#REF!</v>
      </c>
    </row>
    <row r="1482" customFormat="false" ht="14.25" hidden="false" customHeight="false" outlineLevel="0" collapsed="false">
      <c r="A1482" s="660" t="e">
        <f aca="false">IF(A1481="","",IF(A1481=#REF!*12,"",+A1481+1))</f>
        <v>#REF!</v>
      </c>
      <c r="B1482" s="661" t="e">
        <f aca="false">IF(A1482="","",+B1481)</f>
        <v>#REF!</v>
      </c>
      <c r="C1482" s="661" t="e">
        <f aca="false">IF(A1482="","",IF(#REF!+'Plano Prestação Mensal Proposta'!A1482&gt;120,0,ROUND(IF(B1482&gt;0.045,(0.045*0.5),(0.5)*B1482),7)))</f>
        <v>#REF!</v>
      </c>
      <c r="D1482" s="661" t="e">
        <f aca="false">IF(A1482="","",+B1482-C1482)</f>
        <v>#REF!</v>
      </c>
      <c r="E1482" s="662" t="e">
        <f aca="false">IF(A1482="","",IF(F1481="","",+E1481-F1481))</f>
        <v>#REF!</v>
      </c>
      <c r="F1482" s="662" t="e">
        <f aca="false">IF(A1482="","",IF(J1482="","",+J1482-H1482))</f>
        <v>#REF!</v>
      </c>
      <c r="G1482" s="662" t="e">
        <f aca="false">IF(A1482="","",IF(E1482="","",ROUND(+E1482*((1+B1482)^(1/12)-1),2)))</f>
        <v>#REF!</v>
      </c>
      <c r="H1482" s="662" t="e">
        <f aca="false">IF(A1482="","",IF(E1482="","",ROUND(+E1482*((1+D1482)^(1/12)-1),2)))</f>
        <v>#REF!</v>
      </c>
      <c r="I1482" s="662" t="e">
        <f aca="false">IF(A1482="","",+G1482-H1482)</f>
        <v>#REF!</v>
      </c>
      <c r="J1482" s="662" t="e">
        <f aca="false">IF(A1482="","",IF(#REF!="","",PMT((1+D1482)^(1/12)-1,(#REF!*12)-A1482+1,-E1482)))</f>
        <v>#REF!</v>
      </c>
    </row>
    <row r="1483" customFormat="false" ht="14.25" hidden="false" customHeight="false" outlineLevel="0" collapsed="false">
      <c r="A1483" s="660" t="e">
        <f aca="false">IF(A1482="","",IF(A1482=#REF!*12,"",+A1482+1))</f>
        <v>#REF!</v>
      </c>
      <c r="B1483" s="661" t="e">
        <f aca="false">IF(A1483="","",+B1482)</f>
        <v>#REF!</v>
      </c>
      <c r="C1483" s="661" t="e">
        <f aca="false">IF(A1483="","",IF(#REF!+'Plano Prestação Mensal Proposta'!A1483&gt;120,0,ROUND(IF(B1483&gt;0.045,(0.045*0.5),(0.5)*B1483),7)))</f>
        <v>#REF!</v>
      </c>
      <c r="D1483" s="661" t="e">
        <f aca="false">IF(A1483="","",+B1483-C1483)</f>
        <v>#REF!</v>
      </c>
      <c r="E1483" s="662" t="e">
        <f aca="false">IF(A1483="","",IF(F1482="","",+E1482-F1482))</f>
        <v>#REF!</v>
      </c>
      <c r="F1483" s="662" t="e">
        <f aca="false">IF(A1483="","",IF(J1483="","",+J1483-H1483))</f>
        <v>#REF!</v>
      </c>
      <c r="G1483" s="662" t="e">
        <f aca="false">IF(A1483="","",IF(E1483="","",ROUND(+E1483*((1+B1483)^(1/12)-1),2)))</f>
        <v>#REF!</v>
      </c>
      <c r="H1483" s="662" t="e">
        <f aca="false">IF(A1483="","",IF(E1483="","",ROUND(+E1483*((1+D1483)^(1/12)-1),2)))</f>
        <v>#REF!</v>
      </c>
      <c r="I1483" s="662" t="e">
        <f aca="false">IF(A1483="","",+G1483-H1483)</f>
        <v>#REF!</v>
      </c>
      <c r="J1483" s="662" t="e">
        <f aca="false">IF(A1483="","",IF(#REF!="","",PMT((1+D1483)^(1/12)-1,(#REF!*12)-A1483+1,-E1483)))</f>
        <v>#REF!</v>
      </c>
    </row>
    <row r="1484" customFormat="false" ht="14.25" hidden="false" customHeight="false" outlineLevel="0" collapsed="false">
      <c r="A1484" s="660" t="e">
        <f aca="false">IF(A1483="","",IF(A1483=#REF!*12,"",+A1483+1))</f>
        <v>#REF!</v>
      </c>
      <c r="B1484" s="661" t="e">
        <f aca="false">IF(A1484="","",+B1483)</f>
        <v>#REF!</v>
      </c>
      <c r="C1484" s="661" t="e">
        <f aca="false">IF(A1484="","",IF(#REF!+'Plano Prestação Mensal Proposta'!A1484&gt;120,0,ROUND(IF(B1484&gt;0.045,(0.045*0.5),(0.5)*B1484),7)))</f>
        <v>#REF!</v>
      </c>
      <c r="D1484" s="661" t="e">
        <f aca="false">IF(A1484="","",+B1484-C1484)</f>
        <v>#REF!</v>
      </c>
      <c r="E1484" s="662" t="e">
        <f aca="false">IF(A1484="","",IF(F1483="","",+E1483-F1483))</f>
        <v>#REF!</v>
      </c>
      <c r="F1484" s="662" t="e">
        <f aca="false">IF(A1484="","",IF(J1484="","",+J1484-H1484))</f>
        <v>#REF!</v>
      </c>
      <c r="G1484" s="662" t="e">
        <f aca="false">IF(A1484="","",IF(E1484="","",ROUND(+E1484*((1+B1484)^(1/12)-1),2)))</f>
        <v>#REF!</v>
      </c>
      <c r="H1484" s="662" t="e">
        <f aca="false">IF(A1484="","",IF(E1484="","",ROUND(+E1484*((1+D1484)^(1/12)-1),2)))</f>
        <v>#REF!</v>
      </c>
      <c r="I1484" s="662" t="e">
        <f aca="false">IF(A1484="","",+G1484-H1484)</f>
        <v>#REF!</v>
      </c>
      <c r="J1484" s="662" t="e">
        <f aca="false">IF(A1484="","",IF(#REF!="","",PMT((1+D1484)^(1/12)-1,(#REF!*12)-A1484+1,-E1484)))</f>
        <v>#REF!</v>
      </c>
    </row>
    <row r="1485" customFormat="false" ht="14.25" hidden="false" customHeight="false" outlineLevel="0" collapsed="false">
      <c r="A1485" s="660" t="e">
        <f aca="false">IF(A1484="","",IF(A1484=#REF!*12,"",+A1484+1))</f>
        <v>#REF!</v>
      </c>
      <c r="B1485" s="661" t="e">
        <f aca="false">IF(A1485="","",+B1484)</f>
        <v>#REF!</v>
      </c>
      <c r="C1485" s="661" t="e">
        <f aca="false">IF(A1485="","",IF(#REF!+'Plano Prestação Mensal Proposta'!A1485&gt;120,0,ROUND(IF(B1485&gt;0.045,(0.045*0.5),(0.5)*B1485),7)))</f>
        <v>#REF!</v>
      </c>
      <c r="D1485" s="661" t="e">
        <f aca="false">IF(A1485="","",+B1485-C1485)</f>
        <v>#REF!</v>
      </c>
      <c r="E1485" s="662" t="e">
        <f aca="false">IF(A1485="","",IF(F1484="","",+E1484-F1484))</f>
        <v>#REF!</v>
      </c>
      <c r="F1485" s="662" t="e">
        <f aca="false">IF(A1485="","",IF(J1485="","",+J1485-H1485))</f>
        <v>#REF!</v>
      </c>
      <c r="G1485" s="662" t="e">
        <f aca="false">IF(A1485="","",IF(E1485="","",ROUND(+E1485*((1+B1485)^(1/12)-1),2)))</f>
        <v>#REF!</v>
      </c>
      <c r="H1485" s="662" t="e">
        <f aca="false">IF(A1485="","",IF(E1485="","",ROUND(+E1485*((1+D1485)^(1/12)-1),2)))</f>
        <v>#REF!</v>
      </c>
      <c r="I1485" s="662" t="e">
        <f aca="false">IF(A1485="","",+G1485-H1485)</f>
        <v>#REF!</v>
      </c>
      <c r="J1485" s="662" t="e">
        <f aca="false">IF(A1485="","",IF(#REF!="","",PMT((1+D1485)^(1/12)-1,(#REF!*12)-A1485+1,-E1485)))</f>
        <v>#REF!</v>
      </c>
    </row>
    <row r="1486" customFormat="false" ht="14.25" hidden="false" customHeight="false" outlineLevel="0" collapsed="false">
      <c r="A1486" s="660" t="e">
        <f aca="false">IF(A1485="","",IF(A1485=#REF!*12,"",+A1485+1))</f>
        <v>#REF!</v>
      </c>
      <c r="B1486" s="661" t="e">
        <f aca="false">IF(A1486="","",+B1485)</f>
        <v>#REF!</v>
      </c>
      <c r="C1486" s="661" t="e">
        <f aca="false">IF(A1486="","",IF(#REF!+'Plano Prestação Mensal Proposta'!A1486&gt;120,0,ROUND(IF(B1486&gt;0.045,(0.045*0.5),(0.5)*B1486),7)))</f>
        <v>#REF!</v>
      </c>
      <c r="D1486" s="661" t="e">
        <f aca="false">IF(A1486="","",+B1486-C1486)</f>
        <v>#REF!</v>
      </c>
      <c r="E1486" s="662" t="e">
        <f aca="false">IF(A1486="","",IF(F1485="","",+E1485-F1485))</f>
        <v>#REF!</v>
      </c>
      <c r="F1486" s="662" t="e">
        <f aca="false">IF(A1486="","",IF(J1486="","",+J1486-H1486))</f>
        <v>#REF!</v>
      </c>
      <c r="G1486" s="662" t="e">
        <f aca="false">IF(A1486="","",IF(E1486="","",ROUND(+E1486*((1+B1486)^(1/12)-1),2)))</f>
        <v>#REF!</v>
      </c>
      <c r="H1486" s="662" t="e">
        <f aca="false">IF(A1486="","",IF(E1486="","",ROUND(+E1486*((1+D1486)^(1/12)-1),2)))</f>
        <v>#REF!</v>
      </c>
      <c r="I1486" s="662" t="e">
        <f aca="false">IF(A1486="","",+G1486-H1486)</f>
        <v>#REF!</v>
      </c>
      <c r="J1486" s="662" t="e">
        <f aca="false">IF(A1486="","",IF(#REF!="","",PMT((1+D1486)^(1/12)-1,(#REF!*12)-A1486+1,-E1486)))</f>
        <v>#REF!</v>
      </c>
    </row>
    <row r="1487" customFormat="false" ht="14.25" hidden="false" customHeight="false" outlineLevel="0" collapsed="false">
      <c r="A1487" s="660" t="e">
        <f aca="false">IF(A1486="","",IF(A1486=#REF!*12,"",+A1486+1))</f>
        <v>#REF!</v>
      </c>
      <c r="B1487" s="661" t="e">
        <f aca="false">IF(A1487="","",+B1486)</f>
        <v>#REF!</v>
      </c>
      <c r="C1487" s="661" t="e">
        <f aca="false">IF(A1487="","",IF(#REF!+'Plano Prestação Mensal Proposta'!A1487&gt;120,0,ROUND(IF(B1487&gt;0.045,(0.045*0.5),(0.5)*B1487),7)))</f>
        <v>#REF!</v>
      </c>
      <c r="D1487" s="661" t="e">
        <f aca="false">IF(A1487="","",+B1487-C1487)</f>
        <v>#REF!</v>
      </c>
      <c r="E1487" s="662" t="e">
        <f aca="false">IF(A1487="","",IF(F1486="","",+E1486-F1486))</f>
        <v>#REF!</v>
      </c>
      <c r="F1487" s="662" t="e">
        <f aca="false">IF(A1487="","",IF(J1487="","",+J1487-H1487))</f>
        <v>#REF!</v>
      </c>
      <c r="G1487" s="662" t="e">
        <f aca="false">IF(A1487="","",IF(E1487="","",ROUND(+E1487*((1+B1487)^(1/12)-1),2)))</f>
        <v>#REF!</v>
      </c>
      <c r="H1487" s="662" t="e">
        <f aca="false">IF(A1487="","",IF(E1487="","",ROUND(+E1487*((1+D1487)^(1/12)-1),2)))</f>
        <v>#REF!</v>
      </c>
      <c r="I1487" s="662" t="e">
        <f aca="false">IF(A1487="","",+G1487-H1487)</f>
        <v>#REF!</v>
      </c>
      <c r="J1487" s="662" t="e">
        <f aca="false">IF(A1487="","",IF(#REF!="","",PMT((1+D1487)^(1/12)-1,(#REF!*12)-A1487+1,-E1487)))</f>
        <v>#REF!</v>
      </c>
    </row>
    <row r="1488" customFormat="false" ht="14.25" hidden="false" customHeight="false" outlineLevel="0" collapsed="false">
      <c r="A1488" s="660" t="e">
        <f aca="false">IF(A1487="","",IF(A1487=#REF!*12,"",+A1487+1))</f>
        <v>#REF!</v>
      </c>
      <c r="B1488" s="661" t="e">
        <f aca="false">IF(A1488="","",+B1487)</f>
        <v>#REF!</v>
      </c>
      <c r="C1488" s="661" t="e">
        <f aca="false">IF(A1488="","",IF(#REF!+'Plano Prestação Mensal Proposta'!A1488&gt;120,0,ROUND(IF(B1488&gt;0.045,(0.045*0.5),(0.5)*B1488),7)))</f>
        <v>#REF!</v>
      </c>
      <c r="D1488" s="661" t="e">
        <f aca="false">IF(A1488="","",+B1488-C1488)</f>
        <v>#REF!</v>
      </c>
      <c r="E1488" s="662" t="e">
        <f aca="false">IF(A1488="","",IF(F1487="","",+E1487-F1487))</f>
        <v>#REF!</v>
      </c>
      <c r="F1488" s="662" t="e">
        <f aca="false">IF(A1488="","",IF(J1488="","",+J1488-H1488))</f>
        <v>#REF!</v>
      </c>
      <c r="G1488" s="662" t="e">
        <f aca="false">IF(A1488="","",IF(E1488="","",ROUND(+E1488*((1+B1488)^(1/12)-1),2)))</f>
        <v>#REF!</v>
      </c>
      <c r="H1488" s="662" t="e">
        <f aca="false">IF(A1488="","",IF(E1488="","",ROUND(+E1488*((1+D1488)^(1/12)-1),2)))</f>
        <v>#REF!</v>
      </c>
      <c r="I1488" s="662" t="e">
        <f aca="false">IF(A1488="","",+G1488-H1488)</f>
        <v>#REF!</v>
      </c>
      <c r="J1488" s="662" t="e">
        <f aca="false">IF(A1488="","",IF(#REF!="","",PMT((1+D1488)^(1/12)-1,(#REF!*12)-A1488+1,-E1488)))</f>
        <v>#REF!</v>
      </c>
    </row>
    <row r="1489" customFormat="false" ht="14.25" hidden="false" customHeight="false" outlineLevel="0" collapsed="false">
      <c r="A1489" s="660" t="e">
        <f aca="false">IF(A1488="","",IF(A1488=#REF!*12,"",+A1488+1))</f>
        <v>#REF!</v>
      </c>
      <c r="B1489" s="661" t="e">
        <f aca="false">IF(A1489="","",+B1488)</f>
        <v>#REF!</v>
      </c>
      <c r="C1489" s="661" t="e">
        <f aca="false">IF(A1489="","",IF(#REF!+'Plano Prestação Mensal Proposta'!A1489&gt;120,0,ROUND(IF(B1489&gt;0.045,(0.045*0.5),(0.5)*B1489),7)))</f>
        <v>#REF!</v>
      </c>
      <c r="D1489" s="661" t="e">
        <f aca="false">IF(A1489="","",+B1489-C1489)</f>
        <v>#REF!</v>
      </c>
      <c r="E1489" s="662" t="e">
        <f aca="false">IF(A1489="","",IF(F1488="","",+E1488-F1488))</f>
        <v>#REF!</v>
      </c>
      <c r="F1489" s="662" t="e">
        <f aca="false">IF(A1489="","",IF(J1489="","",+J1489-H1489))</f>
        <v>#REF!</v>
      </c>
      <c r="G1489" s="662" t="e">
        <f aca="false">IF(A1489="","",IF(E1489="","",ROUND(+E1489*((1+B1489)^(1/12)-1),2)))</f>
        <v>#REF!</v>
      </c>
      <c r="H1489" s="662" t="e">
        <f aca="false">IF(A1489="","",IF(E1489="","",ROUND(+E1489*((1+D1489)^(1/12)-1),2)))</f>
        <v>#REF!</v>
      </c>
      <c r="I1489" s="662" t="e">
        <f aca="false">IF(A1489="","",+G1489-H1489)</f>
        <v>#REF!</v>
      </c>
      <c r="J1489" s="662" t="e">
        <f aca="false">IF(A1489="","",IF(#REF!="","",PMT((1+D1489)^(1/12)-1,(#REF!*12)-A1489+1,-E1489)))</f>
        <v>#REF!</v>
      </c>
    </row>
    <row r="1490" customFormat="false" ht="14.25" hidden="false" customHeight="false" outlineLevel="0" collapsed="false">
      <c r="A1490" s="660" t="e">
        <f aca="false">IF(A1489="","",IF(A1489=#REF!*12,"",+A1489+1))</f>
        <v>#REF!</v>
      </c>
      <c r="B1490" s="661" t="e">
        <f aca="false">IF(A1490="","",+B1489)</f>
        <v>#REF!</v>
      </c>
      <c r="C1490" s="661" t="e">
        <f aca="false">IF(A1490="","",IF(#REF!+'Plano Prestação Mensal Proposta'!A1490&gt;120,0,ROUND(IF(B1490&gt;0.045,(0.045*0.5),(0.5)*B1490),7)))</f>
        <v>#REF!</v>
      </c>
      <c r="D1490" s="661" t="e">
        <f aca="false">IF(A1490="","",+B1490-C1490)</f>
        <v>#REF!</v>
      </c>
      <c r="E1490" s="662" t="e">
        <f aca="false">IF(A1490="","",IF(F1489="","",+E1489-F1489))</f>
        <v>#REF!</v>
      </c>
      <c r="F1490" s="662" t="e">
        <f aca="false">IF(A1490="","",IF(J1490="","",+J1490-H1490))</f>
        <v>#REF!</v>
      </c>
      <c r="G1490" s="662" t="e">
        <f aca="false">IF(A1490="","",IF(E1490="","",ROUND(+E1490*((1+B1490)^(1/12)-1),2)))</f>
        <v>#REF!</v>
      </c>
      <c r="H1490" s="662" t="e">
        <f aca="false">IF(A1490="","",IF(E1490="","",ROUND(+E1490*((1+D1490)^(1/12)-1),2)))</f>
        <v>#REF!</v>
      </c>
      <c r="I1490" s="662" t="e">
        <f aca="false">IF(A1490="","",+G1490-H1490)</f>
        <v>#REF!</v>
      </c>
      <c r="J1490" s="662" t="e">
        <f aca="false">IF(A1490="","",IF(#REF!="","",PMT((1+D1490)^(1/12)-1,(#REF!*12)-A1490+1,-E1490)))</f>
        <v>#REF!</v>
      </c>
    </row>
    <row r="1491" customFormat="false" ht="14.25" hidden="false" customHeight="false" outlineLevel="0" collapsed="false">
      <c r="A1491" s="660" t="e">
        <f aca="false">IF(A1490="","",IF(A1490=#REF!*12,"",+A1490+1))</f>
        <v>#REF!</v>
      </c>
      <c r="B1491" s="661" t="e">
        <f aca="false">IF(A1491="","",+B1490)</f>
        <v>#REF!</v>
      </c>
      <c r="C1491" s="661" t="e">
        <f aca="false">IF(A1491="","",IF(#REF!+'Plano Prestação Mensal Proposta'!A1491&gt;120,0,ROUND(IF(B1491&gt;0.045,(0.045*0.5),(0.5)*B1491),7)))</f>
        <v>#REF!</v>
      </c>
      <c r="D1491" s="661" t="e">
        <f aca="false">IF(A1491="","",+B1491-C1491)</f>
        <v>#REF!</v>
      </c>
      <c r="E1491" s="662" t="e">
        <f aca="false">IF(A1491="","",IF(F1490="","",+E1490-F1490))</f>
        <v>#REF!</v>
      </c>
      <c r="F1491" s="662" t="e">
        <f aca="false">IF(A1491="","",IF(J1491="","",+J1491-H1491))</f>
        <v>#REF!</v>
      </c>
      <c r="G1491" s="662" t="e">
        <f aca="false">IF(A1491="","",IF(E1491="","",ROUND(+E1491*((1+B1491)^(1/12)-1),2)))</f>
        <v>#REF!</v>
      </c>
      <c r="H1491" s="662" t="e">
        <f aca="false">IF(A1491="","",IF(E1491="","",ROUND(+E1491*((1+D1491)^(1/12)-1),2)))</f>
        <v>#REF!</v>
      </c>
      <c r="I1491" s="662" t="e">
        <f aca="false">IF(A1491="","",+G1491-H1491)</f>
        <v>#REF!</v>
      </c>
      <c r="J1491" s="662" t="e">
        <f aca="false">IF(A1491="","",IF(#REF!="","",PMT((1+D1491)^(1/12)-1,(#REF!*12)-A1491+1,-E1491)))</f>
        <v>#REF!</v>
      </c>
    </row>
    <row r="1492" customFormat="false" ht="14.25" hidden="false" customHeight="false" outlineLevel="0" collapsed="false">
      <c r="A1492" s="660" t="e">
        <f aca="false">IF(A1491="","",IF(A1491=#REF!*12,"",+A1491+1))</f>
        <v>#REF!</v>
      </c>
      <c r="B1492" s="661" t="e">
        <f aca="false">IF(A1492="","",+B1491)</f>
        <v>#REF!</v>
      </c>
      <c r="C1492" s="661" t="e">
        <f aca="false">IF(A1492="","",IF(#REF!+'Plano Prestação Mensal Proposta'!A1492&gt;120,0,ROUND(IF(B1492&gt;0.045,(0.045*0.5),(0.5)*B1492),7)))</f>
        <v>#REF!</v>
      </c>
      <c r="D1492" s="661" t="e">
        <f aca="false">IF(A1492="","",+B1492-C1492)</f>
        <v>#REF!</v>
      </c>
      <c r="E1492" s="662" t="e">
        <f aca="false">IF(A1492="","",IF(F1491="","",+E1491-F1491))</f>
        <v>#REF!</v>
      </c>
      <c r="F1492" s="662" t="e">
        <f aca="false">IF(A1492="","",IF(J1492="","",+J1492-H1492))</f>
        <v>#REF!</v>
      </c>
      <c r="G1492" s="662" t="e">
        <f aca="false">IF(A1492="","",IF(E1492="","",ROUND(+E1492*((1+B1492)^(1/12)-1),2)))</f>
        <v>#REF!</v>
      </c>
      <c r="H1492" s="662" t="e">
        <f aca="false">IF(A1492="","",IF(E1492="","",ROUND(+E1492*((1+D1492)^(1/12)-1),2)))</f>
        <v>#REF!</v>
      </c>
      <c r="I1492" s="662" t="e">
        <f aca="false">IF(A1492="","",+G1492-H1492)</f>
        <v>#REF!</v>
      </c>
      <c r="J1492" s="662" t="e">
        <f aca="false">IF(A1492="","",IF(#REF!="","",PMT((1+D1492)^(1/12)-1,(#REF!*12)-A1492+1,-E1492)))</f>
        <v>#REF!</v>
      </c>
    </row>
    <row r="1493" customFormat="false" ht="14.25" hidden="false" customHeight="false" outlineLevel="0" collapsed="false">
      <c r="A1493" s="660" t="e">
        <f aca="false">IF(A1492="","",IF(A1492=#REF!*12,"",+A1492+1))</f>
        <v>#REF!</v>
      </c>
      <c r="B1493" s="661" t="e">
        <f aca="false">IF(A1493="","",+B1492)</f>
        <v>#REF!</v>
      </c>
      <c r="C1493" s="661" t="e">
        <f aca="false">IF(A1493="","",IF(#REF!+'Plano Prestação Mensal Proposta'!A1493&gt;120,0,ROUND(IF(B1493&gt;0.045,(0.045*0.5),(0.5)*B1493),7)))</f>
        <v>#REF!</v>
      </c>
      <c r="D1493" s="661" t="e">
        <f aca="false">IF(A1493="","",+B1493-C1493)</f>
        <v>#REF!</v>
      </c>
      <c r="E1493" s="662" t="e">
        <f aca="false">IF(A1493="","",IF(F1492="","",+E1492-F1492))</f>
        <v>#REF!</v>
      </c>
      <c r="F1493" s="662" t="e">
        <f aca="false">IF(A1493="","",IF(J1493="","",+J1493-H1493))</f>
        <v>#REF!</v>
      </c>
      <c r="G1493" s="662" t="e">
        <f aca="false">IF(A1493="","",IF(E1493="","",ROUND(+E1493*((1+B1493)^(1/12)-1),2)))</f>
        <v>#REF!</v>
      </c>
      <c r="H1493" s="662" t="e">
        <f aca="false">IF(A1493="","",IF(E1493="","",ROUND(+E1493*((1+D1493)^(1/12)-1),2)))</f>
        <v>#REF!</v>
      </c>
      <c r="I1493" s="662" t="e">
        <f aca="false">IF(A1493="","",+G1493-H1493)</f>
        <v>#REF!</v>
      </c>
      <c r="J1493" s="662" t="e">
        <f aca="false">IF(A1493="","",IF(#REF!="","",PMT((1+D1493)^(1/12)-1,(#REF!*12)-A1493+1,-E1493)))</f>
        <v>#REF!</v>
      </c>
    </row>
    <row r="1494" customFormat="false" ht="14.25" hidden="false" customHeight="false" outlineLevel="0" collapsed="false">
      <c r="A1494" s="660" t="e">
        <f aca="false">IF(A1493="","",IF(A1493=#REF!*12,"",+A1493+1))</f>
        <v>#REF!</v>
      </c>
      <c r="B1494" s="661" t="e">
        <f aca="false">IF(A1494="","",+B1493)</f>
        <v>#REF!</v>
      </c>
      <c r="C1494" s="661" t="e">
        <f aca="false">IF(A1494="","",IF(#REF!+'Plano Prestação Mensal Proposta'!A1494&gt;120,0,ROUND(IF(B1494&gt;0.045,(0.045*0.5),(0.5)*B1494),7)))</f>
        <v>#REF!</v>
      </c>
      <c r="D1494" s="661" t="e">
        <f aca="false">IF(A1494="","",+B1494-C1494)</f>
        <v>#REF!</v>
      </c>
      <c r="E1494" s="662" t="e">
        <f aca="false">IF(A1494="","",IF(F1493="","",+E1493-F1493))</f>
        <v>#REF!</v>
      </c>
      <c r="F1494" s="662" t="e">
        <f aca="false">IF(A1494="","",IF(J1494="","",+J1494-H1494))</f>
        <v>#REF!</v>
      </c>
      <c r="G1494" s="662" t="e">
        <f aca="false">IF(A1494="","",IF(E1494="","",ROUND(+E1494*((1+B1494)^(1/12)-1),2)))</f>
        <v>#REF!</v>
      </c>
      <c r="H1494" s="662" t="e">
        <f aca="false">IF(A1494="","",IF(E1494="","",ROUND(+E1494*((1+D1494)^(1/12)-1),2)))</f>
        <v>#REF!</v>
      </c>
      <c r="I1494" s="662" t="e">
        <f aca="false">IF(A1494="","",+G1494-H1494)</f>
        <v>#REF!</v>
      </c>
      <c r="J1494" s="662" t="e">
        <f aca="false">IF(A1494="","",IF(#REF!="","",PMT((1+D1494)^(1/12)-1,(#REF!*12)-A1494+1,-E1494)))</f>
        <v>#REF!</v>
      </c>
    </row>
    <row r="1495" customFormat="false" ht="14.25" hidden="false" customHeight="false" outlineLevel="0" collapsed="false">
      <c r="A1495" s="660" t="e">
        <f aca="false">IF(A1494="","",IF(A1494=#REF!*12,"",+A1494+1))</f>
        <v>#REF!</v>
      </c>
      <c r="B1495" s="661" t="e">
        <f aca="false">IF(A1495="","",+B1494)</f>
        <v>#REF!</v>
      </c>
      <c r="C1495" s="661" t="e">
        <f aca="false">IF(A1495="","",IF(#REF!+'Plano Prestação Mensal Proposta'!A1495&gt;120,0,ROUND(IF(B1495&gt;0.045,(0.045*0.5),(0.5)*B1495),7)))</f>
        <v>#REF!</v>
      </c>
      <c r="D1495" s="661" t="e">
        <f aca="false">IF(A1495="","",+B1495-C1495)</f>
        <v>#REF!</v>
      </c>
      <c r="E1495" s="662" t="e">
        <f aca="false">IF(A1495="","",IF(F1494="","",+E1494-F1494))</f>
        <v>#REF!</v>
      </c>
      <c r="F1495" s="662" t="e">
        <f aca="false">IF(A1495="","",IF(J1495="","",+J1495-H1495))</f>
        <v>#REF!</v>
      </c>
      <c r="G1495" s="662" t="e">
        <f aca="false">IF(A1495="","",IF(E1495="","",ROUND(+E1495*((1+B1495)^(1/12)-1),2)))</f>
        <v>#REF!</v>
      </c>
      <c r="H1495" s="662" t="e">
        <f aca="false">IF(A1495="","",IF(E1495="","",ROUND(+E1495*((1+D1495)^(1/12)-1),2)))</f>
        <v>#REF!</v>
      </c>
      <c r="I1495" s="662" t="e">
        <f aca="false">IF(A1495="","",+G1495-H1495)</f>
        <v>#REF!</v>
      </c>
      <c r="J1495" s="662" t="e">
        <f aca="false">IF(A1495="","",IF(#REF!="","",PMT((1+D1495)^(1/12)-1,(#REF!*12)-A1495+1,-E1495)))</f>
        <v>#REF!</v>
      </c>
    </row>
    <row r="1496" customFormat="false" ht="14.25" hidden="false" customHeight="false" outlineLevel="0" collapsed="false">
      <c r="A1496" s="660" t="e">
        <f aca="false">IF(A1495="","",IF(A1495=#REF!*12,"",+A1495+1))</f>
        <v>#REF!</v>
      </c>
      <c r="B1496" s="661" t="e">
        <f aca="false">IF(A1496="","",+B1495)</f>
        <v>#REF!</v>
      </c>
      <c r="C1496" s="661" t="e">
        <f aca="false">IF(A1496="","",IF(#REF!+'Plano Prestação Mensal Proposta'!A1496&gt;120,0,ROUND(IF(B1496&gt;0.045,(0.045*0.5),(0.5)*B1496),7)))</f>
        <v>#REF!</v>
      </c>
      <c r="D1496" s="661" t="e">
        <f aca="false">IF(A1496="","",+B1496-C1496)</f>
        <v>#REF!</v>
      </c>
      <c r="E1496" s="662" t="e">
        <f aca="false">IF(A1496="","",IF(F1495="","",+E1495-F1495))</f>
        <v>#REF!</v>
      </c>
      <c r="F1496" s="662" t="e">
        <f aca="false">IF(A1496="","",IF(J1496="","",+J1496-H1496))</f>
        <v>#REF!</v>
      </c>
      <c r="G1496" s="662" t="e">
        <f aca="false">IF(A1496="","",IF(E1496="","",ROUND(+E1496*((1+B1496)^(1/12)-1),2)))</f>
        <v>#REF!</v>
      </c>
      <c r="H1496" s="662" t="e">
        <f aca="false">IF(A1496="","",IF(E1496="","",ROUND(+E1496*((1+D1496)^(1/12)-1),2)))</f>
        <v>#REF!</v>
      </c>
      <c r="I1496" s="662" t="e">
        <f aca="false">IF(A1496="","",+G1496-H1496)</f>
        <v>#REF!</v>
      </c>
      <c r="J1496" s="662" t="e">
        <f aca="false">IF(A1496="","",IF(#REF!="","",PMT((1+D1496)^(1/12)-1,(#REF!*12)-A1496+1,-E1496)))</f>
        <v>#REF!</v>
      </c>
    </row>
    <row r="1497" customFormat="false" ht="14.25" hidden="false" customHeight="false" outlineLevel="0" collapsed="false">
      <c r="A1497" s="660" t="e">
        <f aca="false">IF(A1496="","",IF(A1496=#REF!*12,"",+A1496+1))</f>
        <v>#REF!</v>
      </c>
      <c r="B1497" s="661" t="e">
        <f aca="false">IF(A1497="","",+B1496)</f>
        <v>#REF!</v>
      </c>
      <c r="C1497" s="661" t="e">
        <f aca="false">IF(A1497="","",IF(#REF!+'Plano Prestação Mensal Proposta'!A1497&gt;120,0,ROUND(IF(B1497&gt;0.045,(0.045*0.5),(0.5)*B1497),7)))</f>
        <v>#REF!</v>
      </c>
      <c r="D1497" s="661" t="e">
        <f aca="false">IF(A1497="","",+B1497-C1497)</f>
        <v>#REF!</v>
      </c>
      <c r="E1497" s="662" t="e">
        <f aca="false">IF(A1497="","",IF(F1496="","",+E1496-F1496))</f>
        <v>#REF!</v>
      </c>
      <c r="F1497" s="662" t="e">
        <f aca="false">IF(A1497="","",IF(J1497="","",+J1497-H1497))</f>
        <v>#REF!</v>
      </c>
      <c r="G1497" s="662" t="e">
        <f aca="false">IF(A1497="","",IF(E1497="","",ROUND(+E1497*((1+B1497)^(1/12)-1),2)))</f>
        <v>#REF!</v>
      </c>
      <c r="H1497" s="662" t="e">
        <f aca="false">IF(A1497="","",IF(E1497="","",ROUND(+E1497*((1+D1497)^(1/12)-1),2)))</f>
        <v>#REF!</v>
      </c>
      <c r="I1497" s="662" t="e">
        <f aca="false">IF(A1497="","",+G1497-H1497)</f>
        <v>#REF!</v>
      </c>
      <c r="J1497" s="662" t="e">
        <f aca="false">IF(A1497="","",IF(#REF!="","",PMT((1+D1497)^(1/12)-1,(#REF!*12)-A1497+1,-E1497)))</f>
        <v>#REF!</v>
      </c>
    </row>
    <row r="1498" customFormat="false" ht="14.25" hidden="false" customHeight="false" outlineLevel="0" collapsed="false">
      <c r="A1498" s="660" t="e">
        <f aca="false">IF(A1497="","",IF(A1497=#REF!*12,"",+A1497+1))</f>
        <v>#REF!</v>
      </c>
      <c r="B1498" s="661" t="e">
        <f aca="false">IF(A1498="","",+B1497)</f>
        <v>#REF!</v>
      </c>
      <c r="C1498" s="661" t="e">
        <f aca="false">IF(A1498="","",IF(#REF!+'Plano Prestação Mensal Proposta'!A1498&gt;120,0,ROUND(IF(B1498&gt;0.045,(0.045*0.5),(0.5)*B1498),7)))</f>
        <v>#REF!</v>
      </c>
      <c r="D1498" s="661" t="e">
        <f aca="false">IF(A1498="","",+B1498-C1498)</f>
        <v>#REF!</v>
      </c>
      <c r="E1498" s="662" t="e">
        <f aca="false">IF(A1498="","",IF(F1497="","",+E1497-F1497))</f>
        <v>#REF!</v>
      </c>
      <c r="F1498" s="662" t="e">
        <f aca="false">IF(A1498="","",IF(J1498="","",+J1498-H1498))</f>
        <v>#REF!</v>
      </c>
      <c r="G1498" s="662" t="e">
        <f aca="false">IF(A1498="","",IF(E1498="","",ROUND(+E1498*((1+B1498)^(1/12)-1),2)))</f>
        <v>#REF!</v>
      </c>
      <c r="H1498" s="662" t="e">
        <f aca="false">IF(A1498="","",IF(E1498="","",ROUND(+E1498*((1+D1498)^(1/12)-1),2)))</f>
        <v>#REF!</v>
      </c>
      <c r="I1498" s="662" t="e">
        <f aca="false">IF(A1498="","",+G1498-H1498)</f>
        <v>#REF!</v>
      </c>
      <c r="J1498" s="662" t="e">
        <f aca="false">IF(A1498="","",IF(#REF!="","",PMT((1+D1498)^(1/12)-1,(#REF!*12)-A1498+1,-E1498)))</f>
        <v>#REF!</v>
      </c>
    </row>
    <row r="1499" customFormat="false" ht="14.25" hidden="false" customHeight="false" outlineLevel="0" collapsed="false">
      <c r="A1499" s="660" t="e">
        <f aca="false">IF(A1498="","",IF(A1498=#REF!*12,"",+A1498+1))</f>
        <v>#REF!</v>
      </c>
      <c r="B1499" s="661" t="e">
        <f aca="false">IF(A1499="","",+B1498)</f>
        <v>#REF!</v>
      </c>
      <c r="C1499" s="661" t="e">
        <f aca="false">IF(A1499="","",IF(#REF!+'Plano Prestação Mensal Proposta'!A1499&gt;120,0,ROUND(IF(B1499&gt;0.045,(0.045*0.5),(0.5)*B1499),7)))</f>
        <v>#REF!</v>
      </c>
      <c r="D1499" s="661" t="e">
        <f aca="false">IF(A1499="","",+B1499-C1499)</f>
        <v>#REF!</v>
      </c>
      <c r="E1499" s="662" t="e">
        <f aca="false">IF(A1499="","",IF(F1498="","",+E1498-F1498))</f>
        <v>#REF!</v>
      </c>
      <c r="F1499" s="662" t="e">
        <f aca="false">IF(A1499="","",IF(J1499="","",+J1499-H1499))</f>
        <v>#REF!</v>
      </c>
      <c r="G1499" s="662" t="e">
        <f aca="false">IF(A1499="","",IF(E1499="","",ROUND(+E1499*((1+B1499)^(1/12)-1),2)))</f>
        <v>#REF!</v>
      </c>
      <c r="H1499" s="662" t="e">
        <f aca="false">IF(A1499="","",IF(E1499="","",ROUND(+E1499*((1+D1499)^(1/12)-1),2)))</f>
        <v>#REF!</v>
      </c>
      <c r="I1499" s="662" t="e">
        <f aca="false">IF(A1499="","",+G1499-H1499)</f>
        <v>#REF!</v>
      </c>
      <c r="J1499" s="662" t="e">
        <f aca="false">IF(A1499="","",IF(#REF!="","",PMT((1+D1499)^(1/12)-1,(#REF!*12)-A1499+1,-E1499)))</f>
        <v>#REF!</v>
      </c>
    </row>
    <row r="1500" customFormat="false" ht="14.25" hidden="false" customHeight="false" outlineLevel="0" collapsed="false">
      <c r="A1500" s="660" t="e">
        <f aca="false">IF(A1499="","",IF(A1499=#REF!*12,"",+A1499+1))</f>
        <v>#REF!</v>
      </c>
      <c r="B1500" s="661" t="e">
        <f aca="false">IF(A1500="","",+B1499)</f>
        <v>#REF!</v>
      </c>
      <c r="C1500" s="661" t="e">
        <f aca="false">IF(A1500="","",IF(#REF!+'Plano Prestação Mensal Proposta'!A1500&gt;120,0,ROUND(IF(B1500&gt;0.045,(0.045*0.5),(0.5)*B1500),7)))</f>
        <v>#REF!</v>
      </c>
      <c r="D1500" s="661" t="e">
        <f aca="false">IF(A1500="","",+B1500-C1500)</f>
        <v>#REF!</v>
      </c>
      <c r="E1500" s="662" t="e">
        <f aca="false">IF(A1500="","",IF(F1499="","",+E1499-F1499))</f>
        <v>#REF!</v>
      </c>
      <c r="F1500" s="662" t="e">
        <f aca="false">IF(A1500="","",IF(J1500="","",+J1500-H1500))</f>
        <v>#REF!</v>
      </c>
      <c r="G1500" s="662" t="e">
        <f aca="false">IF(A1500="","",IF(E1500="","",ROUND(+E1500*((1+B1500)^(1/12)-1),2)))</f>
        <v>#REF!</v>
      </c>
      <c r="H1500" s="662" t="e">
        <f aca="false">IF(A1500="","",IF(E1500="","",ROUND(+E1500*((1+D1500)^(1/12)-1),2)))</f>
        <v>#REF!</v>
      </c>
      <c r="I1500" s="662" t="e">
        <f aca="false">IF(A1500="","",+G1500-H1500)</f>
        <v>#REF!</v>
      </c>
      <c r="J1500" s="662" t="e">
        <f aca="false">IF(A1500="","",IF(#REF!="","",PMT((1+D1500)^(1/12)-1,(#REF!*12)-A1500+1,-E1500)))</f>
        <v>#REF!</v>
      </c>
    </row>
    <row r="1501" customFormat="false" ht="14.25" hidden="false" customHeight="false" outlineLevel="0" collapsed="false">
      <c r="A1501" s="660" t="e">
        <f aca="false">IF(A1500="","",IF(A1500=#REF!*12,"",+A1500+1))</f>
        <v>#REF!</v>
      </c>
      <c r="B1501" s="661" t="e">
        <f aca="false">IF(A1501="","",+B1500)</f>
        <v>#REF!</v>
      </c>
      <c r="C1501" s="661" t="e">
        <f aca="false">IF(A1501="","",IF(#REF!+'Plano Prestação Mensal Proposta'!A1501&gt;120,0,ROUND(IF(B1501&gt;0.045,(0.045*0.5),(0.5)*B1501),7)))</f>
        <v>#REF!</v>
      </c>
      <c r="D1501" s="661" t="e">
        <f aca="false">IF(A1501="","",+B1501-C1501)</f>
        <v>#REF!</v>
      </c>
      <c r="E1501" s="662" t="e">
        <f aca="false">IF(A1501="","",IF(F1500="","",+E1500-F1500))</f>
        <v>#REF!</v>
      </c>
      <c r="F1501" s="662" t="e">
        <f aca="false">IF(A1501="","",IF(J1501="","",+J1501-H1501))</f>
        <v>#REF!</v>
      </c>
      <c r="G1501" s="662" t="e">
        <f aca="false">IF(A1501="","",IF(E1501="","",ROUND(+E1501*((1+B1501)^(1/12)-1),2)))</f>
        <v>#REF!</v>
      </c>
      <c r="H1501" s="662" t="e">
        <f aca="false">IF(A1501="","",IF(E1501="","",ROUND(+E1501*((1+D1501)^(1/12)-1),2)))</f>
        <v>#REF!</v>
      </c>
      <c r="I1501" s="662" t="e">
        <f aca="false">IF(A1501="","",+G1501-H1501)</f>
        <v>#REF!</v>
      </c>
      <c r="J1501" s="662" t="e">
        <f aca="false">IF(A1501="","",IF(#REF!="","",PMT((1+D1501)^(1/12)-1,(#REF!*12)-A1501+1,-E1501)))</f>
        <v>#REF!</v>
      </c>
    </row>
    <row r="1502" customFormat="false" ht="14.25" hidden="false" customHeight="false" outlineLevel="0" collapsed="false">
      <c r="A1502" s="660" t="e">
        <f aca="false">IF(A1501="","",IF(A1501=#REF!*12,"",+A1501+1))</f>
        <v>#REF!</v>
      </c>
      <c r="B1502" s="661" t="e">
        <f aca="false">IF(A1502="","",+B1501)</f>
        <v>#REF!</v>
      </c>
      <c r="C1502" s="661" t="e">
        <f aca="false">IF(A1502="","",IF(#REF!+'Plano Prestação Mensal Proposta'!A1502&gt;120,0,ROUND(IF(B1502&gt;0.045,(0.045*0.5),(0.5)*B1502),7)))</f>
        <v>#REF!</v>
      </c>
      <c r="D1502" s="661" t="e">
        <f aca="false">IF(A1502="","",+B1502-C1502)</f>
        <v>#REF!</v>
      </c>
      <c r="E1502" s="662" t="e">
        <f aca="false">IF(A1502="","",IF(F1501="","",+E1501-F1501))</f>
        <v>#REF!</v>
      </c>
      <c r="F1502" s="662" t="e">
        <f aca="false">IF(A1502="","",IF(J1502="","",+J1502-H1502))</f>
        <v>#REF!</v>
      </c>
      <c r="G1502" s="662" t="e">
        <f aca="false">IF(A1502="","",IF(E1502="","",ROUND(+E1502*((1+B1502)^(1/12)-1),2)))</f>
        <v>#REF!</v>
      </c>
      <c r="H1502" s="662" t="e">
        <f aca="false">IF(A1502="","",IF(E1502="","",ROUND(+E1502*((1+D1502)^(1/12)-1),2)))</f>
        <v>#REF!</v>
      </c>
      <c r="I1502" s="662" t="e">
        <f aca="false">IF(A1502="","",+G1502-H1502)</f>
        <v>#REF!</v>
      </c>
      <c r="J1502" s="662" t="e">
        <f aca="false">IF(A1502="","",IF(#REF!="","",PMT((1+D1502)^(1/12)-1,(#REF!*12)-A1502+1,-E1502)))</f>
        <v>#REF!</v>
      </c>
    </row>
    <row r="1503" customFormat="false" ht="14.25" hidden="false" customHeight="false" outlineLevel="0" collapsed="false">
      <c r="A1503" s="660" t="e">
        <f aca="false">IF(A1502="","",IF(A1502=#REF!*12,"",+A1502+1))</f>
        <v>#REF!</v>
      </c>
      <c r="B1503" s="661" t="e">
        <f aca="false">IF(A1503="","",+B1502)</f>
        <v>#REF!</v>
      </c>
      <c r="C1503" s="661" t="e">
        <f aca="false">IF(A1503="","",IF(#REF!+'Plano Prestação Mensal Proposta'!A1503&gt;120,0,ROUND(IF(B1503&gt;0.045,(0.045*0.5),(0.5)*B1503),7)))</f>
        <v>#REF!</v>
      </c>
      <c r="D1503" s="661" t="e">
        <f aca="false">IF(A1503="","",+B1503-C1503)</f>
        <v>#REF!</v>
      </c>
      <c r="E1503" s="662" t="e">
        <f aca="false">IF(A1503="","",IF(F1502="","",+E1502-F1502))</f>
        <v>#REF!</v>
      </c>
      <c r="F1503" s="662" t="e">
        <f aca="false">IF(A1503="","",IF(J1503="","",+J1503-H1503))</f>
        <v>#REF!</v>
      </c>
      <c r="G1503" s="662" t="e">
        <f aca="false">IF(A1503="","",IF(E1503="","",ROUND(+E1503*((1+B1503)^(1/12)-1),2)))</f>
        <v>#REF!</v>
      </c>
      <c r="H1503" s="662" t="e">
        <f aca="false">IF(A1503="","",IF(E1503="","",ROUND(+E1503*((1+D1503)^(1/12)-1),2)))</f>
        <v>#REF!</v>
      </c>
      <c r="I1503" s="662" t="e">
        <f aca="false">IF(A1503="","",+G1503-H1503)</f>
        <v>#REF!</v>
      </c>
      <c r="J1503" s="662" t="e">
        <f aca="false">IF(A1503="","",IF(#REF!="","",PMT((1+D1503)^(1/12)-1,(#REF!*12)-A1503+1,-E1503)))</f>
        <v>#REF!</v>
      </c>
    </row>
    <row r="1504" customFormat="false" ht="14.25" hidden="false" customHeight="false" outlineLevel="0" collapsed="false">
      <c r="A1504" s="660" t="e">
        <f aca="false">IF(A1503="","",IF(A1503=#REF!*12,"",+A1503+1))</f>
        <v>#REF!</v>
      </c>
      <c r="B1504" s="661" t="e">
        <f aca="false">IF(A1504="","",+B1503)</f>
        <v>#REF!</v>
      </c>
      <c r="C1504" s="661" t="e">
        <f aca="false">IF(A1504="","",IF(#REF!+'Plano Prestação Mensal Proposta'!A1504&gt;120,0,ROUND(IF(B1504&gt;0.045,(0.045*0.5),(0.5)*B1504),7)))</f>
        <v>#REF!</v>
      </c>
      <c r="D1504" s="661" t="e">
        <f aca="false">IF(A1504="","",+B1504-C1504)</f>
        <v>#REF!</v>
      </c>
      <c r="E1504" s="662" t="e">
        <f aca="false">IF(A1504="","",IF(F1503="","",+E1503-F1503))</f>
        <v>#REF!</v>
      </c>
      <c r="F1504" s="662" t="e">
        <f aca="false">IF(A1504="","",IF(J1504="","",+J1504-H1504))</f>
        <v>#REF!</v>
      </c>
      <c r="G1504" s="662" t="e">
        <f aca="false">IF(A1504="","",IF(E1504="","",ROUND(+E1504*((1+B1504)^(1/12)-1),2)))</f>
        <v>#REF!</v>
      </c>
      <c r="H1504" s="662" t="e">
        <f aca="false">IF(A1504="","",IF(E1504="","",ROUND(+E1504*((1+D1504)^(1/12)-1),2)))</f>
        <v>#REF!</v>
      </c>
      <c r="I1504" s="662" t="e">
        <f aca="false">IF(A1504="","",+G1504-H1504)</f>
        <v>#REF!</v>
      </c>
      <c r="J1504" s="662" t="e">
        <f aca="false">IF(A1504="","",IF(#REF!="","",PMT((1+D1504)^(1/12)-1,(#REF!*12)-A1504+1,-E1504)))</f>
        <v>#REF!</v>
      </c>
    </row>
    <row r="1505" customFormat="false" ht="14.25" hidden="false" customHeight="false" outlineLevel="0" collapsed="false">
      <c r="A1505" s="660" t="e">
        <f aca="false">IF(A1504="","",IF(A1504=#REF!*12,"",+A1504+1))</f>
        <v>#REF!</v>
      </c>
      <c r="B1505" s="661" t="e">
        <f aca="false">IF(A1505="","",+B1504)</f>
        <v>#REF!</v>
      </c>
      <c r="C1505" s="661" t="e">
        <f aca="false">IF(A1505="","",IF(#REF!+'Plano Prestação Mensal Proposta'!A1505&gt;120,0,ROUND(IF(B1505&gt;0.045,(0.045*0.5),(0.5)*B1505),7)))</f>
        <v>#REF!</v>
      </c>
      <c r="D1505" s="661" t="e">
        <f aca="false">IF(A1505="","",+B1505-C1505)</f>
        <v>#REF!</v>
      </c>
      <c r="E1505" s="662" t="e">
        <f aca="false">IF(A1505="","",IF(F1504="","",+E1504-F1504))</f>
        <v>#REF!</v>
      </c>
      <c r="F1505" s="662" t="e">
        <f aca="false">IF(A1505="","",IF(J1505="","",+J1505-H1505))</f>
        <v>#REF!</v>
      </c>
      <c r="G1505" s="662" t="e">
        <f aca="false">IF(A1505="","",IF(E1505="","",ROUND(+E1505*((1+B1505)^(1/12)-1),2)))</f>
        <v>#REF!</v>
      </c>
      <c r="H1505" s="662" t="e">
        <f aca="false">IF(A1505="","",IF(E1505="","",ROUND(+E1505*((1+D1505)^(1/12)-1),2)))</f>
        <v>#REF!</v>
      </c>
      <c r="I1505" s="662" t="e">
        <f aca="false">IF(A1505="","",+G1505-H1505)</f>
        <v>#REF!</v>
      </c>
      <c r="J1505" s="662" t="e">
        <f aca="false">IF(A1505="","",IF(#REF!="","",PMT((1+D1505)^(1/12)-1,(#REF!*12)-A1505+1,-E1505)))</f>
        <v>#REF!</v>
      </c>
    </row>
    <row r="1506" customFormat="false" ht="14.25" hidden="false" customHeight="false" outlineLevel="0" collapsed="false">
      <c r="A1506" s="660" t="e">
        <f aca="false">IF(A1505="","",IF(A1505=#REF!*12,"",+A1505+1))</f>
        <v>#REF!</v>
      </c>
      <c r="B1506" s="661" t="e">
        <f aca="false">IF(A1506="","",+B1505)</f>
        <v>#REF!</v>
      </c>
      <c r="C1506" s="661" t="e">
        <f aca="false">IF(A1506="","",IF(#REF!+'Plano Prestação Mensal Proposta'!A1506&gt;120,0,ROUND(IF(B1506&gt;0.045,(0.045*0.5),(0.5)*B1506),7)))</f>
        <v>#REF!</v>
      </c>
      <c r="D1506" s="661" t="e">
        <f aca="false">IF(A1506="","",+B1506-C1506)</f>
        <v>#REF!</v>
      </c>
      <c r="E1506" s="662" t="e">
        <f aca="false">IF(A1506="","",IF(F1505="","",+E1505-F1505))</f>
        <v>#REF!</v>
      </c>
      <c r="F1506" s="662" t="e">
        <f aca="false">IF(A1506="","",IF(J1506="","",+J1506-H1506))</f>
        <v>#REF!</v>
      </c>
      <c r="G1506" s="662" t="e">
        <f aca="false">IF(A1506="","",IF(E1506="","",ROUND(+E1506*((1+B1506)^(1/12)-1),2)))</f>
        <v>#REF!</v>
      </c>
      <c r="H1506" s="662" t="e">
        <f aca="false">IF(A1506="","",IF(E1506="","",ROUND(+E1506*((1+D1506)^(1/12)-1),2)))</f>
        <v>#REF!</v>
      </c>
      <c r="I1506" s="662" t="e">
        <f aca="false">IF(A1506="","",+G1506-H1506)</f>
        <v>#REF!</v>
      </c>
      <c r="J1506" s="662" t="e">
        <f aca="false">IF(A1506="","",IF(#REF!="","",PMT((1+D1506)^(1/12)-1,(#REF!*12)-A1506+1,-E1506)))</f>
        <v>#REF!</v>
      </c>
    </row>
    <row r="1507" customFormat="false" ht="14.25" hidden="false" customHeight="false" outlineLevel="0" collapsed="false">
      <c r="A1507" s="660" t="e">
        <f aca="false">IF(A1506="","",IF(A1506=#REF!*12,"",+A1506+1))</f>
        <v>#REF!</v>
      </c>
      <c r="B1507" s="661" t="e">
        <f aca="false">IF(A1507="","",+B1506)</f>
        <v>#REF!</v>
      </c>
      <c r="C1507" s="661" t="e">
        <f aca="false">IF(A1507="","",IF(#REF!+'Plano Prestação Mensal Proposta'!A1507&gt;120,0,ROUND(IF(B1507&gt;0.045,(0.045*0.5),(0.5)*B1507),7)))</f>
        <v>#REF!</v>
      </c>
      <c r="D1507" s="661" t="e">
        <f aca="false">IF(A1507="","",+B1507-C1507)</f>
        <v>#REF!</v>
      </c>
      <c r="E1507" s="662" t="e">
        <f aca="false">IF(A1507="","",IF(F1506="","",+E1506-F1506))</f>
        <v>#REF!</v>
      </c>
      <c r="F1507" s="662" t="e">
        <f aca="false">IF(A1507="","",IF(J1507="","",+J1507-H1507))</f>
        <v>#REF!</v>
      </c>
      <c r="G1507" s="662" t="e">
        <f aca="false">IF(A1507="","",IF(E1507="","",ROUND(+E1507*((1+B1507)^(1/12)-1),2)))</f>
        <v>#REF!</v>
      </c>
      <c r="H1507" s="662" t="e">
        <f aca="false">IF(A1507="","",IF(E1507="","",ROUND(+E1507*((1+D1507)^(1/12)-1),2)))</f>
        <v>#REF!</v>
      </c>
      <c r="I1507" s="662" t="e">
        <f aca="false">IF(A1507="","",+G1507-H1507)</f>
        <v>#REF!</v>
      </c>
      <c r="J1507" s="662" t="e">
        <f aca="false">IF(A1507="","",IF(#REF!="","",PMT((1+D1507)^(1/12)-1,(#REF!*12)-A1507+1,-E1507)))</f>
        <v>#REF!</v>
      </c>
    </row>
    <row r="1508" customFormat="false" ht="14.25" hidden="false" customHeight="false" outlineLevel="0" collapsed="false">
      <c r="A1508" s="660" t="e">
        <f aca="false">IF(A1507="","",IF(A1507=#REF!*12,"",+A1507+1))</f>
        <v>#REF!</v>
      </c>
      <c r="B1508" s="661" t="e">
        <f aca="false">IF(A1508="","",+B1507)</f>
        <v>#REF!</v>
      </c>
      <c r="C1508" s="661" t="e">
        <f aca="false">IF(A1508="","",IF(#REF!+'Plano Prestação Mensal Proposta'!A1508&gt;120,0,ROUND(IF(B1508&gt;0.045,(0.045*0.5),(0.5)*B1508),7)))</f>
        <v>#REF!</v>
      </c>
      <c r="D1508" s="661" t="e">
        <f aca="false">IF(A1508="","",+B1508-C1508)</f>
        <v>#REF!</v>
      </c>
      <c r="E1508" s="662" t="e">
        <f aca="false">IF(A1508="","",IF(F1507="","",+E1507-F1507))</f>
        <v>#REF!</v>
      </c>
      <c r="F1508" s="662" t="e">
        <f aca="false">IF(A1508="","",IF(J1508="","",+J1508-H1508))</f>
        <v>#REF!</v>
      </c>
      <c r="G1508" s="662" t="e">
        <f aca="false">IF(A1508="","",IF(E1508="","",ROUND(+E1508*((1+B1508)^(1/12)-1),2)))</f>
        <v>#REF!</v>
      </c>
      <c r="H1508" s="662" t="e">
        <f aca="false">IF(A1508="","",IF(E1508="","",ROUND(+E1508*((1+D1508)^(1/12)-1),2)))</f>
        <v>#REF!</v>
      </c>
      <c r="I1508" s="662" t="e">
        <f aca="false">IF(A1508="","",+G1508-H1508)</f>
        <v>#REF!</v>
      </c>
      <c r="J1508" s="662" t="e">
        <f aca="false">IF(A1508="","",IF(#REF!="","",PMT((1+D1508)^(1/12)-1,(#REF!*12)-A1508+1,-E1508)))</f>
        <v>#REF!</v>
      </c>
    </row>
    <row r="1509" customFormat="false" ht="14.25" hidden="false" customHeight="false" outlineLevel="0" collapsed="false">
      <c r="A1509" s="660" t="e">
        <f aca="false">IF(A1508="","",IF(A1508=#REF!*12,"",+A1508+1))</f>
        <v>#REF!</v>
      </c>
      <c r="B1509" s="661" t="e">
        <f aca="false">IF(A1509="","",+B1508)</f>
        <v>#REF!</v>
      </c>
      <c r="C1509" s="661" t="e">
        <f aca="false">IF(A1509="","",IF(#REF!+'Plano Prestação Mensal Proposta'!A1509&gt;120,0,ROUND(IF(B1509&gt;0.045,(0.045*0.5),(0.5)*B1509),7)))</f>
        <v>#REF!</v>
      </c>
      <c r="D1509" s="661" t="e">
        <f aca="false">IF(A1509="","",+B1509-C1509)</f>
        <v>#REF!</v>
      </c>
      <c r="E1509" s="662" t="e">
        <f aca="false">IF(A1509="","",IF(F1508="","",+E1508-F1508))</f>
        <v>#REF!</v>
      </c>
      <c r="F1509" s="662" t="e">
        <f aca="false">IF(A1509="","",IF(J1509="","",+J1509-H1509))</f>
        <v>#REF!</v>
      </c>
      <c r="G1509" s="662" t="e">
        <f aca="false">IF(A1509="","",IF(E1509="","",ROUND(+E1509*((1+B1509)^(1/12)-1),2)))</f>
        <v>#REF!</v>
      </c>
      <c r="H1509" s="662" t="e">
        <f aca="false">IF(A1509="","",IF(E1509="","",ROUND(+E1509*((1+D1509)^(1/12)-1),2)))</f>
        <v>#REF!</v>
      </c>
      <c r="I1509" s="662" t="e">
        <f aca="false">IF(A1509="","",+G1509-H1509)</f>
        <v>#REF!</v>
      </c>
      <c r="J1509" s="662" t="e">
        <f aca="false">IF(A1509="","",IF(#REF!="","",PMT((1+D1509)^(1/12)-1,(#REF!*12)-A1509+1,-E1509)))</f>
        <v>#REF!</v>
      </c>
    </row>
    <row r="1510" customFormat="false" ht="14.25" hidden="false" customHeight="false" outlineLevel="0" collapsed="false">
      <c r="A1510" s="660" t="e">
        <f aca="false">IF(A1509="","",IF(A1509=#REF!*12,"",+A1509+1))</f>
        <v>#REF!</v>
      </c>
      <c r="B1510" s="661" t="e">
        <f aca="false">IF(A1510="","",+B1509)</f>
        <v>#REF!</v>
      </c>
      <c r="C1510" s="661" t="e">
        <f aca="false">IF(A1510="","",IF(#REF!+'Plano Prestação Mensal Proposta'!A1510&gt;120,0,ROUND(IF(B1510&gt;0.045,(0.045*0.5),(0.5)*B1510),7)))</f>
        <v>#REF!</v>
      </c>
      <c r="D1510" s="661" t="e">
        <f aca="false">IF(A1510="","",+B1510-C1510)</f>
        <v>#REF!</v>
      </c>
      <c r="E1510" s="662" t="e">
        <f aca="false">IF(A1510="","",IF(F1509="","",+E1509-F1509))</f>
        <v>#REF!</v>
      </c>
      <c r="F1510" s="662" t="e">
        <f aca="false">IF(A1510="","",IF(J1510="","",+J1510-H1510))</f>
        <v>#REF!</v>
      </c>
      <c r="G1510" s="662" t="e">
        <f aca="false">IF(A1510="","",IF(E1510="","",ROUND(+E1510*((1+B1510)^(1/12)-1),2)))</f>
        <v>#REF!</v>
      </c>
      <c r="H1510" s="662" t="e">
        <f aca="false">IF(A1510="","",IF(E1510="","",ROUND(+E1510*((1+D1510)^(1/12)-1),2)))</f>
        <v>#REF!</v>
      </c>
      <c r="I1510" s="662" t="e">
        <f aca="false">IF(A1510="","",+G1510-H1510)</f>
        <v>#REF!</v>
      </c>
      <c r="J1510" s="662" t="e">
        <f aca="false">IF(A1510="","",IF(#REF!="","",PMT((1+D1510)^(1/12)-1,(#REF!*12)-A1510+1,-E1510)))</f>
        <v>#REF!</v>
      </c>
    </row>
    <row r="1511" customFormat="false" ht="14.25" hidden="false" customHeight="false" outlineLevel="0" collapsed="false">
      <c r="A1511" s="660" t="e">
        <f aca="false">IF(A1510="","",IF(A1510=#REF!*12,"",+A1510+1))</f>
        <v>#REF!</v>
      </c>
      <c r="B1511" s="661" t="e">
        <f aca="false">IF(A1511="","",+B1510)</f>
        <v>#REF!</v>
      </c>
      <c r="C1511" s="661" t="e">
        <f aca="false">IF(A1511="","",IF(#REF!+'Plano Prestação Mensal Proposta'!A1511&gt;120,0,ROUND(IF(B1511&gt;0.045,(0.045*0.5),(0.5)*B1511),7)))</f>
        <v>#REF!</v>
      </c>
      <c r="D1511" s="661" t="e">
        <f aca="false">IF(A1511="","",+B1511-C1511)</f>
        <v>#REF!</v>
      </c>
      <c r="E1511" s="662" t="e">
        <f aca="false">IF(A1511="","",IF(F1510="","",+E1510-F1510))</f>
        <v>#REF!</v>
      </c>
      <c r="F1511" s="662" t="e">
        <f aca="false">IF(A1511="","",IF(J1511="","",+J1511-H1511))</f>
        <v>#REF!</v>
      </c>
      <c r="G1511" s="662" t="e">
        <f aca="false">IF(A1511="","",IF(E1511="","",ROUND(+E1511*((1+B1511)^(1/12)-1),2)))</f>
        <v>#REF!</v>
      </c>
      <c r="H1511" s="662" t="e">
        <f aca="false">IF(A1511="","",IF(E1511="","",ROUND(+E1511*((1+D1511)^(1/12)-1),2)))</f>
        <v>#REF!</v>
      </c>
      <c r="I1511" s="662" t="e">
        <f aca="false">IF(A1511="","",+G1511-H1511)</f>
        <v>#REF!</v>
      </c>
      <c r="J1511" s="662" t="e">
        <f aca="false">IF(A1511="","",IF(#REF!="","",PMT((1+D1511)^(1/12)-1,(#REF!*12)-A1511+1,-E1511)))</f>
        <v>#REF!</v>
      </c>
    </row>
    <row r="1512" customFormat="false" ht="14.25" hidden="false" customHeight="false" outlineLevel="0" collapsed="false">
      <c r="A1512" s="660" t="e">
        <f aca="false">IF(A1511="","",IF(A1511=#REF!*12,"",+A1511+1))</f>
        <v>#REF!</v>
      </c>
      <c r="B1512" s="661" t="e">
        <f aca="false">IF(A1512="","",+B1511)</f>
        <v>#REF!</v>
      </c>
      <c r="C1512" s="661" t="e">
        <f aca="false">IF(A1512="","",IF(#REF!+'Plano Prestação Mensal Proposta'!A1512&gt;120,0,ROUND(IF(B1512&gt;0.045,(0.045*0.5),(0.5)*B1512),7)))</f>
        <v>#REF!</v>
      </c>
      <c r="D1512" s="661" t="e">
        <f aca="false">IF(A1512="","",+B1512-C1512)</f>
        <v>#REF!</v>
      </c>
      <c r="E1512" s="662" t="e">
        <f aca="false">IF(A1512="","",IF(F1511="","",+E1511-F1511))</f>
        <v>#REF!</v>
      </c>
      <c r="F1512" s="662" t="e">
        <f aca="false">IF(A1512="","",IF(J1512="","",+J1512-H1512))</f>
        <v>#REF!</v>
      </c>
      <c r="G1512" s="662" t="e">
        <f aca="false">IF(A1512="","",IF(E1512="","",ROUND(+E1512*((1+B1512)^(1/12)-1),2)))</f>
        <v>#REF!</v>
      </c>
      <c r="H1512" s="662" t="e">
        <f aca="false">IF(A1512="","",IF(E1512="","",ROUND(+E1512*((1+D1512)^(1/12)-1),2)))</f>
        <v>#REF!</v>
      </c>
      <c r="I1512" s="662" t="e">
        <f aca="false">IF(A1512="","",+G1512-H1512)</f>
        <v>#REF!</v>
      </c>
      <c r="J1512" s="662" t="e">
        <f aca="false">IF(A1512="","",IF(#REF!="","",PMT((1+D1512)^(1/12)-1,(#REF!*12)-A1512+1,-E1512)))</f>
        <v>#REF!</v>
      </c>
    </row>
    <row r="1513" customFormat="false" ht="14.25" hidden="false" customHeight="false" outlineLevel="0" collapsed="false">
      <c r="A1513" s="660" t="e">
        <f aca="false">IF(A1512="","",IF(A1512=#REF!*12,"",+A1512+1))</f>
        <v>#REF!</v>
      </c>
      <c r="B1513" s="661" t="e">
        <f aca="false">IF(A1513="","",+B1512)</f>
        <v>#REF!</v>
      </c>
      <c r="C1513" s="661" t="e">
        <f aca="false">IF(A1513="","",IF(#REF!+'Plano Prestação Mensal Proposta'!A1513&gt;120,0,ROUND(IF(B1513&gt;0.045,(0.045*0.5),(0.5)*B1513),7)))</f>
        <v>#REF!</v>
      </c>
      <c r="D1513" s="661" t="e">
        <f aca="false">IF(A1513="","",+B1513-C1513)</f>
        <v>#REF!</v>
      </c>
      <c r="E1513" s="662" t="e">
        <f aca="false">IF(A1513="","",IF(F1512="","",+E1512-F1512))</f>
        <v>#REF!</v>
      </c>
      <c r="F1513" s="662" t="e">
        <f aca="false">IF(A1513="","",IF(J1513="","",+J1513-H1513))</f>
        <v>#REF!</v>
      </c>
      <c r="G1513" s="662" t="e">
        <f aca="false">IF(A1513="","",IF(E1513="","",ROUND(+E1513*((1+B1513)^(1/12)-1),2)))</f>
        <v>#REF!</v>
      </c>
      <c r="H1513" s="662" t="e">
        <f aca="false">IF(A1513="","",IF(E1513="","",ROUND(+E1513*((1+D1513)^(1/12)-1),2)))</f>
        <v>#REF!</v>
      </c>
      <c r="I1513" s="662" t="e">
        <f aca="false">IF(A1513="","",+G1513-H1513)</f>
        <v>#REF!</v>
      </c>
      <c r="J1513" s="662" t="e">
        <f aca="false">IF(A1513="","",IF(#REF!="","",PMT((1+D1513)^(1/12)-1,(#REF!*12)-A1513+1,-E1513)))</f>
        <v>#REF!</v>
      </c>
    </row>
    <row r="1514" customFormat="false" ht="14.25" hidden="false" customHeight="false" outlineLevel="0" collapsed="false">
      <c r="A1514" s="660" t="e">
        <f aca="false">IF(A1513="","",IF(A1513=#REF!*12,"",+A1513+1))</f>
        <v>#REF!</v>
      </c>
      <c r="B1514" s="661" t="e">
        <f aca="false">IF(A1514="","",+B1513)</f>
        <v>#REF!</v>
      </c>
      <c r="C1514" s="661" t="e">
        <f aca="false">IF(A1514="","",IF(#REF!+'Plano Prestação Mensal Proposta'!A1514&gt;120,0,ROUND(IF(B1514&gt;0.045,(0.045*0.5),(0.5)*B1514),7)))</f>
        <v>#REF!</v>
      </c>
      <c r="D1514" s="661" t="e">
        <f aca="false">IF(A1514="","",+B1514-C1514)</f>
        <v>#REF!</v>
      </c>
      <c r="E1514" s="662" t="e">
        <f aca="false">IF(A1514="","",IF(F1513="","",+E1513-F1513))</f>
        <v>#REF!</v>
      </c>
      <c r="F1514" s="662" t="e">
        <f aca="false">IF(A1514="","",IF(J1514="","",+J1514-H1514))</f>
        <v>#REF!</v>
      </c>
      <c r="G1514" s="662" t="e">
        <f aca="false">IF(A1514="","",IF(E1514="","",ROUND(+E1514*((1+B1514)^(1/12)-1),2)))</f>
        <v>#REF!</v>
      </c>
      <c r="H1514" s="662" t="e">
        <f aca="false">IF(A1514="","",IF(E1514="","",ROUND(+E1514*((1+D1514)^(1/12)-1),2)))</f>
        <v>#REF!</v>
      </c>
      <c r="I1514" s="662" t="e">
        <f aca="false">IF(A1514="","",+G1514-H1514)</f>
        <v>#REF!</v>
      </c>
      <c r="J1514" s="662" t="e">
        <f aca="false">IF(A1514="","",IF(#REF!="","",PMT((1+D1514)^(1/12)-1,(#REF!*12)-A1514+1,-E1514)))</f>
        <v>#REF!</v>
      </c>
    </row>
    <row r="1515" customFormat="false" ht="14.25" hidden="false" customHeight="false" outlineLevel="0" collapsed="false">
      <c r="A1515" s="660" t="e">
        <f aca="false">IF(A1514="","",IF(A1514=#REF!*12,"",+A1514+1))</f>
        <v>#REF!</v>
      </c>
      <c r="B1515" s="661" t="e">
        <f aca="false">IF(A1515="","",+B1514)</f>
        <v>#REF!</v>
      </c>
      <c r="C1515" s="661" t="e">
        <f aca="false">IF(A1515="","",IF(#REF!+'Plano Prestação Mensal Proposta'!A1515&gt;120,0,ROUND(IF(B1515&gt;0.045,(0.045*0.5),(0.5)*B1515),7)))</f>
        <v>#REF!</v>
      </c>
      <c r="D1515" s="661" t="e">
        <f aca="false">IF(A1515="","",+B1515-C1515)</f>
        <v>#REF!</v>
      </c>
      <c r="E1515" s="662" t="e">
        <f aca="false">IF(A1515="","",IF(F1514="","",+E1514-F1514))</f>
        <v>#REF!</v>
      </c>
      <c r="F1515" s="662" t="e">
        <f aca="false">IF(A1515="","",IF(J1515="","",+J1515-H1515))</f>
        <v>#REF!</v>
      </c>
      <c r="G1515" s="662" t="e">
        <f aca="false">IF(A1515="","",IF(E1515="","",ROUND(+E1515*((1+B1515)^(1/12)-1),2)))</f>
        <v>#REF!</v>
      </c>
      <c r="H1515" s="662" t="e">
        <f aca="false">IF(A1515="","",IF(E1515="","",ROUND(+E1515*((1+D1515)^(1/12)-1),2)))</f>
        <v>#REF!</v>
      </c>
      <c r="I1515" s="662" t="e">
        <f aca="false">IF(A1515="","",+G1515-H1515)</f>
        <v>#REF!</v>
      </c>
      <c r="J1515" s="662" t="e">
        <f aca="false">IF(A1515="","",IF(#REF!="","",PMT((1+D1515)^(1/12)-1,(#REF!*12)-A1515+1,-E1515)))</f>
        <v>#REF!</v>
      </c>
    </row>
    <row r="1516" customFormat="false" ht="14.25" hidden="false" customHeight="false" outlineLevel="0" collapsed="false">
      <c r="A1516" s="660" t="e">
        <f aca="false">IF(A1515="","",IF(A1515=#REF!*12,"",+A1515+1))</f>
        <v>#REF!</v>
      </c>
      <c r="B1516" s="661" t="e">
        <f aca="false">IF(A1516="","",+B1515)</f>
        <v>#REF!</v>
      </c>
      <c r="C1516" s="661" t="e">
        <f aca="false">IF(A1516="","",IF(#REF!+'Plano Prestação Mensal Proposta'!A1516&gt;120,0,ROUND(IF(B1516&gt;0.045,(0.045*0.5),(0.5)*B1516),7)))</f>
        <v>#REF!</v>
      </c>
      <c r="D1516" s="661" t="e">
        <f aca="false">IF(A1516="","",+B1516-C1516)</f>
        <v>#REF!</v>
      </c>
      <c r="E1516" s="662" t="e">
        <f aca="false">IF(A1516="","",IF(F1515="","",+E1515-F1515))</f>
        <v>#REF!</v>
      </c>
      <c r="F1516" s="662" t="e">
        <f aca="false">IF(A1516="","",IF(J1516="","",+J1516-H1516))</f>
        <v>#REF!</v>
      </c>
      <c r="G1516" s="662" t="e">
        <f aca="false">IF(A1516="","",IF(E1516="","",ROUND(+E1516*((1+B1516)^(1/12)-1),2)))</f>
        <v>#REF!</v>
      </c>
      <c r="H1516" s="662" t="e">
        <f aca="false">IF(A1516="","",IF(E1516="","",ROUND(+E1516*((1+D1516)^(1/12)-1),2)))</f>
        <v>#REF!</v>
      </c>
      <c r="I1516" s="662" t="e">
        <f aca="false">IF(A1516="","",+G1516-H1516)</f>
        <v>#REF!</v>
      </c>
      <c r="J1516" s="662" t="e">
        <f aca="false">IF(A1516="","",IF(#REF!="","",PMT((1+D1516)^(1/12)-1,(#REF!*12)-A1516+1,-E1516)))</f>
        <v>#REF!</v>
      </c>
    </row>
    <row r="1517" customFormat="false" ht="14.25" hidden="false" customHeight="false" outlineLevel="0" collapsed="false">
      <c r="A1517" s="660" t="e">
        <f aca="false">IF(A1516="","",IF(A1516=#REF!*12,"",+A1516+1))</f>
        <v>#REF!</v>
      </c>
      <c r="B1517" s="661" t="e">
        <f aca="false">IF(A1517="","",+B1516)</f>
        <v>#REF!</v>
      </c>
      <c r="C1517" s="661" t="e">
        <f aca="false">IF(A1517="","",IF(#REF!+'Plano Prestação Mensal Proposta'!A1517&gt;120,0,ROUND(IF(B1517&gt;0.045,(0.045*0.5),(0.5)*B1517),7)))</f>
        <v>#REF!</v>
      </c>
      <c r="D1517" s="661" t="e">
        <f aca="false">IF(A1517="","",+B1517-C1517)</f>
        <v>#REF!</v>
      </c>
      <c r="E1517" s="662" t="e">
        <f aca="false">IF(A1517="","",IF(F1516="","",+E1516-F1516))</f>
        <v>#REF!</v>
      </c>
      <c r="F1517" s="662" t="e">
        <f aca="false">IF(A1517="","",IF(J1517="","",+J1517-H1517))</f>
        <v>#REF!</v>
      </c>
      <c r="G1517" s="662" t="e">
        <f aca="false">IF(A1517="","",IF(E1517="","",ROUND(+E1517*((1+B1517)^(1/12)-1),2)))</f>
        <v>#REF!</v>
      </c>
      <c r="H1517" s="662" t="e">
        <f aca="false">IF(A1517="","",IF(E1517="","",ROUND(+E1517*((1+D1517)^(1/12)-1),2)))</f>
        <v>#REF!</v>
      </c>
      <c r="I1517" s="662" t="e">
        <f aca="false">IF(A1517="","",+G1517-H1517)</f>
        <v>#REF!</v>
      </c>
      <c r="J1517" s="662" t="e">
        <f aca="false">IF(A1517="","",IF(#REF!="","",PMT((1+D1517)^(1/12)-1,(#REF!*12)-A1517+1,-E1517)))</f>
        <v>#REF!</v>
      </c>
    </row>
    <row r="1518" customFormat="false" ht="14.25" hidden="false" customHeight="false" outlineLevel="0" collapsed="false">
      <c r="A1518" s="660" t="e">
        <f aca="false">IF(A1517="","",IF(A1517=#REF!*12,"",+A1517+1))</f>
        <v>#REF!</v>
      </c>
      <c r="B1518" s="661" t="e">
        <f aca="false">IF(A1518="","",+B1517)</f>
        <v>#REF!</v>
      </c>
      <c r="C1518" s="661" t="e">
        <f aca="false">IF(A1518="","",IF(#REF!+'Plano Prestação Mensal Proposta'!A1518&gt;120,0,ROUND(IF(B1518&gt;0.045,(0.045*0.5),(0.5)*B1518),7)))</f>
        <v>#REF!</v>
      </c>
      <c r="D1518" s="661" t="e">
        <f aca="false">IF(A1518="","",+B1518-C1518)</f>
        <v>#REF!</v>
      </c>
      <c r="E1518" s="662" t="e">
        <f aca="false">IF(A1518="","",IF(F1517="","",+E1517-F1517))</f>
        <v>#REF!</v>
      </c>
      <c r="F1518" s="662" t="e">
        <f aca="false">IF(A1518="","",IF(J1518="","",+J1518-H1518))</f>
        <v>#REF!</v>
      </c>
      <c r="G1518" s="662" t="e">
        <f aca="false">IF(A1518="","",IF(E1518="","",ROUND(+E1518*((1+B1518)^(1/12)-1),2)))</f>
        <v>#REF!</v>
      </c>
      <c r="H1518" s="662" t="e">
        <f aca="false">IF(A1518="","",IF(E1518="","",ROUND(+E1518*((1+D1518)^(1/12)-1),2)))</f>
        <v>#REF!</v>
      </c>
      <c r="I1518" s="662" t="e">
        <f aca="false">IF(A1518="","",+G1518-H1518)</f>
        <v>#REF!</v>
      </c>
      <c r="J1518" s="662" t="e">
        <f aca="false">IF(A1518="","",IF(#REF!="","",PMT((1+D1518)^(1/12)-1,(#REF!*12)-A1518+1,-E1518)))</f>
        <v>#REF!</v>
      </c>
    </row>
    <row r="1519" customFormat="false" ht="14.25" hidden="false" customHeight="false" outlineLevel="0" collapsed="false">
      <c r="A1519" s="660" t="e">
        <f aca="false">IF(A1518="","",IF(A1518=#REF!*12,"",+A1518+1))</f>
        <v>#REF!</v>
      </c>
      <c r="B1519" s="661" t="e">
        <f aca="false">IF(A1519="","",+B1518)</f>
        <v>#REF!</v>
      </c>
      <c r="C1519" s="661" t="e">
        <f aca="false">IF(A1519="","",IF(#REF!+'Plano Prestação Mensal Proposta'!A1519&gt;120,0,ROUND(IF(B1519&gt;0.045,(0.045*0.5),(0.5)*B1519),7)))</f>
        <v>#REF!</v>
      </c>
      <c r="D1519" s="661" t="e">
        <f aca="false">IF(A1519="","",+B1519-C1519)</f>
        <v>#REF!</v>
      </c>
      <c r="E1519" s="662" t="e">
        <f aca="false">IF(A1519="","",IF(F1518="","",+E1518-F1518))</f>
        <v>#REF!</v>
      </c>
      <c r="F1519" s="662" t="e">
        <f aca="false">IF(A1519="","",IF(J1519="","",+J1519-H1519))</f>
        <v>#REF!</v>
      </c>
      <c r="G1519" s="662" t="e">
        <f aca="false">IF(A1519="","",IF(E1519="","",ROUND(+E1519*((1+B1519)^(1/12)-1),2)))</f>
        <v>#REF!</v>
      </c>
      <c r="H1519" s="662" t="e">
        <f aca="false">IF(A1519="","",IF(E1519="","",ROUND(+E1519*((1+D1519)^(1/12)-1),2)))</f>
        <v>#REF!</v>
      </c>
      <c r="I1519" s="662" t="e">
        <f aca="false">IF(A1519="","",+G1519-H1519)</f>
        <v>#REF!</v>
      </c>
      <c r="J1519" s="662" t="e">
        <f aca="false">IF(A1519="","",IF(#REF!="","",PMT((1+D1519)^(1/12)-1,(#REF!*12)-A1519+1,-E1519)))</f>
        <v>#REF!</v>
      </c>
    </row>
    <row r="1520" customFormat="false" ht="14.25" hidden="false" customHeight="false" outlineLevel="0" collapsed="false">
      <c r="A1520" s="660" t="e">
        <f aca="false">IF(A1519="","",IF(A1519=#REF!*12,"",+A1519+1))</f>
        <v>#REF!</v>
      </c>
      <c r="B1520" s="661" t="e">
        <f aca="false">IF(A1520="","",+B1519)</f>
        <v>#REF!</v>
      </c>
      <c r="C1520" s="661" t="e">
        <f aca="false">IF(A1520="","",IF(#REF!+'Plano Prestação Mensal Proposta'!A1520&gt;120,0,ROUND(IF(B1520&gt;0.045,(0.045*0.5),(0.5)*B1520),7)))</f>
        <v>#REF!</v>
      </c>
      <c r="D1520" s="661" t="e">
        <f aca="false">IF(A1520="","",+B1520-C1520)</f>
        <v>#REF!</v>
      </c>
      <c r="E1520" s="662" t="e">
        <f aca="false">IF(A1520="","",IF(F1519="","",+E1519-F1519))</f>
        <v>#REF!</v>
      </c>
      <c r="F1520" s="662" t="e">
        <f aca="false">IF(A1520="","",IF(J1520="","",+J1520-H1520))</f>
        <v>#REF!</v>
      </c>
      <c r="G1520" s="662" t="e">
        <f aca="false">IF(A1520="","",IF(E1520="","",ROUND(+E1520*((1+B1520)^(1/12)-1),2)))</f>
        <v>#REF!</v>
      </c>
      <c r="H1520" s="662" t="e">
        <f aca="false">IF(A1520="","",IF(E1520="","",ROUND(+E1520*((1+D1520)^(1/12)-1),2)))</f>
        <v>#REF!</v>
      </c>
      <c r="I1520" s="662" t="e">
        <f aca="false">IF(A1520="","",+G1520-H1520)</f>
        <v>#REF!</v>
      </c>
      <c r="J1520" s="662" t="e">
        <f aca="false">IF(A1520="","",IF(#REF!="","",PMT((1+D1520)^(1/12)-1,(#REF!*12)-A1520+1,-E1520)))</f>
        <v>#REF!</v>
      </c>
    </row>
    <row r="1521" customFormat="false" ht="14.25" hidden="false" customHeight="false" outlineLevel="0" collapsed="false">
      <c r="A1521" s="660" t="e">
        <f aca="false">IF(A1520="","",IF(A1520=#REF!*12,"",+A1520+1))</f>
        <v>#REF!</v>
      </c>
      <c r="B1521" s="661" t="e">
        <f aca="false">IF(A1521="","",+B1520)</f>
        <v>#REF!</v>
      </c>
      <c r="C1521" s="661" t="e">
        <f aca="false">IF(A1521="","",IF(#REF!+'Plano Prestação Mensal Proposta'!A1521&gt;120,0,ROUND(IF(B1521&gt;0.045,(0.045*0.5),(0.5)*B1521),7)))</f>
        <v>#REF!</v>
      </c>
      <c r="D1521" s="661" t="e">
        <f aca="false">IF(A1521="","",+B1521-C1521)</f>
        <v>#REF!</v>
      </c>
      <c r="E1521" s="662" t="e">
        <f aca="false">IF(A1521="","",IF(F1520="","",+E1520-F1520))</f>
        <v>#REF!</v>
      </c>
      <c r="F1521" s="662" t="e">
        <f aca="false">IF(A1521="","",IF(J1521="","",+J1521-H1521))</f>
        <v>#REF!</v>
      </c>
      <c r="G1521" s="662" t="e">
        <f aca="false">IF(A1521="","",IF(E1521="","",ROUND(+E1521*((1+B1521)^(1/12)-1),2)))</f>
        <v>#REF!</v>
      </c>
      <c r="H1521" s="662" t="e">
        <f aca="false">IF(A1521="","",IF(E1521="","",ROUND(+E1521*((1+D1521)^(1/12)-1),2)))</f>
        <v>#REF!</v>
      </c>
      <c r="I1521" s="662" t="e">
        <f aca="false">IF(A1521="","",+G1521-H1521)</f>
        <v>#REF!</v>
      </c>
      <c r="J1521" s="662" t="e">
        <f aca="false">IF(A1521="","",IF(#REF!="","",PMT((1+D1521)^(1/12)-1,(#REF!*12)-A1521+1,-E1521)))</f>
        <v>#REF!</v>
      </c>
    </row>
    <row r="1522" customFormat="false" ht="14.25" hidden="false" customHeight="false" outlineLevel="0" collapsed="false">
      <c r="A1522" s="660" t="e">
        <f aca="false">IF(A1521="","",IF(A1521=#REF!*12,"",+A1521+1))</f>
        <v>#REF!</v>
      </c>
      <c r="B1522" s="661" t="e">
        <f aca="false">IF(A1522="","",+B1521)</f>
        <v>#REF!</v>
      </c>
      <c r="C1522" s="661" t="e">
        <f aca="false">IF(A1522="","",IF(#REF!+'Plano Prestação Mensal Proposta'!A1522&gt;120,0,ROUND(IF(B1522&gt;0.045,(0.045*0.5),(0.5)*B1522),7)))</f>
        <v>#REF!</v>
      </c>
      <c r="D1522" s="661" t="e">
        <f aca="false">IF(A1522="","",+B1522-C1522)</f>
        <v>#REF!</v>
      </c>
      <c r="E1522" s="662" t="e">
        <f aca="false">IF(A1522="","",IF(F1521="","",+E1521-F1521))</f>
        <v>#REF!</v>
      </c>
      <c r="F1522" s="662" t="e">
        <f aca="false">IF(A1522="","",IF(J1522="","",+J1522-H1522))</f>
        <v>#REF!</v>
      </c>
      <c r="G1522" s="662" t="e">
        <f aca="false">IF(A1522="","",IF(E1522="","",ROUND(+E1522*((1+B1522)^(1/12)-1),2)))</f>
        <v>#REF!</v>
      </c>
      <c r="H1522" s="662" t="e">
        <f aca="false">IF(A1522="","",IF(E1522="","",ROUND(+E1522*((1+D1522)^(1/12)-1),2)))</f>
        <v>#REF!</v>
      </c>
      <c r="I1522" s="662" t="e">
        <f aca="false">IF(A1522="","",+G1522-H1522)</f>
        <v>#REF!</v>
      </c>
      <c r="J1522" s="662" t="e">
        <f aca="false">IF(A1522="","",IF(#REF!="","",PMT((1+D1522)^(1/12)-1,(#REF!*12)-A1522+1,-E1522)))</f>
        <v>#REF!</v>
      </c>
    </row>
    <row r="1523" customFormat="false" ht="14.25" hidden="false" customHeight="false" outlineLevel="0" collapsed="false">
      <c r="A1523" s="660" t="e">
        <f aca="false">IF(A1522="","",IF(A1522=#REF!*12,"",+A1522+1))</f>
        <v>#REF!</v>
      </c>
      <c r="B1523" s="661" t="e">
        <f aca="false">IF(A1523="","",+B1522)</f>
        <v>#REF!</v>
      </c>
      <c r="C1523" s="661" t="e">
        <f aca="false">IF(A1523="","",IF(#REF!+'Plano Prestação Mensal Proposta'!A1523&gt;120,0,ROUND(IF(B1523&gt;0.045,(0.045*0.5),(0.5)*B1523),7)))</f>
        <v>#REF!</v>
      </c>
      <c r="D1523" s="661" t="e">
        <f aca="false">IF(A1523="","",+B1523-C1523)</f>
        <v>#REF!</v>
      </c>
      <c r="E1523" s="662" t="e">
        <f aca="false">IF(A1523="","",IF(F1522="","",+E1522-F1522))</f>
        <v>#REF!</v>
      </c>
      <c r="F1523" s="662" t="e">
        <f aca="false">IF(A1523="","",IF(J1523="","",+J1523-H1523))</f>
        <v>#REF!</v>
      </c>
      <c r="G1523" s="662" t="e">
        <f aca="false">IF(A1523="","",IF(E1523="","",ROUND(+E1523*((1+B1523)^(1/12)-1),2)))</f>
        <v>#REF!</v>
      </c>
      <c r="H1523" s="662" t="e">
        <f aca="false">IF(A1523="","",IF(E1523="","",ROUND(+E1523*((1+D1523)^(1/12)-1),2)))</f>
        <v>#REF!</v>
      </c>
      <c r="I1523" s="662" t="e">
        <f aca="false">IF(A1523="","",+G1523-H1523)</f>
        <v>#REF!</v>
      </c>
      <c r="J1523" s="662" t="e">
        <f aca="false">IF(A1523="","",IF(#REF!="","",PMT((1+D1523)^(1/12)-1,(#REF!*12)-A1523+1,-E1523)))</f>
        <v>#REF!</v>
      </c>
    </row>
    <row r="1524" customFormat="false" ht="14.25" hidden="false" customHeight="false" outlineLevel="0" collapsed="false">
      <c r="A1524" s="660" t="e">
        <f aca="false">IF(A1523="","",IF(A1523=#REF!*12,"",+A1523+1))</f>
        <v>#REF!</v>
      </c>
      <c r="B1524" s="661" t="e">
        <f aca="false">IF(A1524="","",+B1523)</f>
        <v>#REF!</v>
      </c>
      <c r="C1524" s="661" t="e">
        <f aca="false">IF(A1524="","",IF(#REF!+'Plano Prestação Mensal Proposta'!A1524&gt;120,0,ROUND(IF(B1524&gt;0.045,(0.045*0.5),(0.5)*B1524),7)))</f>
        <v>#REF!</v>
      </c>
      <c r="D1524" s="661" t="e">
        <f aca="false">IF(A1524="","",+B1524-C1524)</f>
        <v>#REF!</v>
      </c>
      <c r="E1524" s="662" t="e">
        <f aca="false">IF(A1524="","",IF(F1523="","",+E1523-F1523))</f>
        <v>#REF!</v>
      </c>
      <c r="F1524" s="662" t="e">
        <f aca="false">IF(A1524="","",IF(J1524="","",+J1524-H1524))</f>
        <v>#REF!</v>
      </c>
      <c r="G1524" s="662" t="e">
        <f aca="false">IF(A1524="","",IF(E1524="","",ROUND(+E1524*((1+B1524)^(1/12)-1),2)))</f>
        <v>#REF!</v>
      </c>
      <c r="H1524" s="662" t="e">
        <f aca="false">IF(A1524="","",IF(E1524="","",ROUND(+E1524*((1+D1524)^(1/12)-1),2)))</f>
        <v>#REF!</v>
      </c>
      <c r="I1524" s="662" t="e">
        <f aca="false">IF(A1524="","",+G1524-H1524)</f>
        <v>#REF!</v>
      </c>
      <c r="J1524" s="662" t="e">
        <f aca="false">IF(A1524="","",IF(#REF!="","",PMT((1+D1524)^(1/12)-1,(#REF!*12)-A1524+1,-E1524)))</f>
        <v>#REF!</v>
      </c>
    </row>
    <row r="1525" customFormat="false" ht="14.25" hidden="false" customHeight="false" outlineLevel="0" collapsed="false">
      <c r="A1525" s="660" t="e">
        <f aca="false">IF(A1524="","",IF(A1524=#REF!*12,"",+A1524+1))</f>
        <v>#REF!</v>
      </c>
      <c r="B1525" s="661" t="e">
        <f aca="false">IF(A1525="","",+B1524)</f>
        <v>#REF!</v>
      </c>
      <c r="C1525" s="661" t="e">
        <f aca="false">IF(A1525="","",IF(#REF!+'Plano Prestação Mensal Proposta'!A1525&gt;120,0,ROUND(IF(B1525&gt;0.045,(0.045*0.5),(0.5)*B1525),7)))</f>
        <v>#REF!</v>
      </c>
      <c r="D1525" s="661" t="e">
        <f aca="false">IF(A1525="","",+B1525-C1525)</f>
        <v>#REF!</v>
      </c>
      <c r="E1525" s="662" t="e">
        <f aca="false">IF(A1525="","",IF(F1524="","",+E1524-F1524))</f>
        <v>#REF!</v>
      </c>
      <c r="F1525" s="662" t="e">
        <f aca="false">IF(A1525="","",IF(J1525="","",+J1525-H1525))</f>
        <v>#REF!</v>
      </c>
      <c r="G1525" s="662" t="e">
        <f aca="false">IF(A1525="","",IF(E1525="","",ROUND(+E1525*((1+B1525)^(1/12)-1),2)))</f>
        <v>#REF!</v>
      </c>
      <c r="H1525" s="662" t="e">
        <f aca="false">IF(A1525="","",IF(E1525="","",ROUND(+E1525*((1+D1525)^(1/12)-1),2)))</f>
        <v>#REF!</v>
      </c>
      <c r="I1525" s="662" t="e">
        <f aca="false">IF(A1525="","",+G1525-H1525)</f>
        <v>#REF!</v>
      </c>
      <c r="J1525" s="662" t="e">
        <f aca="false">IF(A1525="","",IF(#REF!="","",PMT((1+D1525)^(1/12)-1,(#REF!*12)-A1525+1,-E1525)))</f>
        <v>#REF!</v>
      </c>
    </row>
    <row r="1526" customFormat="false" ht="14.25" hidden="false" customHeight="false" outlineLevel="0" collapsed="false">
      <c r="A1526" s="660" t="e">
        <f aca="false">IF(A1525="","",IF(A1525=#REF!*12,"",+A1525+1))</f>
        <v>#REF!</v>
      </c>
      <c r="B1526" s="661" t="e">
        <f aca="false">IF(A1526="","",+B1525)</f>
        <v>#REF!</v>
      </c>
      <c r="C1526" s="661" t="e">
        <f aca="false">IF(A1526="","",IF(#REF!+'Plano Prestação Mensal Proposta'!A1526&gt;120,0,ROUND(IF(B1526&gt;0.045,(0.045*0.5),(0.5)*B1526),7)))</f>
        <v>#REF!</v>
      </c>
      <c r="D1526" s="661" t="e">
        <f aca="false">IF(A1526="","",+B1526-C1526)</f>
        <v>#REF!</v>
      </c>
      <c r="E1526" s="662" t="e">
        <f aca="false">IF(A1526="","",IF(F1525="","",+E1525-F1525))</f>
        <v>#REF!</v>
      </c>
      <c r="F1526" s="662" t="e">
        <f aca="false">IF(A1526="","",IF(J1526="","",+J1526-H1526))</f>
        <v>#REF!</v>
      </c>
      <c r="G1526" s="662" t="e">
        <f aca="false">IF(A1526="","",IF(E1526="","",ROUND(+E1526*((1+B1526)^(1/12)-1),2)))</f>
        <v>#REF!</v>
      </c>
      <c r="H1526" s="662" t="e">
        <f aca="false">IF(A1526="","",IF(E1526="","",ROUND(+E1526*((1+D1526)^(1/12)-1),2)))</f>
        <v>#REF!</v>
      </c>
      <c r="I1526" s="662" t="e">
        <f aca="false">IF(A1526="","",+G1526-H1526)</f>
        <v>#REF!</v>
      </c>
      <c r="J1526" s="662" t="e">
        <f aca="false">IF(A1526="","",IF(#REF!="","",PMT((1+D1526)^(1/12)-1,(#REF!*12)-A1526+1,-E1526)))</f>
        <v>#REF!</v>
      </c>
    </row>
    <row r="1527" customFormat="false" ht="14.25" hidden="false" customHeight="false" outlineLevel="0" collapsed="false">
      <c r="A1527" s="660" t="e">
        <f aca="false">IF(A1526="","",IF(A1526=#REF!*12,"",+A1526+1))</f>
        <v>#REF!</v>
      </c>
      <c r="B1527" s="661" t="e">
        <f aca="false">IF(A1527="","",+B1526)</f>
        <v>#REF!</v>
      </c>
      <c r="C1527" s="661" t="e">
        <f aca="false">IF(A1527="","",IF(#REF!+'Plano Prestação Mensal Proposta'!A1527&gt;120,0,ROUND(IF(B1527&gt;0.045,(0.045*0.5),(0.5)*B1527),7)))</f>
        <v>#REF!</v>
      </c>
      <c r="D1527" s="661" t="e">
        <f aca="false">IF(A1527="","",+B1527-C1527)</f>
        <v>#REF!</v>
      </c>
      <c r="E1527" s="662" t="e">
        <f aca="false">IF(A1527="","",IF(F1526="","",+E1526-F1526))</f>
        <v>#REF!</v>
      </c>
      <c r="F1527" s="662" t="e">
        <f aca="false">IF(A1527="","",IF(J1527="","",+J1527-H1527))</f>
        <v>#REF!</v>
      </c>
      <c r="G1527" s="662" t="e">
        <f aca="false">IF(A1527="","",IF(E1527="","",ROUND(+E1527*((1+B1527)^(1/12)-1),2)))</f>
        <v>#REF!</v>
      </c>
      <c r="H1527" s="662" t="e">
        <f aca="false">IF(A1527="","",IF(E1527="","",ROUND(+E1527*((1+D1527)^(1/12)-1),2)))</f>
        <v>#REF!</v>
      </c>
      <c r="I1527" s="662" t="e">
        <f aca="false">IF(A1527="","",+G1527-H1527)</f>
        <v>#REF!</v>
      </c>
      <c r="J1527" s="662" t="e">
        <f aca="false">IF(A1527="","",IF(#REF!="","",PMT((1+D1527)^(1/12)-1,(#REF!*12)-A1527+1,-E1527)))</f>
        <v>#REF!</v>
      </c>
    </row>
    <row r="1528" customFormat="false" ht="14.25" hidden="false" customHeight="false" outlineLevel="0" collapsed="false">
      <c r="A1528" s="660" t="e">
        <f aca="false">IF(A1527="","",IF(A1527=#REF!*12,"",+A1527+1))</f>
        <v>#REF!</v>
      </c>
      <c r="B1528" s="661" t="e">
        <f aca="false">IF(A1528="","",+B1527)</f>
        <v>#REF!</v>
      </c>
      <c r="C1528" s="661" t="e">
        <f aca="false">IF(A1528="","",IF(#REF!+'Plano Prestação Mensal Proposta'!A1528&gt;120,0,ROUND(IF(B1528&gt;0.045,(0.045*0.5),(0.5)*B1528),7)))</f>
        <v>#REF!</v>
      </c>
      <c r="D1528" s="661" t="e">
        <f aca="false">IF(A1528="","",+B1528-C1528)</f>
        <v>#REF!</v>
      </c>
      <c r="E1528" s="662" t="e">
        <f aca="false">IF(A1528="","",IF(F1527="","",+E1527-F1527))</f>
        <v>#REF!</v>
      </c>
      <c r="F1528" s="662" t="e">
        <f aca="false">IF(A1528="","",IF(J1528="","",+J1528-H1528))</f>
        <v>#REF!</v>
      </c>
      <c r="G1528" s="662" t="e">
        <f aca="false">IF(A1528="","",IF(E1528="","",ROUND(+E1528*((1+B1528)^(1/12)-1),2)))</f>
        <v>#REF!</v>
      </c>
      <c r="H1528" s="662" t="e">
        <f aca="false">IF(A1528="","",IF(E1528="","",ROUND(+E1528*((1+D1528)^(1/12)-1),2)))</f>
        <v>#REF!</v>
      </c>
      <c r="I1528" s="662" t="e">
        <f aca="false">IF(A1528="","",+G1528-H1528)</f>
        <v>#REF!</v>
      </c>
      <c r="J1528" s="662" t="e">
        <f aca="false">IF(A1528="","",IF(#REF!="","",PMT((1+D1528)^(1/12)-1,(#REF!*12)-A1528+1,-E1528)))</f>
        <v>#REF!</v>
      </c>
    </row>
    <row r="1529" customFormat="false" ht="14.25" hidden="false" customHeight="false" outlineLevel="0" collapsed="false">
      <c r="A1529" s="660" t="e">
        <f aca="false">IF(A1528="","",IF(A1528=#REF!*12,"",+A1528+1))</f>
        <v>#REF!</v>
      </c>
      <c r="B1529" s="661" t="e">
        <f aca="false">IF(A1529="","",+B1528)</f>
        <v>#REF!</v>
      </c>
      <c r="C1529" s="661" t="e">
        <f aca="false">IF(A1529="","",IF(#REF!+'Plano Prestação Mensal Proposta'!A1529&gt;120,0,ROUND(IF(B1529&gt;0.045,(0.045*0.5),(0.5)*B1529),7)))</f>
        <v>#REF!</v>
      </c>
      <c r="D1529" s="661" t="e">
        <f aca="false">IF(A1529="","",+B1529-C1529)</f>
        <v>#REF!</v>
      </c>
      <c r="E1529" s="662" t="e">
        <f aca="false">IF(A1529="","",IF(F1528="","",+E1528-F1528))</f>
        <v>#REF!</v>
      </c>
      <c r="F1529" s="662" t="e">
        <f aca="false">IF(A1529="","",IF(J1529="","",+J1529-H1529))</f>
        <v>#REF!</v>
      </c>
      <c r="G1529" s="662" t="e">
        <f aca="false">IF(A1529="","",IF(E1529="","",ROUND(+E1529*((1+B1529)^(1/12)-1),2)))</f>
        <v>#REF!</v>
      </c>
      <c r="H1529" s="662" t="e">
        <f aca="false">IF(A1529="","",IF(E1529="","",ROUND(+E1529*((1+D1529)^(1/12)-1),2)))</f>
        <v>#REF!</v>
      </c>
      <c r="I1529" s="662" t="e">
        <f aca="false">IF(A1529="","",+G1529-H1529)</f>
        <v>#REF!</v>
      </c>
      <c r="J1529" s="662" t="e">
        <f aca="false">IF(A1529="","",IF(#REF!="","",PMT((1+D1529)^(1/12)-1,(#REF!*12)-A1529+1,-E1529)))</f>
        <v>#REF!</v>
      </c>
    </row>
    <row r="1530" customFormat="false" ht="14.25" hidden="false" customHeight="false" outlineLevel="0" collapsed="false">
      <c r="A1530" s="660" t="e">
        <f aca="false">IF(A1529="","",IF(A1529=#REF!*12,"",+A1529+1))</f>
        <v>#REF!</v>
      </c>
      <c r="B1530" s="661" t="e">
        <f aca="false">IF(A1530="","",+B1529)</f>
        <v>#REF!</v>
      </c>
      <c r="C1530" s="661" t="e">
        <f aca="false">IF(A1530="","",IF(#REF!+'Plano Prestação Mensal Proposta'!A1530&gt;120,0,ROUND(IF(B1530&gt;0.045,(0.045*0.5),(0.5)*B1530),7)))</f>
        <v>#REF!</v>
      </c>
      <c r="D1530" s="661" t="e">
        <f aca="false">IF(A1530="","",+B1530-C1530)</f>
        <v>#REF!</v>
      </c>
      <c r="E1530" s="662" t="e">
        <f aca="false">IF(A1530="","",IF(F1529="","",+E1529-F1529))</f>
        <v>#REF!</v>
      </c>
      <c r="F1530" s="662" t="e">
        <f aca="false">IF(A1530="","",IF(J1530="","",+J1530-H1530))</f>
        <v>#REF!</v>
      </c>
      <c r="G1530" s="662" t="e">
        <f aca="false">IF(A1530="","",IF(E1530="","",ROUND(+E1530*((1+B1530)^(1/12)-1),2)))</f>
        <v>#REF!</v>
      </c>
      <c r="H1530" s="662" t="e">
        <f aca="false">IF(A1530="","",IF(E1530="","",ROUND(+E1530*((1+D1530)^(1/12)-1),2)))</f>
        <v>#REF!</v>
      </c>
      <c r="I1530" s="662" t="e">
        <f aca="false">IF(A1530="","",+G1530-H1530)</f>
        <v>#REF!</v>
      </c>
      <c r="J1530" s="662" t="e">
        <f aca="false">IF(A1530="","",IF(#REF!="","",PMT((1+D1530)^(1/12)-1,(#REF!*12)-A1530+1,-E1530)))</f>
        <v>#REF!</v>
      </c>
    </row>
    <row r="1531" customFormat="false" ht="14.25" hidden="false" customHeight="false" outlineLevel="0" collapsed="false">
      <c r="A1531" s="660" t="e">
        <f aca="false">IF(A1530="","",IF(A1530=#REF!*12,"",+A1530+1))</f>
        <v>#REF!</v>
      </c>
      <c r="B1531" s="661" t="e">
        <f aca="false">IF(A1531="","",+B1530)</f>
        <v>#REF!</v>
      </c>
      <c r="C1531" s="661" t="e">
        <f aca="false">IF(A1531="","",IF(#REF!+'Plano Prestação Mensal Proposta'!A1531&gt;120,0,ROUND(IF(B1531&gt;0.045,(0.045*0.5),(0.5)*B1531),7)))</f>
        <v>#REF!</v>
      </c>
      <c r="D1531" s="661" t="e">
        <f aca="false">IF(A1531="","",+B1531-C1531)</f>
        <v>#REF!</v>
      </c>
      <c r="E1531" s="662" t="e">
        <f aca="false">IF(A1531="","",IF(F1530="","",+E1530-F1530))</f>
        <v>#REF!</v>
      </c>
      <c r="F1531" s="662" t="e">
        <f aca="false">IF(A1531="","",IF(J1531="","",+J1531-H1531))</f>
        <v>#REF!</v>
      </c>
      <c r="G1531" s="662" t="e">
        <f aca="false">IF(A1531="","",IF(E1531="","",ROUND(+E1531*((1+B1531)^(1/12)-1),2)))</f>
        <v>#REF!</v>
      </c>
      <c r="H1531" s="662" t="e">
        <f aca="false">IF(A1531="","",IF(E1531="","",ROUND(+E1531*((1+D1531)^(1/12)-1),2)))</f>
        <v>#REF!</v>
      </c>
      <c r="I1531" s="662" t="e">
        <f aca="false">IF(A1531="","",+G1531-H1531)</f>
        <v>#REF!</v>
      </c>
      <c r="J1531" s="662" t="e">
        <f aca="false">IF(A1531="","",IF(#REF!="","",PMT((1+D1531)^(1/12)-1,(#REF!*12)-A1531+1,-E1531)))</f>
        <v>#REF!</v>
      </c>
    </row>
    <row r="1532" customFormat="false" ht="14.25" hidden="false" customHeight="false" outlineLevel="0" collapsed="false">
      <c r="A1532" s="660" t="e">
        <f aca="false">IF(A1531="","",IF(A1531=#REF!*12,"",+A1531+1))</f>
        <v>#REF!</v>
      </c>
      <c r="B1532" s="661" t="e">
        <f aca="false">IF(A1532="","",+B1531)</f>
        <v>#REF!</v>
      </c>
      <c r="C1532" s="661" t="e">
        <f aca="false">IF(A1532="","",IF(#REF!+'Plano Prestação Mensal Proposta'!A1532&gt;120,0,ROUND(IF(B1532&gt;0.045,(0.045*0.5),(0.5)*B1532),7)))</f>
        <v>#REF!</v>
      </c>
      <c r="D1532" s="661" t="e">
        <f aca="false">IF(A1532="","",+B1532-C1532)</f>
        <v>#REF!</v>
      </c>
      <c r="E1532" s="662" t="e">
        <f aca="false">IF(A1532="","",IF(F1531="","",+E1531-F1531))</f>
        <v>#REF!</v>
      </c>
      <c r="F1532" s="662" t="e">
        <f aca="false">IF(A1532="","",IF(J1532="","",+J1532-H1532))</f>
        <v>#REF!</v>
      </c>
      <c r="G1532" s="662" t="e">
        <f aca="false">IF(A1532="","",IF(E1532="","",ROUND(+E1532*((1+B1532)^(1/12)-1),2)))</f>
        <v>#REF!</v>
      </c>
      <c r="H1532" s="662" t="e">
        <f aca="false">IF(A1532="","",IF(E1532="","",ROUND(+E1532*((1+D1532)^(1/12)-1),2)))</f>
        <v>#REF!</v>
      </c>
      <c r="I1532" s="662" t="e">
        <f aca="false">IF(A1532="","",+G1532-H1532)</f>
        <v>#REF!</v>
      </c>
      <c r="J1532" s="662" t="e">
        <f aca="false">IF(A1532="","",IF(#REF!="","",PMT((1+D1532)^(1/12)-1,(#REF!*12)-A1532+1,-E1532)))</f>
        <v>#REF!</v>
      </c>
    </row>
    <row r="1533" customFormat="false" ht="14.25" hidden="false" customHeight="false" outlineLevel="0" collapsed="false">
      <c r="A1533" s="660" t="e">
        <f aca="false">IF(A1532="","",IF(A1532=#REF!*12,"",+A1532+1))</f>
        <v>#REF!</v>
      </c>
      <c r="B1533" s="661" t="e">
        <f aca="false">IF(A1533="","",+B1532)</f>
        <v>#REF!</v>
      </c>
      <c r="C1533" s="661" t="e">
        <f aca="false">IF(A1533="","",IF(#REF!+'Plano Prestação Mensal Proposta'!A1533&gt;120,0,ROUND(IF(B1533&gt;0.045,(0.045*0.5),(0.5)*B1533),7)))</f>
        <v>#REF!</v>
      </c>
      <c r="D1533" s="661" t="e">
        <f aca="false">IF(A1533="","",+B1533-C1533)</f>
        <v>#REF!</v>
      </c>
      <c r="E1533" s="662" t="e">
        <f aca="false">IF(A1533="","",IF(F1532="","",+E1532-F1532))</f>
        <v>#REF!</v>
      </c>
      <c r="F1533" s="662" t="e">
        <f aca="false">IF(A1533="","",IF(J1533="","",+J1533-H1533))</f>
        <v>#REF!</v>
      </c>
      <c r="G1533" s="662" t="e">
        <f aca="false">IF(A1533="","",IF(E1533="","",ROUND(+E1533*((1+B1533)^(1/12)-1),2)))</f>
        <v>#REF!</v>
      </c>
      <c r="H1533" s="662" t="e">
        <f aca="false">IF(A1533="","",IF(E1533="","",ROUND(+E1533*((1+D1533)^(1/12)-1),2)))</f>
        <v>#REF!</v>
      </c>
      <c r="I1533" s="662" t="e">
        <f aca="false">IF(A1533="","",+G1533-H1533)</f>
        <v>#REF!</v>
      </c>
      <c r="J1533" s="662" t="e">
        <f aca="false">IF(A1533="","",IF(#REF!="","",PMT((1+D1533)^(1/12)-1,(#REF!*12)-A1533+1,-E1533)))</f>
        <v>#REF!</v>
      </c>
    </row>
    <row r="1534" customFormat="false" ht="14.25" hidden="false" customHeight="false" outlineLevel="0" collapsed="false">
      <c r="A1534" s="660" t="e">
        <f aca="false">IF(A1533="","",IF(A1533=#REF!*12,"",+A1533+1))</f>
        <v>#REF!</v>
      </c>
      <c r="B1534" s="661" t="e">
        <f aca="false">IF(A1534="","",+B1533)</f>
        <v>#REF!</v>
      </c>
      <c r="C1534" s="661" t="e">
        <f aca="false">IF(A1534="","",IF(#REF!+'Plano Prestação Mensal Proposta'!A1534&gt;120,0,ROUND(IF(B1534&gt;0.045,(0.045*0.5),(0.5)*B1534),7)))</f>
        <v>#REF!</v>
      </c>
      <c r="D1534" s="661" t="e">
        <f aca="false">IF(A1534="","",+B1534-C1534)</f>
        <v>#REF!</v>
      </c>
      <c r="E1534" s="662" t="e">
        <f aca="false">IF(A1534="","",IF(F1533="","",+E1533-F1533))</f>
        <v>#REF!</v>
      </c>
      <c r="F1534" s="662" t="e">
        <f aca="false">IF(A1534="","",IF(J1534="","",+J1534-H1534))</f>
        <v>#REF!</v>
      </c>
      <c r="G1534" s="662" t="e">
        <f aca="false">IF(A1534="","",IF(E1534="","",ROUND(+E1534*((1+B1534)^(1/12)-1),2)))</f>
        <v>#REF!</v>
      </c>
      <c r="H1534" s="662" t="e">
        <f aca="false">IF(A1534="","",IF(E1534="","",ROUND(+E1534*((1+D1534)^(1/12)-1),2)))</f>
        <v>#REF!</v>
      </c>
      <c r="I1534" s="662" t="e">
        <f aca="false">IF(A1534="","",+G1534-H1534)</f>
        <v>#REF!</v>
      </c>
      <c r="J1534" s="662" t="e">
        <f aca="false">IF(A1534="","",IF(#REF!="","",PMT((1+D1534)^(1/12)-1,(#REF!*12)-A1534+1,-E1534)))</f>
        <v>#REF!</v>
      </c>
    </row>
    <row r="1535" customFormat="false" ht="14.25" hidden="false" customHeight="false" outlineLevel="0" collapsed="false">
      <c r="A1535" s="660" t="e">
        <f aca="false">IF(A1534="","",IF(A1534=#REF!*12,"",+A1534+1))</f>
        <v>#REF!</v>
      </c>
      <c r="B1535" s="661" t="e">
        <f aca="false">IF(A1535="","",+B1534)</f>
        <v>#REF!</v>
      </c>
      <c r="C1535" s="661" t="e">
        <f aca="false">IF(A1535="","",IF(#REF!+'Plano Prestação Mensal Proposta'!A1535&gt;120,0,ROUND(IF(B1535&gt;0.045,(0.045*0.5),(0.5)*B1535),7)))</f>
        <v>#REF!</v>
      </c>
      <c r="D1535" s="661" t="e">
        <f aca="false">IF(A1535="","",+B1535-C1535)</f>
        <v>#REF!</v>
      </c>
      <c r="E1535" s="662" t="e">
        <f aca="false">IF(A1535="","",IF(F1534="","",+E1534-F1534))</f>
        <v>#REF!</v>
      </c>
      <c r="F1535" s="662" t="e">
        <f aca="false">IF(A1535="","",IF(J1535="","",+J1535-H1535))</f>
        <v>#REF!</v>
      </c>
      <c r="G1535" s="662" t="e">
        <f aca="false">IF(A1535="","",IF(E1535="","",ROUND(+E1535*((1+B1535)^(1/12)-1),2)))</f>
        <v>#REF!</v>
      </c>
      <c r="H1535" s="662" t="e">
        <f aca="false">IF(A1535="","",IF(E1535="","",ROUND(+E1535*((1+D1535)^(1/12)-1),2)))</f>
        <v>#REF!</v>
      </c>
      <c r="I1535" s="662" t="e">
        <f aca="false">IF(A1535="","",+G1535-H1535)</f>
        <v>#REF!</v>
      </c>
      <c r="J1535" s="662" t="e">
        <f aca="false">IF(A1535="","",IF(#REF!="","",PMT((1+D1535)^(1/12)-1,(#REF!*12)-A1535+1,-E1535)))</f>
        <v>#REF!</v>
      </c>
    </row>
    <row r="1536" customFormat="false" ht="14.25" hidden="false" customHeight="false" outlineLevel="0" collapsed="false">
      <c r="A1536" s="660" t="e">
        <f aca="false">IF(A1535="","",IF(A1535=#REF!*12,"",+A1535+1))</f>
        <v>#REF!</v>
      </c>
      <c r="B1536" s="661" t="e">
        <f aca="false">IF(A1536="","",+B1535)</f>
        <v>#REF!</v>
      </c>
      <c r="C1536" s="661" t="e">
        <f aca="false">IF(A1536="","",IF(#REF!+'Plano Prestação Mensal Proposta'!A1536&gt;120,0,ROUND(IF(B1536&gt;0.045,(0.045*0.5),(0.5)*B1536),7)))</f>
        <v>#REF!</v>
      </c>
      <c r="D1536" s="661" t="e">
        <f aca="false">IF(A1536="","",+B1536-C1536)</f>
        <v>#REF!</v>
      </c>
      <c r="E1536" s="662" t="e">
        <f aca="false">IF(A1536="","",IF(F1535="","",+E1535-F1535))</f>
        <v>#REF!</v>
      </c>
      <c r="F1536" s="662" t="e">
        <f aca="false">IF(A1536="","",IF(J1536="","",+J1536-H1536))</f>
        <v>#REF!</v>
      </c>
      <c r="G1536" s="662" t="e">
        <f aca="false">IF(A1536="","",IF(E1536="","",ROUND(+E1536*((1+B1536)^(1/12)-1),2)))</f>
        <v>#REF!</v>
      </c>
      <c r="H1536" s="662" t="e">
        <f aca="false">IF(A1536="","",IF(E1536="","",ROUND(+E1536*((1+D1536)^(1/12)-1),2)))</f>
        <v>#REF!</v>
      </c>
      <c r="I1536" s="662" t="e">
        <f aca="false">IF(A1536="","",+G1536-H1536)</f>
        <v>#REF!</v>
      </c>
      <c r="J1536" s="662" t="e">
        <f aca="false">IF(A1536="","",IF(#REF!="","",PMT((1+D1536)^(1/12)-1,(#REF!*12)-A1536+1,-E1536)))</f>
        <v>#REF!</v>
      </c>
    </row>
    <row r="1537" customFormat="false" ht="14.25" hidden="false" customHeight="false" outlineLevel="0" collapsed="false">
      <c r="A1537" s="660" t="e">
        <f aca="false">IF(A1536="","",IF(A1536=#REF!*12,"",+A1536+1))</f>
        <v>#REF!</v>
      </c>
      <c r="B1537" s="661" t="e">
        <f aca="false">IF(A1537="","",+B1536)</f>
        <v>#REF!</v>
      </c>
      <c r="C1537" s="661" t="e">
        <f aca="false">IF(A1537="","",IF(#REF!+'Plano Prestação Mensal Proposta'!A1537&gt;120,0,ROUND(IF(B1537&gt;0.045,(0.045*0.5),(0.5)*B1537),7)))</f>
        <v>#REF!</v>
      </c>
      <c r="D1537" s="661" t="e">
        <f aca="false">IF(A1537="","",+B1537-C1537)</f>
        <v>#REF!</v>
      </c>
      <c r="E1537" s="662" t="e">
        <f aca="false">IF(A1537="","",IF(F1536="","",+E1536-F1536))</f>
        <v>#REF!</v>
      </c>
      <c r="F1537" s="662" t="e">
        <f aca="false">IF(A1537="","",IF(J1537="","",+J1537-H1537))</f>
        <v>#REF!</v>
      </c>
      <c r="G1537" s="662" t="e">
        <f aca="false">IF(A1537="","",IF(E1537="","",ROUND(+E1537*((1+B1537)^(1/12)-1),2)))</f>
        <v>#REF!</v>
      </c>
      <c r="H1537" s="662" t="e">
        <f aca="false">IF(A1537="","",IF(E1537="","",ROUND(+E1537*((1+D1537)^(1/12)-1),2)))</f>
        <v>#REF!</v>
      </c>
      <c r="I1537" s="662" t="e">
        <f aca="false">IF(A1537="","",+G1537-H1537)</f>
        <v>#REF!</v>
      </c>
      <c r="J1537" s="662" t="e">
        <f aca="false">IF(A1537="","",IF(#REF!="","",PMT((1+D1537)^(1/12)-1,(#REF!*12)-A1537+1,-E1537)))</f>
        <v>#REF!</v>
      </c>
    </row>
    <row r="1538" customFormat="false" ht="14.25" hidden="false" customHeight="false" outlineLevel="0" collapsed="false">
      <c r="A1538" s="660" t="e">
        <f aca="false">IF(A1537="","",IF(A1537=#REF!*12,"",+A1537+1))</f>
        <v>#REF!</v>
      </c>
      <c r="B1538" s="661" t="e">
        <f aca="false">IF(A1538="","",+B1537)</f>
        <v>#REF!</v>
      </c>
      <c r="C1538" s="661" t="e">
        <f aca="false">IF(A1538="","",IF(#REF!+'Plano Prestação Mensal Proposta'!A1538&gt;120,0,ROUND(IF(B1538&gt;0.045,(0.045*0.5),(0.5)*B1538),7)))</f>
        <v>#REF!</v>
      </c>
      <c r="D1538" s="661" t="e">
        <f aca="false">IF(A1538="","",+B1538-C1538)</f>
        <v>#REF!</v>
      </c>
      <c r="E1538" s="662" t="e">
        <f aca="false">IF(A1538="","",IF(F1537="","",+E1537-F1537))</f>
        <v>#REF!</v>
      </c>
      <c r="F1538" s="662" t="e">
        <f aca="false">IF(A1538="","",IF(J1538="","",+J1538-H1538))</f>
        <v>#REF!</v>
      </c>
      <c r="G1538" s="662" t="e">
        <f aca="false">IF(A1538="","",IF(E1538="","",ROUND(+E1538*((1+B1538)^(1/12)-1),2)))</f>
        <v>#REF!</v>
      </c>
      <c r="H1538" s="662" t="e">
        <f aca="false">IF(A1538="","",IF(E1538="","",ROUND(+E1538*((1+D1538)^(1/12)-1),2)))</f>
        <v>#REF!</v>
      </c>
      <c r="I1538" s="662" t="e">
        <f aca="false">IF(A1538="","",+G1538-H1538)</f>
        <v>#REF!</v>
      </c>
      <c r="J1538" s="662" t="e">
        <f aca="false">IF(A1538="","",IF(#REF!="","",PMT((1+D1538)^(1/12)-1,(#REF!*12)-A1538+1,-E1538)))</f>
        <v>#REF!</v>
      </c>
    </row>
    <row r="1539" customFormat="false" ht="14.25" hidden="false" customHeight="false" outlineLevel="0" collapsed="false">
      <c r="A1539" s="660" t="e">
        <f aca="false">IF(A1538="","",IF(A1538=#REF!*12,"",+A1538+1))</f>
        <v>#REF!</v>
      </c>
      <c r="B1539" s="661" t="e">
        <f aca="false">IF(A1539="","",+B1538)</f>
        <v>#REF!</v>
      </c>
      <c r="C1539" s="661" t="e">
        <f aca="false">IF(A1539="","",IF(#REF!+'Plano Prestação Mensal Proposta'!A1539&gt;120,0,ROUND(IF(B1539&gt;0.045,(0.045*0.5),(0.5)*B1539),7)))</f>
        <v>#REF!</v>
      </c>
      <c r="D1539" s="661" t="e">
        <f aca="false">IF(A1539="","",+B1539-C1539)</f>
        <v>#REF!</v>
      </c>
      <c r="E1539" s="662" t="e">
        <f aca="false">IF(A1539="","",IF(F1538="","",+E1538-F1538))</f>
        <v>#REF!</v>
      </c>
      <c r="F1539" s="662" t="e">
        <f aca="false">IF(A1539="","",IF(J1539="","",+J1539-H1539))</f>
        <v>#REF!</v>
      </c>
      <c r="G1539" s="662" t="e">
        <f aca="false">IF(A1539="","",IF(E1539="","",ROUND(+E1539*((1+B1539)^(1/12)-1),2)))</f>
        <v>#REF!</v>
      </c>
      <c r="H1539" s="662" t="e">
        <f aca="false">IF(A1539="","",IF(E1539="","",ROUND(+E1539*((1+D1539)^(1/12)-1),2)))</f>
        <v>#REF!</v>
      </c>
      <c r="I1539" s="662" t="e">
        <f aca="false">IF(A1539="","",+G1539-H1539)</f>
        <v>#REF!</v>
      </c>
      <c r="J1539" s="662" t="e">
        <f aca="false">IF(A1539="","",IF(#REF!="","",PMT((1+D1539)^(1/12)-1,(#REF!*12)-A1539+1,-E1539)))</f>
        <v>#REF!</v>
      </c>
    </row>
    <row r="1540" customFormat="false" ht="14.25" hidden="false" customHeight="false" outlineLevel="0" collapsed="false">
      <c r="A1540" s="660" t="e">
        <f aca="false">IF(A1539="","",IF(A1539=#REF!*12,"",+A1539+1))</f>
        <v>#REF!</v>
      </c>
      <c r="B1540" s="661" t="e">
        <f aca="false">IF(A1540="","",+B1539)</f>
        <v>#REF!</v>
      </c>
      <c r="C1540" s="661" t="e">
        <f aca="false">IF(A1540="","",IF(#REF!+'Plano Prestação Mensal Proposta'!A1540&gt;120,0,ROUND(IF(B1540&gt;0.045,(0.045*0.5),(0.5)*B1540),7)))</f>
        <v>#REF!</v>
      </c>
      <c r="D1540" s="661" t="e">
        <f aca="false">IF(A1540="","",+B1540-C1540)</f>
        <v>#REF!</v>
      </c>
      <c r="E1540" s="662" t="e">
        <f aca="false">IF(A1540="","",IF(F1539="","",+E1539-F1539))</f>
        <v>#REF!</v>
      </c>
      <c r="F1540" s="662" t="e">
        <f aca="false">IF(A1540="","",IF(J1540="","",+J1540-H1540))</f>
        <v>#REF!</v>
      </c>
      <c r="G1540" s="662" t="e">
        <f aca="false">IF(A1540="","",IF(E1540="","",ROUND(+E1540*((1+B1540)^(1/12)-1),2)))</f>
        <v>#REF!</v>
      </c>
      <c r="H1540" s="662" t="e">
        <f aca="false">IF(A1540="","",IF(E1540="","",ROUND(+E1540*((1+D1540)^(1/12)-1),2)))</f>
        <v>#REF!</v>
      </c>
      <c r="I1540" s="662" t="e">
        <f aca="false">IF(A1540="","",+G1540-H1540)</f>
        <v>#REF!</v>
      </c>
      <c r="J1540" s="662" t="e">
        <f aca="false">IF(A1540="","",IF(#REF!="","",PMT((1+D1540)^(1/12)-1,(#REF!*12)-A1540+1,-E1540)))</f>
        <v>#REF!</v>
      </c>
    </row>
    <row r="1541" customFormat="false" ht="14.25" hidden="false" customHeight="false" outlineLevel="0" collapsed="false">
      <c r="A1541" s="660" t="e">
        <f aca="false">IF(A1540="","",IF(A1540=#REF!*12,"",+A1540+1))</f>
        <v>#REF!</v>
      </c>
      <c r="B1541" s="661" t="e">
        <f aca="false">IF(A1541="","",+B1540)</f>
        <v>#REF!</v>
      </c>
      <c r="C1541" s="661" t="e">
        <f aca="false">IF(A1541="","",IF(#REF!+'Plano Prestação Mensal Proposta'!A1541&gt;120,0,ROUND(IF(B1541&gt;0.045,(0.045*0.5),(0.5)*B1541),7)))</f>
        <v>#REF!</v>
      </c>
      <c r="D1541" s="661" t="e">
        <f aca="false">IF(A1541="","",+B1541-C1541)</f>
        <v>#REF!</v>
      </c>
      <c r="E1541" s="662" t="e">
        <f aca="false">IF(A1541="","",IF(F1540="","",+E1540-F1540))</f>
        <v>#REF!</v>
      </c>
      <c r="F1541" s="662" t="e">
        <f aca="false">IF(A1541="","",IF(J1541="","",+J1541-H1541))</f>
        <v>#REF!</v>
      </c>
      <c r="G1541" s="662" t="e">
        <f aca="false">IF(A1541="","",IF(E1541="","",ROUND(+E1541*((1+B1541)^(1/12)-1),2)))</f>
        <v>#REF!</v>
      </c>
      <c r="H1541" s="662" t="e">
        <f aca="false">IF(A1541="","",IF(E1541="","",ROUND(+E1541*((1+D1541)^(1/12)-1),2)))</f>
        <v>#REF!</v>
      </c>
      <c r="I1541" s="662" t="e">
        <f aca="false">IF(A1541="","",+G1541-H1541)</f>
        <v>#REF!</v>
      </c>
      <c r="J1541" s="662" t="e">
        <f aca="false">IF(A1541="","",IF(#REF!="","",PMT((1+D1541)^(1/12)-1,(#REF!*12)-A1541+1,-E1541)))</f>
        <v>#REF!</v>
      </c>
    </row>
    <row r="1542" customFormat="false" ht="14.25" hidden="false" customHeight="false" outlineLevel="0" collapsed="false">
      <c r="A1542" s="660" t="e">
        <f aca="false">IF(A1541="","",IF(A1541=#REF!*12,"",+A1541+1))</f>
        <v>#REF!</v>
      </c>
      <c r="B1542" s="661" t="e">
        <f aca="false">IF(A1542="","",+B1541)</f>
        <v>#REF!</v>
      </c>
      <c r="C1542" s="661" t="e">
        <f aca="false">IF(A1542="","",IF(#REF!+'Plano Prestação Mensal Proposta'!A1542&gt;120,0,ROUND(IF(B1542&gt;0.045,(0.045*0.5),(0.5)*B1542),7)))</f>
        <v>#REF!</v>
      </c>
      <c r="D1542" s="661" t="e">
        <f aca="false">IF(A1542="","",+B1542-C1542)</f>
        <v>#REF!</v>
      </c>
      <c r="E1542" s="662" t="e">
        <f aca="false">IF(A1542="","",IF(F1541="","",+E1541-F1541))</f>
        <v>#REF!</v>
      </c>
      <c r="F1542" s="662" t="e">
        <f aca="false">IF(A1542="","",IF(J1542="","",+J1542-H1542))</f>
        <v>#REF!</v>
      </c>
      <c r="G1542" s="662" t="e">
        <f aca="false">IF(A1542="","",IF(E1542="","",ROUND(+E1542*((1+B1542)^(1/12)-1),2)))</f>
        <v>#REF!</v>
      </c>
      <c r="H1542" s="662" t="e">
        <f aca="false">IF(A1542="","",IF(E1542="","",ROUND(+E1542*((1+D1542)^(1/12)-1),2)))</f>
        <v>#REF!</v>
      </c>
      <c r="I1542" s="662" t="e">
        <f aca="false">IF(A1542="","",+G1542-H1542)</f>
        <v>#REF!</v>
      </c>
      <c r="J1542" s="662" t="e">
        <f aca="false">IF(A1542="","",IF(#REF!="","",PMT((1+D1542)^(1/12)-1,(#REF!*12)-A1542+1,-E1542)))</f>
        <v>#REF!</v>
      </c>
    </row>
    <row r="1543" customFormat="false" ht="14.25" hidden="false" customHeight="false" outlineLevel="0" collapsed="false">
      <c r="A1543" s="660" t="e">
        <f aca="false">IF(A1542="","",IF(A1542=#REF!*12,"",+A1542+1))</f>
        <v>#REF!</v>
      </c>
      <c r="B1543" s="661" t="e">
        <f aca="false">IF(A1543="","",+B1542)</f>
        <v>#REF!</v>
      </c>
      <c r="C1543" s="661" t="e">
        <f aca="false">IF(A1543="","",IF(#REF!+'Plano Prestação Mensal Proposta'!A1543&gt;120,0,ROUND(IF(B1543&gt;0.045,(0.045*0.5),(0.5)*B1543),7)))</f>
        <v>#REF!</v>
      </c>
      <c r="D1543" s="661" t="e">
        <f aca="false">IF(A1543="","",+B1543-C1543)</f>
        <v>#REF!</v>
      </c>
      <c r="E1543" s="662" t="e">
        <f aca="false">IF(A1543="","",IF(F1542="","",+E1542-F1542))</f>
        <v>#REF!</v>
      </c>
      <c r="F1543" s="662" t="e">
        <f aca="false">IF(A1543="","",IF(J1543="","",+J1543-H1543))</f>
        <v>#REF!</v>
      </c>
      <c r="G1543" s="662" t="e">
        <f aca="false">IF(A1543="","",IF(E1543="","",ROUND(+E1543*((1+B1543)^(1/12)-1),2)))</f>
        <v>#REF!</v>
      </c>
      <c r="H1543" s="662" t="e">
        <f aca="false">IF(A1543="","",IF(E1543="","",ROUND(+E1543*((1+D1543)^(1/12)-1),2)))</f>
        <v>#REF!</v>
      </c>
      <c r="I1543" s="662" t="e">
        <f aca="false">IF(A1543="","",+G1543-H1543)</f>
        <v>#REF!</v>
      </c>
      <c r="J1543" s="662" t="e">
        <f aca="false">IF(A1543="","",IF(#REF!="","",PMT((1+D1543)^(1/12)-1,(#REF!*12)-A1543+1,-E1543)))</f>
        <v>#REF!</v>
      </c>
    </row>
    <row r="1544" customFormat="false" ht="14.25" hidden="false" customHeight="false" outlineLevel="0" collapsed="false">
      <c r="A1544" s="660" t="e">
        <f aca="false">IF(A1543="","",IF(A1543=#REF!*12,"",+A1543+1))</f>
        <v>#REF!</v>
      </c>
      <c r="B1544" s="661" t="e">
        <f aca="false">IF(A1544="","",+B1543)</f>
        <v>#REF!</v>
      </c>
      <c r="C1544" s="661" t="e">
        <f aca="false">IF(A1544="","",IF(#REF!+'Plano Prestação Mensal Proposta'!A1544&gt;120,0,ROUND(IF(B1544&gt;0.045,(0.045*0.5),(0.5)*B1544),7)))</f>
        <v>#REF!</v>
      </c>
      <c r="D1544" s="661" t="e">
        <f aca="false">IF(A1544="","",+B1544-C1544)</f>
        <v>#REF!</v>
      </c>
      <c r="E1544" s="662" t="e">
        <f aca="false">IF(A1544="","",IF(F1543="","",+E1543-F1543))</f>
        <v>#REF!</v>
      </c>
      <c r="F1544" s="662" t="e">
        <f aca="false">IF(A1544="","",IF(J1544="","",+J1544-H1544))</f>
        <v>#REF!</v>
      </c>
      <c r="G1544" s="662" t="e">
        <f aca="false">IF(A1544="","",IF(E1544="","",ROUND(+E1544*((1+B1544)^(1/12)-1),2)))</f>
        <v>#REF!</v>
      </c>
      <c r="H1544" s="662" t="e">
        <f aca="false">IF(A1544="","",IF(E1544="","",ROUND(+E1544*((1+D1544)^(1/12)-1),2)))</f>
        <v>#REF!</v>
      </c>
      <c r="I1544" s="662" t="e">
        <f aca="false">IF(A1544="","",+G1544-H1544)</f>
        <v>#REF!</v>
      </c>
      <c r="J1544" s="662" t="e">
        <f aca="false">IF(A1544="","",IF(#REF!="","",PMT((1+D1544)^(1/12)-1,(#REF!*12)-A1544+1,-E1544)))</f>
        <v>#REF!</v>
      </c>
    </row>
    <row r="1545" customFormat="false" ht="14.25" hidden="false" customHeight="false" outlineLevel="0" collapsed="false">
      <c r="A1545" s="660" t="e">
        <f aca="false">IF(A1544="","",IF(A1544=#REF!*12,"",+A1544+1))</f>
        <v>#REF!</v>
      </c>
      <c r="B1545" s="661" t="e">
        <f aca="false">IF(A1545="","",+B1544)</f>
        <v>#REF!</v>
      </c>
      <c r="C1545" s="661" t="e">
        <f aca="false">IF(A1545="","",IF(#REF!+'Plano Prestação Mensal Proposta'!A1545&gt;120,0,ROUND(IF(B1545&gt;0.045,(0.045*0.5),(0.5)*B1545),7)))</f>
        <v>#REF!</v>
      </c>
      <c r="D1545" s="661" t="e">
        <f aca="false">IF(A1545="","",+B1545-C1545)</f>
        <v>#REF!</v>
      </c>
      <c r="E1545" s="662" t="e">
        <f aca="false">IF(A1545="","",IF(F1544="","",+E1544-F1544))</f>
        <v>#REF!</v>
      </c>
      <c r="F1545" s="662" t="e">
        <f aca="false">IF(A1545="","",IF(J1545="","",+J1545-H1545))</f>
        <v>#REF!</v>
      </c>
      <c r="G1545" s="662" t="e">
        <f aca="false">IF(A1545="","",IF(E1545="","",ROUND(+E1545*((1+B1545)^(1/12)-1),2)))</f>
        <v>#REF!</v>
      </c>
      <c r="H1545" s="662" t="e">
        <f aca="false">IF(A1545="","",IF(E1545="","",ROUND(+E1545*((1+D1545)^(1/12)-1),2)))</f>
        <v>#REF!</v>
      </c>
      <c r="I1545" s="662" t="e">
        <f aca="false">IF(A1545="","",+G1545-H1545)</f>
        <v>#REF!</v>
      </c>
      <c r="J1545" s="662" t="e">
        <f aca="false">IF(A1545="","",IF(#REF!="","",PMT((1+D1545)^(1/12)-1,(#REF!*12)-A1545+1,-E1545)))</f>
        <v>#REF!</v>
      </c>
    </row>
    <row r="1546" customFormat="false" ht="14.25" hidden="false" customHeight="false" outlineLevel="0" collapsed="false">
      <c r="A1546" s="660" t="e">
        <f aca="false">IF(A1545="","",IF(A1545=#REF!*12,"",+A1545+1))</f>
        <v>#REF!</v>
      </c>
      <c r="B1546" s="661" t="e">
        <f aca="false">IF(A1546="","",+B1545)</f>
        <v>#REF!</v>
      </c>
      <c r="C1546" s="661" t="e">
        <f aca="false">IF(A1546="","",IF(#REF!+'Plano Prestação Mensal Proposta'!A1546&gt;120,0,ROUND(IF(B1546&gt;0.045,(0.045*0.5),(0.5)*B1546),7)))</f>
        <v>#REF!</v>
      </c>
      <c r="D1546" s="661" t="e">
        <f aca="false">IF(A1546="","",+B1546-C1546)</f>
        <v>#REF!</v>
      </c>
      <c r="E1546" s="662" t="e">
        <f aca="false">IF(A1546="","",IF(F1545="","",+E1545-F1545))</f>
        <v>#REF!</v>
      </c>
      <c r="F1546" s="662" t="e">
        <f aca="false">IF(A1546="","",IF(J1546="","",+J1546-H1546))</f>
        <v>#REF!</v>
      </c>
      <c r="G1546" s="662" t="e">
        <f aca="false">IF(A1546="","",IF(E1546="","",ROUND(+E1546*((1+B1546)^(1/12)-1),2)))</f>
        <v>#REF!</v>
      </c>
      <c r="H1546" s="662" t="e">
        <f aca="false">IF(A1546="","",IF(E1546="","",ROUND(+E1546*((1+D1546)^(1/12)-1),2)))</f>
        <v>#REF!</v>
      </c>
      <c r="I1546" s="662" t="e">
        <f aca="false">IF(A1546="","",+G1546-H1546)</f>
        <v>#REF!</v>
      </c>
      <c r="J1546" s="662" t="e">
        <f aca="false">IF(A1546="","",IF(#REF!="","",PMT((1+D1546)^(1/12)-1,(#REF!*12)-A1546+1,-E1546)))</f>
        <v>#REF!</v>
      </c>
    </row>
    <row r="1547" customFormat="false" ht="14.25" hidden="false" customHeight="false" outlineLevel="0" collapsed="false">
      <c r="A1547" s="660" t="e">
        <f aca="false">IF(A1546="","",IF(A1546=#REF!*12,"",+A1546+1))</f>
        <v>#REF!</v>
      </c>
      <c r="B1547" s="661" t="e">
        <f aca="false">IF(A1547="","",+B1546)</f>
        <v>#REF!</v>
      </c>
      <c r="C1547" s="661" t="e">
        <f aca="false">IF(A1547="","",IF(#REF!+'Plano Prestação Mensal Proposta'!A1547&gt;120,0,ROUND(IF(B1547&gt;0.045,(0.045*0.5),(0.5)*B1547),7)))</f>
        <v>#REF!</v>
      </c>
      <c r="D1547" s="661" t="e">
        <f aca="false">IF(A1547="","",+B1547-C1547)</f>
        <v>#REF!</v>
      </c>
      <c r="E1547" s="662" t="e">
        <f aca="false">IF(A1547="","",IF(F1546="","",+E1546-F1546))</f>
        <v>#REF!</v>
      </c>
      <c r="F1547" s="662" t="e">
        <f aca="false">IF(A1547="","",IF(J1547="","",+J1547-H1547))</f>
        <v>#REF!</v>
      </c>
      <c r="G1547" s="662" t="e">
        <f aca="false">IF(A1547="","",IF(E1547="","",ROUND(+E1547*((1+B1547)^(1/12)-1),2)))</f>
        <v>#REF!</v>
      </c>
      <c r="H1547" s="662" t="e">
        <f aca="false">IF(A1547="","",IF(E1547="","",ROUND(+E1547*((1+D1547)^(1/12)-1),2)))</f>
        <v>#REF!</v>
      </c>
      <c r="I1547" s="662" t="e">
        <f aca="false">IF(A1547="","",+G1547-H1547)</f>
        <v>#REF!</v>
      </c>
      <c r="J1547" s="662" t="e">
        <f aca="false">IF(A1547="","",IF(#REF!="","",PMT((1+D1547)^(1/12)-1,(#REF!*12)-A1547+1,-E1547)))</f>
        <v>#REF!</v>
      </c>
    </row>
    <row r="1548" customFormat="false" ht="14.25" hidden="false" customHeight="false" outlineLevel="0" collapsed="false">
      <c r="A1548" s="660" t="e">
        <f aca="false">IF(A1547="","",IF(A1547=#REF!*12,"",+A1547+1))</f>
        <v>#REF!</v>
      </c>
      <c r="B1548" s="661" t="e">
        <f aca="false">IF(A1548="","",+B1547)</f>
        <v>#REF!</v>
      </c>
      <c r="C1548" s="661" t="e">
        <f aca="false">IF(A1548="","",IF(#REF!+'Plano Prestação Mensal Proposta'!A1548&gt;120,0,ROUND(IF(B1548&gt;0.045,(0.045*0.5),(0.5)*B1548),7)))</f>
        <v>#REF!</v>
      </c>
      <c r="D1548" s="661" t="e">
        <f aca="false">IF(A1548="","",+B1548-C1548)</f>
        <v>#REF!</v>
      </c>
      <c r="E1548" s="662" t="e">
        <f aca="false">IF(A1548="","",IF(F1547="","",+E1547-F1547))</f>
        <v>#REF!</v>
      </c>
      <c r="F1548" s="662" t="e">
        <f aca="false">IF(A1548="","",IF(J1548="","",+J1548-H1548))</f>
        <v>#REF!</v>
      </c>
      <c r="G1548" s="662" t="e">
        <f aca="false">IF(A1548="","",IF(E1548="","",ROUND(+E1548*((1+B1548)^(1/12)-1),2)))</f>
        <v>#REF!</v>
      </c>
      <c r="H1548" s="662" t="e">
        <f aca="false">IF(A1548="","",IF(E1548="","",ROUND(+E1548*((1+D1548)^(1/12)-1),2)))</f>
        <v>#REF!</v>
      </c>
      <c r="I1548" s="662" t="e">
        <f aca="false">IF(A1548="","",+G1548-H1548)</f>
        <v>#REF!</v>
      </c>
      <c r="J1548" s="662" t="e">
        <f aca="false">IF(A1548="","",IF(#REF!="","",PMT((1+D1548)^(1/12)-1,(#REF!*12)-A1548+1,-E1548)))</f>
        <v>#REF!</v>
      </c>
    </row>
    <row r="1549" customFormat="false" ht="14.25" hidden="false" customHeight="false" outlineLevel="0" collapsed="false">
      <c r="A1549" s="660" t="e">
        <f aca="false">IF(A1548="","",IF(A1548=#REF!*12,"",+A1548+1))</f>
        <v>#REF!</v>
      </c>
      <c r="B1549" s="661" t="e">
        <f aca="false">IF(A1549="","",+B1548)</f>
        <v>#REF!</v>
      </c>
      <c r="C1549" s="661" t="e">
        <f aca="false">IF(A1549="","",IF(#REF!+'Plano Prestação Mensal Proposta'!A1549&gt;120,0,ROUND(IF(B1549&gt;0.045,(0.045*0.5),(0.5)*B1549),7)))</f>
        <v>#REF!</v>
      </c>
      <c r="D1549" s="661" t="e">
        <f aca="false">IF(A1549="","",+B1549-C1549)</f>
        <v>#REF!</v>
      </c>
      <c r="E1549" s="662" t="e">
        <f aca="false">IF(A1549="","",IF(F1548="","",+E1548-F1548))</f>
        <v>#REF!</v>
      </c>
      <c r="F1549" s="662" t="e">
        <f aca="false">IF(A1549="","",IF(J1549="","",+J1549-H1549))</f>
        <v>#REF!</v>
      </c>
      <c r="G1549" s="662" t="e">
        <f aca="false">IF(A1549="","",IF(E1549="","",ROUND(+E1549*((1+B1549)^(1/12)-1),2)))</f>
        <v>#REF!</v>
      </c>
      <c r="H1549" s="662" t="e">
        <f aca="false">IF(A1549="","",IF(E1549="","",ROUND(+E1549*((1+D1549)^(1/12)-1),2)))</f>
        <v>#REF!</v>
      </c>
      <c r="I1549" s="662" t="e">
        <f aca="false">IF(A1549="","",+G1549-H1549)</f>
        <v>#REF!</v>
      </c>
      <c r="J1549" s="662" t="e">
        <f aca="false">IF(A1549="","",IF(#REF!="","",PMT((1+D1549)^(1/12)-1,(#REF!*12)-A1549+1,-E1549)))</f>
        <v>#REF!</v>
      </c>
    </row>
    <row r="1550" customFormat="false" ht="14.25" hidden="false" customHeight="false" outlineLevel="0" collapsed="false">
      <c r="A1550" s="660" t="e">
        <f aca="false">IF(A1549="","",IF(A1549=#REF!*12,"",+A1549+1))</f>
        <v>#REF!</v>
      </c>
      <c r="B1550" s="661" t="e">
        <f aca="false">IF(A1550="","",+B1549)</f>
        <v>#REF!</v>
      </c>
      <c r="C1550" s="661" t="e">
        <f aca="false">IF(A1550="","",IF(#REF!+'Plano Prestação Mensal Proposta'!A1550&gt;120,0,ROUND(IF(B1550&gt;0.045,(0.045*0.5),(0.5)*B1550),7)))</f>
        <v>#REF!</v>
      </c>
      <c r="D1550" s="661" t="e">
        <f aca="false">IF(A1550="","",+B1550-C1550)</f>
        <v>#REF!</v>
      </c>
      <c r="E1550" s="662" t="e">
        <f aca="false">IF(A1550="","",IF(F1549="","",+E1549-F1549))</f>
        <v>#REF!</v>
      </c>
      <c r="F1550" s="662" t="e">
        <f aca="false">IF(A1550="","",IF(J1550="","",+J1550-H1550))</f>
        <v>#REF!</v>
      </c>
      <c r="G1550" s="662" t="e">
        <f aca="false">IF(A1550="","",IF(E1550="","",ROUND(+E1550*((1+B1550)^(1/12)-1),2)))</f>
        <v>#REF!</v>
      </c>
      <c r="H1550" s="662" t="e">
        <f aca="false">IF(A1550="","",IF(E1550="","",ROUND(+E1550*((1+D1550)^(1/12)-1),2)))</f>
        <v>#REF!</v>
      </c>
      <c r="I1550" s="662" t="e">
        <f aca="false">IF(A1550="","",+G1550-H1550)</f>
        <v>#REF!</v>
      </c>
      <c r="J1550" s="662" t="e">
        <f aca="false">IF(A1550="","",IF(#REF!="","",PMT((1+D1550)^(1/12)-1,(#REF!*12)-A1550+1,-E1550)))</f>
        <v>#REF!</v>
      </c>
    </row>
    <row r="1551" customFormat="false" ht="14.25" hidden="false" customHeight="false" outlineLevel="0" collapsed="false">
      <c r="A1551" s="660" t="e">
        <f aca="false">IF(A1550="","",IF(A1550=#REF!*12,"",+A1550+1))</f>
        <v>#REF!</v>
      </c>
      <c r="B1551" s="661" t="e">
        <f aca="false">IF(A1551="","",+B1550)</f>
        <v>#REF!</v>
      </c>
      <c r="C1551" s="661" t="e">
        <f aca="false">IF(A1551="","",IF(#REF!+'Plano Prestação Mensal Proposta'!A1551&gt;120,0,ROUND(IF(B1551&gt;0.045,(0.045*0.5),(0.5)*B1551),7)))</f>
        <v>#REF!</v>
      </c>
      <c r="D1551" s="661" t="e">
        <f aca="false">IF(A1551="","",+B1551-C1551)</f>
        <v>#REF!</v>
      </c>
      <c r="E1551" s="662" t="e">
        <f aca="false">IF(A1551="","",IF(F1550="","",+E1550-F1550))</f>
        <v>#REF!</v>
      </c>
      <c r="F1551" s="662" t="e">
        <f aca="false">IF(A1551="","",IF(J1551="","",+J1551-H1551))</f>
        <v>#REF!</v>
      </c>
      <c r="G1551" s="662" t="e">
        <f aca="false">IF(A1551="","",IF(E1551="","",ROUND(+E1551*((1+B1551)^(1/12)-1),2)))</f>
        <v>#REF!</v>
      </c>
      <c r="H1551" s="662" t="e">
        <f aca="false">IF(A1551="","",IF(E1551="","",ROUND(+E1551*((1+D1551)^(1/12)-1),2)))</f>
        <v>#REF!</v>
      </c>
      <c r="I1551" s="662" t="e">
        <f aca="false">IF(A1551="","",+G1551-H1551)</f>
        <v>#REF!</v>
      </c>
      <c r="J1551" s="662" t="e">
        <f aca="false">IF(A1551="","",IF(#REF!="","",PMT((1+D1551)^(1/12)-1,(#REF!*12)-A1551+1,-E1551)))</f>
        <v>#REF!</v>
      </c>
    </row>
    <row r="1552" customFormat="false" ht="14.25" hidden="false" customHeight="false" outlineLevel="0" collapsed="false">
      <c r="A1552" s="660" t="e">
        <f aca="false">IF(A1551="","",IF(A1551=#REF!*12,"",+A1551+1))</f>
        <v>#REF!</v>
      </c>
      <c r="B1552" s="661" t="e">
        <f aca="false">IF(A1552="","",+B1551)</f>
        <v>#REF!</v>
      </c>
      <c r="C1552" s="661" t="e">
        <f aca="false">IF(A1552="","",IF(#REF!+'Plano Prestação Mensal Proposta'!A1552&gt;120,0,ROUND(IF(B1552&gt;0.045,(0.045*0.5),(0.5)*B1552),7)))</f>
        <v>#REF!</v>
      </c>
      <c r="D1552" s="661" t="e">
        <f aca="false">IF(A1552="","",+B1552-C1552)</f>
        <v>#REF!</v>
      </c>
      <c r="E1552" s="662" t="e">
        <f aca="false">IF(A1552="","",IF(F1551="","",+E1551-F1551))</f>
        <v>#REF!</v>
      </c>
      <c r="F1552" s="662" t="e">
        <f aca="false">IF(A1552="","",IF(J1552="","",+J1552-H1552))</f>
        <v>#REF!</v>
      </c>
      <c r="G1552" s="662" t="e">
        <f aca="false">IF(A1552="","",IF(E1552="","",ROUND(+E1552*((1+B1552)^(1/12)-1),2)))</f>
        <v>#REF!</v>
      </c>
      <c r="H1552" s="662" t="e">
        <f aca="false">IF(A1552="","",IF(E1552="","",ROUND(+E1552*((1+D1552)^(1/12)-1),2)))</f>
        <v>#REF!</v>
      </c>
      <c r="I1552" s="662" t="e">
        <f aca="false">IF(A1552="","",+G1552-H1552)</f>
        <v>#REF!</v>
      </c>
      <c r="J1552" s="662" t="e">
        <f aca="false">IF(A1552="","",IF(#REF!="","",PMT((1+D1552)^(1/12)-1,(#REF!*12)-A1552+1,-E1552)))</f>
        <v>#REF!</v>
      </c>
    </row>
    <row r="1553" customFormat="false" ht="14.25" hidden="false" customHeight="false" outlineLevel="0" collapsed="false">
      <c r="A1553" s="660" t="e">
        <f aca="false">IF(A1552="","",IF(A1552=#REF!*12,"",+A1552+1))</f>
        <v>#REF!</v>
      </c>
      <c r="B1553" s="661" t="e">
        <f aca="false">IF(A1553="","",+B1552)</f>
        <v>#REF!</v>
      </c>
      <c r="C1553" s="661" t="e">
        <f aca="false">IF(A1553="","",IF(#REF!+'Plano Prestação Mensal Proposta'!A1553&gt;120,0,ROUND(IF(B1553&gt;0.045,(0.045*0.5),(0.5)*B1553),7)))</f>
        <v>#REF!</v>
      </c>
      <c r="D1553" s="661" t="e">
        <f aca="false">IF(A1553="","",+B1553-C1553)</f>
        <v>#REF!</v>
      </c>
      <c r="E1553" s="662" t="e">
        <f aca="false">IF(A1553="","",IF(F1552="","",+E1552-F1552))</f>
        <v>#REF!</v>
      </c>
      <c r="F1553" s="662" t="e">
        <f aca="false">IF(A1553="","",IF(J1553="","",+J1553-H1553))</f>
        <v>#REF!</v>
      </c>
      <c r="G1553" s="662" t="e">
        <f aca="false">IF(A1553="","",IF(E1553="","",ROUND(+E1553*((1+B1553)^(1/12)-1),2)))</f>
        <v>#REF!</v>
      </c>
      <c r="H1553" s="662" t="e">
        <f aca="false">IF(A1553="","",IF(E1553="","",ROUND(+E1553*((1+D1553)^(1/12)-1),2)))</f>
        <v>#REF!</v>
      </c>
      <c r="I1553" s="662" t="e">
        <f aca="false">IF(A1553="","",+G1553-H1553)</f>
        <v>#REF!</v>
      </c>
      <c r="J1553" s="662" t="e">
        <f aca="false">IF(A1553="","",IF(#REF!="","",PMT((1+D1553)^(1/12)-1,(#REF!*12)-A1553+1,-E1553)))</f>
        <v>#REF!</v>
      </c>
    </row>
    <row r="1554" customFormat="false" ht="14.25" hidden="false" customHeight="false" outlineLevel="0" collapsed="false">
      <c r="A1554" s="660" t="e">
        <f aca="false">IF(A1553="","",IF(A1553=#REF!*12,"",+A1553+1))</f>
        <v>#REF!</v>
      </c>
      <c r="B1554" s="661" t="e">
        <f aca="false">IF(A1554="","",+B1553)</f>
        <v>#REF!</v>
      </c>
      <c r="C1554" s="661" t="e">
        <f aca="false">IF(A1554="","",IF(#REF!+'Plano Prestação Mensal Proposta'!A1554&gt;120,0,ROUND(IF(B1554&gt;0.045,(0.045*0.5),(0.5)*B1554),7)))</f>
        <v>#REF!</v>
      </c>
      <c r="D1554" s="661" t="e">
        <f aca="false">IF(A1554="","",+B1554-C1554)</f>
        <v>#REF!</v>
      </c>
      <c r="E1554" s="662" t="e">
        <f aca="false">IF(A1554="","",IF(F1553="","",+E1553-F1553))</f>
        <v>#REF!</v>
      </c>
      <c r="F1554" s="662" t="e">
        <f aca="false">IF(A1554="","",IF(J1554="","",+J1554-H1554))</f>
        <v>#REF!</v>
      </c>
      <c r="G1554" s="662" t="e">
        <f aca="false">IF(A1554="","",IF(E1554="","",ROUND(+E1554*((1+B1554)^(1/12)-1),2)))</f>
        <v>#REF!</v>
      </c>
      <c r="H1554" s="662" t="e">
        <f aca="false">IF(A1554="","",IF(E1554="","",ROUND(+E1554*((1+D1554)^(1/12)-1),2)))</f>
        <v>#REF!</v>
      </c>
      <c r="I1554" s="662" t="e">
        <f aca="false">IF(A1554="","",+G1554-H1554)</f>
        <v>#REF!</v>
      </c>
      <c r="J1554" s="662" t="e">
        <f aca="false">IF(A1554="","",IF(#REF!="","",PMT((1+D1554)^(1/12)-1,(#REF!*12)-A1554+1,-E1554)))</f>
        <v>#REF!</v>
      </c>
    </row>
    <row r="1555" customFormat="false" ht="14.25" hidden="false" customHeight="false" outlineLevel="0" collapsed="false">
      <c r="A1555" s="660" t="e">
        <f aca="false">IF(A1554="","",IF(A1554=#REF!*12,"",+A1554+1))</f>
        <v>#REF!</v>
      </c>
      <c r="B1555" s="661" t="e">
        <f aca="false">IF(A1555="","",+B1554)</f>
        <v>#REF!</v>
      </c>
      <c r="C1555" s="661" t="e">
        <f aca="false">IF(A1555="","",IF(#REF!+'Plano Prestação Mensal Proposta'!A1555&gt;120,0,ROUND(IF(B1555&gt;0.045,(0.045*0.5),(0.5)*B1555),7)))</f>
        <v>#REF!</v>
      </c>
      <c r="D1555" s="661" t="e">
        <f aca="false">IF(A1555="","",+B1555-C1555)</f>
        <v>#REF!</v>
      </c>
      <c r="E1555" s="662" t="e">
        <f aca="false">IF(A1555="","",IF(F1554="","",+E1554-F1554))</f>
        <v>#REF!</v>
      </c>
      <c r="F1555" s="662" t="e">
        <f aca="false">IF(A1555="","",IF(J1555="","",+J1555-H1555))</f>
        <v>#REF!</v>
      </c>
      <c r="G1555" s="662" t="e">
        <f aca="false">IF(A1555="","",IF(E1555="","",ROUND(+E1555*((1+B1555)^(1/12)-1),2)))</f>
        <v>#REF!</v>
      </c>
      <c r="H1555" s="662" t="e">
        <f aca="false">IF(A1555="","",IF(E1555="","",ROUND(+E1555*((1+D1555)^(1/12)-1),2)))</f>
        <v>#REF!</v>
      </c>
      <c r="I1555" s="662" t="e">
        <f aca="false">IF(A1555="","",+G1555-H1555)</f>
        <v>#REF!</v>
      </c>
      <c r="J1555" s="662" t="e">
        <f aca="false">IF(A1555="","",IF(#REF!="","",PMT((1+D1555)^(1/12)-1,(#REF!*12)-A1555+1,-E1555)))</f>
        <v>#REF!</v>
      </c>
    </row>
    <row r="1556" customFormat="false" ht="14.25" hidden="false" customHeight="false" outlineLevel="0" collapsed="false">
      <c r="A1556" s="660" t="e">
        <f aca="false">IF(A1555="","",IF(A1555=#REF!*12,"",+A1555+1))</f>
        <v>#REF!</v>
      </c>
      <c r="B1556" s="661" t="e">
        <f aca="false">IF(A1556="","",+B1555)</f>
        <v>#REF!</v>
      </c>
      <c r="C1556" s="661" t="e">
        <f aca="false">IF(A1556="","",IF(#REF!+'Plano Prestação Mensal Proposta'!A1556&gt;120,0,ROUND(IF(B1556&gt;0.045,(0.045*0.5),(0.5)*B1556),7)))</f>
        <v>#REF!</v>
      </c>
      <c r="D1556" s="661" t="e">
        <f aca="false">IF(A1556="","",+B1556-C1556)</f>
        <v>#REF!</v>
      </c>
      <c r="E1556" s="662" t="e">
        <f aca="false">IF(A1556="","",IF(F1555="","",+E1555-F1555))</f>
        <v>#REF!</v>
      </c>
      <c r="F1556" s="662" t="e">
        <f aca="false">IF(A1556="","",IF(J1556="","",+J1556-H1556))</f>
        <v>#REF!</v>
      </c>
      <c r="G1556" s="662" t="e">
        <f aca="false">IF(A1556="","",IF(E1556="","",ROUND(+E1556*((1+B1556)^(1/12)-1),2)))</f>
        <v>#REF!</v>
      </c>
      <c r="H1556" s="662" t="e">
        <f aca="false">IF(A1556="","",IF(E1556="","",ROUND(+E1556*((1+D1556)^(1/12)-1),2)))</f>
        <v>#REF!</v>
      </c>
      <c r="I1556" s="662" t="e">
        <f aca="false">IF(A1556="","",+G1556-H1556)</f>
        <v>#REF!</v>
      </c>
      <c r="J1556" s="662" t="e">
        <f aca="false">IF(A1556="","",IF(#REF!="","",PMT((1+D1556)^(1/12)-1,(#REF!*12)-A1556+1,-E1556)))</f>
        <v>#REF!</v>
      </c>
    </row>
    <row r="1557" customFormat="false" ht="14.25" hidden="false" customHeight="false" outlineLevel="0" collapsed="false">
      <c r="A1557" s="660" t="e">
        <f aca="false">IF(A1556="","",IF(A1556=#REF!*12,"",+A1556+1))</f>
        <v>#REF!</v>
      </c>
      <c r="B1557" s="661" t="e">
        <f aca="false">IF(A1557="","",+B1556)</f>
        <v>#REF!</v>
      </c>
      <c r="C1557" s="661" t="e">
        <f aca="false">IF(A1557="","",IF(#REF!+'Plano Prestação Mensal Proposta'!A1557&gt;120,0,ROUND(IF(B1557&gt;0.045,(0.045*0.5),(0.5)*B1557),7)))</f>
        <v>#REF!</v>
      </c>
      <c r="D1557" s="661" t="e">
        <f aca="false">IF(A1557="","",+B1557-C1557)</f>
        <v>#REF!</v>
      </c>
      <c r="E1557" s="662" t="e">
        <f aca="false">IF(A1557="","",IF(F1556="","",+E1556-F1556))</f>
        <v>#REF!</v>
      </c>
      <c r="F1557" s="662" t="e">
        <f aca="false">IF(A1557="","",IF(J1557="","",+J1557-H1557))</f>
        <v>#REF!</v>
      </c>
      <c r="G1557" s="662" t="e">
        <f aca="false">IF(A1557="","",IF(E1557="","",ROUND(+E1557*((1+B1557)^(1/12)-1),2)))</f>
        <v>#REF!</v>
      </c>
      <c r="H1557" s="662" t="e">
        <f aca="false">IF(A1557="","",IF(E1557="","",ROUND(+E1557*((1+D1557)^(1/12)-1),2)))</f>
        <v>#REF!</v>
      </c>
      <c r="I1557" s="662" t="e">
        <f aca="false">IF(A1557="","",+G1557-H1557)</f>
        <v>#REF!</v>
      </c>
      <c r="J1557" s="662" t="e">
        <f aca="false">IF(A1557="","",IF(#REF!="","",PMT((1+D1557)^(1/12)-1,(#REF!*12)-A1557+1,-E1557)))</f>
        <v>#REF!</v>
      </c>
    </row>
    <row r="1558" customFormat="false" ht="14.25" hidden="false" customHeight="false" outlineLevel="0" collapsed="false">
      <c r="A1558" s="660" t="e">
        <f aca="false">IF(A1557="","",IF(A1557=#REF!*12,"",+A1557+1))</f>
        <v>#REF!</v>
      </c>
      <c r="B1558" s="661" t="e">
        <f aca="false">IF(A1558="","",+B1557)</f>
        <v>#REF!</v>
      </c>
      <c r="C1558" s="661" t="e">
        <f aca="false">IF(A1558="","",IF(#REF!+'Plano Prestação Mensal Proposta'!A1558&gt;120,0,ROUND(IF(B1558&gt;0.045,(0.045*0.5),(0.5)*B1558),7)))</f>
        <v>#REF!</v>
      </c>
      <c r="D1558" s="661" t="e">
        <f aca="false">IF(A1558="","",+B1558-C1558)</f>
        <v>#REF!</v>
      </c>
      <c r="E1558" s="662" t="e">
        <f aca="false">IF(A1558="","",IF(F1557="","",+E1557-F1557))</f>
        <v>#REF!</v>
      </c>
      <c r="F1558" s="662" t="e">
        <f aca="false">IF(A1558="","",IF(J1558="","",+J1558-H1558))</f>
        <v>#REF!</v>
      </c>
      <c r="G1558" s="662" t="e">
        <f aca="false">IF(A1558="","",IF(E1558="","",ROUND(+E1558*((1+B1558)^(1/12)-1),2)))</f>
        <v>#REF!</v>
      </c>
      <c r="H1558" s="662" t="e">
        <f aca="false">IF(A1558="","",IF(E1558="","",ROUND(+E1558*((1+D1558)^(1/12)-1),2)))</f>
        <v>#REF!</v>
      </c>
      <c r="I1558" s="662" t="e">
        <f aca="false">IF(A1558="","",+G1558-H1558)</f>
        <v>#REF!</v>
      </c>
      <c r="J1558" s="662" t="e">
        <f aca="false">IF(A1558="","",IF(#REF!="","",PMT((1+D1558)^(1/12)-1,(#REF!*12)-A1558+1,-E1558)))</f>
        <v>#REF!</v>
      </c>
    </row>
    <row r="1559" customFormat="false" ht="14.25" hidden="false" customHeight="false" outlineLevel="0" collapsed="false">
      <c r="A1559" s="660" t="e">
        <f aca="false">IF(A1558="","",IF(A1558=#REF!*12,"",+A1558+1))</f>
        <v>#REF!</v>
      </c>
      <c r="B1559" s="661" t="e">
        <f aca="false">IF(A1559="","",+B1558)</f>
        <v>#REF!</v>
      </c>
      <c r="C1559" s="661" t="e">
        <f aca="false">IF(A1559="","",IF(#REF!+'Plano Prestação Mensal Proposta'!A1559&gt;120,0,ROUND(IF(B1559&gt;0.045,(0.045*0.5),(0.5)*B1559),7)))</f>
        <v>#REF!</v>
      </c>
      <c r="D1559" s="661" t="e">
        <f aca="false">IF(A1559="","",+B1559-C1559)</f>
        <v>#REF!</v>
      </c>
      <c r="E1559" s="662" t="e">
        <f aca="false">IF(A1559="","",IF(F1558="","",+E1558-F1558))</f>
        <v>#REF!</v>
      </c>
      <c r="F1559" s="662" t="e">
        <f aca="false">IF(A1559="","",IF(J1559="","",+J1559-H1559))</f>
        <v>#REF!</v>
      </c>
      <c r="G1559" s="662" t="e">
        <f aca="false">IF(A1559="","",IF(E1559="","",ROUND(+E1559*((1+B1559)^(1/12)-1),2)))</f>
        <v>#REF!</v>
      </c>
      <c r="H1559" s="662" t="e">
        <f aca="false">IF(A1559="","",IF(E1559="","",ROUND(+E1559*((1+D1559)^(1/12)-1),2)))</f>
        <v>#REF!</v>
      </c>
      <c r="I1559" s="662" t="e">
        <f aca="false">IF(A1559="","",+G1559-H1559)</f>
        <v>#REF!</v>
      </c>
      <c r="J1559" s="662" t="e">
        <f aca="false">IF(A1559="","",IF(#REF!="","",PMT((1+D1559)^(1/12)-1,(#REF!*12)-A1559+1,-E1559)))</f>
        <v>#REF!</v>
      </c>
    </row>
    <row r="1560" customFormat="false" ht="14.25" hidden="false" customHeight="false" outlineLevel="0" collapsed="false">
      <c r="A1560" s="660" t="e">
        <f aca="false">IF(A1559="","",IF(A1559=#REF!*12,"",+A1559+1))</f>
        <v>#REF!</v>
      </c>
      <c r="B1560" s="661" t="e">
        <f aca="false">IF(A1560="","",+B1559)</f>
        <v>#REF!</v>
      </c>
      <c r="C1560" s="661" t="e">
        <f aca="false">IF(A1560="","",IF(#REF!+'Plano Prestação Mensal Proposta'!A1560&gt;120,0,ROUND(IF(B1560&gt;0.045,(0.045*0.5),(0.5)*B1560),7)))</f>
        <v>#REF!</v>
      </c>
      <c r="D1560" s="661" t="e">
        <f aca="false">IF(A1560="","",+B1560-C1560)</f>
        <v>#REF!</v>
      </c>
      <c r="E1560" s="662" t="e">
        <f aca="false">IF(A1560="","",IF(F1559="","",+E1559-F1559))</f>
        <v>#REF!</v>
      </c>
      <c r="F1560" s="662" t="e">
        <f aca="false">IF(A1560="","",IF(J1560="","",+J1560-H1560))</f>
        <v>#REF!</v>
      </c>
      <c r="G1560" s="662" t="e">
        <f aca="false">IF(A1560="","",IF(E1560="","",ROUND(+E1560*((1+B1560)^(1/12)-1),2)))</f>
        <v>#REF!</v>
      </c>
      <c r="H1560" s="662" t="e">
        <f aca="false">IF(A1560="","",IF(E1560="","",ROUND(+E1560*((1+D1560)^(1/12)-1),2)))</f>
        <v>#REF!</v>
      </c>
      <c r="I1560" s="662" t="e">
        <f aca="false">IF(A1560="","",+G1560-H1560)</f>
        <v>#REF!</v>
      </c>
      <c r="J1560" s="662" t="e">
        <f aca="false">IF(A1560="","",IF(#REF!="","",PMT((1+D1560)^(1/12)-1,(#REF!*12)-A1560+1,-E1560)))</f>
        <v>#REF!</v>
      </c>
    </row>
    <row r="1561" customFormat="false" ht="14.25" hidden="false" customHeight="false" outlineLevel="0" collapsed="false">
      <c r="A1561" s="660" t="e">
        <f aca="false">IF(A1560="","",IF(A1560=#REF!*12,"",+A1560+1))</f>
        <v>#REF!</v>
      </c>
      <c r="B1561" s="661" t="e">
        <f aca="false">IF(A1561="","",+B1560)</f>
        <v>#REF!</v>
      </c>
      <c r="C1561" s="661" t="e">
        <f aca="false">IF(A1561="","",IF(#REF!+'Plano Prestação Mensal Proposta'!A1561&gt;120,0,ROUND(IF(B1561&gt;0.045,(0.045*0.5),(0.5)*B1561),7)))</f>
        <v>#REF!</v>
      </c>
      <c r="D1561" s="661" t="e">
        <f aca="false">IF(A1561="","",+B1561-C1561)</f>
        <v>#REF!</v>
      </c>
      <c r="E1561" s="662" t="e">
        <f aca="false">IF(A1561="","",IF(F1560="","",+E1560-F1560))</f>
        <v>#REF!</v>
      </c>
      <c r="F1561" s="662" t="e">
        <f aca="false">IF(A1561="","",IF(J1561="","",+J1561-H1561))</f>
        <v>#REF!</v>
      </c>
      <c r="G1561" s="662" t="e">
        <f aca="false">IF(A1561="","",IF(E1561="","",ROUND(+E1561*((1+B1561)^(1/12)-1),2)))</f>
        <v>#REF!</v>
      </c>
      <c r="H1561" s="662" t="e">
        <f aca="false">IF(A1561="","",IF(E1561="","",ROUND(+E1561*((1+D1561)^(1/12)-1),2)))</f>
        <v>#REF!</v>
      </c>
      <c r="I1561" s="662" t="e">
        <f aca="false">IF(A1561="","",+G1561-H1561)</f>
        <v>#REF!</v>
      </c>
      <c r="J1561" s="662" t="e">
        <f aca="false">IF(A1561="","",IF(#REF!="","",PMT((1+D1561)^(1/12)-1,(#REF!*12)-A1561+1,-E1561)))</f>
        <v>#REF!</v>
      </c>
    </row>
    <row r="1562" customFormat="false" ht="14.25" hidden="false" customHeight="false" outlineLevel="0" collapsed="false">
      <c r="A1562" s="660" t="e">
        <f aca="false">IF(A1561="","",IF(A1561=#REF!*12,"",+A1561+1))</f>
        <v>#REF!</v>
      </c>
      <c r="B1562" s="661" t="e">
        <f aca="false">IF(A1562="","",+B1561)</f>
        <v>#REF!</v>
      </c>
      <c r="C1562" s="661" t="e">
        <f aca="false">IF(A1562="","",IF(#REF!+'Plano Prestação Mensal Proposta'!A1562&gt;120,0,ROUND(IF(B1562&gt;0.045,(0.045*0.5),(0.5)*B1562),7)))</f>
        <v>#REF!</v>
      </c>
      <c r="D1562" s="661" t="e">
        <f aca="false">IF(A1562="","",+B1562-C1562)</f>
        <v>#REF!</v>
      </c>
      <c r="E1562" s="662" t="e">
        <f aca="false">IF(A1562="","",IF(F1561="","",+E1561-F1561))</f>
        <v>#REF!</v>
      </c>
      <c r="F1562" s="662" t="e">
        <f aca="false">IF(A1562="","",IF(J1562="","",+J1562-H1562))</f>
        <v>#REF!</v>
      </c>
      <c r="G1562" s="662" t="e">
        <f aca="false">IF(A1562="","",IF(E1562="","",ROUND(+E1562*((1+B1562)^(1/12)-1),2)))</f>
        <v>#REF!</v>
      </c>
      <c r="H1562" s="662" t="e">
        <f aca="false">IF(A1562="","",IF(E1562="","",ROUND(+E1562*((1+D1562)^(1/12)-1),2)))</f>
        <v>#REF!</v>
      </c>
      <c r="I1562" s="662" t="e">
        <f aca="false">IF(A1562="","",+G1562-H1562)</f>
        <v>#REF!</v>
      </c>
      <c r="J1562" s="662" t="e">
        <f aca="false">IF(A1562="","",IF(#REF!="","",PMT((1+D1562)^(1/12)-1,(#REF!*12)-A1562+1,-E1562)))</f>
        <v>#REF!</v>
      </c>
    </row>
    <row r="1563" customFormat="false" ht="14.25" hidden="false" customHeight="false" outlineLevel="0" collapsed="false">
      <c r="A1563" s="660" t="e">
        <f aca="false">IF(A1562="","",IF(A1562=#REF!*12,"",+A1562+1))</f>
        <v>#REF!</v>
      </c>
      <c r="B1563" s="661" t="e">
        <f aca="false">IF(A1563="","",+B1562)</f>
        <v>#REF!</v>
      </c>
      <c r="C1563" s="661" t="e">
        <f aca="false">IF(A1563="","",IF(#REF!+'Plano Prestação Mensal Proposta'!A1563&gt;120,0,ROUND(IF(B1563&gt;0.045,(0.045*0.5),(0.5)*B1563),7)))</f>
        <v>#REF!</v>
      </c>
      <c r="D1563" s="661" t="e">
        <f aca="false">IF(A1563="","",+B1563-C1563)</f>
        <v>#REF!</v>
      </c>
      <c r="E1563" s="662" t="e">
        <f aca="false">IF(A1563="","",IF(F1562="","",+E1562-F1562))</f>
        <v>#REF!</v>
      </c>
      <c r="F1563" s="662" t="e">
        <f aca="false">IF(A1563="","",IF(J1563="","",+J1563-H1563))</f>
        <v>#REF!</v>
      </c>
      <c r="G1563" s="662" t="e">
        <f aca="false">IF(A1563="","",IF(E1563="","",ROUND(+E1563*((1+B1563)^(1/12)-1),2)))</f>
        <v>#REF!</v>
      </c>
      <c r="H1563" s="662" t="e">
        <f aca="false">IF(A1563="","",IF(E1563="","",ROUND(+E1563*((1+D1563)^(1/12)-1),2)))</f>
        <v>#REF!</v>
      </c>
      <c r="I1563" s="662" t="e">
        <f aca="false">IF(A1563="","",+G1563-H1563)</f>
        <v>#REF!</v>
      </c>
      <c r="J1563" s="662" t="e">
        <f aca="false">IF(A1563="","",IF(#REF!="","",PMT((1+D1563)^(1/12)-1,(#REF!*12)-A1563+1,-E1563)))</f>
        <v>#REF!</v>
      </c>
    </row>
    <row r="1564" customFormat="false" ht="14.25" hidden="false" customHeight="false" outlineLevel="0" collapsed="false">
      <c r="A1564" s="660" t="e">
        <f aca="false">IF(A1563="","",IF(A1563=#REF!*12,"",+A1563+1))</f>
        <v>#REF!</v>
      </c>
      <c r="B1564" s="661" t="e">
        <f aca="false">IF(A1564="","",+B1563)</f>
        <v>#REF!</v>
      </c>
      <c r="C1564" s="661" t="e">
        <f aca="false">IF(A1564="","",IF(#REF!+'Plano Prestação Mensal Proposta'!A1564&gt;120,0,ROUND(IF(B1564&gt;0.045,(0.045*0.5),(0.5)*B1564),7)))</f>
        <v>#REF!</v>
      </c>
      <c r="D1564" s="661" t="e">
        <f aca="false">IF(A1564="","",+B1564-C1564)</f>
        <v>#REF!</v>
      </c>
      <c r="E1564" s="662" t="e">
        <f aca="false">IF(A1564="","",IF(F1563="","",+E1563-F1563))</f>
        <v>#REF!</v>
      </c>
      <c r="F1564" s="662" t="e">
        <f aca="false">IF(A1564="","",IF(J1564="","",+J1564-H1564))</f>
        <v>#REF!</v>
      </c>
      <c r="G1564" s="662" t="e">
        <f aca="false">IF(A1564="","",IF(E1564="","",ROUND(+E1564*((1+B1564)^(1/12)-1),2)))</f>
        <v>#REF!</v>
      </c>
      <c r="H1564" s="662" t="e">
        <f aca="false">IF(A1564="","",IF(E1564="","",ROUND(+E1564*((1+D1564)^(1/12)-1),2)))</f>
        <v>#REF!</v>
      </c>
      <c r="I1564" s="662" t="e">
        <f aca="false">IF(A1564="","",+G1564-H1564)</f>
        <v>#REF!</v>
      </c>
      <c r="J1564" s="662" t="e">
        <f aca="false">IF(A1564="","",IF(#REF!="","",PMT((1+D1564)^(1/12)-1,(#REF!*12)-A1564+1,-E1564)))</f>
        <v>#REF!</v>
      </c>
    </row>
    <row r="1565" customFormat="false" ht="14.25" hidden="false" customHeight="false" outlineLevel="0" collapsed="false">
      <c r="A1565" s="660" t="e">
        <f aca="false">IF(A1564="","",IF(A1564=#REF!*12,"",+A1564+1))</f>
        <v>#REF!</v>
      </c>
      <c r="B1565" s="661" t="e">
        <f aca="false">IF(A1565="","",+B1564)</f>
        <v>#REF!</v>
      </c>
      <c r="C1565" s="661" t="e">
        <f aca="false">IF(A1565="","",IF(#REF!+'Plano Prestação Mensal Proposta'!A1565&gt;120,0,ROUND(IF(B1565&gt;0.045,(0.045*0.5),(0.5)*B1565),7)))</f>
        <v>#REF!</v>
      </c>
      <c r="D1565" s="661" t="e">
        <f aca="false">IF(A1565="","",+B1565-C1565)</f>
        <v>#REF!</v>
      </c>
      <c r="E1565" s="662" t="e">
        <f aca="false">IF(A1565="","",IF(F1564="","",+E1564-F1564))</f>
        <v>#REF!</v>
      </c>
      <c r="F1565" s="662" t="e">
        <f aca="false">IF(A1565="","",IF(J1565="","",+J1565-H1565))</f>
        <v>#REF!</v>
      </c>
      <c r="G1565" s="662" t="e">
        <f aca="false">IF(A1565="","",IF(E1565="","",ROUND(+E1565*((1+B1565)^(1/12)-1),2)))</f>
        <v>#REF!</v>
      </c>
      <c r="H1565" s="662" t="e">
        <f aca="false">IF(A1565="","",IF(E1565="","",ROUND(+E1565*((1+D1565)^(1/12)-1),2)))</f>
        <v>#REF!</v>
      </c>
      <c r="I1565" s="662" t="e">
        <f aca="false">IF(A1565="","",+G1565-H1565)</f>
        <v>#REF!</v>
      </c>
      <c r="J1565" s="662" t="e">
        <f aca="false">IF(A1565="","",IF(#REF!="","",PMT((1+D1565)^(1/12)-1,(#REF!*12)-A1565+1,-E1565)))</f>
        <v>#REF!</v>
      </c>
    </row>
    <row r="1566" customFormat="false" ht="14.25" hidden="false" customHeight="false" outlineLevel="0" collapsed="false">
      <c r="A1566" s="660" t="e">
        <f aca="false">IF(A1565="","",IF(A1565=#REF!*12,"",+A1565+1))</f>
        <v>#REF!</v>
      </c>
      <c r="B1566" s="661" t="e">
        <f aca="false">IF(A1566="","",+B1565)</f>
        <v>#REF!</v>
      </c>
      <c r="C1566" s="661" t="e">
        <f aca="false">IF(A1566="","",IF(#REF!+'Plano Prestação Mensal Proposta'!A1566&gt;120,0,ROUND(IF(B1566&gt;0.045,(0.045*0.5),(0.5)*B1566),7)))</f>
        <v>#REF!</v>
      </c>
      <c r="D1566" s="661" t="e">
        <f aca="false">IF(A1566="","",+B1566-C1566)</f>
        <v>#REF!</v>
      </c>
      <c r="E1566" s="662" t="e">
        <f aca="false">IF(A1566="","",IF(F1565="","",+E1565-F1565))</f>
        <v>#REF!</v>
      </c>
      <c r="F1566" s="662" t="e">
        <f aca="false">IF(A1566="","",IF(J1566="","",+J1566-H1566))</f>
        <v>#REF!</v>
      </c>
      <c r="G1566" s="662" t="e">
        <f aca="false">IF(A1566="","",IF(E1566="","",ROUND(+E1566*((1+B1566)^(1/12)-1),2)))</f>
        <v>#REF!</v>
      </c>
      <c r="H1566" s="662" t="e">
        <f aca="false">IF(A1566="","",IF(E1566="","",ROUND(+E1566*((1+D1566)^(1/12)-1),2)))</f>
        <v>#REF!</v>
      </c>
      <c r="I1566" s="662" t="e">
        <f aca="false">IF(A1566="","",+G1566-H1566)</f>
        <v>#REF!</v>
      </c>
      <c r="J1566" s="662" t="e">
        <f aca="false">IF(A1566="","",IF(#REF!="","",PMT((1+D1566)^(1/12)-1,(#REF!*12)-A1566+1,-E1566)))</f>
        <v>#REF!</v>
      </c>
    </row>
    <row r="1567" customFormat="false" ht="14.25" hidden="false" customHeight="false" outlineLevel="0" collapsed="false">
      <c r="A1567" s="660" t="e">
        <f aca="false">IF(A1566="","",IF(A1566=#REF!*12,"",+A1566+1))</f>
        <v>#REF!</v>
      </c>
      <c r="B1567" s="661" t="e">
        <f aca="false">IF(A1567="","",+B1566)</f>
        <v>#REF!</v>
      </c>
      <c r="C1567" s="661" t="e">
        <f aca="false">IF(A1567="","",IF(#REF!+'Plano Prestação Mensal Proposta'!A1567&gt;120,0,ROUND(IF(B1567&gt;0.045,(0.045*0.5),(0.5)*B1567),7)))</f>
        <v>#REF!</v>
      </c>
      <c r="D1567" s="661" t="e">
        <f aca="false">IF(A1567="","",+B1567-C1567)</f>
        <v>#REF!</v>
      </c>
      <c r="E1567" s="662" t="e">
        <f aca="false">IF(A1567="","",IF(F1566="","",+E1566-F1566))</f>
        <v>#REF!</v>
      </c>
      <c r="F1567" s="662" t="e">
        <f aca="false">IF(A1567="","",IF(J1567="","",+J1567-H1567))</f>
        <v>#REF!</v>
      </c>
      <c r="G1567" s="662" t="e">
        <f aca="false">IF(A1567="","",IF(E1567="","",ROUND(+E1567*((1+B1567)^(1/12)-1),2)))</f>
        <v>#REF!</v>
      </c>
      <c r="H1567" s="662" t="e">
        <f aca="false">IF(A1567="","",IF(E1567="","",ROUND(+E1567*((1+D1567)^(1/12)-1),2)))</f>
        <v>#REF!</v>
      </c>
      <c r="I1567" s="662" t="e">
        <f aca="false">IF(A1567="","",+G1567-H1567)</f>
        <v>#REF!</v>
      </c>
      <c r="J1567" s="662" t="e">
        <f aca="false">IF(A1567="","",IF(#REF!="","",PMT((1+D1567)^(1/12)-1,(#REF!*12)-A1567+1,-E1567)))</f>
        <v>#REF!</v>
      </c>
    </row>
    <row r="1568" customFormat="false" ht="14.25" hidden="false" customHeight="false" outlineLevel="0" collapsed="false">
      <c r="A1568" s="660" t="e">
        <f aca="false">IF(A1567="","",IF(A1567=#REF!*12,"",+A1567+1))</f>
        <v>#REF!</v>
      </c>
      <c r="B1568" s="661" t="e">
        <f aca="false">IF(A1568="","",+B1567)</f>
        <v>#REF!</v>
      </c>
      <c r="C1568" s="661" t="e">
        <f aca="false">IF(A1568="","",IF(#REF!+'Plano Prestação Mensal Proposta'!A1568&gt;120,0,ROUND(IF(B1568&gt;0.045,(0.045*0.5),(0.5)*B1568),7)))</f>
        <v>#REF!</v>
      </c>
      <c r="D1568" s="661" t="e">
        <f aca="false">IF(A1568="","",+B1568-C1568)</f>
        <v>#REF!</v>
      </c>
      <c r="E1568" s="662" t="e">
        <f aca="false">IF(A1568="","",IF(F1567="","",+E1567-F1567))</f>
        <v>#REF!</v>
      </c>
      <c r="F1568" s="662" t="e">
        <f aca="false">IF(A1568="","",IF(J1568="","",+J1568-H1568))</f>
        <v>#REF!</v>
      </c>
      <c r="G1568" s="662" t="e">
        <f aca="false">IF(A1568="","",IF(E1568="","",ROUND(+E1568*((1+B1568)^(1/12)-1),2)))</f>
        <v>#REF!</v>
      </c>
      <c r="H1568" s="662" t="e">
        <f aca="false">IF(A1568="","",IF(E1568="","",ROUND(+E1568*((1+D1568)^(1/12)-1),2)))</f>
        <v>#REF!</v>
      </c>
      <c r="I1568" s="662" t="e">
        <f aca="false">IF(A1568="","",+G1568-H1568)</f>
        <v>#REF!</v>
      </c>
      <c r="J1568" s="662" t="e">
        <f aca="false">IF(A1568="","",IF(#REF!="","",PMT((1+D1568)^(1/12)-1,(#REF!*12)-A1568+1,-E1568)))</f>
        <v>#REF!</v>
      </c>
    </row>
    <row r="1569" customFormat="false" ht="14.25" hidden="false" customHeight="false" outlineLevel="0" collapsed="false">
      <c r="A1569" s="660" t="e">
        <f aca="false">IF(A1568="","",IF(A1568=#REF!*12,"",+A1568+1))</f>
        <v>#REF!</v>
      </c>
      <c r="B1569" s="661" t="e">
        <f aca="false">IF(A1569="","",+B1568)</f>
        <v>#REF!</v>
      </c>
      <c r="C1569" s="661" t="e">
        <f aca="false">IF(A1569="","",IF(#REF!+'Plano Prestação Mensal Proposta'!A1569&gt;120,0,ROUND(IF(B1569&gt;0.045,(0.045*0.5),(0.5)*B1569),7)))</f>
        <v>#REF!</v>
      </c>
      <c r="D1569" s="661" t="e">
        <f aca="false">IF(A1569="","",+B1569-C1569)</f>
        <v>#REF!</v>
      </c>
      <c r="E1569" s="662" t="e">
        <f aca="false">IF(A1569="","",IF(F1568="","",+E1568-F1568))</f>
        <v>#REF!</v>
      </c>
      <c r="F1569" s="662" t="e">
        <f aca="false">IF(A1569="","",IF(J1569="","",+J1569-H1569))</f>
        <v>#REF!</v>
      </c>
      <c r="G1569" s="662" t="e">
        <f aca="false">IF(A1569="","",IF(E1569="","",ROUND(+E1569*((1+B1569)^(1/12)-1),2)))</f>
        <v>#REF!</v>
      </c>
      <c r="H1569" s="662" t="e">
        <f aca="false">IF(A1569="","",IF(E1569="","",ROUND(+E1569*((1+D1569)^(1/12)-1),2)))</f>
        <v>#REF!</v>
      </c>
      <c r="I1569" s="662" t="e">
        <f aca="false">IF(A1569="","",+G1569-H1569)</f>
        <v>#REF!</v>
      </c>
      <c r="J1569" s="662" t="e">
        <f aca="false">IF(A1569="","",IF(#REF!="","",PMT((1+D1569)^(1/12)-1,(#REF!*12)-A1569+1,-E1569)))</f>
        <v>#REF!</v>
      </c>
    </row>
    <row r="1570" customFormat="false" ht="14.25" hidden="false" customHeight="false" outlineLevel="0" collapsed="false">
      <c r="A1570" s="660" t="e">
        <f aca="false">IF(A1569="","",IF(A1569=#REF!*12,"",+A1569+1))</f>
        <v>#REF!</v>
      </c>
      <c r="B1570" s="661" t="e">
        <f aca="false">IF(A1570="","",+B1569)</f>
        <v>#REF!</v>
      </c>
      <c r="C1570" s="661" t="e">
        <f aca="false">IF(A1570="","",IF(#REF!+'Plano Prestação Mensal Proposta'!A1570&gt;120,0,ROUND(IF(B1570&gt;0.045,(0.045*0.5),(0.5)*B1570),7)))</f>
        <v>#REF!</v>
      </c>
      <c r="D1570" s="661" t="e">
        <f aca="false">IF(A1570="","",+B1570-C1570)</f>
        <v>#REF!</v>
      </c>
      <c r="E1570" s="662" t="e">
        <f aca="false">IF(A1570="","",IF(F1569="","",+E1569-F1569))</f>
        <v>#REF!</v>
      </c>
      <c r="F1570" s="662" t="e">
        <f aca="false">IF(A1570="","",IF(J1570="","",+J1570-H1570))</f>
        <v>#REF!</v>
      </c>
      <c r="G1570" s="662" t="e">
        <f aca="false">IF(A1570="","",IF(E1570="","",ROUND(+E1570*((1+B1570)^(1/12)-1),2)))</f>
        <v>#REF!</v>
      </c>
      <c r="H1570" s="662" t="e">
        <f aca="false">IF(A1570="","",IF(E1570="","",ROUND(+E1570*((1+D1570)^(1/12)-1),2)))</f>
        <v>#REF!</v>
      </c>
      <c r="I1570" s="662" t="e">
        <f aca="false">IF(A1570="","",+G1570-H1570)</f>
        <v>#REF!</v>
      </c>
      <c r="J1570" s="662" t="e">
        <f aca="false">IF(A1570="","",IF(#REF!="","",PMT((1+D1570)^(1/12)-1,(#REF!*12)-A1570+1,-E1570)))</f>
        <v>#REF!</v>
      </c>
    </row>
    <row r="1571" customFormat="false" ht="14.25" hidden="false" customHeight="false" outlineLevel="0" collapsed="false">
      <c r="A1571" s="660" t="e">
        <f aca="false">IF(A1570="","",IF(A1570=#REF!*12,"",+A1570+1))</f>
        <v>#REF!</v>
      </c>
      <c r="B1571" s="661" t="e">
        <f aca="false">IF(A1571="","",+B1570)</f>
        <v>#REF!</v>
      </c>
      <c r="C1571" s="661" t="e">
        <f aca="false">IF(A1571="","",IF(#REF!+'Plano Prestação Mensal Proposta'!A1571&gt;120,0,ROUND(IF(B1571&gt;0.045,(0.045*0.5),(0.5)*B1571),7)))</f>
        <v>#REF!</v>
      </c>
      <c r="D1571" s="661" t="e">
        <f aca="false">IF(A1571="","",+B1571-C1571)</f>
        <v>#REF!</v>
      </c>
      <c r="E1571" s="662" t="e">
        <f aca="false">IF(A1571="","",IF(F1570="","",+E1570-F1570))</f>
        <v>#REF!</v>
      </c>
      <c r="F1571" s="662" t="e">
        <f aca="false">IF(A1571="","",IF(J1571="","",+J1571-H1571))</f>
        <v>#REF!</v>
      </c>
      <c r="G1571" s="662" t="e">
        <f aca="false">IF(A1571="","",IF(E1571="","",ROUND(+E1571*((1+B1571)^(1/12)-1),2)))</f>
        <v>#REF!</v>
      </c>
      <c r="H1571" s="662" t="e">
        <f aca="false">IF(A1571="","",IF(E1571="","",ROUND(+E1571*((1+D1571)^(1/12)-1),2)))</f>
        <v>#REF!</v>
      </c>
      <c r="I1571" s="662" t="e">
        <f aca="false">IF(A1571="","",+G1571-H1571)</f>
        <v>#REF!</v>
      </c>
      <c r="J1571" s="662" t="e">
        <f aca="false">IF(A1571="","",IF(#REF!="","",PMT((1+D1571)^(1/12)-1,(#REF!*12)-A1571+1,-E1571)))</f>
        <v>#REF!</v>
      </c>
    </row>
    <row r="1572" customFormat="false" ht="14.25" hidden="false" customHeight="false" outlineLevel="0" collapsed="false">
      <c r="A1572" s="660" t="e">
        <f aca="false">IF(A1571="","",IF(A1571=#REF!*12,"",+A1571+1))</f>
        <v>#REF!</v>
      </c>
      <c r="B1572" s="661" t="e">
        <f aca="false">IF(A1572="","",+B1571)</f>
        <v>#REF!</v>
      </c>
      <c r="C1572" s="661" t="e">
        <f aca="false">IF(A1572="","",IF(#REF!+'Plano Prestação Mensal Proposta'!A1572&gt;120,0,ROUND(IF(B1572&gt;0.045,(0.045*0.5),(0.5)*B1572),7)))</f>
        <v>#REF!</v>
      </c>
      <c r="D1572" s="661" t="e">
        <f aca="false">IF(A1572="","",+B1572-C1572)</f>
        <v>#REF!</v>
      </c>
      <c r="E1572" s="662" t="e">
        <f aca="false">IF(A1572="","",IF(F1571="","",+E1571-F1571))</f>
        <v>#REF!</v>
      </c>
      <c r="F1572" s="662" t="e">
        <f aca="false">IF(A1572="","",IF(J1572="","",+J1572-H1572))</f>
        <v>#REF!</v>
      </c>
      <c r="G1572" s="662" t="e">
        <f aca="false">IF(A1572="","",IF(E1572="","",ROUND(+E1572*((1+B1572)^(1/12)-1),2)))</f>
        <v>#REF!</v>
      </c>
      <c r="H1572" s="662" t="e">
        <f aca="false">IF(A1572="","",IF(E1572="","",ROUND(+E1572*((1+D1572)^(1/12)-1),2)))</f>
        <v>#REF!</v>
      </c>
      <c r="I1572" s="662" t="e">
        <f aca="false">IF(A1572="","",+G1572-H1572)</f>
        <v>#REF!</v>
      </c>
      <c r="J1572" s="662" t="e">
        <f aca="false">IF(A1572="","",IF(#REF!="","",PMT((1+D1572)^(1/12)-1,(#REF!*12)-A1572+1,-E1572)))</f>
        <v>#REF!</v>
      </c>
    </row>
    <row r="1573" customFormat="false" ht="14.25" hidden="false" customHeight="false" outlineLevel="0" collapsed="false">
      <c r="A1573" s="660" t="e">
        <f aca="false">IF(A1572="","",IF(A1572=#REF!*12,"",+A1572+1))</f>
        <v>#REF!</v>
      </c>
      <c r="B1573" s="661" t="e">
        <f aca="false">IF(A1573="","",+B1572)</f>
        <v>#REF!</v>
      </c>
      <c r="C1573" s="661" t="e">
        <f aca="false">IF(A1573="","",IF(#REF!+'Plano Prestação Mensal Proposta'!A1573&gt;120,0,ROUND(IF(B1573&gt;0.045,(0.045*0.5),(0.5)*B1573),7)))</f>
        <v>#REF!</v>
      </c>
      <c r="D1573" s="661" t="e">
        <f aca="false">IF(A1573="","",+B1573-C1573)</f>
        <v>#REF!</v>
      </c>
      <c r="E1573" s="662" t="e">
        <f aca="false">IF(A1573="","",IF(F1572="","",+E1572-F1572))</f>
        <v>#REF!</v>
      </c>
      <c r="F1573" s="662" t="e">
        <f aca="false">IF(A1573="","",IF(J1573="","",+J1573-H1573))</f>
        <v>#REF!</v>
      </c>
      <c r="G1573" s="662" t="e">
        <f aca="false">IF(A1573="","",IF(E1573="","",ROUND(+E1573*((1+B1573)^(1/12)-1),2)))</f>
        <v>#REF!</v>
      </c>
      <c r="H1573" s="662" t="e">
        <f aca="false">IF(A1573="","",IF(E1573="","",ROUND(+E1573*((1+D1573)^(1/12)-1),2)))</f>
        <v>#REF!</v>
      </c>
      <c r="I1573" s="662" t="e">
        <f aca="false">IF(A1573="","",+G1573-H1573)</f>
        <v>#REF!</v>
      </c>
      <c r="J1573" s="662" t="e">
        <f aca="false">IF(A1573="","",IF(#REF!="","",PMT((1+D1573)^(1/12)-1,(#REF!*12)-A1573+1,-E1573)))</f>
        <v>#REF!</v>
      </c>
    </row>
    <row r="1574" customFormat="false" ht="14.25" hidden="false" customHeight="false" outlineLevel="0" collapsed="false">
      <c r="A1574" s="660" t="e">
        <f aca="false">IF(A1573="","",IF(A1573=#REF!*12,"",+A1573+1))</f>
        <v>#REF!</v>
      </c>
      <c r="B1574" s="661" t="e">
        <f aca="false">IF(A1574="","",+B1573)</f>
        <v>#REF!</v>
      </c>
      <c r="C1574" s="661" t="e">
        <f aca="false">IF(A1574="","",IF(#REF!+'Plano Prestação Mensal Proposta'!A1574&gt;120,0,ROUND(IF(B1574&gt;0.045,(0.045*0.5),(0.5)*B1574),7)))</f>
        <v>#REF!</v>
      </c>
      <c r="D1574" s="661" t="e">
        <f aca="false">IF(A1574="","",+B1574-C1574)</f>
        <v>#REF!</v>
      </c>
      <c r="E1574" s="662" t="e">
        <f aca="false">IF(A1574="","",IF(F1573="","",+E1573-F1573))</f>
        <v>#REF!</v>
      </c>
      <c r="F1574" s="662" t="e">
        <f aca="false">IF(A1574="","",IF(J1574="","",+J1574-H1574))</f>
        <v>#REF!</v>
      </c>
      <c r="G1574" s="662" t="e">
        <f aca="false">IF(A1574="","",IF(E1574="","",ROUND(+E1574*((1+B1574)^(1/12)-1),2)))</f>
        <v>#REF!</v>
      </c>
      <c r="H1574" s="662" t="e">
        <f aca="false">IF(A1574="","",IF(E1574="","",ROUND(+E1574*((1+D1574)^(1/12)-1),2)))</f>
        <v>#REF!</v>
      </c>
      <c r="I1574" s="662" t="e">
        <f aca="false">IF(A1574="","",+G1574-H1574)</f>
        <v>#REF!</v>
      </c>
      <c r="J1574" s="662" t="e">
        <f aca="false">IF(A1574="","",IF(#REF!="","",PMT((1+D1574)^(1/12)-1,(#REF!*12)-A1574+1,-E1574)))</f>
        <v>#REF!</v>
      </c>
    </row>
    <row r="1575" customFormat="false" ht="14.25" hidden="false" customHeight="false" outlineLevel="0" collapsed="false">
      <c r="A1575" s="660" t="e">
        <f aca="false">IF(A1574="","",IF(A1574=#REF!*12,"",+A1574+1))</f>
        <v>#REF!</v>
      </c>
      <c r="B1575" s="661" t="e">
        <f aca="false">IF(A1575="","",+B1574)</f>
        <v>#REF!</v>
      </c>
      <c r="C1575" s="661" t="e">
        <f aca="false">IF(A1575="","",IF(#REF!+'Plano Prestação Mensal Proposta'!A1575&gt;120,0,ROUND(IF(B1575&gt;0.045,(0.045*0.5),(0.5)*B1575),7)))</f>
        <v>#REF!</v>
      </c>
      <c r="D1575" s="661" t="e">
        <f aca="false">IF(A1575="","",+B1575-C1575)</f>
        <v>#REF!</v>
      </c>
      <c r="E1575" s="662" t="e">
        <f aca="false">IF(A1575="","",IF(F1574="","",+E1574-F1574))</f>
        <v>#REF!</v>
      </c>
      <c r="F1575" s="662" t="e">
        <f aca="false">IF(A1575="","",IF(J1575="","",+J1575-H1575))</f>
        <v>#REF!</v>
      </c>
      <c r="G1575" s="662" t="e">
        <f aca="false">IF(A1575="","",IF(E1575="","",ROUND(+E1575*((1+B1575)^(1/12)-1),2)))</f>
        <v>#REF!</v>
      </c>
      <c r="H1575" s="662" t="e">
        <f aca="false">IF(A1575="","",IF(E1575="","",ROUND(+E1575*((1+D1575)^(1/12)-1),2)))</f>
        <v>#REF!</v>
      </c>
      <c r="I1575" s="662" t="e">
        <f aca="false">IF(A1575="","",+G1575-H1575)</f>
        <v>#REF!</v>
      </c>
      <c r="J1575" s="662" t="e">
        <f aca="false">IF(A1575="","",IF(#REF!="","",PMT((1+D1575)^(1/12)-1,(#REF!*12)-A1575+1,-E1575)))</f>
        <v>#REF!</v>
      </c>
    </row>
    <row r="1576" customFormat="false" ht="14.25" hidden="false" customHeight="false" outlineLevel="0" collapsed="false">
      <c r="A1576" s="660" t="e">
        <f aca="false">IF(A1575="","",IF(A1575=#REF!*12,"",+A1575+1))</f>
        <v>#REF!</v>
      </c>
      <c r="B1576" s="661" t="e">
        <f aca="false">IF(A1576="","",+B1575)</f>
        <v>#REF!</v>
      </c>
      <c r="C1576" s="661" t="e">
        <f aca="false">IF(A1576="","",IF(#REF!+'Plano Prestação Mensal Proposta'!A1576&gt;120,0,ROUND(IF(B1576&gt;0.045,(0.045*0.5),(0.5)*B1576),7)))</f>
        <v>#REF!</v>
      </c>
      <c r="D1576" s="661" t="e">
        <f aca="false">IF(A1576="","",+B1576-C1576)</f>
        <v>#REF!</v>
      </c>
      <c r="E1576" s="662" t="e">
        <f aca="false">IF(A1576="","",IF(F1575="","",+E1575-F1575))</f>
        <v>#REF!</v>
      </c>
      <c r="F1576" s="662" t="e">
        <f aca="false">IF(A1576="","",IF(J1576="","",+J1576-H1576))</f>
        <v>#REF!</v>
      </c>
      <c r="G1576" s="662" t="e">
        <f aca="false">IF(A1576="","",IF(E1576="","",ROUND(+E1576*((1+B1576)^(1/12)-1),2)))</f>
        <v>#REF!</v>
      </c>
      <c r="H1576" s="662" t="e">
        <f aca="false">IF(A1576="","",IF(E1576="","",ROUND(+E1576*((1+D1576)^(1/12)-1),2)))</f>
        <v>#REF!</v>
      </c>
      <c r="I1576" s="662" t="e">
        <f aca="false">IF(A1576="","",+G1576-H1576)</f>
        <v>#REF!</v>
      </c>
      <c r="J1576" s="662" t="e">
        <f aca="false">IF(A1576="","",IF(#REF!="","",PMT((1+D1576)^(1/12)-1,(#REF!*12)-A1576+1,-E1576)))</f>
        <v>#REF!</v>
      </c>
    </row>
    <row r="1577" customFormat="false" ht="14.25" hidden="false" customHeight="false" outlineLevel="0" collapsed="false">
      <c r="A1577" s="660" t="e">
        <f aca="false">IF(A1576="","",IF(A1576=#REF!*12,"",+A1576+1))</f>
        <v>#REF!</v>
      </c>
      <c r="B1577" s="661" t="e">
        <f aca="false">IF(A1577="","",+B1576)</f>
        <v>#REF!</v>
      </c>
      <c r="C1577" s="661" t="e">
        <f aca="false">IF(A1577="","",IF(#REF!+'Plano Prestação Mensal Proposta'!A1577&gt;120,0,ROUND(IF(B1577&gt;0.045,(0.045*0.5),(0.5)*B1577),7)))</f>
        <v>#REF!</v>
      </c>
      <c r="D1577" s="661" t="e">
        <f aca="false">IF(A1577="","",+B1577-C1577)</f>
        <v>#REF!</v>
      </c>
      <c r="E1577" s="662" t="e">
        <f aca="false">IF(A1577="","",IF(F1576="","",+E1576-F1576))</f>
        <v>#REF!</v>
      </c>
      <c r="F1577" s="662" t="e">
        <f aca="false">IF(A1577="","",IF(J1577="","",+J1577-H1577))</f>
        <v>#REF!</v>
      </c>
      <c r="G1577" s="662" t="e">
        <f aca="false">IF(A1577="","",IF(E1577="","",ROUND(+E1577*((1+B1577)^(1/12)-1),2)))</f>
        <v>#REF!</v>
      </c>
      <c r="H1577" s="662" t="e">
        <f aca="false">IF(A1577="","",IF(E1577="","",ROUND(+E1577*((1+D1577)^(1/12)-1),2)))</f>
        <v>#REF!</v>
      </c>
      <c r="I1577" s="662" t="e">
        <f aca="false">IF(A1577="","",+G1577-H1577)</f>
        <v>#REF!</v>
      </c>
      <c r="J1577" s="662" t="e">
        <f aca="false">IF(A1577="","",IF(#REF!="","",PMT((1+D1577)^(1/12)-1,(#REF!*12)-A1577+1,-E1577)))</f>
        <v>#REF!</v>
      </c>
    </row>
    <row r="1578" customFormat="false" ht="14.25" hidden="false" customHeight="false" outlineLevel="0" collapsed="false">
      <c r="A1578" s="660" t="e">
        <f aca="false">IF(A1577="","",IF(A1577=#REF!*12,"",+A1577+1))</f>
        <v>#REF!</v>
      </c>
      <c r="B1578" s="661" t="e">
        <f aca="false">IF(A1578="","",+B1577)</f>
        <v>#REF!</v>
      </c>
      <c r="C1578" s="661" t="e">
        <f aca="false">IF(A1578="","",IF(#REF!+'Plano Prestação Mensal Proposta'!A1578&gt;120,0,ROUND(IF(B1578&gt;0.045,(0.045*0.5),(0.5)*B1578),7)))</f>
        <v>#REF!</v>
      </c>
      <c r="D1578" s="661" t="e">
        <f aca="false">IF(A1578="","",+B1578-C1578)</f>
        <v>#REF!</v>
      </c>
      <c r="E1578" s="662" t="e">
        <f aca="false">IF(A1578="","",IF(F1577="","",+E1577-F1577))</f>
        <v>#REF!</v>
      </c>
      <c r="F1578" s="662" t="e">
        <f aca="false">IF(A1578="","",IF(J1578="","",+J1578-H1578))</f>
        <v>#REF!</v>
      </c>
      <c r="G1578" s="662" t="e">
        <f aca="false">IF(A1578="","",IF(E1578="","",ROUND(+E1578*((1+B1578)^(1/12)-1),2)))</f>
        <v>#REF!</v>
      </c>
      <c r="H1578" s="662" t="e">
        <f aca="false">IF(A1578="","",IF(E1578="","",ROUND(+E1578*((1+D1578)^(1/12)-1),2)))</f>
        <v>#REF!</v>
      </c>
      <c r="I1578" s="662" t="e">
        <f aca="false">IF(A1578="","",+G1578-H1578)</f>
        <v>#REF!</v>
      </c>
      <c r="J1578" s="662" t="e">
        <f aca="false">IF(A1578="","",IF(#REF!="","",PMT((1+D1578)^(1/12)-1,(#REF!*12)-A1578+1,-E1578)))</f>
        <v>#REF!</v>
      </c>
    </row>
    <row r="1579" customFormat="false" ht="14.25" hidden="false" customHeight="false" outlineLevel="0" collapsed="false">
      <c r="A1579" s="660" t="e">
        <f aca="false">IF(A1578="","",IF(A1578=#REF!*12,"",+A1578+1))</f>
        <v>#REF!</v>
      </c>
      <c r="B1579" s="661" t="e">
        <f aca="false">IF(A1579="","",+B1578)</f>
        <v>#REF!</v>
      </c>
      <c r="C1579" s="661" t="e">
        <f aca="false">IF(A1579="","",IF(#REF!+'Plano Prestação Mensal Proposta'!A1579&gt;120,0,ROUND(IF(B1579&gt;0.045,(0.045*0.5),(0.5)*B1579),7)))</f>
        <v>#REF!</v>
      </c>
      <c r="D1579" s="661" t="e">
        <f aca="false">IF(A1579="","",+B1579-C1579)</f>
        <v>#REF!</v>
      </c>
      <c r="E1579" s="662" t="e">
        <f aca="false">IF(A1579="","",IF(F1578="","",+E1578-F1578))</f>
        <v>#REF!</v>
      </c>
      <c r="F1579" s="662" t="e">
        <f aca="false">IF(A1579="","",IF(J1579="","",+J1579-H1579))</f>
        <v>#REF!</v>
      </c>
      <c r="G1579" s="662" t="e">
        <f aca="false">IF(A1579="","",IF(E1579="","",ROUND(+E1579*((1+B1579)^(1/12)-1),2)))</f>
        <v>#REF!</v>
      </c>
      <c r="H1579" s="662" t="e">
        <f aca="false">IF(A1579="","",IF(E1579="","",ROUND(+E1579*((1+D1579)^(1/12)-1),2)))</f>
        <v>#REF!</v>
      </c>
      <c r="I1579" s="662" t="e">
        <f aca="false">IF(A1579="","",+G1579-H1579)</f>
        <v>#REF!</v>
      </c>
      <c r="J1579" s="662" t="e">
        <f aca="false">IF(A1579="","",IF(#REF!="","",PMT((1+D1579)^(1/12)-1,(#REF!*12)-A1579+1,-E1579)))</f>
        <v>#REF!</v>
      </c>
    </row>
    <row r="1580" customFormat="false" ht="14.25" hidden="false" customHeight="false" outlineLevel="0" collapsed="false">
      <c r="A1580" s="660" t="e">
        <f aca="false">IF(A1579="","",IF(A1579=#REF!*12,"",+A1579+1))</f>
        <v>#REF!</v>
      </c>
      <c r="B1580" s="661" t="e">
        <f aca="false">IF(A1580="","",+B1579)</f>
        <v>#REF!</v>
      </c>
      <c r="C1580" s="661" t="e">
        <f aca="false">IF(A1580="","",IF(#REF!+'Plano Prestação Mensal Proposta'!A1580&gt;120,0,ROUND(IF(B1580&gt;0.045,(0.045*0.5),(0.5)*B1580),7)))</f>
        <v>#REF!</v>
      </c>
      <c r="D1580" s="661" t="e">
        <f aca="false">IF(A1580="","",+B1580-C1580)</f>
        <v>#REF!</v>
      </c>
      <c r="E1580" s="662" t="e">
        <f aca="false">IF(A1580="","",IF(F1579="","",+E1579-F1579))</f>
        <v>#REF!</v>
      </c>
      <c r="F1580" s="662" t="e">
        <f aca="false">IF(A1580="","",IF(J1580="","",+J1580-H1580))</f>
        <v>#REF!</v>
      </c>
      <c r="G1580" s="662" t="e">
        <f aca="false">IF(A1580="","",IF(E1580="","",ROUND(+E1580*((1+B1580)^(1/12)-1),2)))</f>
        <v>#REF!</v>
      </c>
      <c r="H1580" s="662" t="e">
        <f aca="false">IF(A1580="","",IF(E1580="","",ROUND(+E1580*((1+D1580)^(1/12)-1),2)))</f>
        <v>#REF!</v>
      </c>
      <c r="I1580" s="662" t="e">
        <f aca="false">IF(A1580="","",+G1580-H1580)</f>
        <v>#REF!</v>
      </c>
      <c r="J1580" s="662" t="e">
        <f aca="false">IF(A1580="","",IF(#REF!="","",PMT((1+D1580)^(1/12)-1,(#REF!*12)-A1580+1,-E1580)))</f>
        <v>#REF!</v>
      </c>
    </row>
    <row r="1581" customFormat="false" ht="14.25" hidden="false" customHeight="false" outlineLevel="0" collapsed="false">
      <c r="A1581" s="660" t="e">
        <f aca="false">IF(A1580="","",IF(A1580=#REF!*12,"",+A1580+1))</f>
        <v>#REF!</v>
      </c>
      <c r="B1581" s="661" t="e">
        <f aca="false">IF(A1581="","",+B1580)</f>
        <v>#REF!</v>
      </c>
      <c r="C1581" s="661" t="e">
        <f aca="false">IF(A1581="","",IF(#REF!+'Plano Prestação Mensal Proposta'!A1581&gt;120,0,ROUND(IF(B1581&gt;0.045,(0.045*0.5),(0.5)*B1581),7)))</f>
        <v>#REF!</v>
      </c>
      <c r="D1581" s="661" t="e">
        <f aca="false">IF(A1581="","",+B1581-C1581)</f>
        <v>#REF!</v>
      </c>
      <c r="E1581" s="662" t="e">
        <f aca="false">IF(A1581="","",IF(F1580="","",+E1580-F1580))</f>
        <v>#REF!</v>
      </c>
      <c r="F1581" s="662" t="e">
        <f aca="false">IF(A1581="","",IF(J1581="","",+J1581-H1581))</f>
        <v>#REF!</v>
      </c>
      <c r="G1581" s="662" t="e">
        <f aca="false">IF(A1581="","",IF(E1581="","",ROUND(+E1581*((1+B1581)^(1/12)-1),2)))</f>
        <v>#REF!</v>
      </c>
      <c r="H1581" s="662" t="e">
        <f aca="false">IF(A1581="","",IF(E1581="","",ROUND(+E1581*((1+D1581)^(1/12)-1),2)))</f>
        <v>#REF!</v>
      </c>
      <c r="I1581" s="662" t="e">
        <f aca="false">IF(A1581="","",+G1581-H1581)</f>
        <v>#REF!</v>
      </c>
      <c r="J1581" s="662" t="e">
        <f aca="false">IF(A1581="","",IF(#REF!="","",PMT((1+D1581)^(1/12)-1,(#REF!*12)-A1581+1,-E1581)))</f>
        <v>#REF!</v>
      </c>
    </row>
    <row r="1582" customFormat="false" ht="14.25" hidden="false" customHeight="false" outlineLevel="0" collapsed="false">
      <c r="A1582" s="660" t="e">
        <f aca="false">IF(A1581="","",IF(A1581=#REF!*12,"",+A1581+1))</f>
        <v>#REF!</v>
      </c>
      <c r="B1582" s="661" t="e">
        <f aca="false">IF(A1582="","",+B1581)</f>
        <v>#REF!</v>
      </c>
      <c r="C1582" s="661" t="e">
        <f aca="false">IF(A1582="","",IF(#REF!+'Plano Prestação Mensal Proposta'!A1582&gt;120,0,ROUND(IF(B1582&gt;0.045,(0.045*0.5),(0.5)*B1582),7)))</f>
        <v>#REF!</v>
      </c>
      <c r="D1582" s="661" t="e">
        <f aca="false">IF(A1582="","",+B1582-C1582)</f>
        <v>#REF!</v>
      </c>
      <c r="E1582" s="662" t="e">
        <f aca="false">IF(A1582="","",IF(F1581="","",+E1581-F1581))</f>
        <v>#REF!</v>
      </c>
      <c r="F1582" s="662" t="e">
        <f aca="false">IF(A1582="","",IF(J1582="","",+J1582-H1582))</f>
        <v>#REF!</v>
      </c>
      <c r="G1582" s="662" t="e">
        <f aca="false">IF(A1582="","",IF(E1582="","",ROUND(+E1582*((1+B1582)^(1/12)-1),2)))</f>
        <v>#REF!</v>
      </c>
      <c r="H1582" s="662" t="e">
        <f aca="false">IF(A1582="","",IF(E1582="","",ROUND(+E1582*((1+D1582)^(1/12)-1),2)))</f>
        <v>#REF!</v>
      </c>
      <c r="I1582" s="662" t="e">
        <f aca="false">IF(A1582="","",+G1582-H1582)</f>
        <v>#REF!</v>
      </c>
      <c r="J1582" s="662" t="e">
        <f aca="false">IF(A1582="","",IF(#REF!="","",PMT((1+D1582)^(1/12)-1,(#REF!*12)-A1582+1,-E1582)))</f>
        <v>#REF!</v>
      </c>
    </row>
    <row r="1583" customFormat="false" ht="14.25" hidden="false" customHeight="false" outlineLevel="0" collapsed="false">
      <c r="A1583" s="660" t="e">
        <f aca="false">IF(A1582="","",IF(A1582=#REF!*12,"",+A1582+1))</f>
        <v>#REF!</v>
      </c>
      <c r="B1583" s="661" t="e">
        <f aca="false">IF(A1583="","",+B1582)</f>
        <v>#REF!</v>
      </c>
      <c r="C1583" s="661" t="e">
        <f aca="false">IF(A1583="","",IF(#REF!+'Plano Prestação Mensal Proposta'!A1583&gt;120,0,ROUND(IF(B1583&gt;0.045,(0.045*0.5),(0.5)*B1583),7)))</f>
        <v>#REF!</v>
      </c>
      <c r="D1583" s="661" t="e">
        <f aca="false">IF(A1583="","",+B1583-C1583)</f>
        <v>#REF!</v>
      </c>
      <c r="E1583" s="662" t="e">
        <f aca="false">IF(A1583="","",IF(F1582="","",+E1582-F1582))</f>
        <v>#REF!</v>
      </c>
      <c r="F1583" s="662" t="e">
        <f aca="false">IF(A1583="","",IF(J1583="","",+J1583-H1583))</f>
        <v>#REF!</v>
      </c>
      <c r="G1583" s="662" t="e">
        <f aca="false">IF(A1583="","",IF(E1583="","",ROUND(+E1583*((1+B1583)^(1/12)-1),2)))</f>
        <v>#REF!</v>
      </c>
      <c r="H1583" s="662" t="e">
        <f aca="false">IF(A1583="","",IF(E1583="","",ROUND(+E1583*((1+D1583)^(1/12)-1),2)))</f>
        <v>#REF!</v>
      </c>
      <c r="I1583" s="662" t="e">
        <f aca="false">IF(A1583="","",+G1583-H1583)</f>
        <v>#REF!</v>
      </c>
      <c r="J1583" s="662" t="e">
        <f aca="false">IF(A1583="","",IF(#REF!="","",PMT((1+D1583)^(1/12)-1,(#REF!*12)-A1583+1,-E1583)))</f>
        <v>#REF!</v>
      </c>
    </row>
    <row r="1584" customFormat="false" ht="14.25" hidden="false" customHeight="false" outlineLevel="0" collapsed="false">
      <c r="A1584" s="660" t="e">
        <f aca="false">IF(A1583="","",IF(A1583=#REF!*12,"",+A1583+1))</f>
        <v>#REF!</v>
      </c>
      <c r="B1584" s="661" t="e">
        <f aca="false">IF(A1584="","",+B1583)</f>
        <v>#REF!</v>
      </c>
      <c r="C1584" s="661" t="e">
        <f aca="false">IF(A1584="","",IF(#REF!+'Plano Prestação Mensal Proposta'!A1584&gt;120,0,ROUND(IF(B1584&gt;0.045,(0.045*0.5),(0.5)*B1584),7)))</f>
        <v>#REF!</v>
      </c>
      <c r="D1584" s="661" t="e">
        <f aca="false">IF(A1584="","",+B1584-C1584)</f>
        <v>#REF!</v>
      </c>
      <c r="E1584" s="662" t="e">
        <f aca="false">IF(A1584="","",IF(F1583="","",+E1583-F1583))</f>
        <v>#REF!</v>
      </c>
      <c r="F1584" s="662" t="e">
        <f aca="false">IF(A1584="","",IF(J1584="","",+J1584-H1584))</f>
        <v>#REF!</v>
      </c>
      <c r="G1584" s="662" t="e">
        <f aca="false">IF(A1584="","",IF(E1584="","",ROUND(+E1584*((1+B1584)^(1/12)-1),2)))</f>
        <v>#REF!</v>
      </c>
      <c r="H1584" s="662" t="e">
        <f aca="false">IF(A1584="","",IF(E1584="","",ROUND(+E1584*((1+D1584)^(1/12)-1),2)))</f>
        <v>#REF!</v>
      </c>
      <c r="I1584" s="662" t="e">
        <f aca="false">IF(A1584="","",+G1584-H1584)</f>
        <v>#REF!</v>
      </c>
      <c r="J1584" s="662" t="e">
        <f aca="false">IF(A1584="","",IF(#REF!="","",PMT((1+D1584)^(1/12)-1,(#REF!*12)-A1584+1,-E1584)))</f>
        <v>#REF!</v>
      </c>
    </row>
    <row r="1585" customFormat="false" ht="14.25" hidden="false" customHeight="false" outlineLevel="0" collapsed="false">
      <c r="A1585" s="660" t="e">
        <f aca="false">IF(A1584="","",IF(A1584=#REF!*12,"",+A1584+1))</f>
        <v>#REF!</v>
      </c>
      <c r="B1585" s="661" t="e">
        <f aca="false">IF(A1585="","",+B1584)</f>
        <v>#REF!</v>
      </c>
      <c r="C1585" s="661" t="e">
        <f aca="false">IF(A1585="","",IF(#REF!+'Plano Prestação Mensal Proposta'!A1585&gt;120,0,ROUND(IF(B1585&gt;0.045,(0.045*0.5),(0.5)*B1585),7)))</f>
        <v>#REF!</v>
      </c>
      <c r="D1585" s="661" t="e">
        <f aca="false">IF(A1585="","",+B1585-C1585)</f>
        <v>#REF!</v>
      </c>
      <c r="E1585" s="662" t="e">
        <f aca="false">IF(A1585="","",IF(F1584="","",+E1584-F1584))</f>
        <v>#REF!</v>
      </c>
      <c r="F1585" s="662" t="e">
        <f aca="false">IF(A1585="","",IF(J1585="","",+J1585-H1585))</f>
        <v>#REF!</v>
      </c>
      <c r="G1585" s="662" t="e">
        <f aca="false">IF(A1585="","",IF(E1585="","",ROUND(+E1585*((1+B1585)^(1/12)-1),2)))</f>
        <v>#REF!</v>
      </c>
      <c r="H1585" s="662" t="e">
        <f aca="false">IF(A1585="","",IF(E1585="","",ROUND(+E1585*((1+D1585)^(1/12)-1),2)))</f>
        <v>#REF!</v>
      </c>
      <c r="I1585" s="662" t="e">
        <f aca="false">IF(A1585="","",+G1585-H1585)</f>
        <v>#REF!</v>
      </c>
      <c r="J1585" s="662" t="e">
        <f aca="false">IF(A1585="","",IF(#REF!="","",PMT((1+D1585)^(1/12)-1,(#REF!*12)-A1585+1,-E1585)))</f>
        <v>#REF!</v>
      </c>
    </row>
    <row r="1586" customFormat="false" ht="14.25" hidden="false" customHeight="false" outlineLevel="0" collapsed="false">
      <c r="A1586" s="660" t="e">
        <f aca="false">IF(A1585="","",IF(A1585=#REF!*12,"",+A1585+1))</f>
        <v>#REF!</v>
      </c>
      <c r="B1586" s="661" t="e">
        <f aca="false">IF(A1586="","",+B1585)</f>
        <v>#REF!</v>
      </c>
      <c r="C1586" s="661" t="e">
        <f aca="false">IF(A1586="","",IF(#REF!+'Plano Prestação Mensal Proposta'!A1586&gt;120,0,ROUND(IF(B1586&gt;0.045,(0.045*0.5),(0.5)*B1586),7)))</f>
        <v>#REF!</v>
      </c>
      <c r="D1586" s="661" t="e">
        <f aca="false">IF(A1586="","",+B1586-C1586)</f>
        <v>#REF!</v>
      </c>
      <c r="E1586" s="662" t="e">
        <f aca="false">IF(A1586="","",IF(F1585="","",+E1585-F1585))</f>
        <v>#REF!</v>
      </c>
      <c r="F1586" s="662" t="e">
        <f aca="false">IF(A1586="","",IF(J1586="","",+J1586-H1586))</f>
        <v>#REF!</v>
      </c>
      <c r="G1586" s="662" t="e">
        <f aca="false">IF(A1586="","",IF(E1586="","",ROUND(+E1586*((1+B1586)^(1/12)-1),2)))</f>
        <v>#REF!</v>
      </c>
      <c r="H1586" s="662" t="e">
        <f aca="false">IF(A1586="","",IF(E1586="","",ROUND(+E1586*((1+D1586)^(1/12)-1),2)))</f>
        <v>#REF!</v>
      </c>
      <c r="I1586" s="662" t="e">
        <f aca="false">IF(A1586="","",+G1586-H1586)</f>
        <v>#REF!</v>
      </c>
      <c r="J1586" s="662" t="e">
        <f aca="false">IF(A1586="","",IF(#REF!="","",PMT((1+D1586)^(1/12)-1,(#REF!*12)-A1586+1,-E1586)))</f>
        <v>#REF!</v>
      </c>
    </row>
    <row r="1587" customFormat="false" ht="14.25" hidden="false" customHeight="false" outlineLevel="0" collapsed="false">
      <c r="A1587" s="660" t="e">
        <f aca="false">IF(A1586="","",IF(A1586=#REF!*12,"",+A1586+1))</f>
        <v>#REF!</v>
      </c>
      <c r="B1587" s="661" t="e">
        <f aca="false">IF(A1587="","",+B1586)</f>
        <v>#REF!</v>
      </c>
      <c r="C1587" s="661" t="e">
        <f aca="false">IF(A1587="","",IF(#REF!+'Plano Prestação Mensal Proposta'!A1587&gt;120,0,ROUND(IF(B1587&gt;0.045,(0.045*0.5),(0.5)*B1587),7)))</f>
        <v>#REF!</v>
      </c>
      <c r="D1587" s="661" t="e">
        <f aca="false">IF(A1587="","",+B1587-C1587)</f>
        <v>#REF!</v>
      </c>
      <c r="E1587" s="662" t="e">
        <f aca="false">IF(A1587="","",IF(F1586="","",+E1586-F1586))</f>
        <v>#REF!</v>
      </c>
      <c r="F1587" s="662" t="e">
        <f aca="false">IF(A1587="","",IF(J1587="","",+J1587-H1587))</f>
        <v>#REF!</v>
      </c>
      <c r="G1587" s="662" t="e">
        <f aca="false">IF(A1587="","",IF(E1587="","",ROUND(+E1587*((1+B1587)^(1/12)-1),2)))</f>
        <v>#REF!</v>
      </c>
      <c r="H1587" s="662" t="e">
        <f aca="false">IF(A1587="","",IF(E1587="","",ROUND(+E1587*((1+D1587)^(1/12)-1),2)))</f>
        <v>#REF!</v>
      </c>
      <c r="I1587" s="662" t="e">
        <f aca="false">IF(A1587="","",+G1587-H1587)</f>
        <v>#REF!</v>
      </c>
      <c r="J1587" s="662" t="e">
        <f aca="false">IF(A1587="","",IF(#REF!="","",PMT((1+D1587)^(1/12)-1,(#REF!*12)-A1587+1,-E1587)))</f>
        <v>#REF!</v>
      </c>
    </row>
    <row r="1588" customFormat="false" ht="14.25" hidden="false" customHeight="false" outlineLevel="0" collapsed="false">
      <c r="A1588" s="660" t="e">
        <f aca="false">IF(A1587="","",IF(A1587=#REF!*12,"",+A1587+1))</f>
        <v>#REF!</v>
      </c>
      <c r="B1588" s="661" t="e">
        <f aca="false">IF(A1588="","",+B1587)</f>
        <v>#REF!</v>
      </c>
      <c r="C1588" s="661" t="e">
        <f aca="false">IF(A1588="","",IF(#REF!+'Plano Prestação Mensal Proposta'!A1588&gt;120,0,ROUND(IF(B1588&gt;0.045,(0.045*0.5),(0.5)*B1588),7)))</f>
        <v>#REF!</v>
      </c>
      <c r="D1588" s="661" t="e">
        <f aca="false">IF(A1588="","",+B1588-C1588)</f>
        <v>#REF!</v>
      </c>
      <c r="E1588" s="662" t="e">
        <f aca="false">IF(A1588="","",IF(F1587="","",+E1587-F1587))</f>
        <v>#REF!</v>
      </c>
      <c r="F1588" s="662" t="e">
        <f aca="false">IF(A1588="","",IF(J1588="","",+J1588-H1588))</f>
        <v>#REF!</v>
      </c>
      <c r="G1588" s="662" t="e">
        <f aca="false">IF(A1588="","",IF(E1588="","",ROUND(+E1588*((1+B1588)^(1/12)-1),2)))</f>
        <v>#REF!</v>
      </c>
      <c r="H1588" s="662" t="e">
        <f aca="false">IF(A1588="","",IF(E1588="","",ROUND(+E1588*((1+D1588)^(1/12)-1),2)))</f>
        <v>#REF!</v>
      </c>
      <c r="I1588" s="662" t="e">
        <f aca="false">IF(A1588="","",+G1588-H1588)</f>
        <v>#REF!</v>
      </c>
      <c r="J1588" s="662" t="e">
        <f aca="false">IF(A1588="","",IF(#REF!="","",PMT((1+D1588)^(1/12)-1,(#REF!*12)-A1588+1,-E1588)))</f>
        <v>#REF!</v>
      </c>
    </row>
    <row r="1589" customFormat="false" ht="14.25" hidden="false" customHeight="false" outlineLevel="0" collapsed="false">
      <c r="A1589" s="660" t="e">
        <f aca="false">IF(A1588="","",IF(A1588=#REF!*12,"",+A1588+1))</f>
        <v>#REF!</v>
      </c>
      <c r="B1589" s="661" t="e">
        <f aca="false">IF(A1589="","",+B1588)</f>
        <v>#REF!</v>
      </c>
      <c r="C1589" s="661" t="e">
        <f aca="false">IF(A1589="","",IF(#REF!+'Plano Prestação Mensal Proposta'!A1589&gt;120,0,ROUND(IF(B1589&gt;0.045,(0.045*0.5),(0.5)*B1589),7)))</f>
        <v>#REF!</v>
      </c>
      <c r="D1589" s="661" t="e">
        <f aca="false">IF(A1589="","",+B1589-C1589)</f>
        <v>#REF!</v>
      </c>
      <c r="E1589" s="662" t="e">
        <f aca="false">IF(A1589="","",IF(F1588="","",+E1588-F1588))</f>
        <v>#REF!</v>
      </c>
      <c r="F1589" s="662" t="e">
        <f aca="false">IF(A1589="","",IF(J1589="","",+J1589-H1589))</f>
        <v>#REF!</v>
      </c>
      <c r="G1589" s="662" t="e">
        <f aca="false">IF(A1589="","",IF(E1589="","",ROUND(+E1589*((1+B1589)^(1/12)-1),2)))</f>
        <v>#REF!</v>
      </c>
      <c r="H1589" s="662" t="e">
        <f aca="false">IF(A1589="","",IF(E1589="","",ROUND(+E1589*((1+D1589)^(1/12)-1),2)))</f>
        <v>#REF!</v>
      </c>
      <c r="I1589" s="662" t="e">
        <f aca="false">IF(A1589="","",+G1589-H1589)</f>
        <v>#REF!</v>
      </c>
      <c r="J1589" s="662" t="e">
        <f aca="false">IF(A1589="","",IF(#REF!="","",PMT((1+D1589)^(1/12)-1,(#REF!*12)-A1589+1,-E1589)))</f>
        <v>#REF!</v>
      </c>
    </row>
    <row r="1590" customFormat="false" ht="14.25" hidden="false" customHeight="false" outlineLevel="0" collapsed="false">
      <c r="A1590" s="660" t="e">
        <f aca="false">IF(A1589="","",IF(A1589=#REF!*12,"",+A1589+1))</f>
        <v>#REF!</v>
      </c>
      <c r="B1590" s="661" t="e">
        <f aca="false">IF(A1590="","",+B1589)</f>
        <v>#REF!</v>
      </c>
      <c r="C1590" s="661" t="e">
        <f aca="false">IF(A1590="","",IF(#REF!+'Plano Prestação Mensal Proposta'!A1590&gt;120,0,ROUND(IF(B1590&gt;0.045,(0.045*0.5),(0.5)*B1590),7)))</f>
        <v>#REF!</v>
      </c>
      <c r="D1590" s="661" t="e">
        <f aca="false">IF(A1590="","",+B1590-C1590)</f>
        <v>#REF!</v>
      </c>
      <c r="E1590" s="662" t="e">
        <f aca="false">IF(A1590="","",IF(F1589="","",+E1589-F1589))</f>
        <v>#REF!</v>
      </c>
      <c r="F1590" s="662" t="e">
        <f aca="false">IF(A1590="","",IF(J1590="","",+J1590-H1590))</f>
        <v>#REF!</v>
      </c>
      <c r="G1590" s="662" t="e">
        <f aca="false">IF(A1590="","",IF(E1590="","",ROUND(+E1590*((1+B1590)^(1/12)-1),2)))</f>
        <v>#REF!</v>
      </c>
      <c r="H1590" s="662" t="e">
        <f aca="false">IF(A1590="","",IF(E1590="","",ROUND(+E1590*((1+D1590)^(1/12)-1),2)))</f>
        <v>#REF!</v>
      </c>
      <c r="I1590" s="662" t="e">
        <f aca="false">IF(A1590="","",+G1590-H1590)</f>
        <v>#REF!</v>
      </c>
      <c r="J1590" s="662" t="e">
        <f aca="false">IF(A1590="","",IF(#REF!="","",PMT((1+D1590)^(1/12)-1,(#REF!*12)-A1590+1,-E1590)))</f>
        <v>#REF!</v>
      </c>
    </row>
    <row r="1591" customFormat="false" ht="14.25" hidden="false" customHeight="false" outlineLevel="0" collapsed="false">
      <c r="A1591" s="660" t="e">
        <f aca="false">IF(A1590="","",IF(A1590=#REF!*12,"",+A1590+1))</f>
        <v>#REF!</v>
      </c>
      <c r="B1591" s="661" t="e">
        <f aca="false">IF(A1591="","",+B1590)</f>
        <v>#REF!</v>
      </c>
      <c r="C1591" s="661" t="e">
        <f aca="false">IF(A1591="","",IF(#REF!+'Plano Prestação Mensal Proposta'!A1591&gt;120,0,ROUND(IF(B1591&gt;0.045,(0.045*0.5),(0.5)*B1591),7)))</f>
        <v>#REF!</v>
      </c>
      <c r="D1591" s="661" t="e">
        <f aca="false">IF(A1591="","",+B1591-C1591)</f>
        <v>#REF!</v>
      </c>
      <c r="E1591" s="662" t="e">
        <f aca="false">IF(A1591="","",IF(F1590="","",+E1590-F1590))</f>
        <v>#REF!</v>
      </c>
      <c r="F1591" s="662" t="e">
        <f aca="false">IF(A1591="","",IF(J1591="","",+J1591-H1591))</f>
        <v>#REF!</v>
      </c>
      <c r="G1591" s="662" t="e">
        <f aca="false">IF(A1591="","",IF(E1591="","",ROUND(+E1591*((1+B1591)^(1/12)-1),2)))</f>
        <v>#REF!</v>
      </c>
      <c r="H1591" s="662" t="e">
        <f aca="false">IF(A1591="","",IF(E1591="","",ROUND(+E1591*((1+D1591)^(1/12)-1),2)))</f>
        <v>#REF!</v>
      </c>
      <c r="I1591" s="662" t="e">
        <f aca="false">IF(A1591="","",+G1591-H1591)</f>
        <v>#REF!</v>
      </c>
      <c r="J1591" s="662" t="e">
        <f aca="false">IF(A1591="","",IF(#REF!="","",PMT((1+D1591)^(1/12)-1,(#REF!*12)-A1591+1,-E1591)))</f>
        <v>#REF!</v>
      </c>
    </row>
    <row r="1592" customFormat="false" ht="14.25" hidden="false" customHeight="false" outlineLevel="0" collapsed="false">
      <c r="A1592" s="660" t="e">
        <f aca="false">IF(A1591="","",IF(A1591=#REF!*12,"",+A1591+1))</f>
        <v>#REF!</v>
      </c>
      <c r="B1592" s="661" t="e">
        <f aca="false">IF(A1592="","",+B1591)</f>
        <v>#REF!</v>
      </c>
      <c r="C1592" s="661" t="e">
        <f aca="false">IF(A1592="","",IF(#REF!+'Plano Prestação Mensal Proposta'!A1592&gt;120,0,ROUND(IF(B1592&gt;0.045,(0.045*0.5),(0.5)*B1592),7)))</f>
        <v>#REF!</v>
      </c>
      <c r="D1592" s="661" t="e">
        <f aca="false">IF(A1592="","",+B1592-C1592)</f>
        <v>#REF!</v>
      </c>
      <c r="E1592" s="662" t="e">
        <f aca="false">IF(A1592="","",IF(F1591="","",+E1591-F1591))</f>
        <v>#REF!</v>
      </c>
      <c r="F1592" s="662" t="e">
        <f aca="false">IF(A1592="","",IF(J1592="","",+J1592-H1592))</f>
        <v>#REF!</v>
      </c>
      <c r="G1592" s="662" t="e">
        <f aca="false">IF(A1592="","",IF(E1592="","",ROUND(+E1592*((1+B1592)^(1/12)-1),2)))</f>
        <v>#REF!</v>
      </c>
      <c r="H1592" s="662" t="e">
        <f aca="false">IF(A1592="","",IF(E1592="","",ROUND(+E1592*((1+D1592)^(1/12)-1),2)))</f>
        <v>#REF!</v>
      </c>
      <c r="I1592" s="662" t="e">
        <f aca="false">IF(A1592="","",+G1592-H1592)</f>
        <v>#REF!</v>
      </c>
      <c r="J1592" s="662" t="e">
        <f aca="false">IF(A1592="","",IF(#REF!="","",PMT((1+D1592)^(1/12)-1,(#REF!*12)-A1592+1,-E1592)))</f>
        <v>#REF!</v>
      </c>
    </row>
    <row r="1593" customFormat="false" ht="14.25" hidden="false" customHeight="false" outlineLevel="0" collapsed="false">
      <c r="A1593" s="660" t="e">
        <f aca="false">IF(A1592="","",IF(A1592=#REF!*12,"",+A1592+1))</f>
        <v>#REF!</v>
      </c>
      <c r="B1593" s="661" t="e">
        <f aca="false">IF(A1593="","",+B1592)</f>
        <v>#REF!</v>
      </c>
      <c r="C1593" s="661" t="e">
        <f aca="false">IF(A1593="","",IF(#REF!+'Plano Prestação Mensal Proposta'!A1593&gt;120,0,ROUND(IF(B1593&gt;0.045,(0.045*0.5),(0.5)*B1593),7)))</f>
        <v>#REF!</v>
      </c>
      <c r="D1593" s="661" t="e">
        <f aca="false">IF(A1593="","",+B1593-C1593)</f>
        <v>#REF!</v>
      </c>
      <c r="E1593" s="662" t="e">
        <f aca="false">IF(A1593="","",IF(F1592="","",+E1592-F1592))</f>
        <v>#REF!</v>
      </c>
      <c r="F1593" s="662" t="e">
        <f aca="false">IF(A1593="","",IF(J1593="","",+J1593-H1593))</f>
        <v>#REF!</v>
      </c>
      <c r="G1593" s="662" t="e">
        <f aca="false">IF(A1593="","",IF(E1593="","",ROUND(+E1593*((1+B1593)^(1/12)-1),2)))</f>
        <v>#REF!</v>
      </c>
      <c r="H1593" s="662" t="e">
        <f aca="false">IF(A1593="","",IF(E1593="","",ROUND(+E1593*((1+D1593)^(1/12)-1),2)))</f>
        <v>#REF!</v>
      </c>
      <c r="I1593" s="662" t="e">
        <f aca="false">IF(A1593="","",+G1593-H1593)</f>
        <v>#REF!</v>
      </c>
      <c r="J1593" s="662" t="e">
        <f aca="false">IF(A1593="","",IF(#REF!="","",PMT((1+D1593)^(1/12)-1,(#REF!*12)-A1593+1,-E1593)))</f>
        <v>#REF!</v>
      </c>
    </row>
    <row r="1594" customFormat="false" ht="14.25" hidden="false" customHeight="false" outlineLevel="0" collapsed="false">
      <c r="A1594" s="660" t="e">
        <f aca="false">IF(A1593="","",IF(A1593=#REF!*12,"",+A1593+1))</f>
        <v>#REF!</v>
      </c>
      <c r="B1594" s="661" t="e">
        <f aca="false">IF(A1594="","",+B1593)</f>
        <v>#REF!</v>
      </c>
      <c r="C1594" s="661" t="e">
        <f aca="false">IF(A1594="","",IF(#REF!+'Plano Prestação Mensal Proposta'!A1594&gt;120,0,ROUND(IF(B1594&gt;0.045,(0.045*0.5),(0.5)*B1594),7)))</f>
        <v>#REF!</v>
      </c>
      <c r="D1594" s="661" t="e">
        <f aca="false">IF(A1594="","",+B1594-C1594)</f>
        <v>#REF!</v>
      </c>
      <c r="E1594" s="662" t="e">
        <f aca="false">IF(A1594="","",IF(F1593="","",+E1593-F1593))</f>
        <v>#REF!</v>
      </c>
      <c r="F1594" s="662" t="e">
        <f aca="false">IF(A1594="","",IF(J1594="","",+J1594-H1594))</f>
        <v>#REF!</v>
      </c>
      <c r="G1594" s="662" t="e">
        <f aca="false">IF(A1594="","",IF(E1594="","",ROUND(+E1594*((1+B1594)^(1/12)-1),2)))</f>
        <v>#REF!</v>
      </c>
      <c r="H1594" s="662" t="e">
        <f aca="false">IF(A1594="","",IF(E1594="","",ROUND(+E1594*((1+D1594)^(1/12)-1),2)))</f>
        <v>#REF!</v>
      </c>
      <c r="I1594" s="662" t="e">
        <f aca="false">IF(A1594="","",+G1594-H1594)</f>
        <v>#REF!</v>
      </c>
      <c r="J1594" s="662" t="e">
        <f aca="false">IF(A1594="","",IF(#REF!="","",PMT((1+D1594)^(1/12)-1,(#REF!*12)-A1594+1,-E1594)))</f>
        <v>#REF!</v>
      </c>
    </row>
    <row r="1595" customFormat="false" ht="14.25" hidden="false" customHeight="false" outlineLevel="0" collapsed="false">
      <c r="A1595" s="660" t="e">
        <f aca="false">IF(A1594="","",IF(A1594=#REF!*12,"",+A1594+1))</f>
        <v>#REF!</v>
      </c>
      <c r="B1595" s="661" t="e">
        <f aca="false">IF(A1595="","",+B1594)</f>
        <v>#REF!</v>
      </c>
      <c r="C1595" s="661" t="e">
        <f aca="false">IF(A1595="","",IF(#REF!+'Plano Prestação Mensal Proposta'!A1595&gt;120,0,ROUND(IF(B1595&gt;0.045,(0.045*0.5),(0.5)*B1595),7)))</f>
        <v>#REF!</v>
      </c>
      <c r="D1595" s="661" t="e">
        <f aca="false">IF(A1595="","",+B1595-C1595)</f>
        <v>#REF!</v>
      </c>
      <c r="E1595" s="662" t="e">
        <f aca="false">IF(A1595="","",IF(F1594="","",+E1594-F1594))</f>
        <v>#REF!</v>
      </c>
      <c r="F1595" s="662" t="e">
        <f aca="false">IF(A1595="","",IF(J1595="","",+J1595-H1595))</f>
        <v>#REF!</v>
      </c>
      <c r="G1595" s="662" t="e">
        <f aca="false">IF(A1595="","",IF(E1595="","",ROUND(+E1595*((1+B1595)^(1/12)-1),2)))</f>
        <v>#REF!</v>
      </c>
      <c r="H1595" s="662" t="e">
        <f aca="false">IF(A1595="","",IF(E1595="","",ROUND(+E1595*((1+D1595)^(1/12)-1),2)))</f>
        <v>#REF!</v>
      </c>
      <c r="I1595" s="662" t="e">
        <f aca="false">IF(A1595="","",+G1595-H1595)</f>
        <v>#REF!</v>
      </c>
      <c r="J1595" s="662" t="e">
        <f aca="false">IF(A1595="","",IF(#REF!="","",PMT((1+D1595)^(1/12)-1,(#REF!*12)-A1595+1,-E1595)))</f>
        <v>#REF!</v>
      </c>
    </row>
    <row r="1596" customFormat="false" ht="14.25" hidden="false" customHeight="false" outlineLevel="0" collapsed="false">
      <c r="A1596" s="660" t="e">
        <f aca="false">IF(A1595="","",IF(A1595=#REF!*12,"",+A1595+1))</f>
        <v>#REF!</v>
      </c>
      <c r="B1596" s="661" t="e">
        <f aca="false">IF(A1596="","",+B1595)</f>
        <v>#REF!</v>
      </c>
      <c r="C1596" s="661" t="e">
        <f aca="false">IF(A1596="","",IF(#REF!+'Plano Prestação Mensal Proposta'!A1596&gt;120,0,ROUND(IF(B1596&gt;0.045,(0.045*0.5),(0.5)*B1596),7)))</f>
        <v>#REF!</v>
      </c>
      <c r="D1596" s="661" t="e">
        <f aca="false">IF(A1596="","",+B1596-C1596)</f>
        <v>#REF!</v>
      </c>
      <c r="E1596" s="662" t="e">
        <f aca="false">IF(A1596="","",IF(F1595="","",+E1595-F1595))</f>
        <v>#REF!</v>
      </c>
      <c r="F1596" s="662" t="e">
        <f aca="false">IF(A1596="","",IF(J1596="","",+J1596-H1596))</f>
        <v>#REF!</v>
      </c>
      <c r="G1596" s="662" t="e">
        <f aca="false">IF(A1596="","",IF(E1596="","",ROUND(+E1596*((1+B1596)^(1/12)-1),2)))</f>
        <v>#REF!</v>
      </c>
      <c r="H1596" s="662" t="e">
        <f aca="false">IF(A1596="","",IF(E1596="","",ROUND(+E1596*((1+D1596)^(1/12)-1),2)))</f>
        <v>#REF!</v>
      </c>
      <c r="I1596" s="662" t="e">
        <f aca="false">IF(A1596="","",+G1596-H1596)</f>
        <v>#REF!</v>
      </c>
      <c r="J1596" s="662" t="e">
        <f aca="false">IF(A1596="","",IF(#REF!="","",PMT((1+D1596)^(1/12)-1,(#REF!*12)-A1596+1,-E1596)))</f>
        <v>#REF!</v>
      </c>
    </row>
    <row r="1597" customFormat="false" ht="14.25" hidden="false" customHeight="false" outlineLevel="0" collapsed="false">
      <c r="A1597" s="660" t="e">
        <f aca="false">IF(A1596="","",IF(A1596=#REF!*12,"",+A1596+1))</f>
        <v>#REF!</v>
      </c>
      <c r="B1597" s="661" t="e">
        <f aca="false">IF(A1597="","",+B1596)</f>
        <v>#REF!</v>
      </c>
      <c r="C1597" s="661" t="e">
        <f aca="false">IF(A1597="","",IF(#REF!+'Plano Prestação Mensal Proposta'!A1597&gt;120,0,ROUND(IF(B1597&gt;0.045,(0.045*0.5),(0.5)*B1597),7)))</f>
        <v>#REF!</v>
      </c>
      <c r="D1597" s="661" t="e">
        <f aca="false">IF(A1597="","",+B1597-C1597)</f>
        <v>#REF!</v>
      </c>
      <c r="E1597" s="662" t="e">
        <f aca="false">IF(A1597="","",IF(F1596="","",+E1596-F1596))</f>
        <v>#REF!</v>
      </c>
      <c r="F1597" s="662" t="e">
        <f aca="false">IF(A1597="","",IF(J1597="","",+J1597-H1597))</f>
        <v>#REF!</v>
      </c>
      <c r="G1597" s="662" t="e">
        <f aca="false">IF(A1597="","",IF(E1597="","",ROUND(+E1597*((1+B1597)^(1/12)-1),2)))</f>
        <v>#REF!</v>
      </c>
      <c r="H1597" s="662" t="e">
        <f aca="false">IF(A1597="","",IF(E1597="","",ROUND(+E1597*((1+D1597)^(1/12)-1),2)))</f>
        <v>#REF!</v>
      </c>
      <c r="I1597" s="662" t="e">
        <f aca="false">IF(A1597="","",+G1597-H1597)</f>
        <v>#REF!</v>
      </c>
      <c r="J1597" s="662" t="e">
        <f aca="false">IF(A1597="","",IF(#REF!="","",PMT((1+D1597)^(1/12)-1,(#REF!*12)-A1597+1,-E1597)))</f>
        <v>#REF!</v>
      </c>
    </row>
    <row r="1598" customFormat="false" ht="14.25" hidden="false" customHeight="false" outlineLevel="0" collapsed="false">
      <c r="A1598" s="660" t="e">
        <f aca="false">IF(A1597="","",IF(A1597=#REF!*12,"",+A1597+1))</f>
        <v>#REF!</v>
      </c>
      <c r="B1598" s="661" t="e">
        <f aca="false">IF(A1598="","",+B1597)</f>
        <v>#REF!</v>
      </c>
      <c r="C1598" s="661" t="e">
        <f aca="false">IF(A1598="","",IF(#REF!+'Plano Prestação Mensal Proposta'!A1598&gt;120,0,ROUND(IF(B1598&gt;0.045,(0.045*0.5),(0.5)*B1598),7)))</f>
        <v>#REF!</v>
      </c>
      <c r="D1598" s="661" t="e">
        <f aca="false">IF(A1598="","",+B1598-C1598)</f>
        <v>#REF!</v>
      </c>
      <c r="E1598" s="662" t="e">
        <f aca="false">IF(A1598="","",IF(F1597="","",+E1597-F1597))</f>
        <v>#REF!</v>
      </c>
      <c r="F1598" s="662" t="e">
        <f aca="false">IF(A1598="","",IF(J1598="","",+J1598-H1598))</f>
        <v>#REF!</v>
      </c>
      <c r="G1598" s="662" t="e">
        <f aca="false">IF(A1598="","",IF(E1598="","",ROUND(+E1598*((1+B1598)^(1/12)-1),2)))</f>
        <v>#REF!</v>
      </c>
      <c r="H1598" s="662" t="e">
        <f aca="false">IF(A1598="","",IF(E1598="","",ROUND(+E1598*((1+D1598)^(1/12)-1),2)))</f>
        <v>#REF!</v>
      </c>
      <c r="I1598" s="662" t="e">
        <f aca="false">IF(A1598="","",+G1598-H1598)</f>
        <v>#REF!</v>
      </c>
      <c r="J1598" s="662" t="e">
        <f aca="false">IF(A1598="","",IF(#REF!="","",PMT((1+D1598)^(1/12)-1,(#REF!*12)-A1598+1,-E1598)))</f>
        <v>#REF!</v>
      </c>
    </row>
    <row r="1599" customFormat="false" ht="14.25" hidden="false" customHeight="false" outlineLevel="0" collapsed="false">
      <c r="A1599" s="660" t="e">
        <f aca="false">IF(A1598="","",IF(A1598=#REF!*12,"",+A1598+1))</f>
        <v>#REF!</v>
      </c>
      <c r="B1599" s="661" t="e">
        <f aca="false">IF(A1599="","",+B1598)</f>
        <v>#REF!</v>
      </c>
      <c r="C1599" s="661" t="e">
        <f aca="false">IF(A1599="","",IF(#REF!+'Plano Prestação Mensal Proposta'!A1599&gt;120,0,ROUND(IF(B1599&gt;0.045,(0.045*0.5),(0.5)*B1599),7)))</f>
        <v>#REF!</v>
      </c>
      <c r="D1599" s="661" t="e">
        <f aca="false">IF(A1599="","",+B1599-C1599)</f>
        <v>#REF!</v>
      </c>
      <c r="E1599" s="662" t="e">
        <f aca="false">IF(A1599="","",IF(F1598="","",+E1598-F1598))</f>
        <v>#REF!</v>
      </c>
      <c r="F1599" s="662" t="e">
        <f aca="false">IF(A1599="","",IF(J1599="","",+J1599-H1599))</f>
        <v>#REF!</v>
      </c>
      <c r="G1599" s="662" t="e">
        <f aca="false">IF(A1599="","",IF(E1599="","",ROUND(+E1599*((1+B1599)^(1/12)-1),2)))</f>
        <v>#REF!</v>
      </c>
      <c r="H1599" s="662" t="e">
        <f aca="false">IF(A1599="","",IF(E1599="","",ROUND(+E1599*((1+D1599)^(1/12)-1),2)))</f>
        <v>#REF!</v>
      </c>
      <c r="I1599" s="662" t="e">
        <f aca="false">IF(A1599="","",+G1599-H1599)</f>
        <v>#REF!</v>
      </c>
      <c r="J1599" s="662" t="e">
        <f aca="false">IF(A1599="","",IF(#REF!="","",PMT((1+D1599)^(1/12)-1,(#REF!*12)-A1599+1,-E1599)))</f>
        <v>#REF!</v>
      </c>
    </row>
    <row r="1600" customFormat="false" ht="14.25" hidden="false" customHeight="false" outlineLevel="0" collapsed="false">
      <c r="A1600" s="660" t="e">
        <f aca="false">IF(A1599="","",IF(A1599=#REF!*12,"",+A1599+1))</f>
        <v>#REF!</v>
      </c>
      <c r="B1600" s="661" t="e">
        <f aca="false">IF(A1600="","",+B1599)</f>
        <v>#REF!</v>
      </c>
      <c r="C1600" s="661" t="e">
        <f aca="false">IF(A1600="","",IF(#REF!+'Plano Prestação Mensal Proposta'!A1600&gt;120,0,ROUND(IF(B1600&gt;0.045,(0.045*0.5),(0.5)*B1600),7)))</f>
        <v>#REF!</v>
      </c>
      <c r="D1600" s="661" t="e">
        <f aca="false">IF(A1600="","",+B1600-C1600)</f>
        <v>#REF!</v>
      </c>
      <c r="E1600" s="662" t="e">
        <f aca="false">IF(A1600="","",IF(F1599="","",+E1599-F1599))</f>
        <v>#REF!</v>
      </c>
      <c r="F1600" s="662" t="e">
        <f aca="false">IF(A1600="","",IF(J1600="","",+J1600-H1600))</f>
        <v>#REF!</v>
      </c>
      <c r="G1600" s="662" t="e">
        <f aca="false">IF(A1600="","",IF(E1600="","",ROUND(+E1600*((1+B1600)^(1/12)-1),2)))</f>
        <v>#REF!</v>
      </c>
      <c r="H1600" s="662" t="e">
        <f aca="false">IF(A1600="","",IF(E1600="","",ROUND(+E1600*((1+D1600)^(1/12)-1),2)))</f>
        <v>#REF!</v>
      </c>
      <c r="I1600" s="662" t="e">
        <f aca="false">IF(A1600="","",+G1600-H1600)</f>
        <v>#REF!</v>
      </c>
      <c r="J1600" s="662" t="e">
        <f aca="false">IF(A1600="","",IF(#REF!="","",PMT((1+D1600)^(1/12)-1,(#REF!*12)-A1600+1,-E1600)))</f>
        <v>#REF!</v>
      </c>
    </row>
    <row r="1601" customFormat="false" ht="14.25" hidden="false" customHeight="false" outlineLevel="0" collapsed="false">
      <c r="A1601" s="660" t="e">
        <f aca="false">IF(A1600="","",IF(A1600=#REF!*12,"",+A1600+1))</f>
        <v>#REF!</v>
      </c>
      <c r="B1601" s="661" t="e">
        <f aca="false">IF(A1601="","",+B1600)</f>
        <v>#REF!</v>
      </c>
      <c r="C1601" s="661" t="e">
        <f aca="false">IF(A1601="","",IF(#REF!+'Plano Prestação Mensal Proposta'!A1601&gt;120,0,ROUND(IF(B1601&gt;0.045,(0.045*0.5),(0.5)*B1601),7)))</f>
        <v>#REF!</v>
      </c>
      <c r="D1601" s="661" t="e">
        <f aca="false">IF(A1601="","",+B1601-C1601)</f>
        <v>#REF!</v>
      </c>
      <c r="E1601" s="662" t="e">
        <f aca="false">IF(A1601="","",IF(F1600="","",+E1600-F1600))</f>
        <v>#REF!</v>
      </c>
      <c r="F1601" s="662" t="e">
        <f aca="false">IF(A1601="","",IF(J1601="","",+J1601-H1601))</f>
        <v>#REF!</v>
      </c>
      <c r="G1601" s="662" t="e">
        <f aca="false">IF(A1601="","",IF(E1601="","",ROUND(+E1601*((1+B1601)^(1/12)-1),2)))</f>
        <v>#REF!</v>
      </c>
      <c r="H1601" s="662" t="e">
        <f aca="false">IF(A1601="","",IF(E1601="","",ROUND(+E1601*((1+D1601)^(1/12)-1),2)))</f>
        <v>#REF!</v>
      </c>
      <c r="I1601" s="662" t="e">
        <f aca="false">IF(A1601="","",+G1601-H1601)</f>
        <v>#REF!</v>
      </c>
      <c r="J1601" s="662" t="e">
        <f aca="false">IF(A1601="","",IF(#REF!="","",PMT((1+D1601)^(1/12)-1,(#REF!*12)-A1601+1,-E1601)))</f>
        <v>#REF!</v>
      </c>
    </row>
    <row r="1602" customFormat="false" ht="14.25" hidden="false" customHeight="false" outlineLevel="0" collapsed="false">
      <c r="A1602" s="660" t="e">
        <f aca="false">IF(A1601="","",IF(A1601=#REF!*12,"",+A1601+1))</f>
        <v>#REF!</v>
      </c>
      <c r="B1602" s="661" t="e">
        <f aca="false">IF(A1602="","",+B1601)</f>
        <v>#REF!</v>
      </c>
      <c r="C1602" s="661" t="e">
        <f aca="false">IF(A1602="","",IF(#REF!+'Plano Prestação Mensal Proposta'!A1602&gt;120,0,ROUND(IF(B1602&gt;0.045,(0.045*0.5),(0.5)*B1602),7)))</f>
        <v>#REF!</v>
      </c>
      <c r="D1602" s="661" t="e">
        <f aca="false">IF(A1602="","",+B1602-C1602)</f>
        <v>#REF!</v>
      </c>
      <c r="E1602" s="662" t="e">
        <f aca="false">IF(A1602="","",IF(F1601="","",+E1601-F1601))</f>
        <v>#REF!</v>
      </c>
      <c r="F1602" s="662" t="e">
        <f aca="false">IF(A1602="","",IF(J1602="","",+J1602-H1602))</f>
        <v>#REF!</v>
      </c>
      <c r="G1602" s="662" t="e">
        <f aca="false">IF(A1602="","",IF(E1602="","",ROUND(+E1602*((1+B1602)^(1/12)-1),2)))</f>
        <v>#REF!</v>
      </c>
      <c r="H1602" s="662" t="e">
        <f aca="false">IF(A1602="","",IF(E1602="","",ROUND(+E1602*((1+D1602)^(1/12)-1),2)))</f>
        <v>#REF!</v>
      </c>
      <c r="I1602" s="662" t="e">
        <f aca="false">IF(A1602="","",+G1602-H1602)</f>
        <v>#REF!</v>
      </c>
      <c r="J1602" s="662" t="e">
        <f aca="false">IF(A1602="","",IF(#REF!="","",PMT((1+D1602)^(1/12)-1,(#REF!*12)-A1602+1,-E1602)))</f>
        <v>#REF!</v>
      </c>
    </row>
    <row r="1603" customFormat="false" ht="14.25" hidden="false" customHeight="false" outlineLevel="0" collapsed="false">
      <c r="A1603" s="660" t="e">
        <f aca="false">IF(A1602="","",IF(A1602=#REF!*12,"",+A1602+1))</f>
        <v>#REF!</v>
      </c>
      <c r="B1603" s="661" t="e">
        <f aca="false">IF(A1603="","",+B1602)</f>
        <v>#REF!</v>
      </c>
      <c r="C1603" s="661" t="e">
        <f aca="false">IF(A1603="","",IF(#REF!+'Plano Prestação Mensal Proposta'!A1603&gt;120,0,ROUND(IF(B1603&gt;0.045,(0.045*0.5),(0.5)*B1603),7)))</f>
        <v>#REF!</v>
      </c>
      <c r="D1603" s="661" t="e">
        <f aca="false">IF(A1603="","",+B1603-C1603)</f>
        <v>#REF!</v>
      </c>
      <c r="E1603" s="662" t="e">
        <f aca="false">IF(A1603="","",IF(F1602="","",+E1602-F1602))</f>
        <v>#REF!</v>
      </c>
      <c r="F1603" s="662" t="e">
        <f aca="false">IF(A1603="","",IF(J1603="","",+J1603-H1603))</f>
        <v>#REF!</v>
      </c>
      <c r="G1603" s="662" t="e">
        <f aca="false">IF(A1603="","",IF(E1603="","",ROUND(+E1603*((1+B1603)^(1/12)-1),2)))</f>
        <v>#REF!</v>
      </c>
      <c r="H1603" s="662" t="e">
        <f aca="false">IF(A1603="","",IF(E1603="","",ROUND(+E1603*((1+D1603)^(1/12)-1),2)))</f>
        <v>#REF!</v>
      </c>
      <c r="I1603" s="662" t="e">
        <f aca="false">IF(A1603="","",+G1603-H1603)</f>
        <v>#REF!</v>
      </c>
      <c r="J1603" s="662" t="e">
        <f aca="false">IF(A1603="","",IF(#REF!="","",PMT((1+D1603)^(1/12)-1,(#REF!*12)-A1603+1,-E1603)))</f>
        <v>#REF!</v>
      </c>
    </row>
    <row r="1604" customFormat="false" ht="14.25" hidden="false" customHeight="false" outlineLevel="0" collapsed="false">
      <c r="A1604" s="660" t="e">
        <f aca="false">IF(A1603="","",IF(A1603=#REF!*12,"",+A1603+1))</f>
        <v>#REF!</v>
      </c>
      <c r="B1604" s="661" t="e">
        <f aca="false">IF(A1604="","",+B1603)</f>
        <v>#REF!</v>
      </c>
      <c r="C1604" s="661" t="e">
        <f aca="false">IF(A1604="","",IF(#REF!+'Plano Prestação Mensal Proposta'!A1604&gt;120,0,ROUND(IF(B1604&gt;0.045,(0.045*0.5),(0.5)*B1604),7)))</f>
        <v>#REF!</v>
      </c>
      <c r="D1604" s="661" t="e">
        <f aca="false">IF(A1604="","",+B1604-C1604)</f>
        <v>#REF!</v>
      </c>
      <c r="E1604" s="662" t="e">
        <f aca="false">IF(A1604="","",IF(F1603="","",+E1603-F1603))</f>
        <v>#REF!</v>
      </c>
      <c r="F1604" s="662" t="e">
        <f aca="false">IF(A1604="","",IF(J1604="","",+J1604-H1604))</f>
        <v>#REF!</v>
      </c>
      <c r="G1604" s="662" t="e">
        <f aca="false">IF(A1604="","",IF(E1604="","",ROUND(+E1604*((1+B1604)^(1/12)-1),2)))</f>
        <v>#REF!</v>
      </c>
      <c r="H1604" s="662" t="e">
        <f aca="false">IF(A1604="","",IF(E1604="","",ROUND(+E1604*((1+D1604)^(1/12)-1),2)))</f>
        <v>#REF!</v>
      </c>
      <c r="I1604" s="662" t="e">
        <f aca="false">IF(A1604="","",+G1604-H1604)</f>
        <v>#REF!</v>
      </c>
      <c r="J1604" s="662" t="e">
        <f aca="false">IF(A1604="","",IF(#REF!="","",PMT((1+D1604)^(1/12)-1,(#REF!*12)-A1604+1,-E1604)))</f>
        <v>#REF!</v>
      </c>
    </row>
    <row r="1605" customFormat="false" ht="14.25" hidden="false" customHeight="false" outlineLevel="0" collapsed="false">
      <c r="A1605" s="660" t="e">
        <f aca="false">IF(A1604="","",IF(A1604=#REF!*12,"",+A1604+1))</f>
        <v>#REF!</v>
      </c>
      <c r="B1605" s="661" t="e">
        <f aca="false">IF(A1605="","",+B1604)</f>
        <v>#REF!</v>
      </c>
      <c r="C1605" s="661" t="e">
        <f aca="false">IF(A1605="","",IF(#REF!+'Plano Prestação Mensal Proposta'!A1605&gt;120,0,ROUND(IF(B1605&gt;0.045,(0.045*0.5),(0.5)*B1605),7)))</f>
        <v>#REF!</v>
      </c>
      <c r="D1605" s="661" t="e">
        <f aca="false">IF(A1605="","",+B1605-C1605)</f>
        <v>#REF!</v>
      </c>
      <c r="E1605" s="662" t="e">
        <f aca="false">IF(A1605="","",IF(F1604="","",+E1604-F1604))</f>
        <v>#REF!</v>
      </c>
      <c r="F1605" s="662" t="e">
        <f aca="false">IF(A1605="","",IF(J1605="","",+J1605-H1605))</f>
        <v>#REF!</v>
      </c>
      <c r="G1605" s="662" t="e">
        <f aca="false">IF(A1605="","",IF(E1605="","",ROUND(+E1605*((1+B1605)^(1/12)-1),2)))</f>
        <v>#REF!</v>
      </c>
      <c r="H1605" s="662" t="e">
        <f aca="false">IF(A1605="","",IF(E1605="","",ROUND(+E1605*((1+D1605)^(1/12)-1),2)))</f>
        <v>#REF!</v>
      </c>
      <c r="I1605" s="662" t="e">
        <f aca="false">IF(A1605="","",+G1605-H1605)</f>
        <v>#REF!</v>
      </c>
      <c r="J1605" s="662" t="e">
        <f aca="false">IF(A1605="","",IF(#REF!="","",PMT((1+D1605)^(1/12)-1,(#REF!*12)-A1605+1,-E1605)))</f>
        <v>#REF!</v>
      </c>
    </row>
    <row r="1606" customFormat="false" ht="14.25" hidden="false" customHeight="false" outlineLevel="0" collapsed="false">
      <c r="A1606" s="660" t="e">
        <f aca="false">IF(A1605="","",IF(A1605=#REF!*12,"",+A1605+1))</f>
        <v>#REF!</v>
      </c>
      <c r="B1606" s="661" t="e">
        <f aca="false">IF(A1606="","",+B1605)</f>
        <v>#REF!</v>
      </c>
      <c r="C1606" s="661" t="e">
        <f aca="false">IF(A1606="","",IF(#REF!+'Plano Prestação Mensal Proposta'!A1606&gt;120,0,ROUND(IF(B1606&gt;0.045,(0.045*0.5),(0.5)*B1606),7)))</f>
        <v>#REF!</v>
      </c>
      <c r="D1606" s="661" t="e">
        <f aca="false">IF(A1606="","",+B1606-C1606)</f>
        <v>#REF!</v>
      </c>
      <c r="E1606" s="662" t="e">
        <f aca="false">IF(A1606="","",IF(F1605="","",+E1605-F1605))</f>
        <v>#REF!</v>
      </c>
      <c r="F1606" s="662" t="e">
        <f aca="false">IF(A1606="","",IF(J1606="","",+J1606-H1606))</f>
        <v>#REF!</v>
      </c>
      <c r="G1606" s="662" t="e">
        <f aca="false">IF(A1606="","",IF(E1606="","",ROUND(+E1606*((1+B1606)^(1/12)-1),2)))</f>
        <v>#REF!</v>
      </c>
      <c r="H1606" s="662" t="e">
        <f aca="false">IF(A1606="","",IF(E1606="","",ROUND(+E1606*((1+D1606)^(1/12)-1),2)))</f>
        <v>#REF!</v>
      </c>
      <c r="I1606" s="662" t="e">
        <f aca="false">IF(A1606="","",+G1606-H1606)</f>
        <v>#REF!</v>
      </c>
      <c r="J1606" s="662" t="e">
        <f aca="false">IF(A1606="","",IF(#REF!="","",PMT((1+D1606)^(1/12)-1,(#REF!*12)-A1606+1,-E1606)))</f>
        <v>#REF!</v>
      </c>
    </row>
    <row r="1607" customFormat="false" ht="14.25" hidden="false" customHeight="false" outlineLevel="0" collapsed="false">
      <c r="A1607" s="660" t="e">
        <f aca="false">IF(A1606="","",IF(A1606=#REF!*12,"",+A1606+1))</f>
        <v>#REF!</v>
      </c>
      <c r="B1607" s="661" t="e">
        <f aca="false">IF(A1607="","",+B1606)</f>
        <v>#REF!</v>
      </c>
      <c r="C1607" s="661" t="e">
        <f aca="false">IF(A1607="","",IF(#REF!+'Plano Prestação Mensal Proposta'!A1607&gt;120,0,ROUND(IF(B1607&gt;0.045,(0.045*0.5),(0.5)*B1607),7)))</f>
        <v>#REF!</v>
      </c>
      <c r="D1607" s="661" t="e">
        <f aca="false">IF(A1607="","",+B1607-C1607)</f>
        <v>#REF!</v>
      </c>
      <c r="E1607" s="662" t="e">
        <f aca="false">IF(A1607="","",IF(F1606="","",+E1606-F1606))</f>
        <v>#REF!</v>
      </c>
      <c r="F1607" s="662" t="e">
        <f aca="false">IF(A1607="","",IF(J1607="","",+J1607-H1607))</f>
        <v>#REF!</v>
      </c>
      <c r="G1607" s="662" t="e">
        <f aca="false">IF(A1607="","",IF(E1607="","",ROUND(+E1607*((1+B1607)^(1/12)-1),2)))</f>
        <v>#REF!</v>
      </c>
      <c r="H1607" s="662" t="e">
        <f aca="false">IF(A1607="","",IF(E1607="","",ROUND(+E1607*((1+D1607)^(1/12)-1),2)))</f>
        <v>#REF!</v>
      </c>
      <c r="I1607" s="662" t="e">
        <f aca="false">IF(A1607="","",+G1607-H1607)</f>
        <v>#REF!</v>
      </c>
      <c r="J1607" s="662" t="e">
        <f aca="false">IF(A1607="","",IF(#REF!="","",PMT((1+D1607)^(1/12)-1,(#REF!*12)-A1607+1,-E1607)))</f>
        <v>#REF!</v>
      </c>
    </row>
    <row r="1608" customFormat="false" ht="14.25" hidden="false" customHeight="false" outlineLevel="0" collapsed="false">
      <c r="A1608" s="660" t="e">
        <f aca="false">IF(A1607="","",IF(A1607=#REF!*12,"",+A1607+1))</f>
        <v>#REF!</v>
      </c>
      <c r="B1608" s="661" t="e">
        <f aca="false">IF(A1608="","",+B1607)</f>
        <v>#REF!</v>
      </c>
      <c r="C1608" s="661" t="e">
        <f aca="false">IF(A1608="","",IF(#REF!+'Plano Prestação Mensal Proposta'!A1608&gt;120,0,ROUND(IF(B1608&gt;0.045,(0.045*0.5),(0.5)*B1608),7)))</f>
        <v>#REF!</v>
      </c>
      <c r="D1608" s="661" t="e">
        <f aca="false">IF(A1608="","",+B1608-C1608)</f>
        <v>#REF!</v>
      </c>
      <c r="E1608" s="662" t="e">
        <f aca="false">IF(A1608="","",IF(F1607="","",+E1607-F1607))</f>
        <v>#REF!</v>
      </c>
      <c r="F1608" s="662" t="e">
        <f aca="false">IF(A1608="","",IF(J1608="","",+J1608-H1608))</f>
        <v>#REF!</v>
      </c>
      <c r="G1608" s="662" t="e">
        <f aca="false">IF(A1608="","",IF(E1608="","",ROUND(+E1608*((1+B1608)^(1/12)-1),2)))</f>
        <v>#REF!</v>
      </c>
      <c r="H1608" s="662" t="e">
        <f aca="false">IF(A1608="","",IF(E1608="","",ROUND(+E1608*((1+D1608)^(1/12)-1),2)))</f>
        <v>#REF!</v>
      </c>
      <c r="I1608" s="662" t="e">
        <f aca="false">IF(A1608="","",+G1608-H1608)</f>
        <v>#REF!</v>
      </c>
      <c r="J1608" s="662" t="e">
        <f aca="false">IF(A1608="","",IF(#REF!="","",PMT((1+D1608)^(1/12)-1,(#REF!*12)-A1608+1,-E1608)))</f>
        <v>#REF!</v>
      </c>
    </row>
    <row r="1609" customFormat="false" ht="14.25" hidden="false" customHeight="false" outlineLevel="0" collapsed="false">
      <c r="A1609" s="660" t="e">
        <f aca="false">IF(A1608="","",IF(A1608=#REF!*12,"",+A1608+1))</f>
        <v>#REF!</v>
      </c>
      <c r="B1609" s="661" t="e">
        <f aca="false">IF(A1609="","",+B1608)</f>
        <v>#REF!</v>
      </c>
      <c r="C1609" s="661" t="e">
        <f aca="false">IF(A1609="","",IF(#REF!+'Plano Prestação Mensal Proposta'!A1609&gt;120,0,ROUND(IF(B1609&gt;0.045,(0.045*0.5),(0.5)*B1609),7)))</f>
        <v>#REF!</v>
      </c>
      <c r="D1609" s="661" t="e">
        <f aca="false">IF(A1609="","",+B1609-C1609)</f>
        <v>#REF!</v>
      </c>
      <c r="E1609" s="662" t="e">
        <f aca="false">IF(A1609="","",IF(F1608="","",+E1608-F1608))</f>
        <v>#REF!</v>
      </c>
      <c r="F1609" s="662" t="e">
        <f aca="false">IF(A1609="","",IF(J1609="","",+J1609-H1609))</f>
        <v>#REF!</v>
      </c>
      <c r="G1609" s="662" t="e">
        <f aca="false">IF(A1609="","",IF(E1609="","",ROUND(+E1609*((1+B1609)^(1/12)-1),2)))</f>
        <v>#REF!</v>
      </c>
      <c r="H1609" s="662" t="e">
        <f aca="false">IF(A1609="","",IF(E1609="","",ROUND(+E1609*((1+D1609)^(1/12)-1),2)))</f>
        <v>#REF!</v>
      </c>
      <c r="I1609" s="662" t="e">
        <f aca="false">IF(A1609="","",+G1609-H1609)</f>
        <v>#REF!</v>
      </c>
      <c r="J1609" s="662" t="e">
        <f aca="false">IF(A1609="","",IF(#REF!="","",PMT((1+D1609)^(1/12)-1,(#REF!*12)-A1609+1,-E1609)))</f>
        <v>#REF!</v>
      </c>
    </row>
    <row r="1610" customFormat="false" ht="14.25" hidden="false" customHeight="false" outlineLevel="0" collapsed="false">
      <c r="A1610" s="660" t="e">
        <f aca="false">IF(A1609="","",IF(A1609=#REF!*12,"",+A1609+1))</f>
        <v>#REF!</v>
      </c>
      <c r="B1610" s="661" t="e">
        <f aca="false">IF(A1610="","",+B1609)</f>
        <v>#REF!</v>
      </c>
      <c r="C1610" s="661" t="e">
        <f aca="false">IF(A1610="","",IF(#REF!+'Plano Prestação Mensal Proposta'!A1610&gt;120,0,ROUND(IF(B1610&gt;0.045,(0.045*0.5),(0.5)*B1610),7)))</f>
        <v>#REF!</v>
      </c>
      <c r="D1610" s="661" t="e">
        <f aca="false">IF(A1610="","",+B1610-C1610)</f>
        <v>#REF!</v>
      </c>
      <c r="E1610" s="662" t="e">
        <f aca="false">IF(A1610="","",IF(F1609="","",+E1609-F1609))</f>
        <v>#REF!</v>
      </c>
      <c r="F1610" s="662" t="e">
        <f aca="false">IF(A1610="","",IF(J1610="","",+J1610-H1610))</f>
        <v>#REF!</v>
      </c>
      <c r="G1610" s="662" t="e">
        <f aca="false">IF(A1610="","",IF(E1610="","",ROUND(+E1610*((1+B1610)^(1/12)-1),2)))</f>
        <v>#REF!</v>
      </c>
      <c r="H1610" s="662" t="e">
        <f aca="false">IF(A1610="","",IF(E1610="","",ROUND(+E1610*((1+D1610)^(1/12)-1),2)))</f>
        <v>#REF!</v>
      </c>
      <c r="I1610" s="662" t="e">
        <f aca="false">IF(A1610="","",+G1610-H1610)</f>
        <v>#REF!</v>
      </c>
      <c r="J1610" s="662" t="e">
        <f aca="false">IF(A1610="","",IF(#REF!="","",PMT((1+D1610)^(1/12)-1,(#REF!*12)-A1610+1,-E1610)))</f>
        <v>#REF!</v>
      </c>
    </row>
    <row r="1611" customFormat="false" ht="14.25" hidden="false" customHeight="false" outlineLevel="0" collapsed="false">
      <c r="A1611" s="660" t="e">
        <f aca="false">IF(A1610="","",IF(A1610=#REF!*12,"",+A1610+1))</f>
        <v>#REF!</v>
      </c>
      <c r="B1611" s="661" t="e">
        <f aca="false">IF(A1611="","",+B1610)</f>
        <v>#REF!</v>
      </c>
      <c r="C1611" s="661" t="e">
        <f aca="false">IF(A1611="","",IF(#REF!+'Plano Prestação Mensal Proposta'!A1611&gt;120,0,ROUND(IF(B1611&gt;0.045,(0.045*0.5),(0.5)*B1611),7)))</f>
        <v>#REF!</v>
      </c>
      <c r="D1611" s="661" t="e">
        <f aca="false">IF(A1611="","",+B1611-C1611)</f>
        <v>#REF!</v>
      </c>
      <c r="E1611" s="662" t="e">
        <f aca="false">IF(A1611="","",IF(F1610="","",+E1610-F1610))</f>
        <v>#REF!</v>
      </c>
      <c r="F1611" s="662" t="e">
        <f aca="false">IF(A1611="","",IF(J1611="","",+J1611-H1611))</f>
        <v>#REF!</v>
      </c>
      <c r="G1611" s="662" t="e">
        <f aca="false">IF(A1611="","",IF(E1611="","",ROUND(+E1611*((1+B1611)^(1/12)-1),2)))</f>
        <v>#REF!</v>
      </c>
      <c r="H1611" s="662" t="e">
        <f aca="false">IF(A1611="","",IF(E1611="","",ROUND(+E1611*((1+D1611)^(1/12)-1),2)))</f>
        <v>#REF!</v>
      </c>
      <c r="I1611" s="662" t="e">
        <f aca="false">IF(A1611="","",+G1611-H1611)</f>
        <v>#REF!</v>
      </c>
      <c r="J1611" s="662" t="e">
        <f aca="false">IF(A1611="","",IF(#REF!="","",PMT((1+D1611)^(1/12)-1,(#REF!*12)-A1611+1,-E1611)))</f>
        <v>#REF!</v>
      </c>
    </row>
    <row r="1612" customFormat="false" ht="14.25" hidden="false" customHeight="false" outlineLevel="0" collapsed="false">
      <c r="A1612" s="660" t="e">
        <f aca="false">IF(A1611="","",IF(A1611=#REF!*12,"",+A1611+1))</f>
        <v>#REF!</v>
      </c>
      <c r="B1612" s="661" t="e">
        <f aca="false">IF(A1612="","",+B1611)</f>
        <v>#REF!</v>
      </c>
      <c r="C1612" s="661" t="e">
        <f aca="false">IF(A1612="","",IF(#REF!+'Plano Prestação Mensal Proposta'!A1612&gt;120,0,ROUND(IF(B1612&gt;0.045,(0.045*0.5),(0.5)*B1612),7)))</f>
        <v>#REF!</v>
      </c>
      <c r="D1612" s="661" t="e">
        <f aca="false">IF(A1612="","",+B1612-C1612)</f>
        <v>#REF!</v>
      </c>
      <c r="E1612" s="662" t="e">
        <f aca="false">IF(A1612="","",IF(F1611="","",+E1611-F1611))</f>
        <v>#REF!</v>
      </c>
      <c r="F1612" s="662" t="e">
        <f aca="false">IF(A1612="","",IF(J1612="","",+J1612-H1612))</f>
        <v>#REF!</v>
      </c>
      <c r="G1612" s="662" t="e">
        <f aca="false">IF(A1612="","",IF(E1612="","",ROUND(+E1612*((1+B1612)^(1/12)-1),2)))</f>
        <v>#REF!</v>
      </c>
      <c r="H1612" s="662" t="e">
        <f aca="false">IF(A1612="","",IF(E1612="","",ROUND(+E1612*((1+D1612)^(1/12)-1),2)))</f>
        <v>#REF!</v>
      </c>
      <c r="I1612" s="662" t="e">
        <f aca="false">IF(A1612="","",+G1612-H1612)</f>
        <v>#REF!</v>
      </c>
      <c r="J1612" s="662" t="e">
        <f aca="false">IF(A1612="","",IF(#REF!="","",PMT((1+D1612)^(1/12)-1,(#REF!*12)-A1612+1,-E1612)))</f>
        <v>#REF!</v>
      </c>
    </row>
    <row r="1613" customFormat="false" ht="14.25" hidden="false" customHeight="false" outlineLevel="0" collapsed="false">
      <c r="A1613" s="660" t="e">
        <f aca="false">IF(A1612="","",IF(A1612=#REF!*12,"",+A1612+1))</f>
        <v>#REF!</v>
      </c>
      <c r="B1613" s="661" t="e">
        <f aca="false">IF(A1613="","",+B1612)</f>
        <v>#REF!</v>
      </c>
      <c r="C1613" s="661" t="e">
        <f aca="false">IF(A1613="","",IF(#REF!+'Plano Prestação Mensal Proposta'!A1613&gt;120,0,ROUND(IF(B1613&gt;0.045,(0.045*0.5),(0.5)*B1613),7)))</f>
        <v>#REF!</v>
      </c>
      <c r="D1613" s="661" t="e">
        <f aca="false">IF(A1613="","",+B1613-C1613)</f>
        <v>#REF!</v>
      </c>
      <c r="E1613" s="662" t="e">
        <f aca="false">IF(A1613="","",IF(F1612="","",+E1612-F1612))</f>
        <v>#REF!</v>
      </c>
      <c r="F1613" s="662" t="e">
        <f aca="false">IF(A1613="","",IF(J1613="","",+J1613-H1613))</f>
        <v>#REF!</v>
      </c>
      <c r="G1613" s="662" t="e">
        <f aca="false">IF(A1613="","",IF(E1613="","",ROUND(+E1613*((1+B1613)^(1/12)-1),2)))</f>
        <v>#REF!</v>
      </c>
      <c r="H1613" s="662" t="e">
        <f aca="false">IF(A1613="","",IF(E1613="","",ROUND(+E1613*((1+D1613)^(1/12)-1),2)))</f>
        <v>#REF!</v>
      </c>
      <c r="I1613" s="662" t="e">
        <f aca="false">IF(A1613="","",+G1613-H1613)</f>
        <v>#REF!</v>
      </c>
      <c r="J1613" s="662" t="e">
        <f aca="false">IF(A1613="","",IF(#REF!="","",PMT((1+D1613)^(1/12)-1,(#REF!*12)-A1613+1,-E1613)))</f>
        <v>#REF!</v>
      </c>
    </row>
    <row r="1614" customFormat="false" ht="14.25" hidden="false" customHeight="false" outlineLevel="0" collapsed="false">
      <c r="A1614" s="660" t="e">
        <f aca="false">IF(A1613="","",IF(A1613=#REF!*12,"",+A1613+1))</f>
        <v>#REF!</v>
      </c>
      <c r="B1614" s="661" t="e">
        <f aca="false">IF(A1614="","",+B1613)</f>
        <v>#REF!</v>
      </c>
      <c r="C1614" s="661" t="e">
        <f aca="false">IF(A1614="","",IF(#REF!+'Plano Prestação Mensal Proposta'!A1614&gt;120,0,ROUND(IF(B1614&gt;0.045,(0.045*0.5),(0.5)*B1614),7)))</f>
        <v>#REF!</v>
      </c>
      <c r="D1614" s="661" t="e">
        <f aca="false">IF(A1614="","",+B1614-C1614)</f>
        <v>#REF!</v>
      </c>
      <c r="E1614" s="662" t="e">
        <f aca="false">IF(A1614="","",IF(F1613="","",+E1613-F1613))</f>
        <v>#REF!</v>
      </c>
      <c r="F1614" s="662" t="e">
        <f aca="false">IF(A1614="","",IF(J1614="","",+J1614-H1614))</f>
        <v>#REF!</v>
      </c>
      <c r="G1614" s="662" t="e">
        <f aca="false">IF(A1614="","",IF(E1614="","",ROUND(+E1614*((1+B1614)^(1/12)-1),2)))</f>
        <v>#REF!</v>
      </c>
      <c r="H1614" s="662" t="e">
        <f aca="false">IF(A1614="","",IF(E1614="","",ROUND(+E1614*((1+D1614)^(1/12)-1),2)))</f>
        <v>#REF!</v>
      </c>
      <c r="I1614" s="662" t="e">
        <f aca="false">IF(A1614="","",+G1614-H1614)</f>
        <v>#REF!</v>
      </c>
      <c r="J1614" s="662" t="e">
        <f aca="false">IF(A1614="","",IF(#REF!="","",PMT((1+D1614)^(1/12)-1,(#REF!*12)-A1614+1,-E1614)))</f>
        <v>#REF!</v>
      </c>
    </row>
    <row r="1615" customFormat="false" ht="14.25" hidden="false" customHeight="false" outlineLevel="0" collapsed="false">
      <c r="A1615" s="660" t="e">
        <f aca="false">IF(A1614="","",IF(A1614=#REF!*12,"",+A1614+1))</f>
        <v>#REF!</v>
      </c>
      <c r="B1615" s="661" t="e">
        <f aca="false">IF(A1615="","",+B1614)</f>
        <v>#REF!</v>
      </c>
      <c r="C1615" s="661" t="e">
        <f aca="false">IF(A1615="","",IF(#REF!+'Plano Prestação Mensal Proposta'!A1615&gt;120,0,ROUND(IF(B1615&gt;0.045,(0.045*0.5),(0.5)*B1615),7)))</f>
        <v>#REF!</v>
      </c>
      <c r="D1615" s="661" t="e">
        <f aca="false">IF(A1615="","",+B1615-C1615)</f>
        <v>#REF!</v>
      </c>
      <c r="E1615" s="662" t="e">
        <f aca="false">IF(A1615="","",IF(F1614="","",+E1614-F1614))</f>
        <v>#REF!</v>
      </c>
      <c r="F1615" s="662" t="e">
        <f aca="false">IF(A1615="","",IF(J1615="","",+J1615-H1615))</f>
        <v>#REF!</v>
      </c>
      <c r="G1615" s="662" t="e">
        <f aca="false">IF(A1615="","",IF(E1615="","",ROUND(+E1615*((1+B1615)^(1/12)-1),2)))</f>
        <v>#REF!</v>
      </c>
      <c r="H1615" s="662" t="e">
        <f aca="false">IF(A1615="","",IF(E1615="","",ROUND(+E1615*((1+D1615)^(1/12)-1),2)))</f>
        <v>#REF!</v>
      </c>
      <c r="I1615" s="662" t="e">
        <f aca="false">IF(A1615="","",+G1615-H1615)</f>
        <v>#REF!</v>
      </c>
      <c r="J1615" s="662" t="e">
        <f aca="false">IF(A1615="","",IF(#REF!="","",PMT((1+D1615)^(1/12)-1,(#REF!*12)-A1615+1,-E1615)))</f>
        <v>#REF!</v>
      </c>
    </row>
    <row r="1616" customFormat="false" ht="14.25" hidden="false" customHeight="false" outlineLevel="0" collapsed="false">
      <c r="A1616" s="660" t="e">
        <f aca="false">IF(A1615="","",IF(A1615=#REF!*12,"",+A1615+1))</f>
        <v>#REF!</v>
      </c>
      <c r="B1616" s="661" t="e">
        <f aca="false">IF(A1616="","",+B1615)</f>
        <v>#REF!</v>
      </c>
      <c r="C1616" s="661" t="e">
        <f aca="false">IF(A1616="","",IF(#REF!+'Plano Prestação Mensal Proposta'!A1616&gt;120,0,ROUND(IF(B1616&gt;0.045,(0.045*0.5),(0.5)*B1616),7)))</f>
        <v>#REF!</v>
      </c>
      <c r="D1616" s="661" t="e">
        <f aca="false">IF(A1616="","",+B1616-C1616)</f>
        <v>#REF!</v>
      </c>
      <c r="E1616" s="662" t="e">
        <f aca="false">IF(A1616="","",IF(F1615="","",+E1615-F1615))</f>
        <v>#REF!</v>
      </c>
      <c r="F1616" s="662" t="e">
        <f aca="false">IF(A1616="","",IF(J1616="","",+J1616-H1616))</f>
        <v>#REF!</v>
      </c>
      <c r="G1616" s="662" t="e">
        <f aca="false">IF(A1616="","",IF(E1616="","",ROUND(+E1616*((1+B1616)^(1/12)-1),2)))</f>
        <v>#REF!</v>
      </c>
      <c r="H1616" s="662" t="e">
        <f aca="false">IF(A1616="","",IF(E1616="","",ROUND(+E1616*((1+D1616)^(1/12)-1),2)))</f>
        <v>#REF!</v>
      </c>
      <c r="I1616" s="662" t="e">
        <f aca="false">IF(A1616="","",+G1616-H1616)</f>
        <v>#REF!</v>
      </c>
      <c r="J1616" s="662" t="e">
        <f aca="false">IF(A1616="","",IF(#REF!="","",PMT((1+D1616)^(1/12)-1,(#REF!*12)-A1616+1,-E1616)))</f>
        <v>#REF!</v>
      </c>
    </row>
    <row r="1617" customFormat="false" ht="14.25" hidden="false" customHeight="false" outlineLevel="0" collapsed="false">
      <c r="A1617" s="660" t="e">
        <f aca="false">IF(A1616="","",IF(A1616=#REF!*12,"",+A1616+1))</f>
        <v>#REF!</v>
      </c>
      <c r="B1617" s="661" t="e">
        <f aca="false">IF(A1617="","",+B1616)</f>
        <v>#REF!</v>
      </c>
      <c r="C1617" s="661" t="e">
        <f aca="false">IF(A1617="","",IF(#REF!+'Plano Prestação Mensal Proposta'!A1617&gt;120,0,ROUND(IF(B1617&gt;0.045,(0.045*0.5),(0.5)*B1617),7)))</f>
        <v>#REF!</v>
      </c>
      <c r="D1617" s="661" t="e">
        <f aca="false">IF(A1617="","",+B1617-C1617)</f>
        <v>#REF!</v>
      </c>
      <c r="E1617" s="662" t="e">
        <f aca="false">IF(A1617="","",IF(F1616="","",+E1616-F1616))</f>
        <v>#REF!</v>
      </c>
      <c r="F1617" s="662" t="e">
        <f aca="false">IF(A1617="","",IF(J1617="","",+J1617-H1617))</f>
        <v>#REF!</v>
      </c>
      <c r="G1617" s="662" t="e">
        <f aca="false">IF(A1617="","",IF(E1617="","",ROUND(+E1617*((1+B1617)^(1/12)-1),2)))</f>
        <v>#REF!</v>
      </c>
      <c r="H1617" s="662" t="e">
        <f aca="false">IF(A1617="","",IF(E1617="","",ROUND(+E1617*((1+D1617)^(1/12)-1),2)))</f>
        <v>#REF!</v>
      </c>
      <c r="I1617" s="662" t="e">
        <f aca="false">IF(A1617="","",+G1617-H1617)</f>
        <v>#REF!</v>
      </c>
      <c r="J1617" s="662" t="e">
        <f aca="false">IF(A1617="","",IF(#REF!="","",PMT((1+D1617)^(1/12)-1,(#REF!*12)-A1617+1,-E1617)))</f>
        <v>#REF!</v>
      </c>
    </row>
    <row r="1618" customFormat="false" ht="14.25" hidden="false" customHeight="false" outlineLevel="0" collapsed="false">
      <c r="A1618" s="660" t="e">
        <f aca="false">IF(A1617="","",IF(A1617=#REF!*12,"",+A1617+1))</f>
        <v>#REF!</v>
      </c>
      <c r="B1618" s="661" t="e">
        <f aca="false">IF(A1618="","",+B1617)</f>
        <v>#REF!</v>
      </c>
      <c r="C1618" s="661" t="e">
        <f aca="false">IF(A1618="","",IF(#REF!+'Plano Prestação Mensal Proposta'!A1618&gt;120,0,ROUND(IF(B1618&gt;0.045,(0.045*0.5),(0.5)*B1618),7)))</f>
        <v>#REF!</v>
      </c>
      <c r="D1618" s="661" t="e">
        <f aca="false">IF(A1618="","",+B1618-C1618)</f>
        <v>#REF!</v>
      </c>
      <c r="E1618" s="662" t="e">
        <f aca="false">IF(A1618="","",IF(F1617="","",+E1617-F1617))</f>
        <v>#REF!</v>
      </c>
      <c r="F1618" s="662" t="e">
        <f aca="false">IF(A1618="","",IF(J1618="","",+J1618-H1618))</f>
        <v>#REF!</v>
      </c>
      <c r="G1618" s="662" t="e">
        <f aca="false">IF(A1618="","",IF(E1618="","",ROUND(+E1618*((1+B1618)^(1/12)-1),2)))</f>
        <v>#REF!</v>
      </c>
      <c r="H1618" s="662" t="e">
        <f aca="false">IF(A1618="","",IF(E1618="","",ROUND(+E1618*((1+D1618)^(1/12)-1),2)))</f>
        <v>#REF!</v>
      </c>
      <c r="I1618" s="662" t="e">
        <f aca="false">IF(A1618="","",+G1618-H1618)</f>
        <v>#REF!</v>
      </c>
      <c r="J1618" s="662" t="e">
        <f aca="false">IF(A1618="","",IF(#REF!="","",PMT((1+D1618)^(1/12)-1,(#REF!*12)-A1618+1,-E1618)))</f>
        <v>#REF!</v>
      </c>
    </row>
    <row r="1619" customFormat="false" ht="14.25" hidden="false" customHeight="false" outlineLevel="0" collapsed="false">
      <c r="A1619" s="660" t="e">
        <f aca="false">IF(A1618="","",IF(A1618=#REF!*12,"",+A1618+1))</f>
        <v>#REF!</v>
      </c>
      <c r="B1619" s="661" t="e">
        <f aca="false">IF(A1619="","",+B1618)</f>
        <v>#REF!</v>
      </c>
      <c r="C1619" s="661" t="e">
        <f aca="false">IF(A1619="","",IF(#REF!+'Plano Prestação Mensal Proposta'!A1619&gt;120,0,ROUND(IF(B1619&gt;0.045,(0.045*0.5),(0.5)*B1619),7)))</f>
        <v>#REF!</v>
      </c>
      <c r="D1619" s="661" t="e">
        <f aca="false">IF(A1619="","",+B1619-C1619)</f>
        <v>#REF!</v>
      </c>
      <c r="E1619" s="662" t="e">
        <f aca="false">IF(A1619="","",IF(F1618="","",+E1618-F1618))</f>
        <v>#REF!</v>
      </c>
      <c r="F1619" s="662" t="e">
        <f aca="false">IF(A1619="","",IF(J1619="","",+J1619-H1619))</f>
        <v>#REF!</v>
      </c>
      <c r="G1619" s="662" t="e">
        <f aca="false">IF(A1619="","",IF(E1619="","",ROUND(+E1619*((1+B1619)^(1/12)-1),2)))</f>
        <v>#REF!</v>
      </c>
      <c r="H1619" s="662" t="e">
        <f aca="false">IF(A1619="","",IF(E1619="","",ROUND(+E1619*((1+D1619)^(1/12)-1),2)))</f>
        <v>#REF!</v>
      </c>
      <c r="I1619" s="662" t="e">
        <f aca="false">IF(A1619="","",+G1619-H1619)</f>
        <v>#REF!</v>
      </c>
      <c r="J1619" s="662" t="e">
        <f aca="false">IF(A1619="","",IF(#REF!="","",PMT((1+D1619)^(1/12)-1,(#REF!*12)-A1619+1,-E1619)))</f>
        <v>#REF!</v>
      </c>
    </row>
    <row r="1620" customFormat="false" ht="14.25" hidden="false" customHeight="false" outlineLevel="0" collapsed="false">
      <c r="A1620" s="660" t="e">
        <f aca="false">IF(A1619="","",IF(A1619=#REF!*12,"",+A1619+1))</f>
        <v>#REF!</v>
      </c>
      <c r="B1620" s="661" t="e">
        <f aca="false">IF(A1620="","",+B1619)</f>
        <v>#REF!</v>
      </c>
      <c r="C1620" s="661" t="e">
        <f aca="false">IF(A1620="","",IF(#REF!+'Plano Prestação Mensal Proposta'!A1620&gt;120,0,ROUND(IF(B1620&gt;0.045,(0.045*0.5),(0.5)*B1620),7)))</f>
        <v>#REF!</v>
      </c>
      <c r="D1620" s="661" t="e">
        <f aca="false">IF(A1620="","",+B1620-C1620)</f>
        <v>#REF!</v>
      </c>
      <c r="E1620" s="662" t="e">
        <f aca="false">IF(A1620="","",IF(F1619="","",+E1619-F1619))</f>
        <v>#REF!</v>
      </c>
      <c r="F1620" s="662" t="e">
        <f aca="false">IF(A1620="","",IF(J1620="","",+J1620-H1620))</f>
        <v>#REF!</v>
      </c>
      <c r="G1620" s="662" t="e">
        <f aca="false">IF(A1620="","",IF(E1620="","",ROUND(+E1620*((1+B1620)^(1/12)-1),2)))</f>
        <v>#REF!</v>
      </c>
      <c r="H1620" s="662" t="e">
        <f aca="false">IF(A1620="","",IF(E1620="","",ROUND(+E1620*((1+D1620)^(1/12)-1),2)))</f>
        <v>#REF!</v>
      </c>
      <c r="I1620" s="662" t="e">
        <f aca="false">IF(A1620="","",+G1620-H1620)</f>
        <v>#REF!</v>
      </c>
      <c r="J1620" s="662" t="e">
        <f aca="false">IF(A1620="","",IF(#REF!="","",PMT((1+D1620)^(1/12)-1,(#REF!*12)-A1620+1,-E1620)))</f>
        <v>#REF!</v>
      </c>
    </row>
    <row r="1621" customFormat="false" ht="14.25" hidden="false" customHeight="false" outlineLevel="0" collapsed="false">
      <c r="A1621" s="660" t="e">
        <f aca="false">IF(A1620="","",IF(A1620=#REF!*12,"",+A1620+1))</f>
        <v>#REF!</v>
      </c>
      <c r="B1621" s="661" t="e">
        <f aca="false">IF(A1621="","",+B1620)</f>
        <v>#REF!</v>
      </c>
      <c r="C1621" s="661" t="e">
        <f aca="false">IF(A1621="","",IF(#REF!+'Plano Prestação Mensal Proposta'!A1621&gt;120,0,ROUND(IF(B1621&gt;0.045,(0.045*0.5),(0.5)*B1621),7)))</f>
        <v>#REF!</v>
      </c>
      <c r="D1621" s="661" t="e">
        <f aca="false">IF(A1621="","",+B1621-C1621)</f>
        <v>#REF!</v>
      </c>
      <c r="E1621" s="662" t="e">
        <f aca="false">IF(A1621="","",IF(F1620="","",+E1620-F1620))</f>
        <v>#REF!</v>
      </c>
      <c r="F1621" s="662" t="e">
        <f aca="false">IF(A1621="","",IF(J1621="","",+J1621-H1621))</f>
        <v>#REF!</v>
      </c>
      <c r="G1621" s="662" t="e">
        <f aca="false">IF(A1621="","",IF(E1621="","",ROUND(+E1621*((1+B1621)^(1/12)-1),2)))</f>
        <v>#REF!</v>
      </c>
      <c r="H1621" s="662" t="e">
        <f aca="false">IF(A1621="","",IF(E1621="","",ROUND(+E1621*((1+D1621)^(1/12)-1),2)))</f>
        <v>#REF!</v>
      </c>
      <c r="I1621" s="662" t="e">
        <f aca="false">IF(A1621="","",+G1621-H1621)</f>
        <v>#REF!</v>
      </c>
      <c r="J1621" s="662" t="e">
        <f aca="false">IF(A1621="","",IF(#REF!="","",PMT((1+D1621)^(1/12)-1,(#REF!*12)-A1621+1,-E1621)))</f>
        <v>#REF!</v>
      </c>
    </row>
    <row r="1622" customFormat="false" ht="14.25" hidden="false" customHeight="false" outlineLevel="0" collapsed="false">
      <c r="A1622" s="660" t="e">
        <f aca="false">IF(A1621="","",IF(A1621=#REF!*12,"",+A1621+1))</f>
        <v>#REF!</v>
      </c>
      <c r="B1622" s="661" t="e">
        <f aca="false">IF(A1622="","",+B1621)</f>
        <v>#REF!</v>
      </c>
      <c r="C1622" s="661" t="e">
        <f aca="false">IF(A1622="","",IF(#REF!+'Plano Prestação Mensal Proposta'!A1622&gt;120,0,ROUND(IF(B1622&gt;0.045,(0.045*0.5),(0.5)*B1622),7)))</f>
        <v>#REF!</v>
      </c>
      <c r="D1622" s="661" t="e">
        <f aca="false">IF(A1622="","",+B1622-C1622)</f>
        <v>#REF!</v>
      </c>
      <c r="E1622" s="662" t="e">
        <f aca="false">IF(A1622="","",IF(F1621="","",+E1621-F1621))</f>
        <v>#REF!</v>
      </c>
      <c r="F1622" s="662" t="e">
        <f aca="false">IF(A1622="","",IF(J1622="","",+J1622-H1622))</f>
        <v>#REF!</v>
      </c>
      <c r="G1622" s="662" t="e">
        <f aca="false">IF(A1622="","",IF(E1622="","",ROUND(+E1622*((1+B1622)^(1/12)-1),2)))</f>
        <v>#REF!</v>
      </c>
      <c r="H1622" s="662" t="e">
        <f aca="false">IF(A1622="","",IF(E1622="","",ROUND(+E1622*((1+D1622)^(1/12)-1),2)))</f>
        <v>#REF!</v>
      </c>
      <c r="I1622" s="662" t="e">
        <f aca="false">IF(A1622="","",+G1622-H1622)</f>
        <v>#REF!</v>
      </c>
      <c r="J1622" s="662" t="e">
        <f aca="false">IF(A1622="","",IF(#REF!="","",PMT((1+D1622)^(1/12)-1,(#REF!*12)-A1622+1,-E1622)))</f>
        <v>#REF!</v>
      </c>
    </row>
    <row r="1623" customFormat="false" ht="14.25" hidden="false" customHeight="false" outlineLevel="0" collapsed="false">
      <c r="A1623" s="660" t="e">
        <f aca="false">IF(A1622="","",IF(A1622=#REF!*12,"",+A1622+1))</f>
        <v>#REF!</v>
      </c>
      <c r="B1623" s="661" t="e">
        <f aca="false">IF(A1623="","",+B1622)</f>
        <v>#REF!</v>
      </c>
      <c r="C1623" s="661" t="e">
        <f aca="false">IF(A1623="","",IF(#REF!+'Plano Prestação Mensal Proposta'!A1623&gt;120,0,ROUND(IF(B1623&gt;0.045,(0.045*0.5),(0.5)*B1623),7)))</f>
        <v>#REF!</v>
      </c>
      <c r="D1623" s="661" t="e">
        <f aca="false">IF(A1623="","",+B1623-C1623)</f>
        <v>#REF!</v>
      </c>
      <c r="E1623" s="662" t="e">
        <f aca="false">IF(A1623="","",IF(F1622="","",+E1622-F1622))</f>
        <v>#REF!</v>
      </c>
      <c r="F1623" s="662" t="e">
        <f aca="false">IF(A1623="","",IF(J1623="","",+J1623-H1623))</f>
        <v>#REF!</v>
      </c>
      <c r="G1623" s="662" t="e">
        <f aca="false">IF(A1623="","",IF(E1623="","",ROUND(+E1623*((1+B1623)^(1/12)-1),2)))</f>
        <v>#REF!</v>
      </c>
      <c r="H1623" s="662" t="e">
        <f aca="false">IF(A1623="","",IF(E1623="","",ROUND(+E1623*((1+D1623)^(1/12)-1),2)))</f>
        <v>#REF!</v>
      </c>
      <c r="I1623" s="662" t="e">
        <f aca="false">IF(A1623="","",+G1623-H1623)</f>
        <v>#REF!</v>
      </c>
      <c r="J1623" s="662" t="e">
        <f aca="false">IF(A1623="","",IF(#REF!="","",PMT((1+D1623)^(1/12)-1,(#REF!*12)-A1623+1,-E1623)))</f>
        <v>#REF!</v>
      </c>
    </row>
    <row r="1624" customFormat="false" ht="14.25" hidden="false" customHeight="false" outlineLevel="0" collapsed="false">
      <c r="A1624" s="660" t="e">
        <f aca="false">IF(A1623="","",IF(A1623=#REF!*12,"",+A1623+1))</f>
        <v>#REF!</v>
      </c>
      <c r="B1624" s="661" t="e">
        <f aca="false">IF(A1624="","",+B1623)</f>
        <v>#REF!</v>
      </c>
      <c r="C1624" s="661" t="e">
        <f aca="false">IF(A1624="","",IF(#REF!+'Plano Prestação Mensal Proposta'!A1624&gt;120,0,ROUND(IF(B1624&gt;0.045,(0.045*0.5),(0.5)*B1624),7)))</f>
        <v>#REF!</v>
      </c>
      <c r="D1624" s="661" t="e">
        <f aca="false">IF(A1624="","",+B1624-C1624)</f>
        <v>#REF!</v>
      </c>
      <c r="E1624" s="662" t="e">
        <f aca="false">IF(A1624="","",IF(F1623="","",+E1623-F1623))</f>
        <v>#REF!</v>
      </c>
      <c r="F1624" s="662" t="e">
        <f aca="false">IF(A1624="","",IF(J1624="","",+J1624-H1624))</f>
        <v>#REF!</v>
      </c>
      <c r="G1624" s="662" t="e">
        <f aca="false">IF(A1624="","",IF(E1624="","",ROUND(+E1624*((1+B1624)^(1/12)-1),2)))</f>
        <v>#REF!</v>
      </c>
      <c r="H1624" s="662" t="e">
        <f aca="false">IF(A1624="","",IF(E1624="","",ROUND(+E1624*((1+D1624)^(1/12)-1),2)))</f>
        <v>#REF!</v>
      </c>
      <c r="I1624" s="662" t="e">
        <f aca="false">IF(A1624="","",+G1624-H1624)</f>
        <v>#REF!</v>
      </c>
      <c r="J1624" s="662" t="e">
        <f aca="false">IF(A1624="","",IF(#REF!="","",PMT((1+D1624)^(1/12)-1,(#REF!*12)-A1624+1,-E1624)))</f>
        <v>#REF!</v>
      </c>
    </row>
    <row r="1625" customFormat="false" ht="14.25" hidden="false" customHeight="false" outlineLevel="0" collapsed="false">
      <c r="A1625" s="660" t="e">
        <f aca="false">IF(A1624="","",IF(A1624=#REF!*12,"",+A1624+1))</f>
        <v>#REF!</v>
      </c>
      <c r="B1625" s="661" t="e">
        <f aca="false">IF(A1625="","",+B1624)</f>
        <v>#REF!</v>
      </c>
      <c r="C1625" s="661" t="e">
        <f aca="false">IF(A1625="","",IF(#REF!+'Plano Prestação Mensal Proposta'!A1625&gt;120,0,ROUND(IF(B1625&gt;0.045,(0.045*0.5),(0.5)*B1625),7)))</f>
        <v>#REF!</v>
      </c>
      <c r="D1625" s="661" t="e">
        <f aca="false">IF(A1625="","",+B1625-C1625)</f>
        <v>#REF!</v>
      </c>
      <c r="E1625" s="662" t="e">
        <f aca="false">IF(A1625="","",IF(F1624="","",+E1624-F1624))</f>
        <v>#REF!</v>
      </c>
      <c r="F1625" s="662" t="e">
        <f aca="false">IF(A1625="","",IF(J1625="","",+J1625-H1625))</f>
        <v>#REF!</v>
      </c>
      <c r="G1625" s="662" t="e">
        <f aca="false">IF(A1625="","",IF(E1625="","",ROUND(+E1625*((1+B1625)^(1/12)-1),2)))</f>
        <v>#REF!</v>
      </c>
      <c r="H1625" s="662" t="e">
        <f aca="false">IF(A1625="","",IF(E1625="","",ROUND(+E1625*((1+D1625)^(1/12)-1),2)))</f>
        <v>#REF!</v>
      </c>
      <c r="I1625" s="662" t="e">
        <f aca="false">IF(A1625="","",+G1625-H1625)</f>
        <v>#REF!</v>
      </c>
      <c r="J1625" s="662" t="e">
        <f aca="false">IF(A1625="","",IF(#REF!="","",PMT((1+D1625)^(1/12)-1,(#REF!*12)-A1625+1,-E1625)))</f>
        <v>#REF!</v>
      </c>
    </row>
    <row r="1626" customFormat="false" ht="14.25" hidden="false" customHeight="false" outlineLevel="0" collapsed="false">
      <c r="A1626" s="660" t="e">
        <f aca="false">IF(A1625="","",IF(A1625=#REF!*12,"",+A1625+1))</f>
        <v>#REF!</v>
      </c>
      <c r="B1626" s="661" t="e">
        <f aca="false">IF(A1626="","",+B1625)</f>
        <v>#REF!</v>
      </c>
      <c r="C1626" s="661" t="e">
        <f aca="false">IF(A1626="","",IF(#REF!+'Plano Prestação Mensal Proposta'!A1626&gt;120,0,ROUND(IF(B1626&gt;0.045,(0.045*0.5),(0.5)*B1626),7)))</f>
        <v>#REF!</v>
      </c>
      <c r="D1626" s="661" t="e">
        <f aca="false">IF(A1626="","",+B1626-C1626)</f>
        <v>#REF!</v>
      </c>
      <c r="E1626" s="662" t="e">
        <f aca="false">IF(A1626="","",IF(F1625="","",+E1625-F1625))</f>
        <v>#REF!</v>
      </c>
      <c r="F1626" s="662" t="e">
        <f aca="false">IF(A1626="","",IF(J1626="","",+J1626-H1626))</f>
        <v>#REF!</v>
      </c>
      <c r="G1626" s="662" t="e">
        <f aca="false">IF(A1626="","",IF(E1626="","",ROUND(+E1626*((1+B1626)^(1/12)-1),2)))</f>
        <v>#REF!</v>
      </c>
      <c r="H1626" s="662" t="e">
        <f aca="false">IF(A1626="","",IF(E1626="","",ROUND(+E1626*((1+D1626)^(1/12)-1),2)))</f>
        <v>#REF!</v>
      </c>
      <c r="I1626" s="662" t="e">
        <f aca="false">IF(A1626="","",+G1626-H1626)</f>
        <v>#REF!</v>
      </c>
      <c r="J1626" s="662" t="e">
        <f aca="false">IF(A1626="","",IF(#REF!="","",PMT((1+D1626)^(1/12)-1,(#REF!*12)-A1626+1,-E1626)))</f>
        <v>#REF!</v>
      </c>
    </row>
    <row r="1627" customFormat="false" ht="14.25" hidden="false" customHeight="false" outlineLevel="0" collapsed="false">
      <c r="A1627" s="660" t="e">
        <f aca="false">IF(A1626="","",IF(A1626=#REF!*12,"",+A1626+1))</f>
        <v>#REF!</v>
      </c>
      <c r="B1627" s="661" t="e">
        <f aca="false">IF(A1627="","",+B1626)</f>
        <v>#REF!</v>
      </c>
      <c r="C1627" s="661" t="e">
        <f aca="false">IF(A1627="","",IF(#REF!+'Plano Prestação Mensal Proposta'!A1627&gt;120,0,ROUND(IF(B1627&gt;0.045,(0.045*0.5),(0.5)*B1627),7)))</f>
        <v>#REF!</v>
      </c>
      <c r="D1627" s="661" t="e">
        <f aca="false">IF(A1627="","",+B1627-C1627)</f>
        <v>#REF!</v>
      </c>
      <c r="E1627" s="662" t="e">
        <f aca="false">IF(A1627="","",IF(F1626="","",+E1626-F1626))</f>
        <v>#REF!</v>
      </c>
      <c r="F1627" s="662" t="e">
        <f aca="false">IF(A1627="","",IF(J1627="","",+J1627-H1627))</f>
        <v>#REF!</v>
      </c>
      <c r="G1627" s="662" t="e">
        <f aca="false">IF(A1627="","",IF(E1627="","",ROUND(+E1627*((1+B1627)^(1/12)-1),2)))</f>
        <v>#REF!</v>
      </c>
      <c r="H1627" s="662" t="e">
        <f aca="false">IF(A1627="","",IF(E1627="","",ROUND(+E1627*((1+D1627)^(1/12)-1),2)))</f>
        <v>#REF!</v>
      </c>
      <c r="I1627" s="662" t="e">
        <f aca="false">IF(A1627="","",+G1627-H1627)</f>
        <v>#REF!</v>
      </c>
      <c r="J1627" s="662" t="e">
        <f aca="false">IF(A1627="","",IF(#REF!="","",PMT((1+D1627)^(1/12)-1,(#REF!*12)-A1627+1,-E1627)))</f>
        <v>#REF!</v>
      </c>
    </row>
    <row r="1628" customFormat="false" ht="14.25" hidden="false" customHeight="false" outlineLevel="0" collapsed="false">
      <c r="A1628" s="660" t="e">
        <f aca="false">IF(A1627="","",IF(A1627=#REF!*12,"",+A1627+1))</f>
        <v>#REF!</v>
      </c>
      <c r="B1628" s="661" t="e">
        <f aca="false">IF(A1628="","",+B1627)</f>
        <v>#REF!</v>
      </c>
      <c r="C1628" s="661" t="e">
        <f aca="false">IF(A1628="","",IF(#REF!+'Plano Prestação Mensal Proposta'!A1628&gt;120,0,ROUND(IF(B1628&gt;0.045,(0.045*0.5),(0.5)*B1628),7)))</f>
        <v>#REF!</v>
      </c>
      <c r="D1628" s="661" t="e">
        <f aca="false">IF(A1628="","",+B1628-C1628)</f>
        <v>#REF!</v>
      </c>
      <c r="E1628" s="662" t="e">
        <f aca="false">IF(A1628="","",IF(F1627="","",+E1627-F1627))</f>
        <v>#REF!</v>
      </c>
      <c r="F1628" s="662" t="e">
        <f aca="false">IF(A1628="","",IF(J1628="","",+J1628-H1628))</f>
        <v>#REF!</v>
      </c>
      <c r="G1628" s="662" t="e">
        <f aca="false">IF(A1628="","",IF(E1628="","",ROUND(+E1628*((1+B1628)^(1/12)-1),2)))</f>
        <v>#REF!</v>
      </c>
      <c r="H1628" s="662" t="e">
        <f aca="false">IF(A1628="","",IF(E1628="","",ROUND(+E1628*((1+D1628)^(1/12)-1),2)))</f>
        <v>#REF!</v>
      </c>
      <c r="I1628" s="662" t="e">
        <f aca="false">IF(A1628="","",+G1628-H1628)</f>
        <v>#REF!</v>
      </c>
      <c r="J1628" s="662" t="e">
        <f aca="false">IF(A1628="","",IF(#REF!="","",PMT((1+D1628)^(1/12)-1,(#REF!*12)-A1628+1,-E1628)))</f>
        <v>#REF!</v>
      </c>
    </row>
    <row r="1629" customFormat="false" ht="14.25" hidden="false" customHeight="false" outlineLevel="0" collapsed="false">
      <c r="A1629" s="660" t="e">
        <f aca="false">IF(A1628="","",IF(A1628=#REF!*12,"",+A1628+1))</f>
        <v>#REF!</v>
      </c>
      <c r="B1629" s="661" t="e">
        <f aca="false">IF(A1629="","",+B1628)</f>
        <v>#REF!</v>
      </c>
      <c r="C1629" s="661" t="e">
        <f aca="false">IF(A1629="","",IF(#REF!+'Plano Prestação Mensal Proposta'!A1629&gt;120,0,ROUND(IF(B1629&gt;0.045,(0.045*0.5),(0.5)*B1629),7)))</f>
        <v>#REF!</v>
      </c>
      <c r="D1629" s="661" t="e">
        <f aca="false">IF(A1629="","",+B1629-C1629)</f>
        <v>#REF!</v>
      </c>
      <c r="E1629" s="662" t="e">
        <f aca="false">IF(A1629="","",IF(F1628="","",+E1628-F1628))</f>
        <v>#REF!</v>
      </c>
      <c r="F1629" s="662" t="e">
        <f aca="false">IF(A1629="","",IF(J1629="","",+J1629-H1629))</f>
        <v>#REF!</v>
      </c>
      <c r="G1629" s="662" t="e">
        <f aca="false">IF(A1629="","",IF(E1629="","",ROUND(+E1629*((1+B1629)^(1/12)-1),2)))</f>
        <v>#REF!</v>
      </c>
      <c r="H1629" s="662" t="e">
        <f aca="false">IF(A1629="","",IF(E1629="","",ROUND(+E1629*((1+D1629)^(1/12)-1),2)))</f>
        <v>#REF!</v>
      </c>
      <c r="I1629" s="662" t="e">
        <f aca="false">IF(A1629="","",+G1629-H1629)</f>
        <v>#REF!</v>
      </c>
      <c r="J1629" s="662" t="e">
        <f aca="false">IF(A1629="","",IF(#REF!="","",PMT((1+D1629)^(1/12)-1,(#REF!*12)-A1629+1,-E1629)))</f>
        <v>#REF!</v>
      </c>
    </row>
    <row r="1630" customFormat="false" ht="14.25" hidden="false" customHeight="false" outlineLevel="0" collapsed="false">
      <c r="A1630" s="660" t="e">
        <f aca="false">IF(A1629="","",IF(A1629=#REF!*12,"",+A1629+1))</f>
        <v>#REF!</v>
      </c>
      <c r="B1630" s="661" t="e">
        <f aca="false">IF(A1630="","",+B1629)</f>
        <v>#REF!</v>
      </c>
      <c r="C1630" s="661" t="e">
        <f aca="false">IF(A1630="","",IF(#REF!+'Plano Prestação Mensal Proposta'!A1630&gt;120,0,ROUND(IF(B1630&gt;0.045,(0.045*0.5),(0.5)*B1630),7)))</f>
        <v>#REF!</v>
      </c>
      <c r="D1630" s="661" t="e">
        <f aca="false">IF(A1630="","",+B1630-C1630)</f>
        <v>#REF!</v>
      </c>
      <c r="E1630" s="662" t="e">
        <f aca="false">IF(A1630="","",IF(F1629="","",+E1629-F1629))</f>
        <v>#REF!</v>
      </c>
      <c r="F1630" s="662" t="e">
        <f aca="false">IF(A1630="","",IF(J1630="","",+J1630-H1630))</f>
        <v>#REF!</v>
      </c>
      <c r="G1630" s="662" t="e">
        <f aca="false">IF(A1630="","",IF(E1630="","",ROUND(+E1630*((1+B1630)^(1/12)-1),2)))</f>
        <v>#REF!</v>
      </c>
      <c r="H1630" s="662" t="e">
        <f aca="false">IF(A1630="","",IF(E1630="","",ROUND(+E1630*((1+D1630)^(1/12)-1),2)))</f>
        <v>#REF!</v>
      </c>
      <c r="I1630" s="662" t="e">
        <f aca="false">IF(A1630="","",+G1630-H1630)</f>
        <v>#REF!</v>
      </c>
      <c r="J1630" s="662" t="e">
        <f aca="false">IF(A1630="","",IF(#REF!="","",PMT((1+D1630)^(1/12)-1,(#REF!*12)-A1630+1,-E1630)))</f>
        <v>#REF!</v>
      </c>
    </row>
    <row r="1631" customFormat="false" ht="14.25" hidden="false" customHeight="false" outlineLevel="0" collapsed="false">
      <c r="A1631" s="660" t="e">
        <f aca="false">IF(A1630="","",IF(A1630=#REF!*12,"",+A1630+1))</f>
        <v>#REF!</v>
      </c>
      <c r="B1631" s="661" t="e">
        <f aca="false">IF(A1631="","",+B1630)</f>
        <v>#REF!</v>
      </c>
      <c r="C1631" s="661" t="e">
        <f aca="false">IF(A1631="","",IF(#REF!+'Plano Prestação Mensal Proposta'!A1631&gt;120,0,ROUND(IF(B1631&gt;0.045,(0.045*0.5),(0.5)*B1631),7)))</f>
        <v>#REF!</v>
      </c>
      <c r="D1631" s="661" t="e">
        <f aca="false">IF(A1631="","",+B1631-C1631)</f>
        <v>#REF!</v>
      </c>
      <c r="E1631" s="662" t="e">
        <f aca="false">IF(A1631="","",IF(F1630="","",+E1630-F1630))</f>
        <v>#REF!</v>
      </c>
      <c r="F1631" s="662" t="e">
        <f aca="false">IF(A1631="","",IF(J1631="","",+J1631-H1631))</f>
        <v>#REF!</v>
      </c>
      <c r="G1631" s="662" t="e">
        <f aca="false">IF(A1631="","",IF(E1631="","",ROUND(+E1631*((1+B1631)^(1/12)-1),2)))</f>
        <v>#REF!</v>
      </c>
      <c r="H1631" s="662" t="e">
        <f aca="false">IF(A1631="","",IF(E1631="","",ROUND(+E1631*((1+D1631)^(1/12)-1),2)))</f>
        <v>#REF!</v>
      </c>
      <c r="I1631" s="662" t="e">
        <f aca="false">IF(A1631="","",+G1631-H1631)</f>
        <v>#REF!</v>
      </c>
      <c r="J1631" s="662" t="e">
        <f aca="false">IF(A1631="","",IF(#REF!="","",PMT((1+D1631)^(1/12)-1,(#REF!*12)-A1631+1,-E1631)))</f>
        <v>#REF!</v>
      </c>
    </row>
    <row r="1632" customFormat="false" ht="14.25" hidden="false" customHeight="false" outlineLevel="0" collapsed="false">
      <c r="A1632" s="660" t="e">
        <f aca="false">IF(A1631="","",IF(A1631=#REF!*12,"",+A1631+1))</f>
        <v>#REF!</v>
      </c>
      <c r="B1632" s="661" t="e">
        <f aca="false">IF(A1632="","",+B1631)</f>
        <v>#REF!</v>
      </c>
      <c r="C1632" s="661" t="e">
        <f aca="false">IF(A1632="","",IF(#REF!+'Plano Prestação Mensal Proposta'!A1632&gt;120,0,ROUND(IF(B1632&gt;0.045,(0.045*0.5),(0.5)*B1632),7)))</f>
        <v>#REF!</v>
      </c>
      <c r="D1632" s="661" t="e">
        <f aca="false">IF(A1632="","",+B1632-C1632)</f>
        <v>#REF!</v>
      </c>
      <c r="E1632" s="662" t="e">
        <f aca="false">IF(A1632="","",IF(F1631="","",+E1631-F1631))</f>
        <v>#REF!</v>
      </c>
      <c r="F1632" s="662" t="e">
        <f aca="false">IF(A1632="","",IF(J1632="","",+J1632-H1632))</f>
        <v>#REF!</v>
      </c>
      <c r="G1632" s="662" t="e">
        <f aca="false">IF(A1632="","",IF(E1632="","",ROUND(+E1632*((1+B1632)^(1/12)-1),2)))</f>
        <v>#REF!</v>
      </c>
      <c r="H1632" s="662" t="e">
        <f aca="false">IF(A1632="","",IF(E1632="","",ROUND(+E1632*((1+D1632)^(1/12)-1),2)))</f>
        <v>#REF!</v>
      </c>
      <c r="I1632" s="662" t="e">
        <f aca="false">IF(A1632="","",+G1632-H1632)</f>
        <v>#REF!</v>
      </c>
      <c r="J1632" s="662" t="e">
        <f aca="false">IF(A1632="","",IF(#REF!="","",PMT((1+D1632)^(1/12)-1,(#REF!*12)-A1632+1,-E1632)))</f>
        <v>#REF!</v>
      </c>
    </row>
    <row r="1633" customFormat="false" ht="14.25" hidden="false" customHeight="false" outlineLevel="0" collapsed="false">
      <c r="A1633" s="660" t="e">
        <f aca="false">IF(A1632="","",IF(A1632=#REF!*12,"",+A1632+1))</f>
        <v>#REF!</v>
      </c>
      <c r="B1633" s="661" t="e">
        <f aca="false">IF(A1633="","",+B1632)</f>
        <v>#REF!</v>
      </c>
      <c r="C1633" s="661" t="e">
        <f aca="false">IF(A1633="","",IF(#REF!+'Plano Prestação Mensal Proposta'!A1633&gt;120,0,ROUND(IF(B1633&gt;0.045,(0.045*0.5),(0.5)*B1633),7)))</f>
        <v>#REF!</v>
      </c>
      <c r="D1633" s="661" t="e">
        <f aca="false">IF(A1633="","",+B1633-C1633)</f>
        <v>#REF!</v>
      </c>
      <c r="E1633" s="662" t="e">
        <f aca="false">IF(A1633="","",IF(F1632="","",+E1632-F1632))</f>
        <v>#REF!</v>
      </c>
      <c r="F1633" s="662" t="e">
        <f aca="false">IF(A1633="","",IF(J1633="","",+J1633-H1633))</f>
        <v>#REF!</v>
      </c>
      <c r="G1633" s="662" t="e">
        <f aca="false">IF(A1633="","",IF(E1633="","",ROUND(+E1633*((1+B1633)^(1/12)-1),2)))</f>
        <v>#REF!</v>
      </c>
      <c r="H1633" s="662" t="e">
        <f aca="false">IF(A1633="","",IF(E1633="","",ROUND(+E1633*((1+D1633)^(1/12)-1),2)))</f>
        <v>#REF!</v>
      </c>
      <c r="I1633" s="662" t="e">
        <f aca="false">IF(A1633="","",+G1633-H1633)</f>
        <v>#REF!</v>
      </c>
      <c r="J1633" s="662" t="e">
        <f aca="false">IF(A1633="","",IF(#REF!="","",PMT((1+D1633)^(1/12)-1,(#REF!*12)-A1633+1,-E1633)))</f>
        <v>#REF!</v>
      </c>
    </row>
    <row r="1634" customFormat="false" ht="14.25" hidden="false" customHeight="false" outlineLevel="0" collapsed="false">
      <c r="A1634" s="660" t="e">
        <f aca="false">IF(A1633="","",IF(A1633=#REF!*12,"",+A1633+1))</f>
        <v>#REF!</v>
      </c>
      <c r="B1634" s="661" t="e">
        <f aca="false">IF(A1634="","",+B1633)</f>
        <v>#REF!</v>
      </c>
      <c r="C1634" s="661" t="e">
        <f aca="false">IF(A1634="","",IF(#REF!+'Plano Prestação Mensal Proposta'!A1634&gt;120,0,ROUND(IF(B1634&gt;0.045,(0.045*0.5),(0.5)*B1634),7)))</f>
        <v>#REF!</v>
      </c>
      <c r="D1634" s="661" t="e">
        <f aca="false">IF(A1634="","",+B1634-C1634)</f>
        <v>#REF!</v>
      </c>
      <c r="E1634" s="662" t="e">
        <f aca="false">IF(A1634="","",IF(F1633="","",+E1633-F1633))</f>
        <v>#REF!</v>
      </c>
      <c r="F1634" s="662" t="e">
        <f aca="false">IF(A1634="","",IF(J1634="","",+J1634-H1634))</f>
        <v>#REF!</v>
      </c>
      <c r="G1634" s="662" t="e">
        <f aca="false">IF(A1634="","",IF(E1634="","",ROUND(+E1634*((1+B1634)^(1/12)-1),2)))</f>
        <v>#REF!</v>
      </c>
      <c r="H1634" s="662" t="e">
        <f aca="false">IF(A1634="","",IF(E1634="","",ROUND(+E1634*((1+D1634)^(1/12)-1),2)))</f>
        <v>#REF!</v>
      </c>
      <c r="I1634" s="662" t="e">
        <f aca="false">IF(A1634="","",+G1634-H1634)</f>
        <v>#REF!</v>
      </c>
      <c r="J1634" s="662" t="e">
        <f aca="false">IF(A1634="","",IF(#REF!="","",PMT((1+D1634)^(1/12)-1,(#REF!*12)-A1634+1,-E1634)))</f>
        <v>#REF!</v>
      </c>
    </row>
    <row r="1635" customFormat="false" ht="14.25" hidden="false" customHeight="false" outlineLevel="0" collapsed="false">
      <c r="A1635" s="660" t="e">
        <f aca="false">IF(A1634="","",IF(A1634=#REF!*12,"",+A1634+1))</f>
        <v>#REF!</v>
      </c>
      <c r="B1635" s="661" t="e">
        <f aca="false">IF(A1635="","",+B1634)</f>
        <v>#REF!</v>
      </c>
      <c r="C1635" s="661" t="e">
        <f aca="false">IF(A1635="","",IF(#REF!+'Plano Prestação Mensal Proposta'!A1635&gt;120,0,ROUND(IF(B1635&gt;0.045,(0.045*0.5),(0.5)*B1635),7)))</f>
        <v>#REF!</v>
      </c>
      <c r="D1635" s="661" t="e">
        <f aca="false">IF(A1635="","",+B1635-C1635)</f>
        <v>#REF!</v>
      </c>
      <c r="E1635" s="662" t="e">
        <f aca="false">IF(A1635="","",IF(F1634="","",+E1634-F1634))</f>
        <v>#REF!</v>
      </c>
      <c r="F1635" s="662" t="e">
        <f aca="false">IF(A1635="","",IF(J1635="","",+J1635-H1635))</f>
        <v>#REF!</v>
      </c>
      <c r="G1635" s="662" t="e">
        <f aca="false">IF(A1635="","",IF(E1635="","",ROUND(+E1635*((1+B1635)^(1/12)-1),2)))</f>
        <v>#REF!</v>
      </c>
      <c r="H1635" s="662" t="e">
        <f aca="false">IF(A1635="","",IF(E1635="","",ROUND(+E1635*((1+D1635)^(1/12)-1),2)))</f>
        <v>#REF!</v>
      </c>
      <c r="I1635" s="662" t="e">
        <f aca="false">IF(A1635="","",+G1635-H1635)</f>
        <v>#REF!</v>
      </c>
      <c r="J1635" s="662" t="e">
        <f aca="false">IF(A1635="","",IF(#REF!="","",PMT((1+D1635)^(1/12)-1,(#REF!*12)-A1635+1,-E1635)))</f>
        <v>#REF!</v>
      </c>
    </row>
    <row r="1636" customFormat="false" ht="14.25" hidden="false" customHeight="false" outlineLevel="0" collapsed="false">
      <c r="A1636" s="660" t="e">
        <f aca="false">IF(A1635="","",IF(A1635=#REF!*12,"",+A1635+1))</f>
        <v>#REF!</v>
      </c>
      <c r="B1636" s="661" t="e">
        <f aca="false">IF(A1636="","",+B1635)</f>
        <v>#REF!</v>
      </c>
      <c r="C1636" s="661" t="e">
        <f aca="false">IF(A1636="","",IF(#REF!+'Plano Prestação Mensal Proposta'!A1636&gt;120,0,ROUND(IF(B1636&gt;0.045,(0.045*0.5),(0.5)*B1636),7)))</f>
        <v>#REF!</v>
      </c>
      <c r="D1636" s="661" t="e">
        <f aca="false">IF(A1636="","",+B1636-C1636)</f>
        <v>#REF!</v>
      </c>
      <c r="E1636" s="662" t="e">
        <f aca="false">IF(A1636="","",IF(F1635="","",+E1635-F1635))</f>
        <v>#REF!</v>
      </c>
      <c r="F1636" s="662" t="e">
        <f aca="false">IF(A1636="","",IF(J1636="","",+J1636-H1636))</f>
        <v>#REF!</v>
      </c>
      <c r="G1636" s="662" t="e">
        <f aca="false">IF(A1636="","",IF(E1636="","",ROUND(+E1636*((1+B1636)^(1/12)-1),2)))</f>
        <v>#REF!</v>
      </c>
      <c r="H1636" s="662" t="e">
        <f aca="false">IF(A1636="","",IF(E1636="","",ROUND(+E1636*((1+D1636)^(1/12)-1),2)))</f>
        <v>#REF!</v>
      </c>
      <c r="I1636" s="662" t="e">
        <f aca="false">IF(A1636="","",+G1636-H1636)</f>
        <v>#REF!</v>
      </c>
      <c r="J1636" s="662" t="e">
        <f aca="false">IF(A1636="","",IF(#REF!="","",PMT((1+D1636)^(1/12)-1,(#REF!*12)-A1636+1,-E1636)))</f>
        <v>#REF!</v>
      </c>
    </row>
    <row r="1637" customFormat="false" ht="14.25" hidden="false" customHeight="false" outlineLevel="0" collapsed="false">
      <c r="A1637" s="660" t="e">
        <f aca="false">IF(A1636="","",IF(A1636=#REF!*12,"",+A1636+1))</f>
        <v>#REF!</v>
      </c>
      <c r="B1637" s="661" t="e">
        <f aca="false">IF(A1637="","",+B1636)</f>
        <v>#REF!</v>
      </c>
      <c r="C1637" s="661" t="e">
        <f aca="false">IF(A1637="","",IF(#REF!+'Plano Prestação Mensal Proposta'!A1637&gt;120,0,ROUND(IF(B1637&gt;0.045,(0.045*0.5),(0.5)*B1637),7)))</f>
        <v>#REF!</v>
      </c>
      <c r="D1637" s="661" t="e">
        <f aca="false">IF(A1637="","",+B1637-C1637)</f>
        <v>#REF!</v>
      </c>
      <c r="E1637" s="662" t="e">
        <f aca="false">IF(A1637="","",IF(F1636="","",+E1636-F1636))</f>
        <v>#REF!</v>
      </c>
      <c r="F1637" s="662" t="e">
        <f aca="false">IF(A1637="","",IF(J1637="","",+J1637-H1637))</f>
        <v>#REF!</v>
      </c>
      <c r="G1637" s="662" t="e">
        <f aca="false">IF(A1637="","",IF(E1637="","",ROUND(+E1637*((1+B1637)^(1/12)-1),2)))</f>
        <v>#REF!</v>
      </c>
      <c r="H1637" s="662" t="e">
        <f aca="false">IF(A1637="","",IF(E1637="","",ROUND(+E1637*((1+D1637)^(1/12)-1),2)))</f>
        <v>#REF!</v>
      </c>
      <c r="I1637" s="662" t="e">
        <f aca="false">IF(A1637="","",+G1637-H1637)</f>
        <v>#REF!</v>
      </c>
      <c r="J1637" s="662" t="e">
        <f aca="false">IF(A1637="","",IF(#REF!="","",PMT((1+D1637)^(1/12)-1,(#REF!*12)-A1637+1,-E1637)))</f>
        <v>#REF!</v>
      </c>
    </row>
    <row r="1638" customFormat="false" ht="14.25" hidden="false" customHeight="false" outlineLevel="0" collapsed="false">
      <c r="A1638" s="660" t="e">
        <f aca="false">IF(A1637="","",IF(A1637=#REF!*12,"",+A1637+1))</f>
        <v>#REF!</v>
      </c>
      <c r="B1638" s="661" t="e">
        <f aca="false">IF(A1638="","",+B1637)</f>
        <v>#REF!</v>
      </c>
      <c r="C1638" s="661" t="e">
        <f aca="false">IF(A1638="","",IF(#REF!+'Plano Prestação Mensal Proposta'!A1638&gt;120,0,ROUND(IF(B1638&gt;0.045,(0.045*0.5),(0.5)*B1638),7)))</f>
        <v>#REF!</v>
      </c>
      <c r="D1638" s="661" t="e">
        <f aca="false">IF(A1638="","",+B1638-C1638)</f>
        <v>#REF!</v>
      </c>
      <c r="E1638" s="662" t="e">
        <f aca="false">IF(A1638="","",IF(F1637="","",+E1637-F1637))</f>
        <v>#REF!</v>
      </c>
      <c r="F1638" s="662" t="e">
        <f aca="false">IF(A1638="","",IF(J1638="","",+J1638-H1638))</f>
        <v>#REF!</v>
      </c>
      <c r="G1638" s="662" t="e">
        <f aca="false">IF(A1638="","",IF(E1638="","",ROUND(+E1638*((1+B1638)^(1/12)-1),2)))</f>
        <v>#REF!</v>
      </c>
      <c r="H1638" s="662" t="e">
        <f aca="false">IF(A1638="","",IF(E1638="","",ROUND(+E1638*((1+D1638)^(1/12)-1),2)))</f>
        <v>#REF!</v>
      </c>
      <c r="I1638" s="662" t="e">
        <f aca="false">IF(A1638="","",+G1638-H1638)</f>
        <v>#REF!</v>
      </c>
      <c r="J1638" s="662" t="e">
        <f aca="false">IF(A1638="","",IF(#REF!="","",PMT((1+D1638)^(1/12)-1,(#REF!*12)-A1638+1,-E1638)))</f>
        <v>#REF!</v>
      </c>
    </row>
    <row r="1639" customFormat="false" ht="14.25" hidden="false" customHeight="false" outlineLevel="0" collapsed="false">
      <c r="A1639" s="660" t="e">
        <f aca="false">IF(A1638="","",IF(A1638=#REF!*12,"",+A1638+1))</f>
        <v>#REF!</v>
      </c>
      <c r="B1639" s="661" t="e">
        <f aca="false">IF(A1639="","",+B1638)</f>
        <v>#REF!</v>
      </c>
      <c r="C1639" s="661" t="e">
        <f aca="false">IF(A1639="","",IF(#REF!+'Plano Prestação Mensal Proposta'!A1639&gt;120,0,ROUND(IF(B1639&gt;0.045,(0.045*0.5),(0.5)*B1639),7)))</f>
        <v>#REF!</v>
      </c>
      <c r="D1639" s="661" t="e">
        <f aca="false">IF(A1639="","",+B1639-C1639)</f>
        <v>#REF!</v>
      </c>
      <c r="E1639" s="662" t="e">
        <f aca="false">IF(A1639="","",IF(F1638="","",+E1638-F1638))</f>
        <v>#REF!</v>
      </c>
      <c r="F1639" s="662" t="e">
        <f aca="false">IF(A1639="","",IF(J1639="","",+J1639-H1639))</f>
        <v>#REF!</v>
      </c>
      <c r="G1639" s="662" t="e">
        <f aca="false">IF(A1639="","",IF(E1639="","",ROUND(+E1639*((1+B1639)^(1/12)-1),2)))</f>
        <v>#REF!</v>
      </c>
      <c r="H1639" s="662" t="e">
        <f aca="false">IF(A1639="","",IF(E1639="","",ROUND(+E1639*((1+D1639)^(1/12)-1),2)))</f>
        <v>#REF!</v>
      </c>
      <c r="I1639" s="662" t="e">
        <f aca="false">IF(A1639="","",+G1639-H1639)</f>
        <v>#REF!</v>
      </c>
      <c r="J1639" s="662" t="e">
        <f aca="false">IF(A1639="","",IF(#REF!="","",PMT((1+D1639)^(1/12)-1,(#REF!*12)-A1639+1,-E1639)))</f>
        <v>#REF!</v>
      </c>
    </row>
    <row r="1640" customFormat="false" ht="14.25" hidden="false" customHeight="false" outlineLevel="0" collapsed="false">
      <c r="A1640" s="660" t="e">
        <f aca="false">IF(A1639="","",IF(A1639=#REF!*12,"",+A1639+1))</f>
        <v>#REF!</v>
      </c>
      <c r="B1640" s="661" t="e">
        <f aca="false">IF(A1640="","",+B1639)</f>
        <v>#REF!</v>
      </c>
      <c r="C1640" s="661" t="e">
        <f aca="false">IF(A1640="","",IF(#REF!+'Plano Prestação Mensal Proposta'!A1640&gt;120,0,ROUND(IF(B1640&gt;0.045,(0.045*0.5),(0.5)*B1640),7)))</f>
        <v>#REF!</v>
      </c>
      <c r="D1640" s="661" t="e">
        <f aca="false">IF(A1640="","",+B1640-C1640)</f>
        <v>#REF!</v>
      </c>
      <c r="E1640" s="662" t="e">
        <f aca="false">IF(A1640="","",IF(F1639="","",+E1639-F1639))</f>
        <v>#REF!</v>
      </c>
      <c r="F1640" s="662" t="e">
        <f aca="false">IF(A1640="","",IF(J1640="","",+J1640-H1640))</f>
        <v>#REF!</v>
      </c>
      <c r="G1640" s="662" t="e">
        <f aca="false">IF(A1640="","",IF(E1640="","",ROUND(+E1640*((1+B1640)^(1/12)-1),2)))</f>
        <v>#REF!</v>
      </c>
      <c r="H1640" s="662" t="e">
        <f aca="false">IF(A1640="","",IF(E1640="","",ROUND(+E1640*((1+D1640)^(1/12)-1),2)))</f>
        <v>#REF!</v>
      </c>
      <c r="I1640" s="662" t="e">
        <f aca="false">IF(A1640="","",+G1640-H1640)</f>
        <v>#REF!</v>
      </c>
      <c r="J1640" s="662" t="e">
        <f aca="false">IF(A1640="","",IF(#REF!="","",PMT((1+D1640)^(1/12)-1,(#REF!*12)-A1640+1,-E1640)))</f>
        <v>#REF!</v>
      </c>
    </row>
    <row r="1641" customFormat="false" ht="14.25" hidden="false" customHeight="false" outlineLevel="0" collapsed="false">
      <c r="A1641" s="660" t="e">
        <f aca="false">IF(A1640="","",IF(A1640=#REF!*12,"",+A1640+1))</f>
        <v>#REF!</v>
      </c>
      <c r="B1641" s="661" t="e">
        <f aca="false">IF(A1641="","",+B1640)</f>
        <v>#REF!</v>
      </c>
      <c r="C1641" s="661" t="e">
        <f aca="false">IF(A1641="","",IF(#REF!+'Plano Prestação Mensal Proposta'!A1641&gt;120,0,ROUND(IF(B1641&gt;0.045,(0.045*0.5),(0.5)*B1641),7)))</f>
        <v>#REF!</v>
      </c>
      <c r="D1641" s="661" t="e">
        <f aca="false">IF(A1641="","",+B1641-C1641)</f>
        <v>#REF!</v>
      </c>
      <c r="E1641" s="662" t="e">
        <f aca="false">IF(A1641="","",IF(F1640="","",+E1640-F1640))</f>
        <v>#REF!</v>
      </c>
      <c r="F1641" s="662" t="e">
        <f aca="false">IF(A1641="","",IF(J1641="","",+J1641-H1641))</f>
        <v>#REF!</v>
      </c>
      <c r="G1641" s="662" t="e">
        <f aca="false">IF(A1641="","",IF(E1641="","",ROUND(+E1641*((1+B1641)^(1/12)-1),2)))</f>
        <v>#REF!</v>
      </c>
      <c r="H1641" s="662" t="e">
        <f aca="false">IF(A1641="","",IF(E1641="","",ROUND(+E1641*((1+D1641)^(1/12)-1),2)))</f>
        <v>#REF!</v>
      </c>
      <c r="I1641" s="662" t="e">
        <f aca="false">IF(A1641="","",+G1641-H1641)</f>
        <v>#REF!</v>
      </c>
      <c r="J1641" s="662" t="e">
        <f aca="false">IF(A1641="","",IF(#REF!="","",PMT((1+D1641)^(1/12)-1,(#REF!*12)-A1641+1,-E1641)))</f>
        <v>#REF!</v>
      </c>
    </row>
    <row r="1642" customFormat="false" ht="14.25" hidden="false" customHeight="false" outlineLevel="0" collapsed="false">
      <c r="A1642" s="660" t="e">
        <f aca="false">IF(A1641="","",IF(A1641=#REF!*12,"",+A1641+1))</f>
        <v>#REF!</v>
      </c>
      <c r="B1642" s="661" t="e">
        <f aca="false">IF(A1642="","",+B1641)</f>
        <v>#REF!</v>
      </c>
      <c r="C1642" s="661" t="e">
        <f aca="false">IF(A1642="","",IF(#REF!+'Plano Prestação Mensal Proposta'!A1642&gt;120,0,ROUND(IF(B1642&gt;0.045,(0.045*0.5),(0.5)*B1642),7)))</f>
        <v>#REF!</v>
      </c>
      <c r="D1642" s="661" t="e">
        <f aca="false">IF(A1642="","",+B1642-C1642)</f>
        <v>#REF!</v>
      </c>
      <c r="E1642" s="662" t="e">
        <f aca="false">IF(A1642="","",IF(F1641="","",+E1641-F1641))</f>
        <v>#REF!</v>
      </c>
      <c r="F1642" s="662" t="e">
        <f aca="false">IF(A1642="","",IF(J1642="","",+J1642-H1642))</f>
        <v>#REF!</v>
      </c>
      <c r="G1642" s="662" t="e">
        <f aca="false">IF(A1642="","",IF(E1642="","",ROUND(+E1642*((1+B1642)^(1/12)-1),2)))</f>
        <v>#REF!</v>
      </c>
      <c r="H1642" s="662" t="e">
        <f aca="false">IF(A1642="","",IF(E1642="","",ROUND(+E1642*((1+D1642)^(1/12)-1),2)))</f>
        <v>#REF!</v>
      </c>
      <c r="I1642" s="662" t="e">
        <f aca="false">IF(A1642="","",+G1642-H1642)</f>
        <v>#REF!</v>
      </c>
      <c r="J1642" s="662" t="e">
        <f aca="false">IF(A1642="","",IF(#REF!="","",PMT((1+D1642)^(1/12)-1,(#REF!*12)-A1642+1,-E1642)))</f>
        <v>#REF!</v>
      </c>
    </row>
    <row r="1643" customFormat="false" ht="14.25" hidden="false" customHeight="false" outlineLevel="0" collapsed="false">
      <c r="A1643" s="660" t="e">
        <f aca="false">IF(A1642="","",IF(A1642=#REF!*12,"",+A1642+1))</f>
        <v>#REF!</v>
      </c>
      <c r="B1643" s="661" t="e">
        <f aca="false">IF(A1643="","",+B1642)</f>
        <v>#REF!</v>
      </c>
      <c r="C1643" s="661" t="e">
        <f aca="false">IF(A1643="","",IF(#REF!+'Plano Prestação Mensal Proposta'!A1643&gt;120,0,ROUND(IF(B1643&gt;0.045,(0.045*0.5),(0.5)*B1643),7)))</f>
        <v>#REF!</v>
      </c>
      <c r="D1643" s="661" t="e">
        <f aca="false">IF(A1643="","",+B1643-C1643)</f>
        <v>#REF!</v>
      </c>
      <c r="E1643" s="662" t="e">
        <f aca="false">IF(A1643="","",IF(F1642="","",+E1642-F1642))</f>
        <v>#REF!</v>
      </c>
      <c r="F1643" s="662" t="e">
        <f aca="false">IF(A1643="","",IF(J1643="","",+J1643-H1643))</f>
        <v>#REF!</v>
      </c>
      <c r="G1643" s="662" t="e">
        <f aca="false">IF(A1643="","",IF(E1643="","",ROUND(+E1643*((1+B1643)^(1/12)-1),2)))</f>
        <v>#REF!</v>
      </c>
      <c r="H1643" s="662" t="e">
        <f aca="false">IF(A1643="","",IF(E1643="","",ROUND(+E1643*((1+D1643)^(1/12)-1),2)))</f>
        <v>#REF!</v>
      </c>
      <c r="I1643" s="662" t="e">
        <f aca="false">IF(A1643="","",+G1643-H1643)</f>
        <v>#REF!</v>
      </c>
      <c r="J1643" s="662" t="e">
        <f aca="false">IF(A1643="","",IF(#REF!="","",PMT((1+D1643)^(1/12)-1,(#REF!*12)-A1643+1,-E1643)))</f>
        <v>#REF!</v>
      </c>
    </row>
    <row r="1644" customFormat="false" ht="14.25" hidden="false" customHeight="false" outlineLevel="0" collapsed="false">
      <c r="A1644" s="660" t="e">
        <f aca="false">IF(A1643="","",IF(A1643=#REF!*12,"",+A1643+1))</f>
        <v>#REF!</v>
      </c>
      <c r="B1644" s="661" t="e">
        <f aca="false">IF(A1644="","",+B1643)</f>
        <v>#REF!</v>
      </c>
      <c r="C1644" s="661" t="e">
        <f aca="false">IF(A1644="","",IF(#REF!+'Plano Prestação Mensal Proposta'!A1644&gt;120,0,ROUND(IF(B1644&gt;0.045,(0.045*0.5),(0.5)*B1644),7)))</f>
        <v>#REF!</v>
      </c>
      <c r="D1644" s="661" t="e">
        <f aca="false">IF(A1644="","",+B1644-C1644)</f>
        <v>#REF!</v>
      </c>
      <c r="E1644" s="662" t="e">
        <f aca="false">IF(A1644="","",IF(F1643="","",+E1643-F1643))</f>
        <v>#REF!</v>
      </c>
      <c r="F1644" s="662" t="e">
        <f aca="false">IF(A1644="","",IF(J1644="","",+J1644-H1644))</f>
        <v>#REF!</v>
      </c>
      <c r="G1644" s="662" t="e">
        <f aca="false">IF(A1644="","",IF(E1644="","",ROUND(+E1644*((1+B1644)^(1/12)-1),2)))</f>
        <v>#REF!</v>
      </c>
      <c r="H1644" s="662" t="e">
        <f aca="false">IF(A1644="","",IF(E1644="","",ROUND(+E1644*((1+D1644)^(1/12)-1),2)))</f>
        <v>#REF!</v>
      </c>
      <c r="I1644" s="662" t="e">
        <f aca="false">IF(A1644="","",+G1644-H1644)</f>
        <v>#REF!</v>
      </c>
      <c r="J1644" s="662" t="e">
        <f aca="false">IF(A1644="","",IF(#REF!="","",PMT((1+D1644)^(1/12)-1,(#REF!*12)-A1644+1,-E1644)))</f>
        <v>#REF!</v>
      </c>
    </row>
    <row r="1645" customFormat="false" ht="14.25" hidden="false" customHeight="false" outlineLevel="0" collapsed="false">
      <c r="A1645" s="660" t="e">
        <f aca="false">IF(A1644="","",IF(A1644=#REF!*12,"",+A1644+1))</f>
        <v>#REF!</v>
      </c>
      <c r="B1645" s="661" t="e">
        <f aca="false">IF(A1645="","",+B1644)</f>
        <v>#REF!</v>
      </c>
      <c r="C1645" s="661" t="e">
        <f aca="false">IF(A1645="","",IF(#REF!+'Plano Prestação Mensal Proposta'!A1645&gt;120,0,ROUND(IF(B1645&gt;0.045,(0.045*0.5),(0.5)*B1645),7)))</f>
        <v>#REF!</v>
      </c>
      <c r="D1645" s="661" t="e">
        <f aca="false">IF(A1645="","",+B1645-C1645)</f>
        <v>#REF!</v>
      </c>
      <c r="E1645" s="662" t="e">
        <f aca="false">IF(A1645="","",IF(F1644="","",+E1644-F1644))</f>
        <v>#REF!</v>
      </c>
      <c r="F1645" s="662" t="e">
        <f aca="false">IF(A1645="","",IF(J1645="","",+J1645-H1645))</f>
        <v>#REF!</v>
      </c>
      <c r="G1645" s="662" t="e">
        <f aca="false">IF(A1645="","",IF(E1645="","",ROUND(+E1645*((1+B1645)^(1/12)-1),2)))</f>
        <v>#REF!</v>
      </c>
      <c r="H1645" s="662" t="e">
        <f aca="false">IF(A1645="","",IF(E1645="","",ROUND(+E1645*((1+D1645)^(1/12)-1),2)))</f>
        <v>#REF!</v>
      </c>
      <c r="I1645" s="662" t="e">
        <f aca="false">IF(A1645="","",+G1645-H1645)</f>
        <v>#REF!</v>
      </c>
      <c r="J1645" s="662" t="e">
        <f aca="false">IF(A1645="","",IF(#REF!="","",PMT((1+D1645)^(1/12)-1,(#REF!*12)-A1645+1,-E1645)))</f>
        <v>#REF!</v>
      </c>
    </row>
    <row r="1646" customFormat="false" ht="14.25" hidden="false" customHeight="false" outlineLevel="0" collapsed="false">
      <c r="A1646" s="660" t="e">
        <f aca="false">IF(A1645="","",IF(A1645=#REF!*12,"",+A1645+1))</f>
        <v>#REF!</v>
      </c>
      <c r="B1646" s="661" t="e">
        <f aca="false">IF(A1646="","",+B1645)</f>
        <v>#REF!</v>
      </c>
      <c r="C1646" s="661" t="e">
        <f aca="false">IF(A1646="","",IF(#REF!+'Plano Prestação Mensal Proposta'!A1646&gt;120,0,ROUND(IF(B1646&gt;0.045,(0.045*0.5),(0.5)*B1646),7)))</f>
        <v>#REF!</v>
      </c>
      <c r="D1646" s="661" t="e">
        <f aca="false">IF(A1646="","",+B1646-C1646)</f>
        <v>#REF!</v>
      </c>
      <c r="E1646" s="662" t="e">
        <f aca="false">IF(A1646="","",IF(F1645="","",+E1645-F1645))</f>
        <v>#REF!</v>
      </c>
      <c r="F1646" s="662" t="e">
        <f aca="false">IF(A1646="","",IF(J1646="","",+J1646-H1646))</f>
        <v>#REF!</v>
      </c>
      <c r="G1646" s="662" t="e">
        <f aca="false">IF(A1646="","",IF(E1646="","",ROUND(+E1646*((1+B1646)^(1/12)-1),2)))</f>
        <v>#REF!</v>
      </c>
      <c r="H1646" s="662" t="e">
        <f aca="false">IF(A1646="","",IF(E1646="","",ROUND(+E1646*((1+D1646)^(1/12)-1),2)))</f>
        <v>#REF!</v>
      </c>
      <c r="I1646" s="662" t="e">
        <f aca="false">IF(A1646="","",+G1646-H1646)</f>
        <v>#REF!</v>
      </c>
      <c r="J1646" s="662" t="e">
        <f aca="false">IF(A1646="","",IF(#REF!="","",PMT((1+D1646)^(1/12)-1,(#REF!*12)-A1646+1,-E1646)))</f>
        <v>#REF!</v>
      </c>
    </row>
    <row r="1647" customFormat="false" ht="14.25" hidden="false" customHeight="false" outlineLevel="0" collapsed="false">
      <c r="A1647" s="660" t="e">
        <f aca="false">IF(A1646="","",IF(A1646=#REF!*12,"",+A1646+1))</f>
        <v>#REF!</v>
      </c>
      <c r="B1647" s="661" t="e">
        <f aca="false">IF(A1647="","",+B1646)</f>
        <v>#REF!</v>
      </c>
      <c r="C1647" s="661" t="e">
        <f aca="false">IF(A1647="","",IF(#REF!+'Plano Prestação Mensal Proposta'!A1647&gt;120,0,ROUND(IF(B1647&gt;0.045,(0.045*0.5),(0.5)*B1647),7)))</f>
        <v>#REF!</v>
      </c>
      <c r="D1647" s="661" t="e">
        <f aca="false">IF(A1647="","",+B1647-C1647)</f>
        <v>#REF!</v>
      </c>
      <c r="E1647" s="662" t="e">
        <f aca="false">IF(A1647="","",IF(F1646="","",+E1646-F1646))</f>
        <v>#REF!</v>
      </c>
      <c r="F1647" s="662" t="e">
        <f aca="false">IF(A1647="","",IF(J1647="","",+J1647-H1647))</f>
        <v>#REF!</v>
      </c>
      <c r="G1647" s="662" t="e">
        <f aca="false">IF(A1647="","",IF(E1647="","",ROUND(+E1647*((1+B1647)^(1/12)-1),2)))</f>
        <v>#REF!</v>
      </c>
      <c r="H1647" s="662" t="e">
        <f aca="false">IF(A1647="","",IF(E1647="","",ROUND(+E1647*((1+D1647)^(1/12)-1),2)))</f>
        <v>#REF!</v>
      </c>
      <c r="I1647" s="662" t="e">
        <f aca="false">IF(A1647="","",+G1647-H1647)</f>
        <v>#REF!</v>
      </c>
      <c r="J1647" s="662" t="e">
        <f aca="false">IF(A1647="","",IF(#REF!="","",PMT((1+D1647)^(1/12)-1,(#REF!*12)-A1647+1,-E1647)))</f>
        <v>#REF!</v>
      </c>
    </row>
    <row r="1648" customFormat="false" ht="14.25" hidden="false" customHeight="false" outlineLevel="0" collapsed="false">
      <c r="A1648" s="660" t="e">
        <f aca="false">IF(A1647="","",IF(A1647=#REF!*12,"",+A1647+1))</f>
        <v>#REF!</v>
      </c>
      <c r="B1648" s="661" t="e">
        <f aca="false">IF(A1648="","",+B1647)</f>
        <v>#REF!</v>
      </c>
      <c r="C1648" s="661" t="e">
        <f aca="false">IF(A1648="","",IF(#REF!+'Plano Prestação Mensal Proposta'!A1648&gt;120,0,ROUND(IF(B1648&gt;0.045,(0.045*0.5),(0.5)*B1648),7)))</f>
        <v>#REF!</v>
      </c>
      <c r="D1648" s="661" t="e">
        <f aca="false">IF(A1648="","",+B1648-C1648)</f>
        <v>#REF!</v>
      </c>
      <c r="E1648" s="662" t="e">
        <f aca="false">IF(A1648="","",IF(F1647="","",+E1647-F1647))</f>
        <v>#REF!</v>
      </c>
      <c r="F1648" s="662" t="e">
        <f aca="false">IF(A1648="","",IF(J1648="","",+J1648-H1648))</f>
        <v>#REF!</v>
      </c>
      <c r="G1648" s="662" t="e">
        <f aca="false">IF(A1648="","",IF(E1648="","",ROUND(+E1648*((1+B1648)^(1/12)-1),2)))</f>
        <v>#REF!</v>
      </c>
      <c r="H1648" s="662" t="e">
        <f aca="false">IF(A1648="","",IF(E1648="","",ROUND(+E1648*((1+D1648)^(1/12)-1),2)))</f>
        <v>#REF!</v>
      </c>
      <c r="I1648" s="662" t="e">
        <f aca="false">IF(A1648="","",+G1648-H1648)</f>
        <v>#REF!</v>
      </c>
      <c r="J1648" s="662" t="e">
        <f aca="false">IF(A1648="","",IF(#REF!="","",PMT((1+D1648)^(1/12)-1,(#REF!*12)-A1648+1,-E1648)))</f>
        <v>#REF!</v>
      </c>
    </row>
    <row r="1649" customFormat="false" ht="14.25" hidden="false" customHeight="false" outlineLevel="0" collapsed="false">
      <c r="A1649" s="660" t="e">
        <f aca="false">IF(A1648="","",IF(A1648=#REF!*12,"",+A1648+1))</f>
        <v>#REF!</v>
      </c>
      <c r="B1649" s="661" t="e">
        <f aca="false">IF(A1649="","",+B1648)</f>
        <v>#REF!</v>
      </c>
      <c r="C1649" s="661" t="e">
        <f aca="false">IF(A1649="","",IF(#REF!+'Plano Prestação Mensal Proposta'!A1649&gt;120,0,ROUND(IF(B1649&gt;0.045,(0.045*0.5),(0.5)*B1649),7)))</f>
        <v>#REF!</v>
      </c>
      <c r="D1649" s="661" t="e">
        <f aca="false">IF(A1649="","",+B1649-C1649)</f>
        <v>#REF!</v>
      </c>
      <c r="E1649" s="662" t="e">
        <f aca="false">IF(A1649="","",IF(F1648="","",+E1648-F1648))</f>
        <v>#REF!</v>
      </c>
      <c r="F1649" s="662" t="e">
        <f aca="false">IF(A1649="","",IF(J1649="","",+J1649-H1649))</f>
        <v>#REF!</v>
      </c>
      <c r="G1649" s="662" t="e">
        <f aca="false">IF(A1649="","",IF(E1649="","",ROUND(+E1649*((1+B1649)^(1/12)-1),2)))</f>
        <v>#REF!</v>
      </c>
      <c r="H1649" s="662" t="e">
        <f aca="false">IF(A1649="","",IF(E1649="","",ROUND(+E1649*((1+D1649)^(1/12)-1),2)))</f>
        <v>#REF!</v>
      </c>
      <c r="I1649" s="662" t="e">
        <f aca="false">IF(A1649="","",+G1649-H1649)</f>
        <v>#REF!</v>
      </c>
      <c r="J1649" s="662" t="e">
        <f aca="false">IF(A1649="","",IF(#REF!="","",PMT((1+D1649)^(1/12)-1,(#REF!*12)-A1649+1,-E1649)))</f>
        <v>#REF!</v>
      </c>
    </row>
    <row r="1650" customFormat="false" ht="14.25" hidden="false" customHeight="false" outlineLevel="0" collapsed="false">
      <c r="A1650" s="660" t="e">
        <f aca="false">IF(A1649="","",IF(A1649=#REF!*12,"",+A1649+1))</f>
        <v>#REF!</v>
      </c>
      <c r="B1650" s="661" t="e">
        <f aca="false">IF(A1650="","",+B1649)</f>
        <v>#REF!</v>
      </c>
      <c r="C1650" s="661" t="e">
        <f aca="false">IF(A1650="","",IF(#REF!+'Plano Prestação Mensal Proposta'!A1650&gt;120,0,ROUND(IF(B1650&gt;0.045,(0.045*0.5),(0.5)*B1650),7)))</f>
        <v>#REF!</v>
      </c>
      <c r="D1650" s="661" t="e">
        <f aca="false">IF(A1650="","",+B1650-C1650)</f>
        <v>#REF!</v>
      </c>
      <c r="E1650" s="662" t="e">
        <f aca="false">IF(A1650="","",IF(F1649="","",+E1649-F1649))</f>
        <v>#REF!</v>
      </c>
      <c r="F1650" s="662" t="e">
        <f aca="false">IF(A1650="","",IF(J1650="","",+J1650-H1650))</f>
        <v>#REF!</v>
      </c>
      <c r="G1650" s="662" t="e">
        <f aca="false">IF(A1650="","",IF(E1650="","",ROUND(+E1650*((1+B1650)^(1/12)-1),2)))</f>
        <v>#REF!</v>
      </c>
      <c r="H1650" s="662" t="e">
        <f aca="false">IF(A1650="","",IF(E1650="","",ROUND(+E1650*((1+D1650)^(1/12)-1),2)))</f>
        <v>#REF!</v>
      </c>
      <c r="I1650" s="662" t="e">
        <f aca="false">IF(A1650="","",+G1650-H1650)</f>
        <v>#REF!</v>
      </c>
      <c r="J1650" s="662" t="e">
        <f aca="false">IF(A1650="","",IF(#REF!="","",PMT((1+D1650)^(1/12)-1,(#REF!*12)-A1650+1,-E1650)))</f>
        <v>#REF!</v>
      </c>
    </row>
    <row r="1651" customFormat="false" ht="14.25" hidden="false" customHeight="false" outlineLevel="0" collapsed="false">
      <c r="A1651" s="660" t="e">
        <f aca="false">IF(A1650="","",IF(A1650=#REF!*12,"",+A1650+1))</f>
        <v>#REF!</v>
      </c>
      <c r="B1651" s="661" t="e">
        <f aca="false">IF(A1651="","",+B1650)</f>
        <v>#REF!</v>
      </c>
      <c r="C1651" s="661" t="e">
        <f aca="false">IF(A1651="","",IF(#REF!+'Plano Prestação Mensal Proposta'!A1651&gt;120,0,ROUND(IF(B1651&gt;0.045,(0.045*0.5),(0.5)*B1651),7)))</f>
        <v>#REF!</v>
      </c>
      <c r="D1651" s="661" t="e">
        <f aca="false">IF(A1651="","",+B1651-C1651)</f>
        <v>#REF!</v>
      </c>
      <c r="E1651" s="662" t="e">
        <f aca="false">IF(A1651="","",IF(F1650="","",+E1650-F1650))</f>
        <v>#REF!</v>
      </c>
      <c r="F1651" s="662" t="e">
        <f aca="false">IF(A1651="","",IF(J1651="","",+J1651-H1651))</f>
        <v>#REF!</v>
      </c>
      <c r="G1651" s="662" t="e">
        <f aca="false">IF(A1651="","",IF(E1651="","",ROUND(+E1651*((1+B1651)^(1/12)-1),2)))</f>
        <v>#REF!</v>
      </c>
      <c r="H1651" s="662" t="e">
        <f aca="false">IF(A1651="","",IF(E1651="","",ROUND(+E1651*((1+D1651)^(1/12)-1),2)))</f>
        <v>#REF!</v>
      </c>
      <c r="I1651" s="662" t="e">
        <f aca="false">IF(A1651="","",+G1651-H1651)</f>
        <v>#REF!</v>
      </c>
      <c r="J1651" s="662" t="e">
        <f aca="false">IF(A1651="","",IF(#REF!="","",PMT((1+D1651)^(1/12)-1,(#REF!*12)-A1651+1,-E1651)))</f>
        <v>#REF!</v>
      </c>
    </row>
    <row r="1652" customFormat="false" ht="14.25" hidden="false" customHeight="false" outlineLevel="0" collapsed="false">
      <c r="A1652" s="660" t="e">
        <f aca="false">IF(A1651="","",IF(A1651=#REF!*12,"",+A1651+1))</f>
        <v>#REF!</v>
      </c>
      <c r="B1652" s="661" t="e">
        <f aca="false">IF(A1652="","",+B1651)</f>
        <v>#REF!</v>
      </c>
      <c r="C1652" s="661" t="e">
        <f aca="false">IF(A1652="","",IF(#REF!+'Plano Prestação Mensal Proposta'!A1652&gt;120,0,ROUND(IF(B1652&gt;0.045,(0.045*0.5),(0.5)*B1652),7)))</f>
        <v>#REF!</v>
      </c>
      <c r="D1652" s="661" t="e">
        <f aca="false">IF(A1652="","",+B1652-C1652)</f>
        <v>#REF!</v>
      </c>
      <c r="E1652" s="662" t="e">
        <f aca="false">IF(A1652="","",IF(F1651="","",+E1651-F1651))</f>
        <v>#REF!</v>
      </c>
      <c r="F1652" s="662" t="e">
        <f aca="false">IF(A1652="","",IF(J1652="","",+J1652-H1652))</f>
        <v>#REF!</v>
      </c>
      <c r="G1652" s="662" t="e">
        <f aca="false">IF(A1652="","",IF(E1652="","",ROUND(+E1652*((1+B1652)^(1/12)-1),2)))</f>
        <v>#REF!</v>
      </c>
      <c r="H1652" s="662" t="e">
        <f aca="false">IF(A1652="","",IF(E1652="","",ROUND(+E1652*((1+D1652)^(1/12)-1),2)))</f>
        <v>#REF!</v>
      </c>
      <c r="I1652" s="662" t="e">
        <f aca="false">IF(A1652="","",+G1652-H1652)</f>
        <v>#REF!</v>
      </c>
      <c r="J1652" s="662" t="e">
        <f aca="false">IF(A1652="","",IF(#REF!="","",PMT((1+D1652)^(1/12)-1,(#REF!*12)-A1652+1,-E1652)))</f>
        <v>#REF!</v>
      </c>
    </row>
    <row r="1653" customFormat="false" ht="14.25" hidden="false" customHeight="false" outlineLevel="0" collapsed="false">
      <c r="A1653" s="660" t="e">
        <f aca="false">IF(A1652="","",IF(A1652=#REF!*12,"",+A1652+1))</f>
        <v>#REF!</v>
      </c>
      <c r="B1653" s="661" t="e">
        <f aca="false">IF(A1653="","",+B1652)</f>
        <v>#REF!</v>
      </c>
      <c r="C1653" s="661" t="e">
        <f aca="false">IF(A1653="","",IF(#REF!+'Plano Prestação Mensal Proposta'!A1653&gt;120,0,ROUND(IF(B1653&gt;0.045,(0.045*0.5),(0.5)*B1653),7)))</f>
        <v>#REF!</v>
      </c>
      <c r="D1653" s="661" t="e">
        <f aca="false">IF(A1653="","",+B1653-C1653)</f>
        <v>#REF!</v>
      </c>
      <c r="E1653" s="662" t="e">
        <f aca="false">IF(A1653="","",IF(F1652="","",+E1652-F1652))</f>
        <v>#REF!</v>
      </c>
      <c r="F1653" s="662" t="e">
        <f aca="false">IF(A1653="","",IF(J1653="","",+J1653-H1653))</f>
        <v>#REF!</v>
      </c>
      <c r="G1653" s="662" t="e">
        <f aca="false">IF(A1653="","",IF(E1653="","",ROUND(+E1653*((1+B1653)^(1/12)-1),2)))</f>
        <v>#REF!</v>
      </c>
      <c r="H1653" s="662" t="e">
        <f aca="false">IF(A1653="","",IF(E1653="","",ROUND(+E1653*((1+D1653)^(1/12)-1),2)))</f>
        <v>#REF!</v>
      </c>
      <c r="I1653" s="662" t="e">
        <f aca="false">IF(A1653="","",+G1653-H1653)</f>
        <v>#REF!</v>
      </c>
      <c r="J1653" s="662" t="e">
        <f aca="false">IF(A1653="","",IF(#REF!="","",PMT((1+D1653)^(1/12)-1,(#REF!*12)-A1653+1,-E1653)))</f>
        <v>#REF!</v>
      </c>
    </row>
    <row r="1654" customFormat="false" ht="14.25" hidden="false" customHeight="false" outlineLevel="0" collapsed="false">
      <c r="A1654" s="660" t="e">
        <f aca="false">IF(A1653="","",IF(A1653=#REF!*12,"",+A1653+1))</f>
        <v>#REF!</v>
      </c>
      <c r="B1654" s="661" t="e">
        <f aca="false">IF(A1654="","",+B1653)</f>
        <v>#REF!</v>
      </c>
      <c r="C1654" s="661" t="e">
        <f aca="false">IF(A1654="","",IF(#REF!+'Plano Prestação Mensal Proposta'!A1654&gt;120,0,ROUND(IF(B1654&gt;0.045,(0.045*0.5),(0.5)*B1654),7)))</f>
        <v>#REF!</v>
      </c>
      <c r="D1654" s="661" t="e">
        <f aca="false">IF(A1654="","",+B1654-C1654)</f>
        <v>#REF!</v>
      </c>
      <c r="E1654" s="662" t="e">
        <f aca="false">IF(A1654="","",IF(F1653="","",+E1653-F1653))</f>
        <v>#REF!</v>
      </c>
      <c r="F1654" s="662" t="e">
        <f aca="false">IF(A1654="","",IF(J1654="","",+J1654-H1654))</f>
        <v>#REF!</v>
      </c>
      <c r="G1654" s="662" t="e">
        <f aca="false">IF(A1654="","",IF(E1654="","",ROUND(+E1654*((1+B1654)^(1/12)-1),2)))</f>
        <v>#REF!</v>
      </c>
      <c r="H1654" s="662" t="e">
        <f aca="false">IF(A1654="","",IF(E1654="","",ROUND(+E1654*((1+D1654)^(1/12)-1),2)))</f>
        <v>#REF!</v>
      </c>
      <c r="I1654" s="662" t="e">
        <f aca="false">IF(A1654="","",+G1654-H1654)</f>
        <v>#REF!</v>
      </c>
      <c r="J1654" s="662" t="e">
        <f aca="false">IF(A1654="","",IF(#REF!="","",PMT((1+D1654)^(1/12)-1,(#REF!*12)-A1654+1,-E1654)))</f>
        <v>#REF!</v>
      </c>
    </row>
    <row r="1655" customFormat="false" ht="14.25" hidden="false" customHeight="false" outlineLevel="0" collapsed="false">
      <c r="A1655" s="660" t="e">
        <f aca="false">IF(A1654="","",IF(A1654=#REF!*12,"",+A1654+1))</f>
        <v>#REF!</v>
      </c>
      <c r="B1655" s="661" t="e">
        <f aca="false">IF(A1655="","",+B1654)</f>
        <v>#REF!</v>
      </c>
      <c r="C1655" s="661" t="e">
        <f aca="false">IF(A1655="","",IF(#REF!+'Plano Prestação Mensal Proposta'!A1655&gt;120,0,ROUND(IF(B1655&gt;0.045,(0.045*0.5),(0.5)*B1655),7)))</f>
        <v>#REF!</v>
      </c>
      <c r="D1655" s="661" t="e">
        <f aca="false">IF(A1655="","",+B1655-C1655)</f>
        <v>#REF!</v>
      </c>
      <c r="E1655" s="662" t="e">
        <f aca="false">IF(A1655="","",IF(F1654="","",+E1654-F1654))</f>
        <v>#REF!</v>
      </c>
      <c r="F1655" s="662" t="e">
        <f aca="false">IF(A1655="","",IF(J1655="","",+J1655-H1655))</f>
        <v>#REF!</v>
      </c>
      <c r="G1655" s="662" t="e">
        <f aca="false">IF(A1655="","",IF(E1655="","",ROUND(+E1655*((1+B1655)^(1/12)-1),2)))</f>
        <v>#REF!</v>
      </c>
      <c r="H1655" s="662" t="e">
        <f aca="false">IF(A1655="","",IF(E1655="","",ROUND(+E1655*((1+D1655)^(1/12)-1),2)))</f>
        <v>#REF!</v>
      </c>
      <c r="I1655" s="662" t="e">
        <f aca="false">IF(A1655="","",+G1655-H1655)</f>
        <v>#REF!</v>
      </c>
      <c r="J1655" s="662" t="e">
        <f aca="false">IF(A1655="","",IF(#REF!="","",PMT((1+D1655)^(1/12)-1,(#REF!*12)-A1655+1,-E1655)))</f>
        <v>#REF!</v>
      </c>
    </row>
    <row r="1656" customFormat="false" ht="14.25" hidden="false" customHeight="false" outlineLevel="0" collapsed="false">
      <c r="A1656" s="660" t="e">
        <f aca="false">IF(A1655="","",IF(A1655=#REF!*12,"",+A1655+1))</f>
        <v>#REF!</v>
      </c>
      <c r="B1656" s="661" t="e">
        <f aca="false">IF(A1656="","",+B1655)</f>
        <v>#REF!</v>
      </c>
      <c r="C1656" s="661" t="e">
        <f aca="false">IF(A1656="","",IF(#REF!+'Plano Prestação Mensal Proposta'!A1656&gt;120,0,ROUND(IF(B1656&gt;0.045,(0.045*0.5),(0.5)*B1656),7)))</f>
        <v>#REF!</v>
      </c>
      <c r="D1656" s="661" t="e">
        <f aca="false">IF(A1656="","",+B1656-C1656)</f>
        <v>#REF!</v>
      </c>
      <c r="E1656" s="662" t="e">
        <f aca="false">IF(A1656="","",IF(F1655="","",+E1655-F1655))</f>
        <v>#REF!</v>
      </c>
      <c r="F1656" s="662" t="e">
        <f aca="false">IF(A1656="","",IF(J1656="","",+J1656-H1656))</f>
        <v>#REF!</v>
      </c>
      <c r="G1656" s="662" t="e">
        <f aca="false">IF(A1656="","",IF(E1656="","",ROUND(+E1656*((1+B1656)^(1/12)-1),2)))</f>
        <v>#REF!</v>
      </c>
      <c r="H1656" s="662" t="e">
        <f aca="false">IF(A1656="","",IF(E1656="","",ROUND(+E1656*((1+D1656)^(1/12)-1),2)))</f>
        <v>#REF!</v>
      </c>
      <c r="I1656" s="662" t="e">
        <f aca="false">IF(A1656="","",+G1656-H1656)</f>
        <v>#REF!</v>
      </c>
      <c r="J1656" s="662" t="e">
        <f aca="false">IF(A1656="","",IF(#REF!="","",PMT((1+D1656)^(1/12)-1,(#REF!*12)-A1656+1,-E1656)))</f>
        <v>#REF!</v>
      </c>
    </row>
    <row r="1657" customFormat="false" ht="14.25" hidden="false" customHeight="false" outlineLevel="0" collapsed="false">
      <c r="A1657" s="660" t="e">
        <f aca="false">IF(A1656="","",IF(A1656=#REF!*12,"",+A1656+1))</f>
        <v>#REF!</v>
      </c>
      <c r="B1657" s="661" t="e">
        <f aca="false">IF(A1657="","",+B1656)</f>
        <v>#REF!</v>
      </c>
      <c r="C1657" s="661" t="e">
        <f aca="false">IF(A1657="","",IF(#REF!+'Plano Prestação Mensal Proposta'!A1657&gt;120,0,ROUND(IF(B1657&gt;0.045,(0.045*0.5),(0.5)*B1657),7)))</f>
        <v>#REF!</v>
      </c>
      <c r="D1657" s="661" t="e">
        <f aca="false">IF(A1657="","",+B1657-C1657)</f>
        <v>#REF!</v>
      </c>
      <c r="E1657" s="662" t="e">
        <f aca="false">IF(A1657="","",IF(F1656="","",+E1656-F1656))</f>
        <v>#REF!</v>
      </c>
      <c r="F1657" s="662" t="e">
        <f aca="false">IF(A1657="","",IF(J1657="","",+J1657-H1657))</f>
        <v>#REF!</v>
      </c>
      <c r="G1657" s="662" t="e">
        <f aca="false">IF(A1657="","",IF(E1657="","",ROUND(+E1657*((1+B1657)^(1/12)-1),2)))</f>
        <v>#REF!</v>
      </c>
      <c r="H1657" s="662" t="e">
        <f aca="false">IF(A1657="","",IF(E1657="","",ROUND(+E1657*((1+D1657)^(1/12)-1),2)))</f>
        <v>#REF!</v>
      </c>
      <c r="I1657" s="662" t="e">
        <f aca="false">IF(A1657="","",+G1657-H1657)</f>
        <v>#REF!</v>
      </c>
      <c r="J1657" s="662" t="e">
        <f aca="false">IF(A1657="","",IF(#REF!="","",PMT((1+D1657)^(1/12)-1,(#REF!*12)-A1657+1,-E1657)))</f>
        <v>#REF!</v>
      </c>
    </row>
    <row r="1658" customFormat="false" ht="14.25" hidden="false" customHeight="false" outlineLevel="0" collapsed="false">
      <c r="A1658" s="660" t="e">
        <f aca="false">IF(A1657="","",IF(A1657=#REF!*12,"",+A1657+1))</f>
        <v>#REF!</v>
      </c>
      <c r="B1658" s="661" t="e">
        <f aca="false">IF(A1658="","",+B1657)</f>
        <v>#REF!</v>
      </c>
      <c r="C1658" s="661" t="e">
        <f aca="false">IF(A1658="","",IF(#REF!+'Plano Prestação Mensal Proposta'!A1658&gt;120,0,ROUND(IF(B1658&gt;0.045,(0.045*0.5),(0.5)*B1658),7)))</f>
        <v>#REF!</v>
      </c>
      <c r="D1658" s="661" t="e">
        <f aca="false">IF(A1658="","",+B1658-C1658)</f>
        <v>#REF!</v>
      </c>
      <c r="E1658" s="662" t="e">
        <f aca="false">IF(A1658="","",IF(F1657="","",+E1657-F1657))</f>
        <v>#REF!</v>
      </c>
      <c r="F1658" s="662" t="e">
        <f aca="false">IF(A1658="","",IF(J1658="","",+J1658-H1658))</f>
        <v>#REF!</v>
      </c>
      <c r="G1658" s="662" t="e">
        <f aca="false">IF(A1658="","",IF(E1658="","",ROUND(+E1658*((1+B1658)^(1/12)-1),2)))</f>
        <v>#REF!</v>
      </c>
      <c r="H1658" s="662" t="e">
        <f aca="false">IF(A1658="","",IF(E1658="","",ROUND(+E1658*((1+D1658)^(1/12)-1),2)))</f>
        <v>#REF!</v>
      </c>
      <c r="I1658" s="662" t="e">
        <f aca="false">IF(A1658="","",+G1658-H1658)</f>
        <v>#REF!</v>
      </c>
      <c r="J1658" s="662" t="e">
        <f aca="false">IF(A1658="","",IF(#REF!="","",PMT((1+D1658)^(1/12)-1,(#REF!*12)-A1658+1,-E1658)))</f>
        <v>#REF!</v>
      </c>
    </row>
    <row r="1659" customFormat="false" ht="14.25" hidden="false" customHeight="false" outlineLevel="0" collapsed="false">
      <c r="A1659" s="660" t="e">
        <f aca="false">IF(A1658="","",IF(A1658=#REF!*12,"",+A1658+1))</f>
        <v>#REF!</v>
      </c>
      <c r="B1659" s="661" t="e">
        <f aca="false">IF(A1659="","",+B1658)</f>
        <v>#REF!</v>
      </c>
      <c r="C1659" s="661" t="e">
        <f aca="false">IF(A1659="","",IF(#REF!+'Plano Prestação Mensal Proposta'!A1659&gt;120,0,ROUND(IF(B1659&gt;0.045,(0.045*0.5),(0.5)*B1659),7)))</f>
        <v>#REF!</v>
      </c>
      <c r="D1659" s="661" t="e">
        <f aca="false">IF(A1659="","",+B1659-C1659)</f>
        <v>#REF!</v>
      </c>
      <c r="E1659" s="662" t="e">
        <f aca="false">IF(A1659="","",IF(F1658="","",+E1658-F1658))</f>
        <v>#REF!</v>
      </c>
      <c r="F1659" s="662" t="e">
        <f aca="false">IF(A1659="","",IF(J1659="","",+J1659-H1659))</f>
        <v>#REF!</v>
      </c>
      <c r="G1659" s="662" t="e">
        <f aca="false">IF(A1659="","",IF(E1659="","",ROUND(+E1659*((1+B1659)^(1/12)-1),2)))</f>
        <v>#REF!</v>
      </c>
      <c r="H1659" s="662" t="e">
        <f aca="false">IF(A1659="","",IF(E1659="","",ROUND(+E1659*((1+D1659)^(1/12)-1),2)))</f>
        <v>#REF!</v>
      </c>
      <c r="I1659" s="662" t="e">
        <f aca="false">IF(A1659="","",+G1659-H1659)</f>
        <v>#REF!</v>
      </c>
      <c r="J1659" s="662" t="e">
        <f aca="false">IF(A1659="","",IF(#REF!="","",PMT((1+D1659)^(1/12)-1,(#REF!*12)-A1659+1,-E1659)))</f>
        <v>#REF!</v>
      </c>
    </row>
    <row r="1660" customFormat="false" ht="14.25" hidden="false" customHeight="false" outlineLevel="0" collapsed="false">
      <c r="A1660" s="660" t="e">
        <f aca="false">IF(A1659="","",IF(A1659=#REF!*12,"",+A1659+1))</f>
        <v>#REF!</v>
      </c>
      <c r="B1660" s="661" t="e">
        <f aca="false">IF(A1660="","",+B1659)</f>
        <v>#REF!</v>
      </c>
      <c r="C1660" s="661" t="e">
        <f aca="false">IF(A1660="","",IF(#REF!+'Plano Prestação Mensal Proposta'!A1660&gt;120,0,ROUND(IF(B1660&gt;0.045,(0.045*0.5),(0.5)*B1660),7)))</f>
        <v>#REF!</v>
      </c>
      <c r="D1660" s="661" t="e">
        <f aca="false">IF(A1660="","",+B1660-C1660)</f>
        <v>#REF!</v>
      </c>
      <c r="E1660" s="662" t="e">
        <f aca="false">IF(A1660="","",IF(F1659="","",+E1659-F1659))</f>
        <v>#REF!</v>
      </c>
      <c r="F1660" s="662" t="e">
        <f aca="false">IF(A1660="","",IF(J1660="","",+J1660-H1660))</f>
        <v>#REF!</v>
      </c>
      <c r="G1660" s="662" t="e">
        <f aca="false">IF(A1660="","",IF(E1660="","",ROUND(+E1660*((1+B1660)^(1/12)-1),2)))</f>
        <v>#REF!</v>
      </c>
      <c r="H1660" s="662" t="e">
        <f aca="false">IF(A1660="","",IF(E1660="","",ROUND(+E1660*((1+D1660)^(1/12)-1),2)))</f>
        <v>#REF!</v>
      </c>
      <c r="I1660" s="662" t="e">
        <f aca="false">IF(A1660="","",+G1660-H1660)</f>
        <v>#REF!</v>
      </c>
      <c r="J1660" s="662" t="e">
        <f aca="false">IF(A1660="","",IF(#REF!="","",PMT((1+D1660)^(1/12)-1,(#REF!*12)-A1660+1,-E1660)))</f>
        <v>#REF!</v>
      </c>
    </row>
    <row r="1661" customFormat="false" ht="14.25" hidden="false" customHeight="false" outlineLevel="0" collapsed="false">
      <c r="A1661" s="660" t="e">
        <f aca="false">IF(A1660="","",IF(A1660=#REF!*12,"",+A1660+1))</f>
        <v>#REF!</v>
      </c>
      <c r="B1661" s="661" t="e">
        <f aca="false">IF(A1661="","",+B1660)</f>
        <v>#REF!</v>
      </c>
      <c r="C1661" s="661" t="e">
        <f aca="false">IF(A1661="","",IF(#REF!+'Plano Prestação Mensal Proposta'!A1661&gt;120,0,ROUND(IF(B1661&gt;0.045,(0.045*0.5),(0.5)*B1661),7)))</f>
        <v>#REF!</v>
      </c>
      <c r="D1661" s="661" t="e">
        <f aca="false">IF(A1661="","",+B1661-C1661)</f>
        <v>#REF!</v>
      </c>
      <c r="E1661" s="662" t="e">
        <f aca="false">IF(A1661="","",IF(F1660="","",+E1660-F1660))</f>
        <v>#REF!</v>
      </c>
      <c r="F1661" s="662" t="e">
        <f aca="false">IF(A1661="","",IF(J1661="","",+J1661-H1661))</f>
        <v>#REF!</v>
      </c>
      <c r="G1661" s="662" t="e">
        <f aca="false">IF(A1661="","",IF(E1661="","",ROUND(+E1661*((1+B1661)^(1/12)-1),2)))</f>
        <v>#REF!</v>
      </c>
      <c r="H1661" s="662" t="e">
        <f aca="false">IF(A1661="","",IF(E1661="","",ROUND(+E1661*((1+D1661)^(1/12)-1),2)))</f>
        <v>#REF!</v>
      </c>
      <c r="I1661" s="662" t="e">
        <f aca="false">IF(A1661="","",+G1661-H1661)</f>
        <v>#REF!</v>
      </c>
      <c r="J1661" s="662" t="e">
        <f aca="false">IF(A1661="","",IF(#REF!="","",PMT((1+D1661)^(1/12)-1,(#REF!*12)-A1661+1,-E1661)))</f>
        <v>#REF!</v>
      </c>
    </row>
    <row r="1662" customFormat="false" ht="14.25" hidden="false" customHeight="false" outlineLevel="0" collapsed="false">
      <c r="A1662" s="660" t="e">
        <f aca="false">IF(A1661="","",IF(A1661=#REF!*12,"",+A1661+1))</f>
        <v>#REF!</v>
      </c>
      <c r="B1662" s="661" t="e">
        <f aca="false">IF(A1662="","",+B1661)</f>
        <v>#REF!</v>
      </c>
      <c r="C1662" s="661" t="e">
        <f aca="false">IF(A1662="","",IF(#REF!+'Plano Prestação Mensal Proposta'!A1662&gt;120,0,ROUND(IF(B1662&gt;0.045,(0.045*0.5),(0.5)*B1662),7)))</f>
        <v>#REF!</v>
      </c>
      <c r="D1662" s="661" t="e">
        <f aca="false">IF(A1662="","",+B1662-C1662)</f>
        <v>#REF!</v>
      </c>
      <c r="E1662" s="662" t="e">
        <f aca="false">IF(A1662="","",IF(F1661="","",+E1661-F1661))</f>
        <v>#REF!</v>
      </c>
      <c r="F1662" s="662" t="e">
        <f aca="false">IF(A1662="","",IF(J1662="","",+J1662-H1662))</f>
        <v>#REF!</v>
      </c>
      <c r="G1662" s="662" t="e">
        <f aca="false">IF(A1662="","",IF(E1662="","",ROUND(+E1662*((1+B1662)^(1/12)-1),2)))</f>
        <v>#REF!</v>
      </c>
      <c r="H1662" s="662" t="e">
        <f aca="false">IF(A1662="","",IF(E1662="","",ROUND(+E1662*((1+D1662)^(1/12)-1),2)))</f>
        <v>#REF!</v>
      </c>
      <c r="I1662" s="662" t="e">
        <f aca="false">IF(A1662="","",+G1662-H1662)</f>
        <v>#REF!</v>
      </c>
      <c r="J1662" s="662" t="e">
        <f aca="false">IF(A1662="","",IF(#REF!="","",PMT((1+D1662)^(1/12)-1,(#REF!*12)-A1662+1,-E1662)))</f>
        <v>#REF!</v>
      </c>
    </row>
    <row r="1663" customFormat="false" ht="14.25" hidden="false" customHeight="false" outlineLevel="0" collapsed="false">
      <c r="A1663" s="660" t="e">
        <f aca="false">IF(A1662="","",IF(A1662=#REF!*12,"",+A1662+1))</f>
        <v>#REF!</v>
      </c>
      <c r="B1663" s="661" t="e">
        <f aca="false">IF(A1663="","",+B1662)</f>
        <v>#REF!</v>
      </c>
      <c r="C1663" s="661" t="e">
        <f aca="false">IF(A1663="","",IF(#REF!+'Plano Prestação Mensal Proposta'!A1663&gt;120,0,ROUND(IF(B1663&gt;0.045,(0.045*0.5),(0.5)*B1663),7)))</f>
        <v>#REF!</v>
      </c>
      <c r="D1663" s="661" t="e">
        <f aca="false">IF(A1663="","",+B1663-C1663)</f>
        <v>#REF!</v>
      </c>
      <c r="E1663" s="662" t="e">
        <f aca="false">IF(A1663="","",IF(F1662="","",+E1662-F1662))</f>
        <v>#REF!</v>
      </c>
      <c r="F1663" s="662" t="e">
        <f aca="false">IF(A1663="","",IF(J1663="","",+J1663-H1663))</f>
        <v>#REF!</v>
      </c>
      <c r="G1663" s="662" t="e">
        <f aca="false">IF(A1663="","",IF(E1663="","",ROUND(+E1663*((1+B1663)^(1/12)-1),2)))</f>
        <v>#REF!</v>
      </c>
      <c r="H1663" s="662" t="e">
        <f aca="false">IF(A1663="","",IF(E1663="","",ROUND(+E1663*((1+D1663)^(1/12)-1),2)))</f>
        <v>#REF!</v>
      </c>
      <c r="I1663" s="662" t="e">
        <f aca="false">IF(A1663="","",+G1663-H1663)</f>
        <v>#REF!</v>
      </c>
      <c r="J1663" s="662" t="e">
        <f aca="false">IF(A1663="","",IF(#REF!="","",PMT((1+D1663)^(1/12)-1,(#REF!*12)-A1663+1,-E1663)))</f>
        <v>#REF!</v>
      </c>
    </row>
    <row r="1664" customFormat="false" ht="14.25" hidden="false" customHeight="false" outlineLevel="0" collapsed="false">
      <c r="A1664" s="660" t="e">
        <f aca="false">IF(A1663="","",IF(A1663=#REF!*12,"",+A1663+1))</f>
        <v>#REF!</v>
      </c>
      <c r="B1664" s="661" t="e">
        <f aca="false">IF(A1664="","",+B1663)</f>
        <v>#REF!</v>
      </c>
      <c r="C1664" s="661" t="e">
        <f aca="false">IF(A1664="","",IF(#REF!+'Plano Prestação Mensal Proposta'!A1664&gt;120,0,ROUND(IF(B1664&gt;0.045,(0.045*0.5),(0.5)*B1664),7)))</f>
        <v>#REF!</v>
      </c>
      <c r="D1664" s="661" t="e">
        <f aca="false">IF(A1664="","",+B1664-C1664)</f>
        <v>#REF!</v>
      </c>
      <c r="E1664" s="662" t="e">
        <f aca="false">IF(A1664="","",IF(F1663="","",+E1663-F1663))</f>
        <v>#REF!</v>
      </c>
      <c r="F1664" s="662" t="e">
        <f aca="false">IF(A1664="","",IF(J1664="","",+J1664-H1664))</f>
        <v>#REF!</v>
      </c>
      <c r="G1664" s="662" t="e">
        <f aca="false">IF(A1664="","",IF(E1664="","",ROUND(+E1664*((1+B1664)^(1/12)-1),2)))</f>
        <v>#REF!</v>
      </c>
      <c r="H1664" s="662" t="e">
        <f aca="false">IF(A1664="","",IF(E1664="","",ROUND(+E1664*((1+D1664)^(1/12)-1),2)))</f>
        <v>#REF!</v>
      </c>
      <c r="I1664" s="662" t="e">
        <f aca="false">IF(A1664="","",+G1664-H1664)</f>
        <v>#REF!</v>
      </c>
      <c r="J1664" s="662" t="e">
        <f aca="false">IF(A1664="","",IF(#REF!="","",PMT((1+D1664)^(1/12)-1,(#REF!*12)-A1664+1,-E1664)))</f>
        <v>#REF!</v>
      </c>
    </row>
    <row r="1665" customFormat="false" ht="14.25" hidden="false" customHeight="false" outlineLevel="0" collapsed="false">
      <c r="A1665" s="660" t="e">
        <f aca="false">IF(A1664="","",IF(A1664=#REF!*12,"",+A1664+1))</f>
        <v>#REF!</v>
      </c>
      <c r="B1665" s="661" t="e">
        <f aca="false">IF(A1665="","",+B1664)</f>
        <v>#REF!</v>
      </c>
      <c r="C1665" s="661" t="e">
        <f aca="false">IF(A1665="","",IF(#REF!+'Plano Prestação Mensal Proposta'!A1665&gt;120,0,ROUND(IF(B1665&gt;0.045,(0.045*0.5),(0.5)*B1665),7)))</f>
        <v>#REF!</v>
      </c>
      <c r="D1665" s="661" t="e">
        <f aca="false">IF(A1665="","",+B1665-C1665)</f>
        <v>#REF!</v>
      </c>
      <c r="E1665" s="662" t="e">
        <f aca="false">IF(A1665="","",IF(F1664="","",+E1664-F1664))</f>
        <v>#REF!</v>
      </c>
      <c r="F1665" s="662" t="e">
        <f aca="false">IF(A1665="","",IF(J1665="","",+J1665-H1665))</f>
        <v>#REF!</v>
      </c>
      <c r="G1665" s="662" t="e">
        <f aca="false">IF(A1665="","",IF(E1665="","",ROUND(+E1665*((1+B1665)^(1/12)-1),2)))</f>
        <v>#REF!</v>
      </c>
      <c r="H1665" s="662" t="e">
        <f aca="false">IF(A1665="","",IF(E1665="","",ROUND(+E1665*((1+D1665)^(1/12)-1),2)))</f>
        <v>#REF!</v>
      </c>
      <c r="I1665" s="662" t="e">
        <f aca="false">IF(A1665="","",+G1665-H1665)</f>
        <v>#REF!</v>
      </c>
      <c r="J1665" s="662" t="e">
        <f aca="false">IF(A1665="","",IF(#REF!="","",PMT((1+D1665)^(1/12)-1,(#REF!*12)-A1665+1,-E1665)))</f>
        <v>#REF!</v>
      </c>
    </row>
    <row r="1666" customFormat="false" ht="14.25" hidden="false" customHeight="false" outlineLevel="0" collapsed="false">
      <c r="A1666" s="660" t="e">
        <f aca="false">IF(A1665="","",IF(A1665=#REF!*12,"",+A1665+1))</f>
        <v>#REF!</v>
      </c>
      <c r="B1666" s="661" t="e">
        <f aca="false">IF(A1666="","",+B1665)</f>
        <v>#REF!</v>
      </c>
      <c r="C1666" s="661" t="e">
        <f aca="false">IF(A1666="","",IF(#REF!+'Plano Prestação Mensal Proposta'!A1666&gt;120,0,ROUND(IF(B1666&gt;0.045,(0.045*0.5),(0.5)*B1666),7)))</f>
        <v>#REF!</v>
      </c>
      <c r="D1666" s="661" t="e">
        <f aca="false">IF(A1666="","",+B1666-C1666)</f>
        <v>#REF!</v>
      </c>
      <c r="E1666" s="662" t="e">
        <f aca="false">IF(A1666="","",IF(F1665="","",+E1665-F1665))</f>
        <v>#REF!</v>
      </c>
      <c r="F1666" s="662" t="e">
        <f aca="false">IF(A1666="","",IF(J1666="","",+J1666-H1666))</f>
        <v>#REF!</v>
      </c>
      <c r="G1666" s="662" t="e">
        <f aca="false">IF(A1666="","",IF(E1666="","",ROUND(+E1666*((1+B1666)^(1/12)-1),2)))</f>
        <v>#REF!</v>
      </c>
      <c r="H1666" s="662" t="e">
        <f aca="false">IF(A1666="","",IF(E1666="","",ROUND(+E1666*((1+D1666)^(1/12)-1),2)))</f>
        <v>#REF!</v>
      </c>
      <c r="I1666" s="662" t="e">
        <f aca="false">IF(A1666="","",+G1666-H1666)</f>
        <v>#REF!</v>
      </c>
      <c r="J1666" s="662" t="e">
        <f aca="false">IF(A1666="","",IF(#REF!="","",PMT((1+D1666)^(1/12)-1,(#REF!*12)-A1666+1,-E1666)))</f>
        <v>#REF!</v>
      </c>
    </row>
    <row r="1667" customFormat="false" ht="14.25" hidden="false" customHeight="false" outlineLevel="0" collapsed="false">
      <c r="A1667" s="660" t="e">
        <f aca="false">IF(A1666="","",IF(A1666=#REF!*12,"",+A1666+1))</f>
        <v>#REF!</v>
      </c>
      <c r="B1667" s="661" t="e">
        <f aca="false">IF(A1667="","",+B1666)</f>
        <v>#REF!</v>
      </c>
      <c r="C1667" s="661" t="e">
        <f aca="false">IF(A1667="","",IF(#REF!+'Plano Prestação Mensal Proposta'!A1667&gt;120,0,ROUND(IF(B1667&gt;0.045,(0.045*0.5),(0.5)*B1667),7)))</f>
        <v>#REF!</v>
      </c>
      <c r="D1667" s="661" t="e">
        <f aca="false">IF(A1667="","",+B1667-C1667)</f>
        <v>#REF!</v>
      </c>
      <c r="E1667" s="662" t="e">
        <f aca="false">IF(A1667="","",IF(F1666="","",+E1666-F1666))</f>
        <v>#REF!</v>
      </c>
      <c r="F1667" s="662" t="e">
        <f aca="false">IF(A1667="","",IF(J1667="","",+J1667-H1667))</f>
        <v>#REF!</v>
      </c>
      <c r="G1667" s="662" t="e">
        <f aca="false">IF(A1667="","",IF(E1667="","",ROUND(+E1667*((1+B1667)^(1/12)-1),2)))</f>
        <v>#REF!</v>
      </c>
      <c r="H1667" s="662" t="e">
        <f aca="false">IF(A1667="","",IF(E1667="","",ROUND(+E1667*((1+D1667)^(1/12)-1),2)))</f>
        <v>#REF!</v>
      </c>
      <c r="I1667" s="662" t="e">
        <f aca="false">IF(A1667="","",+G1667-H1667)</f>
        <v>#REF!</v>
      </c>
      <c r="J1667" s="662" t="e">
        <f aca="false">IF(A1667="","",IF(#REF!="","",PMT((1+D1667)^(1/12)-1,(#REF!*12)-A1667+1,-E1667)))</f>
        <v>#REF!</v>
      </c>
    </row>
    <row r="1668" customFormat="false" ht="14.25" hidden="false" customHeight="false" outlineLevel="0" collapsed="false">
      <c r="A1668" s="660" t="e">
        <f aca="false">IF(A1667="","",IF(A1667=#REF!*12,"",+A1667+1))</f>
        <v>#REF!</v>
      </c>
      <c r="B1668" s="661" t="e">
        <f aca="false">IF(A1668="","",+B1667)</f>
        <v>#REF!</v>
      </c>
      <c r="C1668" s="661" t="e">
        <f aca="false">IF(A1668="","",IF(#REF!+'Plano Prestação Mensal Proposta'!A1668&gt;120,0,ROUND(IF(B1668&gt;0.045,(0.045*0.5),(0.5)*B1668),7)))</f>
        <v>#REF!</v>
      </c>
      <c r="D1668" s="661" t="e">
        <f aca="false">IF(A1668="","",+B1668-C1668)</f>
        <v>#REF!</v>
      </c>
      <c r="E1668" s="662" t="e">
        <f aca="false">IF(A1668="","",IF(F1667="","",+E1667-F1667))</f>
        <v>#REF!</v>
      </c>
      <c r="F1668" s="662" t="e">
        <f aca="false">IF(A1668="","",IF(J1668="","",+J1668-H1668))</f>
        <v>#REF!</v>
      </c>
      <c r="G1668" s="662" t="e">
        <f aca="false">IF(A1668="","",IF(E1668="","",ROUND(+E1668*((1+B1668)^(1/12)-1),2)))</f>
        <v>#REF!</v>
      </c>
      <c r="H1668" s="662" t="e">
        <f aca="false">IF(A1668="","",IF(E1668="","",ROUND(+E1668*((1+D1668)^(1/12)-1),2)))</f>
        <v>#REF!</v>
      </c>
      <c r="I1668" s="662" t="e">
        <f aca="false">IF(A1668="","",+G1668-H1668)</f>
        <v>#REF!</v>
      </c>
      <c r="J1668" s="662" t="e">
        <f aca="false">IF(A1668="","",IF(#REF!="","",PMT((1+D1668)^(1/12)-1,(#REF!*12)-A1668+1,-E1668)))</f>
        <v>#REF!</v>
      </c>
    </row>
    <row r="1669" customFormat="false" ht="14.25" hidden="false" customHeight="false" outlineLevel="0" collapsed="false">
      <c r="A1669" s="660" t="e">
        <f aca="false">IF(A1668="","",IF(A1668=#REF!*12,"",+A1668+1))</f>
        <v>#REF!</v>
      </c>
      <c r="B1669" s="661" t="e">
        <f aca="false">IF(A1669="","",+B1668)</f>
        <v>#REF!</v>
      </c>
      <c r="C1669" s="661" t="e">
        <f aca="false">IF(A1669="","",IF(#REF!+'Plano Prestação Mensal Proposta'!A1669&gt;120,0,ROUND(IF(B1669&gt;0.045,(0.045*0.5),(0.5)*B1669),7)))</f>
        <v>#REF!</v>
      </c>
      <c r="D1669" s="661" t="e">
        <f aca="false">IF(A1669="","",+B1669-C1669)</f>
        <v>#REF!</v>
      </c>
      <c r="E1669" s="662" t="e">
        <f aca="false">IF(A1669="","",IF(F1668="","",+E1668-F1668))</f>
        <v>#REF!</v>
      </c>
      <c r="F1669" s="662" t="e">
        <f aca="false">IF(A1669="","",IF(J1669="","",+J1669-H1669))</f>
        <v>#REF!</v>
      </c>
      <c r="G1669" s="662" t="e">
        <f aca="false">IF(A1669="","",IF(E1669="","",ROUND(+E1669*((1+B1669)^(1/12)-1),2)))</f>
        <v>#REF!</v>
      </c>
      <c r="H1669" s="662" t="e">
        <f aca="false">IF(A1669="","",IF(E1669="","",ROUND(+E1669*((1+D1669)^(1/12)-1),2)))</f>
        <v>#REF!</v>
      </c>
      <c r="I1669" s="662" t="e">
        <f aca="false">IF(A1669="","",+G1669-H1669)</f>
        <v>#REF!</v>
      </c>
      <c r="J1669" s="662" t="e">
        <f aca="false">IF(A1669="","",IF(#REF!="","",PMT((1+D1669)^(1/12)-1,(#REF!*12)-A1669+1,-E1669)))</f>
        <v>#REF!</v>
      </c>
    </row>
    <row r="1670" customFormat="false" ht="14.25" hidden="false" customHeight="false" outlineLevel="0" collapsed="false">
      <c r="A1670" s="660" t="e">
        <f aca="false">IF(A1669="","",IF(A1669=#REF!*12,"",+A1669+1))</f>
        <v>#REF!</v>
      </c>
      <c r="B1670" s="661" t="e">
        <f aca="false">IF(A1670="","",+B1669)</f>
        <v>#REF!</v>
      </c>
      <c r="C1670" s="661" t="e">
        <f aca="false">IF(A1670="","",IF(#REF!+'Plano Prestação Mensal Proposta'!A1670&gt;120,0,ROUND(IF(B1670&gt;0.045,(0.045*0.5),(0.5)*B1670),7)))</f>
        <v>#REF!</v>
      </c>
      <c r="D1670" s="661" t="e">
        <f aca="false">IF(A1670="","",+B1670-C1670)</f>
        <v>#REF!</v>
      </c>
      <c r="E1670" s="662" t="e">
        <f aca="false">IF(A1670="","",IF(F1669="","",+E1669-F1669))</f>
        <v>#REF!</v>
      </c>
      <c r="F1670" s="662" t="e">
        <f aca="false">IF(A1670="","",IF(J1670="","",+J1670-H1670))</f>
        <v>#REF!</v>
      </c>
      <c r="G1670" s="662" t="e">
        <f aca="false">IF(A1670="","",IF(E1670="","",ROUND(+E1670*((1+B1670)^(1/12)-1),2)))</f>
        <v>#REF!</v>
      </c>
      <c r="H1670" s="662" t="e">
        <f aca="false">IF(A1670="","",IF(E1670="","",ROUND(+E1670*((1+D1670)^(1/12)-1),2)))</f>
        <v>#REF!</v>
      </c>
      <c r="I1670" s="662" t="e">
        <f aca="false">IF(A1670="","",+G1670-H1670)</f>
        <v>#REF!</v>
      </c>
      <c r="J1670" s="662" t="e">
        <f aca="false">IF(A1670="","",IF(#REF!="","",PMT((1+D1670)^(1/12)-1,(#REF!*12)-A1670+1,-E1670)))</f>
        <v>#REF!</v>
      </c>
    </row>
    <row r="1671" customFormat="false" ht="14.25" hidden="false" customHeight="false" outlineLevel="0" collapsed="false">
      <c r="A1671" s="660" t="e">
        <f aca="false">IF(A1670="","",IF(A1670=#REF!*12,"",+A1670+1))</f>
        <v>#REF!</v>
      </c>
      <c r="B1671" s="661" t="e">
        <f aca="false">IF(A1671="","",+B1670)</f>
        <v>#REF!</v>
      </c>
      <c r="C1671" s="661" t="e">
        <f aca="false">IF(A1671="","",IF(#REF!+'Plano Prestação Mensal Proposta'!A1671&gt;120,0,ROUND(IF(B1671&gt;0.045,(0.045*0.5),(0.5)*B1671),7)))</f>
        <v>#REF!</v>
      </c>
      <c r="D1671" s="661" t="e">
        <f aca="false">IF(A1671="","",+B1671-C1671)</f>
        <v>#REF!</v>
      </c>
      <c r="E1671" s="662" t="e">
        <f aca="false">IF(A1671="","",IF(F1670="","",+E1670-F1670))</f>
        <v>#REF!</v>
      </c>
      <c r="F1671" s="662" t="e">
        <f aca="false">IF(A1671="","",IF(J1671="","",+J1671-H1671))</f>
        <v>#REF!</v>
      </c>
      <c r="G1671" s="662" t="e">
        <f aca="false">IF(A1671="","",IF(E1671="","",ROUND(+E1671*((1+B1671)^(1/12)-1),2)))</f>
        <v>#REF!</v>
      </c>
      <c r="H1671" s="662" t="e">
        <f aca="false">IF(A1671="","",IF(E1671="","",ROUND(+E1671*((1+D1671)^(1/12)-1),2)))</f>
        <v>#REF!</v>
      </c>
      <c r="I1671" s="662" t="e">
        <f aca="false">IF(A1671="","",+G1671-H1671)</f>
        <v>#REF!</v>
      </c>
      <c r="J1671" s="662" t="e">
        <f aca="false">IF(A1671="","",IF(#REF!="","",PMT((1+D1671)^(1/12)-1,(#REF!*12)-A1671+1,-E1671)))</f>
        <v>#REF!</v>
      </c>
    </row>
    <row r="1672" customFormat="false" ht="14.25" hidden="false" customHeight="false" outlineLevel="0" collapsed="false">
      <c r="A1672" s="660" t="e">
        <f aca="false">IF(A1671="","",IF(A1671=#REF!*12,"",+A1671+1))</f>
        <v>#REF!</v>
      </c>
      <c r="B1672" s="661" t="e">
        <f aca="false">IF(A1672="","",+B1671)</f>
        <v>#REF!</v>
      </c>
      <c r="C1672" s="661" t="e">
        <f aca="false">IF(A1672="","",IF(#REF!+'Plano Prestação Mensal Proposta'!A1672&gt;120,0,ROUND(IF(B1672&gt;0.045,(0.045*0.5),(0.5)*B1672),7)))</f>
        <v>#REF!</v>
      </c>
      <c r="D1672" s="661" t="e">
        <f aca="false">IF(A1672="","",+B1672-C1672)</f>
        <v>#REF!</v>
      </c>
      <c r="E1672" s="662" t="e">
        <f aca="false">IF(A1672="","",IF(F1671="","",+E1671-F1671))</f>
        <v>#REF!</v>
      </c>
      <c r="F1672" s="662" t="e">
        <f aca="false">IF(A1672="","",IF(J1672="","",+J1672-H1672))</f>
        <v>#REF!</v>
      </c>
      <c r="G1672" s="662" t="e">
        <f aca="false">IF(A1672="","",IF(E1672="","",ROUND(+E1672*((1+B1672)^(1/12)-1),2)))</f>
        <v>#REF!</v>
      </c>
      <c r="H1672" s="662" t="e">
        <f aca="false">IF(A1672="","",IF(E1672="","",ROUND(+E1672*((1+D1672)^(1/12)-1),2)))</f>
        <v>#REF!</v>
      </c>
      <c r="I1672" s="662" t="e">
        <f aca="false">IF(A1672="","",+G1672-H1672)</f>
        <v>#REF!</v>
      </c>
      <c r="J1672" s="662" t="e">
        <f aca="false">IF(A1672="","",IF(#REF!="","",PMT((1+D1672)^(1/12)-1,(#REF!*12)-A1672+1,-E1672)))</f>
        <v>#REF!</v>
      </c>
    </row>
    <row r="1673" customFormat="false" ht="14.25" hidden="false" customHeight="false" outlineLevel="0" collapsed="false">
      <c r="A1673" s="660" t="e">
        <f aca="false">IF(A1672="","",IF(A1672=#REF!*12,"",+A1672+1))</f>
        <v>#REF!</v>
      </c>
      <c r="B1673" s="661" t="e">
        <f aca="false">IF(A1673="","",+B1672)</f>
        <v>#REF!</v>
      </c>
      <c r="C1673" s="661" t="e">
        <f aca="false">IF(A1673="","",IF(#REF!+'Plano Prestação Mensal Proposta'!A1673&gt;120,0,ROUND(IF(B1673&gt;0.045,(0.045*0.5),(0.5)*B1673),7)))</f>
        <v>#REF!</v>
      </c>
      <c r="D1673" s="661" t="e">
        <f aca="false">IF(A1673="","",+B1673-C1673)</f>
        <v>#REF!</v>
      </c>
      <c r="E1673" s="662" t="e">
        <f aca="false">IF(A1673="","",IF(F1672="","",+E1672-F1672))</f>
        <v>#REF!</v>
      </c>
      <c r="F1673" s="662" t="e">
        <f aca="false">IF(A1673="","",IF(J1673="","",+J1673-H1673))</f>
        <v>#REF!</v>
      </c>
      <c r="G1673" s="662" t="e">
        <f aca="false">IF(A1673="","",IF(E1673="","",ROUND(+E1673*((1+B1673)^(1/12)-1),2)))</f>
        <v>#REF!</v>
      </c>
      <c r="H1673" s="662" t="e">
        <f aca="false">IF(A1673="","",IF(E1673="","",ROUND(+E1673*((1+D1673)^(1/12)-1),2)))</f>
        <v>#REF!</v>
      </c>
      <c r="I1673" s="662" t="e">
        <f aca="false">IF(A1673="","",+G1673-H1673)</f>
        <v>#REF!</v>
      </c>
      <c r="J1673" s="662" t="e">
        <f aca="false">IF(A1673="","",IF(#REF!="","",PMT((1+D1673)^(1/12)-1,(#REF!*12)-A1673+1,-E1673)))</f>
        <v>#REF!</v>
      </c>
    </row>
    <row r="1674" customFormat="false" ht="14.25" hidden="false" customHeight="false" outlineLevel="0" collapsed="false">
      <c r="A1674" s="660" t="e">
        <f aca="false">IF(A1673="","",IF(A1673=#REF!*12,"",+A1673+1))</f>
        <v>#REF!</v>
      </c>
      <c r="B1674" s="661" t="e">
        <f aca="false">IF(A1674="","",+B1673)</f>
        <v>#REF!</v>
      </c>
      <c r="C1674" s="661" t="e">
        <f aca="false">IF(A1674="","",IF(#REF!+'Plano Prestação Mensal Proposta'!A1674&gt;120,0,ROUND(IF(B1674&gt;0.045,(0.045*0.5),(0.5)*B1674),7)))</f>
        <v>#REF!</v>
      </c>
      <c r="D1674" s="661" t="e">
        <f aca="false">IF(A1674="","",+B1674-C1674)</f>
        <v>#REF!</v>
      </c>
      <c r="E1674" s="662" t="e">
        <f aca="false">IF(A1674="","",IF(F1673="","",+E1673-F1673))</f>
        <v>#REF!</v>
      </c>
      <c r="F1674" s="662" t="e">
        <f aca="false">IF(A1674="","",IF(J1674="","",+J1674-H1674))</f>
        <v>#REF!</v>
      </c>
      <c r="G1674" s="662" t="e">
        <f aca="false">IF(A1674="","",IF(E1674="","",ROUND(+E1674*((1+B1674)^(1/12)-1),2)))</f>
        <v>#REF!</v>
      </c>
      <c r="H1674" s="662" t="e">
        <f aca="false">IF(A1674="","",IF(E1674="","",ROUND(+E1674*((1+D1674)^(1/12)-1),2)))</f>
        <v>#REF!</v>
      </c>
      <c r="I1674" s="662" t="e">
        <f aca="false">IF(A1674="","",+G1674-H1674)</f>
        <v>#REF!</v>
      </c>
      <c r="J1674" s="662" t="e">
        <f aca="false">IF(A1674="","",IF(#REF!="","",PMT((1+D1674)^(1/12)-1,(#REF!*12)-A1674+1,-E1674)))</f>
        <v>#REF!</v>
      </c>
    </row>
    <row r="1675" customFormat="false" ht="14.25" hidden="false" customHeight="false" outlineLevel="0" collapsed="false">
      <c r="A1675" s="660" t="e">
        <f aca="false">IF(A1674="","",IF(A1674=#REF!*12,"",+A1674+1))</f>
        <v>#REF!</v>
      </c>
      <c r="B1675" s="661" t="e">
        <f aca="false">IF(A1675="","",+B1674)</f>
        <v>#REF!</v>
      </c>
      <c r="C1675" s="661" t="e">
        <f aca="false">IF(A1675="","",IF(#REF!+'Plano Prestação Mensal Proposta'!A1675&gt;120,0,ROUND(IF(B1675&gt;0.045,(0.045*0.5),(0.5)*B1675),7)))</f>
        <v>#REF!</v>
      </c>
      <c r="D1675" s="661" t="e">
        <f aca="false">IF(A1675="","",+B1675-C1675)</f>
        <v>#REF!</v>
      </c>
      <c r="E1675" s="662" t="e">
        <f aca="false">IF(A1675="","",IF(F1674="","",+E1674-F1674))</f>
        <v>#REF!</v>
      </c>
      <c r="F1675" s="662" t="e">
        <f aca="false">IF(A1675="","",IF(J1675="","",+J1675-H1675))</f>
        <v>#REF!</v>
      </c>
      <c r="G1675" s="662" t="e">
        <f aca="false">IF(A1675="","",IF(E1675="","",ROUND(+E1675*((1+B1675)^(1/12)-1),2)))</f>
        <v>#REF!</v>
      </c>
      <c r="H1675" s="662" t="e">
        <f aca="false">IF(A1675="","",IF(E1675="","",ROUND(+E1675*((1+D1675)^(1/12)-1),2)))</f>
        <v>#REF!</v>
      </c>
      <c r="I1675" s="662" t="e">
        <f aca="false">IF(A1675="","",+G1675-H1675)</f>
        <v>#REF!</v>
      </c>
      <c r="J1675" s="662" t="e">
        <f aca="false">IF(A1675="","",IF(#REF!="","",PMT((1+D1675)^(1/12)-1,(#REF!*12)-A1675+1,-E1675)))</f>
        <v>#REF!</v>
      </c>
    </row>
    <row r="1676" customFormat="false" ht="14.25" hidden="false" customHeight="false" outlineLevel="0" collapsed="false">
      <c r="A1676" s="660" t="e">
        <f aca="false">IF(A1675="","",IF(A1675=#REF!*12,"",+A1675+1))</f>
        <v>#REF!</v>
      </c>
      <c r="B1676" s="661" t="e">
        <f aca="false">IF(A1676="","",+B1675)</f>
        <v>#REF!</v>
      </c>
      <c r="C1676" s="661" t="e">
        <f aca="false">IF(A1676="","",IF(#REF!+'Plano Prestação Mensal Proposta'!A1676&gt;120,0,ROUND(IF(B1676&gt;0.045,(0.045*0.5),(0.5)*B1676),7)))</f>
        <v>#REF!</v>
      </c>
      <c r="D1676" s="661" t="e">
        <f aca="false">IF(A1676="","",+B1676-C1676)</f>
        <v>#REF!</v>
      </c>
      <c r="E1676" s="662" t="e">
        <f aca="false">IF(A1676="","",IF(F1675="","",+E1675-F1675))</f>
        <v>#REF!</v>
      </c>
      <c r="F1676" s="662" t="e">
        <f aca="false">IF(A1676="","",IF(J1676="","",+J1676-H1676))</f>
        <v>#REF!</v>
      </c>
      <c r="G1676" s="662" t="e">
        <f aca="false">IF(A1676="","",IF(E1676="","",ROUND(+E1676*((1+B1676)^(1/12)-1),2)))</f>
        <v>#REF!</v>
      </c>
      <c r="H1676" s="662" t="e">
        <f aca="false">IF(A1676="","",IF(E1676="","",ROUND(+E1676*((1+D1676)^(1/12)-1),2)))</f>
        <v>#REF!</v>
      </c>
      <c r="I1676" s="662" t="e">
        <f aca="false">IF(A1676="","",+G1676-H1676)</f>
        <v>#REF!</v>
      </c>
      <c r="J1676" s="662" t="e">
        <f aca="false">IF(A1676="","",IF(#REF!="","",PMT((1+D1676)^(1/12)-1,(#REF!*12)-A1676+1,-E1676)))</f>
        <v>#REF!</v>
      </c>
    </row>
    <row r="1677" customFormat="false" ht="14.25" hidden="false" customHeight="false" outlineLevel="0" collapsed="false">
      <c r="A1677" s="660" t="e">
        <f aca="false">IF(A1676="","",IF(A1676=#REF!*12,"",+A1676+1))</f>
        <v>#REF!</v>
      </c>
      <c r="B1677" s="661" t="e">
        <f aca="false">IF(A1677="","",+B1676)</f>
        <v>#REF!</v>
      </c>
      <c r="C1677" s="661" t="e">
        <f aca="false">IF(A1677="","",IF(#REF!+'Plano Prestação Mensal Proposta'!A1677&gt;120,0,ROUND(IF(B1677&gt;0.045,(0.045*0.5),(0.5)*B1677),7)))</f>
        <v>#REF!</v>
      </c>
      <c r="D1677" s="661" t="e">
        <f aca="false">IF(A1677="","",+B1677-C1677)</f>
        <v>#REF!</v>
      </c>
      <c r="E1677" s="662" t="e">
        <f aca="false">IF(A1677="","",IF(F1676="","",+E1676-F1676))</f>
        <v>#REF!</v>
      </c>
      <c r="F1677" s="662" t="e">
        <f aca="false">IF(A1677="","",IF(J1677="","",+J1677-H1677))</f>
        <v>#REF!</v>
      </c>
      <c r="G1677" s="662" t="e">
        <f aca="false">IF(A1677="","",IF(E1677="","",ROUND(+E1677*((1+B1677)^(1/12)-1),2)))</f>
        <v>#REF!</v>
      </c>
      <c r="H1677" s="662" t="e">
        <f aca="false">IF(A1677="","",IF(E1677="","",ROUND(+E1677*((1+D1677)^(1/12)-1),2)))</f>
        <v>#REF!</v>
      </c>
      <c r="I1677" s="662" t="e">
        <f aca="false">IF(A1677="","",+G1677-H1677)</f>
        <v>#REF!</v>
      </c>
      <c r="J1677" s="662" t="e">
        <f aca="false">IF(A1677="","",IF(#REF!="","",PMT((1+D1677)^(1/12)-1,(#REF!*12)-A1677+1,-E1677)))</f>
        <v>#REF!</v>
      </c>
    </row>
    <row r="1678" customFormat="false" ht="14.25" hidden="false" customHeight="false" outlineLevel="0" collapsed="false">
      <c r="A1678" s="660" t="e">
        <f aca="false">IF(A1677="","",IF(A1677=#REF!*12,"",+A1677+1))</f>
        <v>#REF!</v>
      </c>
      <c r="B1678" s="661" t="e">
        <f aca="false">IF(A1678="","",+B1677)</f>
        <v>#REF!</v>
      </c>
      <c r="C1678" s="661" t="e">
        <f aca="false">IF(A1678="","",IF(#REF!+'Plano Prestação Mensal Proposta'!A1678&gt;120,0,ROUND(IF(B1678&gt;0.045,(0.045*0.5),(0.5)*B1678),7)))</f>
        <v>#REF!</v>
      </c>
      <c r="D1678" s="661" t="e">
        <f aca="false">IF(A1678="","",+B1678-C1678)</f>
        <v>#REF!</v>
      </c>
      <c r="E1678" s="662" t="e">
        <f aca="false">IF(A1678="","",IF(F1677="","",+E1677-F1677))</f>
        <v>#REF!</v>
      </c>
      <c r="F1678" s="662" t="e">
        <f aca="false">IF(A1678="","",IF(J1678="","",+J1678-H1678))</f>
        <v>#REF!</v>
      </c>
      <c r="G1678" s="662" t="e">
        <f aca="false">IF(A1678="","",IF(E1678="","",ROUND(+E1678*((1+B1678)^(1/12)-1),2)))</f>
        <v>#REF!</v>
      </c>
      <c r="H1678" s="662" t="e">
        <f aca="false">IF(A1678="","",IF(E1678="","",ROUND(+E1678*((1+D1678)^(1/12)-1),2)))</f>
        <v>#REF!</v>
      </c>
      <c r="I1678" s="662" t="e">
        <f aca="false">IF(A1678="","",+G1678-H1678)</f>
        <v>#REF!</v>
      </c>
      <c r="J1678" s="662" t="e">
        <f aca="false">IF(A1678="","",IF(#REF!="","",PMT((1+D1678)^(1/12)-1,(#REF!*12)-A1678+1,-E1678)))</f>
        <v>#REF!</v>
      </c>
    </row>
    <row r="1679" customFormat="false" ht="14.25" hidden="false" customHeight="false" outlineLevel="0" collapsed="false">
      <c r="A1679" s="660" t="e">
        <f aca="false">IF(A1678="","",IF(A1678=#REF!*12,"",+A1678+1))</f>
        <v>#REF!</v>
      </c>
      <c r="B1679" s="661" t="e">
        <f aca="false">IF(A1679="","",+B1678)</f>
        <v>#REF!</v>
      </c>
      <c r="C1679" s="661" t="e">
        <f aca="false">IF(A1679="","",IF(#REF!+'Plano Prestação Mensal Proposta'!A1679&gt;120,0,ROUND(IF(B1679&gt;0.045,(0.045*0.5),(0.5)*B1679),7)))</f>
        <v>#REF!</v>
      </c>
      <c r="D1679" s="661" t="e">
        <f aca="false">IF(A1679="","",+B1679-C1679)</f>
        <v>#REF!</v>
      </c>
      <c r="E1679" s="662" t="e">
        <f aca="false">IF(A1679="","",IF(F1678="","",+E1678-F1678))</f>
        <v>#REF!</v>
      </c>
      <c r="F1679" s="662" t="e">
        <f aca="false">IF(A1679="","",IF(J1679="","",+J1679-H1679))</f>
        <v>#REF!</v>
      </c>
      <c r="G1679" s="662" t="e">
        <f aca="false">IF(A1679="","",IF(E1679="","",ROUND(+E1679*((1+B1679)^(1/12)-1),2)))</f>
        <v>#REF!</v>
      </c>
      <c r="H1679" s="662" t="e">
        <f aca="false">IF(A1679="","",IF(E1679="","",ROUND(+E1679*((1+D1679)^(1/12)-1),2)))</f>
        <v>#REF!</v>
      </c>
      <c r="I1679" s="662" t="e">
        <f aca="false">IF(A1679="","",+G1679-H1679)</f>
        <v>#REF!</v>
      </c>
      <c r="J1679" s="662" t="e">
        <f aca="false">IF(A1679="","",IF(#REF!="","",PMT((1+D1679)^(1/12)-1,(#REF!*12)-A1679+1,-E1679)))</f>
        <v>#REF!</v>
      </c>
    </row>
    <row r="1680" customFormat="false" ht="14.25" hidden="false" customHeight="false" outlineLevel="0" collapsed="false">
      <c r="A1680" s="660" t="e">
        <f aca="false">IF(A1679="","",IF(A1679=#REF!*12,"",+A1679+1))</f>
        <v>#REF!</v>
      </c>
      <c r="B1680" s="661" t="e">
        <f aca="false">IF(A1680="","",+B1679)</f>
        <v>#REF!</v>
      </c>
      <c r="C1680" s="661" t="e">
        <f aca="false">IF(A1680="","",IF(#REF!+'Plano Prestação Mensal Proposta'!A1680&gt;120,0,ROUND(IF(B1680&gt;0.045,(0.045*0.5),(0.5)*B1680),7)))</f>
        <v>#REF!</v>
      </c>
      <c r="D1680" s="661" t="e">
        <f aca="false">IF(A1680="","",+B1680-C1680)</f>
        <v>#REF!</v>
      </c>
      <c r="E1680" s="662" t="e">
        <f aca="false">IF(A1680="","",IF(F1679="","",+E1679-F1679))</f>
        <v>#REF!</v>
      </c>
      <c r="F1680" s="662" t="e">
        <f aca="false">IF(A1680="","",IF(J1680="","",+J1680-H1680))</f>
        <v>#REF!</v>
      </c>
      <c r="G1680" s="662" t="e">
        <f aca="false">IF(A1680="","",IF(E1680="","",ROUND(+E1680*((1+B1680)^(1/12)-1),2)))</f>
        <v>#REF!</v>
      </c>
      <c r="H1680" s="662" t="e">
        <f aca="false">IF(A1680="","",IF(E1680="","",ROUND(+E1680*((1+D1680)^(1/12)-1),2)))</f>
        <v>#REF!</v>
      </c>
      <c r="I1680" s="662" t="e">
        <f aca="false">IF(A1680="","",+G1680-H1680)</f>
        <v>#REF!</v>
      </c>
      <c r="J1680" s="662" t="e">
        <f aca="false">IF(A1680="","",IF(#REF!="","",PMT((1+D1680)^(1/12)-1,(#REF!*12)-A1680+1,-E1680)))</f>
        <v>#REF!</v>
      </c>
    </row>
    <row r="1681" customFormat="false" ht="14.25" hidden="false" customHeight="false" outlineLevel="0" collapsed="false">
      <c r="A1681" s="660" t="e">
        <f aca="false">IF(A1680="","",IF(A1680=#REF!*12,"",+A1680+1))</f>
        <v>#REF!</v>
      </c>
      <c r="B1681" s="661" t="e">
        <f aca="false">IF(A1681="","",+B1680)</f>
        <v>#REF!</v>
      </c>
      <c r="C1681" s="661" t="e">
        <f aca="false">IF(A1681="","",IF(#REF!+'Plano Prestação Mensal Proposta'!A1681&gt;120,0,ROUND(IF(B1681&gt;0.045,(0.045*0.5),(0.5)*B1681),7)))</f>
        <v>#REF!</v>
      </c>
      <c r="D1681" s="661" t="e">
        <f aca="false">IF(A1681="","",+B1681-C1681)</f>
        <v>#REF!</v>
      </c>
      <c r="E1681" s="662" t="e">
        <f aca="false">IF(A1681="","",IF(F1680="","",+E1680-F1680))</f>
        <v>#REF!</v>
      </c>
      <c r="F1681" s="662" t="e">
        <f aca="false">IF(A1681="","",IF(J1681="","",+J1681-H1681))</f>
        <v>#REF!</v>
      </c>
      <c r="G1681" s="662" t="e">
        <f aca="false">IF(A1681="","",IF(E1681="","",ROUND(+E1681*((1+B1681)^(1/12)-1),2)))</f>
        <v>#REF!</v>
      </c>
      <c r="H1681" s="662" t="e">
        <f aca="false">IF(A1681="","",IF(E1681="","",ROUND(+E1681*((1+D1681)^(1/12)-1),2)))</f>
        <v>#REF!</v>
      </c>
      <c r="I1681" s="662" t="e">
        <f aca="false">IF(A1681="","",+G1681-H1681)</f>
        <v>#REF!</v>
      </c>
      <c r="J1681" s="662" t="e">
        <f aca="false">IF(A1681="","",IF(#REF!="","",PMT((1+D1681)^(1/12)-1,(#REF!*12)-A1681+1,-E1681)))</f>
        <v>#REF!</v>
      </c>
    </row>
    <row r="1682" customFormat="false" ht="14.25" hidden="false" customHeight="false" outlineLevel="0" collapsed="false">
      <c r="A1682" s="660" t="e">
        <f aca="false">IF(A1681="","",IF(A1681=#REF!*12,"",+A1681+1))</f>
        <v>#REF!</v>
      </c>
      <c r="B1682" s="661" t="e">
        <f aca="false">IF(A1682="","",+B1681)</f>
        <v>#REF!</v>
      </c>
      <c r="C1682" s="661" t="e">
        <f aca="false">IF(A1682="","",IF(#REF!+'Plano Prestação Mensal Proposta'!A1682&gt;120,0,ROUND(IF(B1682&gt;0.045,(0.045*0.5),(0.5)*B1682),7)))</f>
        <v>#REF!</v>
      </c>
      <c r="D1682" s="661" t="e">
        <f aca="false">IF(A1682="","",+B1682-C1682)</f>
        <v>#REF!</v>
      </c>
      <c r="E1682" s="662" t="e">
        <f aca="false">IF(A1682="","",IF(F1681="","",+E1681-F1681))</f>
        <v>#REF!</v>
      </c>
      <c r="F1682" s="662" t="e">
        <f aca="false">IF(A1682="","",IF(J1682="","",+J1682-H1682))</f>
        <v>#REF!</v>
      </c>
      <c r="G1682" s="662" t="e">
        <f aca="false">IF(A1682="","",IF(E1682="","",ROUND(+E1682*((1+B1682)^(1/12)-1),2)))</f>
        <v>#REF!</v>
      </c>
      <c r="H1682" s="662" t="e">
        <f aca="false">IF(A1682="","",IF(E1682="","",ROUND(+E1682*((1+D1682)^(1/12)-1),2)))</f>
        <v>#REF!</v>
      </c>
      <c r="I1682" s="662" t="e">
        <f aca="false">IF(A1682="","",+G1682-H1682)</f>
        <v>#REF!</v>
      </c>
      <c r="J1682" s="662" t="e">
        <f aca="false">IF(A1682="","",IF(#REF!="","",PMT((1+D1682)^(1/12)-1,(#REF!*12)-A1682+1,-E1682)))</f>
        <v>#REF!</v>
      </c>
    </row>
    <row r="1683" customFormat="false" ht="14.25" hidden="false" customHeight="false" outlineLevel="0" collapsed="false">
      <c r="A1683" s="660" t="e">
        <f aca="false">IF(A1682="","",IF(A1682=#REF!*12,"",+A1682+1))</f>
        <v>#REF!</v>
      </c>
      <c r="B1683" s="661" t="e">
        <f aca="false">IF(A1683="","",+B1682)</f>
        <v>#REF!</v>
      </c>
      <c r="C1683" s="661" t="e">
        <f aca="false">IF(A1683="","",IF(#REF!+'Plano Prestação Mensal Proposta'!A1683&gt;120,0,ROUND(IF(B1683&gt;0.045,(0.045*0.5),(0.5)*B1683),7)))</f>
        <v>#REF!</v>
      </c>
      <c r="D1683" s="661" t="e">
        <f aca="false">IF(A1683="","",+B1683-C1683)</f>
        <v>#REF!</v>
      </c>
      <c r="E1683" s="662" t="e">
        <f aca="false">IF(A1683="","",IF(F1682="","",+E1682-F1682))</f>
        <v>#REF!</v>
      </c>
      <c r="F1683" s="662" t="e">
        <f aca="false">IF(A1683="","",IF(J1683="","",+J1683-H1683))</f>
        <v>#REF!</v>
      </c>
      <c r="G1683" s="662" t="e">
        <f aca="false">IF(A1683="","",IF(E1683="","",ROUND(+E1683*((1+B1683)^(1/12)-1),2)))</f>
        <v>#REF!</v>
      </c>
      <c r="H1683" s="662" t="e">
        <f aca="false">IF(A1683="","",IF(E1683="","",ROUND(+E1683*((1+D1683)^(1/12)-1),2)))</f>
        <v>#REF!</v>
      </c>
      <c r="I1683" s="662" t="e">
        <f aca="false">IF(A1683="","",+G1683-H1683)</f>
        <v>#REF!</v>
      </c>
      <c r="J1683" s="662" t="e">
        <f aca="false">IF(A1683="","",IF(#REF!="","",PMT((1+D1683)^(1/12)-1,(#REF!*12)-A1683+1,-E1683)))</f>
        <v>#REF!</v>
      </c>
    </row>
    <row r="1684" customFormat="false" ht="14.25" hidden="false" customHeight="false" outlineLevel="0" collapsed="false">
      <c r="A1684" s="660" t="e">
        <f aca="false">IF(A1683="","",IF(A1683=#REF!*12,"",+A1683+1))</f>
        <v>#REF!</v>
      </c>
      <c r="B1684" s="661" t="e">
        <f aca="false">IF(A1684="","",+B1683)</f>
        <v>#REF!</v>
      </c>
      <c r="C1684" s="661" t="e">
        <f aca="false">IF(A1684="","",IF(#REF!+'Plano Prestação Mensal Proposta'!A1684&gt;120,0,ROUND(IF(B1684&gt;0.045,(0.045*0.5),(0.5)*B1684),7)))</f>
        <v>#REF!</v>
      </c>
      <c r="D1684" s="661" t="e">
        <f aca="false">IF(A1684="","",+B1684-C1684)</f>
        <v>#REF!</v>
      </c>
      <c r="E1684" s="662" t="e">
        <f aca="false">IF(A1684="","",IF(F1683="","",+E1683-F1683))</f>
        <v>#REF!</v>
      </c>
      <c r="F1684" s="662" t="e">
        <f aca="false">IF(A1684="","",IF(J1684="","",+J1684-H1684))</f>
        <v>#REF!</v>
      </c>
      <c r="G1684" s="662" t="e">
        <f aca="false">IF(A1684="","",IF(E1684="","",ROUND(+E1684*((1+B1684)^(1/12)-1),2)))</f>
        <v>#REF!</v>
      </c>
      <c r="H1684" s="662" t="e">
        <f aca="false">IF(A1684="","",IF(E1684="","",ROUND(+E1684*((1+D1684)^(1/12)-1),2)))</f>
        <v>#REF!</v>
      </c>
      <c r="I1684" s="662" t="e">
        <f aca="false">IF(A1684="","",+G1684-H1684)</f>
        <v>#REF!</v>
      </c>
      <c r="J1684" s="662" t="e">
        <f aca="false">IF(A1684="","",IF(#REF!="","",PMT((1+D1684)^(1/12)-1,(#REF!*12)-A1684+1,-E1684)))</f>
        <v>#REF!</v>
      </c>
    </row>
    <row r="1685" customFormat="false" ht="14.25" hidden="false" customHeight="false" outlineLevel="0" collapsed="false">
      <c r="A1685" s="660" t="e">
        <f aca="false">IF(A1684="","",IF(A1684=#REF!*12,"",+A1684+1))</f>
        <v>#REF!</v>
      </c>
      <c r="B1685" s="661" t="e">
        <f aca="false">IF(A1685="","",+B1684)</f>
        <v>#REF!</v>
      </c>
      <c r="C1685" s="661" t="e">
        <f aca="false">IF(A1685="","",IF(#REF!+'Plano Prestação Mensal Proposta'!A1685&gt;120,0,ROUND(IF(B1685&gt;0.045,(0.045*0.5),(0.5)*B1685),7)))</f>
        <v>#REF!</v>
      </c>
      <c r="D1685" s="661" t="e">
        <f aca="false">IF(A1685="","",+B1685-C1685)</f>
        <v>#REF!</v>
      </c>
      <c r="E1685" s="662" t="e">
        <f aca="false">IF(A1685="","",IF(F1684="","",+E1684-F1684))</f>
        <v>#REF!</v>
      </c>
      <c r="F1685" s="662" t="e">
        <f aca="false">IF(A1685="","",IF(J1685="","",+J1685-H1685))</f>
        <v>#REF!</v>
      </c>
      <c r="G1685" s="662" t="e">
        <f aca="false">IF(A1685="","",IF(E1685="","",ROUND(+E1685*((1+B1685)^(1/12)-1),2)))</f>
        <v>#REF!</v>
      </c>
      <c r="H1685" s="662" t="e">
        <f aca="false">IF(A1685="","",IF(E1685="","",ROUND(+E1685*((1+D1685)^(1/12)-1),2)))</f>
        <v>#REF!</v>
      </c>
      <c r="I1685" s="662" t="e">
        <f aca="false">IF(A1685="","",+G1685-H1685)</f>
        <v>#REF!</v>
      </c>
      <c r="J1685" s="662" t="e">
        <f aca="false">IF(A1685="","",IF(#REF!="","",PMT((1+D1685)^(1/12)-1,(#REF!*12)-A1685+1,-E1685)))</f>
        <v>#REF!</v>
      </c>
    </row>
    <row r="1686" customFormat="false" ht="14.25" hidden="false" customHeight="false" outlineLevel="0" collapsed="false">
      <c r="A1686" s="660" t="e">
        <f aca="false">IF(A1685="","",IF(A1685=#REF!*12,"",+A1685+1))</f>
        <v>#REF!</v>
      </c>
      <c r="B1686" s="661" t="e">
        <f aca="false">IF(A1686="","",+B1685)</f>
        <v>#REF!</v>
      </c>
      <c r="C1686" s="661" t="e">
        <f aca="false">IF(A1686="","",IF(#REF!+'Plano Prestação Mensal Proposta'!A1686&gt;120,0,ROUND(IF(B1686&gt;0.045,(0.045*0.5),(0.5)*B1686),7)))</f>
        <v>#REF!</v>
      </c>
      <c r="D1686" s="661" t="e">
        <f aca="false">IF(A1686="","",+B1686-C1686)</f>
        <v>#REF!</v>
      </c>
      <c r="E1686" s="662" t="e">
        <f aca="false">IF(A1686="","",IF(F1685="","",+E1685-F1685))</f>
        <v>#REF!</v>
      </c>
      <c r="F1686" s="662" t="e">
        <f aca="false">IF(A1686="","",IF(J1686="","",+J1686-H1686))</f>
        <v>#REF!</v>
      </c>
      <c r="G1686" s="662" t="e">
        <f aca="false">IF(A1686="","",IF(E1686="","",ROUND(+E1686*((1+B1686)^(1/12)-1),2)))</f>
        <v>#REF!</v>
      </c>
      <c r="H1686" s="662" t="e">
        <f aca="false">IF(A1686="","",IF(E1686="","",ROUND(+E1686*((1+D1686)^(1/12)-1),2)))</f>
        <v>#REF!</v>
      </c>
      <c r="I1686" s="662" t="e">
        <f aca="false">IF(A1686="","",+G1686-H1686)</f>
        <v>#REF!</v>
      </c>
      <c r="J1686" s="662" t="e">
        <f aca="false">IF(A1686="","",IF(#REF!="","",PMT((1+D1686)^(1/12)-1,(#REF!*12)-A1686+1,-E1686)))</f>
        <v>#REF!</v>
      </c>
    </row>
    <row r="1687" customFormat="false" ht="14.25" hidden="false" customHeight="false" outlineLevel="0" collapsed="false">
      <c r="A1687" s="660" t="e">
        <f aca="false">IF(A1686="","",IF(A1686=#REF!*12,"",+A1686+1))</f>
        <v>#REF!</v>
      </c>
      <c r="B1687" s="661" t="e">
        <f aca="false">IF(A1687="","",+B1686)</f>
        <v>#REF!</v>
      </c>
      <c r="C1687" s="661" t="e">
        <f aca="false">IF(A1687="","",IF(#REF!+'Plano Prestação Mensal Proposta'!A1687&gt;120,0,ROUND(IF(B1687&gt;0.045,(0.045*0.5),(0.5)*B1687),7)))</f>
        <v>#REF!</v>
      </c>
      <c r="D1687" s="661" t="e">
        <f aca="false">IF(A1687="","",+B1687-C1687)</f>
        <v>#REF!</v>
      </c>
      <c r="E1687" s="662" t="e">
        <f aca="false">IF(A1687="","",IF(F1686="","",+E1686-F1686))</f>
        <v>#REF!</v>
      </c>
      <c r="F1687" s="662" t="e">
        <f aca="false">IF(A1687="","",IF(J1687="","",+J1687-H1687))</f>
        <v>#REF!</v>
      </c>
      <c r="G1687" s="662" t="e">
        <f aca="false">IF(A1687="","",IF(E1687="","",ROUND(+E1687*((1+B1687)^(1/12)-1),2)))</f>
        <v>#REF!</v>
      </c>
      <c r="H1687" s="662" t="e">
        <f aca="false">IF(A1687="","",IF(E1687="","",ROUND(+E1687*((1+D1687)^(1/12)-1),2)))</f>
        <v>#REF!</v>
      </c>
      <c r="I1687" s="662" t="e">
        <f aca="false">IF(A1687="","",+G1687-H1687)</f>
        <v>#REF!</v>
      </c>
      <c r="J1687" s="662" t="e">
        <f aca="false">IF(A1687="","",IF(#REF!="","",PMT((1+D1687)^(1/12)-1,(#REF!*12)-A1687+1,-E1687)))</f>
        <v>#REF!</v>
      </c>
    </row>
    <row r="1688" customFormat="false" ht="14.25" hidden="false" customHeight="false" outlineLevel="0" collapsed="false">
      <c r="A1688" s="660" t="e">
        <f aca="false">IF(A1687="","",IF(A1687=#REF!*12,"",+A1687+1))</f>
        <v>#REF!</v>
      </c>
      <c r="B1688" s="661" t="e">
        <f aca="false">IF(A1688="","",+B1687)</f>
        <v>#REF!</v>
      </c>
      <c r="C1688" s="661" t="e">
        <f aca="false">IF(A1688="","",IF(#REF!+'Plano Prestação Mensal Proposta'!A1688&gt;120,0,ROUND(IF(B1688&gt;0.045,(0.045*0.5),(0.5)*B1688),7)))</f>
        <v>#REF!</v>
      </c>
      <c r="D1688" s="661" t="e">
        <f aca="false">IF(A1688="","",+B1688-C1688)</f>
        <v>#REF!</v>
      </c>
      <c r="E1688" s="662" t="e">
        <f aca="false">IF(A1688="","",IF(F1687="","",+E1687-F1687))</f>
        <v>#REF!</v>
      </c>
      <c r="F1688" s="662" t="e">
        <f aca="false">IF(A1688="","",IF(J1688="","",+J1688-H1688))</f>
        <v>#REF!</v>
      </c>
      <c r="G1688" s="662" t="e">
        <f aca="false">IF(A1688="","",IF(E1688="","",ROUND(+E1688*((1+B1688)^(1/12)-1),2)))</f>
        <v>#REF!</v>
      </c>
      <c r="H1688" s="662" t="e">
        <f aca="false">IF(A1688="","",IF(E1688="","",ROUND(+E1688*((1+D1688)^(1/12)-1),2)))</f>
        <v>#REF!</v>
      </c>
      <c r="I1688" s="662" t="e">
        <f aca="false">IF(A1688="","",+G1688-H1688)</f>
        <v>#REF!</v>
      </c>
      <c r="J1688" s="662" t="e">
        <f aca="false">IF(A1688="","",IF(#REF!="","",PMT((1+D1688)^(1/12)-1,(#REF!*12)-A1688+1,-E1688)))</f>
        <v>#REF!</v>
      </c>
    </row>
    <row r="1689" customFormat="false" ht="14.25" hidden="false" customHeight="false" outlineLevel="0" collapsed="false">
      <c r="A1689" s="660" t="e">
        <f aca="false">IF(A1688="","",IF(A1688=#REF!*12,"",+A1688+1))</f>
        <v>#REF!</v>
      </c>
      <c r="B1689" s="661" t="e">
        <f aca="false">IF(A1689="","",+B1688)</f>
        <v>#REF!</v>
      </c>
      <c r="C1689" s="661" t="e">
        <f aca="false">IF(A1689="","",IF(#REF!+'Plano Prestação Mensal Proposta'!A1689&gt;120,0,ROUND(IF(B1689&gt;0.045,(0.045*0.5),(0.5)*B1689),7)))</f>
        <v>#REF!</v>
      </c>
      <c r="D1689" s="661" t="e">
        <f aca="false">IF(A1689="","",+B1689-C1689)</f>
        <v>#REF!</v>
      </c>
      <c r="E1689" s="662" t="e">
        <f aca="false">IF(A1689="","",IF(F1688="","",+E1688-F1688))</f>
        <v>#REF!</v>
      </c>
      <c r="F1689" s="662" t="e">
        <f aca="false">IF(A1689="","",IF(J1689="","",+J1689-H1689))</f>
        <v>#REF!</v>
      </c>
      <c r="G1689" s="662" t="e">
        <f aca="false">IF(A1689="","",IF(E1689="","",ROUND(+E1689*((1+B1689)^(1/12)-1),2)))</f>
        <v>#REF!</v>
      </c>
      <c r="H1689" s="662" t="e">
        <f aca="false">IF(A1689="","",IF(E1689="","",ROUND(+E1689*((1+D1689)^(1/12)-1),2)))</f>
        <v>#REF!</v>
      </c>
      <c r="I1689" s="662" t="e">
        <f aca="false">IF(A1689="","",+G1689-H1689)</f>
        <v>#REF!</v>
      </c>
      <c r="J1689" s="662" t="e">
        <f aca="false">IF(A1689="","",IF(#REF!="","",PMT((1+D1689)^(1/12)-1,(#REF!*12)-A1689+1,-E1689)))</f>
        <v>#REF!</v>
      </c>
    </row>
    <row r="1690" customFormat="false" ht="14.25" hidden="false" customHeight="false" outlineLevel="0" collapsed="false">
      <c r="A1690" s="660" t="e">
        <f aca="false">IF(A1689="","",IF(A1689=#REF!*12,"",+A1689+1))</f>
        <v>#REF!</v>
      </c>
      <c r="B1690" s="661" t="e">
        <f aca="false">IF(A1690="","",+B1689)</f>
        <v>#REF!</v>
      </c>
      <c r="C1690" s="661" t="e">
        <f aca="false">IF(A1690="","",IF(#REF!+'Plano Prestação Mensal Proposta'!A1690&gt;120,0,ROUND(IF(B1690&gt;0.045,(0.045*0.5),(0.5)*B1690),7)))</f>
        <v>#REF!</v>
      </c>
      <c r="D1690" s="661" t="e">
        <f aca="false">IF(A1690="","",+B1690-C1690)</f>
        <v>#REF!</v>
      </c>
      <c r="E1690" s="662" t="e">
        <f aca="false">IF(A1690="","",IF(F1689="","",+E1689-F1689))</f>
        <v>#REF!</v>
      </c>
      <c r="F1690" s="662" t="e">
        <f aca="false">IF(A1690="","",IF(J1690="","",+J1690-H1690))</f>
        <v>#REF!</v>
      </c>
      <c r="G1690" s="662" t="e">
        <f aca="false">IF(A1690="","",IF(E1690="","",ROUND(+E1690*((1+B1690)^(1/12)-1),2)))</f>
        <v>#REF!</v>
      </c>
      <c r="H1690" s="662" t="e">
        <f aca="false">IF(A1690="","",IF(E1690="","",ROUND(+E1690*((1+D1690)^(1/12)-1),2)))</f>
        <v>#REF!</v>
      </c>
      <c r="I1690" s="662" t="e">
        <f aca="false">IF(A1690="","",+G1690-H1690)</f>
        <v>#REF!</v>
      </c>
      <c r="J1690" s="662" t="e">
        <f aca="false">IF(A1690="","",IF(#REF!="","",PMT((1+D1690)^(1/12)-1,(#REF!*12)-A1690+1,-E1690)))</f>
        <v>#REF!</v>
      </c>
    </row>
    <row r="1691" customFormat="false" ht="14.25" hidden="false" customHeight="false" outlineLevel="0" collapsed="false">
      <c r="A1691" s="660" t="e">
        <f aca="false">IF(A1690="","",IF(A1690=#REF!*12,"",+A1690+1))</f>
        <v>#REF!</v>
      </c>
      <c r="B1691" s="661" t="e">
        <f aca="false">IF(A1691="","",+B1690)</f>
        <v>#REF!</v>
      </c>
      <c r="C1691" s="661" t="e">
        <f aca="false">IF(A1691="","",IF(#REF!+'Plano Prestação Mensal Proposta'!A1691&gt;120,0,ROUND(IF(B1691&gt;0.045,(0.045*0.5),(0.5)*B1691),7)))</f>
        <v>#REF!</v>
      </c>
      <c r="D1691" s="661" t="e">
        <f aca="false">IF(A1691="","",+B1691-C1691)</f>
        <v>#REF!</v>
      </c>
      <c r="E1691" s="662" t="e">
        <f aca="false">IF(A1691="","",IF(F1690="","",+E1690-F1690))</f>
        <v>#REF!</v>
      </c>
      <c r="F1691" s="662" t="e">
        <f aca="false">IF(A1691="","",IF(J1691="","",+J1691-H1691))</f>
        <v>#REF!</v>
      </c>
      <c r="G1691" s="662" t="e">
        <f aca="false">IF(A1691="","",IF(E1691="","",ROUND(+E1691*((1+B1691)^(1/12)-1),2)))</f>
        <v>#REF!</v>
      </c>
      <c r="H1691" s="662" t="e">
        <f aca="false">IF(A1691="","",IF(E1691="","",ROUND(+E1691*((1+D1691)^(1/12)-1),2)))</f>
        <v>#REF!</v>
      </c>
      <c r="I1691" s="662" t="e">
        <f aca="false">IF(A1691="","",+G1691-H1691)</f>
        <v>#REF!</v>
      </c>
      <c r="J1691" s="662" t="e">
        <f aca="false">IF(A1691="","",IF(#REF!="","",PMT((1+D1691)^(1/12)-1,(#REF!*12)-A1691+1,-E1691)))</f>
        <v>#REF!</v>
      </c>
    </row>
    <row r="1692" customFormat="false" ht="14.25" hidden="false" customHeight="false" outlineLevel="0" collapsed="false">
      <c r="A1692" s="660" t="e">
        <f aca="false">IF(A1691="","",IF(A1691=#REF!*12,"",+A1691+1))</f>
        <v>#REF!</v>
      </c>
      <c r="B1692" s="661" t="e">
        <f aca="false">IF(A1692="","",+B1691)</f>
        <v>#REF!</v>
      </c>
      <c r="C1692" s="661" t="e">
        <f aca="false">IF(A1692="","",IF(#REF!+'Plano Prestação Mensal Proposta'!A1692&gt;120,0,ROUND(IF(B1692&gt;0.045,(0.045*0.5),(0.5)*B1692),7)))</f>
        <v>#REF!</v>
      </c>
      <c r="D1692" s="661" t="e">
        <f aca="false">IF(A1692="","",+B1692-C1692)</f>
        <v>#REF!</v>
      </c>
      <c r="E1692" s="662" t="e">
        <f aca="false">IF(A1692="","",IF(F1691="","",+E1691-F1691))</f>
        <v>#REF!</v>
      </c>
      <c r="F1692" s="662" t="e">
        <f aca="false">IF(A1692="","",IF(J1692="","",+J1692-H1692))</f>
        <v>#REF!</v>
      </c>
      <c r="G1692" s="662" t="e">
        <f aca="false">IF(A1692="","",IF(E1692="","",ROUND(+E1692*((1+B1692)^(1/12)-1),2)))</f>
        <v>#REF!</v>
      </c>
      <c r="H1692" s="662" t="e">
        <f aca="false">IF(A1692="","",IF(E1692="","",ROUND(+E1692*((1+D1692)^(1/12)-1),2)))</f>
        <v>#REF!</v>
      </c>
      <c r="I1692" s="662" t="e">
        <f aca="false">IF(A1692="","",+G1692-H1692)</f>
        <v>#REF!</v>
      </c>
      <c r="J1692" s="662" t="e">
        <f aca="false">IF(A1692="","",IF(#REF!="","",PMT((1+D1692)^(1/12)-1,(#REF!*12)-A1692+1,-E1692)))</f>
        <v>#REF!</v>
      </c>
    </row>
    <row r="1693" customFormat="false" ht="14.25" hidden="false" customHeight="false" outlineLevel="0" collapsed="false">
      <c r="A1693" s="660" t="e">
        <f aca="false">IF(A1692="","",IF(A1692=#REF!*12,"",+A1692+1))</f>
        <v>#REF!</v>
      </c>
      <c r="B1693" s="661" t="e">
        <f aca="false">IF(A1693="","",+B1692)</f>
        <v>#REF!</v>
      </c>
      <c r="C1693" s="661" t="e">
        <f aca="false">IF(A1693="","",IF(#REF!+'Plano Prestação Mensal Proposta'!A1693&gt;120,0,ROUND(IF(B1693&gt;0.045,(0.045*0.5),(0.5)*B1693),7)))</f>
        <v>#REF!</v>
      </c>
      <c r="D1693" s="661" t="e">
        <f aca="false">IF(A1693="","",+B1693-C1693)</f>
        <v>#REF!</v>
      </c>
      <c r="E1693" s="662" t="e">
        <f aca="false">IF(A1693="","",IF(F1692="","",+E1692-F1692))</f>
        <v>#REF!</v>
      </c>
      <c r="F1693" s="662" t="e">
        <f aca="false">IF(A1693="","",IF(J1693="","",+J1693-H1693))</f>
        <v>#REF!</v>
      </c>
      <c r="G1693" s="662" t="e">
        <f aca="false">IF(A1693="","",IF(E1693="","",ROUND(+E1693*((1+B1693)^(1/12)-1),2)))</f>
        <v>#REF!</v>
      </c>
      <c r="H1693" s="662" t="e">
        <f aca="false">IF(A1693="","",IF(E1693="","",ROUND(+E1693*((1+D1693)^(1/12)-1),2)))</f>
        <v>#REF!</v>
      </c>
      <c r="I1693" s="662" t="e">
        <f aca="false">IF(A1693="","",+G1693-H1693)</f>
        <v>#REF!</v>
      </c>
      <c r="J1693" s="662" t="e">
        <f aca="false">IF(A1693="","",IF(#REF!="","",PMT((1+D1693)^(1/12)-1,(#REF!*12)-A1693+1,-E1693)))</f>
        <v>#REF!</v>
      </c>
    </row>
    <row r="1694" customFormat="false" ht="14.25" hidden="false" customHeight="false" outlineLevel="0" collapsed="false">
      <c r="A1694" s="660" t="e">
        <f aca="false">IF(A1693="","",IF(A1693=#REF!*12,"",+A1693+1))</f>
        <v>#REF!</v>
      </c>
      <c r="B1694" s="661" t="e">
        <f aca="false">IF(A1694="","",+B1693)</f>
        <v>#REF!</v>
      </c>
      <c r="C1694" s="661" t="e">
        <f aca="false">IF(A1694="","",IF(#REF!+'Plano Prestação Mensal Proposta'!A1694&gt;120,0,ROUND(IF(B1694&gt;0.045,(0.045*0.5),(0.5)*B1694),7)))</f>
        <v>#REF!</v>
      </c>
      <c r="D1694" s="661" t="e">
        <f aca="false">IF(A1694="","",+B1694-C1694)</f>
        <v>#REF!</v>
      </c>
      <c r="E1694" s="662" t="e">
        <f aca="false">IF(A1694="","",IF(F1693="","",+E1693-F1693))</f>
        <v>#REF!</v>
      </c>
      <c r="F1694" s="662" t="e">
        <f aca="false">IF(A1694="","",IF(J1694="","",+J1694-H1694))</f>
        <v>#REF!</v>
      </c>
      <c r="G1694" s="662" t="e">
        <f aca="false">IF(A1694="","",IF(E1694="","",ROUND(+E1694*((1+B1694)^(1/12)-1),2)))</f>
        <v>#REF!</v>
      </c>
      <c r="H1694" s="662" t="e">
        <f aca="false">IF(A1694="","",IF(E1694="","",ROUND(+E1694*((1+D1694)^(1/12)-1),2)))</f>
        <v>#REF!</v>
      </c>
      <c r="I1694" s="662" t="e">
        <f aca="false">IF(A1694="","",+G1694-H1694)</f>
        <v>#REF!</v>
      </c>
      <c r="J1694" s="662" t="e">
        <f aca="false">IF(A1694="","",IF(#REF!="","",PMT((1+D1694)^(1/12)-1,(#REF!*12)-A1694+1,-E1694)))</f>
        <v>#REF!</v>
      </c>
    </row>
    <row r="1695" customFormat="false" ht="14.25" hidden="false" customHeight="false" outlineLevel="0" collapsed="false">
      <c r="A1695" s="660" t="e">
        <f aca="false">IF(A1694="","",IF(A1694=#REF!*12,"",+A1694+1))</f>
        <v>#REF!</v>
      </c>
      <c r="B1695" s="661" t="e">
        <f aca="false">IF(A1695="","",+B1694)</f>
        <v>#REF!</v>
      </c>
      <c r="C1695" s="661" t="e">
        <f aca="false">IF(A1695="","",IF(#REF!+'Plano Prestação Mensal Proposta'!A1695&gt;120,0,ROUND(IF(B1695&gt;0.045,(0.045*0.5),(0.5)*B1695),7)))</f>
        <v>#REF!</v>
      </c>
      <c r="D1695" s="661" t="e">
        <f aca="false">IF(A1695="","",+B1695-C1695)</f>
        <v>#REF!</v>
      </c>
      <c r="E1695" s="662" t="e">
        <f aca="false">IF(A1695="","",IF(F1694="","",+E1694-F1694))</f>
        <v>#REF!</v>
      </c>
      <c r="F1695" s="662" t="e">
        <f aca="false">IF(A1695="","",IF(J1695="","",+J1695-H1695))</f>
        <v>#REF!</v>
      </c>
      <c r="G1695" s="662" t="e">
        <f aca="false">IF(A1695="","",IF(E1695="","",ROUND(+E1695*((1+B1695)^(1/12)-1),2)))</f>
        <v>#REF!</v>
      </c>
      <c r="H1695" s="662" t="e">
        <f aca="false">IF(A1695="","",IF(E1695="","",ROUND(+E1695*((1+D1695)^(1/12)-1),2)))</f>
        <v>#REF!</v>
      </c>
      <c r="I1695" s="662" t="e">
        <f aca="false">IF(A1695="","",+G1695-H1695)</f>
        <v>#REF!</v>
      </c>
      <c r="J1695" s="662" t="e">
        <f aca="false">IF(A1695="","",IF(#REF!="","",PMT((1+D1695)^(1/12)-1,(#REF!*12)-A1695+1,-E1695)))</f>
        <v>#REF!</v>
      </c>
    </row>
    <row r="1696" customFormat="false" ht="14.25" hidden="false" customHeight="false" outlineLevel="0" collapsed="false">
      <c r="A1696" s="660" t="e">
        <f aca="false">IF(A1695="","",IF(A1695=#REF!*12,"",+A1695+1))</f>
        <v>#REF!</v>
      </c>
      <c r="B1696" s="661" t="e">
        <f aca="false">IF(A1696="","",+B1695)</f>
        <v>#REF!</v>
      </c>
      <c r="C1696" s="661" t="e">
        <f aca="false">IF(A1696="","",IF(#REF!+'Plano Prestação Mensal Proposta'!A1696&gt;120,0,ROUND(IF(B1696&gt;0.045,(0.045*0.5),(0.5)*B1696),7)))</f>
        <v>#REF!</v>
      </c>
      <c r="D1696" s="661" t="e">
        <f aca="false">IF(A1696="","",+B1696-C1696)</f>
        <v>#REF!</v>
      </c>
      <c r="E1696" s="662" t="e">
        <f aca="false">IF(A1696="","",IF(F1695="","",+E1695-F1695))</f>
        <v>#REF!</v>
      </c>
      <c r="F1696" s="662" t="e">
        <f aca="false">IF(A1696="","",IF(J1696="","",+J1696-H1696))</f>
        <v>#REF!</v>
      </c>
      <c r="G1696" s="662" t="e">
        <f aca="false">IF(A1696="","",IF(E1696="","",ROUND(+E1696*((1+B1696)^(1/12)-1),2)))</f>
        <v>#REF!</v>
      </c>
      <c r="H1696" s="662" t="e">
        <f aca="false">IF(A1696="","",IF(E1696="","",ROUND(+E1696*((1+D1696)^(1/12)-1),2)))</f>
        <v>#REF!</v>
      </c>
      <c r="I1696" s="662" t="e">
        <f aca="false">IF(A1696="","",+G1696-H1696)</f>
        <v>#REF!</v>
      </c>
      <c r="J1696" s="662" t="e">
        <f aca="false">IF(A1696="","",IF(#REF!="","",PMT((1+D1696)^(1/12)-1,(#REF!*12)-A1696+1,-E1696)))</f>
        <v>#REF!</v>
      </c>
    </row>
    <row r="1697" customFormat="false" ht="14.25" hidden="false" customHeight="false" outlineLevel="0" collapsed="false">
      <c r="A1697" s="660" t="e">
        <f aca="false">IF(A1696="","",IF(A1696=#REF!*12,"",+A1696+1))</f>
        <v>#REF!</v>
      </c>
      <c r="B1697" s="661" t="e">
        <f aca="false">IF(A1697="","",+B1696)</f>
        <v>#REF!</v>
      </c>
      <c r="C1697" s="661" t="e">
        <f aca="false">IF(A1697="","",IF(#REF!+'Plano Prestação Mensal Proposta'!A1697&gt;120,0,ROUND(IF(B1697&gt;0.045,(0.045*0.5),(0.5)*B1697),7)))</f>
        <v>#REF!</v>
      </c>
      <c r="D1697" s="661" t="e">
        <f aca="false">IF(A1697="","",+B1697-C1697)</f>
        <v>#REF!</v>
      </c>
      <c r="E1697" s="662" t="e">
        <f aca="false">IF(A1697="","",IF(F1696="","",+E1696-F1696))</f>
        <v>#REF!</v>
      </c>
      <c r="F1697" s="662" t="e">
        <f aca="false">IF(A1697="","",IF(J1697="","",+J1697-H1697))</f>
        <v>#REF!</v>
      </c>
      <c r="G1697" s="662" t="e">
        <f aca="false">IF(A1697="","",IF(E1697="","",ROUND(+E1697*((1+B1697)^(1/12)-1),2)))</f>
        <v>#REF!</v>
      </c>
      <c r="H1697" s="662" t="e">
        <f aca="false">IF(A1697="","",IF(E1697="","",ROUND(+E1697*((1+D1697)^(1/12)-1),2)))</f>
        <v>#REF!</v>
      </c>
      <c r="I1697" s="662" t="e">
        <f aca="false">IF(A1697="","",+G1697-H1697)</f>
        <v>#REF!</v>
      </c>
      <c r="J1697" s="662" t="e">
        <f aca="false">IF(A1697="","",IF(#REF!="","",PMT((1+D1697)^(1/12)-1,(#REF!*12)-A1697+1,-E1697)))</f>
        <v>#REF!</v>
      </c>
    </row>
    <row r="1698" customFormat="false" ht="14.25" hidden="false" customHeight="false" outlineLevel="0" collapsed="false">
      <c r="A1698" s="660" t="e">
        <f aca="false">IF(A1697="","",IF(A1697=#REF!*12,"",+A1697+1))</f>
        <v>#REF!</v>
      </c>
      <c r="B1698" s="661" t="e">
        <f aca="false">IF(A1698="","",+B1697)</f>
        <v>#REF!</v>
      </c>
      <c r="C1698" s="661" t="e">
        <f aca="false">IF(A1698="","",IF(#REF!+'Plano Prestação Mensal Proposta'!A1698&gt;120,0,ROUND(IF(B1698&gt;0.045,(0.045*0.5),(0.5)*B1698),7)))</f>
        <v>#REF!</v>
      </c>
      <c r="D1698" s="661" t="e">
        <f aca="false">IF(A1698="","",+B1698-C1698)</f>
        <v>#REF!</v>
      </c>
      <c r="E1698" s="662" t="e">
        <f aca="false">IF(A1698="","",IF(F1697="","",+E1697-F1697))</f>
        <v>#REF!</v>
      </c>
      <c r="F1698" s="662" t="e">
        <f aca="false">IF(A1698="","",IF(J1698="","",+J1698-H1698))</f>
        <v>#REF!</v>
      </c>
      <c r="G1698" s="662" t="e">
        <f aca="false">IF(A1698="","",IF(E1698="","",ROUND(+E1698*((1+B1698)^(1/12)-1),2)))</f>
        <v>#REF!</v>
      </c>
      <c r="H1698" s="662" t="e">
        <f aca="false">IF(A1698="","",IF(E1698="","",ROUND(+E1698*((1+D1698)^(1/12)-1),2)))</f>
        <v>#REF!</v>
      </c>
      <c r="I1698" s="662" t="e">
        <f aca="false">IF(A1698="","",+G1698-H1698)</f>
        <v>#REF!</v>
      </c>
      <c r="J1698" s="662" t="e">
        <f aca="false">IF(A1698="","",IF(#REF!="","",PMT((1+D1698)^(1/12)-1,(#REF!*12)-A1698+1,-E1698)))</f>
        <v>#REF!</v>
      </c>
    </row>
    <row r="1699" customFormat="false" ht="14.25" hidden="false" customHeight="false" outlineLevel="0" collapsed="false">
      <c r="A1699" s="660" t="e">
        <f aca="false">IF(A1698="","",IF(A1698=#REF!*12,"",+A1698+1))</f>
        <v>#REF!</v>
      </c>
      <c r="B1699" s="661" t="e">
        <f aca="false">IF(A1699="","",+B1698)</f>
        <v>#REF!</v>
      </c>
      <c r="C1699" s="661" t="e">
        <f aca="false">IF(A1699="","",IF(#REF!+'Plano Prestação Mensal Proposta'!A1699&gt;120,0,ROUND(IF(B1699&gt;0.045,(0.045*0.5),(0.5)*B1699),7)))</f>
        <v>#REF!</v>
      </c>
      <c r="D1699" s="661" t="e">
        <f aca="false">IF(A1699="","",+B1699-C1699)</f>
        <v>#REF!</v>
      </c>
      <c r="E1699" s="662" t="e">
        <f aca="false">IF(A1699="","",IF(F1698="","",+E1698-F1698))</f>
        <v>#REF!</v>
      </c>
      <c r="F1699" s="662" t="e">
        <f aca="false">IF(A1699="","",IF(J1699="","",+J1699-H1699))</f>
        <v>#REF!</v>
      </c>
      <c r="G1699" s="662" t="e">
        <f aca="false">IF(A1699="","",IF(E1699="","",ROUND(+E1699*((1+B1699)^(1/12)-1),2)))</f>
        <v>#REF!</v>
      </c>
      <c r="H1699" s="662" t="e">
        <f aca="false">IF(A1699="","",IF(E1699="","",ROUND(+E1699*((1+D1699)^(1/12)-1),2)))</f>
        <v>#REF!</v>
      </c>
      <c r="I1699" s="662" t="e">
        <f aca="false">IF(A1699="","",+G1699-H1699)</f>
        <v>#REF!</v>
      </c>
      <c r="J1699" s="662" t="e">
        <f aca="false">IF(A1699="","",IF(#REF!="","",PMT((1+D1699)^(1/12)-1,(#REF!*12)-A1699+1,-E1699)))</f>
        <v>#REF!</v>
      </c>
    </row>
    <row r="1700" customFormat="false" ht="14.25" hidden="false" customHeight="false" outlineLevel="0" collapsed="false">
      <c r="A1700" s="660" t="e">
        <f aca="false">IF(A1699="","",IF(A1699=#REF!*12,"",+A1699+1))</f>
        <v>#REF!</v>
      </c>
      <c r="B1700" s="661" t="e">
        <f aca="false">IF(A1700="","",+B1699)</f>
        <v>#REF!</v>
      </c>
      <c r="C1700" s="661" t="e">
        <f aca="false">IF(A1700="","",IF(#REF!+'Plano Prestação Mensal Proposta'!A1700&gt;120,0,ROUND(IF(B1700&gt;0.045,(0.045*0.5),(0.5)*B1700),7)))</f>
        <v>#REF!</v>
      </c>
      <c r="D1700" s="661" t="e">
        <f aca="false">IF(A1700="","",+B1700-C1700)</f>
        <v>#REF!</v>
      </c>
      <c r="E1700" s="662" t="e">
        <f aca="false">IF(A1700="","",IF(F1699="","",+E1699-F1699))</f>
        <v>#REF!</v>
      </c>
      <c r="F1700" s="662" t="e">
        <f aca="false">IF(A1700="","",IF(J1700="","",+J1700-H1700))</f>
        <v>#REF!</v>
      </c>
      <c r="G1700" s="662" t="e">
        <f aca="false">IF(A1700="","",IF(E1700="","",ROUND(+E1700*((1+B1700)^(1/12)-1),2)))</f>
        <v>#REF!</v>
      </c>
      <c r="H1700" s="662" t="e">
        <f aca="false">IF(A1700="","",IF(E1700="","",ROUND(+E1700*((1+D1700)^(1/12)-1),2)))</f>
        <v>#REF!</v>
      </c>
      <c r="I1700" s="662" t="e">
        <f aca="false">IF(A1700="","",+G1700-H1700)</f>
        <v>#REF!</v>
      </c>
      <c r="J1700" s="662" t="e">
        <f aca="false">IF(A1700="","",IF(#REF!="","",PMT((1+D1700)^(1/12)-1,(#REF!*12)-A1700+1,-E1700)))</f>
        <v>#REF!</v>
      </c>
    </row>
    <row r="1701" customFormat="false" ht="14.25" hidden="false" customHeight="false" outlineLevel="0" collapsed="false">
      <c r="A1701" s="660" t="e">
        <f aca="false">IF(A1700="","",IF(A1700=#REF!*12,"",+A1700+1))</f>
        <v>#REF!</v>
      </c>
      <c r="B1701" s="661" t="e">
        <f aca="false">IF(A1701="","",+B1700)</f>
        <v>#REF!</v>
      </c>
      <c r="C1701" s="661" t="e">
        <f aca="false">IF(A1701="","",IF(#REF!+'Plano Prestação Mensal Proposta'!A1701&gt;120,0,ROUND(IF(B1701&gt;0.045,(0.045*0.5),(0.5)*B1701),7)))</f>
        <v>#REF!</v>
      </c>
      <c r="D1701" s="661" t="e">
        <f aca="false">IF(A1701="","",+B1701-C1701)</f>
        <v>#REF!</v>
      </c>
      <c r="E1701" s="662" t="e">
        <f aca="false">IF(A1701="","",IF(F1700="","",+E1700-F1700))</f>
        <v>#REF!</v>
      </c>
      <c r="F1701" s="662" t="e">
        <f aca="false">IF(A1701="","",IF(J1701="","",+J1701-H1701))</f>
        <v>#REF!</v>
      </c>
      <c r="G1701" s="662" t="e">
        <f aca="false">IF(A1701="","",IF(E1701="","",ROUND(+E1701*((1+B1701)^(1/12)-1),2)))</f>
        <v>#REF!</v>
      </c>
      <c r="H1701" s="662" t="e">
        <f aca="false">IF(A1701="","",IF(E1701="","",ROUND(+E1701*((1+D1701)^(1/12)-1),2)))</f>
        <v>#REF!</v>
      </c>
      <c r="I1701" s="662" t="e">
        <f aca="false">IF(A1701="","",+G1701-H1701)</f>
        <v>#REF!</v>
      </c>
      <c r="J1701" s="662" t="e">
        <f aca="false">IF(A1701="","",IF(#REF!="","",PMT((1+D1701)^(1/12)-1,(#REF!*12)-A1701+1,-E1701)))</f>
        <v>#REF!</v>
      </c>
    </row>
    <row r="1702" customFormat="false" ht="14.25" hidden="false" customHeight="false" outlineLevel="0" collapsed="false">
      <c r="A1702" s="660" t="e">
        <f aca="false">IF(A1701="","",IF(A1701=#REF!*12,"",+A1701+1))</f>
        <v>#REF!</v>
      </c>
      <c r="B1702" s="661" t="e">
        <f aca="false">IF(A1702="","",+B1701)</f>
        <v>#REF!</v>
      </c>
      <c r="C1702" s="661" t="e">
        <f aca="false">IF(A1702="","",IF(#REF!+'Plano Prestação Mensal Proposta'!A1702&gt;120,0,ROUND(IF(B1702&gt;0.045,(0.045*0.5),(0.5)*B1702),7)))</f>
        <v>#REF!</v>
      </c>
      <c r="D1702" s="661" t="e">
        <f aca="false">IF(A1702="","",+B1702-C1702)</f>
        <v>#REF!</v>
      </c>
      <c r="E1702" s="662" t="e">
        <f aca="false">IF(A1702="","",IF(F1701="","",+E1701-F1701))</f>
        <v>#REF!</v>
      </c>
      <c r="F1702" s="662" t="e">
        <f aca="false">IF(A1702="","",IF(J1702="","",+J1702-H1702))</f>
        <v>#REF!</v>
      </c>
      <c r="G1702" s="662" t="e">
        <f aca="false">IF(A1702="","",IF(E1702="","",ROUND(+E1702*((1+B1702)^(1/12)-1),2)))</f>
        <v>#REF!</v>
      </c>
      <c r="H1702" s="662" t="e">
        <f aca="false">IF(A1702="","",IF(E1702="","",ROUND(+E1702*((1+D1702)^(1/12)-1),2)))</f>
        <v>#REF!</v>
      </c>
      <c r="I1702" s="662" t="e">
        <f aca="false">IF(A1702="","",+G1702-H1702)</f>
        <v>#REF!</v>
      </c>
      <c r="J1702" s="662" t="e">
        <f aca="false">IF(A1702="","",IF(#REF!="","",PMT((1+D1702)^(1/12)-1,(#REF!*12)-A1702+1,-E1702)))</f>
        <v>#REF!</v>
      </c>
    </row>
    <row r="1703" customFormat="false" ht="14.25" hidden="false" customHeight="false" outlineLevel="0" collapsed="false">
      <c r="A1703" s="660" t="e">
        <f aca="false">IF(A1702="","",IF(A1702=#REF!*12,"",+A1702+1))</f>
        <v>#REF!</v>
      </c>
      <c r="B1703" s="661" t="e">
        <f aca="false">IF(A1703="","",+B1702)</f>
        <v>#REF!</v>
      </c>
      <c r="C1703" s="661" t="e">
        <f aca="false">IF(A1703="","",IF(#REF!+'Plano Prestação Mensal Proposta'!A1703&gt;120,0,ROUND(IF(B1703&gt;0.045,(0.045*0.5),(0.5)*B1703),7)))</f>
        <v>#REF!</v>
      </c>
      <c r="D1703" s="661" t="e">
        <f aca="false">IF(A1703="","",+B1703-C1703)</f>
        <v>#REF!</v>
      </c>
      <c r="E1703" s="662" t="e">
        <f aca="false">IF(A1703="","",IF(F1702="","",+E1702-F1702))</f>
        <v>#REF!</v>
      </c>
      <c r="F1703" s="662" t="e">
        <f aca="false">IF(A1703="","",IF(J1703="","",+J1703-H1703))</f>
        <v>#REF!</v>
      </c>
      <c r="G1703" s="662" t="e">
        <f aca="false">IF(A1703="","",IF(E1703="","",ROUND(+E1703*((1+B1703)^(1/12)-1),2)))</f>
        <v>#REF!</v>
      </c>
      <c r="H1703" s="662" t="e">
        <f aca="false">IF(A1703="","",IF(E1703="","",ROUND(+E1703*((1+D1703)^(1/12)-1),2)))</f>
        <v>#REF!</v>
      </c>
      <c r="I1703" s="662" t="e">
        <f aca="false">IF(A1703="","",+G1703-H1703)</f>
        <v>#REF!</v>
      </c>
      <c r="J1703" s="662" t="e">
        <f aca="false">IF(A1703="","",IF(#REF!="","",PMT((1+D1703)^(1/12)-1,(#REF!*12)-A1703+1,-E1703)))</f>
        <v>#REF!</v>
      </c>
    </row>
    <row r="1704" customFormat="false" ht="14.25" hidden="false" customHeight="false" outlineLevel="0" collapsed="false">
      <c r="A1704" s="660" t="e">
        <f aca="false">IF(A1703="","",IF(A1703=#REF!*12,"",+A1703+1))</f>
        <v>#REF!</v>
      </c>
      <c r="B1704" s="661" t="e">
        <f aca="false">IF(A1704="","",+B1703)</f>
        <v>#REF!</v>
      </c>
      <c r="C1704" s="661" t="e">
        <f aca="false">IF(A1704="","",IF(#REF!+'Plano Prestação Mensal Proposta'!A1704&gt;120,0,ROUND(IF(B1704&gt;0.045,(0.045*0.5),(0.5)*B1704),7)))</f>
        <v>#REF!</v>
      </c>
      <c r="D1704" s="661" t="e">
        <f aca="false">IF(A1704="","",+B1704-C1704)</f>
        <v>#REF!</v>
      </c>
      <c r="E1704" s="662" t="e">
        <f aca="false">IF(A1704="","",IF(F1703="","",+E1703-F1703))</f>
        <v>#REF!</v>
      </c>
      <c r="F1704" s="662" t="e">
        <f aca="false">IF(A1704="","",IF(J1704="","",+J1704-H1704))</f>
        <v>#REF!</v>
      </c>
      <c r="G1704" s="662" t="e">
        <f aca="false">IF(A1704="","",IF(E1704="","",ROUND(+E1704*((1+B1704)^(1/12)-1),2)))</f>
        <v>#REF!</v>
      </c>
      <c r="H1704" s="662" t="e">
        <f aca="false">IF(A1704="","",IF(E1704="","",ROUND(+E1704*((1+D1704)^(1/12)-1),2)))</f>
        <v>#REF!</v>
      </c>
      <c r="I1704" s="662" t="e">
        <f aca="false">IF(A1704="","",+G1704-H1704)</f>
        <v>#REF!</v>
      </c>
      <c r="J1704" s="662" t="e">
        <f aca="false">IF(A1704="","",IF(#REF!="","",PMT((1+D1704)^(1/12)-1,(#REF!*12)-A1704+1,-E1704)))</f>
        <v>#REF!</v>
      </c>
    </row>
    <row r="1705" customFormat="false" ht="14.25" hidden="false" customHeight="false" outlineLevel="0" collapsed="false">
      <c r="A1705" s="660" t="e">
        <f aca="false">IF(A1704="","",IF(A1704=#REF!*12,"",+A1704+1))</f>
        <v>#REF!</v>
      </c>
      <c r="B1705" s="661" t="e">
        <f aca="false">IF(A1705="","",+B1704)</f>
        <v>#REF!</v>
      </c>
      <c r="C1705" s="661" t="e">
        <f aca="false">IF(A1705="","",IF(#REF!+'Plano Prestação Mensal Proposta'!A1705&gt;120,0,ROUND(IF(B1705&gt;0.045,(0.045*0.5),(0.5)*B1705),7)))</f>
        <v>#REF!</v>
      </c>
      <c r="D1705" s="661" t="e">
        <f aca="false">IF(A1705="","",+B1705-C1705)</f>
        <v>#REF!</v>
      </c>
      <c r="E1705" s="662" t="e">
        <f aca="false">IF(A1705="","",IF(F1704="","",+E1704-F1704))</f>
        <v>#REF!</v>
      </c>
      <c r="F1705" s="662" t="e">
        <f aca="false">IF(A1705="","",IF(J1705="","",+J1705-H1705))</f>
        <v>#REF!</v>
      </c>
      <c r="G1705" s="662" t="e">
        <f aca="false">IF(A1705="","",IF(E1705="","",ROUND(+E1705*((1+B1705)^(1/12)-1),2)))</f>
        <v>#REF!</v>
      </c>
      <c r="H1705" s="662" t="e">
        <f aca="false">IF(A1705="","",IF(E1705="","",ROUND(+E1705*((1+D1705)^(1/12)-1),2)))</f>
        <v>#REF!</v>
      </c>
      <c r="I1705" s="662" t="e">
        <f aca="false">IF(A1705="","",+G1705-H1705)</f>
        <v>#REF!</v>
      </c>
      <c r="J1705" s="662" t="e">
        <f aca="false">IF(A1705="","",IF(#REF!="","",PMT((1+D1705)^(1/12)-1,(#REF!*12)-A1705+1,-E1705)))</f>
        <v>#REF!</v>
      </c>
    </row>
    <row r="1706" customFormat="false" ht="14.25" hidden="false" customHeight="false" outlineLevel="0" collapsed="false">
      <c r="A1706" s="660" t="e">
        <f aca="false">IF(A1705="","",IF(A1705=#REF!*12,"",+A1705+1))</f>
        <v>#REF!</v>
      </c>
      <c r="B1706" s="661" t="e">
        <f aca="false">IF(A1706="","",+B1705)</f>
        <v>#REF!</v>
      </c>
      <c r="C1706" s="661" t="e">
        <f aca="false">IF(A1706="","",IF(#REF!+'Plano Prestação Mensal Proposta'!A1706&gt;120,0,ROUND(IF(B1706&gt;0.045,(0.045*0.5),(0.5)*B1706),7)))</f>
        <v>#REF!</v>
      </c>
      <c r="D1706" s="661" t="e">
        <f aca="false">IF(A1706="","",+B1706-C1706)</f>
        <v>#REF!</v>
      </c>
      <c r="E1706" s="662" t="e">
        <f aca="false">IF(A1706="","",IF(F1705="","",+E1705-F1705))</f>
        <v>#REF!</v>
      </c>
      <c r="F1706" s="662" t="e">
        <f aca="false">IF(A1706="","",IF(J1706="","",+J1706-H1706))</f>
        <v>#REF!</v>
      </c>
      <c r="G1706" s="662" t="e">
        <f aca="false">IF(A1706="","",IF(E1706="","",ROUND(+E1706*((1+B1706)^(1/12)-1),2)))</f>
        <v>#REF!</v>
      </c>
      <c r="H1706" s="662" t="e">
        <f aca="false">IF(A1706="","",IF(E1706="","",ROUND(+E1706*((1+D1706)^(1/12)-1),2)))</f>
        <v>#REF!</v>
      </c>
      <c r="I1706" s="662" t="e">
        <f aca="false">IF(A1706="","",+G1706-H1706)</f>
        <v>#REF!</v>
      </c>
      <c r="J1706" s="662" t="e">
        <f aca="false">IF(A1706="","",IF(#REF!="","",PMT((1+D1706)^(1/12)-1,(#REF!*12)-A1706+1,-E1706)))</f>
        <v>#REF!</v>
      </c>
    </row>
    <row r="1707" customFormat="false" ht="14.25" hidden="false" customHeight="false" outlineLevel="0" collapsed="false">
      <c r="A1707" s="660" t="e">
        <f aca="false">IF(A1706="","",IF(A1706=#REF!*12,"",+A1706+1))</f>
        <v>#REF!</v>
      </c>
      <c r="B1707" s="661" t="e">
        <f aca="false">IF(A1707="","",+B1706)</f>
        <v>#REF!</v>
      </c>
      <c r="C1707" s="661" t="e">
        <f aca="false">IF(A1707="","",IF(#REF!+'Plano Prestação Mensal Proposta'!A1707&gt;120,0,ROUND(IF(B1707&gt;0.045,(0.045*0.5),(0.5)*B1707),7)))</f>
        <v>#REF!</v>
      </c>
      <c r="D1707" s="661" t="e">
        <f aca="false">IF(A1707="","",+B1707-C1707)</f>
        <v>#REF!</v>
      </c>
      <c r="E1707" s="662" t="e">
        <f aca="false">IF(A1707="","",IF(F1706="","",+E1706-F1706))</f>
        <v>#REF!</v>
      </c>
      <c r="F1707" s="662" t="e">
        <f aca="false">IF(A1707="","",IF(J1707="","",+J1707-H1707))</f>
        <v>#REF!</v>
      </c>
      <c r="G1707" s="662" t="e">
        <f aca="false">IF(A1707="","",IF(E1707="","",ROUND(+E1707*((1+B1707)^(1/12)-1),2)))</f>
        <v>#REF!</v>
      </c>
      <c r="H1707" s="662" t="e">
        <f aca="false">IF(A1707="","",IF(E1707="","",ROUND(+E1707*((1+D1707)^(1/12)-1),2)))</f>
        <v>#REF!</v>
      </c>
      <c r="I1707" s="662" t="e">
        <f aca="false">IF(A1707="","",+G1707-H1707)</f>
        <v>#REF!</v>
      </c>
      <c r="J1707" s="662" t="e">
        <f aca="false">IF(A1707="","",IF(#REF!="","",PMT((1+D1707)^(1/12)-1,(#REF!*12)-A1707+1,-E1707)))</f>
        <v>#REF!</v>
      </c>
    </row>
    <row r="1708" customFormat="false" ht="14.25" hidden="false" customHeight="false" outlineLevel="0" collapsed="false">
      <c r="A1708" s="660" t="e">
        <f aca="false">IF(A1707="","",IF(A1707=#REF!*12,"",+A1707+1))</f>
        <v>#REF!</v>
      </c>
      <c r="B1708" s="661" t="e">
        <f aca="false">IF(A1708="","",+B1707)</f>
        <v>#REF!</v>
      </c>
      <c r="C1708" s="661" t="e">
        <f aca="false">IF(A1708="","",IF(#REF!+'Plano Prestação Mensal Proposta'!A1708&gt;120,0,ROUND(IF(B1708&gt;0.045,(0.045*0.5),(0.5)*B1708),7)))</f>
        <v>#REF!</v>
      </c>
      <c r="D1708" s="661" t="e">
        <f aca="false">IF(A1708="","",+B1708-C1708)</f>
        <v>#REF!</v>
      </c>
      <c r="E1708" s="662" t="e">
        <f aca="false">IF(A1708="","",IF(F1707="","",+E1707-F1707))</f>
        <v>#REF!</v>
      </c>
      <c r="F1708" s="662" t="e">
        <f aca="false">IF(A1708="","",IF(J1708="","",+J1708-H1708))</f>
        <v>#REF!</v>
      </c>
      <c r="G1708" s="662" t="e">
        <f aca="false">IF(A1708="","",IF(E1708="","",ROUND(+E1708*((1+B1708)^(1/12)-1),2)))</f>
        <v>#REF!</v>
      </c>
      <c r="H1708" s="662" t="e">
        <f aca="false">IF(A1708="","",IF(E1708="","",ROUND(+E1708*((1+D1708)^(1/12)-1),2)))</f>
        <v>#REF!</v>
      </c>
      <c r="I1708" s="662" t="e">
        <f aca="false">IF(A1708="","",+G1708-H1708)</f>
        <v>#REF!</v>
      </c>
      <c r="J1708" s="662" t="e">
        <f aca="false">IF(A1708="","",IF(#REF!="","",PMT((1+D1708)^(1/12)-1,(#REF!*12)-A1708+1,-E1708)))</f>
        <v>#REF!</v>
      </c>
    </row>
    <row r="1709" customFormat="false" ht="14.25" hidden="false" customHeight="false" outlineLevel="0" collapsed="false">
      <c r="A1709" s="660" t="e">
        <f aca="false">IF(A1708="","",IF(A1708=#REF!*12,"",+A1708+1))</f>
        <v>#REF!</v>
      </c>
      <c r="B1709" s="661" t="e">
        <f aca="false">IF(A1709="","",+B1708)</f>
        <v>#REF!</v>
      </c>
      <c r="C1709" s="661" t="e">
        <f aca="false">IF(A1709="","",IF(#REF!+'Plano Prestação Mensal Proposta'!A1709&gt;120,0,ROUND(IF(B1709&gt;0.045,(0.045*0.5),(0.5)*B1709),7)))</f>
        <v>#REF!</v>
      </c>
      <c r="D1709" s="661" t="e">
        <f aca="false">IF(A1709="","",+B1709-C1709)</f>
        <v>#REF!</v>
      </c>
      <c r="E1709" s="662" t="e">
        <f aca="false">IF(A1709="","",IF(F1708="","",+E1708-F1708))</f>
        <v>#REF!</v>
      </c>
      <c r="F1709" s="662" t="e">
        <f aca="false">IF(A1709="","",IF(J1709="","",+J1709-H1709))</f>
        <v>#REF!</v>
      </c>
      <c r="G1709" s="662" t="e">
        <f aca="false">IF(A1709="","",IF(E1709="","",ROUND(+E1709*((1+B1709)^(1/12)-1),2)))</f>
        <v>#REF!</v>
      </c>
      <c r="H1709" s="662" t="e">
        <f aca="false">IF(A1709="","",IF(E1709="","",ROUND(+E1709*((1+D1709)^(1/12)-1),2)))</f>
        <v>#REF!</v>
      </c>
      <c r="I1709" s="662" t="e">
        <f aca="false">IF(A1709="","",+G1709-H1709)</f>
        <v>#REF!</v>
      </c>
      <c r="J1709" s="662" t="e">
        <f aca="false">IF(A1709="","",IF(#REF!="","",PMT((1+D1709)^(1/12)-1,(#REF!*12)-A1709+1,-E1709)))</f>
        <v>#REF!</v>
      </c>
    </row>
    <row r="1710" customFormat="false" ht="14.25" hidden="false" customHeight="false" outlineLevel="0" collapsed="false">
      <c r="A1710" s="660" t="e">
        <f aca="false">IF(A1709="","",IF(A1709=#REF!*12,"",+A1709+1))</f>
        <v>#REF!</v>
      </c>
      <c r="B1710" s="661" t="e">
        <f aca="false">IF(A1710="","",+B1709)</f>
        <v>#REF!</v>
      </c>
      <c r="C1710" s="661" t="e">
        <f aca="false">IF(A1710="","",IF(#REF!+'Plano Prestação Mensal Proposta'!A1710&gt;120,0,ROUND(IF(B1710&gt;0.045,(0.045*0.5),(0.5)*B1710),7)))</f>
        <v>#REF!</v>
      </c>
      <c r="D1710" s="661" t="e">
        <f aca="false">IF(A1710="","",+B1710-C1710)</f>
        <v>#REF!</v>
      </c>
      <c r="E1710" s="662" t="e">
        <f aca="false">IF(A1710="","",IF(F1709="","",+E1709-F1709))</f>
        <v>#REF!</v>
      </c>
      <c r="F1710" s="662" t="e">
        <f aca="false">IF(A1710="","",IF(J1710="","",+J1710-H1710))</f>
        <v>#REF!</v>
      </c>
      <c r="G1710" s="662" t="e">
        <f aca="false">IF(A1710="","",IF(E1710="","",ROUND(+E1710*((1+B1710)^(1/12)-1),2)))</f>
        <v>#REF!</v>
      </c>
      <c r="H1710" s="662" t="e">
        <f aca="false">IF(A1710="","",IF(E1710="","",ROUND(+E1710*((1+D1710)^(1/12)-1),2)))</f>
        <v>#REF!</v>
      </c>
      <c r="I1710" s="662" t="e">
        <f aca="false">IF(A1710="","",+G1710-H1710)</f>
        <v>#REF!</v>
      </c>
      <c r="J1710" s="662" t="e">
        <f aca="false">IF(A1710="","",IF(#REF!="","",PMT((1+D1710)^(1/12)-1,(#REF!*12)-A1710+1,-E1710)))</f>
        <v>#REF!</v>
      </c>
    </row>
    <row r="1711" customFormat="false" ht="14.25" hidden="false" customHeight="false" outlineLevel="0" collapsed="false">
      <c r="A1711" s="660" t="e">
        <f aca="false">IF(A1710="","",IF(A1710=#REF!*12,"",+A1710+1))</f>
        <v>#REF!</v>
      </c>
      <c r="B1711" s="661" t="e">
        <f aca="false">IF(A1711="","",+B1710)</f>
        <v>#REF!</v>
      </c>
      <c r="C1711" s="661" t="e">
        <f aca="false">IF(A1711="","",IF(#REF!+'Plano Prestação Mensal Proposta'!A1711&gt;120,0,ROUND(IF(B1711&gt;0.045,(0.045*0.5),(0.5)*B1711),7)))</f>
        <v>#REF!</v>
      </c>
      <c r="D1711" s="661" t="e">
        <f aca="false">IF(A1711="","",+B1711-C1711)</f>
        <v>#REF!</v>
      </c>
      <c r="E1711" s="662" t="e">
        <f aca="false">IF(A1711="","",IF(F1710="","",+E1710-F1710))</f>
        <v>#REF!</v>
      </c>
      <c r="F1711" s="662" t="e">
        <f aca="false">IF(A1711="","",IF(J1711="","",+J1711-H1711))</f>
        <v>#REF!</v>
      </c>
      <c r="G1711" s="662" t="e">
        <f aca="false">IF(A1711="","",IF(E1711="","",ROUND(+E1711*((1+B1711)^(1/12)-1),2)))</f>
        <v>#REF!</v>
      </c>
      <c r="H1711" s="662" t="e">
        <f aca="false">IF(A1711="","",IF(E1711="","",ROUND(+E1711*((1+D1711)^(1/12)-1),2)))</f>
        <v>#REF!</v>
      </c>
      <c r="I1711" s="662" t="e">
        <f aca="false">IF(A1711="","",+G1711-H1711)</f>
        <v>#REF!</v>
      </c>
      <c r="J1711" s="662" t="e">
        <f aca="false">IF(A1711="","",IF(#REF!="","",PMT((1+D1711)^(1/12)-1,(#REF!*12)-A1711+1,-E1711)))</f>
        <v>#REF!</v>
      </c>
    </row>
    <row r="1712" customFormat="false" ht="14.25" hidden="false" customHeight="false" outlineLevel="0" collapsed="false">
      <c r="A1712" s="660" t="e">
        <f aca="false">IF(A1711="","",IF(A1711=#REF!*12,"",+A1711+1))</f>
        <v>#REF!</v>
      </c>
      <c r="B1712" s="661" t="e">
        <f aca="false">IF(A1712="","",+B1711)</f>
        <v>#REF!</v>
      </c>
      <c r="C1712" s="661" t="e">
        <f aca="false">IF(A1712="","",IF(#REF!+'Plano Prestação Mensal Proposta'!A1712&gt;120,0,ROUND(IF(B1712&gt;0.045,(0.045*0.5),(0.5)*B1712),7)))</f>
        <v>#REF!</v>
      </c>
      <c r="D1712" s="661" t="e">
        <f aca="false">IF(A1712="","",+B1712-C1712)</f>
        <v>#REF!</v>
      </c>
      <c r="E1712" s="662" t="e">
        <f aca="false">IF(A1712="","",IF(F1711="","",+E1711-F1711))</f>
        <v>#REF!</v>
      </c>
      <c r="F1712" s="662" t="e">
        <f aca="false">IF(A1712="","",IF(J1712="","",+J1712-H1712))</f>
        <v>#REF!</v>
      </c>
      <c r="G1712" s="662" t="e">
        <f aca="false">IF(A1712="","",IF(E1712="","",ROUND(+E1712*((1+B1712)^(1/12)-1),2)))</f>
        <v>#REF!</v>
      </c>
      <c r="H1712" s="662" t="e">
        <f aca="false">IF(A1712="","",IF(E1712="","",ROUND(+E1712*((1+D1712)^(1/12)-1),2)))</f>
        <v>#REF!</v>
      </c>
      <c r="I1712" s="662" t="e">
        <f aca="false">IF(A1712="","",+G1712-H1712)</f>
        <v>#REF!</v>
      </c>
      <c r="J1712" s="662" t="e">
        <f aca="false">IF(A1712="","",IF(#REF!="","",PMT((1+D1712)^(1/12)-1,(#REF!*12)-A1712+1,-E1712)))</f>
        <v>#REF!</v>
      </c>
    </row>
    <row r="1713" customFormat="false" ht="14.25" hidden="false" customHeight="false" outlineLevel="0" collapsed="false">
      <c r="A1713" s="660" t="e">
        <f aca="false">IF(A1712="","",IF(A1712=#REF!*12,"",+A1712+1))</f>
        <v>#REF!</v>
      </c>
      <c r="B1713" s="661" t="e">
        <f aca="false">IF(A1713="","",+B1712)</f>
        <v>#REF!</v>
      </c>
      <c r="C1713" s="661" t="e">
        <f aca="false">IF(A1713="","",IF(#REF!+'Plano Prestação Mensal Proposta'!A1713&gt;120,0,ROUND(IF(B1713&gt;0.045,(0.045*0.5),(0.5)*B1713),7)))</f>
        <v>#REF!</v>
      </c>
      <c r="D1713" s="661" t="e">
        <f aca="false">IF(A1713="","",+B1713-C1713)</f>
        <v>#REF!</v>
      </c>
      <c r="E1713" s="662" t="e">
        <f aca="false">IF(A1713="","",IF(F1712="","",+E1712-F1712))</f>
        <v>#REF!</v>
      </c>
      <c r="F1713" s="662" t="e">
        <f aca="false">IF(A1713="","",IF(J1713="","",+J1713-H1713))</f>
        <v>#REF!</v>
      </c>
      <c r="G1713" s="662" t="e">
        <f aca="false">IF(A1713="","",IF(E1713="","",ROUND(+E1713*((1+B1713)^(1/12)-1),2)))</f>
        <v>#REF!</v>
      </c>
      <c r="H1713" s="662" t="e">
        <f aca="false">IF(A1713="","",IF(E1713="","",ROUND(+E1713*((1+D1713)^(1/12)-1),2)))</f>
        <v>#REF!</v>
      </c>
      <c r="I1713" s="662" t="e">
        <f aca="false">IF(A1713="","",+G1713-H1713)</f>
        <v>#REF!</v>
      </c>
      <c r="J1713" s="662" t="e">
        <f aca="false">IF(A1713="","",IF(#REF!="","",PMT((1+D1713)^(1/12)-1,(#REF!*12)-A1713+1,-E1713)))</f>
        <v>#REF!</v>
      </c>
    </row>
    <row r="1714" customFormat="false" ht="14.25" hidden="false" customHeight="false" outlineLevel="0" collapsed="false">
      <c r="A1714" s="660" t="e">
        <f aca="false">IF(A1713="","",IF(A1713=#REF!*12,"",+A1713+1))</f>
        <v>#REF!</v>
      </c>
      <c r="B1714" s="661" t="e">
        <f aca="false">IF(A1714="","",+B1713)</f>
        <v>#REF!</v>
      </c>
      <c r="C1714" s="661" t="e">
        <f aca="false">IF(A1714="","",IF(#REF!+'Plano Prestação Mensal Proposta'!A1714&gt;120,0,ROUND(IF(B1714&gt;0.045,(0.045*0.5),(0.5)*B1714),7)))</f>
        <v>#REF!</v>
      </c>
      <c r="D1714" s="661" t="e">
        <f aca="false">IF(A1714="","",+B1714-C1714)</f>
        <v>#REF!</v>
      </c>
      <c r="E1714" s="662" t="e">
        <f aca="false">IF(A1714="","",IF(F1713="","",+E1713-F1713))</f>
        <v>#REF!</v>
      </c>
      <c r="F1714" s="662" t="e">
        <f aca="false">IF(A1714="","",IF(J1714="","",+J1714-H1714))</f>
        <v>#REF!</v>
      </c>
      <c r="G1714" s="662" t="e">
        <f aca="false">IF(A1714="","",IF(E1714="","",ROUND(+E1714*((1+B1714)^(1/12)-1),2)))</f>
        <v>#REF!</v>
      </c>
      <c r="H1714" s="662" t="e">
        <f aca="false">IF(A1714="","",IF(E1714="","",ROUND(+E1714*((1+D1714)^(1/12)-1),2)))</f>
        <v>#REF!</v>
      </c>
      <c r="I1714" s="662" t="e">
        <f aca="false">IF(A1714="","",+G1714-H1714)</f>
        <v>#REF!</v>
      </c>
      <c r="J1714" s="662" t="e">
        <f aca="false">IF(A1714="","",IF(#REF!="","",PMT((1+D1714)^(1/12)-1,(#REF!*12)-A1714+1,-E1714)))</f>
        <v>#REF!</v>
      </c>
    </row>
    <row r="1715" customFormat="false" ht="14.25" hidden="false" customHeight="false" outlineLevel="0" collapsed="false">
      <c r="A1715" s="660" t="e">
        <f aca="false">IF(A1714="","",IF(A1714=#REF!*12,"",+A1714+1))</f>
        <v>#REF!</v>
      </c>
      <c r="B1715" s="661" t="e">
        <f aca="false">IF(A1715="","",+B1714)</f>
        <v>#REF!</v>
      </c>
      <c r="C1715" s="661" t="e">
        <f aca="false">IF(A1715="","",IF(#REF!+'Plano Prestação Mensal Proposta'!A1715&gt;120,0,ROUND(IF(B1715&gt;0.045,(0.045*0.5),(0.5)*B1715),7)))</f>
        <v>#REF!</v>
      </c>
      <c r="D1715" s="661" t="e">
        <f aca="false">IF(A1715="","",+B1715-C1715)</f>
        <v>#REF!</v>
      </c>
      <c r="E1715" s="662" t="e">
        <f aca="false">IF(A1715="","",IF(F1714="","",+E1714-F1714))</f>
        <v>#REF!</v>
      </c>
      <c r="F1715" s="662" t="e">
        <f aca="false">IF(A1715="","",IF(J1715="","",+J1715-H1715))</f>
        <v>#REF!</v>
      </c>
      <c r="G1715" s="662" t="e">
        <f aca="false">IF(A1715="","",IF(E1715="","",ROUND(+E1715*((1+B1715)^(1/12)-1),2)))</f>
        <v>#REF!</v>
      </c>
      <c r="H1715" s="662" t="e">
        <f aca="false">IF(A1715="","",IF(E1715="","",ROUND(+E1715*((1+D1715)^(1/12)-1),2)))</f>
        <v>#REF!</v>
      </c>
      <c r="I1715" s="662" t="e">
        <f aca="false">IF(A1715="","",+G1715-H1715)</f>
        <v>#REF!</v>
      </c>
      <c r="J1715" s="662" t="e">
        <f aca="false">IF(A1715="","",IF(#REF!="","",PMT((1+D1715)^(1/12)-1,(#REF!*12)-A1715+1,-E1715)))</f>
        <v>#REF!</v>
      </c>
    </row>
    <row r="1716" customFormat="false" ht="14.25" hidden="false" customHeight="false" outlineLevel="0" collapsed="false">
      <c r="A1716" s="660" t="e">
        <f aca="false">IF(A1715="","",IF(A1715=#REF!*12,"",+A1715+1))</f>
        <v>#REF!</v>
      </c>
      <c r="B1716" s="661" t="e">
        <f aca="false">IF(A1716="","",+B1715)</f>
        <v>#REF!</v>
      </c>
      <c r="C1716" s="661" t="e">
        <f aca="false">IF(A1716="","",IF(#REF!+'Plano Prestação Mensal Proposta'!A1716&gt;120,0,ROUND(IF(B1716&gt;0.045,(0.045*0.5),(0.5)*B1716),7)))</f>
        <v>#REF!</v>
      </c>
      <c r="D1716" s="661" t="e">
        <f aca="false">IF(A1716="","",+B1716-C1716)</f>
        <v>#REF!</v>
      </c>
      <c r="E1716" s="662" t="e">
        <f aca="false">IF(A1716="","",IF(F1715="","",+E1715-F1715))</f>
        <v>#REF!</v>
      </c>
      <c r="F1716" s="662" t="e">
        <f aca="false">IF(A1716="","",IF(J1716="","",+J1716-H1716))</f>
        <v>#REF!</v>
      </c>
      <c r="G1716" s="662" t="e">
        <f aca="false">IF(A1716="","",IF(E1716="","",ROUND(+E1716*((1+B1716)^(1/12)-1),2)))</f>
        <v>#REF!</v>
      </c>
      <c r="H1716" s="662" t="e">
        <f aca="false">IF(A1716="","",IF(E1716="","",ROUND(+E1716*((1+D1716)^(1/12)-1),2)))</f>
        <v>#REF!</v>
      </c>
      <c r="I1716" s="662" t="e">
        <f aca="false">IF(A1716="","",+G1716-H1716)</f>
        <v>#REF!</v>
      </c>
      <c r="J1716" s="662" t="e">
        <f aca="false">IF(A1716="","",IF(#REF!="","",PMT((1+D1716)^(1/12)-1,(#REF!*12)-A1716+1,-E1716)))</f>
        <v>#REF!</v>
      </c>
    </row>
    <row r="1717" customFormat="false" ht="14.25" hidden="false" customHeight="false" outlineLevel="0" collapsed="false">
      <c r="A1717" s="660" t="e">
        <f aca="false">IF(A1716="","",IF(A1716=#REF!*12,"",+A1716+1))</f>
        <v>#REF!</v>
      </c>
      <c r="B1717" s="661" t="e">
        <f aca="false">IF(A1717="","",+B1716)</f>
        <v>#REF!</v>
      </c>
      <c r="C1717" s="661" t="e">
        <f aca="false">IF(A1717="","",IF(#REF!+'Plano Prestação Mensal Proposta'!A1717&gt;120,0,ROUND(IF(B1717&gt;0.045,(0.045*0.5),(0.5)*B1717),7)))</f>
        <v>#REF!</v>
      </c>
      <c r="D1717" s="661" t="e">
        <f aca="false">IF(A1717="","",+B1717-C1717)</f>
        <v>#REF!</v>
      </c>
      <c r="E1717" s="662" t="e">
        <f aca="false">IF(A1717="","",IF(F1716="","",+E1716-F1716))</f>
        <v>#REF!</v>
      </c>
      <c r="F1717" s="662" t="e">
        <f aca="false">IF(A1717="","",IF(J1717="","",+J1717-H1717))</f>
        <v>#REF!</v>
      </c>
      <c r="G1717" s="662" t="e">
        <f aca="false">IF(A1717="","",IF(E1717="","",ROUND(+E1717*((1+B1717)^(1/12)-1),2)))</f>
        <v>#REF!</v>
      </c>
      <c r="H1717" s="662" t="e">
        <f aca="false">IF(A1717="","",IF(E1717="","",ROUND(+E1717*((1+D1717)^(1/12)-1),2)))</f>
        <v>#REF!</v>
      </c>
      <c r="I1717" s="662" t="e">
        <f aca="false">IF(A1717="","",+G1717-H1717)</f>
        <v>#REF!</v>
      </c>
      <c r="J1717" s="662" t="e">
        <f aca="false">IF(A1717="","",IF(#REF!="","",PMT((1+D1717)^(1/12)-1,(#REF!*12)-A1717+1,-E1717)))</f>
        <v>#REF!</v>
      </c>
    </row>
    <row r="1718" customFormat="false" ht="14.25" hidden="false" customHeight="false" outlineLevel="0" collapsed="false">
      <c r="A1718" s="660" t="e">
        <f aca="false">IF(A1717="","",IF(A1717=#REF!*12,"",+A1717+1))</f>
        <v>#REF!</v>
      </c>
      <c r="B1718" s="661" t="e">
        <f aca="false">IF(A1718="","",+B1717)</f>
        <v>#REF!</v>
      </c>
      <c r="C1718" s="661" t="e">
        <f aca="false">IF(A1718="","",IF(#REF!+'Plano Prestação Mensal Proposta'!A1718&gt;120,0,ROUND(IF(B1718&gt;0.045,(0.045*0.5),(0.5)*B1718),7)))</f>
        <v>#REF!</v>
      </c>
      <c r="D1718" s="661" t="e">
        <f aca="false">IF(A1718="","",+B1718-C1718)</f>
        <v>#REF!</v>
      </c>
      <c r="E1718" s="662" t="e">
        <f aca="false">IF(A1718="","",IF(F1717="","",+E1717-F1717))</f>
        <v>#REF!</v>
      </c>
      <c r="F1718" s="662" t="e">
        <f aca="false">IF(A1718="","",IF(J1718="","",+J1718-H1718))</f>
        <v>#REF!</v>
      </c>
      <c r="G1718" s="662" t="e">
        <f aca="false">IF(A1718="","",IF(E1718="","",ROUND(+E1718*((1+B1718)^(1/12)-1),2)))</f>
        <v>#REF!</v>
      </c>
      <c r="H1718" s="662" t="e">
        <f aca="false">IF(A1718="","",IF(E1718="","",ROUND(+E1718*((1+D1718)^(1/12)-1),2)))</f>
        <v>#REF!</v>
      </c>
      <c r="I1718" s="662" t="e">
        <f aca="false">IF(A1718="","",+G1718-H1718)</f>
        <v>#REF!</v>
      </c>
      <c r="J1718" s="662" t="e">
        <f aca="false">IF(A1718="","",IF(#REF!="","",PMT((1+D1718)^(1/12)-1,(#REF!*12)-A1718+1,-E1718)))</f>
        <v>#REF!</v>
      </c>
    </row>
    <row r="1719" customFormat="false" ht="14.25" hidden="false" customHeight="false" outlineLevel="0" collapsed="false">
      <c r="A1719" s="660" t="e">
        <f aca="false">IF(A1718="","",IF(A1718=#REF!*12,"",+A1718+1))</f>
        <v>#REF!</v>
      </c>
      <c r="B1719" s="661" t="e">
        <f aca="false">IF(A1719="","",+B1718)</f>
        <v>#REF!</v>
      </c>
      <c r="C1719" s="661" t="e">
        <f aca="false">IF(A1719="","",IF(#REF!+'Plano Prestação Mensal Proposta'!A1719&gt;120,0,ROUND(IF(B1719&gt;0.045,(0.045*0.5),(0.5)*B1719),7)))</f>
        <v>#REF!</v>
      </c>
      <c r="D1719" s="661" t="e">
        <f aca="false">IF(A1719="","",+B1719-C1719)</f>
        <v>#REF!</v>
      </c>
      <c r="E1719" s="662" t="e">
        <f aca="false">IF(A1719="","",IF(F1718="","",+E1718-F1718))</f>
        <v>#REF!</v>
      </c>
      <c r="F1719" s="662" t="e">
        <f aca="false">IF(A1719="","",IF(J1719="","",+J1719-H1719))</f>
        <v>#REF!</v>
      </c>
      <c r="G1719" s="662" t="e">
        <f aca="false">IF(A1719="","",IF(E1719="","",ROUND(+E1719*((1+B1719)^(1/12)-1),2)))</f>
        <v>#REF!</v>
      </c>
      <c r="H1719" s="662" t="e">
        <f aca="false">IF(A1719="","",IF(E1719="","",ROUND(+E1719*((1+D1719)^(1/12)-1),2)))</f>
        <v>#REF!</v>
      </c>
      <c r="I1719" s="662" t="e">
        <f aca="false">IF(A1719="","",+G1719-H1719)</f>
        <v>#REF!</v>
      </c>
      <c r="J1719" s="662" t="e">
        <f aca="false">IF(A1719="","",IF(#REF!="","",PMT((1+D1719)^(1/12)-1,(#REF!*12)-A1719+1,-E1719)))</f>
        <v>#REF!</v>
      </c>
    </row>
    <row r="1720" customFormat="false" ht="14.25" hidden="false" customHeight="false" outlineLevel="0" collapsed="false">
      <c r="A1720" s="660" t="e">
        <f aca="false">IF(A1719="","",IF(A1719=#REF!*12,"",+A1719+1))</f>
        <v>#REF!</v>
      </c>
      <c r="B1720" s="661" t="e">
        <f aca="false">IF(A1720="","",+B1719)</f>
        <v>#REF!</v>
      </c>
      <c r="C1720" s="661" t="e">
        <f aca="false">IF(A1720="","",IF(#REF!+'Plano Prestação Mensal Proposta'!A1720&gt;120,0,ROUND(IF(B1720&gt;0.045,(0.045*0.5),(0.5)*B1720),7)))</f>
        <v>#REF!</v>
      </c>
      <c r="D1720" s="661" t="e">
        <f aca="false">IF(A1720="","",+B1720-C1720)</f>
        <v>#REF!</v>
      </c>
      <c r="E1720" s="662" t="e">
        <f aca="false">IF(A1720="","",IF(F1719="","",+E1719-F1719))</f>
        <v>#REF!</v>
      </c>
      <c r="F1720" s="662" t="e">
        <f aca="false">IF(A1720="","",IF(J1720="","",+J1720-H1720))</f>
        <v>#REF!</v>
      </c>
      <c r="G1720" s="662" t="e">
        <f aca="false">IF(A1720="","",IF(E1720="","",ROUND(+E1720*((1+B1720)^(1/12)-1),2)))</f>
        <v>#REF!</v>
      </c>
      <c r="H1720" s="662" t="e">
        <f aca="false">IF(A1720="","",IF(E1720="","",ROUND(+E1720*((1+D1720)^(1/12)-1),2)))</f>
        <v>#REF!</v>
      </c>
      <c r="I1720" s="662" t="e">
        <f aca="false">IF(A1720="","",+G1720-H1720)</f>
        <v>#REF!</v>
      </c>
      <c r="J1720" s="662" t="e">
        <f aca="false">IF(A1720="","",IF(#REF!="","",PMT((1+D1720)^(1/12)-1,(#REF!*12)-A1720+1,-E1720)))</f>
        <v>#REF!</v>
      </c>
    </row>
    <row r="1721" customFormat="false" ht="14.25" hidden="false" customHeight="false" outlineLevel="0" collapsed="false">
      <c r="A1721" s="660" t="e">
        <f aca="false">IF(A1720="","",IF(A1720=#REF!*12,"",+A1720+1))</f>
        <v>#REF!</v>
      </c>
      <c r="B1721" s="661" t="e">
        <f aca="false">IF(A1721="","",+B1720)</f>
        <v>#REF!</v>
      </c>
      <c r="C1721" s="661" t="e">
        <f aca="false">IF(A1721="","",IF(#REF!+'Plano Prestação Mensal Proposta'!A1721&gt;120,0,ROUND(IF(B1721&gt;0.045,(0.045*0.5),(0.5)*B1721),7)))</f>
        <v>#REF!</v>
      </c>
      <c r="D1721" s="661" t="e">
        <f aca="false">IF(A1721="","",+B1721-C1721)</f>
        <v>#REF!</v>
      </c>
      <c r="E1721" s="662" t="e">
        <f aca="false">IF(A1721="","",IF(F1720="","",+E1720-F1720))</f>
        <v>#REF!</v>
      </c>
      <c r="F1721" s="662" t="e">
        <f aca="false">IF(A1721="","",IF(J1721="","",+J1721-H1721))</f>
        <v>#REF!</v>
      </c>
      <c r="G1721" s="662" t="e">
        <f aca="false">IF(A1721="","",IF(E1721="","",ROUND(+E1721*((1+B1721)^(1/12)-1),2)))</f>
        <v>#REF!</v>
      </c>
      <c r="H1721" s="662" t="e">
        <f aca="false">IF(A1721="","",IF(E1721="","",ROUND(+E1721*((1+D1721)^(1/12)-1),2)))</f>
        <v>#REF!</v>
      </c>
      <c r="I1721" s="662" t="e">
        <f aca="false">IF(A1721="","",+G1721-H1721)</f>
        <v>#REF!</v>
      </c>
      <c r="J1721" s="662" t="e">
        <f aca="false">IF(A1721="","",IF(#REF!="","",PMT((1+D1721)^(1/12)-1,(#REF!*12)-A1721+1,-E1721)))</f>
        <v>#REF!</v>
      </c>
    </row>
    <row r="1722" customFormat="false" ht="14.25" hidden="false" customHeight="false" outlineLevel="0" collapsed="false">
      <c r="A1722" s="660" t="e">
        <f aca="false">IF(A1721="","",IF(A1721=#REF!*12,"",+A1721+1))</f>
        <v>#REF!</v>
      </c>
      <c r="B1722" s="661" t="e">
        <f aca="false">IF(A1722="","",+B1721)</f>
        <v>#REF!</v>
      </c>
      <c r="C1722" s="661" t="e">
        <f aca="false">IF(A1722="","",IF(#REF!+'Plano Prestação Mensal Proposta'!A1722&gt;120,0,ROUND(IF(B1722&gt;0.045,(0.045*0.5),(0.5)*B1722),7)))</f>
        <v>#REF!</v>
      </c>
      <c r="D1722" s="661" t="e">
        <f aca="false">IF(A1722="","",+B1722-C1722)</f>
        <v>#REF!</v>
      </c>
      <c r="E1722" s="662" t="e">
        <f aca="false">IF(A1722="","",IF(F1721="","",+E1721-F1721))</f>
        <v>#REF!</v>
      </c>
      <c r="F1722" s="662" t="e">
        <f aca="false">IF(A1722="","",IF(J1722="","",+J1722-H1722))</f>
        <v>#REF!</v>
      </c>
      <c r="G1722" s="662" t="e">
        <f aca="false">IF(A1722="","",IF(E1722="","",ROUND(+E1722*((1+B1722)^(1/12)-1),2)))</f>
        <v>#REF!</v>
      </c>
      <c r="H1722" s="662" t="e">
        <f aca="false">IF(A1722="","",IF(E1722="","",ROUND(+E1722*((1+D1722)^(1/12)-1),2)))</f>
        <v>#REF!</v>
      </c>
      <c r="I1722" s="662" t="e">
        <f aca="false">IF(A1722="","",+G1722-H1722)</f>
        <v>#REF!</v>
      </c>
      <c r="J1722" s="662" t="e">
        <f aca="false">IF(A1722="","",IF(#REF!="","",PMT((1+D1722)^(1/12)-1,(#REF!*12)-A1722+1,-E1722)))</f>
        <v>#REF!</v>
      </c>
    </row>
    <row r="1723" customFormat="false" ht="14.25" hidden="false" customHeight="false" outlineLevel="0" collapsed="false">
      <c r="A1723" s="660" t="e">
        <f aca="false">IF(A1722="","",IF(A1722=#REF!*12,"",+A1722+1))</f>
        <v>#REF!</v>
      </c>
      <c r="B1723" s="661" t="e">
        <f aca="false">IF(A1723="","",+B1722)</f>
        <v>#REF!</v>
      </c>
      <c r="C1723" s="661" t="e">
        <f aca="false">IF(A1723="","",IF(#REF!+'Plano Prestação Mensal Proposta'!A1723&gt;120,0,ROUND(IF(B1723&gt;0.045,(0.045*0.5),(0.5)*B1723),7)))</f>
        <v>#REF!</v>
      </c>
      <c r="D1723" s="661" t="e">
        <f aca="false">IF(A1723="","",+B1723-C1723)</f>
        <v>#REF!</v>
      </c>
      <c r="E1723" s="662" t="e">
        <f aca="false">IF(A1723="","",IF(F1722="","",+E1722-F1722))</f>
        <v>#REF!</v>
      </c>
      <c r="F1723" s="662" t="e">
        <f aca="false">IF(A1723="","",IF(J1723="","",+J1723-H1723))</f>
        <v>#REF!</v>
      </c>
      <c r="G1723" s="662" t="e">
        <f aca="false">IF(A1723="","",IF(E1723="","",ROUND(+E1723*((1+B1723)^(1/12)-1),2)))</f>
        <v>#REF!</v>
      </c>
      <c r="H1723" s="662" t="e">
        <f aca="false">IF(A1723="","",IF(E1723="","",ROUND(+E1723*((1+D1723)^(1/12)-1),2)))</f>
        <v>#REF!</v>
      </c>
      <c r="I1723" s="662" t="e">
        <f aca="false">IF(A1723="","",+G1723-H1723)</f>
        <v>#REF!</v>
      </c>
      <c r="J1723" s="662" t="e">
        <f aca="false">IF(A1723="","",IF(#REF!="","",PMT((1+D1723)^(1/12)-1,(#REF!*12)-A1723+1,-E1723)))</f>
        <v>#REF!</v>
      </c>
    </row>
    <row r="1724" customFormat="false" ht="14.25" hidden="false" customHeight="false" outlineLevel="0" collapsed="false">
      <c r="A1724" s="660" t="e">
        <f aca="false">IF(A1723="","",IF(A1723=#REF!*12,"",+A1723+1))</f>
        <v>#REF!</v>
      </c>
      <c r="B1724" s="661" t="e">
        <f aca="false">IF(A1724="","",+B1723)</f>
        <v>#REF!</v>
      </c>
      <c r="C1724" s="661" t="e">
        <f aca="false">IF(A1724="","",IF(#REF!+'Plano Prestação Mensal Proposta'!A1724&gt;120,0,ROUND(IF(B1724&gt;0.045,(0.045*0.5),(0.5)*B1724),7)))</f>
        <v>#REF!</v>
      </c>
      <c r="D1724" s="661" t="e">
        <f aca="false">IF(A1724="","",+B1724-C1724)</f>
        <v>#REF!</v>
      </c>
      <c r="E1724" s="662" t="e">
        <f aca="false">IF(A1724="","",IF(F1723="","",+E1723-F1723))</f>
        <v>#REF!</v>
      </c>
      <c r="F1724" s="662" t="e">
        <f aca="false">IF(A1724="","",IF(J1724="","",+J1724-H1724))</f>
        <v>#REF!</v>
      </c>
      <c r="G1724" s="662" t="e">
        <f aca="false">IF(A1724="","",IF(E1724="","",ROUND(+E1724*((1+B1724)^(1/12)-1),2)))</f>
        <v>#REF!</v>
      </c>
      <c r="H1724" s="662" t="e">
        <f aca="false">IF(A1724="","",IF(E1724="","",ROUND(+E1724*((1+D1724)^(1/12)-1),2)))</f>
        <v>#REF!</v>
      </c>
      <c r="I1724" s="662" t="e">
        <f aca="false">IF(A1724="","",+G1724-H1724)</f>
        <v>#REF!</v>
      </c>
      <c r="J1724" s="662" t="e">
        <f aca="false">IF(A1724="","",IF(#REF!="","",PMT((1+D1724)^(1/12)-1,(#REF!*12)-A1724+1,-E1724)))</f>
        <v>#REF!</v>
      </c>
    </row>
    <row r="1725" customFormat="false" ht="14.25" hidden="false" customHeight="false" outlineLevel="0" collapsed="false">
      <c r="A1725" s="660" t="e">
        <f aca="false">IF(A1724="","",IF(A1724=#REF!*12,"",+A1724+1))</f>
        <v>#REF!</v>
      </c>
      <c r="B1725" s="661" t="e">
        <f aca="false">IF(A1725="","",+B1724)</f>
        <v>#REF!</v>
      </c>
      <c r="C1725" s="661" t="e">
        <f aca="false">IF(A1725="","",IF(#REF!+'Plano Prestação Mensal Proposta'!A1725&gt;120,0,ROUND(IF(B1725&gt;0.045,(0.045*0.5),(0.5)*B1725),7)))</f>
        <v>#REF!</v>
      </c>
      <c r="D1725" s="661" t="e">
        <f aca="false">IF(A1725="","",+B1725-C1725)</f>
        <v>#REF!</v>
      </c>
      <c r="E1725" s="662" t="e">
        <f aca="false">IF(A1725="","",IF(F1724="","",+E1724-F1724))</f>
        <v>#REF!</v>
      </c>
      <c r="F1725" s="662" t="e">
        <f aca="false">IF(A1725="","",IF(J1725="","",+J1725-H1725))</f>
        <v>#REF!</v>
      </c>
      <c r="G1725" s="662" t="e">
        <f aca="false">IF(A1725="","",IF(E1725="","",ROUND(+E1725*((1+B1725)^(1/12)-1),2)))</f>
        <v>#REF!</v>
      </c>
      <c r="H1725" s="662" t="e">
        <f aca="false">IF(A1725="","",IF(E1725="","",ROUND(+E1725*((1+D1725)^(1/12)-1),2)))</f>
        <v>#REF!</v>
      </c>
      <c r="I1725" s="662" t="e">
        <f aca="false">IF(A1725="","",+G1725-H1725)</f>
        <v>#REF!</v>
      </c>
      <c r="J1725" s="662" t="e">
        <f aca="false">IF(A1725="","",IF(#REF!="","",PMT((1+D1725)^(1/12)-1,(#REF!*12)-A1725+1,-E1725)))</f>
        <v>#REF!</v>
      </c>
    </row>
    <row r="1726" customFormat="false" ht="14.25" hidden="false" customHeight="false" outlineLevel="0" collapsed="false">
      <c r="A1726" s="660" t="e">
        <f aca="false">IF(A1725="","",IF(A1725=#REF!*12,"",+A1725+1))</f>
        <v>#REF!</v>
      </c>
      <c r="B1726" s="661" t="e">
        <f aca="false">IF(A1726="","",+B1725)</f>
        <v>#REF!</v>
      </c>
      <c r="C1726" s="661" t="e">
        <f aca="false">IF(A1726="","",IF(#REF!+'Plano Prestação Mensal Proposta'!A1726&gt;120,0,ROUND(IF(B1726&gt;0.045,(0.045*0.5),(0.5)*B1726),7)))</f>
        <v>#REF!</v>
      </c>
      <c r="D1726" s="661" t="e">
        <f aca="false">IF(A1726="","",+B1726-C1726)</f>
        <v>#REF!</v>
      </c>
      <c r="E1726" s="662" t="e">
        <f aca="false">IF(A1726="","",IF(F1725="","",+E1725-F1725))</f>
        <v>#REF!</v>
      </c>
      <c r="F1726" s="662" t="e">
        <f aca="false">IF(A1726="","",IF(J1726="","",+J1726-H1726))</f>
        <v>#REF!</v>
      </c>
      <c r="G1726" s="662" t="e">
        <f aca="false">IF(A1726="","",IF(E1726="","",ROUND(+E1726*((1+B1726)^(1/12)-1),2)))</f>
        <v>#REF!</v>
      </c>
      <c r="H1726" s="662" t="e">
        <f aca="false">IF(A1726="","",IF(E1726="","",ROUND(+E1726*((1+D1726)^(1/12)-1),2)))</f>
        <v>#REF!</v>
      </c>
      <c r="I1726" s="662" t="e">
        <f aca="false">IF(A1726="","",+G1726-H1726)</f>
        <v>#REF!</v>
      </c>
      <c r="J1726" s="662" t="e">
        <f aca="false">IF(A1726="","",IF(#REF!="","",PMT((1+D1726)^(1/12)-1,(#REF!*12)-A1726+1,-E1726)))</f>
        <v>#REF!</v>
      </c>
    </row>
    <row r="1727" customFormat="false" ht="14.25" hidden="false" customHeight="false" outlineLevel="0" collapsed="false">
      <c r="A1727" s="660" t="e">
        <f aca="false">IF(A1726="","",IF(A1726=#REF!*12,"",+A1726+1))</f>
        <v>#REF!</v>
      </c>
      <c r="B1727" s="661" t="e">
        <f aca="false">IF(A1727="","",+B1726)</f>
        <v>#REF!</v>
      </c>
      <c r="C1727" s="661" t="e">
        <f aca="false">IF(A1727="","",IF(#REF!+'Plano Prestação Mensal Proposta'!A1727&gt;120,0,ROUND(IF(B1727&gt;0.045,(0.045*0.5),(0.5)*B1727),7)))</f>
        <v>#REF!</v>
      </c>
      <c r="D1727" s="661" t="e">
        <f aca="false">IF(A1727="","",+B1727-C1727)</f>
        <v>#REF!</v>
      </c>
      <c r="E1727" s="662" t="e">
        <f aca="false">IF(A1727="","",IF(F1726="","",+E1726-F1726))</f>
        <v>#REF!</v>
      </c>
      <c r="F1727" s="662" t="e">
        <f aca="false">IF(A1727="","",IF(J1727="","",+J1727-H1727))</f>
        <v>#REF!</v>
      </c>
      <c r="G1727" s="662" t="e">
        <f aca="false">IF(A1727="","",IF(E1727="","",ROUND(+E1727*((1+B1727)^(1/12)-1),2)))</f>
        <v>#REF!</v>
      </c>
      <c r="H1727" s="662" t="e">
        <f aca="false">IF(A1727="","",IF(E1727="","",ROUND(+E1727*((1+D1727)^(1/12)-1),2)))</f>
        <v>#REF!</v>
      </c>
      <c r="I1727" s="662" t="e">
        <f aca="false">IF(A1727="","",+G1727-H1727)</f>
        <v>#REF!</v>
      </c>
      <c r="J1727" s="662" t="e">
        <f aca="false">IF(A1727="","",IF(#REF!="","",PMT((1+D1727)^(1/12)-1,(#REF!*12)-A1727+1,-E1727)))</f>
        <v>#REF!</v>
      </c>
    </row>
    <row r="1728" customFormat="false" ht="14.25" hidden="false" customHeight="false" outlineLevel="0" collapsed="false">
      <c r="A1728" s="660" t="e">
        <f aca="false">IF(A1727="","",IF(A1727=#REF!*12,"",+A1727+1))</f>
        <v>#REF!</v>
      </c>
      <c r="B1728" s="661" t="e">
        <f aca="false">IF(A1728="","",+B1727)</f>
        <v>#REF!</v>
      </c>
      <c r="C1728" s="661" t="e">
        <f aca="false">IF(A1728="","",IF(#REF!+'Plano Prestação Mensal Proposta'!A1728&gt;120,0,ROUND(IF(B1728&gt;0.045,(0.045*0.5),(0.5)*B1728),7)))</f>
        <v>#REF!</v>
      </c>
      <c r="D1728" s="661" t="e">
        <f aca="false">IF(A1728="","",+B1728-C1728)</f>
        <v>#REF!</v>
      </c>
      <c r="E1728" s="662" t="e">
        <f aca="false">IF(A1728="","",IF(F1727="","",+E1727-F1727))</f>
        <v>#REF!</v>
      </c>
      <c r="F1728" s="662" t="e">
        <f aca="false">IF(A1728="","",IF(J1728="","",+J1728-H1728))</f>
        <v>#REF!</v>
      </c>
      <c r="G1728" s="662" t="e">
        <f aca="false">IF(A1728="","",IF(E1728="","",ROUND(+E1728*((1+B1728)^(1/12)-1),2)))</f>
        <v>#REF!</v>
      </c>
      <c r="H1728" s="662" t="e">
        <f aca="false">IF(A1728="","",IF(E1728="","",ROUND(+E1728*((1+D1728)^(1/12)-1),2)))</f>
        <v>#REF!</v>
      </c>
      <c r="I1728" s="662" t="e">
        <f aca="false">IF(A1728="","",+G1728-H1728)</f>
        <v>#REF!</v>
      </c>
      <c r="J1728" s="662" t="e">
        <f aca="false">IF(A1728="","",IF(#REF!="","",PMT((1+D1728)^(1/12)-1,(#REF!*12)-A1728+1,-E1728)))</f>
        <v>#REF!</v>
      </c>
    </row>
    <row r="1729" customFormat="false" ht="14.25" hidden="false" customHeight="false" outlineLevel="0" collapsed="false">
      <c r="A1729" s="660" t="e">
        <f aca="false">IF(A1728="","",IF(A1728=#REF!*12,"",+A1728+1))</f>
        <v>#REF!</v>
      </c>
      <c r="B1729" s="661" t="e">
        <f aca="false">IF(A1729="","",+B1728)</f>
        <v>#REF!</v>
      </c>
      <c r="C1729" s="661" t="e">
        <f aca="false">IF(A1729="","",IF(#REF!+'Plano Prestação Mensal Proposta'!A1729&gt;120,0,ROUND(IF(B1729&gt;0.045,(0.045*0.5),(0.5)*B1729),7)))</f>
        <v>#REF!</v>
      </c>
      <c r="D1729" s="661" t="e">
        <f aca="false">IF(A1729="","",+B1729-C1729)</f>
        <v>#REF!</v>
      </c>
      <c r="E1729" s="662" t="e">
        <f aca="false">IF(A1729="","",IF(F1728="","",+E1728-F1728))</f>
        <v>#REF!</v>
      </c>
      <c r="F1729" s="662" t="e">
        <f aca="false">IF(A1729="","",IF(J1729="","",+J1729-H1729))</f>
        <v>#REF!</v>
      </c>
      <c r="G1729" s="662" t="e">
        <f aca="false">IF(A1729="","",IF(E1729="","",ROUND(+E1729*((1+B1729)^(1/12)-1),2)))</f>
        <v>#REF!</v>
      </c>
      <c r="H1729" s="662" t="e">
        <f aca="false">IF(A1729="","",IF(E1729="","",ROUND(+E1729*((1+D1729)^(1/12)-1),2)))</f>
        <v>#REF!</v>
      </c>
      <c r="I1729" s="662" t="e">
        <f aca="false">IF(A1729="","",+G1729-H1729)</f>
        <v>#REF!</v>
      </c>
      <c r="J1729" s="662" t="e">
        <f aca="false">IF(A1729="","",IF(#REF!="","",PMT((1+D1729)^(1/12)-1,(#REF!*12)-A1729+1,-E1729)))</f>
        <v>#REF!</v>
      </c>
    </row>
    <row r="1730" customFormat="false" ht="14.25" hidden="false" customHeight="false" outlineLevel="0" collapsed="false">
      <c r="A1730" s="660" t="e">
        <f aca="false">IF(A1729="","",IF(A1729=#REF!*12,"",+A1729+1))</f>
        <v>#REF!</v>
      </c>
      <c r="B1730" s="661" t="e">
        <f aca="false">IF(A1730="","",+B1729)</f>
        <v>#REF!</v>
      </c>
      <c r="C1730" s="661" t="e">
        <f aca="false">IF(A1730="","",IF(#REF!+'Plano Prestação Mensal Proposta'!A1730&gt;120,0,ROUND(IF(B1730&gt;0.045,(0.045*0.5),(0.5)*B1730),7)))</f>
        <v>#REF!</v>
      </c>
      <c r="D1730" s="661" t="e">
        <f aca="false">IF(A1730="","",+B1730-C1730)</f>
        <v>#REF!</v>
      </c>
      <c r="E1730" s="662" t="e">
        <f aca="false">IF(A1730="","",IF(F1729="","",+E1729-F1729))</f>
        <v>#REF!</v>
      </c>
      <c r="F1730" s="662" t="e">
        <f aca="false">IF(A1730="","",IF(J1730="","",+J1730-H1730))</f>
        <v>#REF!</v>
      </c>
      <c r="G1730" s="662" t="e">
        <f aca="false">IF(A1730="","",IF(E1730="","",ROUND(+E1730*((1+B1730)^(1/12)-1),2)))</f>
        <v>#REF!</v>
      </c>
      <c r="H1730" s="662" t="e">
        <f aca="false">IF(A1730="","",IF(E1730="","",ROUND(+E1730*((1+D1730)^(1/12)-1),2)))</f>
        <v>#REF!</v>
      </c>
      <c r="I1730" s="662" t="e">
        <f aca="false">IF(A1730="","",+G1730-H1730)</f>
        <v>#REF!</v>
      </c>
      <c r="J1730" s="662" t="e">
        <f aca="false">IF(A1730="","",IF(#REF!="","",PMT((1+D1730)^(1/12)-1,(#REF!*12)-A1730+1,-E1730)))</f>
        <v>#REF!</v>
      </c>
    </row>
    <row r="1731" customFormat="false" ht="14.25" hidden="false" customHeight="false" outlineLevel="0" collapsed="false">
      <c r="A1731" s="660" t="e">
        <f aca="false">IF(A1730="","",IF(A1730=#REF!*12,"",+A1730+1))</f>
        <v>#REF!</v>
      </c>
      <c r="B1731" s="661" t="e">
        <f aca="false">IF(A1731="","",+B1730)</f>
        <v>#REF!</v>
      </c>
      <c r="C1731" s="661" t="e">
        <f aca="false">IF(A1731="","",IF(#REF!+'Plano Prestação Mensal Proposta'!A1731&gt;120,0,ROUND(IF(B1731&gt;0.045,(0.045*0.5),(0.5)*B1731),7)))</f>
        <v>#REF!</v>
      </c>
      <c r="D1731" s="661" t="e">
        <f aca="false">IF(A1731="","",+B1731-C1731)</f>
        <v>#REF!</v>
      </c>
      <c r="E1731" s="662" t="e">
        <f aca="false">IF(A1731="","",IF(F1730="","",+E1730-F1730))</f>
        <v>#REF!</v>
      </c>
      <c r="F1731" s="662" t="e">
        <f aca="false">IF(A1731="","",IF(J1731="","",+J1731-H1731))</f>
        <v>#REF!</v>
      </c>
      <c r="G1731" s="662" t="e">
        <f aca="false">IF(A1731="","",IF(E1731="","",ROUND(+E1731*((1+B1731)^(1/12)-1),2)))</f>
        <v>#REF!</v>
      </c>
      <c r="H1731" s="662" t="e">
        <f aca="false">IF(A1731="","",IF(E1731="","",ROUND(+E1731*((1+D1731)^(1/12)-1),2)))</f>
        <v>#REF!</v>
      </c>
      <c r="I1731" s="662" t="e">
        <f aca="false">IF(A1731="","",+G1731-H1731)</f>
        <v>#REF!</v>
      </c>
      <c r="J1731" s="662" t="e">
        <f aca="false">IF(A1731="","",IF(#REF!="","",PMT((1+D1731)^(1/12)-1,(#REF!*12)-A1731+1,-E1731)))</f>
        <v>#REF!</v>
      </c>
    </row>
    <row r="1732" customFormat="false" ht="14.25" hidden="false" customHeight="false" outlineLevel="0" collapsed="false">
      <c r="A1732" s="660" t="e">
        <f aca="false">IF(A1731="","",IF(A1731=#REF!*12,"",+A1731+1))</f>
        <v>#REF!</v>
      </c>
      <c r="B1732" s="661" t="e">
        <f aca="false">IF(A1732="","",+B1731)</f>
        <v>#REF!</v>
      </c>
      <c r="C1732" s="661" t="e">
        <f aca="false">IF(A1732="","",IF(#REF!+'Plano Prestação Mensal Proposta'!A1732&gt;120,0,ROUND(IF(B1732&gt;0.045,(0.045*0.5),(0.5)*B1732),7)))</f>
        <v>#REF!</v>
      </c>
      <c r="D1732" s="661" t="e">
        <f aca="false">IF(A1732="","",+B1732-C1732)</f>
        <v>#REF!</v>
      </c>
      <c r="E1732" s="662" t="e">
        <f aca="false">IF(A1732="","",IF(F1731="","",+E1731-F1731))</f>
        <v>#REF!</v>
      </c>
      <c r="F1732" s="662" t="e">
        <f aca="false">IF(A1732="","",IF(J1732="","",+J1732-H1732))</f>
        <v>#REF!</v>
      </c>
      <c r="G1732" s="662" t="e">
        <f aca="false">IF(A1732="","",IF(E1732="","",ROUND(+E1732*((1+B1732)^(1/12)-1),2)))</f>
        <v>#REF!</v>
      </c>
      <c r="H1732" s="662" t="e">
        <f aca="false">IF(A1732="","",IF(E1732="","",ROUND(+E1732*((1+D1732)^(1/12)-1),2)))</f>
        <v>#REF!</v>
      </c>
      <c r="I1732" s="662" t="e">
        <f aca="false">IF(A1732="","",+G1732-H1732)</f>
        <v>#REF!</v>
      </c>
      <c r="J1732" s="662" t="e">
        <f aca="false">IF(A1732="","",IF(#REF!="","",PMT((1+D1732)^(1/12)-1,(#REF!*12)-A1732+1,-E1732)))</f>
        <v>#REF!</v>
      </c>
    </row>
    <row r="1733" customFormat="false" ht="14.25" hidden="false" customHeight="false" outlineLevel="0" collapsed="false">
      <c r="A1733" s="660" t="e">
        <f aca="false">IF(A1732="","",IF(A1732=#REF!*12,"",+A1732+1))</f>
        <v>#REF!</v>
      </c>
      <c r="B1733" s="661" t="e">
        <f aca="false">IF(A1733="","",+B1732)</f>
        <v>#REF!</v>
      </c>
      <c r="C1733" s="661" t="e">
        <f aca="false">IF(A1733="","",IF(#REF!+'Plano Prestação Mensal Proposta'!A1733&gt;120,0,ROUND(IF(B1733&gt;0.045,(0.045*0.5),(0.5)*B1733),7)))</f>
        <v>#REF!</v>
      </c>
      <c r="D1733" s="661" t="e">
        <f aca="false">IF(A1733="","",+B1733-C1733)</f>
        <v>#REF!</v>
      </c>
      <c r="E1733" s="662" t="e">
        <f aca="false">IF(A1733="","",IF(F1732="","",+E1732-F1732))</f>
        <v>#REF!</v>
      </c>
      <c r="F1733" s="662" t="e">
        <f aca="false">IF(A1733="","",IF(J1733="","",+J1733-H1733))</f>
        <v>#REF!</v>
      </c>
      <c r="G1733" s="662" t="e">
        <f aca="false">IF(A1733="","",IF(E1733="","",ROUND(+E1733*((1+B1733)^(1/12)-1),2)))</f>
        <v>#REF!</v>
      </c>
      <c r="H1733" s="662" t="e">
        <f aca="false">IF(A1733="","",IF(E1733="","",ROUND(+E1733*((1+D1733)^(1/12)-1),2)))</f>
        <v>#REF!</v>
      </c>
      <c r="I1733" s="662" t="e">
        <f aca="false">IF(A1733="","",+G1733-H1733)</f>
        <v>#REF!</v>
      </c>
      <c r="J1733" s="662" t="e">
        <f aca="false">IF(A1733="","",IF(#REF!="","",PMT((1+D1733)^(1/12)-1,(#REF!*12)-A1733+1,-E1733)))</f>
        <v>#REF!</v>
      </c>
    </row>
    <row r="1734" customFormat="false" ht="14.25" hidden="false" customHeight="false" outlineLevel="0" collapsed="false">
      <c r="A1734" s="660" t="e">
        <f aca="false">IF(A1733="","",IF(A1733=#REF!*12,"",+A1733+1))</f>
        <v>#REF!</v>
      </c>
      <c r="B1734" s="661" t="e">
        <f aca="false">IF(A1734="","",+B1733)</f>
        <v>#REF!</v>
      </c>
      <c r="C1734" s="661" t="e">
        <f aca="false">IF(A1734="","",IF(#REF!+'Plano Prestação Mensal Proposta'!A1734&gt;120,0,ROUND(IF(B1734&gt;0.045,(0.045*0.5),(0.5)*B1734),7)))</f>
        <v>#REF!</v>
      </c>
      <c r="D1734" s="661" t="e">
        <f aca="false">IF(A1734="","",+B1734-C1734)</f>
        <v>#REF!</v>
      </c>
      <c r="E1734" s="662" t="e">
        <f aca="false">IF(A1734="","",IF(F1733="","",+E1733-F1733))</f>
        <v>#REF!</v>
      </c>
      <c r="F1734" s="662" t="e">
        <f aca="false">IF(A1734="","",IF(J1734="","",+J1734-H1734))</f>
        <v>#REF!</v>
      </c>
      <c r="G1734" s="662" t="e">
        <f aca="false">IF(A1734="","",IF(E1734="","",ROUND(+E1734*((1+B1734)^(1/12)-1),2)))</f>
        <v>#REF!</v>
      </c>
      <c r="H1734" s="662" t="e">
        <f aca="false">IF(A1734="","",IF(E1734="","",ROUND(+E1734*((1+D1734)^(1/12)-1),2)))</f>
        <v>#REF!</v>
      </c>
      <c r="I1734" s="662" t="e">
        <f aca="false">IF(A1734="","",+G1734-H1734)</f>
        <v>#REF!</v>
      </c>
      <c r="J1734" s="662" t="e">
        <f aca="false">IF(A1734="","",IF(#REF!="","",PMT((1+D1734)^(1/12)-1,(#REF!*12)-A1734+1,-E1734)))</f>
        <v>#REF!</v>
      </c>
    </row>
    <row r="1735" customFormat="false" ht="14.25" hidden="false" customHeight="false" outlineLevel="0" collapsed="false">
      <c r="A1735" s="660" t="e">
        <f aca="false">IF(A1734="","",IF(A1734=#REF!*12,"",+A1734+1))</f>
        <v>#REF!</v>
      </c>
      <c r="B1735" s="661" t="e">
        <f aca="false">IF(A1735="","",+B1734)</f>
        <v>#REF!</v>
      </c>
      <c r="C1735" s="661" t="e">
        <f aca="false">IF(A1735="","",IF(#REF!+'Plano Prestação Mensal Proposta'!A1735&gt;120,0,ROUND(IF(B1735&gt;0.045,(0.045*0.5),(0.5)*B1735),7)))</f>
        <v>#REF!</v>
      </c>
      <c r="D1735" s="661" t="e">
        <f aca="false">IF(A1735="","",+B1735-C1735)</f>
        <v>#REF!</v>
      </c>
      <c r="E1735" s="662" t="e">
        <f aca="false">IF(A1735="","",IF(F1734="","",+E1734-F1734))</f>
        <v>#REF!</v>
      </c>
      <c r="F1735" s="662" t="e">
        <f aca="false">IF(A1735="","",IF(J1735="","",+J1735-H1735))</f>
        <v>#REF!</v>
      </c>
      <c r="G1735" s="662" t="e">
        <f aca="false">IF(A1735="","",IF(E1735="","",ROUND(+E1735*((1+B1735)^(1/12)-1),2)))</f>
        <v>#REF!</v>
      </c>
      <c r="H1735" s="662" t="e">
        <f aca="false">IF(A1735="","",IF(E1735="","",ROUND(+E1735*((1+D1735)^(1/12)-1),2)))</f>
        <v>#REF!</v>
      </c>
      <c r="I1735" s="662" t="e">
        <f aca="false">IF(A1735="","",+G1735-H1735)</f>
        <v>#REF!</v>
      </c>
      <c r="J1735" s="662" t="e">
        <f aca="false">IF(A1735="","",IF(#REF!="","",PMT((1+D1735)^(1/12)-1,(#REF!*12)-A1735+1,-E1735)))</f>
        <v>#REF!</v>
      </c>
    </row>
    <row r="1736" customFormat="false" ht="14.25" hidden="false" customHeight="false" outlineLevel="0" collapsed="false">
      <c r="A1736" s="660" t="e">
        <f aca="false">IF(A1735="","",IF(A1735=#REF!*12,"",+A1735+1))</f>
        <v>#REF!</v>
      </c>
      <c r="B1736" s="661" t="e">
        <f aca="false">IF(A1736="","",+B1735)</f>
        <v>#REF!</v>
      </c>
      <c r="C1736" s="661" t="e">
        <f aca="false">IF(A1736="","",IF(#REF!+'Plano Prestação Mensal Proposta'!A1736&gt;120,0,ROUND(IF(B1736&gt;0.045,(0.045*0.5),(0.5)*B1736),7)))</f>
        <v>#REF!</v>
      </c>
      <c r="D1736" s="661" t="e">
        <f aca="false">IF(A1736="","",+B1736-C1736)</f>
        <v>#REF!</v>
      </c>
      <c r="E1736" s="662" t="e">
        <f aca="false">IF(A1736="","",IF(F1735="","",+E1735-F1735))</f>
        <v>#REF!</v>
      </c>
      <c r="F1736" s="662" t="e">
        <f aca="false">IF(A1736="","",IF(J1736="","",+J1736-H1736))</f>
        <v>#REF!</v>
      </c>
      <c r="G1736" s="662" t="e">
        <f aca="false">IF(A1736="","",IF(E1736="","",ROUND(+E1736*((1+B1736)^(1/12)-1),2)))</f>
        <v>#REF!</v>
      </c>
      <c r="H1736" s="662" t="e">
        <f aca="false">IF(A1736="","",IF(E1736="","",ROUND(+E1736*((1+D1736)^(1/12)-1),2)))</f>
        <v>#REF!</v>
      </c>
      <c r="I1736" s="662" t="e">
        <f aca="false">IF(A1736="","",+G1736-H1736)</f>
        <v>#REF!</v>
      </c>
      <c r="J1736" s="662" t="e">
        <f aca="false">IF(A1736="","",IF(#REF!="","",PMT((1+D1736)^(1/12)-1,(#REF!*12)-A1736+1,-E1736)))</f>
        <v>#REF!</v>
      </c>
    </row>
    <row r="1737" customFormat="false" ht="14.25" hidden="false" customHeight="false" outlineLevel="0" collapsed="false">
      <c r="A1737" s="660" t="e">
        <f aca="false">IF(A1736="","",IF(A1736=#REF!*12,"",+A1736+1))</f>
        <v>#REF!</v>
      </c>
      <c r="B1737" s="661" t="e">
        <f aca="false">IF(A1737="","",+B1736)</f>
        <v>#REF!</v>
      </c>
      <c r="C1737" s="661" t="e">
        <f aca="false">IF(A1737="","",IF(#REF!+'Plano Prestação Mensal Proposta'!A1737&gt;120,0,ROUND(IF(B1737&gt;0.045,(0.045*0.5),(0.5)*B1737),7)))</f>
        <v>#REF!</v>
      </c>
      <c r="D1737" s="661" t="e">
        <f aca="false">IF(A1737="","",+B1737-C1737)</f>
        <v>#REF!</v>
      </c>
      <c r="E1737" s="662" t="e">
        <f aca="false">IF(A1737="","",IF(F1736="","",+E1736-F1736))</f>
        <v>#REF!</v>
      </c>
      <c r="F1737" s="662" t="e">
        <f aca="false">IF(A1737="","",IF(J1737="","",+J1737-H1737))</f>
        <v>#REF!</v>
      </c>
      <c r="G1737" s="662" t="e">
        <f aca="false">IF(A1737="","",IF(E1737="","",ROUND(+E1737*((1+B1737)^(1/12)-1),2)))</f>
        <v>#REF!</v>
      </c>
      <c r="H1737" s="662" t="e">
        <f aca="false">IF(A1737="","",IF(E1737="","",ROUND(+E1737*((1+D1737)^(1/12)-1),2)))</f>
        <v>#REF!</v>
      </c>
      <c r="I1737" s="662" t="e">
        <f aca="false">IF(A1737="","",+G1737-H1737)</f>
        <v>#REF!</v>
      </c>
      <c r="J1737" s="662" t="e">
        <f aca="false">IF(A1737="","",IF(#REF!="","",PMT((1+D1737)^(1/12)-1,(#REF!*12)-A1737+1,-E1737)))</f>
        <v>#REF!</v>
      </c>
    </row>
    <row r="1738" customFormat="false" ht="14.25" hidden="false" customHeight="false" outlineLevel="0" collapsed="false">
      <c r="A1738" s="660" t="e">
        <f aca="false">IF(A1737="","",IF(A1737=#REF!*12,"",+A1737+1))</f>
        <v>#REF!</v>
      </c>
      <c r="B1738" s="661" t="e">
        <f aca="false">IF(A1738="","",+B1737)</f>
        <v>#REF!</v>
      </c>
      <c r="C1738" s="661" t="e">
        <f aca="false">IF(A1738="","",IF(#REF!+'Plano Prestação Mensal Proposta'!A1738&gt;120,0,ROUND(IF(B1738&gt;0.045,(0.045*0.5),(0.5)*B1738),7)))</f>
        <v>#REF!</v>
      </c>
      <c r="D1738" s="661" t="e">
        <f aca="false">IF(A1738="","",+B1738-C1738)</f>
        <v>#REF!</v>
      </c>
      <c r="E1738" s="662" t="e">
        <f aca="false">IF(A1738="","",IF(F1737="","",+E1737-F1737))</f>
        <v>#REF!</v>
      </c>
      <c r="F1738" s="662" t="e">
        <f aca="false">IF(A1738="","",IF(J1738="","",+J1738-H1738))</f>
        <v>#REF!</v>
      </c>
      <c r="G1738" s="662" t="e">
        <f aca="false">IF(A1738="","",IF(E1738="","",ROUND(+E1738*((1+B1738)^(1/12)-1),2)))</f>
        <v>#REF!</v>
      </c>
      <c r="H1738" s="662" t="e">
        <f aca="false">IF(A1738="","",IF(E1738="","",ROUND(+E1738*((1+D1738)^(1/12)-1),2)))</f>
        <v>#REF!</v>
      </c>
      <c r="I1738" s="662" t="e">
        <f aca="false">IF(A1738="","",+G1738-H1738)</f>
        <v>#REF!</v>
      </c>
      <c r="J1738" s="662" t="e">
        <f aca="false">IF(A1738="","",IF(#REF!="","",PMT((1+D1738)^(1/12)-1,(#REF!*12)-A1738+1,-E1738)))</f>
        <v>#REF!</v>
      </c>
    </row>
    <row r="1739" customFormat="false" ht="14.25" hidden="false" customHeight="false" outlineLevel="0" collapsed="false">
      <c r="A1739" s="660" t="e">
        <f aca="false">IF(A1738="","",IF(A1738=#REF!*12,"",+A1738+1))</f>
        <v>#REF!</v>
      </c>
      <c r="B1739" s="661" t="e">
        <f aca="false">IF(A1739="","",+B1738)</f>
        <v>#REF!</v>
      </c>
      <c r="C1739" s="661" t="e">
        <f aca="false">IF(A1739="","",IF(#REF!+'Plano Prestação Mensal Proposta'!A1739&gt;120,0,ROUND(IF(B1739&gt;0.045,(0.045*0.5),(0.5)*B1739),7)))</f>
        <v>#REF!</v>
      </c>
      <c r="D1739" s="661" t="e">
        <f aca="false">IF(A1739="","",+B1739-C1739)</f>
        <v>#REF!</v>
      </c>
      <c r="E1739" s="662" t="e">
        <f aca="false">IF(A1739="","",IF(F1738="","",+E1738-F1738))</f>
        <v>#REF!</v>
      </c>
      <c r="F1739" s="662" t="e">
        <f aca="false">IF(A1739="","",IF(J1739="","",+J1739-H1739))</f>
        <v>#REF!</v>
      </c>
      <c r="G1739" s="662" t="e">
        <f aca="false">IF(A1739="","",IF(E1739="","",ROUND(+E1739*((1+B1739)^(1/12)-1),2)))</f>
        <v>#REF!</v>
      </c>
      <c r="H1739" s="662" t="e">
        <f aca="false">IF(A1739="","",IF(E1739="","",ROUND(+E1739*((1+D1739)^(1/12)-1),2)))</f>
        <v>#REF!</v>
      </c>
      <c r="I1739" s="662" t="e">
        <f aca="false">IF(A1739="","",+G1739-H1739)</f>
        <v>#REF!</v>
      </c>
      <c r="J1739" s="662" t="e">
        <f aca="false">IF(A1739="","",IF(#REF!="","",PMT((1+D1739)^(1/12)-1,(#REF!*12)-A1739+1,-E1739)))</f>
        <v>#REF!</v>
      </c>
    </row>
    <row r="1740" customFormat="false" ht="14.25" hidden="false" customHeight="false" outlineLevel="0" collapsed="false">
      <c r="A1740" s="660" t="e">
        <f aca="false">IF(A1739="","",IF(A1739=#REF!*12,"",+A1739+1))</f>
        <v>#REF!</v>
      </c>
      <c r="B1740" s="661" t="e">
        <f aca="false">IF(A1740="","",+B1739)</f>
        <v>#REF!</v>
      </c>
      <c r="C1740" s="661" t="e">
        <f aca="false">IF(A1740="","",IF(#REF!+'Plano Prestação Mensal Proposta'!A1740&gt;120,0,ROUND(IF(B1740&gt;0.045,(0.045*0.5),(0.5)*B1740),7)))</f>
        <v>#REF!</v>
      </c>
      <c r="D1740" s="661" t="e">
        <f aca="false">IF(A1740="","",+B1740-C1740)</f>
        <v>#REF!</v>
      </c>
      <c r="E1740" s="662" t="e">
        <f aca="false">IF(A1740="","",IF(F1739="","",+E1739-F1739))</f>
        <v>#REF!</v>
      </c>
      <c r="F1740" s="662" t="e">
        <f aca="false">IF(A1740="","",IF(J1740="","",+J1740-H1740))</f>
        <v>#REF!</v>
      </c>
      <c r="G1740" s="662" t="e">
        <f aca="false">IF(A1740="","",IF(E1740="","",ROUND(+E1740*((1+B1740)^(1/12)-1),2)))</f>
        <v>#REF!</v>
      </c>
      <c r="H1740" s="662" t="e">
        <f aca="false">IF(A1740="","",IF(E1740="","",ROUND(+E1740*((1+D1740)^(1/12)-1),2)))</f>
        <v>#REF!</v>
      </c>
      <c r="I1740" s="662" t="e">
        <f aca="false">IF(A1740="","",+G1740-H1740)</f>
        <v>#REF!</v>
      </c>
      <c r="J1740" s="662" t="e">
        <f aca="false">IF(A1740="","",IF(#REF!="","",PMT((1+D1740)^(1/12)-1,(#REF!*12)-A1740+1,-E1740)))</f>
        <v>#REF!</v>
      </c>
    </row>
    <row r="1741" customFormat="false" ht="14.25" hidden="false" customHeight="false" outlineLevel="0" collapsed="false">
      <c r="A1741" s="660" t="e">
        <f aca="false">IF(A1740="","",IF(A1740=#REF!*12,"",+A1740+1))</f>
        <v>#REF!</v>
      </c>
      <c r="B1741" s="661" t="e">
        <f aca="false">IF(A1741="","",+B1740)</f>
        <v>#REF!</v>
      </c>
      <c r="C1741" s="661" t="e">
        <f aca="false">IF(A1741="","",IF(#REF!+'Plano Prestação Mensal Proposta'!A1741&gt;120,0,ROUND(IF(B1741&gt;0.045,(0.045*0.5),(0.5)*B1741),7)))</f>
        <v>#REF!</v>
      </c>
      <c r="D1741" s="661" t="e">
        <f aca="false">IF(A1741="","",+B1741-C1741)</f>
        <v>#REF!</v>
      </c>
      <c r="E1741" s="662" t="e">
        <f aca="false">IF(A1741="","",IF(F1740="","",+E1740-F1740))</f>
        <v>#REF!</v>
      </c>
      <c r="F1741" s="662" t="e">
        <f aca="false">IF(A1741="","",IF(J1741="","",+J1741-H1741))</f>
        <v>#REF!</v>
      </c>
      <c r="G1741" s="662" t="e">
        <f aca="false">IF(A1741="","",IF(E1741="","",ROUND(+E1741*((1+B1741)^(1/12)-1),2)))</f>
        <v>#REF!</v>
      </c>
      <c r="H1741" s="662" t="e">
        <f aca="false">IF(A1741="","",IF(E1741="","",ROUND(+E1741*((1+D1741)^(1/12)-1),2)))</f>
        <v>#REF!</v>
      </c>
      <c r="I1741" s="662" t="e">
        <f aca="false">IF(A1741="","",+G1741-H1741)</f>
        <v>#REF!</v>
      </c>
      <c r="J1741" s="662" t="e">
        <f aca="false">IF(A1741="","",IF(#REF!="","",PMT((1+D1741)^(1/12)-1,(#REF!*12)-A1741+1,-E1741)))</f>
        <v>#REF!</v>
      </c>
    </row>
    <row r="1742" customFormat="false" ht="14.25" hidden="false" customHeight="false" outlineLevel="0" collapsed="false">
      <c r="A1742" s="660" t="e">
        <f aca="false">IF(A1741="","",IF(A1741=#REF!*12,"",+A1741+1))</f>
        <v>#REF!</v>
      </c>
      <c r="B1742" s="661" t="e">
        <f aca="false">IF(A1742="","",+B1741)</f>
        <v>#REF!</v>
      </c>
      <c r="C1742" s="661" t="e">
        <f aca="false">IF(A1742="","",IF(#REF!+'Plano Prestação Mensal Proposta'!A1742&gt;120,0,ROUND(IF(B1742&gt;0.045,(0.045*0.5),(0.5)*B1742),7)))</f>
        <v>#REF!</v>
      </c>
      <c r="D1742" s="661" t="e">
        <f aca="false">IF(A1742="","",+B1742-C1742)</f>
        <v>#REF!</v>
      </c>
      <c r="E1742" s="662" t="e">
        <f aca="false">IF(A1742="","",IF(F1741="","",+E1741-F1741))</f>
        <v>#REF!</v>
      </c>
      <c r="F1742" s="662" t="e">
        <f aca="false">IF(A1742="","",IF(J1742="","",+J1742-H1742))</f>
        <v>#REF!</v>
      </c>
      <c r="G1742" s="662" t="e">
        <f aca="false">IF(A1742="","",IF(E1742="","",ROUND(+E1742*((1+B1742)^(1/12)-1),2)))</f>
        <v>#REF!</v>
      </c>
      <c r="H1742" s="662" t="e">
        <f aca="false">IF(A1742="","",IF(E1742="","",ROUND(+E1742*((1+D1742)^(1/12)-1),2)))</f>
        <v>#REF!</v>
      </c>
      <c r="I1742" s="662" t="e">
        <f aca="false">IF(A1742="","",+G1742-H1742)</f>
        <v>#REF!</v>
      </c>
      <c r="J1742" s="662" t="e">
        <f aca="false">IF(A1742="","",IF(#REF!="","",PMT((1+D1742)^(1/12)-1,(#REF!*12)-A1742+1,-E1742)))</f>
        <v>#REF!</v>
      </c>
    </row>
    <row r="1743" customFormat="false" ht="14.25" hidden="false" customHeight="false" outlineLevel="0" collapsed="false">
      <c r="A1743" s="660" t="e">
        <f aca="false">IF(A1742="","",IF(A1742=#REF!*12,"",+A1742+1))</f>
        <v>#REF!</v>
      </c>
      <c r="B1743" s="661" t="e">
        <f aca="false">IF(A1743="","",+B1742)</f>
        <v>#REF!</v>
      </c>
      <c r="C1743" s="661" t="e">
        <f aca="false">IF(A1743="","",IF(#REF!+'Plano Prestação Mensal Proposta'!A1743&gt;120,0,ROUND(IF(B1743&gt;0.045,(0.045*0.5),(0.5)*B1743),7)))</f>
        <v>#REF!</v>
      </c>
      <c r="D1743" s="661" t="e">
        <f aca="false">IF(A1743="","",+B1743-C1743)</f>
        <v>#REF!</v>
      </c>
      <c r="E1743" s="662" t="e">
        <f aca="false">IF(A1743="","",IF(F1742="","",+E1742-F1742))</f>
        <v>#REF!</v>
      </c>
      <c r="F1743" s="662" t="e">
        <f aca="false">IF(A1743="","",IF(J1743="","",+J1743-H1743))</f>
        <v>#REF!</v>
      </c>
      <c r="G1743" s="662" t="e">
        <f aca="false">IF(A1743="","",IF(E1743="","",ROUND(+E1743*((1+B1743)^(1/12)-1),2)))</f>
        <v>#REF!</v>
      </c>
      <c r="H1743" s="662" t="e">
        <f aca="false">IF(A1743="","",IF(E1743="","",ROUND(+E1743*((1+D1743)^(1/12)-1),2)))</f>
        <v>#REF!</v>
      </c>
      <c r="I1743" s="662" t="e">
        <f aca="false">IF(A1743="","",+G1743-H1743)</f>
        <v>#REF!</v>
      </c>
      <c r="J1743" s="662" t="e">
        <f aca="false">IF(A1743="","",IF(#REF!="","",PMT((1+D1743)^(1/12)-1,(#REF!*12)-A1743+1,-E1743)))</f>
        <v>#REF!</v>
      </c>
    </row>
    <row r="1744" customFormat="false" ht="14.25" hidden="false" customHeight="false" outlineLevel="0" collapsed="false">
      <c r="A1744" s="660" t="e">
        <f aca="false">IF(A1743="","",IF(A1743=#REF!*12,"",+A1743+1))</f>
        <v>#REF!</v>
      </c>
      <c r="B1744" s="661" t="e">
        <f aca="false">IF(A1744="","",+B1743)</f>
        <v>#REF!</v>
      </c>
      <c r="C1744" s="661" t="e">
        <f aca="false">IF(A1744="","",IF(#REF!+'Plano Prestação Mensal Proposta'!A1744&gt;120,0,ROUND(IF(B1744&gt;0.045,(0.045*0.5),(0.5)*B1744),7)))</f>
        <v>#REF!</v>
      </c>
      <c r="D1744" s="661" t="e">
        <f aca="false">IF(A1744="","",+B1744-C1744)</f>
        <v>#REF!</v>
      </c>
      <c r="E1744" s="662" t="e">
        <f aca="false">IF(A1744="","",IF(F1743="","",+E1743-F1743))</f>
        <v>#REF!</v>
      </c>
      <c r="F1744" s="662" t="e">
        <f aca="false">IF(A1744="","",IF(J1744="","",+J1744-H1744))</f>
        <v>#REF!</v>
      </c>
      <c r="G1744" s="662" t="e">
        <f aca="false">IF(A1744="","",IF(E1744="","",ROUND(+E1744*((1+B1744)^(1/12)-1),2)))</f>
        <v>#REF!</v>
      </c>
      <c r="H1744" s="662" t="e">
        <f aca="false">IF(A1744="","",IF(E1744="","",ROUND(+E1744*((1+D1744)^(1/12)-1),2)))</f>
        <v>#REF!</v>
      </c>
      <c r="I1744" s="662" t="e">
        <f aca="false">IF(A1744="","",+G1744-H1744)</f>
        <v>#REF!</v>
      </c>
      <c r="J1744" s="662" t="e">
        <f aca="false">IF(A1744="","",IF(#REF!="","",PMT((1+D1744)^(1/12)-1,(#REF!*12)-A1744+1,-E1744)))</f>
        <v>#REF!</v>
      </c>
    </row>
    <row r="1745" customFormat="false" ht="14.25" hidden="false" customHeight="false" outlineLevel="0" collapsed="false">
      <c r="A1745" s="660" t="e">
        <f aca="false">IF(A1744="","",IF(A1744=#REF!*12,"",+A1744+1))</f>
        <v>#REF!</v>
      </c>
      <c r="B1745" s="661" t="e">
        <f aca="false">IF(A1745="","",+B1744)</f>
        <v>#REF!</v>
      </c>
      <c r="C1745" s="661" t="e">
        <f aca="false">IF(A1745="","",IF(#REF!+'Plano Prestação Mensal Proposta'!A1745&gt;120,0,ROUND(IF(B1745&gt;0.045,(0.045*0.5),(0.5)*B1745),7)))</f>
        <v>#REF!</v>
      </c>
      <c r="D1745" s="661" t="e">
        <f aca="false">IF(A1745="","",+B1745-C1745)</f>
        <v>#REF!</v>
      </c>
      <c r="E1745" s="662" t="e">
        <f aca="false">IF(A1745="","",IF(F1744="","",+E1744-F1744))</f>
        <v>#REF!</v>
      </c>
      <c r="F1745" s="662" t="e">
        <f aca="false">IF(A1745="","",IF(J1745="","",+J1745-H1745))</f>
        <v>#REF!</v>
      </c>
      <c r="G1745" s="662" t="e">
        <f aca="false">IF(A1745="","",IF(E1745="","",ROUND(+E1745*((1+B1745)^(1/12)-1),2)))</f>
        <v>#REF!</v>
      </c>
      <c r="H1745" s="662" t="e">
        <f aca="false">IF(A1745="","",IF(E1745="","",ROUND(+E1745*((1+D1745)^(1/12)-1),2)))</f>
        <v>#REF!</v>
      </c>
      <c r="I1745" s="662" t="e">
        <f aca="false">IF(A1745="","",+G1745-H1745)</f>
        <v>#REF!</v>
      </c>
      <c r="J1745" s="662" t="e">
        <f aca="false">IF(A1745="","",IF(#REF!="","",PMT((1+D1745)^(1/12)-1,(#REF!*12)-A1745+1,-E1745)))</f>
        <v>#REF!</v>
      </c>
    </row>
    <row r="1746" customFormat="false" ht="14.25" hidden="false" customHeight="false" outlineLevel="0" collapsed="false">
      <c r="A1746" s="660" t="e">
        <f aca="false">IF(A1745="","",IF(A1745=#REF!*12,"",+A1745+1))</f>
        <v>#REF!</v>
      </c>
      <c r="B1746" s="661" t="e">
        <f aca="false">IF(A1746="","",+B1745)</f>
        <v>#REF!</v>
      </c>
      <c r="C1746" s="661" t="e">
        <f aca="false">IF(A1746="","",IF(#REF!+'Plano Prestação Mensal Proposta'!A1746&gt;120,0,ROUND(IF(B1746&gt;0.045,(0.045*0.5),(0.5)*B1746),7)))</f>
        <v>#REF!</v>
      </c>
      <c r="D1746" s="661" t="e">
        <f aca="false">IF(A1746="","",+B1746-C1746)</f>
        <v>#REF!</v>
      </c>
      <c r="E1746" s="662" t="e">
        <f aca="false">IF(A1746="","",IF(F1745="","",+E1745-F1745))</f>
        <v>#REF!</v>
      </c>
      <c r="F1746" s="662" t="e">
        <f aca="false">IF(A1746="","",IF(J1746="","",+J1746-H1746))</f>
        <v>#REF!</v>
      </c>
      <c r="G1746" s="662" t="e">
        <f aca="false">IF(A1746="","",IF(E1746="","",ROUND(+E1746*((1+B1746)^(1/12)-1),2)))</f>
        <v>#REF!</v>
      </c>
      <c r="H1746" s="662" t="e">
        <f aca="false">IF(A1746="","",IF(E1746="","",ROUND(+E1746*((1+D1746)^(1/12)-1),2)))</f>
        <v>#REF!</v>
      </c>
      <c r="I1746" s="662" t="e">
        <f aca="false">IF(A1746="","",+G1746-H1746)</f>
        <v>#REF!</v>
      </c>
      <c r="J1746" s="662" t="e">
        <f aca="false">IF(A1746="","",IF(#REF!="","",PMT((1+D1746)^(1/12)-1,(#REF!*12)-A1746+1,-E1746)))</f>
        <v>#REF!</v>
      </c>
    </row>
    <row r="1747" customFormat="false" ht="14.25" hidden="false" customHeight="false" outlineLevel="0" collapsed="false">
      <c r="A1747" s="660" t="e">
        <f aca="false">IF(A1746="","",IF(A1746=#REF!*12,"",+A1746+1))</f>
        <v>#REF!</v>
      </c>
      <c r="B1747" s="661" t="e">
        <f aca="false">IF(A1747="","",+B1746)</f>
        <v>#REF!</v>
      </c>
      <c r="C1747" s="661" t="e">
        <f aca="false">IF(A1747="","",IF(#REF!+'Plano Prestação Mensal Proposta'!A1747&gt;120,0,ROUND(IF(B1747&gt;0.045,(0.045*0.5),(0.5)*B1747),7)))</f>
        <v>#REF!</v>
      </c>
      <c r="D1747" s="661" t="e">
        <f aca="false">IF(A1747="","",+B1747-C1747)</f>
        <v>#REF!</v>
      </c>
      <c r="E1747" s="662" t="e">
        <f aca="false">IF(A1747="","",IF(F1746="","",+E1746-F1746))</f>
        <v>#REF!</v>
      </c>
      <c r="F1747" s="662" t="e">
        <f aca="false">IF(A1747="","",IF(J1747="","",+J1747-H1747))</f>
        <v>#REF!</v>
      </c>
      <c r="G1747" s="662" t="e">
        <f aca="false">IF(A1747="","",IF(E1747="","",ROUND(+E1747*((1+B1747)^(1/12)-1),2)))</f>
        <v>#REF!</v>
      </c>
      <c r="H1747" s="662" t="e">
        <f aca="false">IF(A1747="","",IF(E1747="","",ROUND(+E1747*((1+D1747)^(1/12)-1),2)))</f>
        <v>#REF!</v>
      </c>
      <c r="I1747" s="662" t="e">
        <f aca="false">IF(A1747="","",+G1747-H1747)</f>
        <v>#REF!</v>
      </c>
      <c r="J1747" s="662" t="e">
        <f aca="false">IF(A1747="","",IF(#REF!="","",PMT((1+D1747)^(1/12)-1,(#REF!*12)-A1747+1,-E1747)))</f>
        <v>#REF!</v>
      </c>
    </row>
    <row r="1748" customFormat="false" ht="14.25" hidden="false" customHeight="false" outlineLevel="0" collapsed="false">
      <c r="A1748" s="660" t="e">
        <f aca="false">IF(A1747="","",IF(A1747=#REF!*12,"",+A1747+1))</f>
        <v>#REF!</v>
      </c>
      <c r="B1748" s="661" t="e">
        <f aca="false">IF(A1748="","",+B1747)</f>
        <v>#REF!</v>
      </c>
      <c r="C1748" s="661" t="e">
        <f aca="false">IF(A1748="","",IF(#REF!+'Plano Prestação Mensal Proposta'!A1748&gt;120,0,ROUND(IF(B1748&gt;0.045,(0.045*0.5),(0.5)*B1748),7)))</f>
        <v>#REF!</v>
      </c>
      <c r="D1748" s="661" t="e">
        <f aca="false">IF(A1748="","",+B1748-C1748)</f>
        <v>#REF!</v>
      </c>
      <c r="E1748" s="662" t="e">
        <f aca="false">IF(A1748="","",IF(F1747="","",+E1747-F1747))</f>
        <v>#REF!</v>
      </c>
      <c r="F1748" s="662" t="e">
        <f aca="false">IF(A1748="","",IF(J1748="","",+J1748-H1748))</f>
        <v>#REF!</v>
      </c>
      <c r="G1748" s="662" t="e">
        <f aca="false">IF(A1748="","",IF(E1748="","",ROUND(+E1748*((1+B1748)^(1/12)-1),2)))</f>
        <v>#REF!</v>
      </c>
      <c r="H1748" s="662" t="e">
        <f aca="false">IF(A1748="","",IF(E1748="","",ROUND(+E1748*((1+D1748)^(1/12)-1),2)))</f>
        <v>#REF!</v>
      </c>
      <c r="I1748" s="662" t="e">
        <f aca="false">IF(A1748="","",+G1748-H1748)</f>
        <v>#REF!</v>
      </c>
      <c r="J1748" s="662" t="e">
        <f aca="false">IF(A1748="","",IF(#REF!="","",PMT((1+D1748)^(1/12)-1,(#REF!*12)-A1748+1,-E1748)))</f>
        <v>#REF!</v>
      </c>
    </row>
    <row r="1749" customFormat="false" ht="14.25" hidden="false" customHeight="false" outlineLevel="0" collapsed="false">
      <c r="A1749" s="660" t="e">
        <f aca="false">IF(A1748="","",IF(A1748=#REF!*12,"",+A1748+1))</f>
        <v>#REF!</v>
      </c>
      <c r="B1749" s="661" t="e">
        <f aca="false">IF(A1749="","",+B1748)</f>
        <v>#REF!</v>
      </c>
      <c r="C1749" s="661" t="e">
        <f aca="false">IF(A1749="","",IF(#REF!+'Plano Prestação Mensal Proposta'!A1749&gt;120,0,ROUND(IF(B1749&gt;0.045,(0.045*0.5),(0.5)*B1749),7)))</f>
        <v>#REF!</v>
      </c>
      <c r="D1749" s="661" t="e">
        <f aca="false">IF(A1749="","",+B1749-C1749)</f>
        <v>#REF!</v>
      </c>
      <c r="E1749" s="662" t="e">
        <f aca="false">IF(A1749="","",IF(F1748="","",+E1748-F1748))</f>
        <v>#REF!</v>
      </c>
      <c r="F1749" s="662" t="e">
        <f aca="false">IF(A1749="","",IF(J1749="","",+J1749-H1749))</f>
        <v>#REF!</v>
      </c>
      <c r="G1749" s="662" t="e">
        <f aca="false">IF(A1749="","",IF(E1749="","",ROUND(+E1749*((1+B1749)^(1/12)-1),2)))</f>
        <v>#REF!</v>
      </c>
      <c r="H1749" s="662" t="e">
        <f aca="false">IF(A1749="","",IF(E1749="","",ROUND(+E1749*((1+D1749)^(1/12)-1),2)))</f>
        <v>#REF!</v>
      </c>
      <c r="I1749" s="662" t="e">
        <f aca="false">IF(A1749="","",+G1749-H1749)</f>
        <v>#REF!</v>
      </c>
      <c r="J1749" s="662" t="e">
        <f aca="false">IF(A1749="","",IF(#REF!="","",PMT((1+D1749)^(1/12)-1,(#REF!*12)-A1749+1,-E1749)))</f>
        <v>#REF!</v>
      </c>
    </row>
    <row r="1750" customFormat="false" ht="14.25" hidden="false" customHeight="false" outlineLevel="0" collapsed="false">
      <c r="A1750" s="660" t="e">
        <f aca="false">IF(A1749="","",IF(A1749=#REF!*12,"",+A1749+1))</f>
        <v>#REF!</v>
      </c>
      <c r="B1750" s="661" t="e">
        <f aca="false">IF(A1750="","",+B1749)</f>
        <v>#REF!</v>
      </c>
      <c r="C1750" s="661" t="e">
        <f aca="false">IF(A1750="","",IF(#REF!+'Plano Prestação Mensal Proposta'!A1750&gt;120,0,ROUND(IF(B1750&gt;0.045,(0.045*0.5),(0.5)*B1750),7)))</f>
        <v>#REF!</v>
      </c>
      <c r="D1750" s="661" t="e">
        <f aca="false">IF(A1750="","",+B1750-C1750)</f>
        <v>#REF!</v>
      </c>
      <c r="E1750" s="662" t="e">
        <f aca="false">IF(A1750="","",IF(F1749="","",+E1749-F1749))</f>
        <v>#REF!</v>
      </c>
      <c r="F1750" s="662" t="e">
        <f aca="false">IF(A1750="","",IF(J1750="","",+J1750-H1750))</f>
        <v>#REF!</v>
      </c>
      <c r="G1750" s="662" t="e">
        <f aca="false">IF(A1750="","",IF(E1750="","",ROUND(+E1750*((1+B1750)^(1/12)-1),2)))</f>
        <v>#REF!</v>
      </c>
      <c r="H1750" s="662" t="e">
        <f aca="false">IF(A1750="","",IF(E1750="","",ROUND(+E1750*((1+D1750)^(1/12)-1),2)))</f>
        <v>#REF!</v>
      </c>
      <c r="I1750" s="662" t="e">
        <f aca="false">IF(A1750="","",+G1750-H1750)</f>
        <v>#REF!</v>
      </c>
      <c r="J1750" s="662" t="e">
        <f aca="false">IF(A1750="","",IF(#REF!="","",PMT((1+D1750)^(1/12)-1,(#REF!*12)-A1750+1,-E1750)))</f>
        <v>#REF!</v>
      </c>
    </row>
    <row r="1751" customFormat="false" ht="14.25" hidden="false" customHeight="false" outlineLevel="0" collapsed="false">
      <c r="A1751" s="660" t="e">
        <f aca="false">IF(A1750="","",IF(A1750=#REF!*12,"",+A1750+1))</f>
        <v>#REF!</v>
      </c>
      <c r="B1751" s="661" t="e">
        <f aca="false">IF(A1751="","",+B1750)</f>
        <v>#REF!</v>
      </c>
      <c r="C1751" s="661" t="e">
        <f aca="false">IF(A1751="","",IF(#REF!+'Plano Prestação Mensal Proposta'!A1751&gt;120,0,ROUND(IF(B1751&gt;0.045,(0.045*0.5),(0.5)*B1751),7)))</f>
        <v>#REF!</v>
      </c>
      <c r="D1751" s="661" t="e">
        <f aca="false">IF(A1751="","",+B1751-C1751)</f>
        <v>#REF!</v>
      </c>
      <c r="E1751" s="662" t="e">
        <f aca="false">IF(A1751="","",IF(F1750="","",+E1750-F1750))</f>
        <v>#REF!</v>
      </c>
      <c r="F1751" s="662" t="e">
        <f aca="false">IF(A1751="","",IF(J1751="","",+J1751-H1751))</f>
        <v>#REF!</v>
      </c>
      <c r="G1751" s="662" t="e">
        <f aca="false">IF(A1751="","",IF(E1751="","",ROUND(+E1751*((1+B1751)^(1/12)-1),2)))</f>
        <v>#REF!</v>
      </c>
      <c r="H1751" s="662" t="e">
        <f aca="false">IF(A1751="","",IF(E1751="","",ROUND(+E1751*((1+D1751)^(1/12)-1),2)))</f>
        <v>#REF!</v>
      </c>
      <c r="I1751" s="662" t="e">
        <f aca="false">IF(A1751="","",+G1751-H1751)</f>
        <v>#REF!</v>
      </c>
      <c r="J1751" s="662" t="e">
        <f aca="false">IF(A1751="","",IF(#REF!="","",PMT((1+D1751)^(1/12)-1,(#REF!*12)-A1751+1,-E1751)))</f>
        <v>#REF!</v>
      </c>
    </row>
    <row r="1752" customFormat="false" ht="14.25" hidden="false" customHeight="false" outlineLevel="0" collapsed="false">
      <c r="A1752" s="660" t="e">
        <f aca="false">IF(A1751="","",IF(A1751=#REF!*12,"",+A1751+1))</f>
        <v>#REF!</v>
      </c>
      <c r="B1752" s="661" t="e">
        <f aca="false">IF(A1752="","",+B1751)</f>
        <v>#REF!</v>
      </c>
      <c r="C1752" s="661" t="e">
        <f aca="false">IF(A1752="","",IF(#REF!+'Plano Prestação Mensal Proposta'!A1752&gt;120,0,ROUND(IF(B1752&gt;0.045,(0.045*0.5),(0.5)*B1752),7)))</f>
        <v>#REF!</v>
      </c>
      <c r="D1752" s="661" t="e">
        <f aca="false">IF(A1752="","",+B1752-C1752)</f>
        <v>#REF!</v>
      </c>
      <c r="E1752" s="662" t="e">
        <f aca="false">IF(A1752="","",IF(F1751="","",+E1751-F1751))</f>
        <v>#REF!</v>
      </c>
      <c r="F1752" s="662" t="e">
        <f aca="false">IF(A1752="","",IF(J1752="","",+J1752-H1752))</f>
        <v>#REF!</v>
      </c>
      <c r="G1752" s="662" t="e">
        <f aca="false">IF(A1752="","",IF(E1752="","",ROUND(+E1752*((1+B1752)^(1/12)-1),2)))</f>
        <v>#REF!</v>
      </c>
      <c r="H1752" s="662" t="e">
        <f aca="false">IF(A1752="","",IF(E1752="","",ROUND(+E1752*((1+D1752)^(1/12)-1),2)))</f>
        <v>#REF!</v>
      </c>
      <c r="I1752" s="662" t="e">
        <f aca="false">IF(A1752="","",+G1752-H1752)</f>
        <v>#REF!</v>
      </c>
      <c r="J1752" s="662" t="e">
        <f aca="false">IF(A1752="","",IF(#REF!="","",PMT((1+D1752)^(1/12)-1,(#REF!*12)-A1752+1,-E1752)))</f>
        <v>#REF!</v>
      </c>
    </row>
    <row r="1753" customFormat="false" ht="14.25" hidden="false" customHeight="false" outlineLevel="0" collapsed="false">
      <c r="A1753" s="660" t="e">
        <f aca="false">IF(A1752="","",IF(A1752=#REF!*12,"",+A1752+1))</f>
        <v>#REF!</v>
      </c>
      <c r="B1753" s="661" t="e">
        <f aca="false">IF(A1753="","",+B1752)</f>
        <v>#REF!</v>
      </c>
      <c r="C1753" s="661" t="e">
        <f aca="false">IF(A1753="","",IF(#REF!+'Plano Prestação Mensal Proposta'!A1753&gt;120,0,ROUND(IF(B1753&gt;0.045,(0.045*0.5),(0.5)*B1753),7)))</f>
        <v>#REF!</v>
      </c>
      <c r="D1753" s="661" t="e">
        <f aca="false">IF(A1753="","",+B1753-C1753)</f>
        <v>#REF!</v>
      </c>
      <c r="E1753" s="662" t="e">
        <f aca="false">IF(A1753="","",IF(F1752="","",+E1752-F1752))</f>
        <v>#REF!</v>
      </c>
      <c r="F1753" s="662" t="e">
        <f aca="false">IF(A1753="","",IF(J1753="","",+J1753-H1753))</f>
        <v>#REF!</v>
      </c>
      <c r="G1753" s="662" t="e">
        <f aca="false">IF(A1753="","",IF(E1753="","",ROUND(+E1753*((1+B1753)^(1/12)-1),2)))</f>
        <v>#REF!</v>
      </c>
      <c r="H1753" s="662" t="e">
        <f aca="false">IF(A1753="","",IF(E1753="","",ROUND(+E1753*((1+D1753)^(1/12)-1),2)))</f>
        <v>#REF!</v>
      </c>
      <c r="I1753" s="662" t="e">
        <f aca="false">IF(A1753="","",+G1753-H1753)</f>
        <v>#REF!</v>
      </c>
      <c r="J1753" s="662" t="e">
        <f aca="false">IF(A1753="","",IF(#REF!="","",PMT((1+D1753)^(1/12)-1,(#REF!*12)-A1753+1,-E1753)))</f>
        <v>#REF!</v>
      </c>
    </row>
    <row r="1754" customFormat="false" ht="14.25" hidden="false" customHeight="false" outlineLevel="0" collapsed="false">
      <c r="A1754" s="660" t="e">
        <f aca="false">IF(A1753="","",IF(A1753=#REF!*12,"",+A1753+1))</f>
        <v>#REF!</v>
      </c>
      <c r="B1754" s="661" t="e">
        <f aca="false">IF(A1754="","",+B1753)</f>
        <v>#REF!</v>
      </c>
      <c r="C1754" s="661" t="e">
        <f aca="false">IF(A1754="","",IF(#REF!+'Plano Prestação Mensal Proposta'!A1754&gt;120,0,ROUND(IF(B1754&gt;0.045,(0.045*0.5),(0.5)*B1754),7)))</f>
        <v>#REF!</v>
      </c>
      <c r="D1754" s="661" t="e">
        <f aca="false">IF(A1754="","",+B1754-C1754)</f>
        <v>#REF!</v>
      </c>
      <c r="E1754" s="662" t="e">
        <f aca="false">IF(A1754="","",IF(F1753="","",+E1753-F1753))</f>
        <v>#REF!</v>
      </c>
      <c r="F1754" s="662" t="e">
        <f aca="false">IF(A1754="","",IF(J1754="","",+J1754-H1754))</f>
        <v>#REF!</v>
      </c>
      <c r="G1754" s="662" t="e">
        <f aca="false">IF(A1754="","",IF(E1754="","",ROUND(+E1754*((1+B1754)^(1/12)-1),2)))</f>
        <v>#REF!</v>
      </c>
      <c r="H1754" s="662" t="e">
        <f aca="false">IF(A1754="","",IF(E1754="","",ROUND(+E1754*((1+D1754)^(1/12)-1),2)))</f>
        <v>#REF!</v>
      </c>
      <c r="I1754" s="662" t="e">
        <f aca="false">IF(A1754="","",+G1754-H1754)</f>
        <v>#REF!</v>
      </c>
      <c r="J1754" s="662" t="e">
        <f aca="false">IF(A1754="","",IF(#REF!="","",PMT((1+D1754)^(1/12)-1,(#REF!*12)-A1754+1,-E1754)))</f>
        <v>#REF!</v>
      </c>
    </row>
    <row r="1755" customFormat="false" ht="14.25" hidden="false" customHeight="false" outlineLevel="0" collapsed="false">
      <c r="A1755" s="660" t="e">
        <f aca="false">IF(A1754="","",IF(A1754=#REF!*12,"",+A1754+1))</f>
        <v>#REF!</v>
      </c>
      <c r="B1755" s="661" t="e">
        <f aca="false">IF(A1755="","",+B1754)</f>
        <v>#REF!</v>
      </c>
      <c r="C1755" s="661" t="e">
        <f aca="false">IF(A1755="","",IF(#REF!+'Plano Prestação Mensal Proposta'!A1755&gt;120,0,ROUND(IF(B1755&gt;0.045,(0.045*0.5),(0.5)*B1755),7)))</f>
        <v>#REF!</v>
      </c>
      <c r="D1755" s="661" t="e">
        <f aca="false">IF(A1755="","",+B1755-C1755)</f>
        <v>#REF!</v>
      </c>
      <c r="E1755" s="662" t="e">
        <f aca="false">IF(A1755="","",IF(F1754="","",+E1754-F1754))</f>
        <v>#REF!</v>
      </c>
      <c r="F1755" s="662" t="e">
        <f aca="false">IF(A1755="","",IF(J1755="","",+J1755-H1755))</f>
        <v>#REF!</v>
      </c>
      <c r="G1755" s="662" t="e">
        <f aca="false">IF(A1755="","",IF(E1755="","",ROUND(+E1755*((1+B1755)^(1/12)-1),2)))</f>
        <v>#REF!</v>
      </c>
      <c r="H1755" s="662" t="e">
        <f aca="false">IF(A1755="","",IF(E1755="","",ROUND(+E1755*((1+D1755)^(1/12)-1),2)))</f>
        <v>#REF!</v>
      </c>
      <c r="I1755" s="662" t="e">
        <f aca="false">IF(A1755="","",+G1755-H1755)</f>
        <v>#REF!</v>
      </c>
      <c r="J1755" s="662" t="e">
        <f aca="false">IF(A1755="","",IF(#REF!="","",PMT((1+D1755)^(1/12)-1,(#REF!*12)-A1755+1,-E1755)))</f>
        <v>#REF!</v>
      </c>
    </row>
    <row r="1756" customFormat="false" ht="14.25" hidden="false" customHeight="false" outlineLevel="0" collapsed="false">
      <c r="A1756" s="660" t="e">
        <f aca="false">IF(A1755="","",IF(A1755=#REF!*12,"",+A1755+1))</f>
        <v>#REF!</v>
      </c>
      <c r="B1756" s="661" t="e">
        <f aca="false">IF(A1756="","",+B1755)</f>
        <v>#REF!</v>
      </c>
      <c r="C1756" s="661" t="e">
        <f aca="false">IF(A1756="","",IF(#REF!+'Plano Prestação Mensal Proposta'!A1756&gt;120,0,ROUND(IF(B1756&gt;0.045,(0.045*0.5),(0.5)*B1756),7)))</f>
        <v>#REF!</v>
      </c>
      <c r="D1756" s="661" t="e">
        <f aca="false">IF(A1756="","",+B1756-C1756)</f>
        <v>#REF!</v>
      </c>
      <c r="E1756" s="662" t="e">
        <f aca="false">IF(A1756="","",IF(F1755="","",+E1755-F1755))</f>
        <v>#REF!</v>
      </c>
      <c r="F1756" s="662" t="e">
        <f aca="false">IF(A1756="","",IF(J1756="","",+J1756-H1756))</f>
        <v>#REF!</v>
      </c>
      <c r="G1756" s="662" t="e">
        <f aca="false">IF(A1756="","",IF(E1756="","",ROUND(+E1756*((1+B1756)^(1/12)-1),2)))</f>
        <v>#REF!</v>
      </c>
      <c r="H1756" s="662" t="e">
        <f aca="false">IF(A1756="","",IF(E1756="","",ROUND(+E1756*((1+D1756)^(1/12)-1),2)))</f>
        <v>#REF!</v>
      </c>
      <c r="I1756" s="662" t="e">
        <f aca="false">IF(A1756="","",+G1756-H1756)</f>
        <v>#REF!</v>
      </c>
      <c r="J1756" s="662" t="e">
        <f aca="false">IF(A1756="","",IF(#REF!="","",PMT((1+D1756)^(1/12)-1,(#REF!*12)-A1756+1,-E1756)))</f>
        <v>#REF!</v>
      </c>
    </row>
    <row r="1757" customFormat="false" ht="14.25" hidden="false" customHeight="false" outlineLevel="0" collapsed="false">
      <c r="A1757" s="660" t="e">
        <f aca="false">IF(A1756="","",IF(A1756=#REF!*12,"",+A1756+1))</f>
        <v>#REF!</v>
      </c>
      <c r="B1757" s="661" t="e">
        <f aca="false">IF(A1757="","",+B1756)</f>
        <v>#REF!</v>
      </c>
      <c r="C1757" s="661" t="e">
        <f aca="false">IF(A1757="","",IF(#REF!+'Plano Prestação Mensal Proposta'!A1757&gt;120,0,ROUND(IF(B1757&gt;0.045,(0.045*0.5),(0.5)*B1757),7)))</f>
        <v>#REF!</v>
      </c>
      <c r="D1757" s="661" t="e">
        <f aca="false">IF(A1757="","",+B1757-C1757)</f>
        <v>#REF!</v>
      </c>
      <c r="E1757" s="662" t="e">
        <f aca="false">IF(A1757="","",IF(F1756="","",+E1756-F1756))</f>
        <v>#REF!</v>
      </c>
      <c r="F1757" s="662" t="e">
        <f aca="false">IF(A1757="","",IF(J1757="","",+J1757-H1757))</f>
        <v>#REF!</v>
      </c>
      <c r="G1757" s="662" t="e">
        <f aca="false">IF(A1757="","",IF(E1757="","",ROUND(+E1757*((1+B1757)^(1/12)-1),2)))</f>
        <v>#REF!</v>
      </c>
      <c r="H1757" s="662" t="e">
        <f aca="false">IF(A1757="","",IF(E1757="","",ROUND(+E1757*((1+D1757)^(1/12)-1),2)))</f>
        <v>#REF!</v>
      </c>
      <c r="I1757" s="662" t="e">
        <f aca="false">IF(A1757="","",+G1757-H1757)</f>
        <v>#REF!</v>
      </c>
      <c r="J1757" s="662" t="e">
        <f aca="false">IF(A1757="","",IF(#REF!="","",PMT((1+D1757)^(1/12)-1,(#REF!*12)-A1757+1,-E1757)))</f>
        <v>#REF!</v>
      </c>
    </row>
    <row r="1758" customFormat="false" ht="14.25" hidden="false" customHeight="false" outlineLevel="0" collapsed="false">
      <c r="A1758" s="660" t="e">
        <f aca="false">IF(A1757="","",IF(A1757=#REF!*12,"",+A1757+1))</f>
        <v>#REF!</v>
      </c>
      <c r="B1758" s="661" t="e">
        <f aca="false">IF(A1758="","",+B1757)</f>
        <v>#REF!</v>
      </c>
      <c r="C1758" s="661" t="e">
        <f aca="false">IF(A1758="","",IF(#REF!+'Plano Prestação Mensal Proposta'!A1758&gt;120,0,ROUND(IF(B1758&gt;0.045,(0.045*0.5),(0.5)*B1758),7)))</f>
        <v>#REF!</v>
      </c>
      <c r="D1758" s="661" t="e">
        <f aca="false">IF(A1758="","",+B1758-C1758)</f>
        <v>#REF!</v>
      </c>
      <c r="E1758" s="662" t="e">
        <f aca="false">IF(A1758="","",IF(F1757="","",+E1757-F1757))</f>
        <v>#REF!</v>
      </c>
      <c r="F1758" s="662" t="e">
        <f aca="false">IF(A1758="","",IF(J1758="","",+J1758-H1758))</f>
        <v>#REF!</v>
      </c>
      <c r="G1758" s="662" t="e">
        <f aca="false">IF(A1758="","",IF(E1758="","",ROUND(+E1758*((1+B1758)^(1/12)-1),2)))</f>
        <v>#REF!</v>
      </c>
      <c r="H1758" s="662" t="e">
        <f aca="false">IF(A1758="","",IF(E1758="","",ROUND(+E1758*((1+D1758)^(1/12)-1),2)))</f>
        <v>#REF!</v>
      </c>
      <c r="I1758" s="662" t="e">
        <f aca="false">IF(A1758="","",+G1758-H1758)</f>
        <v>#REF!</v>
      </c>
      <c r="J1758" s="662" t="e">
        <f aca="false">IF(A1758="","",IF(#REF!="","",PMT((1+D1758)^(1/12)-1,(#REF!*12)-A1758+1,-E1758)))</f>
        <v>#REF!</v>
      </c>
    </row>
    <row r="1759" customFormat="false" ht="14.25" hidden="false" customHeight="false" outlineLevel="0" collapsed="false">
      <c r="A1759" s="660" t="e">
        <f aca="false">IF(A1758="","",IF(A1758=#REF!*12,"",+A1758+1))</f>
        <v>#REF!</v>
      </c>
      <c r="B1759" s="661" t="e">
        <f aca="false">IF(A1759="","",+B1758)</f>
        <v>#REF!</v>
      </c>
      <c r="C1759" s="661" t="e">
        <f aca="false">IF(A1759="","",IF(#REF!+'Plano Prestação Mensal Proposta'!A1759&gt;120,0,ROUND(IF(B1759&gt;0.045,(0.045*0.5),(0.5)*B1759),7)))</f>
        <v>#REF!</v>
      </c>
      <c r="D1759" s="661" t="e">
        <f aca="false">IF(A1759="","",+B1759-C1759)</f>
        <v>#REF!</v>
      </c>
      <c r="E1759" s="662" t="e">
        <f aca="false">IF(A1759="","",IF(F1758="","",+E1758-F1758))</f>
        <v>#REF!</v>
      </c>
      <c r="F1759" s="662" t="e">
        <f aca="false">IF(A1759="","",IF(J1759="","",+J1759-H1759))</f>
        <v>#REF!</v>
      </c>
      <c r="G1759" s="662" t="e">
        <f aca="false">IF(A1759="","",IF(E1759="","",ROUND(+E1759*((1+B1759)^(1/12)-1),2)))</f>
        <v>#REF!</v>
      </c>
      <c r="H1759" s="662" t="e">
        <f aca="false">IF(A1759="","",IF(E1759="","",ROUND(+E1759*((1+D1759)^(1/12)-1),2)))</f>
        <v>#REF!</v>
      </c>
      <c r="I1759" s="662" t="e">
        <f aca="false">IF(A1759="","",+G1759-H1759)</f>
        <v>#REF!</v>
      </c>
      <c r="J1759" s="662" t="e">
        <f aca="false">IF(A1759="","",IF(#REF!="","",PMT((1+D1759)^(1/12)-1,(#REF!*12)-A1759+1,-E1759)))</f>
        <v>#REF!</v>
      </c>
    </row>
    <row r="1760" customFormat="false" ht="14.25" hidden="false" customHeight="false" outlineLevel="0" collapsed="false">
      <c r="A1760" s="660" t="e">
        <f aca="false">IF(A1759="","",IF(A1759=#REF!*12,"",+A1759+1))</f>
        <v>#REF!</v>
      </c>
      <c r="B1760" s="661" t="e">
        <f aca="false">IF(A1760="","",+B1759)</f>
        <v>#REF!</v>
      </c>
      <c r="C1760" s="661" t="e">
        <f aca="false">IF(A1760="","",IF(#REF!+'Plano Prestação Mensal Proposta'!A1760&gt;120,0,ROUND(IF(B1760&gt;0.045,(0.045*0.5),(0.5)*B1760),7)))</f>
        <v>#REF!</v>
      </c>
      <c r="D1760" s="661" t="e">
        <f aca="false">IF(A1760="","",+B1760-C1760)</f>
        <v>#REF!</v>
      </c>
      <c r="E1760" s="662" t="e">
        <f aca="false">IF(A1760="","",IF(F1759="","",+E1759-F1759))</f>
        <v>#REF!</v>
      </c>
      <c r="F1760" s="662" t="e">
        <f aca="false">IF(A1760="","",IF(J1760="","",+J1760-H1760))</f>
        <v>#REF!</v>
      </c>
      <c r="G1760" s="662" t="e">
        <f aca="false">IF(A1760="","",IF(E1760="","",ROUND(+E1760*((1+B1760)^(1/12)-1),2)))</f>
        <v>#REF!</v>
      </c>
      <c r="H1760" s="662" t="e">
        <f aca="false">IF(A1760="","",IF(E1760="","",ROUND(+E1760*((1+D1760)^(1/12)-1),2)))</f>
        <v>#REF!</v>
      </c>
      <c r="I1760" s="662" t="e">
        <f aca="false">IF(A1760="","",+G1760-H1760)</f>
        <v>#REF!</v>
      </c>
      <c r="J1760" s="662" t="e">
        <f aca="false">IF(A1760="","",IF(#REF!="","",PMT((1+D1760)^(1/12)-1,(#REF!*12)-A1760+1,-E1760)))</f>
        <v>#REF!</v>
      </c>
    </row>
    <row r="1761" customFormat="false" ht="14.25" hidden="false" customHeight="false" outlineLevel="0" collapsed="false">
      <c r="A1761" s="660" t="e">
        <f aca="false">IF(A1760="","",IF(A1760=#REF!*12,"",+A1760+1))</f>
        <v>#REF!</v>
      </c>
      <c r="B1761" s="661" t="e">
        <f aca="false">IF(A1761="","",+B1760)</f>
        <v>#REF!</v>
      </c>
      <c r="C1761" s="661" t="e">
        <f aca="false">IF(A1761="","",IF(#REF!+'Plano Prestação Mensal Proposta'!A1761&gt;120,0,ROUND(IF(B1761&gt;0.045,(0.045*0.5),(0.5)*B1761),7)))</f>
        <v>#REF!</v>
      </c>
      <c r="D1761" s="661" t="e">
        <f aca="false">IF(A1761="","",+B1761-C1761)</f>
        <v>#REF!</v>
      </c>
      <c r="E1761" s="662" t="e">
        <f aca="false">IF(A1761="","",IF(F1760="","",+E1760-F1760))</f>
        <v>#REF!</v>
      </c>
      <c r="F1761" s="662" t="e">
        <f aca="false">IF(A1761="","",IF(J1761="","",+J1761-H1761))</f>
        <v>#REF!</v>
      </c>
      <c r="G1761" s="662" t="e">
        <f aca="false">IF(A1761="","",IF(E1761="","",ROUND(+E1761*((1+B1761)^(1/12)-1),2)))</f>
        <v>#REF!</v>
      </c>
      <c r="H1761" s="662" t="e">
        <f aca="false">IF(A1761="","",IF(E1761="","",ROUND(+E1761*((1+D1761)^(1/12)-1),2)))</f>
        <v>#REF!</v>
      </c>
      <c r="I1761" s="662" t="e">
        <f aca="false">IF(A1761="","",+G1761-H1761)</f>
        <v>#REF!</v>
      </c>
      <c r="J1761" s="662" t="e">
        <f aca="false">IF(A1761="","",IF(#REF!="","",PMT((1+D1761)^(1/12)-1,(#REF!*12)-A1761+1,-E1761)))</f>
        <v>#REF!</v>
      </c>
    </row>
    <row r="1762" customFormat="false" ht="14.25" hidden="false" customHeight="false" outlineLevel="0" collapsed="false">
      <c r="A1762" s="660" t="e">
        <f aca="false">IF(A1761="","",IF(A1761=#REF!*12,"",+A1761+1))</f>
        <v>#REF!</v>
      </c>
      <c r="B1762" s="661" t="e">
        <f aca="false">IF(A1762="","",+B1761)</f>
        <v>#REF!</v>
      </c>
      <c r="C1762" s="661" t="e">
        <f aca="false">IF(A1762="","",IF(#REF!+'Plano Prestação Mensal Proposta'!A1762&gt;120,0,ROUND(IF(B1762&gt;0.045,(0.045*0.5),(0.5)*B1762),7)))</f>
        <v>#REF!</v>
      </c>
      <c r="D1762" s="661" t="e">
        <f aca="false">IF(A1762="","",+B1762-C1762)</f>
        <v>#REF!</v>
      </c>
      <c r="E1762" s="662" t="e">
        <f aca="false">IF(A1762="","",IF(F1761="","",+E1761-F1761))</f>
        <v>#REF!</v>
      </c>
      <c r="F1762" s="662" t="e">
        <f aca="false">IF(A1762="","",IF(J1762="","",+J1762-H1762))</f>
        <v>#REF!</v>
      </c>
      <c r="G1762" s="662" t="e">
        <f aca="false">IF(A1762="","",IF(E1762="","",ROUND(+E1762*((1+B1762)^(1/12)-1),2)))</f>
        <v>#REF!</v>
      </c>
      <c r="H1762" s="662" t="e">
        <f aca="false">IF(A1762="","",IF(E1762="","",ROUND(+E1762*((1+D1762)^(1/12)-1),2)))</f>
        <v>#REF!</v>
      </c>
      <c r="I1762" s="662" t="e">
        <f aca="false">IF(A1762="","",+G1762-H1762)</f>
        <v>#REF!</v>
      </c>
      <c r="J1762" s="662" t="e">
        <f aca="false">IF(A1762="","",IF(#REF!="","",PMT((1+D1762)^(1/12)-1,(#REF!*12)-A1762+1,-E1762)))</f>
        <v>#REF!</v>
      </c>
    </row>
    <row r="1763" customFormat="false" ht="14.25" hidden="false" customHeight="false" outlineLevel="0" collapsed="false">
      <c r="A1763" s="660" t="e">
        <f aca="false">IF(A1762="","",IF(A1762=#REF!*12,"",+A1762+1))</f>
        <v>#REF!</v>
      </c>
      <c r="B1763" s="661" t="e">
        <f aca="false">IF(A1763="","",+B1762)</f>
        <v>#REF!</v>
      </c>
      <c r="C1763" s="661" t="e">
        <f aca="false">IF(A1763="","",IF(#REF!+'Plano Prestação Mensal Proposta'!A1763&gt;120,0,ROUND(IF(B1763&gt;0.045,(0.045*0.5),(0.5)*B1763),7)))</f>
        <v>#REF!</v>
      </c>
      <c r="D1763" s="661" t="e">
        <f aca="false">IF(A1763="","",+B1763-C1763)</f>
        <v>#REF!</v>
      </c>
      <c r="E1763" s="662" t="e">
        <f aca="false">IF(A1763="","",IF(F1762="","",+E1762-F1762))</f>
        <v>#REF!</v>
      </c>
      <c r="F1763" s="662" t="e">
        <f aca="false">IF(A1763="","",IF(J1763="","",+J1763-H1763))</f>
        <v>#REF!</v>
      </c>
      <c r="G1763" s="662" t="e">
        <f aca="false">IF(A1763="","",IF(E1763="","",ROUND(+E1763*((1+B1763)^(1/12)-1),2)))</f>
        <v>#REF!</v>
      </c>
      <c r="H1763" s="662" t="e">
        <f aca="false">IF(A1763="","",IF(E1763="","",ROUND(+E1763*((1+D1763)^(1/12)-1),2)))</f>
        <v>#REF!</v>
      </c>
      <c r="I1763" s="662" t="e">
        <f aca="false">IF(A1763="","",+G1763-H1763)</f>
        <v>#REF!</v>
      </c>
      <c r="J1763" s="662" t="e">
        <f aca="false">IF(A1763="","",IF(#REF!="","",PMT((1+D1763)^(1/12)-1,(#REF!*12)-A1763+1,-E1763)))</f>
        <v>#REF!</v>
      </c>
    </row>
    <row r="1764" customFormat="false" ht="14.25" hidden="false" customHeight="false" outlineLevel="0" collapsed="false">
      <c r="A1764" s="660" t="e">
        <f aca="false">IF(A1763="","",IF(A1763=#REF!*12,"",+A1763+1))</f>
        <v>#REF!</v>
      </c>
      <c r="B1764" s="661" t="e">
        <f aca="false">IF(A1764="","",+B1763)</f>
        <v>#REF!</v>
      </c>
      <c r="C1764" s="661" t="e">
        <f aca="false">IF(A1764="","",IF(#REF!+'Plano Prestação Mensal Proposta'!A1764&gt;120,0,ROUND(IF(B1764&gt;0.045,(0.045*0.5),(0.5)*B1764),7)))</f>
        <v>#REF!</v>
      </c>
      <c r="D1764" s="661" t="e">
        <f aca="false">IF(A1764="","",+B1764-C1764)</f>
        <v>#REF!</v>
      </c>
      <c r="E1764" s="662" t="e">
        <f aca="false">IF(A1764="","",IF(F1763="","",+E1763-F1763))</f>
        <v>#REF!</v>
      </c>
      <c r="F1764" s="662" t="e">
        <f aca="false">IF(A1764="","",IF(J1764="","",+J1764-H1764))</f>
        <v>#REF!</v>
      </c>
      <c r="G1764" s="662" t="e">
        <f aca="false">IF(A1764="","",IF(E1764="","",ROUND(+E1764*((1+B1764)^(1/12)-1),2)))</f>
        <v>#REF!</v>
      </c>
      <c r="H1764" s="662" t="e">
        <f aca="false">IF(A1764="","",IF(E1764="","",ROUND(+E1764*((1+D1764)^(1/12)-1),2)))</f>
        <v>#REF!</v>
      </c>
      <c r="I1764" s="662" t="e">
        <f aca="false">IF(A1764="","",+G1764-H1764)</f>
        <v>#REF!</v>
      </c>
      <c r="J1764" s="662" t="e">
        <f aca="false">IF(A1764="","",IF(#REF!="","",PMT((1+D1764)^(1/12)-1,(#REF!*12)-A1764+1,-E1764)))</f>
        <v>#REF!</v>
      </c>
    </row>
    <row r="1765" customFormat="false" ht="14.25" hidden="false" customHeight="false" outlineLevel="0" collapsed="false">
      <c r="A1765" s="660" t="e">
        <f aca="false">IF(A1764="","",IF(A1764=#REF!*12,"",+A1764+1))</f>
        <v>#REF!</v>
      </c>
      <c r="B1765" s="661" t="e">
        <f aca="false">IF(A1765="","",+B1764)</f>
        <v>#REF!</v>
      </c>
      <c r="C1765" s="661" t="e">
        <f aca="false">IF(A1765="","",IF(#REF!+'Plano Prestação Mensal Proposta'!A1765&gt;120,0,ROUND(IF(B1765&gt;0.045,(0.045*0.5),(0.5)*B1765),7)))</f>
        <v>#REF!</v>
      </c>
      <c r="D1765" s="661" t="e">
        <f aca="false">IF(A1765="","",+B1765-C1765)</f>
        <v>#REF!</v>
      </c>
      <c r="E1765" s="662" t="e">
        <f aca="false">IF(A1765="","",IF(F1764="","",+E1764-F1764))</f>
        <v>#REF!</v>
      </c>
      <c r="F1765" s="662" t="e">
        <f aca="false">IF(A1765="","",IF(J1765="","",+J1765-H1765))</f>
        <v>#REF!</v>
      </c>
      <c r="G1765" s="662" t="e">
        <f aca="false">IF(A1765="","",IF(E1765="","",ROUND(+E1765*((1+B1765)^(1/12)-1),2)))</f>
        <v>#REF!</v>
      </c>
      <c r="H1765" s="662" t="e">
        <f aca="false">IF(A1765="","",IF(E1765="","",ROUND(+E1765*((1+D1765)^(1/12)-1),2)))</f>
        <v>#REF!</v>
      </c>
      <c r="I1765" s="662" t="e">
        <f aca="false">IF(A1765="","",+G1765-H1765)</f>
        <v>#REF!</v>
      </c>
      <c r="J1765" s="662" t="e">
        <f aca="false">IF(A1765="","",IF(#REF!="","",PMT((1+D1765)^(1/12)-1,(#REF!*12)-A1765+1,-E1765)))</f>
        <v>#REF!</v>
      </c>
    </row>
    <row r="1766" customFormat="false" ht="14.25" hidden="false" customHeight="false" outlineLevel="0" collapsed="false">
      <c r="A1766" s="660" t="e">
        <f aca="false">IF(A1765="","",IF(A1765=#REF!*12,"",+A1765+1))</f>
        <v>#REF!</v>
      </c>
      <c r="B1766" s="661" t="e">
        <f aca="false">IF(A1766="","",+B1765)</f>
        <v>#REF!</v>
      </c>
      <c r="C1766" s="661" t="e">
        <f aca="false">IF(A1766="","",IF(#REF!+'Plano Prestação Mensal Proposta'!A1766&gt;120,0,ROUND(IF(B1766&gt;0.045,(0.045*0.5),(0.5)*B1766),7)))</f>
        <v>#REF!</v>
      </c>
      <c r="D1766" s="661" t="e">
        <f aca="false">IF(A1766="","",+B1766-C1766)</f>
        <v>#REF!</v>
      </c>
      <c r="E1766" s="662" t="e">
        <f aca="false">IF(A1766="","",IF(F1765="","",+E1765-F1765))</f>
        <v>#REF!</v>
      </c>
      <c r="F1766" s="662" t="e">
        <f aca="false">IF(A1766="","",IF(J1766="","",+J1766-H1766))</f>
        <v>#REF!</v>
      </c>
      <c r="G1766" s="662" t="e">
        <f aca="false">IF(A1766="","",IF(E1766="","",ROUND(+E1766*((1+B1766)^(1/12)-1),2)))</f>
        <v>#REF!</v>
      </c>
      <c r="H1766" s="662" t="e">
        <f aca="false">IF(A1766="","",IF(E1766="","",ROUND(+E1766*((1+D1766)^(1/12)-1),2)))</f>
        <v>#REF!</v>
      </c>
      <c r="I1766" s="662" t="e">
        <f aca="false">IF(A1766="","",+G1766-H1766)</f>
        <v>#REF!</v>
      </c>
      <c r="J1766" s="662" t="e">
        <f aca="false">IF(A1766="","",IF(#REF!="","",PMT((1+D1766)^(1/12)-1,(#REF!*12)-A1766+1,-E1766)))</f>
        <v>#REF!</v>
      </c>
    </row>
    <row r="1767" customFormat="false" ht="14.25" hidden="false" customHeight="false" outlineLevel="0" collapsed="false">
      <c r="A1767" s="660" t="e">
        <f aca="false">IF(A1766="","",IF(A1766=#REF!*12,"",+A1766+1))</f>
        <v>#REF!</v>
      </c>
      <c r="B1767" s="661" t="e">
        <f aca="false">IF(A1767="","",+B1766)</f>
        <v>#REF!</v>
      </c>
      <c r="C1767" s="661" t="e">
        <f aca="false">IF(A1767="","",IF(#REF!+'Plano Prestação Mensal Proposta'!A1767&gt;120,0,ROUND(IF(B1767&gt;0.045,(0.045*0.5),(0.5)*B1767),7)))</f>
        <v>#REF!</v>
      </c>
      <c r="D1767" s="661" t="e">
        <f aca="false">IF(A1767="","",+B1767-C1767)</f>
        <v>#REF!</v>
      </c>
      <c r="E1767" s="662" t="e">
        <f aca="false">IF(A1767="","",IF(F1766="","",+E1766-F1766))</f>
        <v>#REF!</v>
      </c>
      <c r="F1767" s="662" t="e">
        <f aca="false">IF(A1767="","",IF(J1767="","",+J1767-H1767))</f>
        <v>#REF!</v>
      </c>
      <c r="G1767" s="662" t="e">
        <f aca="false">IF(A1767="","",IF(E1767="","",ROUND(+E1767*((1+B1767)^(1/12)-1),2)))</f>
        <v>#REF!</v>
      </c>
      <c r="H1767" s="662" t="e">
        <f aca="false">IF(A1767="","",IF(E1767="","",ROUND(+E1767*((1+D1767)^(1/12)-1),2)))</f>
        <v>#REF!</v>
      </c>
      <c r="I1767" s="662" t="e">
        <f aca="false">IF(A1767="","",+G1767-H1767)</f>
        <v>#REF!</v>
      </c>
      <c r="J1767" s="662" t="e">
        <f aca="false">IF(A1767="","",IF(#REF!="","",PMT((1+D1767)^(1/12)-1,(#REF!*12)-A1767+1,-E1767)))</f>
        <v>#REF!</v>
      </c>
    </row>
    <row r="1768" customFormat="false" ht="14.25" hidden="false" customHeight="false" outlineLevel="0" collapsed="false">
      <c r="A1768" s="660" t="e">
        <f aca="false">IF(A1767="","",IF(A1767=#REF!*12,"",+A1767+1))</f>
        <v>#REF!</v>
      </c>
      <c r="B1768" s="661" t="e">
        <f aca="false">IF(A1768="","",+B1767)</f>
        <v>#REF!</v>
      </c>
      <c r="C1768" s="661" t="e">
        <f aca="false">IF(A1768="","",IF(#REF!+'Plano Prestação Mensal Proposta'!A1768&gt;120,0,ROUND(IF(B1768&gt;0.045,(0.045*0.5),(0.5)*B1768),7)))</f>
        <v>#REF!</v>
      </c>
      <c r="D1768" s="661" t="e">
        <f aca="false">IF(A1768="","",+B1768-C1768)</f>
        <v>#REF!</v>
      </c>
      <c r="E1768" s="662" t="e">
        <f aca="false">IF(A1768="","",IF(F1767="","",+E1767-F1767))</f>
        <v>#REF!</v>
      </c>
      <c r="F1768" s="662" t="e">
        <f aca="false">IF(A1768="","",IF(J1768="","",+J1768-H1768))</f>
        <v>#REF!</v>
      </c>
      <c r="G1768" s="662" t="e">
        <f aca="false">IF(A1768="","",IF(E1768="","",ROUND(+E1768*((1+B1768)^(1/12)-1),2)))</f>
        <v>#REF!</v>
      </c>
      <c r="H1768" s="662" t="e">
        <f aca="false">IF(A1768="","",IF(E1768="","",ROUND(+E1768*((1+D1768)^(1/12)-1),2)))</f>
        <v>#REF!</v>
      </c>
      <c r="I1768" s="662" t="e">
        <f aca="false">IF(A1768="","",+G1768-H1768)</f>
        <v>#REF!</v>
      </c>
      <c r="J1768" s="662" t="e">
        <f aca="false">IF(A1768="","",IF(#REF!="","",PMT((1+D1768)^(1/12)-1,(#REF!*12)-A1768+1,-E1768)))</f>
        <v>#REF!</v>
      </c>
    </row>
    <row r="1769" customFormat="false" ht="14.25" hidden="false" customHeight="false" outlineLevel="0" collapsed="false">
      <c r="A1769" s="660" t="e">
        <f aca="false">IF(A1768="","",IF(A1768=#REF!*12,"",+A1768+1))</f>
        <v>#REF!</v>
      </c>
      <c r="B1769" s="661" t="e">
        <f aca="false">IF(A1769="","",+B1768)</f>
        <v>#REF!</v>
      </c>
      <c r="C1769" s="661" t="e">
        <f aca="false">IF(A1769="","",IF(#REF!+'Plano Prestação Mensal Proposta'!A1769&gt;120,0,ROUND(IF(B1769&gt;0.045,(0.045*0.5),(0.5)*B1769),7)))</f>
        <v>#REF!</v>
      </c>
      <c r="D1769" s="661" t="e">
        <f aca="false">IF(A1769="","",+B1769-C1769)</f>
        <v>#REF!</v>
      </c>
      <c r="E1769" s="662" t="e">
        <f aca="false">IF(A1769="","",IF(F1768="","",+E1768-F1768))</f>
        <v>#REF!</v>
      </c>
      <c r="F1769" s="662" t="e">
        <f aca="false">IF(A1769="","",IF(J1769="","",+J1769-H1769))</f>
        <v>#REF!</v>
      </c>
      <c r="G1769" s="662" t="e">
        <f aca="false">IF(A1769="","",IF(E1769="","",ROUND(+E1769*((1+B1769)^(1/12)-1),2)))</f>
        <v>#REF!</v>
      </c>
      <c r="H1769" s="662" t="e">
        <f aca="false">IF(A1769="","",IF(E1769="","",ROUND(+E1769*((1+D1769)^(1/12)-1),2)))</f>
        <v>#REF!</v>
      </c>
      <c r="I1769" s="662" t="e">
        <f aca="false">IF(A1769="","",+G1769-H1769)</f>
        <v>#REF!</v>
      </c>
      <c r="J1769" s="662" t="e">
        <f aca="false">IF(A1769="","",IF(#REF!="","",PMT((1+D1769)^(1/12)-1,(#REF!*12)-A1769+1,-E1769)))</f>
        <v>#REF!</v>
      </c>
    </row>
    <row r="1770" customFormat="false" ht="14.25" hidden="false" customHeight="false" outlineLevel="0" collapsed="false">
      <c r="A1770" s="660" t="e">
        <f aca="false">IF(A1769="","",IF(A1769=#REF!*12,"",+A1769+1))</f>
        <v>#REF!</v>
      </c>
      <c r="B1770" s="661" t="e">
        <f aca="false">IF(A1770="","",+B1769)</f>
        <v>#REF!</v>
      </c>
      <c r="C1770" s="661" t="e">
        <f aca="false">IF(A1770="","",IF(#REF!+'Plano Prestação Mensal Proposta'!A1770&gt;120,0,ROUND(IF(B1770&gt;0.045,(0.045*0.5),(0.5)*B1770),7)))</f>
        <v>#REF!</v>
      </c>
      <c r="D1770" s="661" t="e">
        <f aca="false">IF(A1770="","",+B1770-C1770)</f>
        <v>#REF!</v>
      </c>
      <c r="E1770" s="662" t="e">
        <f aca="false">IF(A1770="","",IF(F1769="","",+E1769-F1769))</f>
        <v>#REF!</v>
      </c>
      <c r="F1770" s="662" t="e">
        <f aca="false">IF(A1770="","",IF(J1770="","",+J1770-H1770))</f>
        <v>#REF!</v>
      </c>
      <c r="G1770" s="662" t="e">
        <f aca="false">IF(A1770="","",IF(E1770="","",ROUND(+E1770*((1+B1770)^(1/12)-1),2)))</f>
        <v>#REF!</v>
      </c>
      <c r="H1770" s="662" t="e">
        <f aca="false">IF(A1770="","",IF(E1770="","",ROUND(+E1770*((1+D1770)^(1/12)-1),2)))</f>
        <v>#REF!</v>
      </c>
      <c r="I1770" s="662" t="e">
        <f aca="false">IF(A1770="","",+G1770-H1770)</f>
        <v>#REF!</v>
      </c>
      <c r="J1770" s="662" t="e">
        <f aca="false">IF(A1770="","",IF(#REF!="","",PMT((1+D1770)^(1/12)-1,(#REF!*12)-A1770+1,-E1770)))</f>
        <v>#REF!</v>
      </c>
    </row>
    <row r="1771" customFormat="false" ht="14.25" hidden="false" customHeight="false" outlineLevel="0" collapsed="false">
      <c r="A1771" s="660" t="e">
        <f aca="false">IF(A1770="","",IF(A1770=#REF!*12,"",+A1770+1))</f>
        <v>#REF!</v>
      </c>
      <c r="B1771" s="661" t="e">
        <f aca="false">IF(A1771="","",+B1770)</f>
        <v>#REF!</v>
      </c>
      <c r="C1771" s="661" t="e">
        <f aca="false">IF(A1771="","",IF(#REF!+'Plano Prestação Mensal Proposta'!A1771&gt;120,0,ROUND(IF(B1771&gt;0.045,(0.045*0.5),(0.5)*B1771),7)))</f>
        <v>#REF!</v>
      </c>
      <c r="D1771" s="661" t="e">
        <f aca="false">IF(A1771="","",+B1771-C1771)</f>
        <v>#REF!</v>
      </c>
      <c r="E1771" s="662" t="e">
        <f aca="false">IF(A1771="","",IF(F1770="","",+E1770-F1770))</f>
        <v>#REF!</v>
      </c>
      <c r="F1771" s="662" t="e">
        <f aca="false">IF(A1771="","",IF(J1771="","",+J1771-H1771))</f>
        <v>#REF!</v>
      </c>
      <c r="G1771" s="662" t="e">
        <f aca="false">IF(A1771="","",IF(E1771="","",ROUND(+E1771*((1+B1771)^(1/12)-1),2)))</f>
        <v>#REF!</v>
      </c>
      <c r="H1771" s="662" t="e">
        <f aca="false">IF(A1771="","",IF(E1771="","",ROUND(+E1771*((1+D1771)^(1/12)-1),2)))</f>
        <v>#REF!</v>
      </c>
      <c r="I1771" s="662" t="e">
        <f aca="false">IF(A1771="","",+G1771-H1771)</f>
        <v>#REF!</v>
      </c>
      <c r="J1771" s="662" t="e">
        <f aca="false">IF(A1771="","",IF(#REF!="","",PMT((1+D1771)^(1/12)-1,(#REF!*12)-A1771+1,-E1771)))</f>
        <v>#REF!</v>
      </c>
    </row>
    <row r="1772" customFormat="false" ht="14.25" hidden="false" customHeight="false" outlineLevel="0" collapsed="false">
      <c r="A1772" s="660" t="e">
        <f aca="false">IF(A1771="","",IF(A1771=#REF!*12,"",+A1771+1))</f>
        <v>#REF!</v>
      </c>
      <c r="B1772" s="661" t="e">
        <f aca="false">IF(A1772="","",+B1771)</f>
        <v>#REF!</v>
      </c>
      <c r="C1772" s="661" t="e">
        <f aca="false">IF(A1772="","",IF(#REF!+'Plano Prestação Mensal Proposta'!A1772&gt;120,0,ROUND(IF(B1772&gt;0.045,(0.045*0.5),(0.5)*B1772),7)))</f>
        <v>#REF!</v>
      </c>
      <c r="D1772" s="661" t="e">
        <f aca="false">IF(A1772="","",+B1772-C1772)</f>
        <v>#REF!</v>
      </c>
      <c r="E1772" s="662" t="e">
        <f aca="false">IF(A1772="","",IF(F1771="","",+E1771-F1771))</f>
        <v>#REF!</v>
      </c>
      <c r="F1772" s="662" t="e">
        <f aca="false">IF(A1772="","",IF(J1772="","",+J1772-H1772))</f>
        <v>#REF!</v>
      </c>
      <c r="G1772" s="662" t="e">
        <f aca="false">IF(A1772="","",IF(E1772="","",ROUND(+E1772*((1+B1772)^(1/12)-1),2)))</f>
        <v>#REF!</v>
      </c>
      <c r="H1772" s="662" t="e">
        <f aca="false">IF(A1772="","",IF(E1772="","",ROUND(+E1772*((1+D1772)^(1/12)-1),2)))</f>
        <v>#REF!</v>
      </c>
      <c r="I1772" s="662" t="e">
        <f aca="false">IF(A1772="","",+G1772-H1772)</f>
        <v>#REF!</v>
      </c>
      <c r="J1772" s="662" t="e">
        <f aca="false">IF(A1772="","",IF(#REF!="","",PMT((1+D1772)^(1/12)-1,(#REF!*12)-A1772+1,-E1772)))</f>
        <v>#REF!</v>
      </c>
    </row>
    <row r="1773" customFormat="false" ht="14.25" hidden="false" customHeight="false" outlineLevel="0" collapsed="false">
      <c r="A1773" s="660" t="e">
        <f aca="false">IF(A1772="","",IF(A1772=#REF!*12,"",+A1772+1))</f>
        <v>#REF!</v>
      </c>
      <c r="B1773" s="661" t="e">
        <f aca="false">IF(A1773="","",+B1772)</f>
        <v>#REF!</v>
      </c>
      <c r="C1773" s="661" t="e">
        <f aca="false">IF(A1773="","",IF(#REF!+'Plano Prestação Mensal Proposta'!A1773&gt;120,0,ROUND(IF(B1773&gt;0.045,(0.045*0.5),(0.5)*B1773),7)))</f>
        <v>#REF!</v>
      </c>
      <c r="D1773" s="661" t="e">
        <f aca="false">IF(A1773="","",+B1773-C1773)</f>
        <v>#REF!</v>
      </c>
      <c r="E1773" s="662" t="e">
        <f aca="false">IF(A1773="","",IF(F1772="","",+E1772-F1772))</f>
        <v>#REF!</v>
      </c>
      <c r="F1773" s="662" t="e">
        <f aca="false">IF(A1773="","",IF(J1773="","",+J1773-H1773))</f>
        <v>#REF!</v>
      </c>
      <c r="G1773" s="662" t="e">
        <f aca="false">IF(A1773="","",IF(E1773="","",ROUND(+E1773*((1+B1773)^(1/12)-1),2)))</f>
        <v>#REF!</v>
      </c>
      <c r="H1773" s="662" t="e">
        <f aca="false">IF(A1773="","",IF(E1773="","",ROUND(+E1773*((1+D1773)^(1/12)-1),2)))</f>
        <v>#REF!</v>
      </c>
      <c r="I1773" s="662" t="e">
        <f aca="false">IF(A1773="","",+G1773-H1773)</f>
        <v>#REF!</v>
      </c>
      <c r="J1773" s="662" t="e">
        <f aca="false">IF(A1773="","",IF(#REF!="","",PMT((1+D1773)^(1/12)-1,(#REF!*12)-A1773+1,-E1773)))</f>
        <v>#REF!</v>
      </c>
    </row>
    <row r="1774" customFormat="false" ht="14.25" hidden="false" customHeight="false" outlineLevel="0" collapsed="false">
      <c r="A1774" s="660" t="e">
        <f aca="false">IF(A1773="","",IF(A1773=#REF!*12,"",+A1773+1))</f>
        <v>#REF!</v>
      </c>
      <c r="B1774" s="661" t="e">
        <f aca="false">IF(A1774="","",+B1773)</f>
        <v>#REF!</v>
      </c>
      <c r="C1774" s="661" t="e">
        <f aca="false">IF(A1774="","",IF(#REF!+'Plano Prestação Mensal Proposta'!A1774&gt;120,0,ROUND(IF(B1774&gt;0.045,(0.045*0.5),(0.5)*B1774),7)))</f>
        <v>#REF!</v>
      </c>
      <c r="D1774" s="661" t="e">
        <f aca="false">IF(A1774="","",+B1774-C1774)</f>
        <v>#REF!</v>
      </c>
      <c r="E1774" s="662" t="e">
        <f aca="false">IF(A1774="","",IF(F1773="","",+E1773-F1773))</f>
        <v>#REF!</v>
      </c>
      <c r="F1774" s="662" t="e">
        <f aca="false">IF(A1774="","",IF(J1774="","",+J1774-H1774))</f>
        <v>#REF!</v>
      </c>
      <c r="G1774" s="662" t="e">
        <f aca="false">IF(A1774="","",IF(E1774="","",ROUND(+E1774*((1+B1774)^(1/12)-1),2)))</f>
        <v>#REF!</v>
      </c>
      <c r="H1774" s="662" t="e">
        <f aca="false">IF(A1774="","",IF(E1774="","",ROUND(+E1774*((1+D1774)^(1/12)-1),2)))</f>
        <v>#REF!</v>
      </c>
      <c r="I1774" s="662" t="e">
        <f aca="false">IF(A1774="","",+G1774-H1774)</f>
        <v>#REF!</v>
      </c>
      <c r="J1774" s="662" t="e">
        <f aca="false">IF(A1774="","",IF(#REF!="","",PMT((1+D1774)^(1/12)-1,(#REF!*12)-A1774+1,-E1774)))</f>
        <v>#REF!</v>
      </c>
    </row>
    <row r="1775" customFormat="false" ht="14.25" hidden="false" customHeight="false" outlineLevel="0" collapsed="false">
      <c r="A1775" s="660" t="e">
        <f aca="false">IF(A1774="","",IF(A1774=#REF!*12,"",+A1774+1))</f>
        <v>#REF!</v>
      </c>
      <c r="B1775" s="661" t="e">
        <f aca="false">IF(A1775="","",+B1774)</f>
        <v>#REF!</v>
      </c>
      <c r="C1775" s="661" t="e">
        <f aca="false">IF(A1775="","",IF(#REF!+'Plano Prestação Mensal Proposta'!A1775&gt;120,0,ROUND(IF(B1775&gt;0.045,(0.045*0.5),(0.5)*B1775),7)))</f>
        <v>#REF!</v>
      </c>
      <c r="D1775" s="661" t="e">
        <f aca="false">IF(A1775="","",+B1775-C1775)</f>
        <v>#REF!</v>
      </c>
      <c r="E1775" s="662" t="e">
        <f aca="false">IF(A1775="","",IF(F1774="","",+E1774-F1774))</f>
        <v>#REF!</v>
      </c>
      <c r="F1775" s="662" t="e">
        <f aca="false">IF(A1775="","",IF(J1775="","",+J1775-H1775))</f>
        <v>#REF!</v>
      </c>
      <c r="G1775" s="662" t="e">
        <f aca="false">IF(A1775="","",IF(E1775="","",ROUND(+E1775*((1+B1775)^(1/12)-1),2)))</f>
        <v>#REF!</v>
      </c>
      <c r="H1775" s="662" t="e">
        <f aca="false">IF(A1775="","",IF(E1775="","",ROUND(+E1775*((1+D1775)^(1/12)-1),2)))</f>
        <v>#REF!</v>
      </c>
      <c r="I1775" s="662" t="e">
        <f aca="false">IF(A1775="","",+G1775-H1775)</f>
        <v>#REF!</v>
      </c>
      <c r="J1775" s="662" t="e">
        <f aca="false">IF(A1775="","",IF(#REF!="","",PMT((1+D1775)^(1/12)-1,(#REF!*12)-A1775+1,-E1775)))</f>
        <v>#REF!</v>
      </c>
    </row>
    <row r="1776" customFormat="false" ht="14.25" hidden="false" customHeight="false" outlineLevel="0" collapsed="false">
      <c r="A1776" s="660" t="e">
        <f aca="false">IF(A1775="","",IF(A1775=#REF!*12,"",+A1775+1))</f>
        <v>#REF!</v>
      </c>
      <c r="B1776" s="661" t="e">
        <f aca="false">IF(A1776="","",+B1775)</f>
        <v>#REF!</v>
      </c>
      <c r="C1776" s="661" t="e">
        <f aca="false">IF(A1776="","",IF(#REF!+'Plano Prestação Mensal Proposta'!A1776&gt;120,0,ROUND(IF(B1776&gt;0.045,(0.045*0.5),(0.5)*B1776),7)))</f>
        <v>#REF!</v>
      </c>
      <c r="D1776" s="661" t="e">
        <f aca="false">IF(A1776="","",+B1776-C1776)</f>
        <v>#REF!</v>
      </c>
      <c r="E1776" s="662" t="e">
        <f aca="false">IF(A1776="","",IF(F1775="","",+E1775-F1775))</f>
        <v>#REF!</v>
      </c>
      <c r="F1776" s="662" t="e">
        <f aca="false">IF(A1776="","",IF(J1776="","",+J1776-H1776))</f>
        <v>#REF!</v>
      </c>
      <c r="G1776" s="662" t="e">
        <f aca="false">IF(A1776="","",IF(E1776="","",ROUND(+E1776*((1+B1776)^(1/12)-1),2)))</f>
        <v>#REF!</v>
      </c>
      <c r="H1776" s="662" t="e">
        <f aca="false">IF(A1776="","",IF(E1776="","",ROUND(+E1776*((1+D1776)^(1/12)-1),2)))</f>
        <v>#REF!</v>
      </c>
      <c r="I1776" s="662" t="e">
        <f aca="false">IF(A1776="","",+G1776-H1776)</f>
        <v>#REF!</v>
      </c>
      <c r="J1776" s="662" t="e">
        <f aca="false">IF(A1776="","",IF(#REF!="","",PMT((1+D1776)^(1/12)-1,(#REF!*12)-A1776+1,-E1776)))</f>
        <v>#REF!</v>
      </c>
    </row>
    <row r="1777" customFormat="false" ht="14.25" hidden="false" customHeight="false" outlineLevel="0" collapsed="false">
      <c r="A1777" s="660" t="e">
        <f aca="false">IF(A1776="","",IF(A1776=#REF!*12,"",+A1776+1))</f>
        <v>#REF!</v>
      </c>
      <c r="B1777" s="661" t="e">
        <f aca="false">IF(A1777="","",+B1776)</f>
        <v>#REF!</v>
      </c>
      <c r="C1777" s="661" t="e">
        <f aca="false">IF(A1777="","",IF(#REF!+'Plano Prestação Mensal Proposta'!A1777&gt;120,0,ROUND(IF(B1777&gt;0.045,(0.045*0.5),(0.5)*B1777),7)))</f>
        <v>#REF!</v>
      </c>
      <c r="D1777" s="661" t="e">
        <f aca="false">IF(A1777="","",+B1777-C1777)</f>
        <v>#REF!</v>
      </c>
      <c r="E1777" s="662" t="e">
        <f aca="false">IF(A1777="","",IF(F1776="","",+E1776-F1776))</f>
        <v>#REF!</v>
      </c>
      <c r="F1777" s="662" t="e">
        <f aca="false">IF(A1777="","",IF(J1777="","",+J1777-H1777))</f>
        <v>#REF!</v>
      </c>
      <c r="G1777" s="662" t="e">
        <f aca="false">IF(A1777="","",IF(E1777="","",ROUND(+E1777*((1+B1777)^(1/12)-1),2)))</f>
        <v>#REF!</v>
      </c>
      <c r="H1777" s="662" t="e">
        <f aca="false">IF(A1777="","",IF(E1777="","",ROUND(+E1777*((1+D1777)^(1/12)-1),2)))</f>
        <v>#REF!</v>
      </c>
      <c r="I1777" s="662" t="e">
        <f aca="false">IF(A1777="","",+G1777-H1777)</f>
        <v>#REF!</v>
      </c>
      <c r="J1777" s="662" t="e">
        <f aca="false">IF(A1777="","",IF(#REF!="","",PMT((1+D1777)^(1/12)-1,(#REF!*12)-A1777+1,-E1777)))</f>
        <v>#REF!</v>
      </c>
    </row>
    <row r="1778" customFormat="false" ht="14.25" hidden="false" customHeight="false" outlineLevel="0" collapsed="false">
      <c r="A1778" s="660" t="e">
        <f aca="false">IF(A1777="","",IF(A1777=#REF!*12,"",+A1777+1))</f>
        <v>#REF!</v>
      </c>
      <c r="B1778" s="661" t="e">
        <f aca="false">IF(A1778="","",+B1777)</f>
        <v>#REF!</v>
      </c>
      <c r="C1778" s="661" t="e">
        <f aca="false">IF(A1778="","",IF(#REF!+'Plano Prestação Mensal Proposta'!A1778&gt;120,0,ROUND(IF(B1778&gt;0.045,(0.045*0.5),(0.5)*B1778),7)))</f>
        <v>#REF!</v>
      </c>
      <c r="D1778" s="661" t="e">
        <f aca="false">IF(A1778="","",+B1778-C1778)</f>
        <v>#REF!</v>
      </c>
      <c r="E1778" s="662" t="e">
        <f aca="false">IF(A1778="","",IF(F1777="","",+E1777-F1777))</f>
        <v>#REF!</v>
      </c>
      <c r="F1778" s="662" t="e">
        <f aca="false">IF(A1778="","",IF(J1778="","",+J1778-H1778))</f>
        <v>#REF!</v>
      </c>
      <c r="G1778" s="662" t="e">
        <f aca="false">IF(A1778="","",IF(E1778="","",ROUND(+E1778*((1+B1778)^(1/12)-1),2)))</f>
        <v>#REF!</v>
      </c>
      <c r="H1778" s="662" t="e">
        <f aca="false">IF(A1778="","",IF(E1778="","",ROUND(+E1778*((1+D1778)^(1/12)-1),2)))</f>
        <v>#REF!</v>
      </c>
      <c r="I1778" s="662" t="e">
        <f aca="false">IF(A1778="","",+G1778-H1778)</f>
        <v>#REF!</v>
      </c>
      <c r="J1778" s="662" t="e">
        <f aca="false">IF(A1778="","",IF(#REF!="","",PMT((1+D1778)^(1/12)-1,(#REF!*12)-A1778+1,-E1778)))</f>
        <v>#REF!</v>
      </c>
    </row>
    <row r="1779" customFormat="false" ht="14.25" hidden="false" customHeight="false" outlineLevel="0" collapsed="false">
      <c r="A1779" s="660" t="e">
        <f aca="false">IF(A1778="","",IF(A1778=#REF!*12,"",+A1778+1))</f>
        <v>#REF!</v>
      </c>
      <c r="B1779" s="661" t="e">
        <f aca="false">IF(A1779="","",+B1778)</f>
        <v>#REF!</v>
      </c>
      <c r="C1779" s="661" t="e">
        <f aca="false">IF(A1779="","",IF(#REF!+'Plano Prestação Mensal Proposta'!A1779&gt;120,0,ROUND(IF(B1779&gt;0.045,(0.045*0.5),(0.5)*B1779),7)))</f>
        <v>#REF!</v>
      </c>
      <c r="D1779" s="661" t="e">
        <f aca="false">IF(A1779="","",+B1779-C1779)</f>
        <v>#REF!</v>
      </c>
      <c r="E1779" s="662" t="e">
        <f aca="false">IF(A1779="","",IF(F1778="","",+E1778-F1778))</f>
        <v>#REF!</v>
      </c>
      <c r="F1779" s="662" t="e">
        <f aca="false">IF(A1779="","",IF(J1779="","",+J1779-H1779))</f>
        <v>#REF!</v>
      </c>
      <c r="G1779" s="662" t="e">
        <f aca="false">IF(A1779="","",IF(E1779="","",ROUND(+E1779*((1+B1779)^(1/12)-1),2)))</f>
        <v>#REF!</v>
      </c>
      <c r="H1779" s="662" t="e">
        <f aca="false">IF(A1779="","",IF(E1779="","",ROUND(+E1779*((1+D1779)^(1/12)-1),2)))</f>
        <v>#REF!</v>
      </c>
      <c r="I1779" s="662" t="e">
        <f aca="false">IF(A1779="","",+G1779-H1779)</f>
        <v>#REF!</v>
      </c>
      <c r="J1779" s="662" t="e">
        <f aca="false">IF(A1779="","",IF(#REF!="","",PMT((1+D1779)^(1/12)-1,(#REF!*12)-A1779+1,-E1779)))</f>
        <v>#REF!</v>
      </c>
    </row>
    <row r="1780" customFormat="false" ht="14.25" hidden="false" customHeight="false" outlineLevel="0" collapsed="false">
      <c r="A1780" s="660" t="e">
        <f aca="false">IF(A1779="","",IF(A1779=#REF!*12,"",+A1779+1))</f>
        <v>#REF!</v>
      </c>
      <c r="B1780" s="661" t="e">
        <f aca="false">IF(A1780="","",+B1779)</f>
        <v>#REF!</v>
      </c>
      <c r="C1780" s="661" t="e">
        <f aca="false">IF(A1780="","",IF(#REF!+'Plano Prestação Mensal Proposta'!A1780&gt;120,0,ROUND(IF(B1780&gt;0.045,(0.045*0.5),(0.5)*B1780),7)))</f>
        <v>#REF!</v>
      </c>
      <c r="D1780" s="661" t="e">
        <f aca="false">IF(A1780="","",+B1780-C1780)</f>
        <v>#REF!</v>
      </c>
      <c r="E1780" s="662" t="e">
        <f aca="false">IF(A1780="","",IF(F1779="","",+E1779-F1779))</f>
        <v>#REF!</v>
      </c>
      <c r="F1780" s="662" t="e">
        <f aca="false">IF(A1780="","",IF(J1780="","",+J1780-H1780))</f>
        <v>#REF!</v>
      </c>
      <c r="G1780" s="662" t="e">
        <f aca="false">IF(A1780="","",IF(E1780="","",ROUND(+E1780*((1+B1780)^(1/12)-1),2)))</f>
        <v>#REF!</v>
      </c>
      <c r="H1780" s="662" t="e">
        <f aca="false">IF(A1780="","",IF(E1780="","",ROUND(+E1780*((1+D1780)^(1/12)-1),2)))</f>
        <v>#REF!</v>
      </c>
      <c r="I1780" s="662" t="e">
        <f aca="false">IF(A1780="","",+G1780-H1780)</f>
        <v>#REF!</v>
      </c>
      <c r="J1780" s="662" t="e">
        <f aca="false">IF(A1780="","",IF(#REF!="","",PMT((1+D1780)^(1/12)-1,(#REF!*12)-A1780+1,-E1780)))</f>
        <v>#REF!</v>
      </c>
    </row>
    <row r="1781" customFormat="false" ht="14.25" hidden="false" customHeight="false" outlineLevel="0" collapsed="false">
      <c r="A1781" s="660" t="e">
        <f aca="false">IF(A1780="","",IF(A1780=#REF!*12,"",+A1780+1))</f>
        <v>#REF!</v>
      </c>
      <c r="B1781" s="661" t="e">
        <f aca="false">IF(A1781="","",+B1780)</f>
        <v>#REF!</v>
      </c>
      <c r="C1781" s="661" t="e">
        <f aca="false">IF(A1781="","",IF(#REF!+'Plano Prestação Mensal Proposta'!A1781&gt;120,0,ROUND(IF(B1781&gt;0.045,(0.045*0.5),(0.5)*B1781),7)))</f>
        <v>#REF!</v>
      </c>
      <c r="D1781" s="661" t="e">
        <f aca="false">IF(A1781="","",+B1781-C1781)</f>
        <v>#REF!</v>
      </c>
      <c r="E1781" s="662" t="e">
        <f aca="false">IF(A1781="","",IF(F1780="","",+E1780-F1780))</f>
        <v>#REF!</v>
      </c>
      <c r="F1781" s="662" t="e">
        <f aca="false">IF(A1781="","",IF(J1781="","",+J1781-H1781))</f>
        <v>#REF!</v>
      </c>
      <c r="G1781" s="662" t="e">
        <f aca="false">IF(A1781="","",IF(E1781="","",ROUND(+E1781*((1+B1781)^(1/12)-1),2)))</f>
        <v>#REF!</v>
      </c>
      <c r="H1781" s="662" t="e">
        <f aca="false">IF(A1781="","",IF(E1781="","",ROUND(+E1781*((1+D1781)^(1/12)-1),2)))</f>
        <v>#REF!</v>
      </c>
      <c r="I1781" s="662" t="e">
        <f aca="false">IF(A1781="","",+G1781-H1781)</f>
        <v>#REF!</v>
      </c>
      <c r="J1781" s="662" t="e">
        <f aca="false">IF(A1781="","",IF(#REF!="","",PMT((1+D1781)^(1/12)-1,(#REF!*12)-A1781+1,-E1781)))</f>
        <v>#REF!</v>
      </c>
    </row>
    <row r="1782" customFormat="false" ht="14.25" hidden="false" customHeight="false" outlineLevel="0" collapsed="false">
      <c r="A1782" s="660" t="e">
        <f aca="false">IF(A1781="","",IF(A1781=#REF!*12,"",+A1781+1))</f>
        <v>#REF!</v>
      </c>
      <c r="B1782" s="661" t="e">
        <f aca="false">IF(A1782="","",+B1781)</f>
        <v>#REF!</v>
      </c>
      <c r="C1782" s="661" t="e">
        <f aca="false">IF(A1782="","",IF(#REF!+'Plano Prestação Mensal Proposta'!A1782&gt;120,0,ROUND(IF(B1782&gt;0.045,(0.045*0.5),(0.5)*B1782),7)))</f>
        <v>#REF!</v>
      </c>
      <c r="D1782" s="661" t="e">
        <f aca="false">IF(A1782="","",+B1782-C1782)</f>
        <v>#REF!</v>
      </c>
      <c r="E1782" s="662" t="e">
        <f aca="false">IF(A1782="","",IF(F1781="","",+E1781-F1781))</f>
        <v>#REF!</v>
      </c>
      <c r="F1782" s="662" t="e">
        <f aca="false">IF(A1782="","",IF(J1782="","",+J1782-H1782))</f>
        <v>#REF!</v>
      </c>
      <c r="G1782" s="662" t="e">
        <f aca="false">IF(A1782="","",IF(E1782="","",ROUND(+E1782*((1+B1782)^(1/12)-1),2)))</f>
        <v>#REF!</v>
      </c>
      <c r="H1782" s="662" t="e">
        <f aca="false">IF(A1782="","",IF(E1782="","",ROUND(+E1782*((1+D1782)^(1/12)-1),2)))</f>
        <v>#REF!</v>
      </c>
      <c r="I1782" s="662" t="e">
        <f aca="false">IF(A1782="","",+G1782-H1782)</f>
        <v>#REF!</v>
      </c>
      <c r="J1782" s="662" t="e">
        <f aca="false">IF(A1782="","",IF(#REF!="","",PMT((1+D1782)^(1/12)-1,(#REF!*12)-A1782+1,-E1782)))</f>
        <v>#REF!</v>
      </c>
    </row>
    <row r="1783" customFormat="false" ht="14.25" hidden="false" customHeight="false" outlineLevel="0" collapsed="false">
      <c r="A1783" s="660" t="e">
        <f aca="false">IF(A1782="","",IF(A1782=#REF!*12,"",+A1782+1))</f>
        <v>#REF!</v>
      </c>
      <c r="B1783" s="661" t="e">
        <f aca="false">IF(A1783="","",+B1782)</f>
        <v>#REF!</v>
      </c>
      <c r="C1783" s="661" t="e">
        <f aca="false">IF(A1783="","",IF(#REF!+'Plano Prestação Mensal Proposta'!A1783&gt;120,0,ROUND(IF(B1783&gt;0.045,(0.045*0.5),(0.5)*B1783),7)))</f>
        <v>#REF!</v>
      </c>
      <c r="D1783" s="661" t="e">
        <f aca="false">IF(A1783="","",+B1783-C1783)</f>
        <v>#REF!</v>
      </c>
      <c r="E1783" s="662" t="e">
        <f aca="false">IF(A1783="","",IF(F1782="","",+E1782-F1782))</f>
        <v>#REF!</v>
      </c>
      <c r="F1783" s="662" t="e">
        <f aca="false">IF(A1783="","",IF(J1783="","",+J1783-H1783))</f>
        <v>#REF!</v>
      </c>
      <c r="G1783" s="662" t="e">
        <f aca="false">IF(A1783="","",IF(E1783="","",ROUND(+E1783*((1+B1783)^(1/12)-1),2)))</f>
        <v>#REF!</v>
      </c>
      <c r="H1783" s="662" t="e">
        <f aca="false">IF(A1783="","",IF(E1783="","",ROUND(+E1783*((1+D1783)^(1/12)-1),2)))</f>
        <v>#REF!</v>
      </c>
      <c r="I1783" s="662" t="e">
        <f aca="false">IF(A1783="","",+G1783-H1783)</f>
        <v>#REF!</v>
      </c>
      <c r="J1783" s="662" t="e">
        <f aca="false">IF(A1783="","",IF(#REF!="","",PMT((1+D1783)^(1/12)-1,(#REF!*12)-A1783+1,-E1783)))</f>
        <v>#REF!</v>
      </c>
    </row>
    <row r="1784" customFormat="false" ht="14.25" hidden="false" customHeight="false" outlineLevel="0" collapsed="false">
      <c r="A1784" s="660" t="e">
        <f aca="false">IF(A1783="","",IF(A1783=#REF!*12,"",+A1783+1))</f>
        <v>#REF!</v>
      </c>
      <c r="B1784" s="661" t="e">
        <f aca="false">IF(A1784="","",+B1783)</f>
        <v>#REF!</v>
      </c>
      <c r="C1784" s="661" t="e">
        <f aca="false">IF(A1784="","",IF(#REF!+'Plano Prestação Mensal Proposta'!A1784&gt;120,0,ROUND(IF(B1784&gt;0.045,(0.045*0.5),(0.5)*B1784),7)))</f>
        <v>#REF!</v>
      </c>
      <c r="D1784" s="661" t="e">
        <f aca="false">IF(A1784="","",+B1784-C1784)</f>
        <v>#REF!</v>
      </c>
      <c r="E1784" s="662" t="e">
        <f aca="false">IF(A1784="","",IF(F1783="","",+E1783-F1783))</f>
        <v>#REF!</v>
      </c>
      <c r="F1784" s="662" t="e">
        <f aca="false">IF(A1784="","",IF(J1784="","",+J1784-H1784))</f>
        <v>#REF!</v>
      </c>
      <c r="G1784" s="662" t="e">
        <f aca="false">IF(A1784="","",IF(E1784="","",ROUND(+E1784*((1+B1784)^(1/12)-1),2)))</f>
        <v>#REF!</v>
      </c>
      <c r="H1784" s="662" t="e">
        <f aca="false">IF(A1784="","",IF(E1784="","",ROUND(+E1784*((1+D1784)^(1/12)-1),2)))</f>
        <v>#REF!</v>
      </c>
      <c r="I1784" s="662" t="e">
        <f aca="false">IF(A1784="","",+G1784-H1784)</f>
        <v>#REF!</v>
      </c>
      <c r="J1784" s="662" t="e">
        <f aca="false">IF(A1784="","",IF(#REF!="","",PMT((1+D1784)^(1/12)-1,(#REF!*12)-A1784+1,-E1784)))</f>
        <v>#REF!</v>
      </c>
    </row>
    <row r="1785" customFormat="false" ht="14.25" hidden="false" customHeight="false" outlineLevel="0" collapsed="false">
      <c r="A1785" s="660" t="e">
        <f aca="false">IF(A1784="","",IF(A1784=#REF!*12,"",+A1784+1))</f>
        <v>#REF!</v>
      </c>
      <c r="B1785" s="661" t="e">
        <f aca="false">IF(A1785="","",+B1784)</f>
        <v>#REF!</v>
      </c>
      <c r="C1785" s="661" t="e">
        <f aca="false">IF(A1785="","",IF(#REF!+'Plano Prestação Mensal Proposta'!A1785&gt;120,0,ROUND(IF(B1785&gt;0.045,(0.045*0.5),(0.5)*B1785),7)))</f>
        <v>#REF!</v>
      </c>
      <c r="D1785" s="661" t="e">
        <f aca="false">IF(A1785="","",+B1785-C1785)</f>
        <v>#REF!</v>
      </c>
      <c r="E1785" s="662" t="e">
        <f aca="false">IF(A1785="","",IF(F1784="","",+E1784-F1784))</f>
        <v>#REF!</v>
      </c>
      <c r="F1785" s="662" t="e">
        <f aca="false">IF(A1785="","",IF(J1785="","",+J1785-H1785))</f>
        <v>#REF!</v>
      </c>
      <c r="G1785" s="662" t="e">
        <f aca="false">IF(A1785="","",IF(E1785="","",ROUND(+E1785*((1+B1785)^(1/12)-1),2)))</f>
        <v>#REF!</v>
      </c>
      <c r="H1785" s="662" t="e">
        <f aca="false">IF(A1785="","",IF(E1785="","",ROUND(+E1785*((1+D1785)^(1/12)-1),2)))</f>
        <v>#REF!</v>
      </c>
      <c r="I1785" s="662" t="e">
        <f aca="false">IF(A1785="","",+G1785-H1785)</f>
        <v>#REF!</v>
      </c>
      <c r="J1785" s="662" t="e">
        <f aca="false">IF(A1785="","",IF(#REF!="","",PMT((1+D1785)^(1/12)-1,(#REF!*12)-A1785+1,-E1785)))</f>
        <v>#REF!</v>
      </c>
    </row>
    <row r="1786" customFormat="false" ht="14.25" hidden="false" customHeight="false" outlineLevel="0" collapsed="false">
      <c r="A1786" s="660" t="e">
        <f aca="false">IF(A1785="","",IF(A1785=#REF!*12,"",+A1785+1))</f>
        <v>#REF!</v>
      </c>
      <c r="B1786" s="661" t="e">
        <f aca="false">IF(A1786="","",+B1785)</f>
        <v>#REF!</v>
      </c>
      <c r="C1786" s="661" t="e">
        <f aca="false">IF(A1786="","",IF(#REF!+'Plano Prestação Mensal Proposta'!A1786&gt;120,0,ROUND(IF(B1786&gt;0.045,(0.045*0.5),(0.5)*B1786),7)))</f>
        <v>#REF!</v>
      </c>
      <c r="D1786" s="661" t="e">
        <f aca="false">IF(A1786="","",+B1786-C1786)</f>
        <v>#REF!</v>
      </c>
      <c r="E1786" s="662" t="e">
        <f aca="false">IF(A1786="","",IF(F1785="","",+E1785-F1785))</f>
        <v>#REF!</v>
      </c>
      <c r="F1786" s="662" t="e">
        <f aca="false">IF(A1786="","",IF(J1786="","",+J1786-H1786))</f>
        <v>#REF!</v>
      </c>
      <c r="G1786" s="662" t="e">
        <f aca="false">IF(A1786="","",IF(E1786="","",ROUND(+E1786*((1+B1786)^(1/12)-1),2)))</f>
        <v>#REF!</v>
      </c>
      <c r="H1786" s="662" t="e">
        <f aca="false">IF(A1786="","",IF(E1786="","",ROUND(+E1786*((1+D1786)^(1/12)-1),2)))</f>
        <v>#REF!</v>
      </c>
      <c r="I1786" s="662" t="e">
        <f aca="false">IF(A1786="","",+G1786-H1786)</f>
        <v>#REF!</v>
      </c>
      <c r="J1786" s="662" t="e">
        <f aca="false">IF(A1786="","",IF(#REF!="","",PMT((1+D1786)^(1/12)-1,(#REF!*12)-A1786+1,-E1786)))</f>
        <v>#REF!</v>
      </c>
    </row>
    <row r="1787" customFormat="false" ht="14.25" hidden="false" customHeight="false" outlineLevel="0" collapsed="false">
      <c r="A1787" s="660" t="e">
        <f aca="false">IF(A1786="","",IF(A1786=#REF!*12,"",+A1786+1))</f>
        <v>#REF!</v>
      </c>
      <c r="B1787" s="661" t="e">
        <f aca="false">IF(A1787="","",+B1786)</f>
        <v>#REF!</v>
      </c>
      <c r="C1787" s="661" t="e">
        <f aca="false">IF(A1787="","",IF(#REF!+'Plano Prestação Mensal Proposta'!A1787&gt;120,0,ROUND(IF(B1787&gt;0.045,(0.045*0.5),(0.5)*B1787),7)))</f>
        <v>#REF!</v>
      </c>
      <c r="D1787" s="661" t="e">
        <f aca="false">IF(A1787="","",+B1787-C1787)</f>
        <v>#REF!</v>
      </c>
      <c r="E1787" s="662" t="e">
        <f aca="false">IF(A1787="","",IF(F1786="","",+E1786-F1786))</f>
        <v>#REF!</v>
      </c>
      <c r="F1787" s="662" t="e">
        <f aca="false">IF(A1787="","",IF(J1787="","",+J1787-H1787))</f>
        <v>#REF!</v>
      </c>
      <c r="G1787" s="662" t="e">
        <f aca="false">IF(A1787="","",IF(E1787="","",ROUND(+E1787*((1+B1787)^(1/12)-1),2)))</f>
        <v>#REF!</v>
      </c>
      <c r="H1787" s="662" t="e">
        <f aca="false">IF(A1787="","",IF(E1787="","",ROUND(+E1787*((1+D1787)^(1/12)-1),2)))</f>
        <v>#REF!</v>
      </c>
      <c r="I1787" s="662" t="e">
        <f aca="false">IF(A1787="","",+G1787-H1787)</f>
        <v>#REF!</v>
      </c>
      <c r="J1787" s="662" t="e">
        <f aca="false">IF(A1787="","",IF(#REF!="","",PMT((1+D1787)^(1/12)-1,(#REF!*12)-A1787+1,-E1787)))</f>
        <v>#REF!</v>
      </c>
    </row>
    <row r="1788" customFormat="false" ht="14.25" hidden="false" customHeight="false" outlineLevel="0" collapsed="false">
      <c r="A1788" s="660" t="e">
        <f aca="false">IF(A1787="","",IF(A1787=#REF!*12,"",+A1787+1))</f>
        <v>#REF!</v>
      </c>
      <c r="B1788" s="661" t="e">
        <f aca="false">IF(A1788="","",+B1787)</f>
        <v>#REF!</v>
      </c>
      <c r="C1788" s="661" t="e">
        <f aca="false">IF(A1788="","",IF(#REF!+'Plano Prestação Mensal Proposta'!A1788&gt;120,0,ROUND(IF(B1788&gt;0.045,(0.045*0.5),(0.5)*B1788),7)))</f>
        <v>#REF!</v>
      </c>
      <c r="D1788" s="661" t="e">
        <f aca="false">IF(A1788="","",+B1788-C1788)</f>
        <v>#REF!</v>
      </c>
      <c r="E1788" s="662" t="e">
        <f aca="false">IF(A1788="","",IF(F1787="","",+E1787-F1787))</f>
        <v>#REF!</v>
      </c>
      <c r="F1788" s="662" t="e">
        <f aca="false">IF(A1788="","",IF(J1788="","",+J1788-H1788))</f>
        <v>#REF!</v>
      </c>
      <c r="G1788" s="662" t="e">
        <f aca="false">IF(A1788="","",IF(E1788="","",ROUND(+E1788*((1+B1788)^(1/12)-1),2)))</f>
        <v>#REF!</v>
      </c>
      <c r="H1788" s="662" t="e">
        <f aca="false">IF(A1788="","",IF(E1788="","",ROUND(+E1788*((1+D1788)^(1/12)-1),2)))</f>
        <v>#REF!</v>
      </c>
      <c r="I1788" s="662" t="e">
        <f aca="false">IF(A1788="","",+G1788-H1788)</f>
        <v>#REF!</v>
      </c>
      <c r="J1788" s="662" t="e">
        <f aca="false">IF(A1788="","",IF(#REF!="","",PMT((1+D1788)^(1/12)-1,(#REF!*12)-A1788+1,-E1788)))</f>
        <v>#REF!</v>
      </c>
    </row>
    <row r="1789" customFormat="false" ht="14.25" hidden="false" customHeight="false" outlineLevel="0" collapsed="false">
      <c r="A1789" s="660" t="e">
        <f aca="false">IF(A1788="","",IF(A1788=#REF!*12,"",+A1788+1))</f>
        <v>#REF!</v>
      </c>
      <c r="B1789" s="661" t="e">
        <f aca="false">IF(A1789="","",+B1788)</f>
        <v>#REF!</v>
      </c>
      <c r="C1789" s="661" t="e">
        <f aca="false">IF(A1789="","",IF(#REF!+'Plano Prestação Mensal Proposta'!A1789&gt;120,0,ROUND(IF(B1789&gt;0.045,(0.045*0.5),(0.5)*B1789),7)))</f>
        <v>#REF!</v>
      </c>
      <c r="D1789" s="661" t="e">
        <f aca="false">IF(A1789="","",+B1789-C1789)</f>
        <v>#REF!</v>
      </c>
      <c r="E1789" s="662" t="e">
        <f aca="false">IF(A1789="","",IF(F1788="","",+E1788-F1788))</f>
        <v>#REF!</v>
      </c>
      <c r="F1789" s="662" t="e">
        <f aca="false">IF(A1789="","",IF(J1789="","",+J1789-H1789))</f>
        <v>#REF!</v>
      </c>
      <c r="G1789" s="662" t="e">
        <f aca="false">IF(A1789="","",IF(E1789="","",ROUND(+E1789*((1+B1789)^(1/12)-1),2)))</f>
        <v>#REF!</v>
      </c>
      <c r="H1789" s="662" t="e">
        <f aca="false">IF(A1789="","",IF(E1789="","",ROUND(+E1789*((1+D1789)^(1/12)-1),2)))</f>
        <v>#REF!</v>
      </c>
      <c r="I1789" s="662" t="e">
        <f aca="false">IF(A1789="","",+G1789-H1789)</f>
        <v>#REF!</v>
      </c>
      <c r="J1789" s="662" t="e">
        <f aca="false">IF(A1789="","",IF(#REF!="","",PMT((1+D1789)^(1/12)-1,(#REF!*12)-A1789+1,-E1789)))</f>
        <v>#REF!</v>
      </c>
    </row>
    <row r="1790" customFormat="false" ht="14.25" hidden="false" customHeight="false" outlineLevel="0" collapsed="false">
      <c r="A1790" s="660" t="e">
        <f aca="false">IF(A1789="","",IF(A1789=#REF!*12,"",+A1789+1))</f>
        <v>#REF!</v>
      </c>
      <c r="B1790" s="661" t="e">
        <f aca="false">IF(A1790="","",+B1789)</f>
        <v>#REF!</v>
      </c>
      <c r="C1790" s="661" t="e">
        <f aca="false">IF(A1790="","",IF(#REF!+'Plano Prestação Mensal Proposta'!A1790&gt;120,0,ROUND(IF(B1790&gt;0.045,(0.045*0.5),(0.5)*B1790),7)))</f>
        <v>#REF!</v>
      </c>
      <c r="D1790" s="661" t="e">
        <f aca="false">IF(A1790="","",+B1790-C1790)</f>
        <v>#REF!</v>
      </c>
      <c r="E1790" s="662" t="e">
        <f aca="false">IF(A1790="","",IF(F1789="","",+E1789-F1789))</f>
        <v>#REF!</v>
      </c>
      <c r="F1790" s="662" t="e">
        <f aca="false">IF(A1790="","",IF(J1790="","",+J1790-H1790))</f>
        <v>#REF!</v>
      </c>
      <c r="G1790" s="662" t="e">
        <f aca="false">IF(A1790="","",IF(E1790="","",ROUND(+E1790*((1+B1790)^(1/12)-1),2)))</f>
        <v>#REF!</v>
      </c>
      <c r="H1790" s="662" t="e">
        <f aca="false">IF(A1790="","",IF(E1790="","",ROUND(+E1790*((1+D1790)^(1/12)-1),2)))</f>
        <v>#REF!</v>
      </c>
      <c r="I1790" s="662" t="e">
        <f aca="false">IF(A1790="","",+G1790-H1790)</f>
        <v>#REF!</v>
      </c>
      <c r="J1790" s="662" t="e">
        <f aca="false">IF(A1790="","",IF(#REF!="","",PMT((1+D1790)^(1/12)-1,(#REF!*12)-A1790+1,-E1790)))</f>
        <v>#REF!</v>
      </c>
    </row>
    <row r="1791" customFormat="false" ht="14.25" hidden="false" customHeight="false" outlineLevel="0" collapsed="false">
      <c r="A1791" s="660" t="e">
        <f aca="false">IF(A1790="","",IF(A1790=#REF!*12,"",+A1790+1))</f>
        <v>#REF!</v>
      </c>
      <c r="B1791" s="661" t="e">
        <f aca="false">IF(A1791="","",+B1790)</f>
        <v>#REF!</v>
      </c>
      <c r="C1791" s="661" t="e">
        <f aca="false">IF(A1791="","",IF(#REF!+'Plano Prestação Mensal Proposta'!A1791&gt;120,0,ROUND(IF(B1791&gt;0.045,(0.045*0.5),(0.5)*B1791),7)))</f>
        <v>#REF!</v>
      </c>
      <c r="D1791" s="661" t="e">
        <f aca="false">IF(A1791="","",+B1791-C1791)</f>
        <v>#REF!</v>
      </c>
      <c r="E1791" s="662" t="e">
        <f aca="false">IF(A1791="","",IF(F1790="","",+E1790-F1790))</f>
        <v>#REF!</v>
      </c>
      <c r="F1791" s="662" t="e">
        <f aca="false">IF(A1791="","",IF(J1791="","",+J1791-H1791))</f>
        <v>#REF!</v>
      </c>
      <c r="G1791" s="662" t="e">
        <f aca="false">IF(A1791="","",IF(E1791="","",ROUND(+E1791*((1+B1791)^(1/12)-1),2)))</f>
        <v>#REF!</v>
      </c>
      <c r="H1791" s="662" t="e">
        <f aca="false">IF(A1791="","",IF(E1791="","",ROUND(+E1791*((1+D1791)^(1/12)-1),2)))</f>
        <v>#REF!</v>
      </c>
      <c r="I1791" s="662" t="e">
        <f aca="false">IF(A1791="","",+G1791-H1791)</f>
        <v>#REF!</v>
      </c>
      <c r="J1791" s="662" t="e">
        <f aca="false">IF(A1791="","",IF(#REF!="","",PMT((1+D1791)^(1/12)-1,(#REF!*12)-A1791+1,-E1791)))</f>
        <v>#REF!</v>
      </c>
    </row>
    <row r="1792" customFormat="false" ht="14.25" hidden="false" customHeight="false" outlineLevel="0" collapsed="false">
      <c r="A1792" s="660" t="e">
        <f aca="false">IF(A1791="","",IF(A1791=#REF!*12,"",+A1791+1))</f>
        <v>#REF!</v>
      </c>
      <c r="B1792" s="661" t="e">
        <f aca="false">IF(A1792="","",+B1791)</f>
        <v>#REF!</v>
      </c>
      <c r="C1792" s="661" t="e">
        <f aca="false">IF(A1792="","",IF(#REF!+'Plano Prestação Mensal Proposta'!A1792&gt;120,0,ROUND(IF(B1792&gt;0.045,(0.045*0.5),(0.5)*B1792),7)))</f>
        <v>#REF!</v>
      </c>
      <c r="D1792" s="661" t="e">
        <f aca="false">IF(A1792="","",+B1792-C1792)</f>
        <v>#REF!</v>
      </c>
      <c r="E1792" s="662" t="e">
        <f aca="false">IF(A1792="","",IF(F1791="","",+E1791-F1791))</f>
        <v>#REF!</v>
      </c>
      <c r="F1792" s="662" t="e">
        <f aca="false">IF(A1792="","",IF(J1792="","",+J1792-H1792))</f>
        <v>#REF!</v>
      </c>
      <c r="G1792" s="662" t="e">
        <f aca="false">IF(A1792="","",IF(E1792="","",ROUND(+E1792*((1+B1792)^(1/12)-1),2)))</f>
        <v>#REF!</v>
      </c>
      <c r="H1792" s="662" t="e">
        <f aca="false">IF(A1792="","",IF(E1792="","",ROUND(+E1792*((1+D1792)^(1/12)-1),2)))</f>
        <v>#REF!</v>
      </c>
      <c r="I1792" s="662" t="e">
        <f aca="false">IF(A1792="","",+G1792-H1792)</f>
        <v>#REF!</v>
      </c>
      <c r="J1792" s="662" t="e">
        <f aca="false">IF(A1792="","",IF(#REF!="","",PMT((1+D1792)^(1/12)-1,(#REF!*12)-A1792+1,-E1792)))</f>
        <v>#REF!</v>
      </c>
    </row>
    <row r="1793" customFormat="false" ht="14.25" hidden="false" customHeight="false" outlineLevel="0" collapsed="false">
      <c r="A1793" s="660" t="e">
        <f aca="false">IF(A1792="","",IF(A1792=#REF!*12,"",+A1792+1))</f>
        <v>#REF!</v>
      </c>
      <c r="B1793" s="661" t="e">
        <f aca="false">IF(A1793="","",+B1792)</f>
        <v>#REF!</v>
      </c>
      <c r="C1793" s="661" t="e">
        <f aca="false">IF(A1793="","",IF(#REF!+'Plano Prestação Mensal Proposta'!A1793&gt;120,0,ROUND(IF(B1793&gt;0.045,(0.045*0.5),(0.5)*B1793),7)))</f>
        <v>#REF!</v>
      </c>
      <c r="D1793" s="661" t="e">
        <f aca="false">IF(A1793="","",+B1793-C1793)</f>
        <v>#REF!</v>
      </c>
      <c r="E1793" s="662" t="e">
        <f aca="false">IF(A1793="","",IF(F1792="","",+E1792-F1792))</f>
        <v>#REF!</v>
      </c>
      <c r="F1793" s="662" t="e">
        <f aca="false">IF(A1793="","",IF(J1793="","",+J1793-H1793))</f>
        <v>#REF!</v>
      </c>
      <c r="G1793" s="662" t="e">
        <f aca="false">IF(A1793="","",IF(E1793="","",ROUND(+E1793*((1+B1793)^(1/12)-1),2)))</f>
        <v>#REF!</v>
      </c>
      <c r="H1793" s="662" t="e">
        <f aca="false">IF(A1793="","",IF(E1793="","",ROUND(+E1793*((1+D1793)^(1/12)-1),2)))</f>
        <v>#REF!</v>
      </c>
      <c r="I1793" s="662" t="e">
        <f aca="false">IF(A1793="","",+G1793-H1793)</f>
        <v>#REF!</v>
      </c>
      <c r="J1793" s="662" t="e">
        <f aca="false">IF(A1793="","",IF(#REF!="","",PMT((1+D1793)^(1/12)-1,(#REF!*12)-A1793+1,-E1793)))</f>
        <v>#REF!</v>
      </c>
    </row>
    <row r="1794" customFormat="false" ht="14.25" hidden="false" customHeight="false" outlineLevel="0" collapsed="false">
      <c r="A1794" s="660" t="e">
        <f aca="false">IF(A1793="","",IF(A1793=#REF!*12,"",+A1793+1))</f>
        <v>#REF!</v>
      </c>
      <c r="B1794" s="661" t="e">
        <f aca="false">IF(A1794="","",+B1793)</f>
        <v>#REF!</v>
      </c>
      <c r="C1794" s="661" t="e">
        <f aca="false">IF(A1794="","",IF(#REF!+'Plano Prestação Mensal Proposta'!A1794&gt;120,0,ROUND(IF(B1794&gt;0.045,(0.045*0.5),(0.5)*B1794),7)))</f>
        <v>#REF!</v>
      </c>
      <c r="D1794" s="661" t="e">
        <f aca="false">IF(A1794="","",+B1794-C1794)</f>
        <v>#REF!</v>
      </c>
      <c r="E1794" s="662" t="e">
        <f aca="false">IF(A1794="","",IF(F1793="","",+E1793-F1793))</f>
        <v>#REF!</v>
      </c>
      <c r="F1794" s="662" t="e">
        <f aca="false">IF(A1794="","",IF(J1794="","",+J1794-H1794))</f>
        <v>#REF!</v>
      </c>
      <c r="G1794" s="662" t="e">
        <f aca="false">IF(A1794="","",IF(E1794="","",ROUND(+E1794*((1+B1794)^(1/12)-1),2)))</f>
        <v>#REF!</v>
      </c>
      <c r="H1794" s="662" t="e">
        <f aca="false">IF(A1794="","",IF(E1794="","",ROUND(+E1794*((1+D1794)^(1/12)-1),2)))</f>
        <v>#REF!</v>
      </c>
      <c r="I1794" s="662" t="e">
        <f aca="false">IF(A1794="","",+G1794-H1794)</f>
        <v>#REF!</v>
      </c>
      <c r="J1794" s="662" t="e">
        <f aca="false">IF(A1794="","",IF(#REF!="","",PMT((1+D1794)^(1/12)-1,(#REF!*12)-A1794+1,-E1794)))</f>
        <v>#REF!</v>
      </c>
    </row>
    <row r="1795" customFormat="false" ht="14.25" hidden="false" customHeight="false" outlineLevel="0" collapsed="false">
      <c r="A1795" s="660" t="e">
        <f aca="false">IF(A1794="","",IF(A1794=#REF!*12,"",+A1794+1))</f>
        <v>#REF!</v>
      </c>
      <c r="B1795" s="661" t="e">
        <f aca="false">IF(A1795="","",+B1794)</f>
        <v>#REF!</v>
      </c>
      <c r="C1795" s="661" t="e">
        <f aca="false">IF(A1795="","",IF(#REF!+'Plano Prestação Mensal Proposta'!A1795&gt;120,0,ROUND(IF(B1795&gt;0.045,(0.045*0.5),(0.5)*B1795),7)))</f>
        <v>#REF!</v>
      </c>
      <c r="D1795" s="661" t="e">
        <f aca="false">IF(A1795="","",+B1795-C1795)</f>
        <v>#REF!</v>
      </c>
      <c r="E1795" s="662" t="e">
        <f aca="false">IF(A1795="","",IF(F1794="","",+E1794-F1794))</f>
        <v>#REF!</v>
      </c>
      <c r="F1795" s="662" t="e">
        <f aca="false">IF(A1795="","",IF(J1795="","",+J1795-H1795))</f>
        <v>#REF!</v>
      </c>
      <c r="G1795" s="662" t="e">
        <f aca="false">IF(A1795="","",IF(E1795="","",ROUND(+E1795*((1+B1795)^(1/12)-1),2)))</f>
        <v>#REF!</v>
      </c>
      <c r="H1795" s="662" t="e">
        <f aca="false">IF(A1795="","",IF(E1795="","",ROUND(+E1795*((1+D1795)^(1/12)-1),2)))</f>
        <v>#REF!</v>
      </c>
      <c r="I1795" s="662" t="e">
        <f aca="false">IF(A1795="","",+G1795-H1795)</f>
        <v>#REF!</v>
      </c>
      <c r="J1795" s="662" t="e">
        <f aca="false">IF(A1795="","",IF(#REF!="","",PMT((1+D1795)^(1/12)-1,(#REF!*12)-A1795+1,-E1795)))</f>
        <v>#REF!</v>
      </c>
    </row>
    <row r="1796" customFormat="false" ht="14.25" hidden="false" customHeight="false" outlineLevel="0" collapsed="false">
      <c r="A1796" s="660" t="e">
        <f aca="false">IF(A1795="","",IF(A1795=#REF!*12,"",+A1795+1))</f>
        <v>#REF!</v>
      </c>
      <c r="B1796" s="661" t="e">
        <f aca="false">IF(A1796="","",+B1795)</f>
        <v>#REF!</v>
      </c>
      <c r="C1796" s="661" t="e">
        <f aca="false">IF(A1796="","",IF(#REF!+'Plano Prestação Mensal Proposta'!A1796&gt;120,0,ROUND(IF(B1796&gt;0.045,(0.045*0.5),(0.5)*B1796),7)))</f>
        <v>#REF!</v>
      </c>
      <c r="D1796" s="661" t="e">
        <f aca="false">IF(A1796="","",+B1796-C1796)</f>
        <v>#REF!</v>
      </c>
      <c r="E1796" s="662" t="e">
        <f aca="false">IF(A1796="","",IF(F1795="","",+E1795-F1795))</f>
        <v>#REF!</v>
      </c>
      <c r="F1796" s="662" t="e">
        <f aca="false">IF(A1796="","",IF(J1796="","",+J1796-H1796))</f>
        <v>#REF!</v>
      </c>
      <c r="G1796" s="662" t="e">
        <f aca="false">IF(A1796="","",IF(E1796="","",ROUND(+E1796*((1+B1796)^(1/12)-1),2)))</f>
        <v>#REF!</v>
      </c>
      <c r="H1796" s="662" t="e">
        <f aca="false">IF(A1796="","",IF(E1796="","",ROUND(+E1796*((1+D1796)^(1/12)-1),2)))</f>
        <v>#REF!</v>
      </c>
      <c r="I1796" s="662" t="e">
        <f aca="false">IF(A1796="","",+G1796-H1796)</f>
        <v>#REF!</v>
      </c>
      <c r="J1796" s="662" t="e">
        <f aca="false">IF(A1796="","",IF(#REF!="","",PMT((1+D1796)^(1/12)-1,(#REF!*12)-A1796+1,-E1796)))</f>
        <v>#REF!</v>
      </c>
    </row>
    <row r="1797" customFormat="false" ht="14.25" hidden="false" customHeight="false" outlineLevel="0" collapsed="false">
      <c r="A1797" s="660" t="e">
        <f aca="false">IF(A1796="","",IF(A1796=#REF!*12,"",+A1796+1))</f>
        <v>#REF!</v>
      </c>
      <c r="B1797" s="661" t="e">
        <f aca="false">IF(A1797="","",+B1796)</f>
        <v>#REF!</v>
      </c>
      <c r="C1797" s="661" t="e">
        <f aca="false">IF(A1797="","",IF(#REF!+'Plano Prestação Mensal Proposta'!A1797&gt;120,0,ROUND(IF(B1797&gt;0.045,(0.045*0.5),(0.5)*B1797),7)))</f>
        <v>#REF!</v>
      </c>
      <c r="D1797" s="661" t="e">
        <f aca="false">IF(A1797="","",+B1797-C1797)</f>
        <v>#REF!</v>
      </c>
      <c r="E1797" s="662" t="e">
        <f aca="false">IF(A1797="","",IF(F1796="","",+E1796-F1796))</f>
        <v>#REF!</v>
      </c>
      <c r="F1797" s="662" t="e">
        <f aca="false">IF(A1797="","",IF(J1797="","",+J1797-H1797))</f>
        <v>#REF!</v>
      </c>
      <c r="G1797" s="662" t="e">
        <f aca="false">IF(A1797="","",IF(E1797="","",ROUND(+E1797*((1+B1797)^(1/12)-1),2)))</f>
        <v>#REF!</v>
      </c>
      <c r="H1797" s="662" t="e">
        <f aca="false">IF(A1797="","",IF(E1797="","",ROUND(+E1797*((1+D1797)^(1/12)-1),2)))</f>
        <v>#REF!</v>
      </c>
      <c r="I1797" s="662" t="e">
        <f aca="false">IF(A1797="","",+G1797-H1797)</f>
        <v>#REF!</v>
      </c>
      <c r="J1797" s="662" t="e">
        <f aca="false">IF(A1797="","",IF(#REF!="","",PMT((1+D1797)^(1/12)-1,(#REF!*12)-A1797+1,-E1797)))</f>
        <v>#REF!</v>
      </c>
    </row>
    <row r="1798" customFormat="false" ht="14.25" hidden="false" customHeight="false" outlineLevel="0" collapsed="false">
      <c r="A1798" s="660" t="e">
        <f aca="false">IF(A1797="","",IF(A1797=#REF!*12,"",+A1797+1))</f>
        <v>#REF!</v>
      </c>
      <c r="B1798" s="661" t="e">
        <f aca="false">IF(A1798="","",+B1797)</f>
        <v>#REF!</v>
      </c>
      <c r="C1798" s="661" t="e">
        <f aca="false">IF(A1798="","",IF(#REF!+'Plano Prestação Mensal Proposta'!A1798&gt;120,0,ROUND(IF(B1798&gt;0.045,(0.045*0.5),(0.5)*B1798),7)))</f>
        <v>#REF!</v>
      </c>
      <c r="D1798" s="661" t="e">
        <f aca="false">IF(A1798="","",+B1798-C1798)</f>
        <v>#REF!</v>
      </c>
      <c r="E1798" s="662" t="e">
        <f aca="false">IF(A1798="","",IF(F1797="","",+E1797-F1797))</f>
        <v>#REF!</v>
      </c>
      <c r="F1798" s="662" t="e">
        <f aca="false">IF(A1798="","",IF(J1798="","",+J1798-H1798))</f>
        <v>#REF!</v>
      </c>
      <c r="G1798" s="662" t="e">
        <f aca="false">IF(A1798="","",IF(E1798="","",ROUND(+E1798*((1+B1798)^(1/12)-1),2)))</f>
        <v>#REF!</v>
      </c>
      <c r="H1798" s="662" t="e">
        <f aca="false">IF(A1798="","",IF(E1798="","",ROUND(+E1798*((1+D1798)^(1/12)-1),2)))</f>
        <v>#REF!</v>
      </c>
      <c r="I1798" s="662" t="e">
        <f aca="false">IF(A1798="","",+G1798-H1798)</f>
        <v>#REF!</v>
      </c>
      <c r="J1798" s="662" t="e">
        <f aca="false">IF(A1798="","",IF(#REF!="","",PMT((1+D1798)^(1/12)-1,(#REF!*12)-A1798+1,-E1798)))</f>
        <v>#REF!</v>
      </c>
    </row>
    <row r="1799" customFormat="false" ht="14.25" hidden="false" customHeight="false" outlineLevel="0" collapsed="false">
      <c r="A1799" s="660" t="e">
        <f aca="false">IF(A1798="","",IF(A1798=#REF!*12,"",+A1798+1))</f>
        <v>#REF!</v>
      </c>
      <c r="B1799" s="661" t="e">
        <f aca="false">IF(A1799="","",+B1798)</f>
        <v>#REF!</v>
      </c>
      <c r="C1799" s="661" t="e">
        <f aca="false">IF(A1799="","",IF(#REF!+'Plano Prestação Mensal Proposta'!A1799&gt;120,0,ROUND(IF(B1799&gt;0.045,(0.045*0.5),(0.5)*B1799),7)))</f>
        <v>#REF!</v>
      </c>
      <c r="D1799" s="661" t="e">
        <f aca="false">IF(A1799="","",+B1799-C1799)</f>
        <v>#REF!</v>
      </c>
      <c r="E1799" s="662" t="e">
        <f aca="false">IF(A1799="","",IF(F1798="","",+E1798-F1798))</f>
        <v>#REF!</v>
      </c>
      <c r="F1799" s="662" t="e">
        <f aca="false">IF(A1799="","",IF(J1799="","",+J1799-H1799))</f>
        <v>#REF!</v>
      </c>
      <c r="G1799" s="662" t="e">
        <f aca="false">IF(A1799="","",IF(E1799="","",ROUND(+E1799*((1+B1799)^(1/12)-1),2)))</f>
        <v>#REF!</v>
      </c>
      <c r="H1799" s="662" t="e">
        <f aca="false">IF(A1799="","",IF(E1799="","",ROUND(+E1799*((1+D1799)^(1/12)-1),2)))</f>
        <v>#REF!</v>
      </c>
      <c r="I1799" s="662" t="e">
        <f aca="false">IF(A1799="","",+G1799-H1799)</f>
        <v>#REF!</v>
      </c>
      <c r="J1799" s="662" t="e">
        <f aca="false">IF(A1799="","",IF(#REF!="","",PMT((1+D1799)^(1/12)-1,(#REF!*12)-A1799+1,-E1799)))</f>
        <v>#REF!</v>
      </c>
    </row>
    <row r="1800" customFormat="false" ht="14.25" hidden="false" customHeight="false" outlineLevel="0" collapsed="false">
      <c r="A1800" s="660" t="e">
        <f aca="false">IF(A1799="","",IF(A1799=#REF!*12,"",+A1799+1))</f>
        <v>#REF!</v>
      </c>
      <c r="B1800" s="661" t="e">
        <f aca="false">IF(A1800="","",+B1799)</f>
        <v>#REF!</v>
      </c>
      <c r="C1800" s="661" t="e">
        <f aca="false">IF(A1800="","",IF(#REF!+'Plano Prestação Mensal Proposta'!A1800&gt;120,0,ROUND(IF(B1800&gt;0.045,(0.045*0.5),(0.5)*B1800),7)))</f>
        <v>#REF!</v>
      </c>
      <c r="D1800" s="661" t="e">
        <f aca="false">IF(A1800="","",+B1800-C1800)</f>
        <v>#REF!</v>
      </c>
      <c r="E1800" s="662" t="e">
        <f aca="false">IF(A1800="","",IF(F1799="","",+E1799-F1799))</f>
        <v>#REF!</v>
      </c>
      <c r="F1800" s="662" t="e">
        <f aca="false">IF(A1800="","",IF(J1800="","",+J1800-H1800))</f>
        <v>#REF!</v>
      </c>
      <c r="G1800" s="662" t="e">
        <f aca="false">IF(A1800="","",IF(E1800="","",ROUND(+E1800*((1+B1800)^(1/12)-1),2)))</f>
        <v>#REF!</v>
      </c>
      <c r="H1800" s="662" t="e">
        <f aca="false">IF(A1800="","",IF(E1800="","",ROUND(+E1800*((1+D1800)^(1/12)-1),2)))</f>
        <v>#REF!</v>
      </c>
      <c r="I1800" s="662" t="e">
        <f aca="false">IF(A1800="","",+G1800-H1800)</f>
        <v>#REF!</v>
      </c>
      <c r="J1800" s="662" t="e">
        <f aca="false">IF(A1800="","",IF(#REF!="","",PMT((1+D1800)^(1/12)-1,(#REF!*12)-A1800+1,-E1800)))</f>
        <v>#REF!</v>
      </c>
    </row>
    <row r="1801" customFormat="false" ht="14.25" hidden="false" customHeight="false" outlineLevel="0" collapsed="false">
      <c r="A1801" s="660" t="e">
        <f aca="false">IF(A1800="","",IF(A1800=#REF!*12,"",+A1800+1))</f>
        <v>#REF!</v>
      </c>
      <c r="B1801" s="661" t="e">
        <f aca="false">IF(A1801="","",+B1800)</f>
        <v>#REF!</v>
      </c>
      <c r="C1801" s="661" t="e">
        <f aca="false">IF(A1801="","",IF(#REF!+'Plano Prestação Mensal Proposta'!A1801&gt;120,0,ROUND(IF(B1801&gt;0.045,(0.045*0.5),(0.5)*B1801),7)))</f>
        <v>#REF!</v>
      </c>
      <c r="D1801" s="661" t="e">
        <f aca="false">IF(A1801="","",+B1801-C1801)</f>
        <v>#REF!</v>
      </c>
      <c r="E1801" s="662" t="e">
        <f aca="false">IF(A1801="","",IF(F1800="","",+E1800-F1800))</f>
        <v>#REF!</v>
      </c>
      <c r="F1801" s="662" t="e">
        <f aca="false">IF(A1801="","",IF(J1801="","",+J1801-H1801))</f>
        <v>#REF!</v>
      </c>
      <c r="G1801" s="662" t="e">
        <f aca="false">IF(A1801="","",IF(E1801="","",ROUND(+E1801*((1+B1801)^(1/12)-1),2)))</f>
        <v>#REF!</v>
      </c>
      <c r="H1801" s="662" t="e">
        <f aca="false">IF(A1801="","",IF(E1801="","",ROUND(+E1801*((1+D1801)^(1/12)-1),2)))</f>
        <v>#REF!</v>
      </c>
      <c r="I1801" s="662" t="e">
        <f aca="false">IF(A1801="","",+G1801-H1801)</f>
        <v>#REF!</v>
      </c>
      <c r="J1801" s="662" t="e">
        <f aca="false">IF(A1801="","",IF(#REF!="","",PMT((1+D1801)^(1/12)-1,(#REF!*12)-A1801+1,-E1801)))</f>
        <v>#REF!</v>
      </c>
    </row>
    <row r="1802" customFormat="false" ht="14.25" hidden="false" customHeight="false" outlineLevel="0" collapsed="false">
      <c r="A1802" s="660" t="e">
        <f aca="false">IF(A1801="","",IF(A1801=#REF!*12,"",+A1801+1))</f>
        <v>#REF!</v>
      </c>
      <c r="B1802" s="661" t="e">
        <f aca="false">IF(A1802="","",+B1801)</f>
        <v>#REF!</v>
      </c>
      <c r="C1802" s="661" t="e">
        <f aca="false">IF(A1802="","",IF(#REF!+'Plano Prestação Mensal Proposta'!A1802&gt;120,0,ROUND(IF(B1802&gt;0.045,(0.045*0.5),(0.5)*B1802),7)))</f>
        <v>#REF!</v>
      </c>
      <c r="D1802" s="661" t="e">
        <f aca="false">IF(A1802="","",+B1802-C1802)</f>
        <v>#REF!</v>
      </c>
      <c r="E1802" s="662" t="e">
        <f aca="false">IF(A1802="","",IF(F1801="","",+E1801-F1801))</f>
        <v>#REF!</v>
      </c>
      <c r="F1802" s="662" t="e">
        <f aca="false">IF(A1802="","",IF(J1802="","",+J1802-H1802))</f>
        <v>#REF!</v>
      </c>
      <c r="G1802" s="662" t="e">
        <f aca="false">IF(A1802="","",IF(E1802="","",ROUND(+E1802*((1+B1802)^(1/12)-1),2)))</f>
        <v>#REF!</v>
      </c>
      <c r="H1802" s="662" t="e">
        <f aca="false">IF(A1802="","",IF(E1802="","",ROUND(+E1802*((1+D1802)^(1/12)-1),2)))</f>
        <v>#REF!</v>
      </c>
      <c r="I1802" s="662" t="e">
        <f aca="false">IF(A1802="","",+G1802-H1802)</f>
        <v>#REF!</v>
      </c>
      <c r="J1802" s="662" t="e">
        <f aca="false">IF(A1802="","",IF(#REF!="","",PMT((1+D1802)^(1/12)-1,(#REF!*12)-A1802+1,-E1802)))</f>
        <v>#REF!</v>
      </c>
    </row>
    <row r="1803" customFormat="false" ht="14.25" hidden="false" customHeight="false" outlineLevel="0" collapsed="false">
      <c r="A1803" s="660" t="e">
        <f aca="false">IF(A1802="","",IF(A1802=#REF!*12,"",+A1802+1))</f>
        <v>#REF!</v>
      </c>
      <c r="B1803" s="661" t="e">
        <f aca="false">IF(A1803="","",+B1802)</f>
        <v>#REF!</v>
      </c>
      <c r="C1803" s="661" t="e">
        <f aca="false">IF(A1803="","",IF(#REF!+'Plano Prestação Mensal Proposta'!A1803&gt;120,0,ROUND(IF(B1803&gt;0.045,(0.045*0.5),(0.5)*B1803),7)))</f>
        <v>#REF!</v>
      </c>
      <c r="D1803" s="661" t="e">
        <f aca="false">IF(A1803="","",+B1803-C1803)</f>
        <v>#REF!</v>
      </c>
      <c r="E1803" s="662" t="e">
        <f aca="false">IF(A1803="","",IF(F1802="","",+E1802-F1802))</f>
        <v>#REF!</v>
      </c>
      <c r="F1803" s="662" t="e">
        <f aca="false">IF(A1803="","",IF(J1803="","",+J1803-H1803))</f>
        <v>#REF!</v>
      </c>
      <c r="G1803" s="662" t="e">
        <f aca="false">IF(A1803="","",IF(E1803="","",ROUND(+E1803*((1+B1803)^(1/12)-1),2)))</f>
        <v>#REF!</v>
      </c>
      <c r="H1803" s="662" t="e">
        <f aca="false">IF(A1803="","",IF(E1803="","",ROUND(+E1803*((1+D1803)^(1/12)-1),2)))</f>
        <v>#REF!</v>
      </c>
      <c r="I1803" s="662" t="e">
        <f aca="false">IF(A1803="","",+G1803-H1803)</f>
        <v>#REF!</v>
      </c>
      <c r="J1803" s="662" t="e">
        <f aca="false">IF(A1803="","",IF(#REF!="","",PMT((1+D1803)^(1/12)-1,(#REF!*12)-A1803+1,-E1803)))</f>
        <v>#REF!</v>
      </c>
    </row>
    <row r="1804" customFormat="false" ht="14.25" hidden="false" customHeight="false" outlineLevel="0" collapsed="false">
      <c r="A1804" s="660" t="e">
        <f aca="false">IF(A1803="","",IF(A1803=#REF!*12,"",+A1803+1))</f>
        <v>#REF!</v>
      </c>
      <c r="B1804" s="661" t="e">
        <f aca="false">IF(A1804="","",+B1803)</f>
        <v>#REF!</v>
      </c>
      <c r="C1804" s="661" t="e">
        <f aca="false">IF(A1804="","",IF(#REF!+'Plano Prestação Mensal Proposta'!A1804&gt;120,0,ROUND(IF(B1804&gt;0.045,(0.045*0.5),(0.5)*B1804),7)))</f>
        <v>#REF!</v>
      </c>
      <c r="D1804" s="661" t="e">
        <f aca="false">IF(A1804="","",+B1804-C1804)</f>
        <v>#REF!</v>
      </c>
      <c r="E1804" s="662" t="e">
        <f aca="false">IF(A1804="","",IF(F1803="","",+E1803-F1803))</f>
        <v>#REF!</v>
      </c>
      <c r="F1804" s="662" t="e">
        <f aca="false">IF(A1804="","",IF(J1804="","",+J1804-H1804))</f>
        <v>#REF!</v>
      </c>
      <c r="G1804" s="662" t="e">
        <f aca="false">IF(A1804="","",IF(E1804="","",ROUND(+E1804*((1+B1804)^(1/12)-1),2)))</f>
        <v>#REF!</v>
      </c>
      <c r="H1804" s="662" t="e">
        <f aca="false">IF(A1804="","",IF(E1804="","",ROUND(+E1804*((1+D1804)^(1/12)-1),2)))</f>
        <v>#REF!</v>
      </c>
      <c r="I1804" s="662" t="e">
        <f aca="false">IF(A1804="","",+G1804-H1804)</f>
        <v>#REF!</v>
      </c>
      <c r="J1804" s="662" t="e">
        <f aca="false">IF(A1804="","",IF(#REF!="","",PMT((1+D1804)^(1/12)-1,(#REF!*12)-A1804+1,-E1804)))</f>
        <v>#REF!</v>
      </c>
    </row>
    <row r="1805" customFormat="false" ht="14.25" hidden="false" customHeight="false" outlineLevel="0" collapsed="false">
      <c r="A1805" s="660" t="e">
        <f aca="false">IF(A1804="","",IF(A1804=#REF!*12,"",+A1804+1))</f>
        <v>#REF!</v>
      </c>
      <c r="B1805" s="661" t="e">
        <f aca="false">IF(A1805="","",+B1804)</f>
        <v>#REF!</v>
      </c>
      <c r="C1805" s="661" t="e">
        <f aca="false">IF(A1805="","",IF(#REF!+'Plano Prestação Mensal Proposta'!A1805&gt;120,0,ROUND(IF(B1805&gt;0.045,(0.045*0.5),(0.5)*B1805),7)))</f>
        <v>#REF!</v>
      </c>
      <c r="D1805" s="661" t="e">
        <f aca="false">IF(A1805="","",+B1805-C1805)</f>
        <v>#REF!</v>
      </c>
      <c r="E1805" s="662" t="e">
        <f aca="false">IF(A1805="","",IF(F1804="","",+E1804-F1804))</f>
        <v>#REF!</v>
      </c>
      <c r="F1805" s="662" t="e">
        <f aca="false">IF(A1805="","",IF(J1805="","",+J1805-H1805))</f>
        <v>#REF!</v>
      </c>
      <c r="G1805" s="662" t="e">
        <f aca="false">IF(A1805="","",IF(E1805="","",ROUND(+E1805*((1+B1805)^(1/12)-1),2)))</f>
        <v>#REF!</v>
      </c>
      <c r="H1805" s="662" t="e">
        <f aca="false">IF(A1805="","",IF(E1805="","",ROUND(+E1805*((1+D1805)^(1/12)-1),2)))</f>
        <v>#REF!</v>
      </c>
      <c r="I1805" s="662" t="e">
        <f aca="false">IF(A1805="","",+G1805-H1805)</f>
        <v>#REF!</v>
      </c>
      <c r="J1805" s="662" t="e">
        <f aca="false">IF(A1805="","",IF(#REF!="","",PMT((1+D1805)^(1/12)-1,(#REF!*12)-A1805+1,-E1805)))</f>
        <v>#REF!</v>
      </c>
    </row>
    <row r="1806" customFormat="false" ht="14.25" hidden="false" customHeight="false" outlineLevel="0" collapsed="false">
      <c r="A1806" s="660" t="e">
        <f aca="false">IF(A1805="","",IF(A1805=#REF!*12,"",+A1805+1))</f>
        <v>#REF!</v>
      </c>
      <c r="B1806" s="661" t="e">
        <f aca="false">IF(A1806="","",+B1805)</f>
        <v>#REF!</v>
      </c>
      <c r="C1806" s="661" t="e">
        <f aca="false">IF(A1806="","",IF(#REF!+'Plano Prestação Mensal Proposta'!A1806&gt;120,0,ROUND(IF(B1806&gt;0.045,(0.045*0.5),(0.5)*B1806),7)))</f>
        <v>#REF!</v>
      </c>
      <c r="D1806" s="661" t="e">
        <f aca="false">IF(A1806="","",+B1806-C1806)</f>
        <v>#REF!</v>
      </c>
      <c r="E1806" s="662" t="e">
        <f aca="false">IF(A1806="","",IF(F1805="","",+E1805-F1805))</f>
        <v>#REF!</v>
      </c>
      <c r="F1806" s="662" t="e">
        <f aca="false">IF(A1806="","",IF(J1806="","",+J1806-H1806))</f>
        <v>#REF!</v>
      </c>
      <c r="G1806" s="662" t="e">
        <f aca="false">IF(A1806="","",IF(E1806="","",ROUND(+E1806*((1+B1806)^(1/12)-1),2)))</f>
        <v>#REF!</v>
      </c>
      <c r="H1806" s="662" t="e">
        <f aca="false">IF(A1806="","",IF(E1806="","",ROUND(+E1806*((1+D1806)^(1/12)-1),2)))</f>
        <v>#REF!</v>
      </c>
      <c r="I1806" s="662" t="e">
        <f aca="false">IF(A1806="","",+G1806-H1806)</f>
        <v>#REF!</v>
      </c>
      <c r="J1806" s="662" t="e">
        <f aca="false">IF(A1806="","",IF(#REF!="","",PMT((1+D1806)^(1/12)-1,(#REF!*12)-A1806+1,-E1806)))</f>
        <v>#REF!</v>
      </c>
    </row>
    <row r="1807" customFormat="false" ht="14.25" hidden="false" customHeight="false" outlineLevel="0" collapsed="false">
      <c r="A1807" s="660" t="e">
        <f aca="false">IF(A1806="","",IF(A1806=#REF!*12,"",+A1806+1))</f>
        <v>#REF!</v>
      </c>
      <c r="B1807" s="661" t="e">
        <f aca="false">IF(A1807="","",+B1806)</f>
        <v>#REF!</v>
      </c>
      <c r="C1807" s="661" t="e">
        <f aca="false">IF(A1807="","",IF(#REF!+'Plano Prestação Mensal Proposta'!A1807&gt;120,0,ROUND(IF(B1807&gt;0.045,(0.045*0.5),(0.5)*B1807),7)))</f>
        <v>#REF!</v>
      </c>
      <c r="D1807" s="661" t="e">
        <f aca="false">IF(A1807="","",+B1807-C1807)</f>
        <v>#REF!</v>
      </c>
      <c r="E1807" s="662" t="e">
        <f aca="false">IF(A1807="","",IF(F1806="","",+E1806-F1806))</f>
        <v>#REF!</v>
      </c>
      <c r="F1807" s="662" t="e">
        <f aca="false">IF(A1807="","",IF(J1807="","",+J1807-H1807))</f>
        <v>#REF!</v>
      </c>
      <c r="G1807" s="662" t="e">
        <f aca="false">IF(A1807="","",IF(E1807="","",ROUND(+E1807*((1+B1807)^(1/12)-1),2)))</f>
        <v>#REF!</v>
      </c>
      <c r="H1807" s="662" t="e">
        <f aca="false">IF(A1807="","",IF(E1807="","",ROUND(+E1807*((1+D1807)^(1/12)-1),2)))</f>
        <v>#REF!</v>
      </c>
      <c r="I1807" s="662" t="e">
        <f aca="false">IF(A1807="","",+G1807-H1807)</f>
        <v>#REF!</v>
      </c>
      <c r="J1807" s="662" t="e">
        <f aca="false">IF(A1807="","",IF(#REF!="","",PMT((1+D1807)^(1/12)-1,(#REF!*12)-A1807+1,-E1807)))</f>
        <v>#REF!</v>
      </c>
    </row>
    <row r="1808" customFormat="false" ht="14.25" hidden="false" customHeight="false" outlineLevel="0" collapsed="false">
      <c r="A1808" s="660" t="e">
        <f aca="false">IF(A1807="","",IF(A1807=#REF!*12,"",+A1807+1))</f>
        <v>#REF!</v>
      </c>
      <c r="B1808" s="661" t="e">
        <f aca="false">IF(A1808="","",+B1807)</f>
        <v>#REF!</v>
      </c>
      <c r="C1808" s="661" t="e">
        <f aca="false">IF(A1808="","",IF(#REF!+'Plano Prestação Mensal Proposta'!A1808&gt;120,0,ROUND(IF(B1808&gt;0.045,(0.045*0.5),(0.5)*B1808),7)))</f>
        <v>#REF!</v>
      </c>
      <c r="D1808" s="661" t="e">
        <f aca="false">IF(A1808="","",+B1808-C1808)</f>
        <v>#REF!</v>
      </c>
      <c r="E1808" s="662" t="e">
        <f aca="false">IF(A1808="","",IF(F1807="","",+E1807-F1807))</f>
        <v>#REF!</v>
      </c>
      <c r="F1808" s="662" t="e">
        <f aca="false">IF(A1808="","",IF(J1808="","",+J1808-H1808))</f>
        <v>#REF!</v>
      </c>
      <c r="G1808" s="662" t="e">
        <f aca="false">IF(A1808="","",IF(E1808="","",ROUND(+E1808*((1+B1808)^(1/12)-1),2)))</f>
        <v>#REF!</v>
      </c>
      <c r="H1808" s="662" t="e">
        <f aca="false">IF(A1808="","",IF(E1808="","",ROUND(+E1808*((1+D1808)^(1/12)-1),2)))</f>
        <v>#REF!</v>
      </c>
      <c r="I1808" s="662" t="e">
        <f aca="false">IF(A1808="","",+G1808-H1808)</f>
        <v>#REF!</v>
      </c>
      <c r="J1808" s="662" t="e">
        <f aca="false">IF(A1808="","",IF(#REF!="","",PMT((1+D1808)^(1/12)-1,(#REF!*12)-A1808+1,-E1808)))</f>
        <v>#REF!</v>
      </c>
    </row>
    <row r="1809" customFormat="false" ht="14.25" hidden="false" customHeight="false" outlineLevel="0" collapsed="false">
      <c r="A1809" s="660" t="e">
        <f aca="false">IF(A1808="","",IF(A1808=#REF!*12,"",+A1808+1))</f>
        <v>#REF!</v>
      </c>
      <c r="B1809" s="661" t="e">
        <f aca="false">IF(A1809="","",+B1808)</f>
        <v>#REF!</v>
      </c>
      <c r="C1809" s="661" t="e">
        <f aca="false">IF(A1809="","",IF(#REF!+'Plano Prestação Mensal Proposta'!A1809&gt;120,0,ROUND(IF(B1809&gt;0.045,(0.045*0.5),(0.5)*B1809),7)))</f>
        <v>#REF!</v>
      </c>
      <c r="D1809" s="661" t="e">
        <f aca="false">IF(A1809="","",+B1809-C1809)</f>
        <v>#REF!</v>
      </c>
      <c r="E1809" s="662" t="e">
        <f aca="false">IF(A1809="","",IF(F1808="","",+E1808-F1808))</f>
        <v>#REF!</v>
      </c>
      <c r="F1809" s="662" t="e">
        <f aca="false">IF(A1809="","",IF(J1809="","",+J1809-H1809))</f>
        <v>#REF!</v>
      </c>
      <c r="G1809" s="662" t="e">
        <f aca="false">IF(A1809="","",IF(E1809="","",ROUND(+E1809*((1+B1809)^(1/12)-1),2)))</f>
        <v>#REF!</v>
      </c>
      <c r="H1809" s="662" t="e">
        <f aca="false">IF(A1809="","",IF(E1809="","",ROUND(+E1809*((1+D1809)^(1/12)-1),2)))</f>
        <v>#REF!</v>
      </c>
      <c r="I1809" s="662" t="e">
        <f aca="false">IF(A1809="","",+G1809-H1809)</f>
        <v>#REF!</v>
      </c>
      <c r="J1809" s="662" t="e">
        <f aca="false">IF(A1809="","",IF(#REF!="","",PMT((1+D1809)^(1/12)-1,(#REF!*12)-A1809+1,-E1809)))</f>
        <v>#REF!</v>
      </c>
    </row>
    <row r="1810" customFormat="false" ht="14.25" hidden="false" customHeight="false" outlineLevel="0" collapsed="false">
      <c r="A1810" s="660" t="e">
        <f aca="false">IF(A1809="","",IF(A1809=#REF!*12,"",+A1809+1))</f>
        <v>#REF!</v>
      </c>
      <c r="B1810" s="661" t="e">
        <f aca="false">IF(A1810="","",+B1809)</f>
        <v>#REF!</v>
      </c>
      <c r="C1810" s="661" t="e">
        <f aca="false">IF(A1810="","",IF(#REF!+'Plano Prestação Mensal Proposta'!A1810&gt;120,0,ROUND(IF(B1810&gt;0.045,(0.045*0.5),(0.5)*B1810),7)))</f>
        <v>#REF!</v>
      </c>
      <c r="D1810" s="661" t="e">
        <f aca="false">IF(A1810="","",+B1810-C1810)</f>
        <v>#REF!</v>
      </c>
      <c r="E1810" s="662" t="e">
        <f aca="false">IF(A1810="","",IF(F1809="","",+E1809-F1809))</f>
        <v>#REF!</v>
      </c>
      <c r="F1810" s="662" t="e">
        <f aca="false">IF(A1810="","",IF(J1810="","",+J1810-H1810))</f>
        <v>#REF!</v>
      </c>
      <c r="G1810" s="662" t="e">
        <f aca="false">IF(A1810="","",IF(E1810="","",ROUND(+E1810*((1+B1810)^(1/12)-1),2)))</f>
        <v>#REF!</v>
      </c>
      <c r="H1810" s="662" t="e">
        <f aca="false">IF(A1810="","",IF(E1810="","",ROUND(+E1810*((1+D1810)^(1/12)-1),2)))</f>
        <v>#REF!</v>
      </c>
      <c r="I1810" s="662" t="e">
        <f aca="false">IF(A1810="","",+G1810-H1810)</f>
        <v>#REF!</v>
      </c>
      <c r="J1810" s="662" t="e">
        <f aca="false">IF(A1810="","",IF(#REF!="","",PMT((1+D1810)^(1/12)-1,(#REF!*12)-A1810+1,-E1810)))</f>
        <v>#REF!</v>
      </c>
    </row>
    <row r="1811" customFormat="false" ht="14.25" hidden="false" customHeight="false" outlineLevel="0" collapsed="false">
      <c r="A1811" s="660" t="e">
        <f aca="false">IF(A1810="","",IF(A1810=#REF!*12,"",+A1810+1))</f>
        <v>#REF!</v>
      </c>
      <c r="B1811" s="661" t="e">
        <f aca="false">IF(A1811="","",+B1810)</f>
        <v>#REF!</v>
      </c>
      <c r="C1811" s="661" t="e">
        <f aca="false">IF(A1811="","",IF(#REF!+'Plano Prestação Mensal Proposta'!A1811&gt;120,0,ROUND(IF(B1811&gt;0.045,(0.045*0.5),(0.5)*B1811),7)))</f>
        <v>#REF!</v>
      </c>
      <c r="D1811" s="661" t="e">
        <f aca="false">IF(A1811="","",+B1811-C1811)</f>
        <v>#REF!</v>
      </c>
      <c r="E1811" s="662" t="e">
        <f aca="false">IF(A1811="","",IF(F1810="","",+E1810-F1810))</f>
        <v>#REF!</v>
      </c>
      <c r="F1811" s="662" t="e">
        <f aca="false">IF(A1811="","",IF(J1811="","",+J1811-H1811))</f>
        <v>#REF!</v>
      </c>
      <c r="G1811" s="662" t="e">
        <f aca="false">IF(A1811="","",IF(E1811="","",ROUND(+E1811*((1+B1811)^(1/12)-1),2)))</f>
        <v>#REF!</v>
      </c>
      <c r="H1811" s="662" t="e">
        <f aca="false">IF(A1811="","",IF(E1811="","",ROUND(+E1811*((1+D1811)^(1/12)-1),2)))</f>
        <v>#REF!</v>
      </c>
      <c r="I1811" s="662" t="e">
        <f aca="false">IF(A1811="","",+G1811-H1811)</f>
        <v>#REF!</v>
      </c>
      <c r="J1811" s="662" t="e">
        <f aca="false">IF(A1811="","",IF(#REF!="","",PMT((1+D1811)^(1/12)-1,(#REF!*12)-A1811+1,-E1811)))</f>
        <v>#REF!</v>
      </c>
    </row>
    <row r="1812" customFormat="false" ht="14.25" hidden="false" customHeight="false" outlineLevel="0" collapsed="false">
      <c r="A1812" s="660" t="e">
        <f aca="false">IF(A1811="","",IF(A1811=#REF!*12,"",+A1811+1))</f>
        <v>#REF!</v>
      </c>
      <c r="B1812" s="661" t="e">
        <f aca="false">IF(A1812="","",+B1811)</f>
        <v>#REF!</v>
      </c>
      <c r="C1812" s="661" t="e">
        <f aca="false">IF(A1812="","",IF(#REF!+'Plano Prestação Mensal Proposta'!A1812&gt;120,0,ROUND(IF(B1812&gt;0.045,(0.045*0.5),(0.5)*B1812),7)))</f>
        <v>#REF!</v>
      </c>
      <c r="D1812" s="661" t="e">
        <f aca="false">IF(A1812="","",+B1812-C1812)</f>
        <v>#REF!</v>
      </c>
      <c r="E1812" s="662" t="e">
        <f aca="false">IF(A1812="","",IF(F1811="","",+E1811-F1811))</f>
        <v>#REF!</v>
      </c>
      <c r="F1812" s="662" t="e">
        <f aca="false">IF(A1812="","",IF(J1812="","",+J1812-H1812))</f>
        <v>#REF!</v>
      </c>
      <c r="G1812" s="662" t="e">
        <f aca="false">IF(A1812="","",IF(E1812="","",ROUND(+E1812*((1+B1812)^(1/12)-1),2)))</f>
        <v>#REF!</v>
      </c>
      <c r="H1812" s="662" t="e">
        <f aca="false">IF(A1812="","",IF(E1812="","",ROUND(+E1812*((1+D1812)^(1/12)-1),2)))</f>
        <v>#REF!</v>
      </c>
      <c r="I1812" s="662" t="e">
        <f aca="false">IF(A1812="","",+G1812-H1812)</f>
        <v>#REF!</v>
      </c>
      <c r="J1812" s="662" t="e">
        <f aca="false">IF(A1812="","",IF(#REF!="","",PMT((1+D1812)^(1/12)-1,(#REF!*12)-A1812+1,-E1812)))</f>
        <v>#REF!</v>
      </c>
    </row>
    <row r="1813" customFormat="false" ht="14.25" hidden="false" customHeight="false" outlineLevel="0" collapsed="false">
      <c r="A1813" s="660" t="e">
        <f aca="false">IF(A1812="","",IF(A1812=#REF!*12,"",+A1812+1))</f>
        <v>#REF!</v>
      </c>
      <c r="B1813" s="661" t="e">
        <f aca="false">IF(A1813="","",+B1812)</f>
        <v>#REF!</v>
      </c>
      <c r="C1813" s="661" t="e">
        <f aca="false">IF(A1813="","",IF(#REF!+'Plano Prestação Mensal Proposta'!A1813&gt;120,0,ROUND(IF(B1813&gt;0.045,(0.045*0.5),(0.5)*B1813),7)))</f>
        <v>#REF!</v>
      </c>
      <c r="D1813" s="661" t="e">
        <f aca="false">IF(A1813="","",+B1813-C1813)</f>
        <v>#REF!</v>
      </c>
      <c r="E1813" s="662" t="e">
        <f aca="false">IF(A1813="","",IF(F1812="","",+E1812-F1812))</f>
        <v>#REF!</v>
      </c>
      <c r="F1813" s="662" t="e">
        <f aca="false">IF(A1813="","",IF(J1813="","",+J1813-H1813))</f>
        <v>#REF!</v>
      </c>
      <c r="G1813" s="662" t="e">
        <f aca="false">IF(A1813="","",IF(E1813="","",ROUND(+E1813*((1+B1813)^(1/12)-1),2)))</f>
        <v>#REF!</v>
      </c>
      <c r="H1813" s="662" t="e">
        <f aca="false">IF(A1813="","",IF(E1813="","",ROUND(+E1813*((1+D1813)^(1/12)-1),2)))</f>
        <v>#REF!</v>
      </c>
      <c r="I1813" s="662" t="e">
        <f aca="false">IF(A1813="","",+G1813-H1813)</f>
        <v>#REF!</v>
      </c>
      <c r="J1813" s="662" t="e">
        <f aca="false">IF(A1813="","",IF(#REF!="","",PMT((1+D1813)^(1/12)-1,(#REF!*12)-A1813+1,-E1813)))</f>
        <v>#REF!</v>
      </c>
    </row>
    <row r="1814" customFormat="false" ht="14.25" hidden="false" customHeight="false" outlineLevel="0" collapsed="false">
      <c r="A1814" s="660" t="e">
        <f aca="false">IF(A1813="","",IF(A1813=#REF!*12,"",+A1813+1))</f>
        <v>#REF!</v>
      </c>
      <c r="B1814" s="661" t="e">
        <f aca="false">IF(A1814="","",+B1813)</f>
        <v>#REF!</v>
      </c>
      <c r="C1814" s="661" t="e">
        <f aca="false">IF(A1814="","",IF(#REF!+'Plano Prestação Mensal Proposta'!A1814&gt;120,0,ROUND(IF(B1814&gt;0.045,(0.045*0.5),(0.5)*B1814),7)))</f>
        <v>#REF!</v>
      </c>
      <c r="D1814" s="661" t="e">
        <f aca="false">IF(A1814="","",+B1814-C1814)</f>
        <v>#REF!</v>
      </c>
      <c r="E1814" s="662" t="e">
        <f aca="false">IF(A1814="","",IF(F1813="","",+E1813-F1813))</f>
        <v>#REF!</v>
      </c>
      <c r="F1814" s="662" t="e">
        <f aca="false">IF(A1814="","",IF(J1814="","",+J1814-H1814))</f>
        <v>#REF!</v>
      </c>
      <c r="G1814" s="662" t="e">
        <f aca="false">IF(A1814="","",IF(E1814="","",ROUND(+E1814*((1+B1814)^(1/12)-1),2)))</f>
        <v>#REF!</v>
      </c>
      <c r="H1814" s="662" t="e">
        <f aca="false">IF(A1814="","",IF(E1814="","",ROUND(+E1814*((1+D1814)^(1/12)-1),2)))</f>
        <v>#REF!</v>
      </c>
      <c r="I1814" s="662" t="e">
        <f aca="false">IF(A1814="","",+G1814-H1814)</f>
        <v>#REF!</v>
      </c>
      <c r="J1814" s="662" t="e">
        <f aca="false">IF(A1814="","",IF(#REF!="","",PMT((1+D1814)^(1/12)-1,(#REF!*12)-A1814+1,-E1814)))</f>
        <v>#REF!</v>
      </c>
    </row>
    <row r="1815" customFormat="false" ht="14.25" hidden="false" customHeight="false" outlineLevel="0" collapsed="false">
      <c r="A1815" s="660" t="e">
        <f aca="false">IF(A1814="","",IF(A1814=#REF!*12,"",+A1814+1))</f>
        <v>#REF!</v>
      </c>
      <c r="B1815" s="661" t="e">
        <f aca="false">IF(A1815="","",+B1814)</f>
        <v>#REF!</v>
      </c>
      <c r="C1815" s="661" t="e">
        <f aca="false">IF(A1815="","",IF(#REF!+'Plano Prestação Mensal Proposta'!A1815&gt;120,0,ROUND(IF(B1815&gt;0.045,(0.045*0.5),(0.5)*B1815),7)))</f>
        <v>#REF!</v>
      </c>
      <c r="D1815" s="661" t="e">
        <f aca="false">IF(A1815="","",+B1815-C1815)</f>
        <v>#REF!</v>
      </c>
      <c r="E1815" s="662" t="e">
        <f aca="false">IF(A1815="","",IF(F1814="","",+E1814-F1814))</f>
        <v>#REF!</v>
      </c>
      <c r="F1815" s="662" t="e">
        <f aca="false">IF(A1815="","",IF(J1815="","",+J1815-H1815))</f>
        <v>#REF!</v>
      </c>
      <c r="G1815" s="662" t="e">
        <f aca="false">IF(A1815="","",IF(E1815="","",ROUND(+E1815*((1+B1815)^(1/12)-1),2)))</f>
        <v>#REF!</v>
      </c>
      <c r="H1815" s="662" t="e">
        <f aca="false">IF(A1815="","",IF(E1815="","",ROUND(+E1815*((1+D1815)^(1/12)-1),2)))</f>
        <v>#REF!</v>
      </c>
      <c r="I1815" s="662" t="e">
        <f aca="false">IF(A1815="","",+G1815-H1815)</f>
        <v>#REF!</v>
      </c>
      <c r="J1815" s="662" t="e">
        <f aca="false">IF(A1815="","",IF(#REF!="","",PMT((1+D1815)^(1/12)-1,(#REF!*12)-A1815+1,-E1815)))</f>
        <v>#REF!</v>
      </c>
    </row>
    <row r="1816" customFormat="false" ht="14.25" hidden="false" customHeight="false" outlineLevel="0" collapsed="false">
      <c r="A1816" s="660" t="e">
        <f aca="false">IF(A1815="","",IF(A1815=#REF!*12,"",+A1815+1))</f>
        <v>#REF!</v>
      </c>
      <c r="B1816" s="661" t="e">
        <f aca="false">IF(A1816="","",+B1815)</f>
        <v>#REF!</v>
      </c>
      <c r="C1816" s="661" t="e">
        <f aca="false">IF(A1816="","",IF(#REF!+'Plano Prestação Mensal Proposta'!A1816&gt;120,0,ROUND(IF(B1816&gt;0.045,(0.045*0.5),(0.5)*B1816),7)))</f>
        <v>#REF!</v>
      </c>
      <c r="D1816" s="661" t="e">
        <f aca="false">IF(A1816="","",+B1816-C1816)</f>
        <v>#REF!</v>
      </c>
      <c r="E1816" s="662" t="e">
        <f aca="false">IF(A1816="","",IF(F1815="","",+E1815-F1815))</f>
        <v>#REF!</v>
      </c>
      <c r="F1816" s="662" t="e">
        <f aca="false">IF(A1816="","",IF(J1816="","",+J1816-H1816))</f>
        <v>#REF!</v>
      </c>
      <c r="G1816" s="662" t="e">
        <f aca="false">IF(A1816="","",IF(E1816="","",ROUND(+E1816*((1+B1816)^(1/12)-1),2)))</f>
        <v>#REF!</v>
      </c>
      <c r="H1816" s="662" t="e">
        <f aca="false">IF(A1816="","",IF(E1816="","",ROUND(+E1816*((1+D1816)^(1/12)-1),2)))</f>
        <v>#REF!</v>
      </c>
      <c r="I1816" s="662" t="e">
        <f aca="false">IF(A1816="","",+G1816-H1816)</f>
        <v>#REF!</v>
      </c>
      <c r="J1816" s="662" t="e">
        <f aca="false">IF(A1816="","",IF(#REF!="","",PMT((1+D1816)^(1/12)-1,(#REF!*12)-A1816+1,-E1816)))</f>
        <v>#REF!</v>
      </c>
    </row>
    <row r="1817" customFormat="false" ht="14.25" hidden="false" customHeight="false" outlineLevel="0" collapsed="false">
      <c r="A1817" s="660" t="e">
        <f aca="false">IF(A1816="","",IF(A1816=#REF!*12,"",+A1816+1))</f>
        <v>#REF!</v>
      </c>
      <c r="B1817" s="661" t="e">
        <f aca="false">IF(A1817="","",+B1816)</f>
        <v>#REF!</v>
      </c>
      <c r="C1817" s="661" t="e">
        <f aca="false">IF(A1817="","",IF(#REF!+'Plano Prestação Mensal Proposta'!A1817&gt;120,0,ROUND(IF(B1817&gt;0.045,(0.045*0.5),(0.5)*B1817),7)))</f>
        <v>#REF!</v>
      </c>
      <c r="D1817" s="661" t="e">
        <f aca="false">IF(A1817="","",+B1817-C1817)</f>
        <v>#REF!</v>
      </c>
      <c r="E1817" s="662" t="e">
        <f aca="false">IF(A1817="","",IF(F1816="","",+E1816-F1816))</f>
        <v>#REF!</v>
      </c>
      <c r="F1817" s="662" t="e">
        <f aca="false">IF(A1817="","",IF(J1817="","",+J1817-H1817))</f>
        <v>#REF!</v>
      </c>
      <c r="G1817" s="662" t="e">
        <f aca="false">IF(A1817="","",IF(E1817="","",ROUND(+E1817*((1+B1817)^(1/12)-1),2)))</f>
        <v>#REF!</v>
      </c>
      <c r="H1817" s="662" t="e">
        <f aca="false">IF(A1817="","",IF(E1817="","",ROUND(+E1817*((1+D1817)^(1/12)-1),2)))</f>
        <v>#REF!</v>
      </c>
      <c r="I1817" s="662" t="e">
        <f aca="false">IF(A1817="","",+G1817-H1817)</f>
        <v>#REF!</v>
      </c>
      <c r="J1817" s="662" t="e">
        <f aca="false">IF(A1817="","",IF(#REF!="","",PMT((1+D1817)^(1/12)-1,(#REF!*12)-A1817+1,-E1817)))</f>
        <v>#REF!</v>
      </c>
    </row>
    <row r="1818" customFormat="false" ht="14.25" hidden="false" customHeight="false" outlineLevel="0" collapsed="false">
      <c r="A1818" s="660" t="e">
        <f aca="false">IF(A1817="","",IF(A1817=#REF!*12,"",+A1817+1))</f>
        <v>#REF!</v>
      </c>
      <c r="B1818" s="661" t="e">
        <f aca="false">IF(A1818="","",+B1817)</f>
        <v>#REF!</v>
      </c>
      <c r="C1818" s="661" t="e">
        <f aca="false">IF(A1818="","",IF(#REF!+'Plano Prestação Mensal Proposta'!A1818&gt;120,0,ROUND(IF(B1818&gt;0.045,(0.045*0.5),(0.5)*B1818),7)))</f>
        <v>#REF!</v>
      </c>
      <c r="D1818" s="661" t="e">
        <f aca="false">IF(A1818="","",+B1818-C1818)</f>
        <v>#REF!</v>
      </c>
      <c r="E1818" s="662" t="e">
        <f aca="false">IF(A1818="","",IF(F1817="","",+E1817-F1817))</f>
        <v>#REF!</v>
      </c>
      <c r="F1818" s="662" t="e">
        <f aca="false">IF(A1818="","",IF(J1818="","",+J1818-H1818))</f>
        <v>#REF!</v>
      </c>
      <c r="G1818" s="662" t="e">
        <f aca="false">IF(A1818="","",IF(E1818="","",ROUND(+E1818*((1+B1818)^(1/12)-1),2)))</f>
        <v>#REF!</v>
      </c>
      <c r="H1818" s="662" t="e">
        <f aca="false">IF(A1818="","",IF(E1818="","",ROUND(+E1818*((1+D1818)^(1/12)-1),2)))</f>
        <v>#REF!</v>
      </c>
      <c r="I1818" s="662" t="e">
        <f aca="false">IF(A1818="","",+G1818-H1818)</f>
        <v>#REF!</v>
      </c>
      <c r="J1818" s="662" t="e">
        <f aca="false">IF(A1818="","",IF(#REF!="","",PMT((1+D1818)^(1/12)-1,(#REF!*12)-A1818+1,-E1818)))</f>
        <v>#REF!</v>
      </c>
    </row>
    <row r="1819" customFormat="false" ht="14.25" hidden="false" customHeight="false" outlineLevel="0" collapsed="false">
      <c r="A1819" s="660" t="e">
        <f aca="false">IF(A1818="","",IF(A1818=#REF!*12,"",+A1818+1))</f>
        <v>#REF!</v>
      </c>
      <c r="B1819" s="661" t="e">
        <f aca="false">IF(A1819="","",+B1818)</f>
        <v>#REF!</v>
      </c>
      <c r="C1819" s="661" t="e">
        <f aca="false">IF(A1819="","",IF(#REF!+'Plano Prestação Mensal Proposta'!A1819&gt;120,0,ROUND(IF(B1819&gt;0.045,(0.045*0.5),(0.5)*B1819),7)))</f>
        <v>#REF!</v>
      </c>
      <c r="D1819" s="661" t="e">
        <f aca="false">IF(A1819="","",+B1819-C1819)</f>
        <v>#REF!</v>
      </c>
      <c r="E1819" s="662" t="e">
        <f aca="false">IF(A1819="","",IF(F1818="","",+E1818-F1818))</f>
        <v>#REF!</v>
      </c>
      <c r="F1819" s="662" t="e">
        <f aca="false">IF(A1819="","",IF(J1819="","",+J1819-H1819))</f>
        <v>#REF!</v>
      </c>
      <c r="G1819" s="662" t="e">
        <f aca="false">IF(A1819="","",IF(E1819="","",ROUND(+E1819*((1+B1819)^(1/12)-1),2)))</f>
        <v>#REF!</v>
      </c>
      <c r="H1819" s="662" t="e">
        <f aca="false">IF(A1819="","",IF(E1819="","",ROUND(+E1819*((1+D1819)^(1/12)-1),2)))</f>
        <v>#REF!</v>
      </c>
      <c r="I1819" s="662" t="e">
        <f aca="false">IF(A1819="","",+G1819-H1819)</f>
        <v>#REF!</v>
      </c>
      <c r="J1819" s="662" t="e">
        <f aca="false">IF(A1819="","",IF(#REF!="","",PMT((1+D1819)^(1/12)-1,(#REF!*12)-A1819+1,-E1819)))</f>
        <v>#REF!</v>
      </c>
    </row>
    <row r="1820" customFormat="false" ht="14.25" hidden="false" customHeight="false" outlineLevel="0" collapsed="false">
      <c r="A1820" s="660" t="e">
        <f aca="false">IF(A1819="","",IF(A1819=#REF!*12,"",+A1819+1))</f>
        <v>#REF!</v>
      </c>
      <c r="B1820" s="661" t="e">
        <f aca="false">IF(A1820="","",+B1819)</f>
        <v>#REF!</v>
      </c>
      <c r="C1820" s="661" t="e">
        <f aca="false">IF(A1820="","",IF(#REF!+'Plano Prestação Mensal Proposta'!A1820&gt;120,0,ROUND(IF(B1820&gt;0.045,(0.045*0.5),(0.5)*B1820),7)))</f>
        <v>#REF!</v>
      </c>
      <c r="D1820" s="661" t="e">
        <f aca="false">IF(A1820="","",+B1820-C1820)</f>
        <v>#REF!</v>
      </c>
      <c r="E1820" s="662" t="e">
        <f aca="false">IF(A1820="","",IF(F1819="","",+E1819-F1819))</f>
        <v>#REF!</v>
      </c>
      <c r="F1820" s="662" t="e">
        <f aca="false">IF(A1820="","",IF(J1820="","",+J1820-H1820))</f>
        <v>#REF!</v>
      </c>
      <c r="G1820" s="662" t="e">
        <f aca="false">IF(A1820="","",IF(E1820="","",ROUND(+E1820*((1+B1820)^(1/12)-1),2)))</f>
        <v>#REF!</v>
      </c>
      <c r="H1820" s="662" t="e">
        <f aca="false">IF(A1820="","",IF(E1820="","",ROUND(+E1820*((1+D1820)^(1/12)-1),2)))</f>
        <v>#REF!</v>
      </c>
      <c r="I1820" s="662" t="e">
        <f aca="false">IF(A1820="","",+G1820-H1820)</f>
        <v>#REF!</v>
      </c>
      <c r="J1820" s="662" t="e">
        <f aca="false">IF(A1820="","",IF(#REF!="","",PMT((1+D1820)^(1/12)-1,(#REF!*12)-A1820+1,-E1820)))</f>
        <v>#REF!</v>
      </c>
    </row>
    <row r="1821" customFormat="false" ht="14.25" hidden="false" customHeight="false" outlineLevel="0" collapsed="false">
      <c r="A1821" s="660" t="e">
        <f aca="false">IF(A1820="","",IF(A1820=#REF!*12,"",+A1820+1))</f>
        <v>#REF!</v>
      </c>
      <c r="B1821" s="661" t="e">
        <f aca="false">IF(A1821="","",+B1820)</f>
        <v>#REF!</v>
      </c>
      <c r="C1821" s="661" t="e">
        <f aca="false">IF(A1821="","",IF(#REF!+'Plano Prestação Mensal Proposta'!A1821&gt;120,0,ROUND(IF(B1821&gt;0.045,(0.045*0.5),(0.5)*B1821),7)))</f>
        <v>#REF!</v>
      </c>
      <c r="D1821" s="661" t="e">
        <f aca="false">IF(A1821="","",+B1821-C1821)</f>
        <v>#REF!</v>
      </c>
      <c r="E1821" s="662" t="e">
        <f aca="false">IF(A1821="","",IF(F1820="","",+E1820-F1820))</f>
        <v>#REF!</v>
      </c>
      <c r="F1821" s="662" t="e">
        <f aca="false">IF(A1821="","",IF(J1821="","",+J1821-H1821))</f>
        <v>#REF!</v>
      </c>
      <c r="G1821" s="662" t="e">
        <f aca="false">IF(A1821="","",IF(E1821="","",ROUND(+E1821*((1+B1821)^(1/12)-1),2)))</f>
        <v>#REF!</v>
      </c>
      <c r="H1821" s="662" t="e">
        <f aca="false">IF(A1821="","",IF(E1821="","",ROUND(+E1821*((1+D1821)^(1/12)-1),2)))</f>
        <v>#REF!</v>
      </c>
      <c r="I1821" s="662" t="e">
        <f aca="false">IF(A1821="","",+G1821-H1821)</f>
        <v>#REF!</v>
      </c>
      <c r="J1821" s="662" t="e">
        <f aca="false">IF(A1821="","",IF(#REF!="","",PMT((1+D1821)^(1/12)-1,(#REF!*12)-A1821+1,-E1821)))</f>
        <v>#REF!</v>
      </c>
    </row>
    <row r="1822" customFormat="false" ht="14.25" hidden="false" customHeight="false" outlineLevel="0" collapsed="false">
      <c r="A1822" s="660" t="e">
        <f aca="false">IF(A1821="","",IF(A1821=#REF!*12,"",+A1821+1))</f>
        <v>#REF!</v>
      </c>
      <c r="B1822" s="661" t="e">
        <f aca="false">IF(A1822="","",+B1821)</f>
        <v>#REF!</v>
      </c>
      <c r="C1822" s="661" t="e">
        <f aca="false">IF(A1822="","",IF(#REF!+'Plano Prestação Mensal Proposta'!A1822&gt;120,0,ROUND(IF(B1822&gt;0.045,(0.045*0.5),(0.5)*B1822),7)))</f>
        <v>#REF!</v>
      </c>
      <c r="D1822" s="661" t="e">
        <f aca="false">IF(A1822="","",+B1822-C1822)</f>
        <v>#REF!</v>
      </c>
      <c r="E1822" s="662" t="e">
        <f aca="false">IF(A1822="","",IF(F1821="","",+E1821-F1821))</f>
        <v>#REF!</v>
      </c>
      <c r="F1822" s="662" t="e">
        <f aca="false">IF(A1822="","",IF(J1822="","",+J1822-H1822))</f>
        <v>#REF!</v>
      </c>
      <c r="G1822" s="662" t="e">
        <f aca="false">IF(A1822="","",IF(E1822="","",ROUND(+E1822*((1+B1822)^(1/12)-1),2)))</f>
        <v>#REF!</v>
      </c>
      <c r="H1822" s="662" t="e">
        <f aca="false">IF(A1822="","",IF(E1822="","",ROUND(+E1822*((1+D1822)^(1/12)-1),2)))</f>
        <v>#REF!</v>
      </c>
      <c r="I1822" s="662" t="e">
        <f aca="false">IF(A1822="","",+G1822-H1822)</f>
        <v>#REF!</v>
      </c>
      <c r="J1822" s="662" t="e">
        <f aca="false">IF(A1822="","",IF(#REF!="","",PMT((1+D1822)^(1/12)-1,(#REF!*12)-A1822+1,-E1822)))</f>
        <v>#REF!</v>
      </c>
    </row>
    <row r="1823" customFormat="false" ht="14.25" hidden="false" customHeight="false" outlineLevel="0" collapsed="false">
      <c r="A1823" s="660" t="e">
        <f aca="false">IF(A1822="","",IF(A1822=#REF!*12,"",+A1822+1))</f>
        <v>#REF!</v>
      </c>
      <c r="B1823" s="661" t="e">
        <f aca="false">IF(A1823="","",+B1822)</f>
        <v>#REF!</v>
      </c>
      <c r="C1823" s="661" t="e">
        <f aca="false">IF(A1823="","",IF(#REF!+'Plano Prestação Mensal Proposta'!A1823&gt;120,0,ROUND(IF(B1823&gt;0.045,(0.045*0.5),(0.5)*B1823),7)))</f>
        <v>#REF!</v>
      </c>
      <c r="D1823" s="661" t="e">
        <f aca="false">IF(A1823="","",+B1823-C1823)</f>
        <v>#REF!</v>
      </c>
      <c r="E1823" s="662" t="e">
        <f aca="false">IF(A1823="","",IF(F1822="","",+E1822-F1822))</f>
        <v>#REF!</v>
      </c>
      <c r="F1823" s="662" t="e">
        <f aca="false">IF(A1823="","",IF(J1823="","",+J1823-H1823))</f>
        <v>#REF!</v>
      </c>
      <c r="G1823" s="662" t="e">
        <f aca="false">IF(A1823="","",IF(E1823="","",ROUND(+E1823*((1+B1823)^(1/12)-1),2)))</f>
        <v>#REF!</v>
      </c>
      <c r="H1823" s="662" t="e">
        <f aca="false">IF(A1823="","",IF(E1823="","",ROUND(+E1823*((1+D1823)^(1/12)-1),2)))</f>
        <v>#REF!</v>
      </c>
      <c r="I1823" s="662" t="e">
        <f aca="false">IF(A1823="","",+G1823-H1823)</f>
        <v>#REF!</v>
      </c>
      <c r="J1823" s="662" t="e">
        <f aca="false">IF(A1823="","",IF(#REF!="","",PMT((1+D1823)^(1/12)-1,(#REF!*12)-A1823+1,-E1823)))</f>
        <v>#REF!</v>
      </c>
    </row>
    <row r="1824" customFormat="false" ht="14.25" hidden="false" customHeight="false" outlineLevel="0" collapsed="false">
      <c r="A1824" s="660" t="e">
        <f aca="false">IF(A1823="","",IF(A1823=#REF!*12,"",+A1823+1))</f>
        <v>#REF!</v>
      </c>
      <c r="B1824" s="661" t="e">
        <f aca="false">IF(A1824="","",+B1823)</f>
        <v>#REF!</v>
      </c>
      <c r="C1824" s="661" t="e">
        <f aca="false">IF(A1824="","",IF(#REF!+'Plano Prestação Mensal Proposta'!A1824&gt;120,0,ROUND(IF(B1824&gt;0.045,(0.045*0.5),(0.5)*B1824),7)))</f>
        <v>#REF!</v>
      </c>
      <c r="D1824" s="661" t="e">
        <f aca="false">IF(A1824="","",+B1824-C1824)</f>
        <v>#REF!</v>
      </c>
      <c r="E1824" s="662" t="e">
        <f aca="false">IF(A1824="","",IF(F1823="","",+E1823-F1823))</f>
        <v>#REF!</v>
      </c>
      <c r="F1824" s="662" t="e">
        <f aca="false">IF(A1824="","",IF(J1824="","",+J1824-H1824))</f>
        <v>#REF!</v>
      </c>
      <c r="G1824" s="662" t="e">
        <f aca="false">IF(A1824="","",IF(E1824="","",ROUND(+E1824*((1+B1824)^(1/12)-1),2)))</f>
        <v>#REF!</v>
      </c>
      <c r="H1824" s="662" t="e">
        <f aca="false">IF(A1824="","",IF(E1824="","",ROUND(+E1824*((1+D1824)^(1/12)-1),2)))</f>
        <v>#REF!</v>
      </c>
      <c r="I1824" s="662" t="e">
        <f aca="false">IF(A1824="","",+G1824-H1824)</f>
        <v>#REF!</v>
      </c>
      <c r="J1824" s="662" t="e">
        <f aca="false">IF(A1824="","",IF(#REF!="","",PMT((1+D1824)^(1/12)-1,(#REF!*12)-A1824+1,-E1824)))</f>
        <v>#REF!</v>
      </c>
    </row>
    <row r="1825" customFormat="false" ht="14.25" hidden="false" customHeight="false" outlineLevel="0" collapsed="false">
      <c r="A1825" s="660" t="e">
        <f aca="false">IF(A1824="","",IF(A1824=#REF!*12,"",+A1824+1))</f>
        <v>#REF!</v>
      </c>
      <c r="B1825" s="661" t="e">
        <f aca="false">IF(A1825="","",+B1824)</f>
        <v>#REF!</v>
      </c>
      <c r="C1825" s="661" t="e">
        <f aca="false">IF(A1825="","",IF(#REF!+'Plano Prestação Mensal Proposta'!A1825&gt;120,0,ROUND(IF(B1825&gt;0.045,(0.045*0.5),(0.5)*B1825),7)))</f>
        <v>#REF!</v>
      </c>
      <c r="D1825" s="661" t="e">
        <f aca="false">IF(A1825="","",+B1825-C1825)</f>
        <v>#REF!</v>
      </c>
      <c r="E1825" s="662" t="e">
        <f aca="false">IF(A1825="","",IF(F1824="","",+E1824-F1824))</f>
        <v>#REF!</v>
      </c>
      <c r="F1825" s="662" t="e">
        <f aca="false">IF(A1825="","",IF(J1825="","",+J1825-H1825))</f>
        <v>#REF!</v>
      </c>
      <c r="G1825" s="662" t="e">
        <f aca="false">IF(A1825="","",IF(E1825="","",ROUND(+E1825*((1+B1825)^(1/12)-1),2)))</f>
        <v>#REF!</v>
      </c>
      <c r="H1825" s="662" t="e">
        <f aca="false">IF(A1825="","",IF(E1825="","",ROUND(+E1825*((1+D1825)^(1/12)-1),2)))</f>
        <v>#REF!</v>
      </c>
      <c r="I1825" s="662" t="e">
        <f aca="false">IF(A1825="","",+G1825-H1825)</f>
        <v>#REF!</v>
      </c>
      <c r="J1825" s="662" t="e">
        <f aca="false">IF(A1825="","",IF(#REF!="","",PMT((1+D1825)^(1/12)-1,(#REF!*12)-A1825+1,-E1825)))</f>
        <v>#REF!</v>
      </c>
    </row>
    <row r="1826" customFormat="false" ht="14.25" hidden="false" customHeight="false" outlineLevel="0" collapsed="false">
      <c r="A1826" s="660" t="e">
        <f aca="false">IF(A1825="","",IF(A1825=#REF!*12,"",+A1825+1))</f>
        <v>#REF!</v>
      </c>
      <c r="B1826" s="661" t="e">
        <f aca="false">IF(A1826="","",+B1825)</f>
        <v>#REF!</v>
      </c>
      <c r="C1826" s="661" t="e">
        <f aca="false">IF(A1826="","",IF(#REF!+'Plano Prestação Mensal Proposta'!A1826&gt;120,0,ROUND(IF(B1826&gt;0.045,(0.045*0.5),(0.5)*B1826),7)))</f>
        <v>#REF!</v>
      </c>
      <c r="D1826" s="661" t="e">
        <f aca="false">IF(A1826="","",+B1826-C1826)</f>
        <v>#REF!</v>
      </c>
      <c r="E1826" s="662" t="e">
        <f aca="false">IF(A1826="","",IF(F1825="","",+E1825-F1825))</f>
        <v>#REF!</v>
      </c>
      <c r="F1826" s="662" t="e">
        <f aca="false">IF(A1826="","",IF(J1826="","",+J1826-H1826))</f>
        <v>#REF!</v>
      </c>
      <c r="G1826" s="662" t="e">
        <f aca="false">IF(A1826="","",IF(E1826="","",ROUND(+E1826*((1+B1826)^(1/12)-1),2)))</f>
        <v>#REF!</v>
      </c>
      <c r="H1826" s="662" t="e">
        <f aca="false">IF(A1826="","",IF(E1826="","",ROUND(+E1826*((1+D1826)^(1/12)-1),2)))</f>
        <v>#REF!</v>
      </c>
      <c r="I1826" s="662" t="e">
        <f aca="false">IF(A1826="","",+G1826-H1826)</f>
        <v>#REF!</v>
      </c>
      <c r="J1826" s="662" t="e">
        <f aca="false">IF(A1826="","",IF(#REF!="","",PMT((1+D1826)^(1/12)-1,(#REF!*12)-A1826+1,-E1826)))</f>
        <v>#REF!</v>
      </c>
    </row>
    <row r="1827" customFormat="false" ht="14.25" hidden="false" customHeight="false" outlineLevel="0" collapsed="false">
      <c r="A1827" s="660" t="e">
        <f aca="false">IF(A1826="","",IF(A1826=#REF!*12,"",+A1826+1))</f>
        <v>#REF!</v>
      </c>
      <c r="B1827" s="661" t="e">
        <f aca="false">IF(A1827="","",+B1826)</f>
        <v>#REF!</v>
      </c>
      <c r="C1827" s="661" t="e">
        <f aca="false">IF(A1827="","",IF(#REF!+'Plano Prestação Mensal Proposta'!A1827&gt;120,0,ROUND(IF(B1827&gt;0.045,(0.045*0.5),(0.5)*B1827),7)))</f>
        <v>#REF!</v>
      </c>
      <c r="D1827" s="661" t="e">
        <f aca="false">IF(A1827="","",+B1827-C1827)</f>
        <v>#REF!</v>
      </c>
      <c r="E1827" s="662" t="e">
        <f aca="false">IF(A1827="","",IF(F1826="","",+E1826-F1826))</f>
        <v>#REF!</v>
      </c>
      <c r="F1827" s="662" t="e">
        <f aca="false">IF(A1827="","",IF(J1827="","",+J1827-H1827))</f>
        <v>#REF!</v>
      </c>
      <c r="G1827" s="662" t="e">
        <f aca="false">IF(A1827="","",IF(E1827="","",ROUND(+E1827*((1+B1827)^(1/12)-1),2)))</f>
        <v>#REF!</v>
      </c>
      <c r="H1827" s="662" t="e">
        <f aca="false">IF(A1827="","",IF(E1827="","",ROUND(+E1827*((1+D1827)^(1/12)-1),2)))</f>
        <v>#REF!</v>
      </c>
      <c r="I1827" s="662" t="e">
        <f aca="false">IF(A1827="","",+G1827-H1827)</f>
        <v>#REF!</v>
      </c>
      <c r="J1827" s="662" t="e">
        <f aca="false">IF(A1827="","",IF(#REF!="","",PMT((1+D1827)^(1/12)-1,(#REF!*12)-A1827+1,-E1827)))</f>
        <v>#REF!</v>
      </c>
    </row>
    <row r="1828" customFormat="false" ht="14.25" hidden="false" customHeight="false" outlineLevel="0" collapsed="false">
      <c r="A1828" s="660" t="e">
        <f aca="false">IF(A1827="","",IF(A1827=#REF!*12,"",+A1827+1))</f>
        <v>#REF!</v>
      </c>
      <c r="B1828" s="661" t="e">
        <f aca="false">IF(A1828="","",+B1827)</f>
        <v>#REF!</v>
      </c>
      <c r="C1828" s="661" t="e">
        <f aca="false">IF(A1828="","",IF(#REF!+'Plano Prestação Mensal Proposta'!A1828&gt;120,0,ROUND(IF(B1828&gt;0.045,(0.045*0.5),(0.5)*B1828),7)))</f>
        <v>#REF!</v>
      </c>
      <c r="D1828" s="661" t="e">
        <f aca="false">IF(A1828="","",+B1828-C1828)</f>
        <v>#REF!</v>
      </c>
      <c r="E1828" s="662" t="e">
        <f aca="false">IF(A1828="","",IF(F1827="","",+E1827-F1827))</f>
        <v>#REF!</v>
      </c>
      <c r="F1828" s="662" t="e">
        <f aca="false">IF(A1828="","",IF(J1828="","",+J1828-H1828))</f>
        <v>#REF!</v>
      </c>
      <c r="G1828" s="662" t="e">
        <f aca="false">IF(A1828="","",IF(E1828="","",ROUND(+E1828*((1+B1828)^(1/12)-1),2)))</f>
        <v>#REF!</v>
      </c>
      <c r="H1828" s="662" t="e">
        <f aca="false">IF(A1828="","",IF(E1828="","",ROUND(+E1828*((1+D1828)^(1/12)-1),2)))</f>
        <v>#REF!</v>
      </c>
      <c r="I1828" s="662" t="e">
        <f aca="false">IF(A1828="","",+G1828-H1828)</f>
        <v>#REF!</v>
      </c>
      <c r="J1828" s="662" t="e">
        <f aca="false">IF(A1828="","",IF(#REF!="","",PMT((1+D1828)^(1/12)-1,(#REF!*12)-A1828+1,-E1828)))</f>
        <v>#REF!</v>
      </c>
    </row>
    <row r="1829" customFormat="false" ht="14.25" hidden="false" customHeight="false" outlineLevel="0" collapsed="false">
      <c r="A1829" s="660" t="e">
        <f aca="false">IF(A1828="","",IF(A1828=#REF!*12,"",+A1828+1))</f>
        <v>#REF!</v>
      </c>
      <c r="B1829" s="661" t="e">
        <f aca="false">IF(A1829="","",+B1828)</f>
        <v>#REF!</v>
      </c>
      <c r="C1829" s="661" t="e">
        <f aca="false">IF(A1829="","",IF(#REF!+'Plano Prestação Mensal Proposta'!A1829&gt;120,0,ROUND(IF(B1829&gt;0.045,(0.045*0.5),(0.5)*B1829),7)))</f>
        <v>#REF!</v>
      </c>
      <c r="D1829" s="661" t="e">
        <f aca="false">IF(A1829="","",+B1829-C1829)</f>
        <v>#REF!</v>
      </c>
      <c r="E1829" s="662" t="e">
        <f aca="false">IF(A1829="","",IF(F1828="","",+E1828-F1828))</f>
        <v>#REF!</v>
      </c>
      <c r="F1829" s="662" t="e">
        <f aca="false">IF(A1829="","",IF(J1829="","",+J1829-H1829))</f>
        <v>#REF!</v>
      </c>
      <c r="G1829" s="662" t="e">
        <f aca="false">IF(A1829="","",IF(E1829="","",ROUND(+E1829*((1+B1829)^(1/12)-1),2)))</f>
        <v>#REF!</v>
      </c>
      <c r="H1829" s="662" t="e">
        <f aca="false">IF(A1829="","",IF(E1829="","",ROUND(+E1829*((1+D1829)^(1/12)-1),2)))</f>
        <v>#REF!</v>
      </c>
      <c r="I1829" s="662" t="e">
        <f aca="false">IF(A1829="","",+G1829-H1829)</f>
        <v>#REF!</v>
      </c>
      <c r="J1829" s="662" t="e">
        <f aca="false">IF(A1829="","",IF(#REF!="","",PMT((1+D1829)^(1/12)-1,(#REF!*12)-A1829+1,-E1829)))</f>
        <v>#REF!</v>
      </c>
    </row>
    <row r="1830" customFormat="false" ht="14.25" hidden="false" customHeight="false" outlineLevel="0" collapsed="false">
      <c r="A1830" s="660" t="e">
        <f aca="false">IF(A1829="","",IF(A1829=#REF!*12,"",+A1829+1))</f>
        <v>#REF!</v>
      </c>
      <c r="B1830" s="661" t="e">
        <f aca="false">IF(A1830="","",+B1829)</f>
        <v>#REF!</v>
      </c>
      <c r="C1830" s="661" t="e">
        <f aca="false">IF(A1830="","",IF(#REF!+'Plano Prestação Mensal Proposta'!A1830&gt;120,0,ROUND(IF(B1830&gt;0.045,(0.045*0.5),(0.5)*B1830),7)))</f>
        <v>#REF!</v>
      </c>
      <c r="D1830" s="661" t="e">
        <f aca="false">IF(A1830="","",+B1830-C1830)</f>
        <v>#REF!</v>
      </c>
      <c r="E1830" s="662" t="e">
        <f aca="false">IF(A1830="","",IF(F1829="","",+E1829-F1829))</f>
        <v>#REF!</v>
      </c>
      <c r="F1830" s="662" t="e">
        <f aca="false">IF(A1830="","",IF(J1830="","",+J1830-H1830))</f>
        <v>#REF!</v>
      </c>
      <c r="G1830" s="662" t="e">
        <f aca="false">IF(A1830="","",IF(E1830="","",ROUND(+E1830*((1+B1830)^(1/12)-1),2)))</f>
        <v>#REF!</v>
      </c>
      <c r="H1830" s="662" t="e">
        <f aca="false">IF(A1830="","",IF(E1830="","",ROUND(+E1830*((1+D1830)^(1/12)-1),2)))</f>
        <v>#REF!</v>
      </c>
      <c r="I1830" s="662" t="e">
        <f aca="false">IF(A1830="","",+G1830-H1830)</f>
        <v>#REF!</v>
      </c>
      <c r="J1830" s="662" t="e">
        <f aca="false">IF(A1830="","",IF(#REF!="","",PMT((1+D1830)^(1/12)-1,(#REF!*12)-A1830+1,-E1830)))</f>
        <v>#REF!</v>
      </c>
    </row>
    <row r="1831" customFormat="false" ht="14.25" hidden="false" customHeight="false" outlineLevel="0" collapsed="false">
      <c r="A1831" s="660" t="e">
        <f aca="false">IF(A1830="","",IF(A1830=#REF!*12,"",+A1830+1))</f>
        <v>#REF!</v>
      </c>
      <c r="B1831" s="661" t="e">
        <f aca="false">IF(A1831="","",+B1830)</f>
        <v>#REF!</v>
      </c>
      <c r="C1831" s="661" t="e">
        <f aca="false">IF(A1831="","",IF(#REF!+'Plano Prestação Mensal Proposta'!A1831&gt;120,0,ROUND(IF(B1831&gt;0.045,(0.045*0.5),(0.5)*B1831),7)))</f>
        <v>#REF!</v>
      </c>
      <c r="D1831" s="661" t="e">
        <f aca="false">IF(A1831="","",+B1831-C1831)</f>
        <v>#REF!</v>
      </c>
      <c r="E1831" s="662" t="e">
        <f aca="false">IF(A1831="","",IF(F1830="","",+E1830-F1830))</f>
        <v>#REF!</v>
      </c>
      <c r="F1831" s="662" t="e">
        <f aca="false">IF(A1831="","",IF(J1831="","",+J1831-H1831))</f>
        <v>#REF!</v>
      </c>
      <c r="G1831" s="662" t="e">
        <f aca="false">IF(A1831="","",IF(E1831="","",ROUND(+E1831*((1+B1831)^(1/12)-1),2)))</f>
        <v>#REF!</v>
      </c>
      <c r="H1831" s="662" t="e">
        <f aca="false">IF(A1831="","",IF(E1831="","",ROUND(+E1831*((1+D1831)^(1/12)-1),2)))</f>
        <v>#REF!</v>
      </c>
      <c r="I1831" s="662" t="e">
        <f aca="false">IF(A1831="","",+G1831-H1831)</f>
        <v>#REF!</v>
      </c>
      <c r="J1831" s="662" t="e">
        <f aca="false">IF(A1831="","",IF(#REF!="","",PMT((1+D1831)^(1/12)-1,(#REF!*12)-A1831+1,-E1831)))</f>
        <v>#REF!</v>
      </c>
    </row>
    <row r="1832" customFormat="false" ht="14.25" hidden="false" customHeight="false" outlineLevel="0" collapsed="false">
      <c r="A1832" s="660" t="e">
        <f aca="false">IF(A1831="","",IF(A1831=#REF!*12,"",+A1831+1))</f>
        <v>#REF!</v>
      </c>
      <c r="B1832" s="661" t="e">
        <f aca="false">IF(A1832="","",+B1831)</f>
        <v>#REF!</v>
      </c>
      <c r="C1832" s="661" t="e">
        <f aca="false">IF(A1832="","",IF(#REF!+'Plano Prestação Mensal Proposta'!A1832&gt;120,0,ROUND(IF(B1832&gt;0.045,(0.045*0.5),(0.5)*B1832),7)))</f>
        <v>#REF!</v>
      </c>
      <c r="D1832" s="661" t="e">
        <f aca="false">IF(A1832="","",+B1832-C1832)</f>
        <v>#REF!</v>
      </c>
      <c r="E1832" s="662" t="e">
        <f aca="false">IF(A1832="","",IF(F1831="","",+E1831-F1831))</f>
        <v>#REF!</v>
      </c>
      <c r="F1832" s="662" t="e">
        <f aca="false">IF(A1832="","",IF(J1832="","",+J1832-H1832))</f>
        <v>#REF!</v>
      </c>
      <c r="G1832" s="662" t="e">
        <f aca="false">IF(A1832="","",IF(E1832="","",ROUND(+E1832*((1+B1832)^(1/12)-1),2)))</f>
        <v>#REF!</v>
      </c>
      <c r="H1832" s="662" t="e">
        <f aca="false">IF(A1832="","",IF(E1832="","",ROUND(+E1832*((1+D1832)^(1/12)-1),2)))</f>
        <v>#REF!</v>
      </c>
      <c r="I1832" s="662" t="e">
        <f aca="false">IF(A1832="","",+G1832-H1832)</f>
        <v>#REF!</v>
      </c>
      <c r="J1832" s="662" t="e">
        <f aca="false">IF(A1832="","",IF(#REF!="","",PMT((1+D1832)^(1/12)-1,(#REF!*12)-A1832+1,-E1832)))</f>
        <v>#REF!</v>
      </c>
    </row>
    <row r="1833" customFormat="false" ht="14.25" hidden="false" customHeight="false" outlineLevel="0" collapsed="false">
      <c r="A1833" s="660" t="e">
        <f aca="false">IF(A1832="","",IF(A1832=#REF!*12,"",+A1832+1))</f>
        <v>#REF!</v>
      </c>
      <c r="B1833" s="661" t="e">
        <f aca="false">IF(A1833="","",+B1832)</f>
        <v>#REF!</v>
      </c>
      <c r="C1833" s="661" t="e">
        <f aca="false">IF(A1833="","",IF(#REF!+'Plano Prestação Mensal Proposta'!A1833&gt;120,0,ROUND(IF(B1833&gt;0.045,(0.045*0.5),(0.5)*B1833),7)))</f>
        <v>#REF!</v>
      </c>
      <c r="D1833" s="661" t="e">
        <f aca="false">IF(A1833="","",+B1833-C1833)</f>
        <v>#REF!</v>
      </c>
      <c r="E1833" s="662" t="e">
        <f aca="false">IF(A1833="","",IF(F1832="","",+E1832-F1832))</f>
        <v>#REF!</v>
      </c>
      <c r="F1833" s="662" t="e">
        <f aca="false">IF(A1833="","",IF(J1833="","",+J1833-H1833))</f>
        <v>#REF!</v>
      </c>
      <c r="G1833" s="662" t="e">
        <f aca="false">IF(A1833="","",IF(E1833="","",ROUND(+E1833*((1+B1833)^(1/12)-1),2)))</f>
        <v>#REF!</v>
      </c>
      <c r="H1833" s="662" t="e">
        <f aca="false">IF(A1833="","",IF(E1833="","",ROUND(+E1833*((1+D1833)^(1/12)-1),2)))</f>
        <v>#REF!</v>
      </c>
      <c r="I1833" s="662" t="e">
        <f aca="false">IF(A1833="","",+G1833-H1833)</f>
        <v>#REF!</v>
      </c>
      <c r="J1833" s="662" t="e">
        <f aca="false">IF(A1833="","",IF(#REF!="","",PMT((1+D1833)^(1/12)-1,(#REF!*12)-A1833+1,-E1833)))</f>
        <v>#REF!</v>
      </c>
    </row>
    <row r="1834" customFormat="false" ht="14.25" hidden="false" customHeight="false" outlineLevel="0" collapsed="false">
      <c r="A1834" s="660" t="e">
        <f aca="false">IF(A1833="","",IF(A1833=#REF!*12,"",+A1833+1))</f>
        <v>#REF!</v>
      </c>
      <c r="B1834" s="661" t="e">
        <f aca="false">IF(A1834="","",+B1833)</f>
        <v>#REF!</v>
      </c>
      <c r="C1834" s="661" t="e">
        <f aca="false">IF(A1834="","",IF(#REF!+'Plano Prestação Mensal Proposta'!A1834&gt;120,0,ROUND(IF(B1834&gt;0.045,(0.045*0.5),(0.5)*B1834),7)))</f>
        <v>#REF!</v>
      </c>
      <c r="D1834" s="661" t="e">
        <f aca="false">IF(A1834="","",+B1834-C1834)</f>
        <v>#REF!</v>
      </c>
      <c r="E1834" s="662" t="e">
        <f aca="false">IF(A1834="","",IF(F1833="","",+E1833-F1833))</f>
        <v>#REF!</v>
      </c>
      <c r="F1834" s="662" t="e">
        <f aca="false">IF(A1834="","",IF(J1834="","",+J1834-H1834))</f>
        <v>#REF!</v>
      </c>
      <c r="G1834" s="662" t="e">
        <f aca="false">IF(A1834="","",IF(E1834="","",ROUND(+E1834*((1+B1834)^(1/12)-1),2)))</f>
        <v>#REF!</v>
      </c>
      <c r="H1834" s="662" t="e">
        <f aca="false">IF(A1834="","",IF(E1834="","",ROUND(+E1834*((1+D1834)^(1/12)-1),2)))</f>
        <v>#REF!</v>
      </c>
      <c r="I1834" s="662" t="e">
        <f aca="false">IF(A1834="","",+G1834-H1834)</f>
        <v>#REF!</v>
      </c>
      <c r="J1834" s="662" t="e">
        <f aca="false">IF(A1834="","",IF(#REF!="","",PMT((1+D1834)^(1/12)-1,(#REF!*12)-A1834+1,-E1834)))</f>
        <v>#REF!</v>
      </c>
    </row>
    <row r="1835" customFormat="false" ht="14.25" hidden="false" customHeight="false" outlineLevel="0" collapsed="false">
      <c r="A1835" s="660" t="e">
        <f aca="false">IF(A1834="","",IF(A1834=#REF!*12,"",+A1834+1))</f>
        <v>#REF!</v>
      </c>
      <c r="B1835" s="661" t="e">
        <f aca="false">IF(A1835="","",+B1834)</f>
        <v>#REF!</v>
      </c>
      <c r="C1835" s="661" t="e">
        <f aca="false">IF(A1835="","",IF(#REF!+'Plano Prestação Mensal Proposta'!A1835&gt;120,0,ROUND(IF(B1835&gt;0.045,(0.045*0.5),(0.5)*B1835),7)))</f>
        <v>#REF!</v>
      </c>
      <c r="D1835" s="661" t="e">
        <f aca="false">IF(A1835="","",+B1835-C1835)</f>
        <v>#REF!</v>
      </c>
      <c r="E1835" s="662" t="e">
        <f aca="false">IF(A1835="","",IF(F1834="","",+E1834-F1834))</f>
        <v>#REF!</v>
      </c>
      <c r="F1835" s="662" t="e">
        <f aca="false">IF(A1835="","",IF(J1835="","",+J1835-H1835))</f>
        <v>#REF!</v>
      </c>
      <c r="G1835" s="662" t="e">
        <f aca="false">IF(A1835="","",IF(E1835="","",ROUND(+E1835*((1+B1835)^(1/12)-1),2)))</f>
        <v>#REF!</v>
      </c>
      <c r="H1835" s="662" t="e">
        <f aca="false">IF(A1835="","",IF(E1835="","",ROUND(+E1835*((1+D1835)^(1/12)-1),2)))</f>
        <v>#REF!</v>
      </c>
      <c r="I1835" s="662" t="e">
        <f aca="false">IF(A1835="","",+G1835-H1835)</f>
        <v>#REF!</v>
      </c>
      <c r="J1835" s="662" t="e">
        <f aca="false">IF(A1835="","",IF(#REF!="","",PMT((1+D1835)^(1/12)-1,(#REF!*12)-A1835+1,-E1835)))</f>
        <v>#REF!</v>
      </c>
    </row>
    <row r="1836" customFormat="false" ht="14.25" hidden="false" customHeight="false" outlineLevel="0" collapsed="false">
      <c r="A1836" s="660" t="e">
        <f aca="false">IF(A1835="","",IF(A1835=#REF!*12,"",+A1835+1))</f>
        <v>#REF!</v>
      </c>
      <c r="B1836" s="661" t="e">
        <f aca="false">IF(A1836="","",+B1835)</f>
        <v>#REF!</v>
      </c>
      <c r="C1836" s="661" t="e">
        <f aca="false">IF(A1836="","",IF(#REF!+'Plano Prestação Mensal Proposta'!A1836&gt;120,0,ROUND(IF(B1836&gt;0.045,(0.045*0.5),(0.5)*B1836),7)))</f>
        <v>#REF!</v>
      </c>
      <c r="D1836" s="661" t="e">
        <f aca="false">IF(A1836="","",+B1836-C1836)</f>
        <v>#REF!</v>
      </c>
      <c r="E1836" s="662" t="e">
        <f aca="false">IF(A1836="","",IF(F1835="","",+E1835-F1835))</f>
        <v>#REF!</v>
      </c>
      <c r="F1836" s="662" t="e">
        <f aca="false">IF(A1836="","",IF(J1836="","",+J1836-H1836))</f>
        <v>#REF!</v>
      </c>
      <c r="G1836" s="662" t="e">
        <f aca="false">IF(A1836="","",IF(E1836="","",ROUND(+E1836*((1+B1836)^(1/12)-1),2)))</f>
        <v>#REF!</v>
      </c>
      <c r="H1836" s="662" t="e">
        <f aca="false">IF(A1836="","",IF(E1836="","",ROUND(+E1836*((1+D1836)^(1/12)-1),2)))</f>
        <v>#REF!</v>
      </c>
      <c r="I1836" s="662" t="e">
        <f aca="false">IF(A1836="","",+G1836-H1836)</f>
        <v>#REF!</v>
      </c>
      <c r="J1836" s="662" t="e">
        <f aca="false">IF(A1836="","",IF(#REF!="","",PMT((1+D1836)^(1/12)-1,(#REF!*12)-A1836+1,-E1836)))</f>
        <v>#REF!</v>
      </c>
    </row>
    <row r="1837" customFormat="false" ht="14.25" hidden="false" customHeight="false" outlineLevel="0" collapsed="false">
      <c r="A1837" s="660" t="e">
        <f aca="false">IF(A1836="","",IF(A1836=#REF!*12,"",+A1836+1))</f>
        <v>#REF!</v>
      </c>
      <c r="B1837" s="661" t="e">
        <f aca="false">IF(A1837="","",+B1836)</f>
        <v>#REF!</v>
      </c>
      <c r="C1837" s="661" t="e">
        <f aca="false">IF(A1837="","",IF(#REF!+'Plano Prestação Mensal Proposta'!A1837&gt;120,0,ROUND(IF(B1837&gt;0.045,(0.045*0.5),(0.5)*B1837),7)))</f>
        <v>#REF!</v>
      </c>
      <c r="D1837" s="661" t="e">
        <f aca="false">IF(A1837="","",+B1837-C1837)</f>
        <v>#REF!</v>
      </c>
      <c r="E1837" s="662" t="e">
        <f aca="false">IF(A1837="","",IF(F1836="","",+E1836-F1836))</f>
        <v>#REF!</v>
      </c>
      <c r="F1837" s="662" t="e">
        <f aca="false">IF(A1837="","",IF(J1837="","",+J1837-H1837))</f>
        <v>#REF!</v>
      </c>
      <c r="G1837" s="662" t="e">
        <f aca="false">IF(A1837="","",IF(E1837="","",ROUND(+E1837*((1+B1837)^(1/12)-1),2)))</f>
        <v>#REF!</v>
      </c>
      <c r="H1837" s="662" t="e">
        <f aca="false">IF(A1837="","",IF(E1837="","",ROUND(+E1837*((1+D1837)^(1/12)-1),2)))</f>
        <v>#REF!</v>
      </c>
      <c r="I1837" s="662" t="e">
        <f aca="false">IF(A1837="","",+G1837-H1837)</f>
        <v>#REF!</v>
      </c>
      <c r="J1837" s="662" t="e">
        <f aca="false">IF(A1837="","",IF(#REF!="","",PMT((1+D1837)^(1/12)-1,(#REF!*12)-A1837+1,-E1837)))</f>
        <v>#REF!</v>
      </c>
    </row>
    <row r="1838" customFormat="false" ht="14.25" hidden="false" customHeight="false" outlineLevel="0" collapsed="false">
      <c r="A1838" s="660" t="e">
        <f aca="false">IF(A1837="","",IF(A1837=#REF!*12,"",+A1837+1))</f>
        <v>#REF!</v>
      </c>
      <c r="B1838" s="661" t="e">
        <f aca="false">IF(A1838="","",+B1837)</f>
        <v>#REF!</v>
      </c>
      <c r="C1838" s="661" t="e">
        <f aca="false">IF(A1838="","",IF(#REF!+'Plano Prestação Mensal Proposta'!A1838&gt;120,0,ROUND(IF(B1838&gt;0.045,(0.045*0.5),(0.5)*B1838),7)))</f>
        <v>#REF!</v>
      </c>
      <c r="D1838" s="661" t="e">
        <f aca="false">IF(A1838="","",+B1838-C1838)</f>
        <v>#REF!</v>
      </c>
      <c r="E1838" s="662" t="e">
        <f aca="false">IF(A1838="","",IF(F1837="","",+E1837-F1837))</f>
        <v>#REF!</v>
      </c>
      <c r="F1838" s="662" t="e">
        <f aca="false">IF(A1838="","",IF(J1838="","",+J1838-H1838))</f>
        <v>#REF!</v>
      </c>
      <c r="G1838" s="662" t="e">
        <f aca="false">IF(A1838="","",IF(E1838="","",ROUND(+E1838*((1+B1838)^(1/12)-1),2)))</f>
        <v>#REF!</v>
      </c>
      <c r="H1838" s="662" t="e">
        <f aca="false">IF(A1838="","",IF(E1838="","",ROUND(+E1838*((1+D1838)^(1/12)-1),2)))</f>
        <v>#REF!</v>
      </c>
      <c r="I1838" s="662" t="e">
        <f aca="false">IF(A1838="","",+G1838-H1838)</f>
        <v>#REF!</v>
      </c>
      <c r="J1838" s="662" t="e">
        <f aca="false">IF(A1838="","",IF(#REF!="","",PMT((1+D1838)^(1/12)-1,(#REF!*12)-A1838+1,-E1838)))</f>
        <v>#REF!</v>
      </c>
    </row>
    <row r="1839" customFormat="false" ht="14.25" hidden="false" customHeight="false" outlineLevel="0" collapsed="false">
      <c r="A1839" s="660" t="e">
        <f aca="false">IF(A1838="","",IF(A1838=#REF!*12,"",+A1838+1))</f>
        <v>#REF!</v>
      </c>
      <c r="B1839" s="661" t="e">
        <f aca="false">IF(A1839="","",+B1838)</f>
        <v>#REF!</v>
      </c>
      <c r="C1839" s="661" t="e">
        <f aca="false">IF(A1839="","",IF(#REF!+'Plano Prestação Mensal Proposta'!A1839&gt;120,0,ROUND(IF(B1839&gt;0.045,(0.045*0.5),(0.5)*B1839),7)))</f>
        <v>#REF!</v>
      </c>
      <c r="D1839" s="661" t="e">
        <f aca="false">IF(A1839="","",+B1839-C1839)</f>
        <v>#REF!</v>
      </c>
      <c r="E1839" s="662" t="e">
        <f aca="false">IF(A1839="","",IF(F1838="","",+E1838-F1838))</f>
        <v>#REF!</v>
      </c>
      <c r="F1839" s="662" t="e">
        <f aca="false">IF(A1839="","",IF(J1839="","",+J1839-H1839))</f>
        <v>#REF!</v>
      </c>
      <c r="G1839" s="662" t="e">
        <f aca="false">IF(A1839="","",IF(E1839="","",ROUND(+E1839*((1+B1839)^(1/12)-1),2)))</f>
        <v>#REF!</v>
      </c>
      <c r="H1839" s="662" t="e">
        <f aca="false">IF(A1839="","",IF(E1839="","",ROUND(+E1839*((1+D1839)^(1/12)-1),2)))</f>
        <v>#REF!</v>
      </c>
      <c r="I1839" s="662" t="e">
        <f aca="false">IF(A1839="","",+G1839-H1839)</f>
        <v>#REF!</v>
      </c>
      <c r="J1839" s="662" t="e">
        <f aca="false">IF(A1839="","",IF(#REF!="","",PMT((1+D1839)^(1/12)-1,(#REF!*12)-A1839+1,-E1839)))</f>
        <v>#REF!</v>
      </c>
    </row>
    <row r="1840" customFormat="false" ht="14.25" hidden="false" customHeight="false" outlineLevel="0" collapsed="false">
      <c r="A1840" s="660" t="e">
        <f aca="false">IF(A1839="","",IF(A1839=#REF!*12,"",+A1839+1))</f>
        <v>#REF!</v>
      </c>
      <c r="B1840" s="661" t="e">
        <f aca="false">IF(A1840="","",+B1839)</f>
        <v>#REF!</v>
      </c>
      <c r="C1840" s="661" t="e">
        <f aca="false">IF(A1840="","",IF(#REF!+'Plano Prestação Mensal Proposta'!A1840&gt;120,0,ROUND(IF(B1840&gt;0.045,(0.045*0.5),(0.5)*B1840),7)))</f>
        <v>#REF!</v>
      </c>
      <c r="D1840" s="661" t="e">
        <f aca="false">IF(A1840="","",+B1840-C1840)</f>
        <v>#REF!</v>
      </c>
      <c r="E1840" s="662" t="e">
        <f aca="false">IF(A1840="","",IF(F1839="","",+E1839-F1839))</f>
        <v>#REF!</v>
      </c>
      <c r="F1840" s="662" t="e">
        <f aca="false">IF(A1840="","",IF(J1840="","",+J1840-H1840))</f>
        <v>#REF!</v>
      </c>
      <c r="G1840" s="662" t="e">
        <f aca="false">IF(A1840="","",IF(E1840="","",ROUND(+E1840*((1+B1840)^(1/12)-1),2)))</f>
        <v>#REF!</v>
      </c>
      <c r="H1840" s="662" t="e">
        <f aca="false">IF(A1840="","",IF(E1840="","",ROUND(+E1840*((1+D1840)^(1/12)-1),2)))</f>
        <v>#REF!</v>
      </c>
      <c r="I1840" s="662" t="e">
        <f aca="false">IF(A1840="","",+G1840-H1840)</f>
        <v>#REF!</v>
      </c>
      <c r="J1840" s="662" t="e">
        <f aca="false">IF(A1840="","",IF(#REF!="","",PMT((1+D1840)^(1/12)-1,(#REF!*12)-A1840+1,-E1840)))</f>
        <v>#REF!</v>
      </c>
    </row>
    <row r="1841" customFormat="false" ht="14.25" hidden="false" customHeight="false" outlineLevel="0" collapsed="false">
      <c r="A1841" s="660" t="e">
        <f aca="false">IF(A1840="","",IF(A1840=#REF!*12,"",+A1840+1))</f>
        <v>#REF!</v>
      </c>
      <c r="B1841" s="661" t="e">
        <f aca="false">IF(A1841="","",+B1840)</f>
        <v>#REF!</v>
      </c>
      <c r="C1841" s="661" t="e">
        <f aca="false">IF(A1841="","",IF(#REF!+'Plano Prestação Mensal Proposta'!A1841&gt;120,0,ROUND(IF(B1841&gt;0.045,(0.045*0.5),(0.5)*B1841),7)))</f>
        <v>#REF!</v>
      </c>
      <c r="D1841" s="661" t="e">
        <f aca="false">IF(A1841="","",+B1841-C1841)</f>
        <v>#REF!</v>
      </c>
      <c r="E1841" s="662" t="e">
        <f aca="false">IF(A1841="","",IF(F1840="","",+E1840-F1840))</f>
        <v>#REF!</v>
      </c>
      <c r="F1841" s="662" t="e">
        <f aca="false">IF(A1841="","",IF(J1841="","",+J1841-H1841))</f>
        <v>#REF!</v>
      </c>
      <c r="G1841" s="662" t="e">
        <f aca="false">IF(A1841="","",IF(E1841="","",ROUND(+E1841*((1+B1841)^(1/12)-1),2)))</f>
        <v>#REF!</v>
      </c>
      <c r="H1841" s="662" t="e">
        <f aca="false">IF(A1841="","",IF(E1841="","",ROUND(+E1841*((1+D1841)^(1/12)-1),2)))</f>
        <v>#REF!</v>
      </c>
      <c r="I1841" s="662" t="e">
        <f aca="false">IF(A1841="","",+G1841-H1841)</f>
        <v>#REF!</v>
      </c>
      <c r="J1841" s="662" t="e">
        <f aca="false">IF(A1841="","",IF(#REF!="","",PMT((1+D1841)^(1/12)-1,(#REF!*12)-A1841+1,-E1841)))</f>
        <v>#REF!</v>
      </c>
    </row>
    <row r="1842" customFormat="false" ht="14.25" hidden="false" customHeight="false" outlineLevel="0" collapsed="false">
      <c r="A1842" s="660" t="e">
        <f aca="false">IF(A1841="","",IF(A1841=#REF!*12,"",+A1841+1))</f>
        <v>#REF!</v>
      </c>
      <c r="B1842" s="661" t="e">
        <f aca="false">IF(A1842="","",+B1841)</f>
        <v>#REF!</v>
      </c>
      <c r="C1842" s="661" t="e">
        <f aca="false">IF(A1842="","",IF(#REF!+'Plano Prestação Mensal Proposta'!A1842&gt;120,0,ROUND(IF(B1842&gt;0.045,(0.045*0.5),(0.5)*B1842),7)))</f>
        <v>#REF!</v>
      </c>
      <c r="D1842" s="661" t="e">
        <f aca="false">IF(A1842="","",+B1842-C1842)</f>
        <v>#REF!</v>
      </c>
      <c r="E1842" s="662" t="e">
        <f aca="false">IF(A1842="","",IF(F1841="","",+E1841-F1841))</f>
        <v>#REF!</v>
      </c>
      <c r="F1842" s="662" t="e">
        <f aca="false">IF(A1842="","",IF(J1842="","",+J1842-H1842))</f>
        <v>#REF!</v>
      </c>
      <c r="G1842" s="662" t="e">
        <f aca="false">IF(A1842="","",IF(E1842="","",ROUND(+E1842*((1+B1842)^(1/12)-1),2)))</f>
        <v>#REF!</v>
      </c>
      <c r="H1842" s="662" t="e">
        <f aca="false">IF(A1842="","",IF(E1842="","",ROUND(+E1842*((1+D1842)^(1/12)-1),2)))</f>
        <v>#REF!</v>
      </c>
      <c r="I1842" s="662" t="e">
        <f aca="false">IF(A1842="","",+G1842-H1842)</f>
        <v>#REF!</v>
      </c>
      <c r="J1842" s="662" t="e">
        <f aca="false">IF(A1842="","",IF(#REF!="","",PMT((1+D1842)^(1/12)-1,(#REF!*12)-A1842+1,-E1842)))</f>
        <v>#REF!</v>
      </c>
    </row>
    <row r="1843" customFormat="false" ht="14.25" hidden="false" customHeight="false" outlineLevel="0" collapsed="false">
      <c r="A1843" s="660" t="e">
        <f aca="false">IF(A1842="","",IF(A1842=#REF!*12,"",+A1842+1))</f>
        <v>#REF!</v>
      </c>
      <c r="B1843" s="661" t="e">
        <f aca="false">IF(A1843="","",+B1842)</f>
        <v>#REF!</v>
      </c>
      <c r="C1843" s="661" t="e">
        <f aca="false">IF(A1843="","",IF(#REF!+'Plano Prestação Mensal Proposta'!A1843&gt;120,0,ROUND(IF(B1843&gt;0.045,(0.045*0.5),(0.5)*B1843),7)))</f>
        <v>#REF!</v>
      </c>
      <c r="D1843" s="661" t="e">
        <f aca="false">IF(A1843="","",+B1843-C1843)</f>
        <v>#REF!</v>
      </c>
      <c r="E1843" s="662" t="e">
        <f aca="false">IF(A1843="","",IF(F1842="","",+E1842-F1842))</f>
        <v>#REF!</v>
      </c>
      <c r="F1843" s="662" t="e">
        <f aca="false">IF(A1843="","",IF(J1843="","",+J1843-H1843))</f>
        <v>#REF!</v>
      </c>
      <c r="G1843" s="662" t="e">
        <f aca="false">IF(A1843="","",IF(E1843="","",ROUND(+E1843*((1+B1843)^(1/12)-1),2)))</f>
        <v>#REF!</v>
      </c>
      <c r="H1843" s="662" t="e">
        <f aca="false">IF(A1843="","",IF(E1843="","",ROUND(+E1843*((1+D1843)^(1/12)-1),2)))</f>
        <v>#REF!</v>
      </c>
      <c r="I1843" s="662" t="e">
        <f aca="false">IF(A1843="","",+G1843-H1843)</f>
        <v>#REF!</v>
      </c>
      <c r="J1843" s="662" t="e">
        <f aca="false">IF(A1843="","",IF(#REF!="","",PMT((1+D1843)^(1/12)-1,(#REF!*12)-A1843+1,-E1843)))</f>
        <v>#REF!</v>
      </c>
    </row>
    <row r="1844" customFormat="false" ht="14.25" hidden="false" customHeight="false" outlineLevel="0" collapsed="false">
      <c r="A1844" s="660" t="e">
        <f aca="false">IF(A1843="","",IF(A1843=#REF!*12,"",+A1843+1))</f>
        <v>#REF!</v>
      </c>
      <c r="B1844" s="661" t="e">
        <f aca="false">IF(A1844="","",+B1843)</f>
        <v>#REF!</v>
      </c>
      <c r="C1844" s="661" t="e">
        <f aca="false">IF(A1844="","",IF(#REF!+'Plano Prestação Mensal Proposta'!A1844&gt;120,0,ROUND(IF(B1844&gt;0.045,(0.045*0.5),(0.5)*B1844),7)))</f>
        <v>#REF!</v>
      </c>
      <c r="D1844" s="661" t="e">
        <f aca="false">IF(A1844="","",+B1844-C1844)</f>
        <v>#REF!</v>
      </c>
      <c r="E1844" s="662" t="e">
        <f aca="false">IF(A1844="","",IF(F1843="","",+E1843-F1843))</f>
        <v>#REF!</v>
      </c>
      <c r="F1844" s="662" t="e">
        <f aca="false">IF(A1844="","",IF(J1844="","",+J1844-H1844))</f>
        <v>#REF!</v>
      </c>
      <c r="G1844" s="662" t="e">
        <f aca="false">IF(A1844="","",IF(E1844="","",ROUND(+E1844*((1+B1844)^(1/12)-1),2)))</f>
        <v>#REF!</v>
      </c>
      <c r="H1844" s="662" t="e">
        <f aca="false">IF(A1844="","",IF(E1844="","",ROUND(+E1844*((1+D1844)^(1/12)-1),2)))</f>
        <v>#REF!</v>
      </c>
      <c r="I1844" s="662" t="e">
        <f aca="false">IF(A1844="","",+G1844-H1844)</f>
        <v>#REF!</v>
      </c>
      <c r="J1844" s="662" t="e">
        <f aca="false">IF(A1844="","",IF(#REF!="","",PMT((1+D1844)^(1/12)-1,(#REF!*12)-A1844+1,-E1844)))</f>
        <v>#REF!</v>
      </c>
    </row>
    <row r="1845" customFormat="false" ht="14.25" hidden="false" customHeight="false" outlineLevel="0" collapsed="false">
      <c r="A1845" s="660" t="e">
        <f aca="false">IF(A1844="","",IF(A1844=#REF!*12,"",+A1844+1))</f>
        <v>#REF!</v>
      </c>
      <c r="B1845" s="661" t="e">
        <f aca="false">IF(A1845="","",+B1844)</f>
        <v>#REF!</v>
      </c>
      <c r="C1845" s="661" t="e">
        <f aca="false">IF(A1845="","",IF(#REF!+'Plano Prestação Mensal Proposta'!A1845&gt;120,0,ROUND(IF(B1845&gt;0.045,(0.045*0.5),(0.5)*B1845),7)))</f>
        <v>#REF!</v>
      </c>
      <c r="D1845" s="661" t="e">
        <f aca="false">IF(A1845="","",+B1845-C1845)</f>
        <v>#REF!</v>
      </c>
      <c r="E1845" s="662" t="e">
        <f aca="false">IF(A1845="","",IF(F1844="","",+E1844-F1844))</f>
        <v>#REF!</v>
      </c>
      <c r="F1845" s="662" t="e">
        <f aca="false">IF(A1845="","",IF(J1845="","",+J1845-H1845))</f>
        <v>#REF!</v>
      </c>
      <c r="G1845" s="662" t="e">
        <f aca="false">IF(A1845="","",IF(E1845="","",ROUND(+E1845*((1+B1845)^(1/12)-1),2)))</f>
        <v>#REF!</v>
      </c>
      <c r="H1845" s="662" t="e">
        <f aca="false">IF(A1845="","",IF(E1845="","",ROUND(+E1845*((1+D1845)^(1/12)-1),2)))</f>
        <v>#REF!</v>
      </c>
      <c r="I1845" s="662" t="e">
        <f aca="false">IF(A1845="","",+G1845-H1845)</f>
        <v>#REF!</v>
      </c>
      <c r="J1845" s="662" t="e">
        <f aca="false">IF(A1845="","",IF(#REF!="","",PMT((1+D1845)^(1/12)-1,(#REF!*12)-A1845+1,-E1845)))</f>
        <v>#REF!</v>
      </c>
    </row>
    <row r="1846" customFormat="false" ht="14.25" hidden="false" customHeight="false" outlineLevel="0" collapsed="false">
      <c r="A1846" s="660" t="e">
        <f aca="false">IF(A1845="","",IF(A1845=#REF!*12,"",+A1845+1))</f>
        <v>#REF!</v>
      </c>
      <c r="B1846" s="661" t="e">
        <f aca="false">IF(A1846="","",+B1845)</f>
        <v>#REF!</v>
      </c>
      <c r="C1846" s="661" t="e">
        <f aca="false">IF(A1846="","",IF(#REF!+'Plano Prestação Mensal Proposta'!A1846&gt;120,0,ROUND(IF(B1846&gt;0.045,(0.045*0.5),(0.5)*B1846),7)))</f>
        <v>#REF!</v>
      </c>
      <c r="D1846" s="661" t="e">
        <f aca="false">IF(A1846="","",+B1846-C1846)</f>
        <v>#REF!</v>
      </c>
      <c r="E1846" s="662" t="e">
        <f aca="false">IF(A1846="","",IF(F1845="","",+E1845-F1845))</f>
        <v>#REF!</v>
      </c>
      <c r="F1846" s="662" t="e">
        <f aca="false">IF(A1846="","",IF(J1846="","",+J1846-H1846))</f>
        <v>#REF!</v>
      </c>
      <c r="G1846" s="662" t="e">
        <f aca="false">IF(A1846="","",IF(E1846="","",ROUND(+E1846*((1+B1846)^(1/12)-1),2)))</f>
        <v>#REF!</v>
      </c>
      <c r="H1846" s="662" t="e">
        <f aca="false">IF(A1846="","",IF(E1846="","",ROUND(+E1846*((1+D1846)^(1/12)-1),2)))</f>
        <v>#REF!</v>
      </c>
      <c r="I1846" s="662" t="e">
        <f aca="false">IF(A1846="","",+G1846-H1846)</f>
        <v>#REF!</v>
      </c>
      <c r="J1846" s="662" t="e">
        <f aca="false">IF(A1846="","",IF(#REF!="","",PMT((1+D1846)^(1/12)-1,(#REF!*12)-A1846+1,-E1846)))</f>
        <v>#REF!</v>
      </c>
    </row>
    <row r="1847" customFormat="false" ht="14.25" hidden="false" customHeight="false" outlineLevel="0" collapsed="false">
      <c r="A1847" s="660" t="e">
        <f aca="false">IF(A1846="","",IF(A1846=#REF!*12,"",+A1846+1))</f>
        <v>#REF!</v>
      </c>
      <c r="B1847" s="661" t="e">
        <f aca="false">IF(A1847="","",+B1846)</f>
        <v>#REF!</v>
      </c>
      <c r="C1847" s="661" t="e">
        <f aca="false">IF(A1847="","",IF(#REF!+'Plano Prestação Mensal Proposta'!A1847&gt;120,0,ROUND(IF(B1847&gt;0.045,(0.045*0.5),(0.5)*B1847),7)))</f>
        <v>#REF!</v>
      </c>
      <c r="D1847" s="661" t="e">
        <f aca="false">IF(A1847="","",+B1847-C1847)</f>
        <v>#REF!</v>
      </c>
      <c r="E1847" s="662" t="e">
        <f aca="false">IF(A1847="","",IF(F1846="","",+E1846-F1846))</f>
        <v>#REF!</v>
      </c>
      <c r="F1847" s="662" t="e">
        <f aca="false">IF(A1847="","",IF(J1847="","",+J1847-H1847))</f>
        <v>#REF!</v>
      </c>
      <c r="G1847" s="662" t="e">
        <f aca="false">IF(A1847="","",IF(E1847="","",ROUND(+E1847*((1+B1847)^(1/12)-1),2)))</f>
        <v>#REF!</v>
      </c>
      <c r="H1847" s="662" t="e">
        <f aca="false">IF(A1847="","",IF(E1847="","",ROUND(+E1847*((1+D1847)^(1/12)-1),2)))</f>
        <v>#REF!</v>
      </c>
      <c r="I1847" s="662" t="e">
        <f aca="false">IF(A1847="","",+G1847-H1847)</f>
        <v>#REF!</v>
      </c>
      <c r="J1847" s="662" t="e">
        <f aca="false">IF(A1847="","",IF(#REF!="","",PMT((1+D1847)^(1/12)-1,(#REF!*12)-A1847+1,-E1847)))</f>
        <v>#REF!</v>
      </c>
    </row>
    <row r="1848" customFormat="false" ht="14.25" hidden="false" customHeight="false" outlineLevel="0" collapsed="false">
      <c r="A1848" s="660" t="e">
        <f aca="false">IF(A1847="","",IF(A1847=#REF!*12,"",+A1847+1))</f>
        <v>#REF!</v>
      </c>
      <c r="B1848" s="661" t="e">
        <f aca="false">IF(A1848="","",+B1847)</f>
        <v>#REF!</v>
      </c>
      <c r="C1848" s="661" t="e">
        <f aca="false">IF(A1848="","",IF(#REF!+'Plano Prestação Mensal Proposta'!A1848&gt;120,0,ROUND(IF(B1848&gt;0.045,(0.045*0.5),(0.5)*B1848),7)))</f>
        <v>#REF!</v>
      </c>
      <c r="D1848" s="661" t="e">
        <f aca="false">IF(A1848="","",+B1848-C1848)</f>
        <v>#REF!</v>
      </c>
      <c r="E1848" s="662" t="e">
        <f aca="false">IF(A1848="","",IF(F1847="","",+E1847-F1847))</f>
        <v>#REF!</v>
      </c>
      <c r="F1848" s="662" t="e">
        <f aca="false">IF(A1848="","",IF(J1848="","",+J1848-H1848))</f>
        <v>#REF!</v>
      </c>
      <c r="G1848" s="662" t="e">
        <f aca="false">IF(A1848="","",IF(E1848="","",ROUND(+E1848*((1+B1848)^(1/12)-1),2)))</f>
        <v>#REF!</v>
      </c>
      <c r="H1848" s="662" t="e">
        <f aca="false">IF(A1848="","",IF(E1848="","",ROUND(+E1848*((1+D1848)^(1/12)-1),2)))</f>
        <v>#REF!</v>
      </c>
      <c r="I1848" s="662" t="e">
        <f aca="false">IF(A1848="","",+G1848-H1848)</f>
        <v>#REF!</v>
      </c>
      <c r="J1848" s="662" t="e">
        <f aca="false">IF(A1848="","",IF(#REF!="","",PMT((1+D1848)^(1/12)-1,(#REF!*12)-A1848+1,-E1848)))</f>
        <v>#REF!</v>
      </c>
    </row>
    <row r="1849" customFormat="false" ht="14.25" hidden="false" customHeight="false" outlineLevel="0" collapsed="false">
      <c r="A1849" s="660" t="e">
        <f aca="false">IF(A1848="","",IF(A1848=#REF!*12,"",+A1848+1))</f>
        <v>#REF!</v>
      </c>
      <c r="B1849" s="661" t="e">
        <f aca="false">IF(A1849="","",+B1848)</f>
        <v>#REF!</v>
      </c>
      <c r="C1849" s="661" t="e">
        <f aca="false">IF(A1849="","",IF(#REF!+'Plano Prestação Mensal Proposta'!A1849&gt;120,0,ROUND(IF(B1849&gt;0.045,(0.045*0.5),(0.5)*B1849),7)))</f>
        <v>#REF!</v>
      </c>
      <c r="D1849" s="661" t="e">
        <f aca="false">IF(A1849="","",+B1849-C1849)</f>
        <v>#REF!</v>
      </c>
      <c r="E1849" s="662" t="e">
        <f aca="false">IF(A1849="","",IF(F1848="","",+E1848-F1848))</f>
        <v>#REF!</v>
      </c>
      <c r="F1849" s="662" t="e">
        <f aca="false">IF(A1849="","",IF(J1849="","",+J1849-H1849))</f>
        <v>#REF!</v>
      </c>
      <c r="G1849" s="662" t="e">
        <f aca="false">IF(A1849="","",IF(E1849="","",ROUND(+E1849*((1+B1849)^(1/12)-1),2)))</f>
        <v>#REF!</v>
      </c>
      <c r="H1849" s="662" t="e">
        <f aca="false">IF(A1849="","",IF(E1849="","",ROUND(+E1849*((1+D1849)^(1/12)-1),2)))</f>
        <v>#REF!</v>
      </c>
      <c r="I1849" s="662" t="e">
        <f aca="false">IF(A1849="","",+G1849-H1849)</f>
        <v>#REF!</v>
      </c>
      <c r="J1849" s="662" t="e">
        <f aca="false">IF(A1849="","",IF(#REF!="","",PMT((1+D1849)^(1/12)-1,(#REF!*12)-A1849+1,-E1849)))</f>
        <v>#REF!</v>
      </c>
    </row>
    <row r="1850" customFormat="false" ht="14.25" hidden="false" customHeight="false" outlineLevel="0" collapsed="false">
      <c r="A1850" s="660" t="e">
        <f aca="false">IF(A1849="","",IF(A1849=#REF!*12,"",+A1849+1))</f>
        <v>#REF!</v>
      </c>
      <c r="B1850" s="661" t="e">
        <f aca="false">IF(A1850="","",+B1849)</f>
        <v>#REF!</v>
      </c>
      <c r="C1850" s="661" t="e">
        <f aca="false">IF(A1850="","",IF(#REF!+'Plano Prestação Mensal Proposta'!A1850&gt;120,0,ROUND(IF(B1850&gt;0.045,(0.045*0.5),(0.5)*B1850),7)))</f>
        <v>#REF!</v>
      </c>
      <c r="D1850" s="661" t="e">
        <f aca="false">IF(A1850="","",+B1850-C1850)</f>
        <v>#REF!</v>
      </c>
      <c r="E1850" s="662" t="e">
        <f aca="false">IF(A1850="","",IF(F1849="","",+E1849-F1849))</f>
        <v>#REF!</v>
      </c>
      <c r="F1850" s="662" t="e">
        <f aca="false">IF(A1850="","",IF(J1850="","",+J1850-H1850))</f>
        <v>#REF!</v>
      </c>
      <c r="G1850" s="662" t="e">
        <f aca="false">IF(A1850="","",IF(E1850="","",ROUND(+E1850*((1+B1850)^(1/12)-1),2)))</f>
        <v>#REF!</v>
      </c>
      <c r="H1850" s="662" t="e">
        <f aca="false">IF(A1850="","",IF(E1850="","",ROUND(+E1850*((1+D1850)^(1/12)-1),2)))</f>
        <v>#REF!</v>
      </c>
      <c r="I1850" s="662" t="e">
        <f aca="false">IF(A1850="","",+G1850-H1850)</f>
        <v>#REF!</v>
      </c>
      <c r="J1850" s="662" t="e">
        <f aca="false">IF(A1850="","",IF(#REF!="","",PMT((1+D1850)^(1/12)-1,(#REF!*12)-A1850+1,-E1850)))</f>
        <v>#REF!</v>
      </c>
    </row>
    <row r="1851" customFormat="false" ht="14.25" hidden="false" customHeight="false" outlineLevel="0" collapsed="false">
      <c r="A1851" s="660" t="e">
        <f aca="false">IF(A1850="","",IF(A1850=#REF!*12,"",+A1850+1))</f>
        <v>#REF!</v>
      </c>
      <c r="B1851" s="661" t="e">
        <f aca="false">IF(A1851="","",+B1850)</f>
        <v>#REF!</v>
      </c>
      <c r="C1851" s="661" t="e">
        <f aca="false">IF(A1851="","",IF(#REF!+'Plano Prestação Mensal Proposta'!A1851&gt;120,0,ROUND(IF(B1851&gt;0.045,(0.045*0.5),(0.5)*B1851),7)))</f>
        <v>#REF!</v>
      </c>
      <c r="D1851" s="661" t="e">
        <f aca="false">IF(A1851="","",+B1851-C1851)</f>
        <v>#REF!</v>
      </c>
      <c r="E1851" s="662" t="e">
        <f aca="false">IF(A1851="","",IF(F1850="","",+E1850-F1850))</f>
        <v>#REF!</v>
      </c>
      <c r="F1851" s="662" t="e">
        <f aca="false">IF(A1851="","",IF(J1851="","",+J1851-H1851))</f>
        <v>#REF!</v>
      </c>
      <c r="G1851" s="662" t="e">
        <f aca="false">IF(A1851="","",IF(E1851="","",ROUND(+E1851*((1+B1851)^(1/12)-1),2)))</f>
        <v>#REF!</v>
      </c>
      <c r="H1851" s="662" t="e">
        <f aca="false">IF(A1851="","",IF(E1851="","",ROUND(+E1851*((1+D1851)^(1/12)-1),2)))</f>
        <v>#REF!</v>
      </c>
      <c r="I1851" s="662" t="e">
        <f aca="false">IF(A1851="","",+G1851-H1851)</f>
        <v>#REF!</v>
      </c>
      <c r="J1851" s="662" t="e">
        <f aca="false">IF(A1851="","",IF(#REF!="","",PMT((1+D1851)^(1/12)-1,(#REF!*12)-A1851+1,-E1851)))</f>
        <v>#REF!</v>
      </c>
    </row>
    <row r="1852" customFormat="false" ht="14.25" hidden="false" customHeight="false" outlineLevel="0" collapsed="false">
      <c r="A1852" s="660" t="e">
        <f aca="false">IF(A1851="","",IF(A1851=#REF!*12,"",+A1851+1))</f>
        <v>#REF!</v>
      </c>
      <c r="B1852" s="661" t="e">
        <f aca="false">IF(A1852="","",+B1851)</f>
        <v>#REF!</v>
      </c>
      <c r="C1852" s="661" t="e">
        <f aca="false">IF(A1852="","",IF(#REF!+'Plano Prestação Mensal Proposta'!A1852&gt;120,0,ROUND(IF(B1852&gt;0.045,(0.045*0.5),(0.5)*B1852),7)))</f>
        <v>#REF!</v>
      </c>
      <c r="D1852" s="661" t="e">
        <f aca="false">IF(A1852="","",+B1852-C1852)</f>
        <v>#REF!</v>
      </c>
      <c r="E1852" s="662" t="e">
        <f aca="false">IF(A1852="","",IF(F1851="","",+E1851-F1851))</f>
        <v>#REF!</v>
      </c>
      <c r="F1852" s="662" t="e">
        <f aca="false">IF(A1852="","",IF(J1852="","",+J1852-H1852))</f>
        <v>#REF!</v>
      </c>
      <c r="G1852" s="662" t="e">
        <f aca="false">IF(A1852="","",IF(E1852="","",ROUND(+E1852*((1+B1852)^(1/12)-1),2)))</f>
        <v>#REF!</v>
      </c>
      <c r="H1852" s="662" t="e">
        <f aca="false">IF(A1852="","",IF(E1852="","",ROUND(+E1852*((1+D1852)^(1/12)-1),2)))</f>
        <v>#REF!</v>
      </c>
      <c r="I1852" s="662" t="e">
        <f aca="false">IF(A1852="","",+G1852-H1852)</f>
        <v>#REF!</v>
      </c>
      <c r="J1852" s="662" t="e">
        <f aca="false">IF(A1852="","",IF(#REF!="","",PMT((1+D1852)^(1/12)-1,(#REF!*12)-A1852+1,-E1852)))</f>
        <v>#REF!</v>
      </c>
    </row>
    <row r="1853" customFormat="false" ht="14.25" hidden="false" customHeight="false" outlineLevel="0" collapsed="false">
      <c r="A1853" s="660" t="e">
        <f aca="false">IF(A1852="","",IF(A1852=#REF!*12,"",+A1852+1))</f>
        <v>#REF!</v>
      </c>
      <c r="B1853" s="661" t="e">
        <f aca="false">IF(A1853="","",+B1852)</f>
        <v>#REF!</v>
      </c>
      <c r="C1853" s="661" t="e">
        <f aca="false">IF(A1853="","",IF(#REF!+'Plano Prestação Mensal Proposta'!A1853&gt;120,0,ROUND(IF(B1853&gt;0.045,(0.045*0.5),(0.5)*B1853),7)))</f>
        <v>#REF!</v>
      </c>
      <c r="D1853" s="661" t="e">
        <f aca="false">IF(A1853="","",+B1853-C1853)</f>
        <v>#REF!</v>
      </c>
      <c r="E1853" s="662" t="e">
        <f aca="false">IF(A1853="","",IF(F1852="","",+E1852-F1852))</f>
        <v>#REF!</v>
      </c>
      <c r="F1853" s="662" t="e">
        <f aca="false">IF(A1853="","",IF(J1853="","",+J1853-H1853))</f>
        <v>#REF!</v>
      </c>
      <c r="G1853" s="662" t="e">
        <f aca="false">IF(A1853="","",IF(E1853="","",ROUND(+E1853*((1+B1853)^(1/12)-1),2)))</f>
        <v>#REF!</v>
      </c>
      <c r="H1853" s="662" t="e">
        <f aca="false">IF(A1853="","",IF(E1853="","",ROUND(+E1853*((1+D1853)^(1/12)-1),2)))</f>
        <v>#REF!</v>
      </c>
      <c r="I1853" s="662" t="e">
        <f aca="false">IF(A1853="","",+G1853-H1853)</f>
        <v>#REF!</v>
      </c>
      <c r="J1853" s="662" t="e">
        <f aca="false">IF(A1853="","",IF(#REF!="","",PMT((1+D1853)^(1/12)-1,(#REF!*12)-A1853+1,-E1853)))</f>
        <v>#REF!</v>
      </c>
    </row>
    <row r="1854" customFormat="false" ht="14.25" hidden="false" customHeight="false" outlineLevel="0" collapsed="false">
      <c r="A1854" s="660" t="e">
        <f aca="false">IF(A1853="","",IF(A1853=#REF!*12,"",+A1853+1))</f>
        <v>#REF!</v>
      </c>
      <c r="B1854" s="661" t="e">
        <f aca="false">IF(A1854="","",+B1853)</f>
        <v>#REF!</v>
      </c>
      <c r="C1854" s="661" t="e">
        <f aca="false">IF(A1854="","",IF(#REF!+'Plano Prestação Mensal Proposta'!A1854&gt;120,0,ROUND(IF(B1854&gt;0.045,(0.045*0.5),(0.5)*B1854),7)))</f>
        <v>#REF!</v>
      </c>
      <c r="D1854" s="661" t="e">
        <f aca="false">IF(A1854="","",+B1854-C1854)</f>
        <v>#REF!</v>
      </c>
      <c r="E1854" s="662" t="e">
        <f aca="false">IF(A1854="","",IF(F1853="","",+E1853-F1853))</f>
        <v>#REF!</v>
      </c>
      <c r="F1854" s="662" t="e">
        <f aca="false">IF(A1854="","",IF(J1854="","",+J1854-H1854))</f>
        <v>#REF!</v>
      </c>
      <c r="G1854" s="662" t="e">
        <f aca="false">IF(A1854="","",IF(E1854="","",ROUND(+E1854*((1+B1854)^(1/12)-1),2)))</f>
        <v>#REF!</v>
      </c>
      <c r="H1854" s="662" t="e">
        <f aca="false">IF(A1854="","",IF(E1854="","",ROUND(+E1854*((1+D1854)^(1/12)-1),2)))</f>
        <v>#REF!</v>
      </c>
      <c r="I1854" s="662" t="e">
        <f aca="false">IF(A1854="","",+G1854-H1854)</f>
        <v>#REF!</v>
      </c>
      <c r="J1854" s="662" t="e">
        <f aca="false">IF(A1854="","",IF(#REF!="","",PMT((1+D1854)^(1/12)-1,(#REF!*12)-A1854+1,-E1854)))</f>
        <v>#REF!</v>
      </c>
    </row>
    <row r="1855" customFormat="false" ht="14.25" hidden="false" customHeight="false" outlineLevel="0" collapsed="false">
      <c r="A1855" s="660" t="e">
        <f aca="false">IF(A1854="","",IF(A1854=#REF!*12,"",+A1854+1))</f>
        <v>#REF!</v>
      </c>
      <c r="B1855" s="661" t="e">
        <f aca="false">IF(A1855="","",+B1854)</f>
        <v>#REF!</v>
      </c>
      <c r="C1855" s="661" t="e">
        <f aca="false">IF(A1855="","",IF(#REF!+'Plano Prestação Mensal Proposta'!A1855&gt;120,0,ROUND(IF(B1855&gt;0.045,(0.045*0.5),(0.5)*B1855),7)))</f>
        <v>#REF!</v>
      </c>
      <c r="D1855" s="661" t="e">
        <f aca="false">IF(A1855="","",+B1855-C1855)</f>
        <v>#REF!</v>
      </c>
      <c r="E1855" s="662" t="e">
        <f aca="false">IF(A1855="","",IF(F1854="","",+E1854-F1854))</f>
        <v>#REF!</v>
      </c>
      <c r="F1855" s="662" t="e">
        <f aca="false">IF(A1855="","",IF(J1855="","",+J1855-H1855))</f>
        <v>#REF!</v>
      </c>
      <c r="G1855" s="662" t="e">
        <f aca="false">IF(A1855="","",IF(E1855="","",ROUND(+E1855*((1+B1855)^(1/12)-1),2)))</f>
        <v>#REF!</v>
      </c>
      <c r="H1855" s="662" t="e">
        <f aca="false">IF(A1855="","",IF(E1855="","",ROUND(+E1855*((1+D1855)^(1/12)-1),2)))</f>
        <v>#REF!</v>
      </c>
      <c r="I1855" s="662" t="e">
        <f aca="false">IF(A1855="","",+G1855-H1855)</f>
        <v>#REF!</v>
      </c>
      <c r="J1855" s="662" t="e">
        <f aca="false">IF(A1855="","",IF(#REF!="","",PMT((1+D1855)^(1/12)-1,(#REF!*12)-A1855+1,-E1855)))</f>
        <v>#REF!</v>
      </c>
    </row>
    <row r="1856" customFormat="false" ht="14.25" hidden="false" customHeight="false" outlineLevel="0" collapsed="false">
      <c r="A1856" s="660" t="e">
        <f aca="false">IF(A1855="","",IF(A1855=#REF!*12,"",+A1855+1))</f>
        <v>#REF!</v>
      </c>
      <c r="B1856" s="661" t="e">
        <f aca="false">IF(A1856="","",+B1855)</f>
        <v>#REF!</v>
      </c>
      <c r="C1856" s="661" t="e">
        <f aca="false">IF(A1856="","",IF(#REF!+'Plano Prestação Mensal Proposta'!A1856&gt;120,0,ROUND(IF(B1856&gt;0.045,(0.045*0.5),(0.5)*B1856),7)))</f>
        <v>#REF!</v>
      </c>
      <c r="D1856" s="661" t="e">
        <f aca="false">IF(A1856="","",+B1856-C1856)</f>
        <v>#REF!</v>
      </c>
      <c r="E1856" s="662" t="e">
        <f aca="false">IF(A1856="","",IF(F1855="","",+E1855-F1855))</f>
        <v>#REF!</v>
      </c>
      <c r="F1856" s="662" t="e">
        <f aca="false">IF(A1856="","",IF(J1856="","",+J1856-H1856))</f>
        <v>#REF!</v>
      </c>
      <c r="G1856" s="662" t="e">
        <f aca="false">IF(A1856="","",IF(E1856="","",ROUND(+E1856*((1+B1856)^(1/12)-1),2)))</f>
        <v>#REF!</v>
      </c>
      <c r="H1856" s="662" t="e">
        <f aca="false">IF(A1856="","",IF(E1856="","",ROUND(+E1856*((1+D1856)^(1/12)-1),2)))</f>
        <v>#REF!</v>
      </c>
      <c r="I1856" s="662" t="e">
        <f aca="false">IF(A1856="","",+G1856-H1856)</f>
        <v>#REF!</v>
      </c>
      <c r="J1856" s="662" t="e">
        <f aca="false">IF(A1856="","",IF(#REF!="","",PMT((1+D1856)^(1/12)-1,(#REF!*12)-A1856+1,-E1856)))</f>
        <v>#REF!</v>
      </c>
    </row>
    <row r="1857" customFormat="false" ht="14.25" hidden="false" customHeight="false" outlineLevel="0" collapsed="false">
      <c r="A1857" s="660" t="e">
        <f aca="false">IF(A1856="","",IF(A1856=#REF!*12,"",+A1856+1))</f>
        <v>#REF!</v>
      </c>
      <c r="B1857" s="661" t="e">
        <f aca="false">IF(A1857="","",+B1856)</f>
        <v>#REF!</v>
      </c>
      <c r="C1857" s="661" t="e">
        <f aca="false">IF(A1857="","",IF(#REF!+'Plano Prestação Mensal Proposta'!A1857&gt;120,0,ROUND(IF(B1857&gt;0.045,(0.045*0.5),(0.5)*B1857),7)))</f>
        <v>#REF!</v>
      </c>
      <c r="D1857" s="661" t="e">
        <f aca="false">IF(A1857="","",+B1857-C1857)</f>
        <v>#REF!</v>
      </c>
      <c r="E1857" s="662" t="e">
        <f aca="false">IF(A1857="","",IF(F1856="","",+E1856-F1856))</f>
        <v>#REF!</v>
      </c>
      <c r="F1857" s="662" t="e">
        <f aca="false">IF(A1857="","",IF(J1857="","",+J1857-H1857))</f>
        <v>#REF!</v>
      </c>
      <c r="G1857" s="662" t="e">
        <f aca="false">IF(A1857="","",IF(E1857="","",ROUND(+E1857*((1+B1857)^(1/12)-1),2)))</f>
        <v>#REF!</v>
      </c>
      <c r="H1857" s="662" t="e">
        <f aca="false">IF(A1857="","",IF(E1857="","",ROUND(+E1857*((1+D1857)^(1/12)-1),2)))</f>
        <v>#REF!</v>
      </c>
      <c r="I1857" s="662" t="e">
        <f aca="false">IF(A1857="","",+G1857-H1857)</f>
        <v>#REF!</v>
      </c>
      <c r="J1857" s="662" t="e">
        <f aca="false">IF(A1857="","",IF(#REF!="","",PMT((1+D1857)^(1/12)-1,(#REF!*12)-A1857+1,-E1857)))</f>
        <v>#REF!</v>
      </c>
    </row>
    <row r="1858" customFormat="false" ht="14.25" hidden="false" customHeight="false" outlineLevel="0" collapsed="false">
      <c r="A1858" s="660" t="e">
        <f aca="false">IF(A1857="","",IF(A1857=#REF!*12,"",+A1857+1))</f>
        <v>#REF!</v>
      </c>
      <c r="B1858" s="661" t="e">
        <f aca="false">IF(A1858="","",+B1857)</f>
        <v>#REF!</v>
      </c>
      <c r="C1858" s="661" t="e">
        <f aca="false">IF(A1858="","",IF(#REF!+'Plano Prestação Mensal Proposta'!A1858&gt;120,0,ROUND(IF(B1858&gt;0.045,(0.045*0.5),(0.5)*B1858),7)))</f>
        <v>#REF!</v>
      </c>
      <c r="D1858" s="661" t="e">
        <f aca="false">IF(A1858="","",+B1858-C1858)</f>
        <v>#REF!</v>
      </c>
      <c r="E1858" s="662" t="e">
        <f aca="false">IF(A1858="","",IF(F1857="","",+E1857-F1857))</f>
        <v>#REF!</v>
      </c>
      <c r="F1858" s="662" t="e">
        <f aca="false">IF(A1858="","",IF(J1858="","",+J1858-H1858))</f>
        <v>#REF!</v>
      </c>
      <c r="G1858" s="662" t="e">
        <f aca="false">IF(A1858="","",IF(E1858="","",ROUND(+E1858*((1+B1858)^(1/12)-1),2)))</f>
        <v>#REF!</v>
      </c>
      <c r="H1858" s="662" t="e">
        <f aca="false">IF(A1858="","",IF(E1858="","",ROUND(+E1858*((1+D1858)^(1/12)-1),2)))</f>
        <v>#REF!</v>
      </c>
      <c r="I1858" s="662" t="e">
        <f aca="false">IF(A1858="","",+G1858-H1858)</f>
        <v>#REF!</v>
      </c>
      <c r="J1858" s="662" t="e">
        <f aca="false">IF(A1858="","",IF(#REF!="","",PMT((1+D1858)^(1/12)-1,(#REF!*12)-A1858+1,-E1858)))</f>
        <v>#REF!</v>
      </c>
    </row>
    <row r="1859" customFormat="false" ht="14.25" hidden="false" customHeight="false" outlineLevel="0" collapsed="false">
      <c r="A1859" s="660" t="e">
        <f aca="false">IF(A1858="","",IF(A1858=#REF!*12,"",+A1858+1))</f>
        <v>#REF!</v>
      </c>
      <c r="B1859" s="661" t="e">
        <f aca="false">IF(A1859="","",+B1858)</f>
        <v>#REF!</v>
      </c>
      <c r="C1859" s="661" t="e">
        <f aca="false">IF(A1859="","",IF(#REF!+'Plano Prestação Mensal Proposta'!A1859&gt;120,0,ROUND(IF(B1859&gt;0.045,(0.045*0.5),(0.5)*B1859),7)))</f>
        <v>#REF!</v>
      </c>
      <c r="D1859" s="661" t="e">
        <f aca="false">IF(A1859="","",+B1859-C1859)</f>
        <v>#REF!</v>
      </c>
      <c r="E1859" s="662" t="e">
        <f aca="false">IF(A1859="","",IF(F1858="","",+E1858-F1858))</f>
        <v>#REF!</v>
      </c>
      <c r="F1859" s="662" t="e">
        <f aca="false">IF(A1859="","",IF(J1859="","",+J1859-H1859))</f>
        <v>#REF!</v>
      </c>
      <c r="G1859" s="662" t="e">
        <f aca="false">IF(A1859="","",IF(E1859="","",ROUND(+E1859*((1+B1859)^(1/12)-1),2)))</f>
        <v>#REF!</v>
      </c>
      <c r="H1859" s="662" t="e">
        <f aca="false">IF(A1859="","",IF(E1859="","",ROUND(+E1859*((1+D1859)^(1/12)-1),2)))</f>
        <v>#REF!</v>
      </c>
      <c r="I1859" s="662" t="e">
        <f aca="false">IF(A1859="","",+G1859-H1859)</f>
        <v>#REF!</v>
      </c>
      <c r="J1859" s="662" t="e">
        <f aca="false">IF(A1859="","",IF(#REF!="","",PMT((1+D1859)^(1/12)-1,(#REF!*12)-A1859+1,-E1859)))</f>
        <v>#REF!</v>
      </c>
    </row>
    <row r="1860" customFormat="false" ht="14.25" hidden="false" customHeight="false" outlineLevel="0" collapsed="false">
      <c r="A1860" s="660" t="e">
        <f aca="false">IF(A1859="","",IF(A1859=#REF!*12,"",+A1859+1))</f>
        <v>#REF!</v>
      </c>
      <c r="B1860" s="661" t="e">
        <f aca="false">IF(A1860="","",+B1859)</f>
        <v>#REF!</v>
      </c>
      <c r="C1860" s="661" t="e">
        <f aca="false">IF(A1860="","",IF(#REF!+'Plano Prestação Mensal Proposta'!A1860&gt;120,0,ROUND(IF(B1860&gt;0.045,(0.045*0.5),(0.5)*B1860),7)))</f>
        <v>#REF!</v>
      </c>
      <c r="D1860" s="661" t="e">
        <f aca="false">IF(A1860="","",+B1860-C1860)</f>
        <v>#REF!</v>
      </c>
      <c r="E1860" s="662" t="e">
        <f aca="false">IF(A1860="","",IF(F1859="","",+E1859-F1859))</f>
        <v>#REF!</v>
      </c>
      <c r="F1860" s="662" t="e">
        <f aca="false">IF(A1860="","",IF(J1860="","",+J1860-H1860))</f>
        <v>#REF!</v>
      </c>
      <c r="G1860" s="662" t="e">
        <f aca="false">IF(A1860="","",IF(E1860="","",ROUND(+E1860*((1+B1860)^(1/12)-1),2)))</f>
        <v>#REF!</v>
      </c>
      <c r="H1860" s="662" t="e">
        <f aca="false">IF(A1860="","",IF(E1860="","",ROUND(+E1860*((1+D1860)^(1/12)-1),2)))</f>
        <v>#REF!</v>
      </c>
      <c r="I1860" s="662" t="e">
        <f aca="false">IF(A1860="","",+G1860-H1860)</f>
        <v>#REF!</v>
      </c>
      <c r="J1860" s="662" t="e">
        <f aca="false">IF(A1860="","",IF(#REF!="","",PMT((1+D1860)^(1/12)-1,(#REF!*12)-A1860+1,-E1860)))</f>
        <v>#REF!</v>
      </c>
    </row>
    <row r="1861" customFormat="false" ht="14.25" hidden="false" customHeight="false" outlineLevel="0" collapsed="false">
      <c r="A1861" s="660" t="e">
        <f aca="false">IF(A1860="","",IF(A1860=#REF!*12,"",+A1860+1))</f>
        <v>#REF!</v>
      </c>
      <c r="B1861" s="661" t="e">
        <f aca="false">IF(A1861="","",+B1860)</f>
        <v>#REF!</v>
      </c>
      <c r="C1861" s="661" t="e">
        <f aca="false">IF(A1861="","",IF(#REF!+'Plano Prestação Mensal Proposta'!A1861&gt;120,0,ROUND(IF(B1861&gt;0.045,(0.045*0.5),(0.5)*B1861),7)))</f>
        <v>#REF!</v>
      </c>
      <c r="D1861" s="661" t="e">
        <f aca="false">IF(A1861="","",+B1861-C1861)</f>
        <v>#REF!</v>
      </c>
      <c r="E1861" s="662" t="e">
        <f aca="false">IF(A1861="","",IF(F1860="","",+E1860-F1860))</f>
        <v>#REF!</v>
      </c>
      <c r="F1861" s="662" t="e">
        <f aca="false">IF(A1861="","",IF(J1861="","",+J1861-H1861))</f>
        <v>#REF!</v>
      </c>
      <c r="G1861" s="662" t="e">
        <f aca="false">IF(A1861="","",IF(E1861="","",ROUND(+E1861*((1+B1861)^(1/12)-1),2)))</f>
        <v>#REF!</v>
      </c>
      <c r="H1861" s="662" t="e">
        <f aca="false">IF(A1861="","",IF(E1861="","",ROUND(+E1861*((1+D1861)^(1/12)-1),2)))</f>
        <v>#REF!</v>
      </c>
      <c r="I1861" s="662" t="e">
        <f aca="false">IF(A1861="","",+G1861-H1861)</f>
        <v>#REF!</v>
      </c>
      <c r="J1861" s="662" t="e">
        <f aca="false">IF(A1861="","",IF(#REF!="","",PMT((1+D1861)^(1/12)-1,(#REF!*12)-A1861+1,-E1861)))</f>
        <v>#REF!</v>
      </c>
    </row>
    <row r="1862" customFormat="false" ht="14.25" hidden="false" customHeight="false" outlineLevel="0" collapsed="false">
      <c r="A1862" s="660" t="e">
        <f aca="false">IF(A1861="","",IF(A1861=#REF!*12,"",+A1861+1))</f>
        <v>#REF!</v>
      </c>
      <c r="B1862" s="661" t="e">
        <f aca="false">IF(A1862="","",+B1861)</f>
        <v>#REF!</v>
      </c>
      <c r="C1862" s="661" t="e">
        <f aca="false">IF(A1862="","",IF(#REF!+'Plano Prestação Mensal Proposta'!A1862&gt;120,0,ROUND(IF(B1862&gt;0.045,(0.045*0.5),(0.5)*B1862),7)))</f>
        <v>#REF!</v>
      </c>
      <c r="D1862" s="661" t="e">
        <f aca="false">IF(A1862="","",+B1862-C1862)</f>
        <v>#REF!</v>
      </c>
      <c r="E1862" s="662" t="e">
        <f aca="false">IF(A1862="","",IF(F1861="","",+E1861-F1861))</f>
        <v>#REF!</v>
      </c>
      <c r="F1862" s="662" t="e">
        <f aca="false">IF(A1862="","",IF(J1862="","",+J1862-H1862))</f>
        <v>#REF!</v>
      </c>
      <c r="G1862" s="662" t="e">
        <f aca="false">IF(A1862="","",IF(E1862="","",ROUND(+E1862*((1+B1862)^(1/12)-1),2)))</f>
        <v>#REF!</v>
      </c>
      <c r="H1862" s="662" t="e">
        <f aca="false">IF(A1862="","",IF(E1862="","",ROUND(+E1862*((1+D1862)^(1/12)-1),2)))</f>
        <v>#REF!</v>
      </c>
      <c r="I1862" s="662" t="e">
        <f aca="false">IF(A1862="","",+G1862-H1862)</f>
        <v>#REF!</v>
      </c>
      <c r="J1862" s="662" t="e">
        <f aca="false">IF(A1862="","",IF(#REF!="","",PMT((1+D1862)^(1/12)-1,(#REF!*12)-A1862+1,-E1862)))</f>
        <v>#REF!</v>
      </c>
    </row>
    <row r="1863" customFormat="false" ht="14.25" hidden="false" customHeight="false" outlineLevel="0" collapsed="false">
      <c r="A1863" s="660" t="e">
        <f aca="false">IF(A1862="","",IF(A1862=#REF!*12,"",+A1862+1))</f>
        <v>#REF!</v>
      </c>
      <c r="B1863" s="661" t="e">
        <f aca="false">IF(A1863="","",+B1862)</f>
        <v>#REF!</v>
      </c>
      <c r="C1863" s="661" t="e">
        <f aca="false">IF(A1863="","",IF(#REF!+'Plano Prestação Mensal Proposta'!A1863&gt;120,0,ROUND(IF(B1863&gt;0.045,(0.045*0.5),(0.5)*B1863),7)))</f>
        <v>#REF!</v>
      </c>
      <c r="D1863" s="661" t="e">
        <f aca="false">IF(A1863="","",+B1863-C1863)</f>
        <v>#REF!</v>
      </c>
      <c r="E1863" s="662" t="e">
        <f aca="false">IF(A1863="","",IF(F1862="","",+E1862-F1862))</f>
        <v>#REF!</v>
      </c>
      <c r="F1863" s="662" t="e">
        <f aca="false">IF(A1863="","",IF(J1863="","",+J1863-H1863))</f>
        <v>#REF!</v>
      </c>
      <c r="G1863" s="662" t="e">
        <f aca="false">IF(A1863="","",IF(E1863="","",ROUND(+E1863*((1+B1863)^(1/12)-1),2)))</f>
        <v>#REF!</v>
      </c>
      <c r="H1863" s="662" t="e">
        <f aca="false">IF(A1863="","",IF(E1863="","",ROUND(+E1863*((1+D1863)^(1/12)-1),2)))</f>
        <v>#REF!</v>
      </c>
      <c r="I1863" s="662" t="e">
        <f aca="false">IF(A1863="","",+G1863-H1863)</f>
        <v>#REF!</v>
      </c>
      <c r="J1863" s="662" t="e">
        <f aca="false">IF(A1863="","",IF(#REF!="","",PMT((1+D1863)^(1/12)-1,(#REF!*12)-A1863+1,-E1863)))</f>
        <v>#REF!</v>
      </c>
    </row>
    <row r="1864" customFormat="false" ht="14.25" hidden="false" customHeight="false" outlineLevel="0" collapsed="false">
      <c r="A1864" s="660" t="e">
        <f aca="false">IF(A1863="","",IF(A1863=#REF!*12,"",+A1863+1))</f>
        <v>#REF!</v>
      </c>
      <c r="B1864" s="661" t="e">
        <f aca="false">IF(A1864="","",+B1863)</f>
        <v>#REF!</v>
      </c>
      <c r="C1864" s="661" t="e">
        <f aca="false">IF(A1864="","",IF(#REF!+'Plano Prestação Mensal Proposta'!A1864&gt;120,0,ROUND(IF(B1864&gt;0.045,(0.045*0.5),(0.5)*B1864),7)))</f>
        <v>#REF!</v>
      </c>
      <c r="D1864" s="661" t="e">
        <f aca="false">IF(A1864="","",+B1864-C1864)</f>
        <v>#REF!</v>
      </c>
      <c r="E1864" s="662" t="e">
        <f aca="false">IF(A1864="","",IF(F1863="","",+E1863-F1863))</f>
        <v>#REF!</v>
      </c>
      <c r="F1864" s="662" t="e">
        <f aca="false">IF(A1864="","",IF(J1864="","",+J1864-H1864))</f>
        <v>#REF!</v>
      </c>
      <c r="G1864" s="662" t="e">
        <f aca="false">IF(A1864="","",IF(E1864="","",ROUND(+E1864*((1+B1864)^(1/12)-1),2)))</f>
        <v>#REF!</v>
      </c>
      <c r="H1864" s="662" t="e">
        <f aca="false">IF(A1864="","",IF(E1864="","",ROUND(+E1864*((1+D1864)^(1/12)-1),2)))</f>
        <v>#REF!</v>
      </c>
      <c r="I1864" s="662" t="e">
        <f aca="false">IF(A1864="","",+G1864-H1864)</f>
        <v>#REF!</v>
      </c>
      <c r="J1864" s="662" t="e">
        <f aca="false">IF(A1864="","",IF(#REF!="","",PMT((1+D1864)^(1/12)-1,(#REF!*12)-A1864+1,-E1864)))</f>
        <v>#REF!</v>
      </c>
    </row>
    <row r="1865" customFormat="false" ht="14.25" hidden="false" customHeight="false" outlineLevel="0" collapsed="false">
      <c r="A1865" s="660" t="e">
        <f aca="false">IF(A1864="","",IF(A1864=#REF!*12,"",+A1864+1))</f>
        <v>#REF!</v>
      </c>
      <c r="B1865" s="661" t="e">
        <f aca="false">IF(A1865="","",+B1864)</f>
        <v>#REF!</v>
      </c>
      <c r="C1865" s="661" t="e">
        <f aca="false">IF(A1865="","",IF(#REF!+'Plano Prestação Mensal Proposta'!A1865&gt;120,0,ROUND(IF(B1865&gt;0.045,(0.045*0.5),(0.5)*B1865),7)))</f>
        <v>#REF!</v>
      </c>
      <c r="D1865" s="661" t="e">
        <f aca="false">IF(A1865="","",+B1865-C1865)</f>
        <v>#REF!</v>
      </c>
      <c r="E1865" s="662" t="e">
        <f aca="false">IF(A1865="","",IF(F1864="","",+E1864-F1864))</f>
        <v>#REF!</v>
      </c>
      <c r="F1865" s="662" t="e">
        <f aca="false">IF(A1865="","",IF(J1865="","",+J1865-H1865))</f>
        <v>#REF!</v>
      </c>
      <c r="G1865" s="662" t="e">
        <f aca="false">IF(A1865="","",IF(E1865="","",ROUND(+E1865*((1+B1865)^(1/12)-1),2)))</f>
        <v>#REF!</v>
      </c>
      <c r="H1865" s="662" t="e">
        <f aca="false">IF(A1865="","",IF(E1865="","",ROUND(+E1865*((1+D1865)^(1/12)-1),2)))</f>
        <v>#REF!</v>
      </c>
      <c r="I1865" s="662" t="e">
        <f aca="false">IF(A1865="","",+G1865-H1865)</f>
        <v>#REF!</v>
      </c>
      <c r="J1865" s="662" t="e">
        <f aca="false">IF(A1865="","",IF(#REF!="","",PMT((1+D1865)^(1/12)-1,(#REF!*12)-A1865+1,-E1865)))</f>
        <v>#REF!</v>
      </c>
    </row>
    <row r="1866" customFormat="false" ht="14.25" hidden="false" customHeight="false" outlineLevel="0" collapsed="false">
      <c r="A1866" s="660" t="e">
        <f aca="false">IF(A1865="","",IF(A1865=#REF!*12,"",+A1865+1))</f>
        <v>#REF!</v>
      </c>
      <c r="B1866" s="661" t="e">
        <f aca="false">IF(A1866="","",+B1865)</f>
        <v>#REF!</v>
      </c>
      <c r="C1866" s="661" t="e">
        <f aca="false">IF(A1866="","",IF(#REF!+'Plano Prestação Mensal Proposta'!A1866&gt;120,0,ROUND(IF(B1866&gt;0.045,(0.045*0.5),(0.5)*B1866),7)))</f>
        <v>#REF!</v>
      </c>
      <c r="D1866" s="661" t="e">
        <f aca="false">IF(A1866="","",+B1866-C1866)</f>
        <v>#REF!</v>
      </c>
      <c r="E1866" s="662" t="e">
        <f aca="false">IF(A1866="","",IF(F1865="","",+E1865-F1865))</f>
        <v>#REF!</v>
      </c>
      <c r="F1866" s="662" t="e">
        <f aca="false">IF(A1866="","",IF(J1866="","",+J1866-H1866))</f>
        <v>#REF!</v>
      </c>
      <c r="G1866" s="662" t="e">
        <f aca="false">IF(A1866="","",IF(E1866="","",ROUND(+E1866*((1+B1866)^(1/12)-1),2)))</f>
        <v>#REF!</v>
      </c>
      <c r="H1866" s="662" t="e">
        <f aca="false">IF(A1866="","",IF(E1866="","",ROUND(+E1866*((1+D1866)^(1/12)-1),2)))</f>
        <v>#REF!</v>
      </c>
      <c r="I1866" s="662" t="e">
        <f aca="false">IF(A1866="","",+G1866-H1866)</f>
        <v>#REF!</v>
      </c>
      <c r="J1866" s="662" t="e">
        <f aca="false">IF(A1866="","",IF(#REF!="","",PMT((1+D1866)^(1/12)-1,(#REF!*12)-A1866+1,-E1866)))</f>
        <v>#REF!</v>
      </c>
    </row>
    <row r="1867" customFormat="false" ht="14.25" hidden="false" customHeight="false" outlineLevel="0" collapsed="false">
      <c r="A1867" s="660" t="e">
        <f aca="false">IF(A1866="","",IF(A1866=#REF!*12,"",+A1866+1))</f>
        <v>#REF!</v>
      </c>
      <c r="B1867" s="661" t="e">
        <f aca="false">IF(A1867="","",+B1866)</f>
        <v>#REF!</v>
      </c>
      <c r="C1867" s="661" t="e">
        <f aca="false">IF(A1867="","",IF(#REF!+'Plano Prestação Mensal Proposta'!A1867&gt;120,0,ROUND(IF(B1867&gt;0.045,(0.045*0.5),(0.5)*B1867),7)))</f>
        <v>#REF!</v>
      </c>
      <c r="D1867" s="661" t="e">
        <f aca="false">IF(A1867="","",+B1867-C1867)</f>
        <v>#REF!</v>
      </c>
      <c r="E1867" s="662" t="e">
        <f aca="false">IF(A1867="","",IF(F1866="","",+E1866-F1866))</f>
        <v>#REF!</v>
      </c>
      <c r="F1867" s="662" t="e">
        <f aca="false">IF(A1867="","",IF(J1867="","",+J1867-H1867))</f>
        <v>#REF!</v>
      </c>
      <c r="G1867" s="662" t="e">
        <f aca="false">IF(A1867="","",IF(E1867="","",ROUND(+E1867*((1+B1867)^(1/12)-1),2)))</f>
        <v>#REF!</v>
      </c>
      <c r="H1867" s="662" t="e">
        <f aca="false">IF(A1867="","",IF(E1867="","",ROUND(+E1867*((1+D1867)^(1/12)-1),2)))</f>
        <v>#REF!</v>
      </c>
      <c r="I1867" s="662" t="e">
        <f aca="false">IF(A1867="","",+G1867-H1867)</f>
        <v>#REF!</v>
      </c>
      <c r="J1867" s="662" t="e">
        <f aca="false">IF(A1867="","",IF(#REF!="","",PMT((1+D1867)^(1/12)-1,(#REF!*12)-A1867+1,-E1867)))</f>
        <v>#REF!</v>
      </c>
    </row>
    <row r="1868" customFormat="false" ht="14.25" hidden="false" customHeight="false" outlineLevel="0" collapsed="false">
      <c r="A1868" s="660" t="e">
        <f aca="false">IF(A1867="","",IF(A1867=#REF!*12,"",+A1867+1))</f>
        <v>#REF!</v>
      </c>
      <c r="B1868" s="661" t="e">
        <f aca="false">IF(A1868="","",+B1867)</f>
        <v>#REF!</v>
      </c>
      <c r="C1868" s="661" t="e">
        <f aca="false">IF(A1868="","",IF(#REF!+'Plano Prestação Mensal Proposta'!A1868&gt;120,0,ROUND(IF(B1868&gt;0.045,(0.045*0.5),(0.5)*B1868),7)))</f>
        <v>#REF!</v>
      </c>
      <c r="D1868" s="661" t="e">
        <f aca="false">IF(A1868="","",+B1868-C1868)</f>
        <v>#REF!</v>
      </c>
      <c r="E1868" s="662" t="e">
        <f aca="false">IF(A1868="","",IF(F1867="","",+E1867-F1867))</f>
        <v>#REF!</v>
      </c>
      <c r="F1868" s="662" t="e">
        <f aca="false">IF(A1868="","",IF(J1868="","",+J1868-H1868))</f>
        <v>#REF!</v>
      </c>
      <c r="G1868" s="662" t="e">
        <f aca="false">IF(A1868="","",IF(E1868="","",ROUND(+E1868*((1+B1868)^(1/12)-1),2)))</f>
        <v>#REF!</v>
      </c>
      <c r="H1868" s="662" t="e">
        <f aca="false">IF(A1868="","",IF(E1868="","",ROUND(+E1868*((1+D1868)^(1/12)-1),2)))</f>
        <v>#REF!</v>
      </c>
      <c r="I1868" s="662" t="e">
        <f aca="false">IF(A1868="","",+G1868-H1868)</f>
        <v>#REF!</v>
      </c>
      <c r="J1868" s="662" t="e">
        <f aca="false">IF(A1868="","",IF(#REF!="","",PMT((1+D1868)^(1/12)-1,(#REF!*12)-A1868+1,-E1868)))</f>
        <v>#REF!</v>
      </c>
    </row>
    <row r="1869" customFormat="false" ht="14.25" hidden="false" customHeight="false" outlineLevel="0" collapsed="false">
      <c r="A1869" s="660" t="e">
        <f aca="false">IF(A1868="","",IF(A1868=#REF!*12,"",+A1868+1))</f>
        <v>#REF!</v>
      </c>
      <c r="B1869" s="661" t="e">
        <f aca="false">IF(A1869="","",+B1868)</f>
        <v>#REF!</v>
      </c>
      <c r="C1869" s="661" t="e">
        <f aca="false">IF(A1869="","",IF(#REF!+'Plano Prestação Mensal Proposta'!A1869&gt;120,0,ROUND(IF(B1869&gt;0.045,(0.045*0.5),(0.5)*B1869),7)))</f>
        <v>#REF!</v>
      </c>
      <c r="D1869" s="661" t="e">
        <f aca="false">IF(A1869="","",+B1869-C1869)</f>
        <v>#REF!</v>
      </c>
      <c r="E1869" s="662" t="e">
        <f aca="false">IF(A1869="","",IF(F1868="","",+E1868-F1868))</f>
        <v>#REF!</v>
      </c>
      <c r="F1869" s="662" t="e">
        <f aca="false">IF(A1869="","",IF(J1869="","",+J1869-H1869))</f>
        <v>#REF!</v>
      </c>
      <c r="G1869" s="662" t="e">
        <f aca="false">IF(A1869="","",IF(E1869="","",ROUND(+E1869*((1+B1869)^(1/12)-1),2)))</f>
        <v>#REF!</v>
      </c>
      <c r="H1869" s="662" t="e">
        <f aca="false">IF(A1869="","",IF(E1869="","",ROUND(+E1869*((1+D1869)^(1/12)-1),2)))</f>
        <v>#REF!</v>
      </c>
      <c r="I1869" s="662" t="e">
        <f aca="false">IF(A1869="","",+G1869-H1869)</f>
        <v>#REF!</v>
      </c>
      <c r="J1869" s="662" t="e">
        <f aca="false">IF(A1869="","",IF(#REF!="","",PMT((1+D1869)^(1/12)-1,(#REF!*12)-A1869+1,-E1869)))</f>
        <v>#REF!</v>
      </c>
    </row>
    <row r="1870" customFormat="false" ht="14.25" hidden="false" customHeight="false" outlineLevel="0" collapsed="false">
      <c r="A1870" s="660" t="e">
        <f aca="false">IF(A1869="","",IF(A1869=#REF!*12,"",+A1869+1))</f>
        <v>#REF!</v>
      </c>
      <c r="B1870" s="661" t="e">
        <f aca="false">IF(A1870="","",+B1869)</f>
        <v>#REF!</v>
      </c>
      <c r="C1870" s="661" t="e">
        <f aca="false">IF(A1870="","",IF(#REF!+'Plano Prestação Mensal Proposta'!A1870&gt;120,0,ROUND(IF(B1870&gt;0.045,(0.045*0.5),(0.5)*B1870),7)))</f>
        <v>#REF!</v>
      </c>
      <c r="D1870" s="661" t="e">
        <f aca="false">IF(A1870="","",+B1870-C1870)</f>
        <v>#REF!</v>
      </c>
      <c r="E1870" s="662" t="e">
        <f aca="false">IF(A1870="","",IF(F1869="","",+E1869-F1869))</f>
        <v>#REF!</v>
      </c>
      <c r="F1870" s="662" t="e">
        <f aca="false">IF(A1870="","",IF(J1870="","",+J1870-H1870))</f>
        <v>#REF!</v>
      </c>
      <c r="G1870" s="662" t="e">
        <f aca="false">IF(A1870="","",IF(E1870="","",ROUND(+E1870*((1+B1870)^(1/12)-1),2)))</f>
        <v>#REF!</v>
      </c>
      <c r="H1870" s="662" t="e">
        <f aca="false">IF(A1870="","",IF(E1870="","",ROUND(+E1870*((1+D1870)^(1/12)-1),2)))</f>
        <v>#REF!</v>
      </c>
      <c r="I1870" s="662" t="e">
        <f aca="false">IF(A1870="","",+G1870-H1870)</f>
        <v>#REF!</v>
      </c>
      <c r="J1870" s="662" t="e">
        <f aca="false">IF(A1870="","",IF(#REF!="","",PMT((1+D1870)^(1/12)-1,(#REF!*12)-A1870+1,-E1870)))</f>
        <v>#REF!</v>
      </c>
    </row>
    <row r="1871" customFormat="false" ht="14.25" hidden="false" customHeight="false" outlineLevel="0" collapsed="false">
      <c r="A1871" s="660" t="e">
        <f aca="false">IF(A1870="","",IF(A1870=#REF!*12,"",+A1870+1))</f>
        <v>#REF!</v>
      </c>
      <c r="B1871" s="661" t="e">
        <f aca="false">IF(A1871="","",+B1870)</f>
        <v>#REF!</v>
      </c>
      <c r="C1871" s="661" t="e">
        <f aca="false">IF(A1871="","",IF(#REF!+'Plano Prestação Mensal Proposta'!A1871&gt;120,0,ROUND(IF(B1871&gt;0.045,(0.045*0.5),(0.5)*B1871),7)))</f>
        <v>#REF!</v>
      </c>
      <c r="D1871" s="661" t="e">
        <f aca="false">IF(A1871="","",+B1871-C1871)</f>
        <v>#REF!</v>
      </c>
      <c r="E1871" s="662" t="e">
        <f aca="false">IF(A1871="","",IF(F1870="","",+E1870-F1870))</f>
        <v>#REF!</v>
      </c>
      <c r="F1871" s="662" t="e">
        <f aca="false">IF(A1871="","",IF(J1871="","",+J1871-H1871))</f>
        <v>#REF!</v>
      </c>
      <c r="G1871" s="662" t="e">
        <f aca="false">IF(A1871="","",IF(E1871="","",ROUND(+E1871*((1+B1871)^(1/12)-1),2)))</f>
        <v>#REF!</v>
      </c>
      <c r="H1871" s="662" t="e">
        <f aca="false">IF(A1871="","",IF(E1871="","",ROUND(+E1871*((1+D1871)^(1/12)-1),2)))</f>
        <v>#REF!</v>
      </c>
      <c r="I1871" s="662" t="e">
        <f aca="false">IF(A1871="","",+G1871-H1871)</f>
        <v>#REF!</v>
      </c>
      <c r="J1871" s="662" t="e">
        <f aca="false">IF(A1871="","",IF(#REF!="","",PMT((1+D1871)^(1/12)-1,(#REF!*12)-A1871+1,-E1871)))</f>
        <v>#REF!</v>
      </c>
    </row>
    <row r="1872" customFormat="false" ht="14.25" hidden="false" customHeight="false" outlineLevel="0" collapsed="false">
      <c r="A1872" s="660" t="e">
        <f aca="false">IF(A1871="","",IF(A1871=#REF!*12,"",+A1871+1))</f>
        <v>#REF!</v>
      </c>
      <c r="B1872" s="661" t="e">
        <f aca="false">IF(A1872="","",+B1871)</f>
        <v>#REF!</v>
      </c>
      <c r="C1872" s="661" t="e">
        <f aca="false">IF(A1872="","",IF(#REF!+'Plano Prestação Mensal Proposta'!A1872&gt;120,0,ROUND(IF(B1872&gt;0.045,(0.045*0.5),(0.5)*B1872),7)))</f>
        <v>#REF!</v>
      </c>
      <c r="D1872" s="661" t="e">
        <f aca="false">IF(A1872="","",+B1872-C1872)</f>
        <v>#REF!</v>
      </c>
      <c r="E1872" s="662" t="e">
        <f aca="false">IF(A1872="","",IF(F1871="","",+E1871-F1871))</f>
        <v>#REF!</v>
      </c>
      <c r="F1872" s="662" t="e">
        <f aca="false">IF(A1872="","",IF(J1872="","",+J1872-H1872))</f>
        <v>#REF!</v>
      </c>
      <c r="G1872" s="662" t="e">
        <f aca="false">IF(A1872="","",IF(E1872="","",ROUND(+E1872*((1+B1872)^(1/12)-1),2)))</f>
        <v>#REF!</v>
      </c>
      <c r="H1872" s="662" t="e">
        <f aca="false">IF(A1872="","",IF(E1872="","",ROUND(+E1872*((1+D1872)^(1/12)-1),2)))</f>
        <v>#REF!</v>
      </c>
      <c r="I1872" s="662" t="e">
        <f aca="false">IF(A1872="","",+G1872-H1872)</f>
        <v>#REF!</v>
      </c>
      <c r="J1872" s="662" t="e">
        <f aca="false">IF(A1872="","",IF(#REF!="","",PMT((1+D1872)^(1/12)-1,(#REF!*12)-A1872+1,-E1872)))</f>
        <v>#REF!</v>
      </c>
    </row>
    <row r="1873" customFormat="false" ht="14.25" hidden="false" customHeight="false" outlineLevel="0" collapsed="false">
      <c r="A1873" s="660" t="e">
        <f aca="false">IF(A1872="","",IF(A1872=#REF!*12,"",+A1872+1))</f>
        <v>#REF!</v>
      </c>
      <c r="B1873" s="661" t="e">
        <f aca="false">IF(A1873="","",+B1872)</f>
        <v>#REF!</v>
      </c>
      <c r="C1873" s="661" t="e">
        <f aca="false">IF(A1873="","",IF(#REF!+'Plano Prestação Mensal Proposta'!A1873&gt;120,0,ROUND(IF(B1873&gt;0.045,(0.045*0.5),(0.5)*B1873),7)))</f>
        <v>#REF!</v>
      </c>
      <c r="D1873" s="661" t="e">
        <f aca="false">IF(A1873="","",+B1873-C1873)</f>
        <v>#REF!</v>
      </c>
      <c r="E1873" s="662" t="e">
        <f aca="false">IF(A1873="","",IF(F1872="","",+E1872-F1872))</f>
        <v>#REF!</v>
      </c>
      <c r="F1873" s="662" t="e">
        <f aca="false">IF(A1873="","",IF(J1873="","",+J1873-H1873))</f>
        <v>#REF!</v>
      </c>
      <c r="G1873" s="662" t="e">
        <f aca="false">IF(A1873="","",IF(E1873="","",ROUND(+E1873*((1+B1873)^(1/12)-1),2)))</f>
        <v>#REF!</v>
      </c>
      <c r="H1873" s="662" t="e">
        <f aca="false">IF(A1873="","",IF(E1873="","",ROUND(+E1873*((1+D1873)^(1/12)-1),2)))</f>
        <v>#REF!</v>
      </c>
      <c r="I1873" s="662" t="e">
        <f aca="false">IF(A1873="","",+G1873-H1873)</f>
        <v>#REF!</v>
      </c>
      <c r="J1873" s="662" t="e">
        <f aca="false">IF(A1873="","",IF(#REF!="","",PMT((1+D1873)^(1/12)-1,(#REF!*12)-A1873+1,-E1873)))</f>
        <v>#REF!</v>
      </c>
    </row>
    <row r="1874" customFormat="false" ht="14.25" hidden="false" customHeight="false" outlineLevel="0" collapsed="false">
      <c r="A1874" s="660" t="e">
        <f aca="false">IF(A1873="","",IF(A1873=#REF!*12,"",+A1873+1))</f>
        <v>#REF!</v>
      </c>
      <c r="B1874" s="661" t="e">
        <f aca="false">IF(A1874="","",+B1873)</f>
        <v>#REF!</v>
      </c>
      <c r="C1874" s="661" t="e">
        <f aca="false">IF(A1874="","",IF(#REF!+'Plano Prestação Mensal Proposta'!A1874&gt;120,0,ROUND(IF(B1874&gt;0.045,(0.045*0.5),(0.5)*B1874),7)))</f>
        <v>#REF!</v>
      </c>
      <c r="D1874" s="661" t="e">
        <f aca="false">IF(A1874="","",+B1874-C1874)</f>
        <v>#REF!</v>
      </c>
      <c r="E1874" s="662" t="e">
        <f aca="false">IF(A1874="","",IF(F1873="","",+E1873-F1873))</f>
        <v>#REF!</v>
      </c>
      <c r="F1874" s="662" t="e">
        <f aca="false">IF(A1874="","",IF(J1874="","",+J1874-H1874))</f>
        <v>#REF!</v>
      </c>
      <c r="G1874" s="662" t="e">
        <f aca="false">IF(A1874="","",IF(E1874="","",ROUND(+E1874*((1+B1874)^(1/12)-1),2)))</f>
        <v>#REF!</v>
      </c>
      <c r="H1874" s="662" t="e">
        <f aca="false">IF(A1874="","",IF(E1874="","",ROUND(+E1874*((1+D1874)^(1/12)-1),2)))</f>
        <v>#REF!</v>
      </c>
      <c r="I1874" s="662" t="e">
        <f aca="false">IF(A1874="","",+G1874-H1874)</f>
        <v>#REF!</v>
      </c>
      <c r="J1874" s="662" t="e">
        <f aca="false">IF(A1874="","",IF(#REF!="","",PMT((1+D1874)^(1/12)-1,(#REF!*12)-A1874+1,-E1874)))</f>
        <v>#REF!</v>
      </c>
    </row>
    <row r="1875" customFormat="false" ht="14.25" hidden="false" customHeight="false" outlineLevel="0" collapsed="false">
      <c r="A1875" s="660" t="e">
        <f aca="false">IF(A1874="","",IF(A1874=#REF!*12,"",+A1874+1))</f>
        <v>#REF!</v>
      </c>
      <c r="B1875" s="661" t="e">
        <f aca="false">IF(A1875="","",+B1874)</f>
        <v>#REF!</v>
      </c>
      <c r="C1875" s="661" t="e">
        <f aca="false">IF(A1875="","",IF(#REF!+'Plano Prestação Mensal Proposta'!A1875&gt;120,0,ROUND(IF(B1875&gt;0.045,(0.045*0.5),(0.5)*B1875),7)))</f>
        <v>#REF!</v>
      </c>
      <c r="D1875" s="661" t="e">
        <f aca="false">IF(A1875="","",+B1875-C1875)</f>
        <v>#REF!</v>
      </c>
      <c r="E1875" s="662" t="e">
        <f aca="false">IF(A1875="","",IF(F1874="","",+E1874-F1874))</f>
        <v>#REF!</v>
      </c>
      <c r="F1875" s="662" t="e">
        <f aca="false">IF(A1875="","",IF(J1875="","",+J1875-H1875))</f>
        <v>#REF!</v>
      </c>
      <c r="G1875" s="662" t="e">
        <f aca="false">IF(A1875="","",IF(E1875="","",ROUND(+E1875*((1+B1875)^(1/12)-1),2)))</f>
        <v>#REF!</v>
      </c>
      <c r="H1875" s="662" t="e">
        <f aca="false">IF(A1875="","",IF(E1875="","",ROUND(+E1875*((1+D1875)^(1/12)-1),2)))</f>
        <v>#REF!</v>
      </c>
      <c r="I1875" s="662" t="e">
        <f aca="false">IF(A1875="","",+G1875-H1875)</f>
        <v>#REF!</v>
      </c>
      <c r="J1875" s="662" t="e">
        <f aca="false">IF(A1875="","",IF(#REF!="","",PMT((1+D1875)^(1/12)-1,(#REF!*12)-A1875+1,-E1875)))</f>
        <v>#REF!</v>
      </c>
    </row>
    <row r="1876" customFormat="false" ht="14.25" hidden="false" customHeight="false" outlineLevel="0" collapsed="false">
      <c r="A1876" s="660" t="e">
        <f aca="false">IF(A1875="","",IF(A1875=#REF!*12,"",+A1875+1))</f>
        <v>#REF!</v>
      </c>
      <c r="B1876" s="661" t="e">
        <f aca="false">IF(A1876="","",+B1875)</f>
        <v>#REF!</v>
      </c>
      <c r="C1876" s="661" t="e">
        <f aca="false">IF(A1876="","",IF(#REF!+'Plano Prestação Mensal Proposta'!A1876&gt;120,0,ROUND(IF(B1876&gt;0.045,(0.045*0.5),(0.5)*B1876),7)))</f>
        <v>#REF!</v>
      </c>
      <c r="D1876" s="661" t="e">
        <f aca="false">IF(A1876="","",+B1876-C1876)</f>
        <v>#REF!</v>
      </c>
      <c r="E1876" s="662" t="e">
        <f aca="false">IF(A1876="","",IF(F1875="","",+E1875-F1875))</f>
        <v>#REF!</v>
      </c>
      <c r="F1876" s="662" t="e">
        <f aca="false">IF(A1876="","",IF(J1876="","",+J1876-H1876))</f>
        <v>#REF!</v>
      </c>
      <c r="G1876" s="662" t="e">
        <f aca="false">IF(A1876="","",IF(E1876="","",ROUND(+E1876*((1+B1876)^(1/12)-1),2)))</f>
        <v>#REF!</v>
      </c>
      <c r="H1876" s="662" t="e">
        <f aca="false">IF(A1876="","",IF(E1876="","",ROUND(+E1876*((1+D1876)^(1/12)-1),2)))</f>
        <v>#REF!</v>
      </c>
      <c r="I1876" s="662" t="e">
        <f aca="false">IF(A1876="","",+G1876-H1876)</f>
        <v>#REF!</v>
      </c>
      <c r="J1876" s="662" t="e">
        <f aca="false">IF(A1876="","",IF(#REF!="","",PMT((1+D1876)^(1/12)-1,(#REF!*12)-A1876+1,-E1876)))</f>
        <v>#REF!</v>
      </c>
    </row>
    <row r="1877" customFormat="false" ht="14.25" hidden="false" customHeight="false" outlineLevel="0" collapsed="false">
      <c r="A1877" s="660" t="e">
        <f aca="false">IF(A1876="","",IF(A1876=#REF!*12,"",+A1876+1))</f>
        <v>#REF!</v>
      </c>
      <c r="B1877" s="661" t="e">
        <f aca="false">IF(A1877="","",+B1876)</f>
        <v>#REF!</v>
      </c>
      <c r="C1877" s="661" t="e">
        <f aca="false">IF(A1877="","",IF(#REF!+'Plano Prestação Mensal Proposta'!A1877&gt;120,0,ROUND(IF(B1877&gt;0.045,(0.045*0.5),(0.5)*B1877),7)))</f>
        <v>#REF!</v>
      </c>
      <c r="D1877" s="661" t="e">
        <f aca="false">IF(A1877="","",+B1877-C1877)</f>
        <v>#REF!</v>
      </c>
      <c r="E1877" s="662" t="e">
        <f aca="false">IF(A1877="","",IF(F1876="","",+E1876-F1876))</f>
        <v>#REF!</v>
      </c>
      <c r="F1877" s="662" t="e">
        <f aca="false">IF(A1877="","",IF(J1877="","",+J1877-H1877))</f>
        <v>#REF!</v>
      </c>
      <c r="G1877" s="662" t="e">
        <f aca="false">IF(A1877="","",IF(E1877="","",ROUND(+E1877*((1+B1877)^(1/12)-1),2)))</f>
        <v>#REF!</v>
      </c>
      <c r="H1877" s="662" t="e">
        <f aca="false">IF(A1877="","",IF(E1877="","",ROUND(+E1877*((1+D1877)^(1/12)-1),2)))</f>
        <v>#REF!</v>
      </c>
      <c r="I1877" s="662" t="e">
        <f aca="false">IF(A1877="","",+G1877-H1877)</f>
        <v>#REF!</v>
      </c>
      <c r="J1877" s="662" t="e">
        <f aca="false">IF(A1877="","",IF(#REF!="","",PMT((1+D1877)^(1/12)-1,(#REF!*12)-A1877+1,-E1877)))</f>
        <v>#REF!</v>
      </c>
    </row>
    <row r="1878" customFormat="false" ht="14.25" hidden="false" customHeight="false" outlineLevel="0" collapsed="false">
      <c r="A1878" s="660" t="e">
        <f aca="false">IF(A1877="","",IF(A1877=#REF!*12,"",+A1877+1))</f>
        <v>#REF!</v>
      </c>
      <c r="B1878" s="661" t="e">
        <f aca="false">IF(A1878="","",+B1877)</f>
        <v>#REF!</v>
      </c>
      <c r="C1878" s="661" t="e">
        <f aca="false">IF(A1878="","",IF(#REF!+'Plano Prestação Mensal Proposta'!A1878&gt;120,0,ROUND(IF(B1878&gt;0.045,(0.045*0.5),(0.5)*B1878),7)))</f>
        <v>#REF!</v>
      </c>
      <c r="D1878" s="661" t="e">
        <f aca="false">IF(A1878="","",+B1878-C1878)</f>
        <v>#REF!</v>
      </c>
      <c r="E1878" s="662" t="e">
        <f aca="false">IF(A1878="","",IF(F1877="","",+E1877-F1877))</f>
        <v>#REF!</v>
      </c>
      <c r="F1878" s="662" t="e">
        <f aca="false">IF(A1878="","",IF(J1878="","",+J1878-H1878))</f>
        <v>#REF!</v>
      </c>
      <c r="G1878" s="662" t="e">
        <f aca="false">IF(A1878="","",IF(E1878="","",ROUND(+E1878*((1+B1878)^(1/12)-1),2)))</f>
        <v>#REF!</v>
      </c>
      <c r="H1878" s="662" t="e">
        <f aca="false">IF(A1878="","",IF(E1878="","",ROUND(+E1878*((1+D1878)^(1/12)-1),2)))</f>
        <v>#REF!</v>
      </c>
      <c r="I1878" s="662" t="e">
        <f aca="false">IF(A1878="","",+G1878-H1878)</f>
        <v>#REF!</v>
      </c>
      <c r="J1878" s="662" t="e">
        <f aca="false">IF(A1878="","",IF(#REF!="","",PMT((1+D1878)^(1/12)-1,(#REF!*12)-A1878+1,-E1878)))</f>
        <v>#REF!</v>
      </c>
    </row>
    <row r="1879" customFormat="false" ht="14.25" hidden="false" customHeight="false" outlineLevel="0" collapsed="false">
      <c r="A1879" s="660" t="e">
        <f aca="false">IF(A1878="","",IF(A1878=#REF!*12,"",+A1878+1))</f>
        <v>#REF!</v>
      </c>
      <c r="B1879" s="661" t="e">
        <f aca="false">IF(A1879="","",+B1878)</f>
        <v>#REF!</v>
      </c>
      <c r="C1879" s="661" t="e">
        <f aca="false">IF(A1879="","",IF(#REF!+'Plano Prestação Mensal Proposta'!A1879&gt;120,0,ROUND(IF(B1879&gt;0.045,(0.045*0.5),(0.5)*B1879),7)))</f>
        <v>#REF!</v>
      </c>
      <c r="D1879" s="661" t="e">
        <f aca="false">IF(A1879="","",+B1879-C1879)</f>
        <v>#REF!</v>
      </c>
      <c r="E1879" s="662" t="e">
        <f aca="false">IF(A1879="","",IF(F1878="","",+E1878-F1878))</f>
        <v>#REF!</v>
      </c>
      <c r="F1879" s="662" t="e">
        <f aca="false">IF(A1879="","",IF(J1879="","",+J1879-H1879))</f>
        <v>#REF!</v>
      </c>
      <c r="G1879" s="662" t="e">
        <f aca="false">IF(A1879="","",IF(E1879="","",ROUND(+E1879*((1+B1879)^(1/12)-1),2)))</f>
        <v>#REF!</v>
      </c>
      <c r="H1879" s="662" t="e">
        <f aca="false">IF(A1879="","",IF(E1879="","",ROUND(+E1879*((1+D1879)^(1/12)-1),2)))</f>
        <v>#REF!</v>
      </c>
      <c r="I1879" s="662" t="e">
        <f aca="false">IF(A1879="","",+G1879-H1879)</f>
        <v>#REF!</v>
      </c>
      <c r="J1879" s="662" t="e">
        <f aca="false">IF(A1879="","",IF(#REF!="","",PMT((1+D1879)^(1/12)-1,(#REF!*12)-A1879+1,-E1879)))</f>
        <v>#REF!</v>
      </c>
    </row>
    <row r="1880" customFormat="false" ht="14.25" hidden="false" customHeight="false" outlineLevel="0" collapsed="false">
      <c r="A1880" s="660" t="e">
        <f aca="false">IF(A1879="","",IF(A1879=#REF!*12,"",+A1879+1))</f>
        <v>#REF!</v>
      </c>
      <c r="B1880" s="661" t="e">
        <f aca="false">IF(A1880="","",+B1879)</f>
        <v>#REF!</v>
      </c>
      <c r="C1880" s="661" t="e">
        <f aca="false">IF(A1880="","",IF(#REF!+'Plano Prestação Mensal Proposta'!A1880&gt;120,0,ROUND(IF(B1880&gt;0.045,(0.045*0.5),(0.5)*B1880),7)))</f>
        <v>#REF!</v>
      </c>
      <c r="D1880" s="661" t="e">
        <f aca="false">IF(A1880="","",+B1880-C1880)</f>
        <v>#REF!</v>
      </c>
      <c r="E1880" s="662" t="e">
        <f aca="false">IF(A1880="","",IF(F1879="","",+E1879-F1879))</f>
        <v>#REF!</v>
      </c>
      <c r="F1880" s="662" t="e">
        <f aca="false">IF(A1880="","",IF(J1880="","",+J1880-H1880))</f>
        <v>#REF!</v>
      </c>
      <c r="G1880" s="662" t="e">
        <f aca="false">IF(A1880="","",IF(E1880="","",ROUND(+E1880*((1+B1880)^(1/12)-1),2)))</f>
        <v>#REF!</v>
      </c>
      <c r="H1880" s="662" t="e">
        <f aca="false">IF(A1880="","",IF(E1880="","",ROUND(+E1880*((1+D1880)^(1/12)-1),2)))</f>
        <v>#REF!</v>
      </c>
      <c r="I1880" s="662" t="e">
        <f aca="false">IF(A1880="","",+G1880-H1880)</f>
        <v>#REF!</v>
      </c>
      <c r="J1880" s="662" t="e">
        <f aca="false">IF(A1880="","",IF(#REF!="","",PMT((1+D1880)^(1/12)-1,(#REF!*12)-A1880+1,-E1880)))</f>
        <v>#REF!</v>
      </c>
    </row>
    <row r="1881" customFormat="false" ht="14.25" hidden="false" customHeight="false" outlineLevel="0" collapsed="false">
      <c r="A1881" s="660" t="e">
        <f aca="false">IF(A1880="","",IF(A1880=#REF!*12,"",+A1880+1))</f>
        <v>#REF!</v>
      </c>
      <c r="B1881" s="661" t="e">
        <f aca="false">IF(A1881="","",+B1880)</f>
        <v>#REF!</v>
      </c>
      <c r="C1881" s="661" t="e">
        <f aca="false">IF(A1881="","",IF(#REF!+'Plano Prestação Mensal Proposta'!A1881&gt;120,0,ROUND(IF(B1881&gt;0.045,(0.045*0.5),(0.5)*B1881),7)))</f>
        <v>#REF!</v>
      </c>
      <c r="D1881" s="661" t="e">
        <f aca="false">IF(A1881="","",+B1881-C1881)</f>
        <v>#REF!</v>
      </c>
      <c r="E1881" s="662" t="e">
        <f aca="false">IF(A1881="","",IF(F1880="","",+E1880-F1880))</f>
        <v>#REF!</v>
      </c>
      <c r="F1881" s="662" t="e">
        <f aca="false">IF(A1881="","",IF(J1881="","",+J1881-H1881))</f>
        <v>#REF!</v>
      </c>
      <c r="G1881" s="662" t="e">
        <f aca="false">IF(A1881="","",IF(E1881="","",ROUND(+E1881*((1+B1881)^(1/12)-1),2)))</f>
        <v>#REF!</v>
      </c>
      <c r="H1881" s="662" t="e">
        <f aca="false">IF(A1881="","",IF(E1881="","",ROUND(+E1881*((1+D1881)^(1/12)-1),2)))</f>
        <v>#REF!</v>
      </c>
      <c r="I1881" s="662" t="e">
        <f aca="false">IF(A1881="","",+G1881-H1881)</f>
        <v>#REF!</v>
      </c>
      <c r="J1881" s="662" t="e">
        <f aca="false">IF(A1881="","",IF(#REF!="","",PMT((1+D1881)^(1/12)-1,(#REF!*12)-A1881+1,-E1881)))</f>
        <v>#REF!</v>
      </c>
    </row>
    <row r="1882" customFormat="false" ht="14.25" hidden="false" customHeight="false" outlineLevel="0" collapsed="false">
      <c r="A1882" s="660" t="e">
        <f aca="false">IF(A1881="","",IF(A1881=#REF!*12,"",+A1881+1))</f>
        <v>#REF!</v>
      </c>
      <c r="B1882" s="661" t="e">
        <f aca="false">IF(A1882="","",+B1881)</f>
        <v>#REF!</v>
      </c>
      <c r="C1882" s="661" t="e">
        <f aca="false">IF(A1882="","",IF(#REF!+'Plano Prestação Mensal Proposta'!A1882&gt;120,0,ROUND(IF(B1882&gt;0.045,(0.045*0.5),(0.5)*B1882),7)))</f>
        <v>#REF!</v>
      </c>
      <c r="D1882" s="661" t="e">
        <f aca="false">IF(A1882="","",+B1882-C1882)</f>
        <v>#REF!</v>
      </c>
      <c r="E1882" s="662" t="e">
        <f aca="false">IF(A1882="","",IF(F1881="","",+E1881-F1881))</f>
        <v>#REF!</v>
      </c>
      <c r="F1882" s="662" t="e">
        <f aca="false">IF(A1882="","",IF(J1882="","",+J1882-H1882))</f>
        <v>#REF!</v>
      </c>
      <c r="G1882" s="662" t="e">
        <f aca="false">IF(A1882="","",IF(E1882="","",ROUND(+E1882*((1+B1882)^(1/12)-1),2)))</f>
        <v>#REF!</v>
      </c>
      <c r="H1882" s="662" t="e">
        <f aca="false">IF(A1882="","",IF(E1882="","",ROUND(+E1882*((1+D1882)^(1/12)-1),2)))</f>
        <v>#REF!</v>
      </c>
      <c r="I1882" s="662" t="e">
        <f aca="false">IF(A1882="","",+G1882-H1882)</f>
        <v>#REF!</v>
      </c>
      <c r="J1882" s="662" t="e">
        <f aca="false">IF(A1882="","",IF(#REF!="","",PMT((1+D1882)^(1/12)-1,(#REF!*12)-A1882+1,-E1882)))</f>
        <v>#REF!</v>
      </c>
    </row>
    <row r="1883" customFormat="false" ht="14.25" hidden="false" customHeight="false" outlineLevel="0" collapsed="false">
      <c r="A1883" s="660" t="e">
        <f aca="false">IF(A1882="","",IF(A1882=#REF!*12,"",+A1882+1))</f>
        <v>#REF!</v>
      </c>
      <c r="B1883" s="661" t="e">
        <f aca="false">IF(A1883="","",+B1882)</f>
        <v>#REF!</v>
      </c>
      <c r="C1883" s="661" t="e">
        <f aca="false">IF(A1883="","",IF(#REF!+'Plano Prestação Mensal Proposta'!A1883&gt;120,0,ROUND(IF(B1883&gt;0.045,(0.045*0.5),(0.5)*B1883),7)))</f>
        <v>#REF!</v>
      </c>
      <c r="D1883" s="661" t="e">
        <f aca="false">IF(A1883="","",+B1883-C1883)</f>
        <v>#REF!</v>
      </c>
      <c r="E1883" s="662" t="e">
        <f aca="false">IF(A1883="","",IF(F1882="","",+E1882-F1882))</f>
        <v>#REF!</v>
      </c>
      <c r="F1883" s="662" t="e">
        <f aca="false">IF(A1883="","",IF(J1883="","",+J1883-H1883))</f>
        <v>#REF!</v>
      </c>
      <c r="G1883" s="662" t="e">
        <f aca="false">IF(A1883="","",IF(E1883="","",ROUND(+E1883*((1+B1883)^(1/12)-1),2)))</f>
        <v>#REF!</v>
      </c>
      <c r="H1883" s="662" t="e">
        <f aca="false">IF(A1883="","",IF(E1883="","",ROUND(+E1883*((1+D1883)^(1/12)-1),2)))</f>
        <v>#REF!</v>
      </c>
      <c r="I1883" s="662" t="e">
        <f aca="false">IF(A1883="","",+G1883-H1883)</f>
        <v>#REF!</v>
      </c>
      <c r="J1883" s="662" t="e">
        <f aca="false">IF(A1883="","",IF(#REF!="","",PMT((1+D1883)^(1/12)-1,(#REF!*12)-A1883+1,-E1883)))</f>
        <v>#REF!</v>
      </c>
    </row>
    <row r="1884" customFormat="false" ht="14.25" hidden="false" customHeight="false" outlineLevel="0" collapsed="false">
      <c r="A1884" s="660" t="e">
        <f aca="false">IF(A1883="","",IF(A1883=#REF!*12,"",+A1883+1))</f>
        <v>#REF!</v>
      </c>
      <c r="B1884" s="661" t="e">
        <f aca="false">IF(A1884="","",+B1883)</f>
        <v>#REF!</v>
      </c>
      <c r="C1884" s="661" t="e">
        <f aca="false">IF(A1884="","",IF(#REF!+'Plano Prestação Mensal Proposta'!A1884&gt;120,0,ROUND(IF(B1884&gt;0.045,(0.045*0.5),(0.5)*B1884),7)))</f>
        <v>#REF!</v>
      </c>
      <c r="D1884" s="661" t="e">
        <f aca="false">IF(A1884="","",+B1884-C1884)</f>
        <v>#REF!</v>
      </c>
      <c r="E1884" s="662" t="e">
        <f aca="false">IF(A1884="","",IF(F1883="","",+E1883-F1883))</f>
        <v>#REF!</v>
      </c>
      <c r="F1884" s="662" t="e">
        <f aca="false">IF(A1884="","",IF(J1884="","",+J1884-H1884))</f>
        <v>#REF!</v>
      </c>
      <c r="G1884" s="662" t="e">
        <f aca="false">IF(A1884="","",IF(E1884="","",ROUND(+E1884*((1+B1884)^(1/12)-1),2)))</f>
        <v>#REF!</v>
      </c>
      <c r="H1884" s="662" t="e">
        <f aca="false">IF(A1884="","",IF(E1884="","",ROUND(+E1884*((1+D1884)^(1/12)-1),2)))</f>
        <v>#REF!</v>
      </c>
      <c r="I1884" s="662" t="e">
        <f aca="false">IF(A1884="","",+G1884-H1884)</f>
        <v>#REF!</v>
      </c>
      <c r="J1884" s="662" t="e">
        <f aca="false">IF(A1884="","",IF(#REF!="","",PMT((1+D1884)^(1/12)-1,(#REF!*12)-A1884+1,-E1884)))</f>
        <v>#REF!</v>
      </c>
    </row>
    <row r="1885" customFormat="false" ht="14.25" hidden="false" customHeight="false" outlineLevel="0" collapsed="false">
      <c r="A1885" s="660" t="e">
        <f aca="false">IF(A1884="","",IF(A1884=#REF!*12,"",+A1884+1))</f>
        <v>#REF!</v>
      </c>
      <c r="B1885" s="661" t="e">
        <f aca="false">IF(A1885="","",+B1884)</f>
        <v>#REF!</v>
      </c>
      <c r="C1885" s="661" t="e">
        <f aca="false">IF(A1885="","",IF(#REF!+'Plano Prestação Mensal Proposta'!A1885&gt;120,0,ROUND(IF(B1885&gt;0.045,(0.045*0.5),(0.5)*B1885),7)))</f>
        <v>#REF!</v>
      </c>
      <c r="D1885" s="661" t="e">
        <f aca="false">IF(A1885="","",+B1885-C1885)</f>
        <v>#REF!</v>
      </c>
      <c r="E1885" s="662" t="e">
        <f aca="false">IF(A1885="","",IF(F1884="","",+E1884-F1884))</f>
        <v>#REF!</v>
      </c>
      <c r="F1885" s="662" t="e">
        <f aca="false">IF(A1885="","",IF(J1885="","",+J1885-H1885))</f>
        <v>#REF!</v>
      </c>
      <c r="G1885" s="662" t="e">
        <f aca="false">IF(A1885="","",IF(E1885="","",ROUND(+E1885*((1+B1885)^(1/12)-1),2)))</f>
        <v>#REF!</v>
      </c>
      <c r="H1885" s="662" t="e">
        <f aca="false">IF(A1885="","",IF(E1885="","",ROUND(+E1885*((1+D1885)^(1/12)-1),2)))</f>
        <v>#REF!</v>
      </c>
      <c r="I1885" s="662" t="e">
        <f aca="false">IF(A1885="","",+G1885-H1885)</f>
        <v>#REF!</v>
      </c>
      <c r="J1885" s="662" t="e">
        <f aca="false">IF(A1885="","",IF(#REF!="","",PMT((1+D1885)^(1/12)-1,(#REF!*12)-A1885+1,-E1885)))</f>
        <v>#REF!</v>
      </c>
    </row>
    <row r="1886" customFormat="false" ht="14.25" hidden="false" customHeight="false" outlineLevel="0" collapsed="false">
      <c r="A1886" s="660" t="e">
        <f aca="false">IF(A1885="","",IF(A1885=#REF!*12,"",+A1885+1))</f>
        <v>#REF!</v>
      </c>
      <c r="B1886" s="661" t="e">
        <f aca="false">IF(A1886="","",+B1885)</f>
        <v>#REF!</v>
      </c>
      <c r="C1886" s="661" t="e">
        <f aca="false">IF(A1886="","",IF(#REF!+'Plano Prestação Mensal Proposta'!A1886&gt;120,0,ROUND(IF(B1886&gt;0.045,(0.045*0.5),(0.5)*B1886),7)))</f>
        <v>#REF!</v>
      </c>
      <c r="D1886" s="661" t="e">
        <f aca="false">IF(A1886="","",+B1886-C1886)</f>
        <v>#REF!</v>
      </c>
      <c r="E1886" s="662" t="e">
        <f aca="false">IF(A1886="","",IF(F1885="","",+E1885-F1885))</f>
        <v>#REF!</v>
      </c>
      <c r="F1886" s="662" t="e">
        <f aca="false">IF(A1886="","",IF(J1886="","",+J1886-H1886))</f>
        <v>#REF!</v>
      </c>
      <c r="G1886" s="662" t="e">
        <f aca="false">IF(A1886="","",IF(E1886="","",ROUND(+E1886*((1+B1886)^(1/12)-1),2)))</f>
        <v>#REF!</v>
      </c>
      <c r="H1886" s="662" t="e">
        <f aca="false">IF(A1886="","",IF(E1886="","",ROUND(+E1886*((1+D1886)^(1/12)-1),2)))</f>
        <v>#REF!</v>
      </c>
      <c r="I1886" s="662" t="e">
        <f aca="false">IF(A1886="","",+G1886-H1886)</f>
        <v>#REF!</v>
      </c>
      <c r="J1886" s="662" t="e">
        <f aca="false">IF(A1886="","",IF(#REF!="","",PMT((1+D1886)^(1/12)-1,(#REF!*12)-A1886+1,-E1886)))</f>
        <v>#REF!</v>
      </c>
    </row>
    <row r="1887" customFormat="false" ht="14.25" hidden="false" customHeight="false" outlineLevel="0" collapsed="false">
      <c r="A1887" s="660" t="e">
        <f aca="false">IF(A1886="","",IF(A1886=#REF!*12,"",+A1886+1))</f>
        <v>#REF!</v>
      </c>
      <c r="B1887" s="661" t="e">
        <f aca="false">IF(A1887="","",+B1886)</f>
        <v>#REF!</v>
      </c>
      <c r="C1887" s="661" t="e">
        <f aca="false">IF(A1887="","",IF(#REF!+'Plano Prestação Mensal Proposta'!A1887&gt;120,0,ROUND(IF(B1887&gt;0.045,(0.045*0.5),(0.5)*B1887),7)))</f>
        <v>#REF!</v>
      </c>
      <c r="D1887" s="661" t="e">
        <f aca="false">IF(A1887="","",+B1887-C1887)</f>
        <v>#REF!</v>
      </c>
      <c r="E1887" s="662" t="e">
        <f aca="false">IF(A1887="","",IF(F1886="","",+E1886-F1886))</f>
        <v>#REF!</v>
      </c>
      <c r="F1887" s="662" t="e">
        <f aca="false">IF(A1887="","",IF(J1887="","",+J1887-H1887))</f>
        <v>#REF!</v>
      </c>
      <c r="G1887" s="662" t="e">
        <f aca="false">IF(A1887="","",IF(E1887="","",ROUND(+E1887*((1+B1887)^(1/12)-1),2)))</f>
        <v>#REF!</v>
      </c>
      <c r="H1887" s="662" t="e">
        <f aca="false">IF(A1887="","",IF(E1887="","",ROUND(+E1887*((1+D1887)^(1/12)-1),2)))</f>
        <v>#REF!</v>
      </c>
      <c r="I1887" s="662" t="e">
        <f aca="false">IF(A1887="","",+G1887-H1887)</f>
        <v>#REF!</v>
      </c>
      <c r="J1887" s="662" t="e">
        <f aca="false">IF(A1887="","",IF(#REF!="","",PMT((1+D1887)^(1/12)-1,(#REF!*12)-A1887+1,-E1887)))</f>
        <v>#REF!</v>
      </c>
    </row>
    <row r="1888" customFormat="false" ht="14.25" hidden="false" customHeight="false" outlineLevel="0" collapsed="false">
      <c r="A1888" s="660" t="e">
        <f aca="false">IF(A1887="","",IF(A1887=#REF!*12,"",+A1887+1))</f>
        <v>#REF!</v>
      </c>
      <c r="B1888" s="661" t="e">
        <f aca="false">IF(A1888="","",+B1887)</f>
        <v>#REF!</v>
      </c>
      <c r="C1888" s="661" t="e">
        <f aca="false">IF(A1888="","",IF(#REF!+'Plano Prestação Mensal Proposta'!A1888&gt;120,0,ROUND(IF(B1888&gt;0.045,(0.045*0.5),(0.5)*B1888),7)))</f>
        <v>#REF!</v>
      </c>
      <c r="D1888" s="661" t="e">
        <f aca="false">IF(A1888="","",+B1888-C1888)</f>
        <v>#REF!</v>
      </c>
      <c r="E1888" s="662" t="e">
        <f aca="false">IF(A1888="","",IF(F1887="","",+E1887-F1887))</f>
        <v>#REF!</v>
      </c>
      <c r="F1888" s="662" t="e">
        <f aca="false">IF(A1888="","",IF(J1888="","",+J1888-H1888))</f>
        <v>#REF!</v>
      </c>
      <c r="G1888" s="662" t="e">
        <f aca="false">IF(A1888="","",IF(E1888="","",ROUND(+E1888*((1+B1888)^(1/12)-1),2)))</f>
        <v>#REF!</v>
      </c>
      <c r="H1888" s="662" t="e">
        <f aca="false">IF(A1888="","",IF(E1888="","",ROUND(+E1888*((1+D1888)^(1/12)-1),2)))</f>
        <v>#REF!</v>
      </c>
      <c r="I1888" s="662" t="e">
        <f aca="false">IF(A1888="","",+G1888-H1888)</f>
        <v>#REF!</v>
      </c>
      <c r="J1888" s="662" t="e">
        <f aca="false">IF(A1888="","",IF(#REF!="","",PMT((1+D1888)^(1/12)-1,(#REF!*12)-A1888+1,-E1888)))</f>
        <v>#REF!</v>
      </c>
    </row>
    <row r="1889" customFormat="false" ht="14.25" hidden="false" customHeight="false" outlineLevel="0" collapsed="false">
      <c r="A1889" s="660" t="e">
        <f aca="false">IF(A1888="","",IF(A1888=#REF!*12,"",+A1888+1))</f>
        <v>#REF!</v>
      </c>
      <c r="B1889" s="661" t="e">
        <f aca="false">IF(A1889="","",+B1888)</f>
        <v>#REF!</v>
      </c>
      <c r="C1889" s="661" t="e">
        <f aca="false">IF(A1889="","",IF(#REF!+'Plano Prestação Mensal Proposta'!A1889&gt;120,0,ROUND(IF(B1889&gt;0.045,(0.045*0.5),(0.5)*B1889),7)))</f>
        <v>#REF!</v>
      </c>
      <c r="D1889" s="661" t="e">
        <f aca="false">IF(A1889="","",+B1889-C1889)</f>
        <v>#REF!</v>
      </c>
      <c r="E1889" s="662" t="e">
        <f aca="false">IF(A1889="","",IF(F1888="","",+E1888-F1888))</f>
        <v>#REF!</v>
      </c>
      <c r="F1889" s="662" t="e">
        <f aca="false">IF(A1889="","",IF(J1889="","",+J1889-H1889))</f>
        <v>#REF!</v>
      </c>
      <c r="G1889" s="662" t="e">
        <f aca="false">IF(A1889="","",IF(E1889="","",ROUND(+E1889*((1+B1889)^(1/12)-1),2)))</f>
        <v>#REF!</v>
      </c>
      <c r="H1889" s="662" t="e">
        <f aca="false">IF(A1889="","",IF(E1889="","",ROUND(+E1889*((1+D1889)^(1/12)-1),2)))</f>
        <v>#REF!</v>
      </c>
      <c r="I1889" s="662" t="e">
        <f aca="false">IF(A1889="","",+G1889-H1889)</f>
        <v>#REF!</v>
      </c>
      <c r="J1889" s="662" t="e">
        <f aca="false">IF(A1889="","",IF(#REF!="","",PMT((1+D1889)^(1/12)-1,(#REF!*12)-A1889+1,-E1889)))</f>
        <v>#REF!</v>
      </c>
    </row>
    <row r="1890" customFormat="false" ht="14.25" hidden="false" customHeight="false" outlineLevel="0" collapsed="false">
      <c r="A1890" s="660" t="e">
        <f aca="false">IF(A1889="","",IF(A1889=#REF!*12,"",+A1889+1))</f>
        <v>#REF!</v>
      </c>
      <c r="B1890" s="661" t="e">
        <f aca="false">IF(A1890="","",+B1889)</f>
        <v>#REF!</v>
      </c>
      <c r="C1890" s="661" t="e">
        <f aca="false">IF(A1890="","",IF(#REF!+'Plano Prestação Mensal Proposta'!A1890&gt;120,0,ROUND(IF(B1890&gt;0.045,(0.045*0.5),(0.5)*B1890),7)))</f>
        <v>#REF!</v>
      </c>
      <c r="D1890" s="661" t="e">
        <f aca="false">IF(A1890="","",+B1890-C1890)</f>
        <v>#REF!</v>
      </c>
      <c r="E1890" s="662" t="e">
        <f aca="false">IF(A1890="","",IF(F1889="","",+E1889-F1889))</f>
        <v>#REF!</v>
      </c>
      <c r="F1890" s="662" t="e">
        <f aca="false">IF(A1890="","",IF(J1890="","",+J1890-H1890))</f>
        <v>#REF!</v>
      </c>
      <c r="G1890" s="662" t="e">
        <f aca="false">IF(A1890="","",IF(E1890="","",ROUND(+E1890*((1+B1890)^(1/12)-1),2)))</f>
        <v>#REF!</v>
      </c>
      <c r="H1890" s="662" t="e">
        <f aca="false">IF(A1890="","",IF(E1890="","",ROUND(+E1890*((1+D1890)^(1/12)-1),2)))</f>
        <v>#REF!</v>
      </c>
      <c r="I1890" s="662" t="e">
        <f aca="false">IF(A1890="","",+G1890-H1890)</f>
        <v>#REF!</v>
      </c>
      <c r="J1890" s="662" t="e">
        <f aca="false">IF(A1890="","",IF(#REF!="","",PMT((1+D1890)^(1/12)-1,(#REF!*12)-A1890+1,-E1890)))</f>
        <v>#REF!</v>
      </c>
    </row>
    <row r="1891" customFormat="false" ht="14.25" hidden="false" customHeight="false" outlineLevel="0" collapsed="false">
      <c r="A1891" s="660" t="e">
        <f aca="false">IF(A1890="","",IF(A1890=#REF!*12,"",+A1890+1))</f>
        <v>#REF!</v>
      </c>
      <c r="B1891" s="661" t="e">
        <f aca="false">IF(A1891="","",+B1890)</f>
        <v>#REF!</v>
      </c>
      <c r="C1891" s="661" t="e">
        <f aca="false">IF(A1891="","",IF(#REF!+'Plano Prestação Mensal Proposta'!A1891&gt;120,0,ROUND(IF(B1891&gt;0.045,(0.045*0.5),(0.5)*B1891),7)))</f>
        <v>#REF!</v>
      </c>
      <c r="D1891" s="661" t="e">
        <f aca="false">IF(A1891="","",+B1891-C1891)</f>
        <v>#REF!</v>
      </c>
      <c r="E1891" s="662" t="e">
        <f aca="false">IF(A1891="","",IF(F1890="","",+E1890-F1890))</f>
        <v>#REF!</v>
      </c>
      <c r="F1891" s="662" t="e">
        <f aca="false">IF(A1891="","",IF(J1891="","",+J1891-H1891))</f>
        <v>#REF!</v>
      </c>
      <c r="G1891" s="662" t="e">
        <f aca="false">IF(A1891="","",IF(E1891="","",ROUND(+E1891*((1+B1891)^(1/12)-1),2)))</f>
        <v>#REF!</v>
      </c>
      <c r="H1891" s="662" t="e">
        <f aca="false">IF(A1891="","",IF(E1891="","",ROUND(+E1891*((1+D1891)^(1/12)-1),2)))</f>
        <v>#REF!</v>
      </c>
      <c r="I1891" s="662" t="e">
        <f aca="false">IF(A1891="","",+G1891-H1891)</f>
        <v>#REF!</v>
      </c>
      <c r="J1891" s="662" t="e">
        <f aca="false">IF(A1891="","",IF(#REF!="","",PMT((1+D1891)^(1/12)-1,(#REF!*12)-A1891+1,-E1891)))</f>
        <v>#REF!</v>
      </c>
    </row>
    <row r="1892" customFormat="false" ht="14.25" hidden="false" customHeight="false" outlineLevel="0" collapsed="false">
      <c r="A1892" s="660" t="e">
        <f aca="false">IF(A1891="","",IF(A1891=#REF!*12,"",+A1891+1))</f>
        <v>#REF!</v>
      </c>
      <c r="B1892" s="661" t="e">
        <f aca="false">IF(A1892="","",+B1891)</f>
        <v>#REF!</v>
      </c>
      <c r="C1892" s="661" t="e">
        <f aca="false">IF(A1892="","",IF(#REF!+'Plano Prestação Mensal Proposta'!A1892&gt;120,0,ROUND(IF(B1892&gt;0.045,(0.045*0.5),(0.5)*B1892),7)))</f>
        <v>#REF!</v>
      </c>
      <c r="D1892" s="661" t="e">
        <f aca="false">IF(A1892="","",+B1892-C1892)</f>
        <v>#REF!</v>
      </c>
      <c r="E1892" s="662" t="e">
        <f aca="false">IF(A1892="","",IF(F1891="","",+E1891-F1891))</f>
        <v>#REF!</v>
      </c>
      <c r="F1892" s="662" t="e">
        <f aca="false">IF(A1892="","",IF(J1892="","",+J1892-H1892))</f>
        <v>#REF!</v>
      </c>
      <c r="G1892" s="662" t="e">
        <f aca="false">IF(A1892="","",IF(E1892="","",ROUND(+E1892*((1+B1892)^(1/12)-1),2)))</f>
        <v>#REF!</v>
      </c>
      <c r="H1892" s="662" t="e">
        <f aca="false">IF(A1892="","",IF(E1892="","",ROUND(+E1892*((1+D1892)^(1/12)-1),2)))</f>
        <v>#REF!</v>
      </c>
      <c r="I1892" s="662" t="e">
        <f aca="false">IF(A1892="","",+G1892-H1892)</f>
        <v>#REF!</v>
      </c>
      <c r="J1892" s="662" t="e">
        <f aca="false">IF(A1892="","",IF(#REF!="","",PMT((1+D1892)^(1/12)-1,(#REF!*12)-A1892+1,-E1892)))</f>
        <v>#REF!</v>
      </c>
    </row>
    <row r="1893" customFormat="false" ht="14.25" hidden="false" customHeight="false" outlineLevel="0" collapsed="false">
      <c r="A1893" s="660" t="e">
        <f aca="false">IF(A1892="","",IF(A1892=#REF!*12,"",+A1892+1))</f>
        <v>#REF!</v>
      </c>
      <c r="B1893" s="661" t="e">
        <f aca="false">IF(A1893="","",+B1892)</f>
        <v>#REF!</v>
      </c>
      <c r="C1893" s="661" t="e">
        <f aca="false">IF(A1893="","",IF(#REF!+'Plano Prestação Mensal Proposta'!A1893&gt;120,0,ROUND(IF(B1893&gt;0.045,(0.045*0.5),(0.5)*B1893),7)))</f>
        <v>#REF!</v>
      </c>
      <c r="D1893" s="661" t="e">
        <f aca="false">IF(A1893="","",+B1893-C1893)</f>
        <v>#REF!</v>
      </c>
      <c r="E1893" s="662" t="e">
        <f aca="false">IF(A1893="","",IF(F1892="","",+E1892-F1892))</f>
        <v>#REF!</v>
      </c>
      <c r="F1893" s="662" t="e">
        <f aca="false">IF(A1893="","",IF(J1893="","",+J1893-H1893))</f>
        <v>#REF!</v>
      </c>
      <c r="G1893" s="662" t="e">
        <f aca="false">IF(A1893="","",IF(E1893="","",ROUND(+E1893*((1+B1893)^(1/12)-1),2)))</f>
        <v>#REF!</v>
      </c>
      <c r="H1893" s="662" t="e">
        <f aca="false">IF(A1893="","",IF(E1893="","",ROUND(+E1893*((1+D1893)^(1/12)-1),2)))</f>
        <v>#REF!</v>
      </c>
      <c r="I1893" s="662" t="e">
        <f aca="false">IF(A1893="","",+G1893-H1893)</f>
        <v>#REF!</v>
      </c>
      <c r="J1893" s="662" t="e">
        <f aca="false">IF(A1893="","",IF(#REF!="","",PMT((1+D1893)^(1/12)-1,(#REF!*12)-A1893+1,-E1893)))</f>
        <v>#REF!</v>
      </c>
    </row>
    <row r="1894" customFormat="false" ht="14.25" hidden="false" customHeight="false" outlineLevel="0" collapsed="false">
      <c r="A1894" s="660" t="e">
        <f aca="false">IF(A1893="","",IF(A1893=#REF!*12,"",+A1893+1))</f>
        <v>#REF!</v>
      </c>
      <c r="B1894" s="661" t="e">
        <f aca="false">IF(A1894="","",+B1893)</f>
        <v>#REF!</v>
      </c>
      <c r="C1894" s="661" t="e">
        <f aca="false">IF(A1894="","",IF(#REF!+'Plano Prestação Mensal Proposta'!A1894&gt;120,0,ROUND(IF(B1894&gt;0.045,(0.045*0.5),(0.5)*B1894),7)))</f>
        <v>#REF!</v>
      </c>
      <c r="D1894" s="661" t="e">
        <f aca="false">IF(A1894="","",+B1894-C1894)</f>
        <v>#REF!</v>
      </c>
      <c r="E1894" s="662" t="e">
        <f aca="false">IF(A1894="","",IF(F1893="","",+E1893-F1893))</f>
        <v>#REF!</v>
      </c>
      <c r="F1894" s="662" t="e">
        <f aca="false">IF(A1894="","",IF(J1894="","",+J1894-H1894))</f>
        <v>#REF!</v>
      </c>
      <c r="G1894" s="662" t="e">
        <f aca="false">IF(A1894="","",IF(E1894="","",ROUND(+E1894*((1+B1894)^(1/12)-1),2)))</f>
        <v>#REF!</v>
      </c>
      <c r="H1894" s="662" t="e">
        <f aca="false">IF(A1894="","",IF(E1894="","",ROUND(+E1894*((1+D1894)^(1/12)-1),2)))</f>
        <v>#REF!</v>
      </c>
      <c r="I1894" s="662" t="e">
        <f aca="false">IF(A1894="","",+G1894-H1894)</f>
        <v>#REF!</v>
      </c>
      <c r="J1894" s="662" t="e">
        <f aca="false">IF(A1894="","",IF(#REF!="","",PMT((1+D1894)^(1/12)-1,(#REF!*12)-A1894+1,-E1894)))</f>
        <v>#REF!</v>
      </c>
    </row>
    <row r="1895" customFormat="false" ht="14.25" hidden="false" customHeight="false" outlineLevel="0" collapsed="false">
      <c r="A1895" s="660" t="e">
        <f aca="false">IF(A1894="","",IF(A1894=#REF!*12,"",+A1894+1))</f>
        <v>#REF!</v>
      </c>
      <c r="B1895" s="661" t="e">
        <f aca="false">IF(A1895="","",+B1894)</f>
        <v>#REF!</v>
      </c>
      <c r="C1895" s="661" t="e">
        <f aca="false">IF(A1895="","",IF(#REF!+'Plano Prestação Mensal Proposta'!A1895&gt;120,0,ROUND(IF(B1895&gt;0.045,(0.045*0.5),(0.5)*B1895),7)))</f>
        <v>#REF!</v>
      </c>
      <c r="D1895" s="661" t="e">
        <f aca="false">IF(A1895="","",+B1895-C1895)</f>
        <v>#REF!</v>
      </c>
      <c r="E1895" s="662" t="e">
        <f aca="false">IF(A1895="","",IF(F1894="","",+E1894-F1894))</f>
        <v>#REF!</v>
      </c>
      <c r="F1895" s="662" t="e">
        <f aca="false">IF(A1895="","",IF(J1895="","",+J1895-H1895))</f>
        <v>#REF!</v>
      </c>
      <c r="G1895" s="662" t="e">
        <f aca="false">IF(A1895="","",IF(E1895="","",ROUND(+E1895*((1+B1895)^(1/12)-1),2)))</f>
        <v>#REF!</v>
      </c>
      <c r="H1895" s="662" t="e">
        <f aca="false">IF(A1895="","",IF(E1895="","",ROUND(+E1895*((1+D1895)^(1/12)-1),2)))</f>
        <v>#REF!</v>
      </c>
      <c r="I1895" s="662" t="e">
        <f aca="false">IF(A1895="","",+G1895-H1895)</f>
        <v>#REF!</v>
      </c>
      <c r="J1895" s="662" t="e">
        <f aca="false">IF(A1895="","",IF(#REF!="","",PMT((1+D1895)^(1/12)-1,(#REF!*12)-A1895+1,-E1895)))</f>
        <v>#REF!</v>
      </c>
    </row>
    <row r="1896" customFormat="false" ht="14.25" hidden="false" customHeight="false" outlineLevel="0" collapsed="false">
      <c r="A1896" s="660" t="e">
        <f aca="false">IF(A1895="","",IF(A1895=#REF!*12,"",+A1895+1))</f>
        <v>#REF!</v>
      </c>
      <c r="B1896" s="661" t="e">
        <f aca="false">IF(A1896="","",+B1895)</f>
        <v>#REF!</v>
      </c>
      <c r="C1896" s="661" t="e">
        <f aca="false">IF(A1896="","",IF(#REF!+'Plano Prestação Mensal Proposta'!A1896&gt;120,0,ROUND(IF(B1896&gt;0.045,(0.045*0.5),(0.5)*B1896),7)))</f>
        <v>#REF!</v>
      </c>
      <c r="D1896" s="661" t="e">
        <f aca="false">IF(A1896="","",+B1896-C1896)</f>
        <v>#REF!</v>
      </c>
      <c r="E1896" s="662" t="e">
        <f aca="false">IF(A1896="","",IF(F1895="","",+E1895-F1895))</f>
        <v>#REF!</v>
      </c>
      <c r="F1896" s="662" t="e">
        <f aca="false">IF(A1896="","",IF(J1896="","",+J1896-H1896))</f>
        <v>#REF!</v>
      </c>
      <c r="G1896" s="662" t="e">
        <f aca="false">IF(A1896="","",IF(E1896="","",ROUND(+E1896*((1+B1896)^(1/12)-1),2)))</f>
        <v>#REF!</v>
      </c>
      <c r="H1896" s="662" t="e">
        <f aca="false">IF(A1896="","",IF(E1896="","",ROUND(+E1896*((1+D1896)^(1/12)-1),2)))</f>
        <v>#REF!</v>
      </c>
      <c r="I1896" s="662" t="e">
        <f aca="false">IF(A1896="","",+G1896-H1896)</f>
        <v>#REF!</v>
      </c>
      <c r="J1896" s="662" t="e">
        <f aca="false">IF(A1896="","",IF(#REF!="","",PMT((1+D1896)^(1/12)-1,(#REF!*12)-A1896+1,-E1896)))</f>
        <v>#REF!</v>
      </c>
    </row>
    <row r="1897" customFormat="false" ht="14.25" hidden="false" customHeight="false" outlineLevel="0" collapsed="false">
      <c r="A1897" s="660" t="e">
        <f aca="false">IF(A1896="","",IF(A1896=#REF!*12,"",+A1896+1))</f>
        <v>#REF!</v>
      </c>
      <c r="B1897" s="661" t="e">
        <f aca="false">IF(A1897="","",+B1896)</f>
        <v>#REF!</v>
      </c>
      <c r="C1897" s="661" t="e">
        <f aca="false">IF(A1897="","",IF(#REF!+'Plano Prestação Mensal Proposta'!A1897&gt;120,0,ROUND(IF(B1897&gt;0.045,(0.045*0.5),(0.5)*B1897),7)))</f>
        <v>#REF!</v>
      </c>
      <c r="D1897" s="661" t="e">
        <f aca="false">IF(A1897="","",+B1897-C1897)</f>
        <v>#REF!</v>
      </c>
      <c r="E1897" s="662" t="e">
        <f aca="false">IF(A1897="","",IF(F1896="","",+E1896-F1896))</f>
        <v>#REF!</v>
      </c>
      <c r="F1897" s="662" t="e">
        <f aca="false">IF(A1897="","",IF(J1897="","",+J1897-H1897))</f>
        <v>#REF!</v>
      </c>
      <c r="G1897" s="662" t="e">
        <f aca="false">IF(A1897="","",IF(E1897="","",ROUND(+E1897*((1+B1897)^(1/12)-1),2)))</f>
        <v>#REF!</v>
      </c>
      <c r="H1897" s="662" t="e">
        <f aca="false">IF(A1897="","",IF(E1897="","",ROUND(+E1897*((1+D1897)^(1/12)-1),2)))</f>
        <v>#REF!</v>
      </c>
      <c r="I1897" s="662" t="e">
        <f aca="false">IF(A1897="","",+G1897-H1897)</f>
        <v>#REF!</v>
      </c>
      <c r="J1897" s="662" t="e">
        <f aca="false">IF(A1897="","",IF(#REF!="","",PMT((1+D1897)^(1/12)-1,(#REF!*12)-A1897+1,-E1897)))</f>
        <v>#REF!</v>
      </c>
    </row>
    <row r="1898" customFormat="false" ht="14.25" hidden="false" customHeight="false" outlineLevel="0" collapsed="false">
      <c r="A1898" s="660" t="e">
        <f aca="false">IF(A1897="","",IF(A1897=#REF!*12,"",+A1897+1))</f>
        <v>#REF!</v>
      </c>
      <c r="B1898" s="661" t="e">
        <f aca="false">IF(A1898="","",+B1897)</f>
        <v>#REF!</v>
      </c>
      <c r="C1898" s="661" t="e">
        <f aca="false">IF(A1898="","",IF(#REF!+'Plano Prestação Mensal Proposta'!A1898&gt;120,0,ROUND(IF(B1898&gt;0.045,(0.045*0.5),(0.5)*B1898),7)))</f>
        <v>#REF!</v>
      </c>
      <c r="D1898" s="661" t="e">
        <f aca="false">IF(A1898="","",+B1898-C1898)</f>
        <v>#REF!</v>
      </c>
      <c r="E1898" s="662" t="e">
        <f aca="false">IF(A1898="","",IF(F1897="","",+E1897-F1897))</f>
        <v>#REF!</v>
      </c>
      <c r="F1898" s="662" t="e">
        <f aca="false">IF(A1898="","",IF(J1898="","",+J1898-H1898))</f>
        <v>#REF!</v>
      </c>
      <c r="G1898" s="662" t="e">
        <f aca="false">IF(A1898="","",IF(E1898="","",ROUND(+E1898*((1+B1898)^(1/12)-1),2)))</f>
        <v>#REF!</v>
      </c>
      <c r="H1898" s="662" t="e">
        <f aca="false">IF(A1898="","",IF(E1898="","",ROUND(+E1898*((1+D1898)^(1/12)-1),2)))</f>
        <v>#REF!</v>
      </c>
      <c r="I1898" s="662" t="e">
        <f aca="false">IF(A1898="","",+G1898-H1898)</f>
        <v>#REF!</v>
      </c>
      <c r="J1898" s="662" t="e">
        <f aca="false">IF(A1898="","",IF(#REF!="","",PMT((1+D1898)^(1/12)-1,(#REF!*12)-A1898+1,-E1898)))</f>
        <v>#REF!</v>
      </c>
    </row>
    <row r="1899" customFormat="false" ht="14.25" hidden="false" customHeight="false" outlineLevel="0" collapsed="false">
      <c r="A1899" s="660" t="e">
        <f aca="false">IF(A1898="","",IF(A1898=#REF!*12,"",+A1898+1))</f>
        <v>#REF!</v>
      </c>
      <c r="B1899" s="661" t="e">
        <f aca="false">IF(A1899="","",+B1898)</f>
        <v>#REF!</v>
      </c>
      <c r="C1899" s="661" t="e">
        <f aca="false">IF(A1899="","",IF(#REF!+'Plano Prestação Mensal Proposta'!A1899&gt;120,0,ROUND(IF(B1899&gt;0.045,(0.045*0.5),(0.5)*B1899),7)))</f>
        <v>#REF!</v>
      </c>
      <c r="D1899" s="661" t="e">
        <f aca="false">IF(A1899="","",+B1899-C1899)</f>
        <v>#REF!</v>
      </c>
      <c r="E1899" s="662" t="e">
        <f aca="false">IF(A1899="","",IF(F1898="","",+E1898-F1898))</f>
        <v>#REF!</v>
      </c>
      <c r="F1899" s="662" t="e">
        <f aca="false">IF(A1899="","",IF(J1899="","",+J1899-H1899))</f>
        <v>#REF!</v>
      </c>
      <c r="G1899" s="662" t="e">
        <f aca="false">IF(A1899="","",IF(E1899="","",ROUND(+E1899*((1+B1899)^(1/12)-1),2)))</f>
        <v>#REF!</v>
      </c>
      <c r="H1899" s="662" t="e">
        <f aca="false">IF(A1899="","",IF(E1899="","",ROUND(+E1899*((1+D1899)^(1/12)-1),2)))</f>
        <v>#REF!</v>
      </c>
      <c r="I1899" s="662" t="e">
        <f aca="false">IF(A1899="","",+G1899-H1899)</f>
        <v>#REF!</v>
      </c>
      <c r="J1899" s="662" t="e">
        <f aca="false">IF(A1899="","",IF(#REF!="","",PMT((1+D1899)^(1/12)-1,(#REF!*12)-A1899+1,-E1899)))</f>
        <v>#REF!</v>
      </c>
    </row>
    <row r="1900" customFormat="false" ht="14.25" hidden="false" customHeight="false" outlineLevel="0" collapsed="false">
      <c r="A1900" s="660" t="e">
        <f aca="false">IF(A1899="","",IF(A1899=#REF!*12,"",+A1899+1))</f>
        <v>#REF!</v>
      </c>
      <c r="B1900" s="661" t="e">
        <f aca="false">IF(A1900="","",+B1899)</f>
        <v>#REF!</v>
      </c>
      <c r="C1900" s="661" t="e">
        <f aca="false">IF(A1900="","",IF(#REF!+'Plano Prestação Mensal Proposta'!A1900&gt;120,0,ROUND(IF(B1900&gt;0.045,(0.045*0.5),(0.5)*B1900),7)))</f>
        <v>#REF!</v>
      </c>
      <c r="D1900" s="661" t="e">
        <f aca="false">IF(A1900="","",+B1900-C1900)</f>
        <v>#REF!</v>
      </c>
      <c r="E1900" s="662" t="e">
        <f aca="false">IF(A1900="","",IF(F1899="","",+E1899-F1899))</f>
        <v>#REF!</v>
      </c>
      <c r="F1900" s="662" t="e">
        <f aca="false">IF(A1900="","",IF(J1900="","",+J1900-H1900))</f>
        <v>#REF!</v>
      </c>
      <c r="G1900" s="662" t="e">
        <f aca="false">IF(A1900="","",IF(E1900="","",ROUND(+E1900*((1+B1900)^(1/12)-1),2)))</f>
        <v>#REF!</v>
      </c>
      <c r="H1900" s="662" t="e">
        <f aca="false">IF(A1900="","",IF(E1900="","",ROUND(+E1900*((1+D1900)^(1/12)-1),2)))</f>
        <v>#REF!</v>
      </c>
      <c r="I1900" s="662" t="e">
        <f aca="false">IF(A1900="","",+G1900-H1900)</f>
        <v>#REF!</v>
      </c>
      <c r="J1900" s="662" t="e">
        <f aca="false">IF(A1900="","",IF(#REF!="","",PMT((1+D1900)^(1/12)-1,(#REF!*12)-A1900+1,-E1900)))</f>
        <v>#REF!</v>
      </c>
    </row>
    <row r="1901" customFormat="false" ht="14.25" hidden="false" customHeight="false" outlineLevel="0" collapsed="false">
      <c r="A1901" s="660" t="e">
        <f aca="false">IF(A1900="","",IF(A1900=#REF!*12,"",+A1900+1))</f>
        <v>#REF!</v>
      </c>
      <c r="B1901" s="661" t="e">
        <f aca="false">IF(A1901="","",+B1900)</f>
        <v>#REF!</v>
      </c>
      <c r="C1901" s="661" t="e">
        <f aca="false">IF(A1901="","",IF(#REF!+'Plano Prestação Mensal Proposta'!A1901&gt;120,0,ROUND(IF(B1901&gt;0.045,(0.045*0.5),(0.5)*B1901),7)))</f>
        <v>#REF!</v>
      </c>
      <c r="D1901" s="661" t="e">
        <f aca="false">IF(A1901="","",+B1901-C1901)</f>
        <v>#REF!</v>
      </c>
      <c r="E1901" s="662" t="e">
        <f aca="false">IF(A1901="","",IF(F1900="","",+E1900-F1900))</f>
        <v>#REF!</v>
      </c>
      <c r="F1901" s="662" t="e">
        <f aca="false">IF(A1901="","",IF(J1901="","",+J1901-H1901))</f>
        <v>#REF!</v>
      </c>
      <c r="G1901" s="662" t="e">
        <f aca="false">IF(A1901="","",IF(E1901="","",ROUND(+E1901*((1+B1901)^(1/12)-1),2)))</f>
        <v>#REF!</v>
      </c>
      <c r="H1901" s="662" t="e">
        <f aca="false">IF(A1901="","",IF(E1901="","",ROUND(+E1901*((1+D1901)^(1/12)-1),2)))</f>
        <v>#REF!</v>
      </c>
      <c r="I1901" s="662" t="e">
        <f aca="false">IF(A1901="","",+G1901-H1901)</f>
        <v>#REF!</v>
      </c>
      <c r="J1901" s="662" t="e">
        <f aca="false">IF(A1901="","",IF(#REF!="","",PMT((1+D1901)^(1/12)-1,(#REF!*12)-A1901+1,-E1901)))</f>
        <v>#REF!</v>
      </c>
    </row>
    <row r="1902" customFormat="false" ht="14.25" hidden="false" customHeight="false" outlineLevel="0" collapsed="false">
      <c r="A1902" s="660" t="e">
        <f aca="false">IF(A1901="","",IF(A1901=#REF!*12,"",+A1901+1))</f>
        <v>#REF!</v>
      </c>
      <c r="B1902" s="661" t="e">
        <f aca="false">IF(A1902="","",+B1901)</f>
        <v>#REF!</v>
      </c>
      <c r="C1902" s="661" t="e">
        <f aca="false">IF(A1902="","",IF(#REF!+'Plano Prestação Mensal Proposta'!A1902&gt;120,0,ROUND(IF(B1902&gt;0.045,(0.045*0.5),(0.5)*B1902),7)))</f>
        <v>#REF!</v>
      </c>
      <c r="D1902" s="661" t="e">
        <f aca="false">IF(A1902="","",+B1902-C1902)</f>
        <v>#REF!</v>
      </c>
      <c r="E1902" s="662" t="e">
        <f aca="false">IF(A1902="","",IF(F1901="","",+E1901-F1901))</f>
        <v>#REF!</v>
      </c>
      <c r="F1902" s="662" t="e">
        <f aca="false">IF(A1902="","",IF(J1902="","",+J1902-H1902))</f>
        <v>#REF!</v>
      </c>
      <c r="G1902" s="662" t="e">
        <f aca="false">IF(A1902="","",IF(E1902="","",ROUND(+E1902*((1+B1902)^(1/12)-1),2)))</f>
        <v>#REF!</v>
      </c>
      <c r="H1902" s="662" t="e">
        <f aca="false">IF(A1902="","",IF(E1902="","",ROUND(+E1902*((1+D1902)^(1/12)-1),2)))</f>
        <v>#REF!</v>
      </c>
      <c r="I1902" s="662" t="e">
        <f aca="false">IF(A1902="","",+G1902-H1902)</f>
        <v>#REF!</v>
      </c>
      <c r="J1902" s="662" t="e">
        <f aca="false">IF(A1902="","",IF(#REF!="","",PMT((1+D1902)^(1/12)-1,(#REF!*12)-A1902+1,-E1902)))</f>
        <v>#REF!</v>
      </c>
    </row>
    <row r="1903" customFormat="false" ht="14.25" hidden="false" customHeight="false" outlineLevel="0" collapsed="false">
      <c r="A1903" s="660" t="e">
        <f aca="false">IF(A1902="","",IF(A1902=#REF!*12,"",+A1902+1))</f>
        <v>#REF!</v>
      </c>
      <c r="B1903" s="661" t="e">
        <f aca="false">IF(A1903="","",+B1902)</f>
        <v>#REF!</v>
      </c>
      <c r="C1903" s="661" t="e">
        <f aca="false">IF(A1903="","",IF(#REF!+'Plano Prestação Mensal Proposta'!A1903&gt;120,0,ROUND(IF(B1903&gt;0.045,(0.045*0.5),(0.5)*B1903),7)))</f>
        <v>#REF!</v>
      </c>
      <c r="D1903" s="661" t="e">
        <f aca="false">IF(A1903="","",+B1903-C1903)</f>
        <v>#REF!</v>
      </c>
      <c r="E1903" s="662" t="e">
        <f aca="false">IF(A1903="","",IF(F1902="","",+E1902-F1902))</f>
        <v>#REF!</v>
      </c>
      <c r="F1903" s="662" t="e">
        <f aca="false">IF(A1903="","",IF(J1903="","",+J1903-H1903))</f>
        <v>#REF!</v>
      </c>
      <c r="G1903" s="662" t="e">
        <f aca="false">IF(A1903="","",IF(E1903="","",ROUND(+E1903*((1+B1903)^(1/12)-1),2)))</f>
        <v>#REF!</v>
      </c>
      <c r="H1903" s="662" t="e">
        <f aca="false">IF(A1903="","",IF(E1903="","",ROUND(+E1903*((1+D1903)^(1/12)-1),2)))</f>
        <v>#REF!</v>
      </c>
      <c r="I1903" s="662" t="e">
        <f aca="false">IF(A1903="","",+G1903-H1903)</f>
        <v>#REF!</v>
      </c>
      <c r="J1903" s="662" t="e">
        <f aca="false">IF(A1903="","",IF(#REF!="","",PMT((1+D1903)^(1/12)-1,(#REF!*12)-A1903+1,-E1903)))</f>
        <v>#REF!</v>
      </c>
    </row>
    <row r="1904" customFormat="false" ht="14.25" hidden="false" customHeight="false" outlineLevel="0" collapsed="false">
      <c r="A1904" s="660" t="e">
        <f aca="false">IF(A1903="","",IF(A1903=#REF!*12,"",+A1903+1))</f>
        <v>#REF!</v>
      </c>
      <c r="B1904" s="661" t="e">
        <f aca="false">IF(A1904="","",+B1903)</f>
        <v>#REF!</v>
      </c>
      <c r="C1904" s="661" t="e">
        <f aca="false">IF(A1904="","",IF(#REF!+'Plano Prestação Mensal Proposta'!A1904&gt;120,0,ROUND(IF(B1904&gt;0.045,(0.045*0.5),(0.5)*B1904),7)))</f>
        <v>#REF!</v>
      </c>
      <c r="D1904" s="661" t="e">
        <f aca="false">IF(A1904="","",+B1904-C1904)</f>
        <v>#REF!</v>
      </c>
      <c r="E1904" s="662" t="e">
        <f aca="false">IF(A1904="","",IF(F1903="","",+E1903-F1903))</f>
        <v>#REF!</v>
      </c>
      <c r="F1904" s="662" t="e">
        <f aca="false">IF(A1904="","",IF(J1904="","",+J1904-H1904))</f>
        <v>#REF!</v>
      </c>
      <c r="G1904" s="662" t="e">
        <f aca="false">IF(A1904="","",IF(E1904="","",ROUND(+E1904*((1+B1904)^(1/12)-1),2)))</f>
        <v>#REF!</v>
      </c>
      <c r="H1904" s="662" t="e">
        <f aca="false">IF(A1904="","",IF(E1904="","",ROUND(+E1904*((1+D1904)^(1/12)-1),2)))</f>
        <v>#REF!</v>
      </c>
      <c r="I1904" s="662" t="e">
        <f aca="false">IF(A1904="","",+G1904-H1904)</f>
        <v>#REF!</v>
      </c>
      <c r="J1904" s="662" t="e">
        <f aca="false">IF(A1904="","",IF(#REF!="","",PMT((1+D1904)^(1/12)-1,(#REF!*12)-A1904+1,-E1904)))</f>
        <v>#REF!</v>
      </c>
    </row>
    <row r="1905" customFormat="false" ht="14.25" hidden="false" customHeight="false" outlineLevel="0" collapsed="false">
      <c r="A1905" s="660" t="e">
        <f aca="false">IF(A1904="","",IF(A1904=#REF!*12,"",+A1904+1))</f>
        <v>#REF!</v>
      </c>
      <c r="B1905" s="661" t="e">
        <f aca="false">IF(A1905="","",+B1904)</f>
        <v>#REF!</v>
      </c>
      <c r="C1905" s="661" t="e">
        <f aca="false">IF(A1905="","",IF(#REF!+'Plano Prestação Mensal Proposta'!A1905&gt;120,0,ROUND(IF(B1905&gt;0.045,(0.045*0.5),(0.5)*B1905),7)))</f>
        <v>#REF!</v>
      </c>
      <c r="D1905" s="661" t="e">
        <f aca="false">IF(A1905="","",+B1905-C1905)</f>
        <v>#REF!</v>
      </c>
      <c r="E1905" s="662" t="e">
        <f aca="false">IF(A1905="","",IF(F1904="","",+E1904-F1904))</f>
        <v>#REF!</v>
      </c>
      <c r="F1905" s="662" t="e">
        <f aca="false">IF(A1905="","",IF(J1905="","",+J1905-H1905))</f>
        <v>#REF!</v>
      </c>
      <c r="G1905" s="662" t="e">
        <f aca="false">IF(A1905="","",IF(E1905="","",ROUND(+E1905*((1+B1905)^(1/12)-1),2)))</f>
        <v>#REF!</v>
      </c>
      <c r="H1905" s="662" t="e">
        <f aca="false">IF(A1905="","",IF(E1905="","",ROUND(+E1905*((1+D1905)^(1/12)-1),2)))</f>
        <v>#REF!</v>
      </c>
      <c r="I1905" s="662" t="e">
        <f aca="false">IF(A1905="","",+G1905-H1905)</f>
        <v>#REF!</v>
      </c>
      <c r="J1905" s="662" t="e">
        <f aca="false">IF(A1905="","",IF(#REF!="","",PMT((1+D1905)^(1/12)-1,(#REF!*12)-A1905+1,-E1905)))</f>
        <v>#REF!</v>
      </c>
    </row>
    <row r="1906" customFormat="false" ht="14.25" hidden="false" customHeight="false" outlineLevel="0" collapsed="false">
      <c r="A1906" s="660" t="e">
        <f aca="false">IF(A1905="","",IF(A1905=#REF!*12,"",+A1905+1))</f>
        <v>#REF!</v>
      </c>
      <c r="B1906" s="661" t="e">
        <f aca="false">IF(A1906="","",+B1905)</f>
        <v>#REF!</v>
      </c>
      <c r="C1906" s="661" t="e">
        <f aca="false">IF(A1906="","",IF(#REF!+'Plano Prestação Mensal Proposta'!A1906&gt;120,0,ROUND(IF(B1906&gt;0.045,(0.045*0.5),(0.5)*B1906),7)))</f>
        <v>#REF!</v>
      </c>
      <c r="D1906" s="661" t="e">
        <f aca="false">IF(A1906="","",+B1906-C1906)</f>
        <v>#REF!</v>
      </c>
      <c r="E1906" s="662" t="e">
        <f aca="false">IF(A1906="","",IF(F1905="","",+E1905-F1905))</f>
        <v>#REF!</v>
      </c>
      <c r="F1906" s="662" t="e">
        <f aca="false">IF(A1906="","",IF(J1906="","",+J1906-H1906))</f>
        <v>#REF!</v>
      </c>
      <c r="G1906" s="662" t="e">
        <f aca="false">IF(A1906="","",IF(E1906="","",ROUND(+E1906*((1+B1906)^(1/12)-1),2)))</f>
        <v>#REF!</v>
      </c>
      <c r="H1906" s="662" t="e">
        <f aca="false">IF(A1906="","",IF(E1906="","",ROUND(+E1906*((1+D1906)^(1/12)-1),2)))</f>
        <v>#REF!</v>
      </c>
      <c r="I1906" s="662" t="e">
        <f aca="false">IF(A1906="","",+G1906-H1906)</f>
        <v>#REF!</v>
      </c>
      <c r="J1906" s="662" t="e">
        <f aca="false">IF(A1906="","",IF(#REF!="","",PMT((1+D1906)^(1/12)-1,(#REF!*12)-A1906+1,-E1906)))</f>
        <v>#REF!</v>
      </c>
    </row>
    <row r="1907" customFormat="false" ht="14.25" hidden="false" customHeight="false" outlineLevel="0" collapsed="false">
      <c r="A1907" s="660" t="e">
        <f aca="false">IF(A1906="","",IF(A1906=#REF!*12,"",+A1906+1))</f>
        <v>#REF!</v>
      </c>
      <c r="B1907" s="661" t="e">
        <f aca="false">IF(A1907="","",+B1906)</f>
        <v>#REF!</v>
      </c>
      <c r="C1907" s="661" t="e">
        <f aca="false">IF(A1907="","",IF(#REF!+'Plano Prestação Mensal Proposta'!A1907&gt;120,0,ROUND(IF(B1907&gt;0.045,(0.045*0.5),(0.5)*B1907),7)))</f>
        <v>#REF!</v>
      </c>
      <c r="D1907" s="661" t="e">
        <f aca="false">IF(A1907="","",+B1907-C1907)</f>
        <v>#REF!</v>
      </c>
      <c r="E1907" s="662" t="e">
        <f aca="false">IF(A1907="","",IF(F1906="","",+E1906-F1906))</f>
        <v>#REF!</v>
      </c>
      <c r="F1907" s="662" t="e">
        <f aca="false">IF(A1907="","",IF(J1907="","",+J1907-H1907))</f>
        <v>#REF!</v>
      </c>
      <c r="G1907" s="662" t="e">
        <f aca="false">IF(A1907="","",IF(E1907="","",ROUND(+E1907*((1+B1907)^(1/12)-1),2)))</f>
        <v>#REF!</v>
      </c>
      <c r="H1907" s="662" t="e">
        <f aca="false">IF(A1907="","",IF(E1907="","",ROUND(+E1907*((1+D1907)^(1/12)-1),2)))</f>
        <v>#REF!</v>
      </c>
      <c r="I1907" s="662" t="e">
        <f aca="false">IF(A1907="","",+G1907-H1907)</f>
        <v>#REF!</v>
      </c>
      <c r="J1907" s="662" t="e">
        <f aca="false">IF(A1907="","",IF(#REF!="","",PMT((1+D1907)^(1/12)-1,(#REF!*12)-A1907+1,-E1907)))</f>
        <v>#REF!</v>
      </c>
    </row>
    <row r="1908" customFormat="false" ht="14.25" hidden="false" customHeight="false" outlineLevel="0" collapsed="false">
      <c r="A1908" s="660" t="e">
        <f aca="false">IF(A1907="","",IF(A1907=#REF!*12,"",+A1907+1))</f>
        <v>#REF!</v>
      </c>
      <c r="B1908" s="661" t="e">
        <f aca="false">IF(A1908="","",+B1907)</f>
        <v>#REF!</v>
      </c>
      <c r="C1908" s="661" t="e">
        <f aca="false">IF(A1908="","",IF(#REF!+'Plano Prestação Mensal Proposta'!A1908&gt;120,0,ROUND(IF(B1908&gt;0.045,(0.045*0.5),(0.5)*B1908),7)))</f>
        <v>#REF!</v>
      </c>
      <c r="D1908" s="661" t="e">
        <f aca="false">IF(A1908="","",+B1908-C1908)</f>
        <v>#REF!</v>
      </c>
      <c r="E1908" s="662" t="e">
        <f aca="false">IF(A1908="","",IF(F1907="","",+E1907-F1907))</f>
        <v>#REF!</v>
      </c>
      <c r="F1908" s="662" t="e">
        <f aca="false">IF(A1908="","",IF(J1908="","",+J1908-H1908))</f>
        <v>#REF!</v>
      </c>
      <c r="G1908" s="662" t="e">
        <f aca="false">IF(A1908="","",IF(E1908="","",ROUND(+E1908*((1+B1908)^(1/12)-1),2)))</f>
        <v>#REF!</v>
      </c>
      <c r="H1908" s="662" t="e">
        <f aca="false">IF(A1908="","",IF(E1908="","",ROUND(+E1908*((1+D1908)^(1/12)-1),2)))</f>
        <v>#REF!</v>
      </c>
      <c r="I1908" s="662" t="e">
        <f aca="false">IF(A1908="","",+G1908-H1908)</f>
        <v>#REF!</v>
      </c>
      <c r="J1908" s="662" t="e">
        <f aca="false">IF(A1908="","",IF(#REF!="","",PMT((1+D1908)^(1/12)-1,(#REF!*12)-A1908+1,-E1908)))</f>
        <v>#REF!</v>
      </c>
    </row>
    <row r="1909" customFormat="false" ht="14.25" hidden="false" customHeight="false" outlineLevel="0" collapsed="false">
      <c r="A1909" s="660" t="e">
        <f aca="false">IF(A1908="","",IF(A1908=#REF!*12,"",+A1908+1))</f>
        <v>#REF!</v>
      </c>
      <c r="B1909" s="661" t="e">
        <f aca="false">IF(A1909="","",+B1908)</f>
        <v>#REF!</v>
      </c>
      <c r="C1909" s="661" t="e">
        <f aca="false">IF(A1909="","",IF(#REF!+'Plano Prestação Mensal Proposta'!A1909&gt;120,0,ROUND(IF(B1909&gt;0.045,(0.045*0.5),(0.5)*B1909),7)))</f>
        <v>#REF!</v>
      </c>
      <c r="D1909" s="661" t="e">
        <f aca="false">IF(A1909="","",+B1909-C1909)</f>
        <v>#REF!</v>
      </c>
      <c r="E1909" s="662" t="e">
        <f aca="false">IF(A1909="","",IF(F1908="","",+E1908-F1908))</f>
        <v>#REF!</v>
      </c>
      <c r="F1909" s="662" t="e">
        <f aca="false">IF(A1909="","",IF(J1909="","",+J1909-H1909))</f>
        <v>#REF!</v>
      </c>
      <c r="G1909" s="662" t="e">
        <f aca="false">IF(A1909="","",IF(E1909="","",ROUND(+E1909*((1+B1909)^(1/12)-1),2)))</f>
        <v>#REF!</v>
      </c>
      <c r="H1909" s="662" t="e">
        <f aca="false">IF(A1909="","",IF(E1909="","",ROUND(+E1909*((1+D1909)^(1/12)-1),2)))</f>
        <v>#REF!</v>
      </c>
      <c r="I1909" s="662" t="e">
        <f aca="false">IF(A1909="","",+G1909-H1909)</f>
        <v>#REF!</v>
      </c>
      <c r="J1909" s="662" t="e">
        <f aca="false">IF(A1909="","",IF(#REF!="","",PMT((1+D1909)^(1/12)-1,(#REF!*12)-A1909+1,-E1909)))</f>
        <v>#REF!</v>
      </c>
    </row>
    <row r="1910" customFormat="false" ht="14.25" hidden="false" customHeight="false" outlineLevel="0" collapsed="false">
      <c r="A1910" s="660" t="e">
        <f aca="false">IF(A1909="","",IF(A1909=#REF!*12,"",+A1909+1))</f>
        <v>#REF!</v>
      </c>
      <c r="B1910" s="661" t="e">
        <f aca="false">IF(A1910="","",+B1909)</f>
        <v>#REF!</v>
      </c>
      <c r="C1910" s="661" t="e">
        <f aca="false">IF(A1910="","",IF(#REF!+'Plano Prestação Mensal Proposta'!A1910&gt;120,0,ROUND(IF(B1910&gt;0.045,(0.045*0.5),(0.5)*B1910),7)))</f>
        <v>#REF!</v>
      </c>
      <c r="D1910" s="661" t="e">
        <f aca="false">IF(A1910="","",+B1910-C1910)</f>
        <v>#REF!</v>
      </c>
      <c r="E1910" s="662" t="e">
        <f aca="false">IF(A1910="","",IF(F1909="","",+E1909-F1909))</f>
        <v>#REF!</v>
      </c>
      <c r="F1910" s="662" t="e">
        <f aca="false">IF(A1910="","",IF(J1910="","",+J1910-H1910))</f>
        <v>#REF!</v>
      </c>
      <c r="G1910" s="662" t="e">
        <f aca="false">IF(A1910="","",IF(E1910="","",ROUND(+E1910*((1+B1910)^(1/12)-1),2)))</f>
        <v>#REF!</v>
      </c>
      <c r="H1910" s="662" t="e">
        <f aca="false">IF(A1910="","",IF(E1910="","",ROUND(+E1910*((1+D1910)^(1/12)-1),2)))</f>
        <v>#REF!</v>
      </c>
      <c r="I1910" s="662" t="e">
        <f aca="false">IF(A1910="","",+G1910-H1910)</f>
        <v>#REF!</v>
      </c>
      <c r="J1910" s="662" t="e">
        <f aca="false">IF(A1910="","",IF(#REF!="","",PMT((1+D1910)^(1/12)-1,(#REF!*12)-A1910+1,-E1910)))</f>
        <v>#REF!</v>
      </c>
    </row>
    <row r="1911" customFormat="false" ht="14.25" hidden="false" customHeight="false" outlineLevel="0" collapsed="false">
      <c r="A1911" s="660" t="e">
        <f aca="false">IF(A1910="","",IF(A1910=#REF!*12,"",+A1910+1))</f>
        <v>#REF!</v>
      </c>
      <c r="B1911" s="661" t="e">
        <f aca="false">IF(A1911="","",+B1910)</f>
        <v>#REF!</v>
      </c>
      <c r="C1911" s="661" t="e">
        <f aca="false">IF(A1911="","",IF(#REF!+'Plano Prestação Mensal Proposta'!A1911&gt;120,0,ROUND(IF(B1911&gt;0.045,(0.045*0.5),(0.5)*B1911),7)))</f>
        <v>#REF!</v>
      </c>
      <c r="D1911" s="661" t="e">
        <f aca="false">IF(A1911="","",+B1911-C1911)</f>
        <v>#REF!</v>
      </c>
      <c r="E1911" s="662" t="e">
        <f aca="false">IF(A1911="","",IF(F1910="","",+E1910-F1910))</f>
        <v>#REF!</v>
      </c>
      <c r="F1911" s="662" t="e">
        <f aca="false">IF(A1911="","",IF(J1911="","",+J1911-H1911))</f>
        <v>#REF!</v>
      </c>
      <c r="G1911" s="662" t="e">
        <f aca="false">IF(A1911="","",IF(E1911="","",ROUND(+E1911*((1+B1911)^(1/12)-1),2)))</f>
        <v>#REF!</v>
      </c>
      <c r="H1911" s="662" t="e">
        <f aca="false">IF(A1911="","",IF(E1911="","",ROUND(+E1911*((1+D1911)^(1/12)-1),2)))</f>
        <v>#REF!</v>
      </c>
      <c r="I1911" s="662" t="e">
        <f aca="false">IF(A1911="","",+G1911-H1911)</f>
        <v>#REF!</v>
      </c>
      <c r="J1911" s="662" t="e">
        <f aca="false">IF(A1911="","",IF(#REF!="","",PMT((1+D1911)^(1/12)-1,(#REF!*12)-A1911+1,-E1911)))</f>
        <v>#REF!</v>
      </c>
    </row>
    <row r="1912" customFormat="false" ht="14.25" hidden="false" customHeight="false" outlineLevel="0" collapsed="false">
      <c r="A1912" s="660" t="e">
        <f aca="false">IF(A1911="","",IF(A1911=#REF!*12,"",+A1911+1))</f>
        <v>#REF!</v>
      </c>
      <c r="B1912" s="661" t="e">
        <f aca="false">IF(A1912="","",+B1911)</f>
        <v>#REF!</v>
      </c>
      <c r="C1912" s="661" t="e">
        <f aca="false">IF(A1912="","",IF(#REF!+'Plano Prestação Mensal Proposta'!A1912&gt;120,0,ROUND(IF(B1912&gt;0.045,(0.045*0.5),(0.5)*B1912),7)))</f>
        <v>#REF!</v>
      </c>
      <c r="D1912" s="661" t="e">
        <f aca="false">IF(A1912="","",+B1912-C1912)</f>
        <v>#REF!</v>
      </c>
      <c r="E1912" s="662" t="e">
        <f aca="false">IF(A1912="","",IF(F1911="","",+E1911-F1911))</f>
        <v>#REF!</v>
      </c>
      <c r="F1912" s="662" t="e">
        <f aca="false">IF(A1912="","",IF(J1912="","",+J1912-H1912))</f>
        <v>#REF!</v>
      </c>
      <c r="G1912" s="662" t="e">
        <f aca="false">IF(A1912="","",IF(E1912="","",ROUND(+E1912*((1+B1912)^(1/12)-1),2)))</f>
        <v>#REF!</v>
      </c>
      <c r="H1912" s="662" t="e">
        <f aca="false">IF(A1912="","",IF(E1912="","",ROUND(+E1912*((1+D1912)^(1/12)-1),2)))</f>
        <v>#REF!</v>
      </c>
      <c r="I1912" s="662" t="e">
        <f aca="false">IF(A1912="","",+G1912-H1912)</f>
        <v>#REF!</v>
      </c>
      <c r="J1912" s="662" t="e">
        <f aca="false">IF(A1912="","",IF(#REF!="","",PMT((1+D1912)^(1/12)-1,(#REF!*12)-A1912+1,-E1912)))</f>
        <v>#REF!</v>
      </c>
    </row>
    <row r="1913" customFormat="false" ht="14.25" hidden="false" customHeight="false" outlineLevel="0" collapsed="false">
      <c r="A1913" s="660" t="e">
        <f aca="false">IF(A1912="","",IF(A1912=#REF!*12,"",+A1912+1))</f>
        <v>#REF!</v>
      </c>
      <c r="B1913" s="661" t="e">
        <f aca="false">IF(A1913="","",+B1912)</f>
        <v>#REF!</v>
      </c>
      <c r="C1913" s="661" t="e">
        <f aca="false">IF(A1913="","",IF(#REF!+'Plano Prestação Mensal Proposta'!A1913&gt;120,0,ROUND(IF(B1913&gt;0.045,(0.045*0.5),(0.5)*B1913),7)))</f>
        <v>#REF!</v>
      </c>
      <c r="D1913" s="661" t="e">
        <f aca="false">IF(A1913="","",+B1913-C1913)</f>
        <v>#REF!</v>
      </c>
      <c r="E1913" s="662" t="e">
        <f aca="false">IF(A1913="","",IF(F1912="","",+E1912-F1912))</f>
        <v>#REF!</v>
      </c>
      <c r="F1913" s="662" t="e">
        <f aca="false">IF(A1913="","",IF(J1913="","",+J1913-H1913))</f>
        <v>#REF!</v>
      </c>
      <c r="G1913" s="662" t="e">
        <f aca="false">IF(A1913="","",IF(E1913="","",ROUND(+E1913*((1+B1913)^(1/12)-1),2)))</f>
        <v>#REF!</v>
      </c>
      <c r="H1913" s="662" t="e">
        <f aca="false">IF(A1913="","",IF(E1913="","",ROUND(+E1913*((1+D1913)^(1/12)-1),2)))</f>
        <v>#REF!</v>
      </c>
      <c r="I1913" s="662" t="e">
        <f aca="false">IF(A1913="","",+G1913-H1913)</f>
        <v>#REF!</v>
      </c>
      <c r="J1913" s="662" t="e">
        <f aca="false">IF(A1913="","",IF(#REF!="","",PMT((1+D1913)^(1/12)-1,(#REF!*12)-A1913+1,-E1913)))</f>
        <v>#REF!</v>
      </c>
    </row>
    <row r="1914" customFormat="false" ht="14.25" hidden="false" customHeight="false" outlineLevel="0" collapsed="false">
      <c r="A1914" s="660" t="e">
        <f aca="false">IF(A1913="","",IF(A1913=#REF!*12,"",+A1913+1))</f>
        <v>#REF!</v>
      </c>
      <c r="B1914" s="661" t="e">
        <f aca="false">IF(A1914="","",+B1913)</f>
        <v>#REF!</v>
      </c>
      <c r="C1914" s="661" t="e">
        <f aca="false">IF(A1914="","",IF(#REF!+'Plano Prestação Mensal Proposta'!A1914&gt;120,0,ROUND(IF(B1914&gt;0.045,(0.045*0.5),(0.5)*B1914),7)))</f>
        <v>#REF!</v>
      </c>
      <c r="D1914" s="661" t="e">
        <f aca="false">IF(A1914="","",+B1914-C1914)</f>
        <v>#REF!</v>
      </c>
      <c r="E1914" s="662" t="e">
        <f aca="false">IF(A1914="","",IF(F1913="","",+E1913-F1913))</f>
        <v>#REF!</v>
      </c>
      <c r="F1914" s="662" t="e">
        <f aca="false">IF(A1914="","",IF(J1914="","",+J1914-H1914))</f>
        <v>#REF!</v>
      </c>
      <c r="G1914" s="662" t="e">
        <f aca="false">IF(A1914="","",IF(E1914="","",ROUND(+E1914*((1+B1914)^(1/12)-1),2)))</f>
        <v>#REF!</v>
      </c>
      <c r="H1914" s="662" t="e">
        <f aca="false">IF(A1914="","",IF(E1914="","",ROUND(+E1914*((1+D1914)^(1/12)-1),2)))</f>
        <v>#REF!</v>
      </c>
      <c r="I1914" s="662" t="e">
        <f aca="false">IF(A1914="","",+G1914-H1914)</f>
        <v>#REF!</v>
      </c>
      <c r="J1914" s="662" t="e">
        <f aca="false">IF(A1914="","",IF(#REF!="","",PMT((1+D1914)^(1/12)-1,(#REF!*12)-A1914+1,-E1914)))</f>
        <v>#REF!</v>
      </c>
    </row>
    <row r="1915" customFormat="false" ht="14.25" hidden="false" customHeight="false" outlineLevel="0" collapsed="false">
      <c r="A1915" s="660" t="e">
        <f aca="false">IF(A1914="","",IF(A1914=#REF!*12,"",+A1914+1))</f>
        <v>#REF!</v>
      </c>
      <c r="B1915" s="661" t="e">
        <f aca="false">IF(A1915="","",+B1914)</f>
        <v>#REF!</v>
      </c>
      <c r="C1915" s="661" t="e">
        <f aca="false">IF(A1915="","",IF(#REF!+'Plano Prestação Mensal Proposta'!A1915&gt;120,0,ROUND(IF(B1915&gt;0.045,(0.045*0.5),(0.5)*B1915),7)))</f>
        <v>#REF!</v>
      </c>
      <c r="D1915" s="661" t="e">
        <f aca="false">IF(A1915="","",+B1915-C1915)</f>
        <v>#REF!</v>
      </c>
      <c r="E1915" s="662" t="e">
        <f aca="false">IF(A1915="","",IF(F1914="","",+E1914-F1914))</f>
        <v>#REF!</v>
      </c>
      <c r="F1915" s="662" t="e">
        <f aca="false">IF(A1915="","",IF(J1915="","",+J1915-H1915))</f>
        <v>#REF!</v>
      </c>
      <c r="G1915" s="662" t="e">
        <f aca="false">IF(A1915="","",IF(E1915="","",ROUND(+E1915*((1+B1915)^(1/12)-1),2)))</f>
        <v>#REF!</v>
      </c>
      <c r="H1915" s="662" t="e">
        <f aca="false">IF(A1915="","",IF(E1915="","",ROUND(+E1915*((1+D1915)^(1/12)-1),2)))</f>
        <v>#REF!</v>
      </c>
      <c r="I1915" s="662" t="e">
        <f aca="false">IF(A1915="","",+G1915-H1915)</f>
        <v>#REF!</v>
      </c>
      <c r="J1915" s="662" t="e">
        <f aca="false">IF(A1915="","",IF(#REF!="","",PMT((1+D1915)^(1/12)-1,(#REF!*12)-A1915+1,-E1915)))</f>
        <v>#REF!</v>
      </c>
    </row>
    <row r="1916" customFormat="false" ht="14.25" hidden="false" customHeight="false" outlineLevel="0" collapsed="false">
      <c r="A1916" s="660" t="e">
        <f aca="false">IF(A1915="","",IF(A1915=#REF!*12,"",+A1915+1))</f>
        <v>#REF!</v>
      </c>
      <c r="B1916" s="661" t="e">
        <f aca="false">IF(A1916="","",+B1915)</f>
        <v>#REF!</v>
      </c>
      <c r="C1916" s="661" t="e">
        <f aca="false">IF(A1916="","",IF(#REF!+'Plano Prestação Mensal Proposta'!A1916&gt;120,0,ROUND(IF(B1916&gt;0.045,(0.045*0.5),(0.5)*B1916),7)))</f>
        <v>#REF!</v>
      </c>
      <c r="D1916" s="661" t="e">
        <f aca="false">IF(A1916="","",+B1916-C1916)</f>
        <v>#REF!</v>
      </c>
      <c r="E1916" s="662" t="e">
        <f aca="false">IF(A1916="","",IF(F1915="","",+E1915-F1915))</f>
        <v>#REF!</v>
      </c>
      <c r="F1916" s="662" t="e">
        <f aca="false">IF(A1916="","",IF(J1916="","",+J1916-H1916))</f>
        <v>#REF!</v>
      </c>
      <c r="G1916" s="662" t="e">
        <f aca="false">IF(A1916="","",IF(E1916="","",ROUND(+E1916*((1+B1916)^(1/12)-1),2)))</f>
        <v>#REF!</v>
      </c>
      <c r="H1916" s="662" t="e">
        <f aca="false">IF(A1916="","",IF(E1916="","",ROUND(+E1916*((1+D1916)^(1/12)-1),2)))</f>
        <v>#REF!</v>
      </c>
      <c r="I1916" s="662" t="e">
        <f aca="false">IF(A1916="","",+G1916-H1916)</f>
        <v>#REF!</v>
      </c>
      <c r="J1916" s="662" t="e">
        <f aca="false">IF(A1916="","",IF(#REF!="","",PMT((1+D1916)^(1/12)-1,(#REF!*12)-A1916+1,-E1916)))</f>
        <v>#REF!</v>
      </c>
    </row>
    <row r="1917" customFormat="false" ht="14.25" hidden="false" customHeight="false" outlineLevel="0" collapsed="false">
      <c r="A1917" s="660" t="e">
        <f aca="false">IF(A1916="","",IF(A1916=#REF!*12,"",+A1916+1))</f>
        <v>#REF!</v>
      </c>
      <c r="B1917" s="661" t="e">
        <f aca="false">IF(A1917="","",+B1916)</f>
        <v>#REF!</v>
      </c>
      <c r="C1917" s="661" t="e">
        <f aca="false">IF(A1917="","",IF(#REF!+'Plano Prestação Mensal Proposta'!A1917&gt;120,0,ROUND(IF(B1917&gt;0.045,(0.045*0.5),(0.5)*B1917),7)))</f>
        <v>#REF!</v>
      </c>
      <c r="D1917" s="661" t="e">
        <f aca="false">IF(A1917="","",+B1917-C1917)</f>
        <v>#REF!</v>
      </c>
      <c r="E1917" s="662" t="e">
        <f aca="false">IF(A1917="","",IF(F1916="","",+E1916-F1916))</f>
        <v>#REF!</v>
      </c>
      <c r="F1917" s="662" t="e">
        <f aca="false">IF(A1917="","",IF(J1917="","",+J1917-H1917))</f>
        <v>#REF!</v>
      </c>
      <c r="G1917" s="662" t="e">
        <f aca="false">IF(A1917="","",IF(E1917="","",ROUND(+E1917*((1+B1917)^(1/12)-1),2)))</f>
        <v>#REF!</v>
      </c>
      <c r="H1917" s="662" t="e">
        <f aca="false">IF(A1917="","",IF(E1917="","",ROUND(+E1917*((1+D1917)^(1/12)-1),2)))</f>
        <v>#REF!</v>
      </c>
      <c r="I1917" s="662" t="e">
        <f aca="false">IF(A1917="","",+G1917-H1917)</f>
        <v>#REF!</v>
      </c>
      <c r="J1917" s="662" t="e">
        <f aca="false">IF(A1917="","",IF(#REF!="","",PMT((1+D1917)^(1/12)-1,(#REF!*12)-A1917+1,-E1917)))</f>
        <v>#REF!</v>
      </c>
    </row>
    <row r="1918" customFormat="false" ht="14.25" hidden="false" customHeight="false" outlineLevel="0" collapsed="false">
      <c r="A1918" s="660" t="e">
        <f aca="false">IF(A1917="","",IF(A1917=#REF!*12,"",+A1917+1))</f>
        <v>#REF!</v>
      </c>
      <c r="B1918" s="661" t="e">
        <f aca="false">IF(A1918="","",+B1917)</f>
        <v>#REF!</v>
      </c>
      <c r="C1918" s="661" t="e">
        <f aca="false">IF(A1918="","",IF(#REF!+'Plano Prestação Mensal Proposta'!A1918&gt;120,0,ROUND(IF(B1918&gt;0.045,(0.045*0.5),(0.5)*B1918),7)))</f>
        <v>#REF!</v>
      </c>
      <c r="D1918" s="661" t="e">
        <f aca="false">IF(A1918="","",+B1918-C1918)</f>
        <v>#REF!</v>
      </c>
      <c r="E1918" s="662" t="e">
        <f aca="false">IF(A1918="","",IF(F1917="","",+E1917-F1917))</f>
        <v>#REF!</v>
      </c>
      <c r="F1918" s="662" t="e">
        <f aca="false">IF(A1918="","",IF(J1918="","",+J1918-H1918))</f>
        <v>#REF!</v>
      </c>
      <c r="G1918" s="662" t="e">
        <f aca="false">IF(A1918="","",IF(E1918="","",ROUND(+E1918*((1+B1918)^(1/12)-1),2)))</f>
        <v>#REF!</v>
      </c>
      <c r="H1918" s="662" t="e">
        <f aca="false">IF(A1918="","",IF(E1918="","",ROUND(+E1918*((1+D1918)^(1/12)-1),2)))</f>
        <v>#REF!</v>
      </c>
      <c r="I1918" s="662" t="e">
        <f aca="false">IF(A1918="","",+G1918-H1918)</f>
        <v>#REF!</v>
      </c>
      <c r="J1918" s="662" t="e">
        <f aca="false">IF(A1918="","",IF(#REF!="","",PMT((1+D1918)^(1/12)-1,(#REF!*12)-A1918+1,-E1918)))</f>
        <v>#REF!</v>
      </c>
    </row>
    <row r="1919" customFormat="false" ht="14.25" hidden="false" customHeight="false" outlineLevel="0" collapsed="false">
      <c r="A1919" s="660" t="e">
        <f aca="false">IF(A1918="","",IF(A1918=#REF!*12,"",+A1918+1))</f>
        <v>#REF!</v>
      </c>
      <c r="B1919" s="661" t="e">
        <f aca="false">IF(A1919="","",+B1918)</f>
        <v>#REF!</v>
      </c>
      <c r="C1919" s="661" t="e">
        <f aca="false">IF(A1919="","",IF(#REF!+'Plano Prestação Mensal Proposta'!A1919&gt;120,0,ROUND(IF(B1919&gt;0.045,(0.045*0.5),(0.5)*B1919),7)))</f>
        <v>#REF!</v>
      </c>
      <c r="D1919" s="661" t="e">
        <f aca="false">IF(A1919="","",+B1919-C1919)</f>
        <v>#REF!</v>
      </c>
      <c r="E1919" s="662" t="e">
        <f aca="false">IF(A1919="","",IF(F1918="","",+E1918-F1918))</f>
        <v>#REF!</v>
      </c>
      <c r="F1919" s="662" t="e">
        <f aca="false">IF(A1919="","",IF(J1919="","",+J1919-H1919))</f>
        <v>#REF!</v>
      </c>
      <c r="G1919" s="662" t="e">
        <f aca="false">IF(A1919="","",IF(E1919="","",ROUND(+E1919*((1+B1919)^(1/12)-1),2)))</f>
        <v>#REF!</v>
      </c>
      <c r="H1919" s="662" t="e">
        <f aca="false">IF(A1919="","",IF(E1919="","",ROUND(+E1919*((1+D1919)^(1/12)-1),2)))</f>
        <v>#REF!</v>
      </c>
      <c r="I1919" s="662" t="e">
        <f aca="false">IF(A1919="","",+G1919-H1919)</f>
        <v>#REF!</v>
      </c>
      <c r="J1919" s="662" t="e">
        <f aca="false">IF(A1919="","",IF(#REF!="","",PMT((1+D1919)^(1/12)-1,(#REF!*12)-A1919+1,-E1919)))</f>
        <v>#REF!</v>
      </c>
    </row>
    <row r="1920" customFormat="false" ht="14.25" hidden="false" customHeight="false" outlineLevel="0" collapsed="false">
      <c r="A1920" s="660" t="e">
        <f aca="false">IF(A1919="","",IF(A1919=#REF!*12,"",+A1919+1))</f>
        <v>#REF!</v>
      </c>
      <c r="B1920" s="661" t="e">
        <f aca="false">IF(A1920="","",+B1919)</f>
        <v>#REF!</v>
      </c>
      <c r="C1920" s="661" t="e">
        <f aca="false">IF(A1920="","",IF(#REF!+'Plano Prestação Mensal Proposta'!A1920&gt;120,0,ROUND(IF(B1920&gt;0.045,(0.045*0.5),(0.5)*B1920),7)))</f>
        <v>#REF!</v>
      </c>
      <c r="D1920" s="661" t="e">
        <f aca="false">IF(A1920="","",+B1920-C1920)</f>
        <v>#REF!</v>
      </c>
      <c r="E1920" s="662" t="e">
        <f aca="false">IF(A1920="","",IF(F1919="","",+E1919-F1919))</f>
        <v>#REF!</v>
      </c>
      <c r="F1920" s="662" t="e">
        <f aca="false">IF(A1920="","",IF(J1920="","",+J1920-H1920))</f>
        <v>#REF!</v>
      </c>
      <c r="G1920" s="662" t="e">
        <f aca="false">IF(A1920="","",IF(E1920="","",ROUND(+E1920*((1+B1920)^(1/12)-1),2)))</f>
        <v>#REF!</v>
      </c>
      <c r="H1920" s="662" t="e">
        <f aca="false">IF(A1920="","",IF(E1920="","",ROUND(+E1920*((1+D1920)^(1/12)-1),2)))</f>
        <v>#REF!</v>
      </c>
      <c r="I1920" s="662" t="e">
        <f aca="false">IF(A1920="","",+G1920-H1920)</f>
        <v>#REF!</v>
      </c>
      <c r="J1920" s="662" t="e">
        <f aca="false">IF(A1920="","",IF(#REF!="","",PMT((1+D1920)^(1/12)-1,(#REF!*12)-A1920+1,-E1920)))</f>
        <v>#REF!</v>
      </c>
    </row>
    <row r="1921" customFormat="false" ht="14.25" hidden="false" customHeight="false" outlineLevel="0" collapsed="false">
      <c r="A1921" s="660" t="e">
        <f aca="false">IF(A1920="","",IF(A1920=#REF!*12,"",+A1920+1))</f>
        <v>#REF!</v>
      </c>
      <c r="B1921" s="661" t="e">
        <f aca="false">IF(A1921="","",+B1920)</f>
        <v>#REF!</v>
      </c>
      <c r="C1921" s="661" t="e">
        <f aca="false">IF(A1921="","",IF(#REF!+'Plano Prestação Mensal Proposta'!A1921&gt;120,0,ROUND(IF(B1921&gt;0.045,(0.045*0.5),(0.5)*B1921),7)))</f>
        <v>#REF!</v>
      </c>
      <c r="D1921" s="661" t="e">
        <f aca="false">IF(A1921="","",+B1921-C1921)</f>
        <v>#REF!</v>
      </c>
      <c r="E1921" s="662" t="e">
        <f aca="false">IF(A1921="","",IF(F1920="","",+E1920-F1920))</f>
        <v>#REF!</v>
      </c>
      <c r="F1921" s="662" t="e">
        <f aca="false">IF(A1921="","",IF(J1921="","",+J1921-H1921))</f>
        <v>#REF!</v>
      </c>
      <c r="G1921" s="662" t="e">
        <f aca="false">IF(A1921="","",IF(E1921="","",ROUND(+E1921*((1+B1921)^(1/12)-1),2)))</f>
        <v>#REF!</v>
      </c>
      <c r="H1921" s="662" t="e">
        <f aca="false">IF(A1921="","",IF(E1921="","",ROUND(+E1921*((1+D1921)^(1/12)-1),2)))</f>
        <v>#REF!</v>
      </c>
      <c r="I1921" s="662" t="e">
        <f aca="false">IF(A1921="","",+G1921-H1921)</f>
        <v>#REF!</v>
      </c>
      <c r="J1921" s="662" t="e">
        <f aca="false">IF(A1921="","",IF(#REF!="","",PMT((1+D1921)^(1/12)-1,(#REF!*12)-A1921+1,-E1921)))</f>
        <v>#REF!</v>
      </c>
    </row>
    <row r="1922" customFormat="false" ht="14.25" hidden="false" customHeight="false" outlineLevel="0" collapsed="false">
      <c r="A1922" s="660" t="e">
        <f aca="false">IF(A1921="","",IF(A1921=#REF!*12,"",+A1921+1))</f>
        <v>#REF!</v>
      </c>
      <c r="B1922" s="661" t="e">
        <f aca="false">IF(A1922="","",+B1921)</f>
        <v>#REF!</v>
      </c>
      <c r="C1922" s="661" t="e">
        <f aca="false">IF(A1922="","",IF(#REF!+'Plano Prestação Mensal Proposta'!A1922&gt;120,0,ROUND(IF(B1922&gt;0.045,(0.045*0.5),(0.5)*B1922),7)))</f>
        <v>#REF!</v>
      </c>
      <c r="D1922" s="661" t="e">
        <f aca="false">IF(A1922="","",+B1922-C1922)</f>
        <v>#REF!</v>
      </c>
      <c r="E1922" s="662" t="e">
        <f aca="false">IF(A1922="","",IF(F1921="","",+E1921-F1921))</f>
        <v>#REF!</v>
      </c>
      <c r="F1922" s="662" t="e">
        <f aca="false">IF(A1922="","",IF(J1922="","",+J1922-H1922))</f>
        <v>#REF!</v>
      </c>
      <c r="G1922" s="662" t="e">
        <f aca="false">IF(A1922="","",IF(E1922="","",ROUND(+E1922*((1+B1922)^(1/12)-1),2)))</f>
        <v>#REF!</v>
      </c>
      <c r="H1922" s="662" t="e">
        <f aca="false">IF(A1922="","",IF(E1922="","",ROUND(+E1922*((1+D1922)^(1/12)-1),2)))</f>
        <v>#REF!</v>
      </c>
      <c r="I1922" s="662" t="e">
        <f aca="false">IF(A1922="","",+G1922-H1922)</f>
        <v>#REF!</v>
      </c>
      <c r="J1922" s="662" t="e">
        <f aca="false">IF(A1922="","",IF(#REF!="","",PMT((1+D1922)^(1/12)-1,(#REF!*12)-A1922+1,-E1922)))</f>
        <v>#REF!</v>
      </c>
    </row>
    <row r="1923" customFormat="false" ht="14.25" hidden="false" customHeight="false" outlineLevel="0" collapsed="false">
      <c r="A1923" s="660" t="e">
        <f aca="false">IF(A1922="","",IF(A1922=#REF!*12,"",+A1922+1))</f>
        <v>#REF!</v>
      </c>
      <c r="B1923" s="661" t="e">
        <f aca="false">IF(A1923="","",+B1922)</f>
        <v>#REF!</v>
      </c>
      <c r="C1923" s="661" t="e">
        <f aca="false">IF(A1923="","",IF(#REF!+'Plano Prestação Mensal Proposta'!A1923&gt;120,0,ROUND(IF(B1923&gt;0.045,(0.045*0.5),(0.5)*B1923),7)))</f>
        <v>#REF!</v>
      </c>
      <c r="D1923" s="661" t="e">
        <f aca="false">IF(A1923="","",+B1923-C1923)</f>
        <v>#REF!</v>
      </c>
      <c r="E1923" s="662" t="e">
        <f aca="false">IF(A1923="","",IF(F1922="","",+E1922-F1922))</f>
        <v>#REF!</v>
      </c>
      <c r="F1923" s="662" t="e">
        <f aca="false">IF(A1923="","",IF(J1923="","",+J1923-H1923))</f>
        <v>#REF!</v>
      </c>
      <c r="G1923" s="662" t="e">
        <f aca="false">IF(A1923="","",IF(E1923="","",ROUND(+E1923*((1+B1923)^(1/12)-1),2)))</f>
        <v>#REF!</v>
      </c>
      <c r="H1923" s="662" t="e">
        <f aca="false">IF(A1923="","",IF(E1923="","",ROUND(+E1923*((1+D1923)^(1/12)-1),2)))</f>
        <v>#REF!</v>
      </c>
      <c r="I1923" s="662" t="e">
        <f aca="false">IF(A1923="","",+G1923-H1923)</f>
        <v>#REF!</v>
      </c>
      <c r="J1923" s="662" t="e">
        <f aca="false">IF(A1923="","",IF(#REF!="","",PMT((1+D1923)^(1/12)-1,(#REF!*12)-A1923+1,-E1923)))</f>
        <v>#REF!</v>
      </c>
    </row>
    <row r="1924" customFormat="false" ht="14.25" hidden="false" customHeight="false" outlineLevel="0" collapsed="false">
      <c r="A1924" s="660" t="e">
        <f aca="false">IF(A1923="","",IF(A1923=#REF!*12,"",+A1923+1))</f>
        <v>#REF!</v>
      </c>
      <c r="B1924" s="661" t="e">
        <f aca="false">IF(A1924="","",+B1923)</f>
        <v>#REF!</v>
      </c>
      <c r="C1924" s="661" t="e">
        <f aca="false">IF(A1924="","",IF(#REF!+'Plano Prestação Mensal Proposta'!A1924&gt;120,0,ROUND(IF(B1924&gt;0.045,(0.045*0.5),(0.5)*B1924),7)))</f>
        <v>#REF!</v>
      </c>
      <c r="D1924" s="661" t="e">
        <f aca="false">IF(A1924="","",+B1924-C1924)</f>
        <v>#REF!</v>
      </c>
      <c r="E1924" s="662" t="e">
        <f aca="false">IF(A1924="","",IF(F1923="","",+E1923-F1923))</f>
        <v>#REF!</v>
      </c>
      <c r="F1924" s="662" t="e">
        <f aca="false">IF(A1924="","",IF(J1924="","",+J1924-H1924))</f>
        <v>#REF!</v>
      </c>
      <c r="G1924" s="662" t="e">
        <f aca="false">IF(A1924="","",IF(E1924="","",ROUND(+E1924*((1+B1924)^(1/12)-1),2)))</f>
        <v>#REF!</v>
      </c>
      <c r="H1924" s="662" t="e">
        <f aca="false">IF(A1924="","",IF(E1924="","",ROUND(+E1924*((1+D1924)^(1/12)-1),2)))</f>
        <v>#REF!</v>
      </c>
      <c r="I1924" s="662" t="e">
        <f aca="false">IF(A1924="","",+G1924-H1924)</f>
        <v>#REF!</v>
      </c>
      <c r="J1924" s="662" t="e">
        <f aca="false">IF(A1924="","",IF(#REF!="","",PMT((1+D1924)^(1/12)-1,(#REF!*12)-A1924+1,-E1924)))</f>
        <v>#REF!</v>
      </c>
    </row>
    <row r="1925" customFormat="false" ht="14.25" hidden="false" customHeight="false" outlineLevel="0" collapsed="false">
      <c r="A1925" s="660" t="e">
        <f aca="false">IF(A1924="","",IF(A1924=#REF!*12,"",+A1924+1))</f>
        <v>#REF!</v>
      </c>
      <c r="B1925" s="661" t="e">
        <f aca="false">IF(A1925="","",+B1924)</f>
        <v>#REF!</v>
      </c>
      <c r="C1925" s="661" t="e">
        <f aca="false">IF(A1925="","",IF(#REF!+'Plano Prestação Mensal Proposta'!A1925&gt;120,0,ROUND(IF(B1925&gt;0.045,(0.045*0.5),(0.5)*B1925),7)))</f>
        <v>#REF!</v>
      </c>
      <c r="D1925" s="661" t="e">
        <f aca="false">IF(A1925="","",+B1925-C1925)</f>
        <v>#REF!</v>
      </c>
      <c r="E1925" s="662" t="e">
        <f aca="false">IF(A1925="","",IF(F1924="","",+E1924-F1924))</f>
        <v>#REF!</v>
      </c>
      <c r="F1925" s="662" t="e">
        <f aca="false">IF(A1925="","",IF(J1925="","",+J1925-H1925))</f>
        <v>#REF!</v>
      </c>
      <c r="G1925" s="662" t="e">
        <f aca="false">IF(A1925="","",IF(E1925="","",ROUND(+E1925*((1+B1925)^(1/12)-1),2)))</f>
        <v>#REF!</v>
      </c>
      <c r="H1925" s="662" t="e">
        <f aca="false">IF(A1925="","",IF(E1925="","",ROUND(+E1925*((1+D1925)^(1/12)-1),2)))</f>
        <v>#REF!</v>
      </c>
      <c r="I1925" s="662" t="e">
        <f aca="false">IF(A1925="","",+G1925-H1925)</f>
        <v>#REF!</v>
      </c>
      <c r="J1925" s="662" t="e">
        <f aca="false">IF(A1925="","",IF(#REF!="","",PMT((1+D1925)^(1/12)-1,(#REF!*12)-A1925+1,-E1925)))</f>
        <v>#REF!</v>
      </c>
    </row>
    <row r="1926" customFormat="false" ht="14.25" hidden="false" customHeight="false" outlineLevel="0" collapsed="false">
      <c r="A1926" s="660" t="e">
        <f aca="false">IF(A1925="","",IF(A1925=#REF!*12,"",+A1925+1))</f>
        <v>#REF!</v>
      </c>
      <c r="B1926" s="661" t="e">
        <f aca="false">IF(A1926="","",+B1925)</f>
        <v>#REF!</v>
      </c>
      <c r="C1926" s="661" t="e">
        <f aca="false">IF(A1926="","",IF(#REF!+'Plano Prestação Mensal Proposta'!A1926&gt;120,0,ROUND(IF(B1926&gt;0.045,(0.045*0.5),(0.5)*B1926),7)))</f>
        <v>#REF!</v>
      </c>
      <c r="D1926" s="661" t="e">
        <f aca="false">IF(A1926="","",+B1926-C1926)</f>
        <v>#REF!</v>
      </c>
      <c r="E1926" s="662" t="e">
        <f aca="false">IF(A1926="","",IF(F1925="","",+E1925-F1925))</f>
        <v>#REF!</v>
      </c>
      <c r="F1926" s="662" t="e">
        <f aca="false">IF(A1926="","",IF(J1926="","",+J1926-H1926))</f>
        <v>#REF!</v>
      </c>
      <c r="G1926" s="662" t="e">
        <f aca="false">IF(A1926="","",IF(E1926="","",ROUND(+E1926*((1+B1926)^(1/12)-1),2)))</f>
        <v>#REF!</v>
      </c>
      <c r="H1926" s="662" t="e">
        <f aca="false">IF(A1926="","",IF(E1926="","",ROUND(+E1926*((1+D1926)^(1/12)-1),2)))</f>
        <v>#REF!</v>
      </c>
      <c r="I1926" s="662" t="e">
        <f aca="false">IF(A1926="","",+G1926-H1926)</f>
        <v>#REF!</v>
      </c>
      <c r="J1926" s="662" t="e">
        <f aca="false">IF(A1926="","",IF(#REF!="","",PMT((1+D1926)^(1/12)-1,(#REF!*12)-A1926+1,-E1926)))</f>
        <v>#REF!</v>
      </c>
    </row>
    <row r="1927" customFormat="false" ht="14.25" hidden="false" customHeight="false" outlineLevel="0" collapsed="false">
      <c r="A1927" s="660" t="e">
        <f aca="false">IF(A1926="","",IF(A1926=#REF!*12,"",+A1926+1))</f>
        <v>#REF!</v>
      </c>
      <c r="B1927" s="661" t="e">
        <f aca="false">IF(A1927="","",+B1926)</f>
        <v>#REF!</v>
      </c>
      <c r="C1927" s="661" t="e">
        <f aca="false">IF(A1927="","",IF(#REF!+'Plano Prestação Mensal Proposta'!A1927&gt;120,0,ROUND(IF(B1927&gt;0.045,(0.045*0.5),(0.5)*B1927),7)))</f>
        <v>#REF!</v>
      </c>
      <c r="D1927" s="661" t="e">
        <f aca="false">IF(A1927="","",+B1927-C1927)</f>
        <v>#REF!</v>
      </c>
      <c r="E1927" s="662" t="e">
        <f aca="false">IF(A1927="","",IF(F1926="","",+E1926-F1926))</f>
        <v>#REF!</v>
      </c>
      <c r="F1927" s="662" t="e">
        <f aca="false">IF(A1927="","",IF(J1927="","",+J1927-H1927))</f>
        <v>#REF!</v>
      </c>
      <c r="G1927" s="662" t="e">
        <f aca="false">IF(A1927="","",IF(E1927="","",ROUND(+E1927*((1+B1927)^(1/12)-1),2)))</f>
        <v>#REF!</v>
      </c>
      <c r="H1927" s="662" t="e">
        <f aca="false">IF(A1927="","",IF(E1927="","",ROUND(+E1927*((1+D1927)^(1/12)-1),2)))</f>
        <v>#REF!</v>
      </c>
      <c r="I1927" s="662" t="e">
        <f aca="false">IF(A1927="","",+G1927-H1927)</f>
        <v>#REF!</v>
      </c>
      <c r="J1927" s="662" t="e">
        <f aca="false">IF(A1927="","",IF(#REF!="","",PMT((1+D1927)^(1/12)-1,(#REF!*12)-A1927+1,-E1927)))</f>
        <v>#REF!</v>
      </c>
    </row>
    <row r="1928" customFormat="false" ht="14.25" hidden="false" customHeight="false" outlineLevel="0" collapsed="false">
      <c r="A1928" s="660" t="e">
        <f aca="false">IF(A1927="","",IF(A1927=#REF!*12,"",+A1927+1))</f>
        <v>#REF!</v>
      </c>
      <c r="B1928" s="661" t="e">
        <f aca="false">IF(A1928="","",+B1927)</f>
        <v>#REF!</v>
      </c>
      <c r="C1928" s="661" t="e">
        <f aca="false">IF(A1928="","",IF(#REF!+'Plano Prestação Mensal Proposta'!A1928&gt;120,0,ROUND(IF(B1928&gt;0.045,(0.045*0.5),(0.5)*B1928),7)))</f>
        <v>#REF!</v>
      </c>
      <c r="D1928" s="661" t="e">
        <f aca="false">IF(A1928="","",+B1928-C1928)</f>
        <v>#REF!</v>
      </c>
      <c r="E1928" s="662" t="e">
        <f aca="false">IF(A1928="","",IF(F1927="","",+E1927-F1927))</f>
        <v>#REF!</v>
      </c>
      <c r="F1928" s="662" t="e">
        <f aca="false">IF(A1928="","",IF(J1928="","",+J1928-H1928))</f>
        <v>#REF!</v>
      </c>
      <c r="G1928" s="662" t="e">
        <f aca="false">IF(A1928="","",IF(E1928="","",ROUND(+E1928*((1+B1928)^(1/12)-1),2)))</f>
        <v>#REF!</v>
      </c>
      <c r="H1928" s="662" t="e">
        <f aca="false">IF(A1928="","",IF(E1928="","",ROUND(+E1928*((1+D1928)^(1/12)-1),2)))</f>
        <v>#REF!</v>
      </c>
      <c r="I1928" s="662" t="e">
        <f aca="false">IF(A1928="","",+G1928-H1928)</f>
        <v>#REF!</v>
      </c>
      <c r="J1928" s="662" t="e">
        <f aca="false">IF(A1928="","",IF(#REF!="","",PMT((1+D1928)^(1/12)-1,(#REF!*12)-A1928+1,-E1928)))</f>
        <v>#REF!</v>
      </c>
    </row>
    <row r="1929" customFormat="false" ht="14.25" hidden="false" customHeight="false" outlineLevel="0" collapsed="false">
      <c r="A1929" s="660" t="e">
        <f aca="false">IF(A1928="","",IF(A1928=#REF!*12,"",+A1928+1))</f>
        <v>#REF!</v>
      </c>
      <c r="B1929" s="661" t="e">
        <f aca="false">IF(A1929="","",+B1928)</f>
        <v>#REF!</v>
      </c>
      <c r="C1929" s="661" t="e">
        <f aca="false">IF(A1929="","",IF(#REF!+'Plano Prestação Mensal Proposta'!A1929&gt;120,0,ROUND(IF(B1929&gt;0.045,(0.045*0.5),(0.5)*B1929),7)))</f>
        <v>#REF!</v>
      </c>
      <c r="D1929" s="661" t="e">
        <f aca="false">IF(A1929="","",+B1929-C1929)</f>
        <v>#REF!</v>
      </c>
      <c r="E1929" s="662" t="e">
        <f aca="false">IF(A1929="","",IF(F1928="","",+E1928-F1928))</f>
        <v>#REF!</v>
      </c>
      <c r="F1929" s="662" t="e">
        <f aca="false">IF(A1929="","",IF(J1929="","",+J1929-H1929))</f>
        <v>#REF!</v>
      </c>
      <c r="G1929" s="662" t="e">
        <f aca="false">IF(A1929="","",IF(E1929="","",ROUND(+E1929*((1+B1929)^(1/12)-1),2)))</f>
        <v>#REF!</v>
      </c>
      <c r="H1929" s="662" t="e">
        <f aca="false">IF(A1929="","",IF(E1929="","",ROUND(+E1929*((1+D1929)^(1/12)-1),2)))</f>
        <v>#REF!</v>
      </c>
      <c r="I1929" s="662" t="e">
        <f aca="false">IF(A1929="","",+G1929-H1929)</f>
        <v>#REF!</v>
      </c>
      <c r="J1929" s="662" t="e">
        <f aca="false">IF(A1929="","",IF(#REF!="","",PMT((1+D1929)^(1/12)-1,(#REF!*12)-A1929+1,-E1929)))</f>
        <v>#REF!</v>
      </c>
    </row>
    <row r="1930" customFormat="false" ht="14.25" hidden="false" customHeight="false" outlineLevel="0" collapsed="false">
      <c r="A1930" s="660" t="e">
        <f aca="false">IF(A1929="","",IF(A1929=#REF!*12,"",+A1929+1))</f>
        <v>#REF!</v>
      </c>
      <c r="B1930" s="661" t="e">
        <f aca="false">IF(A1930="","",+B1929)</f>
        <v>#REF!</v>
      </c>
      <c r="C1930" s="661" t="e">
        <f aca="false">IF(A1930="","",IF(#REF!+'Plano Prestação Mensal Proposta'!A1930&gt;120,0,ROUND(IF(B1930&gt;0.045,(0.045*0.5),(0.5)*B1930),7)))</f>
        <v>#REF!</v>
      </c>
      <c r="D1930" s="661" t="e">
        <f aca="false">IF(A1930="","",+B1930-C1930)</f>
        <v>#REF!</v>
      </c>
      <c r="E1930" s="662" t="e">
        <f aca="false">IF(A1930="","",IF(F1929="","",+E1929-F1929))</f>
        <v>#REF!</v>
      </c>
      <c r="F1930" s="662" t="e">
        <f aca="false">IF(A1930="","",IF(J1930="","",+J1930-H1930))</f>
        <v>#REF!</v>
      </c>
      <c r="G1930" s="662" t="e">
        <f aca="false">IF(A1930="","",IF(E1930="","",ROUND(+E1930*((1+B1930)^(1/12)-1),2)))</f>
        <v>#REF!</v>
      </c>
      <c r="H1930" s="662" t="e">
        <f aca="false">IF(A1930="","",IF(E1930="","",ROUND(+E1930*((1+D1930)^(1/12)-1),2)))</f>
        <v>#REF!</v>
      </c>
      <c r="I1930" s="662" t="e">
        <f aca="false">IF(A1930="","",+G1930-H1930)</f>
        <v>#REF!</v>
      </c>
      <c r="J1930" s="662" t="e">
        <f aca="false">IF(A1930="","",IF(#REF!="","",PMT((1+D1930)^(1/12)-1,(#REF!*12)-A1930+1,-E1930)))</f>
        <v>#REF!</v>
      </c>
    </row>
    <row r="1931" customFormat="false" ht="14.25" hidden="false" customHeight="false" outlineLevel="0" collapsed="false">
      <c r="A1931" s="660" t="e">
        <f aca="false">IF(A1930="","",IF(A1930=#REF!*12,"",+A1930+1))</f>
        <v>#REF!</v>
      </c>
      <c r="B1931" s="661" t="e">
        <f aca="false">IF(A1931="","",+B1930)</f>
        <v>#REF!</v>
      </c>
      <c r="C1931" s="661" t="e">
        <f aca="false">IF(A1931="","",IF(#REF!+'Plano Prestação Mensal Proposta'!A1931&gt;120,0,ROUND(IF(B1931&gt;0.045,(0.045*0.5),(0.5)*B1931),7)))</f>
        <v>#REF!</v>
      </c>
      <c r="D1931" s="661" t="e">
        <f aca="false">IF(A1931="","",+B1931-C1931)</f>
        <v>#REF!</v>
      </c>
      <c r="E1931" s="662" t="e">
        <f aca="false">IF(A1931="","",IF(F1930="","",+E1930-F1930))</f>
        <v>#REF!</v>
      </c>
      <c r="F1931" s="662" t="e">
        <f aca="false">IF(A1931="","",IF(J1931="","",+J1931-H1931))</f>
        <v>#REF!</v>
      </c>
      <c r="G1931" s="662" t="e">
        <f aca="false">IF(A1931="","",IF(E1931="","",ROUND(+E1931*((1+B1931)^(1/12)-1),2)))</f>
        <v>#REF!</v>
      </c>
      <c r="H1931" s="662" t="e">
        <f aca="false">IF(A1931="","",IF(E1931="","",ROUND(+E1931*((1+D1931)^(1/12)-1),2)))</f>
        <v>#REF!</v>
      </c>
      <c r="I1931" s="662" t="e">
        <f aca="false">IF(A1931="","",+G1931-H1931)</f>
        <v>#REF!</v>
      </c>
      <c r="J1931" s="662" t="e">
        <f aca="false">IF(A1931="","",IF(#REF!="","",PMT((1+D1931)^(1/12)-1,(#REF!*12)-A1931+1,-E1931)))</f>
        <v>#REF!</v>
      </c>
    </row>
    <row r="1932" customFormat="false" ht="14.25" hidden="false" customHeight="false" outlineLevel="0" collapsed="false">
      <c r="A1932" s="660" t="e">
        <f aca="false">IF(A1931="","",IF(A1931=#REF!*12,"",+A1931+1))</f>
        <v>#REF!</v>
      </c>
      <c r="B1932" s="661" t="e">
        <f aca="false">IF(A1932="","",+B1931)</f>
        <v>#REF!</v>
      </c>
      <c r="C1932" s="661" t="e">
        <f aca="false">IF(A1932="","",IF(#REF!+'Plano Prestação Mensal Proposta'!A1932&gt;120,0,ROUND(IF(B1932&gt;0.045,(0.045*0.5),(0.5)*B1932),7)))</f>
        <v>#REF!</v>
      </c>
      <c r="D1932" s="661" t="e">
        <f aca="false">IF(A1932="","",+B1932-C1932)</f>
        <v>#REF!</v>
      </c>
      <c r="E1932" s="662" t="e">
        <f aca="false">IF(A1932="","",IF(F1931="","",+E1931-F1931))</f>
        <v>#REF!</v>
      </c>
      <c r="F1932" s="662" t="e">
        <f aca="false">IF(A1932="","",IF(J1932="","",+J1932-H1932))</f>
        <v>#REF!</v>
      </c>
      <c r="G1932" s="662" t="e">
        <f aca="false">IF(A1932="","",IF(E1932="","",ROUND(+E1932*((1+B1932)^(1/12)-1),2)))</f>
        <v>#REF!</v>
      </c>
      <c r="H1932" s="662" t="e">
        <f aca="false">IF(A1932="","",IF(E1932="","",ROUND(+E1932*((1+D1932)^(1/12)-1),2)))</f>
        <v>#REF!</v>
      </c>
      <c r="I1932" s="662" t="e">
        <f aca="false">IF(A1932="","",+G1932-H1932)</f>
        <v>#REF!</v>
      </c>
      <c r="J1932" s="662" t="e">
        <f aca="false">IF(A1932="","",IF(#REF!="","",PMT((1+D1932)^(1/12)-1,(#REF!*12)-A1932+1,-E1932)))</f>
        <v>#REF!</v>
      </c>
    </row>
    <row r="1933" customFormat="false" ht="14.25" hidden="false" customHeight="false" outlineLevel="0" collapsed="false">
      <c r="A1933" s="660" t="e">
        <f aca="false">IF(A1932="","",IF(A1932=#REF!*12,"",+A1932+1))</f>
        <v>#REF!</v>
      </c>
      <c r="B1933" s="661" t="e">
        <f aca="false">IF(A1933="","",+B1932)</f>
        <v>#REF!</v>
      </c>
      <c r="C1933" s="661" t="e">
        <f aca="false">IF(A1933="","",IF(#REF!+'Plano Prestação Mensal Proposta'!A1933&gt;120,0,ROUND(IF(B1933&gt;0.045,(0.045*0.5),(0.5)*B1933),7)))</f>
        <v>#REF!</v>
      </c>
      <c r="D1933" s="661" t="e">
        <f aca="false">IF(A1933="","",+B1933-C1933)</f>
        <v>#REF!</v>
      </c>
      <c r="E1933" s="662" t="e">
        <f aca="false">IF(A1933="","",IF(F1932="","",+E1932-F1932))</f>
        <v>#REF!</v>
      </c>
      <c r="F1933" s="662" t="e">
        <f aca="false">IF(A1933="","",IF(J1933="","",+J1933-H1933))</f>
        <v>#REF!</v>
      </c>
      <c r="G1933" s="662" t="e">
        <f aca="false">IF(A1933="","",IF(E1933="","",ROUND(+E1933*((1+B1933)^(1/12)-1),2)))</f>
        <v>#REF!</v>
      </c>
      <c r="H1933" s="662" t="e">
        <f aca="false">IF(A1933="","",IF(E1933="","",ROUND(+E1933*((1+D1933)^(1/12)-1),2)))</f>
        <v>#REF!</v>
      </c>
      <c r="I1933" s="662" t="e">
        <f aca="false">IF(A1933="","",+G1933-H1933)</f>
        <v>#REF!</v>
      </c>
      <c r="J1933" s="662" t="e">
        <f aca="false">IF(A1933="","",IF(#REF!="","",PMT((1+D1933)^(1/12)-1,(#REF!*12)-A1933+1,-E1933)))</f>
        <v>#REF!</v>
      </c>
    </row>
    <row r="1934" customFormat="false" ht="14.25" hidden="false" customHeight="false" outlineLevel="0" collapsed="false">
      <c r="A1934" s="660" t="e">
        <f aca="false">IF(A1933="","",IF(A1933=#REF!*12,"",+A1933+1))</f>
        <v>#REF!</v>
      </c>
      <c r="B1934" s="661" t="e">
        <f aca="false">IF(A1934="","",+B1933)</f>
        <v>#REF!</v>
      </c>
      <c r="C1934" s="661" t="e">
        <f aca="false">IF(A1934="","",IF(#REF!+'Plano Prestação Mensal Proposta'!A1934&gt;120,0,ROUND(IF(B1934&gt;0.045,(0.045*0.5),(0.5)*B1934),7)))</f>
        <v>#REF!</v>
      </c>
      <c r="D1934" s="661" t="e">
        <f aca="false">IF(A1934="","",+B1934-C1934)</f>
        <v>#REF!</v>
      </c>
      <c r="E1934" s="662" t="e">
        <f aca="false">IF(A1934="","",IF(F1933="","",+E1933-F1933))</f>
        <v>#REF!</v>
      </c>
      <c r="F1934" s="662" t="e">
        <f aca="false">IF(A1934="","",IF(J1934="","",+J1934-H1934))</f>
        <v>#REF!</v>
      </c>
      <c r="G1934" s="662" t="e">
        <f aca="false">IF(A1934="","",IF(E1934="","",ROUND(+E1934*((1+B1934)^(1/12)-1),2)))</f>
        <v>#REF!</v>
      </c>
      <c r="H1934" s="662" t="e">
        <f aca="false">IF(A1934="","",IF(E1934="","",ROUND(+E1934*((1+D1934)^(1/12)-1),2)))</f>
        <v>#REF!</v>
      </c>
      <c r="I1934" s="662" t="e">
        <f aca="false">IF(A1934="","",+G1934-H1934)</f>
        <v>#REF!</v>
      </c>
      <c r="J1934" s="662" t="e">
        <f aca="false">IF(A1934="","",IF(#REF!="","",PMT((1+D1934)^(1/12)-1,(#REF!*12)-A1934+1,-E1934)))</f>
        <v>#REF!</v>
      </c>
    </row>
    <row r="1935" customFormat="false" ht="14.25" hidden="false" customHeight="false" outlineLevel="0" collapsed="false">
      <c r="A1935" s="660" t="e">
        <f aca="false">IF(A1934="","",IF(A1934=#REF!*12,"",+A1934+1))</f>
        <v>#REF!</v>
      </c>
      <c r="B1935" s="661" t="e">
        <f aca="false">IF(A1935="","",+B1934)</f>
        <v>#REF!</v>
      </c>
      <c r="C1935" s="661" t="e">
        <f aca="false">IF(A1935="","",IF(#REF!+'Plano Prestação Mensal Proposta'!A1935&gt;120,0,ROUND(IF(B1935&gt;0.045,(0.045*0.5),(0.5)*B1935),7)))</f>
        <v>#REF!</v>
      </c>
      <c r="D1935" s="661" t="e">
        <f aca="false">IF(A1935="","",+B1935-C1935)</f>
        <v>#REF!</v>
      </c>
      <c r="E1935" s="662" t="e">
        <f aca="false">IF(A1935="","",IF(F1934="","",+E1934-F1934))</f>
        <v>#REF!</v>
      </c>
      <c r="F1935" s="662" t="e">
        <f aca="false">IF(A1935="","",IF(J1935="","",+J1935-H1935))</f>
        <v>#REF!</v>
      </c>
      <c r="G1935" s="662" t="e">
        <f aca="false">IF(A1935="","",IF(E1935="","",ROUND(+E1935*((1+B1935)^(1/12)-1),2)))</f>
        <v>#REF!</v>
      </c>
      <c r="H1935" s="662" t="e">
        <f aca="false">IF(A1935="","",IF(E1935="","",ROUND(+E1935*((1+D1935)^(1/12)-1),2)))</f>
        <v>#REF!</v>
      </c>
      <c r="I1935" s="662" t="e">
        <f aca="false">IF(A1935="","",+G1935-H1935)</f>
        <v>#REF!</v>
      </c>
      <c r="J1935" s="662" t="e">
        <f aca="false">IF(A1935="","",IF(#REF!="","",PMT((1+D1935)^(1/12)-1,(#REF!*12)-A1935+1,-E1935)))</f>
        <v>#REF!</v>
      </c>
    </row>
    <row r="1936" customFormat="false" ht="14.25" hidden="false" customHeight="false" outlineLevel="0" collapsed="false">
      <c r="A1936" s="660" t="e">
        <f aca="false">IF(A1935="","",IF(A1935=#REF!*12,"",+A1935+1))</f>
        <v>#REF!</v>
      </c>
      <c r="B1936" s="661" t="e">
        <f aca="false">IF(A1936="","",+B1935)</f>
        <v>#REF!</v>
      </c>
      <c r="C1936" s="661" t="e">
        <f aca="false">IF(A1936="","",IF(#REF!+'Plano Prestação Mensal Proposta'!A1936&gt;120,0,ROUND(IF(B1936&gt;0.045,(0.045*0.5),(0.5)*B1936),7)))</f>
        <v>#REF!</v>
      </c>
      <c r="D1936" s="661" t="e">
        <f aca="false">IF(A1936="","",+B1936-C1936)</f>
        <v>#REF!</v>
      </c>
      <c r="E1936" s="662" t="e">
        <f aca="false">IF(A1936="","",IF(F1935="","",+E1935-F1935))</f>
        <v>#REF!</v>
      </c>
      <c r="F1936" s="662" t="e">
        <f aca="false">IF(A1936="","",IF(J1936="","",+J1936-H1936))</f>
        <v>#REF!</v>
      </c>
      <c r="G1936" s="662" t="e">
        <f aca="false">IF(A1936="","",IF(E1936="","",ROUND(+E1936*((1+B1936)^(1/12)-1),2)))</f>
        <v>#REF!</v>
      </c>
      <c r="H1936" s="662" t="e">
        <f aca="false">IF(A1936="","",IF(E1936="","",ROUND(+E1936*((1+D1936)^(1/12)-1),2)))</f>
        <v>#REF!</v>
      </c>
      <c r="I1936" s="662" t="e">
        <f aca="false">IF(A1936="","",+G1936-H1936)</f>
        <v>#REF!</v>
      </c>
      <c r="J1936" s="662" t="e">
        <f aca="false">IF(A1936="","",IF(#REF!="","",PMT((1+D1936)^(1/12)-1,(#REF!*12)-A1936+1,-E1936)))</f>
        <v>#REF!</v>
      </c>
    </row>
    <row r="1937" customFormat="false" ht="14.25" hidden="false" customHeight="false" outlineLevel="0" collapsed="false">
      <c r="A1937" s="660" t="e">
        <f aca="false">IF(A1936="","",IF(A1936=#REF!*12,"",+A1936+1))</f>
        <v>#REF!</v>
      </c>
      <c r="B1937" s="661" t="e">
        <f aca="false">IF(A1937="","",+B1936)</f>
        <v>#REF!</v>
      </c>
      <c r="C1937" s="661" t="e">
        <f aca="false">IF(A1937="","",IF(#REF!+'Plano Prestação Mensal Proposta'!A1937&gt;120,0,ROUND(IF(B1937&gt;0.045,(0.045*0.5),(0.5)*B1937),7)))</f>
        <v>#REF!</v>
      </c>
      <c r="D1937" s="661" t="e">
        <f aca="false">IF(A1937="","",+B1937-C1937)</f>
        <v>#REF!</v>
      </c>
      <c r="E1937" s="662" t="e">
        <f aca="false">IF(A1937="","",IF(F1936="","",+E1936-F1936))</f>
        <v>#REF!</v>
      </c>
      <c r="F1937" s="662" t="e">
        <f aca="false">IF(A1937="","",IF(J1937="","",+J1937-H1937))</f>
        <v>#REF!</v>
      </c>
      <c r="G1937" s="662" t="e">
        <f aca="false">IF(A1937="","",IF(E1937="","",ROUND(+E1937*((1+B1937)^(1/12)-1),2)))</f>
        <v>#REF!</v>
      </c>
      <c r="H1937" s="662" t="e">
        <f aca="false">IF(A1937="","",IF(E1937="","",ROUND(+E1937*((1+D1937)^(1/12)-1),2)))</f>
        <v>#REF!</v>
      </c>
      <c r="I1937" s="662" t="e">
        <f aca="false">IF(A1937="","",+G1937-H1937)</f>
        <v>#REF!</v>
      </c>
      <c r="J1937" s="662" t="e">
        <f aca="false">IF(A1937="","",IF(#REF!="","",PMT((1+D1937)^(1/12)-1,(#REF!*12)-A1937+1,-E1937)))</f>
        <v>#REF!</v>
      </c>
    </row>
    <row r="1938" customFormat="false" ht="14.25" hidden="false" customHeight="false" outlineLevel="0" collapsed="false">
      <c r="A1938" s="660" t="e">
        <f aca="false">IF(A1937="","",IF(A1937=#REF!*12,"",+A1937+1))</f>
        <v>#REF!</v>
      </c>
      <c r="B1938" s="661" t="e">
        <f aca="false">IF(A1938="","",+B1937)</f>
        <v>#REF!</v>
      </c>
      <c r="C1938" s="661" t="e">
        <f aca="false">IF(A1938="","",IF(#REF!+'Plano Prestação Mensal Proposta'!A1938&gt;120,0,ROUND(IF(B1938&gt;0.045,(0.045*0.5),(0.5)*B1938),7)))</f>
        <v>#REF!</v>
      </c>
      <c r="D1938" s="661" t="e">
        <f aca="false">IF(A1938="","",+B1938-C1938)</f>
        <v>#REF!</v>
      </c>
      <c r="E1938" s="662" t="e">
        <f aca="false">IF(A1938="","",IF(F1937="","",+E1937-F1937))</f>
        <v>#REF!</v>
      </c>
      <c r="F1938" s="662" t="e">
        <f aca="false">IF(A1938="","",IF(J1938="","",+J1938-H1938))</f>
        <v>#REF!</v>
      </c>
      <c r="G1938" s="662" t="e">
        <f aca="false">IF(A1938="","",IF(E1938="","",ROUND(+E1938*((1+B1938)^(1/12)-1),2)))</f>
        <v>#REF!</v>
      </c>
      <c r="H1938" s="662" t="e">
        <f aca="false">IF(A1938="","",IF(E1938="","",ROUND(+E1938*((1+D1938)^(1/12)-1),2)))</f>
        <v>#REF!</v>
      </c>
      <c r="I1938" s="662" t="e">
        <f aca="false">IF(A1938="","",+G1938-H1938)</f>
        <v>#REF!</v>
      </c>
      <c r="J1938" s="662" t="e">
        <f aca="false">IF(A1938="","",IF(#REF!="","",PMT((1+D1938)^(1/12)-1,(#REF!*12)-A1938+1,-E1938)))</f>
        <v>#REF!</v>
      </c>
    </row>
    <row r="1939" customFormat="false" ht="14.25" hidden="false" customHeight="false" outlineLevel="0" collapsed="false">
      <c r="A1939" s="660" t="e">
        <f aca="false">IF(A1938="","",IF(A1938=#REF!*12,"",+A1938+1))</f>
        <v>#REF!</v>
      </c>
      <c r="B1939" s="661" t="e">
        <f aca="false">IF(A1939="","",+B1938)</f>
        <v>#REF!</v>
      </c>
      <c r="C1939" s="661" t="e">
        <f aca="false">IF(A1939="","",IF(#REF!+'Plano Prestação Mensal Proposta'!A1939&gt;120,0,ROUND(IF(B1939&gt;0.045,(0.045*0.5),(0.5)*B1939),7)))</f>
        <v>#REF!</v>
      </c>
      <c r="D1939" s="661" t="e">
        <f aca="false">IF(A1939="","",+B1939-C1939)</f>
        <v>#REF!</v>
      </c>
      <c r="E1939" s="662" t="e">
        <f aca="false">IF(A1939="","",IF(F1938="","",+E1938-F1938))</f>
        <v>#REF!</v>
      </c>
      <c r="F1939" s="662" t="e">
        <f aca="false">IF(A1939="","",IF(J1939="","",+J1939-H1939))</f>
        <v>#REF!</v>
      </c>
      <c r="G1939" s="662" t="e">
        <f aca="false">IF(A1939="","",IF(E1939="","",ROUND(+E1939*((1+B1939)^(1/12)-1),2)))</f>
        <v>#REF!</v>
      </c>
      <c r="H1939" s="662" t="e">
        <f aca="false">IF(A1939="","",IF(E1939="","",ROUND(+E1939*((1+D1939)^(1/12)-1),2)))</f>
        <v>#REF!</v>
      </c>
      <c r="I1939" s="662" t="e">
        <f aca="false">IF(A1939="","",+G1939-H1939)</f>
        <v>#REF!</v>
      </c>
      <c r="J1939" s="662" t="e">
        <f aca="false">IF(A1939="","",IF(#REF!="","",PMT((1+D1939)^(1/12)-1,(#REF!*12)-A1939+1,-E1939)))</f>
        <v>#REF!</v>
      </c>
    </row>
    <row r="1940" customFormat="false" ht="14.25" hidden="false" customHeight="false" outlineLevel="0" collapsed="false">
      <c r="A1940" s="660" t="e">
        <f aca="false">IF(A1939="","",IF(A1939=#REF!*12,"",+A1939+1))</f>
        <v>#REF!</v>
      </c>
      <c r="B1940" s="661" t="e">
        <f aca="false">IF(A1940="","",+B1939)</f>
        <v>#REF!</v>
      </c>
      <c r="C1940" s="661" t="e">
        <f aca="false">IF(A1940="","",IF(#REF!+'Plano Prestação Mensal Proposta'!A1940&gt;120,0,ROUND(IF(B1940&gt;0.045,(0.045*0.5),(0.5)*B1940),7)))</f>
        <v>#REF!</v>
      </c>
      <c r="D1940" s="661" t="e">
        <f aca="false">IF(A1940="","",+B1940-C1940)</f>
        <v>#REF!</v>
      </c>
      <c r="E1940" s="662" t="e">
        <f aca="false">IF(A1940="","",IF(F1939="","",+E1939-F1939))</f>
        <v>#REF!</v>
      </c>
      <c r="F1940" s="662" t="e">
        <f aca="false">IF(A1940="","",IF(J1940="","",+J1940-H1940))</f>
        <v>#REF!</v>
      </c>
      <c r="G1940" s="662" t="e">
        <f aca="false">IF(A1940="","",IF(E1940="","",ROUND(+E1940*((1+B1940)^(1/12)-1),2)))</f>
        <v>#REF!</v>
      </c>
      <c r="H1940" s="662" t="e">
        <f aca="false">IF(A1940="","",IF(E1940="","",ROUND(+E1940*((1+D1940)^(1/12)-1),2)))</f>
        <v>#REF!</v>
      </c>
      <c r="I1940" s="662" t="e">
        <f aca="false">IF(A1940="","",+G1940-H1940)</f>
        <v>#REF!</v>
      </c>
      <c r="J1940" s="662" t="e">
        <f aca="false">IF(A1940="","",IF(#REF!="","",PMT((1+D1940)^(1/12)-1,(#REF!*12)-A1940+1,-E1940)))</f>
        <v>#REF!</v>
      </c>
    </row>
    <row r="1941" customFormat="false" ht="14.25" hidden="false" customHeight="false" outlineLevel="0" collapsed="false">
      <c r="A1941" s="660" t="e">
        <f aca="false">IF(A1940="","",IF(A1940=#REF!*12,"",+A1940+1))</f>
        <v>#REF!</v>
      </c>
      <c r="B1941" s="661" t="e">
        <f aca="false">IF(A1941="","",+B1940)</f>
        <v>#REF!</v>
      </c>
      <c r="C1941" s="661" t="e">
        <f aca="false">IF(A1941="","",IF(#REF!+'Plano Prestação Mensal Proposta'!A1941&gt;120,0,ROUND(IF(B1941&gt;0.045,(0.045*0.5),(0.5)*B1941),7)))</f>
        <v>#REF!</v>
      </c>
      <c r="D1941" s="661" t="e">
        <f aca="false">IF(A1941="","",+B1941-C1941)</f>
        <v>#REF!</v>
      </c>
      <c r="E1941" s="662" t="e">
        <f aca="false">IF(A1941="","",IF(F1940="","",+E1940-F1940))</f>
        <v>#REF!</v>
      </c>
      <c r="F1941" s="662" t="e">
        <f aca="false">IF(A1941="","",IF(J1941="","",+J1941-H1941))</f>
        <v>#REF!</v>
      </c>
      <c r="G1941" s="662" t="e">
        <f aca="false">IF(A1941="","",IF(E1941="","",ROUND(+E1941*((1+B1941)^(1/12)-1),2)))</f>
        <v>#REF!</v>
      </c>
      <c r="H1941" s="662" t="e">
        <f aca="false">IF(A1941="","",IF(E1941="","",ROUND(+E1941*((1+D1941)^(1/12)-1),2)))</f>
        <v>#REF!</v>
      </c>
      <c r="I1941" s="662" t="e">
        <f aca="false">IF(A1941="","",+G1941-H1941)</f>
        <v>#REF!</v>
      </c>
      <c r="J1941" s="662" t="e">
        <f aca="false">IF(A1941="","",IF(#REF!="","",PMT((1+D1941)^(1/12)-1,(#REF!*12)-A1941+1,-E1941)))</f>
        <v>#REF!</v>
      </c>
    </row>
    <row r="1942" customFormat="false" ht="14.25" hidden="false" customHeight="false" outlineLevel="0" collapsed="false">
      <c r="A1942" s="660" t="e">
        <f aca="false">IF(A1941="","",IF(A1941=#REF!*12,"",+A1941+1))</f>
        <v>#REF!</v>
      </c>
      <c r="B1942" s="661" t="e">
        <f aca="false">IF(A1942="","",+B1941)</f>
        <v>#REF!</v>
      </c>
      <c r="C1942" s="661" t="e">
        <f aca="false">IF(A1942="","",IF(#REF!+'Plano Prestação Mensal Proposta'!A1942&gt;120,0,ROUND(IF(B1942&gt;0.045,(0.045*0.5),(0.5)*B1942),7)))</f>
        <v>#REF!</v>
      </c>
      <c r="D1942" s="661" t="e">
        <f aca="false">IF(A1942="","",+B1942-C1942)</f>
        <v>#REF!</v>
      </c>
      <c r="E1942" s="662" t="e">
        <f aca="false">IF(A1942="","",IF(F1941="","",+E1941-F1941))</f>
        <v>#REF!</v>
      </c>
      <c r="F1942" s="662" t="e">
        <f aca="false">IF(A1942="","",IF(J1942="","",+J1942-H1942))</f>
        <v>#REF!</v>
      </c>
      <c r="G1942" s="662" t="e">
        <f aca="false">IF(A1942="","",IF(E1942="","",ROUND(+E1942*((1+B1942)^(1/12)-1),2)))</f>
        <v>#REF!</v>
      </c>
      <c r="H1942" s="662" t="e">
        <f aca="false">IF(A1942="","",IF(E1942="","",ROUND(+E1942*((1+D1942)^(1/12)-1),2)))</f>
        <v>#REF!</v>
      </c>
      <c r="I1942" s="662" t="e">
        <f aca="false">IF(A1942="","",+G1942-H1942)</f>
        <v>#REF!</v>
      </c>
      <c r="J1942" s="662" t="e">
        <f aca="false">IF(A1942="","",IF(#REF!="","",PMT((1+D1942)^(1/12)-1,(#REF!*12)-A1942+1,-E1942)))</f>
        <v>#REF!</v>
      </c>
    </row>
    <row r="1943" customFormat="false" ht="14.25" hidden="false" customHeight="false" outlineLevel="0" collapsed="false">
      <c r="A1943" s="660" t="e">
        <f aca="false">IF(A1942="","",IF(A1942=#REF!*12,"",+A1942+1))</f>
        <v>#REF!</v>
      </c>
      <c r="B1943" s="661" t="e">
        <f aca="false">IF(A1943="","",+B1942)</f>
        <v>#REF!</v>
      </c>
      <c r="C1943" s="661" t="e">
        <f aca="false">IF(A1943="","",IF(#REF!+'Plano Prestação Mensal Proposta'!A1943&gt;120,0,ROUND(IF(B1943&gt;0.045,(0.045*0.5),(0.5)*B1943),7)))</f>
        <v>#REF!</v>
      </c>
      <c r="D1943" s="661" t="e">
        <f aca="false">IF(A1943="","",+B1943-C1943)</f>
        <v>#REF!</v>
      </c>
      <c r="E1943" s="662" t="e">
        <f aca="false">IF(A1943="","",IF(F1942="","",+E1942-F1942))</f>
        <v>#REF!</v>
      </c>
      <c r="F1943" s="662" t="e">
        <f aca="false">IF(A1943="","",IF(J1943="","",+J1943-H1943))</f>
        <v>#REF!</v>
      </c>
      <c r="G1943" s="662" t="e">
        <f aca="false">IF(A1943="","",IF(E1943="","",ROUND(+E1943*((1+B1943)^(1/12)-1),2)))</f>
        <v>#REF!</v>
      </c>
      <c r="H1943" s="662" t="e">
        <f aca="false">IF(A1943="","",IF(E1943="","",ROUND(+E1943*((1+D1943)^(1/12)-1),2)))</f>
        <v>#REF!</v>
      </c>
      <c r="I1943" s="662" t="e">
        <f aca="false">IF(A1943="","",+G1943-H1943)</f>
        <v>#REF!</v>
      </c>
      <c r="J1943" s="662" t="e">
        <f aca="false">IF(A1943="","",IF(#REF!="","",PMT((1+D1943)^(1/12)-1,(#REF!*12)-A1943+1,-E1943)))</f>
        <v>#REF!</v>
      </c>
    </row>
    <row r="1944" customFormat="false" ht="14.25" hidden="false" customHeight="false" outlineLevel="0" collapsed="false">
      <c r="A1944" s="660" t="e">
        <f aca="false">IF(A1943="","",IF(A1943=#REF!*12,"",+A1943+1))</f>
        <v>#REF!</v>
      </c>
      <c r="B1944" s="661" t="e">
        <f aca="false">IF(A1944="","",+B1943)</f>
        <v>#REF!</v>
      </c>
      <c r="C1944" s="661" t="e">
        <f aca="false">IF(A1944="","",IF(#REF!+'Plano Prestação Mensal Proposta'!A1944&gt;120,0,ROUND(IF(B1944&gt;0.045,(0.045*0.5),(0.5)*B1944),7)))</f>
        <v>#REF!</v>
      </c>
      <c r="D1944" s="661" t="e">
        <f aca="false">IF(A1944="","",+B1944-C1944)</f>
        <v>#REF!</v>
      </c>
      <c r="E1944" s="662" t="e">
        <f aca="false">IF(A1944="","",IF(F1943="","",+E1943-F1943))</f>
        <v>#REF!</v>
      </c>
      <c r="F1944" s="662" t="e">
        <f aca="false">IF(A1944="","",IF(J1944="","",+J1944-H1944))</f>
        <v>#REF!</v>
      </c>
      <c r="G1944" s="662" t="e">
        <f aca="false">IF(A1944="","",IF(E1944="","",ROUND(+E1944*((1+B1944)^(1/12)-1),2)))</f>
        <v>#REF!</v>
      </c>
      <c r="H1944" s="662" t="e">
        <f aca="false">IF(A1944="","",IF(E1944="","",ROUND(+E1944*((1+D1944)^(1/12)-1),2)))</f>
        <v>#REF!</v>
      </c>
      <c r="I1944" s="662" t="e">
        <f aca="false">IF(A1944="","",+G1944-H1944)</f>
        <v>#REF!</v>
      </c>
      <c r="J1944" s="662" t="e">
        <f aca="false">IF(A1944="","",IF(#REF!="","",PMT((1+D1944)^(1/12)-1,(#REF!*12)-A1944+1,-E1944)))</f>
        <v>#REF!</v>
      </c>
    </row>
    <row r="1945" customFormat="false" ht="14.25" hidden="false" customHeight="false" outlineLevel="0" collapsed="false">
      <c r="A1945" s="660" t="e">
        <f aca="false">IF(A1944="","",IF(A1944=#REF!*12,"",+A1944+1))</f>
        <v>#REF!</v>
      </c>
      <c r="B1945" s="661" t="e">
        <f aca="false">IF(A1945="","",+B1944)</f>
        <v>#REF!</v>
      </c>
      <c r="C1945" s="661" t="e">
        <f aca="false">IF(A1945="","",IF(#REF!+'Plano Prestação Mensal Proposta'!A1945&gt;120,0,ROUND(IF(B1945&gt;0.045,(0.045*0.5),(0.5)*B1945),7)))</f>
        <v>#REF!</v>
      </c>
      <c r="D1945" s="661" t="e">
        <f aca="false">IF(A1945="","",+B1945-C1945)</f>
        <v>#REF!</v>
      </c>
      <c r="E1945" s="662" t="e">
        <f aca="false">IF(A1945="","",IF(F1944="","",+E1944-F1944))</f>
        <v>#REF!</v>
      </c>
      <c r="F1945" s="662" t="e">
        <f aca="false">IF(A1945="","",IF(J1945="","",+J1945-H1945))</f>
        <v>#REF!</v>
      </c>
      <c r="G1945" s="662" t="e">
        <f aca="false">IF(A1945="","",IF(E1945="","",ROUND(+E1945*((1+B1945)^(1/12)-1),2)))</f>
        <v>#REF!</v>
      </c>
      <c r="H1945" s="662" t="e">
        <f aca="false">IF(A1945="","",IF(E1945="","",ROUND(+E1945*((1+D1945)^(1/12)-1),2)))</f>
        <v>#REF!</v>
      </c>
      <c r="I1945" s="662" t="e">
        <f aca="false">IF(A1945="","",+G1945-H1945)</f>
        <v>#REF!</v>
      </c>
      <c r="J1945" s="662" t="e">
        <f aca="false">IF(A1945="","",IF(#REF!="","",PMT((1+D1945)^(1/12)-1,(#REF!*12)-A1945+1,-E1945)))</f>
        <v>#REF!</v>
      </c>
    </row>
    <row r="1946" customFormat="false" ht="14.25" hidden="false" customHeight="false" outlineLevel="0" collapsed="false">
      <c r="A1946" s="660" t="e">
        <f aca="false">IF(A1945="","",IF(A1945=#REF!*12,"",+A1945+1))</f>
        <v>#REF!</v>
      </c>
      <c r="B1946" s="661" t="e">
        <f aca="false">IF(A1946="","",+B1945)</f>
        <v>#REF!</v>
      </c>
      <c r="C1946" s="661" t="e">
        <f aca="false">IF(A1946="","",IF(#REF!+'Plano Prestação Mensal Proposta'!A1946&gt;120,0,ROUND(IF(B1946&gt;0.045,(0.045*0.5),(0.5)*B1946),7)))</f>
        <v>#REF!</v>
      </c>
      <c r="D1946" s="661" t="e">
        <f aca="false">IF(A1946="","",+B1946-C1946)</f>
        <v>#REF!</v>
      </c>
      <c r="E1946" s="662" t="e">
        <f aca="false">IF(A1946="","",IF(F1945="","",+E1945-F1945))</f>
        <v>#REF!</v>
      </c>
      <c r="F1946" s="662" t="e">
        <f aca="false">IF(A1946="","",IF(J1946="","",+J1946-H1946))</f>
        <v>#REF!</v>
      </c>
      <c r="G1946" s="662" t="e">
        <f aca="false">IF(A1946="","",IF(E1946="","",ROUND(+E1946*((1+B1946)^(1/12)-1),2)))</f>
        <v>#REF!</v>
      </c>
      <c r="H1946" s="662" t="e">
        <f aca="false">IF(A1946="","",IF(E1946="","",ROUND(+E1946*((1+D1946)^(1/12)-1),2)))</f>
        <v>#REF!</v>
      </c>
      <c r="I1946" s="662" t="e">
        <f aca="false">IF(A1946="","",+G1946-H1946)</f>
        <v>#REF!</v>
      </c>
      <c r="J1946" s="662" t="e">
        <f aca="false">IF(A1946="","",IF(#REF!="","",PMT((1+D1946)^(1/12)-1,(#REF!*12)-A1946+1,-E1946)))</f>
        <v>#REF!</v>
      </c>
    </row>
    <row r="1947" customFormat="false" ht="14.25" hidden="false" customHeight="false" outlineLevel="0" collapsed="false">
      <c r="A1947" s="660" t="e">
        <f aca="false">IF(A1946="","",IF(A1946=#REF!*12,"",+A1946+1))</f>
        <v>#REF!</v>
      </c>
      <c r="B1947" s="661" t="e">
        <f aca="false">IF(A1947="","",+B1946)</f>
        <v>#REF!</v>
      </c>
      <c r="C1947" s="661" t="e">
        <f aca="false">IF(A1947="","",IF(#REF!+'Plano Prestação Mensal Proposta'!A1947&gt;120,0,ROUND(IF(B1947&gt;0.045,(0.045*0.5),(0.5)*B1947),7)))</f>
        <v>#REF!</v>
      </c>
      <c r="D1947" s="661" t="e">
        <f aca="false">IF(A1947="","",+B1947-C1947)</f>
        <v>#REF!</v>
      </c>
      <c r="E1947" s="662" t="e">
        <f aca="false">IF(A1947="","",IF(F1946="","",+E1946-F1946))</f>
        <v>#REF!</v>
      </c>
      <c r="F1947" s="662" t="e">
        <f aca="false">IF(A1947="","",IF(J1947="","",+J1947-H1947))</f>
        <v>#REF!</v>
      </c>
      <c r="G1947" s="662" t="e">
        <f aca="false">IF(A1947="","",IF(E1947="","",ROUND(+E1947*((1+B1947)^(1/12)-1),2)))</f>
        <v>#REF!</v>
      </c>
      <c r="H1947" s="662" t="e">
        <f aca="false">IF(A1947="","",IF(E1947="","",ROUND(+E1947*((1+D1947)^(1/12)-1),2)))</f>
        <v>#REF!</v>
      </c>
      <c r="I1947" s="662" t="e">
        <f aca="false">IF(A1947="","",+G1947-H1947)</f>
        <v>#REF!</v>
      </c>
      <c r="J1947" s="662" t="e">
        <f aca="false">IF(A1947="","",IF(#REF!="","",PMT((1+D1947)^(1/12)-1,(#REF!*12)-A1947+1,-E1947)))</f>
        <v>#REF!</v>
      </c>
    </row>
    <row r="1948" customFormat="false" ht="14.25" hidden="false" customHeight="false" outlineLevel="0" collapsed="false">
      <c r="A1948" s="660" t="e">
        <f aca="false">IF(A1947="","",IF(A1947=#REF!*12,"",+A1947+1))</f>
        <v>#REF!</v>
      </c>
      <c r="B1948" s="661" t="e">
        <f aca="false">IF(A1948="","",+B1947)</f>
        <v>#REF!</v>
      </c>
      <c r="C1948" s="661" t="e">
        <f aca="false">IF(A1948="","",IF(#REF!+'Plano Prestação Mensal Proposta'!A1948&gt;120,0,ROUND(IF(B1948&gt;0.045,(0.045*0.5),(0.5)*B1948),7)))</f>
        <v>#REF!</v>
      </c>
      <c r="D1948" s="661" t="e">
        <f aca="false">IF(A1948="","",+B1948-C1948)</f>
        <v>#REF!</v>
      </c>
      <c r="E1948" s="662" t="e">
        <f aca="false">IF(A1948="","",IF(F1947="","",+E1947-F1947))</f>
        <v>#REF!</v>
      </c>
      <c r="F1948" s="662" t="e">
        <f aca="false">IF(A1948="","",IF(J1948="","",+J1948-H1948))</f>
        <v>#REF!</v>
      </c>
      <c r="G1948" s="662" t="e">
        <f aca="false">IF(A1948="","",IF(E1948="","",ROUND(+E1948*((1+B1948)^(1/12)-1),2)))</f>
        <v>#REF!</v>
      </c>
      <c r="H1948" s="662" t="e">
        <f aca="false">IF(A1948="","",IF(E1948="","",ROUND(+E1948*((1+D1948)^(1/12)-1),2)))</f>
        <v>#REF!</v>
      </c>
      <c r="I1948" s="662" t="e">
        <f aca="false">IF(A1948="","",+G1948-H1948)</f>
        <v>#REF!</v>
      </c>
      <c r="J1948" s="662" t="e">
        <f aca="false">IF(A1948="","",IF(#REF!="","",PMT((1+D1948)^(1/12)-1,(#REF!*12)-A1948+1,-E1948)))</f>
        <v>#REF!</v>
      </c>
    </row>
    <row r="1949" customFormat="false" ht="14.25" hidden="false" customHeight="false" outlineLevel="0" collapsed="false">
      <c r="A1949" s="660" t="e">
        <f aca="false">IF(A1948="","",IF(A1948=#REF!*12,"",+A1948+1))</f>
        <v>#REF!</v>
      </c>
      <c r="B1949" s="661" t="e">
        <f aca="false">IF(A1949="","",+B1948)</f>
        <v>#REF!</v>
      </c>
      <c r="C1949" s="661" t="e">
        <f aca="false">IF(A1949="","",IF(#REF!+'Plano Prestação Mensal Proposta'!A1949&gt;120,0,ROUND(IF(B1949&gt;0.045,(0.045*0.5),(0.5)*B1949),7)))</f>
        <v>#REF!</v>
      </c>
      <c r="D1949" s="661" t="e">
        <f aca="false">IF(A1949="","",+B1949-C1949)</f>
        <v>#REF!</v>
      </c>
      <c r="E1949" s="662" t="e">
        <f aca="false">IF(A1949="","",IF(F1948="","",+E1948-F1948))</f>
        <v>#REF!</v>
      </c>
      <c r="F1949" s="662" t="e">
        <f aca="false">IF(A1949="","",IF(J1949="","",+J1949-H1949))</f>
        <v>#REF!</v>
      </c>
      <c r="G1949" s="662" t="e">
        <f aca="false">IF(A1949="","",IF(E1949="","",ROUND(+E1949*((1+B1949)^(1/12)-1),2)))</f>
        <v>#REF!</v>
      </c>
      <c r="H1949" s="662" t="e">
        <f aca="false">IF(A1949="","",IF(E1949="","",ROUND(+E1949*((1+D1949)^(1/12)-1),2)))</f>
        <v>#REF!</v>
      </c>
      <c r="I1949" s="662" t="e">
        <f aca="false">IF(A1949="","",+G1949-H1949)</f>
        <v>#REF!</v>
      </c>
      <c r="J1949" s="662" t="e">
        <f aca="false">IF(A1949="","",IF(#REF!="","",PMT((1+D1949)^(1/12)-1,(#REF!*12)-A1949+1,-E1949)))</f>
        <v>#REF!</v>
      </c>
    </row>
    <row r="1950" customFormat="false" ht="14.25" hidden="false" customHeight="false" outlineLevel="0" collapsed="false">
      <c r="A1950" s="660" t="e">
        <f aca="false">IF(A1949="","",IF(A1949=#REF!*12,"",+A1949+1))</f>
        <v>#REF!</v>
      </c>
      <c r="B1950" s="661" t="e">
        <f aca="false">IF(A1950="","",+B1949)</f>
        <v>#REF!</v>
      </c>
      <c r="C1950" s="661" t="e">
        <f aca="false">IF(A1950="","",IF(#REF!+'Plano Prestação Mensal Proposta'!A1950&gt;120,0,ROUND(IF(B1950&gt;0.045,(0.045*0.5),(0.5)*B1950),7)))</f>
        <v>#REF!</v>
      </c>
      <c r="D1950" s="661" t="e">
        <f aca="false">IF(A1950="","",+B1950-C1950)</f>
        <v>#REF!</v>
      </c>
      <c r="E1950" s="662" t="e">
        <f aca="false">IF(A1950="","",IF(F1949="","",+E1949-F1949))</f>
        <v>#REF!</v>
      </c>
      <c r="F1950" s="662" t="e">
        <f aca="false">IF(A1950="","",IF(J1950="","",+J1950-H1950))</f>
        <v>#REF!</v>
      </c>
      <c r="G1950" s="662" t="e">
        <f aca="false">IF(A1950="","",IF(E1950="","",ROUND(+E1950*((1+B1950)^(1/12)-1),2)))</f>
        <v>#REF!</v>
      </c>
      <c r="H1950" s="662" t="e">
        <f aca="false">IF(A1950="","",IF(E1950="","",ROUND(+E1950*((1+D1950)^(1/12)-1),2)))</f>
        <v>#REF!</v>
      </c>
      <c r="I1950" s="662" t="e">
        <f aca="false">IF(A1950="","",+G1950-H1950)</f>
        <v>#REF!</v>
      </c>
      <c r="J1950" s="662" t="e">
        <f aca="false">IF(A1950="","",IF(#REF!="","",PMT((1+D1950)^(1/12)-1,(#REF!*12)-A1950+1,-E1950)))</f>
        <v>#REF!</v>
      </c>
    </row>
    <row r="1951" customFormat="false" ht="14.25" hidden="false" customHeight="false" outlineLevel="0" collapsed="false">
      <c r="A1951" s="660" t="e">
        <f aca="false">IF(A1950="","",IF(A1950=#REF!*12,"",+A1950+1))</f>
        <v>#REF!</v>
      </c>
      <c r="B1951" s="661" t="e">
        <f aca="false">IF(A1951="","",+B1950)</f>
        <v>#REF!</v>
      </c>
      <c r="C1951" s="661" t="e">
        <f aca="false">IF(A1951="","",IF(#REF!+'Plano Prestação Mensal Proposta'!A1951&gt;120,0,ROUND(IF(B1951&gt;0.045,(0.045*0.5),(0.5)*B1951),7)))</f>
        <v>#REF!</v>
      </c>
      <c r="D1951" s="661" t="e">
        <f aca="false">IF(A1951="","",+B1951-C1951)</f>
        <v>#REF!</v>
      </c>
      <c r="E1951" s="662" t="e">
        <f aca="false">IF(A1951="","",IF(F1950="","",+E1950-F1950))</f>
        <v>#REF!</v>
      </c>
      <c r="F1951" s="662" t="e">
        <f aca="false">IF(A1951="","",IF(J1951="","",+J1951-H1951))</f>
        <v>#REF!</v>
      </c>
      <c r="G1951" s="662" t="e">
        <f aca="false">IF(A1951="","",IF(E1951="","",ROUND(+E1951*((1+B1951)^(1/12)-1),2)))</f>
        <v>#REF!</v>
      </c>
      <c r="H1951" s="662" t="e">
        <f aca="false">IF(A1951="","",IF(E1951="","",ROUND(+E1951*((1+D1951)^(1/12)-1),2)))</f>
        <v>#REF!</v>
      </c>
      <c r="I1951" s="662" t="e">
        <f aca="false">IF(A1951="","",+G1951-H1951)</f>
        <v>#REF!</v>
      </c>
      <c r="J1951" s="662" t="e">
        <f aca="false">IF(A1951="","",IF(#REF!="","",PMT((1+D1951)^(1/12)-1,(#REF!*12)-A1951+1,-E1951)))</f>
        <v>#REF!</v>
      </c>
    </row>
    <row r="1952" customFormat="false" ht="14.25" hidden="false" customHeight="false" outlineLevel="0" collapsed="false">
      <c r="A1952" s="660" t="e">
        <f aca="false">IF(A1951="","",IF(A1951=#REF!*12,"",+A1951+1))</f>
        <v>#REF!</v>
      </c>
      <c r="B1952" s="661" t="e">
        <f aca="false">IF(A1952="","",+B1951)</f>
        <v>#REF!</v>
      </c>
      <c r="C1952" s="661" t="e">
        <f aca="false">IF(A1952="","",IF(#REF!+'Plano Prestação Mensal Proposta'!A1952&gt;120,0,ROUND(IF(B1952&gt;0.045,(0.045*0.5),(0.5)*B1952),7)))</f>
        <v>#REF!</v>
      </c>
      <c r="D1952" s="661" t="e">
        <f aca="false">IF(A1952="","",+B1952-C1952)</f>
        <v>#REF!</v>
      </c>
      <c r="E1952" s="662" t="e">
        <f aca="false">IF(A1952="","",IF(F1951="","",+E1951-F1951))</f>
        <v>#REF!</v>
      </c>
      <c r="F1952" s="662" t="e">
        <f aca="false">IF(A1952="","",IF(J1952="","",+J1952-H1952))</f>
        <v>#REF!</v>
      </c>
      <c r="G1952" s="662" t="e">
        <f aca="false">IF(A1952="","",IF(E1952="","",ROUND(+E1952*((1+B1952)^(1/12)-1),2)))</f>
        <v>#REF!</v>
      </c>
      <c r="H1952" s="662" t="e">
        <f aca="false">IF(A1952="","",IF(E1952="","",ROUND(+E1952*((1+D1952)^(1/12)-1),2)))</f>
        <v>#REF!</v>
      </c>
      <c r="I1952" s="662" t="e">
        <f aca="false">IF(A1952="","",+G1952-H1952)</f>
        <v>#REF!</v>
      </c>
      <c r="J1952" s="662" t="e">
        <f aca="false">IF(A1952="","",IF(#REF!="","",PMT((1+D1952)^(1/12)-1,(#REF!*12)-A1952+1,-E1952)))</f>
        <v>#REF!</v>
      </c>
    </row>
    <row r="1953" customFormat="false" ht="14.25" hidden="false" customHeight="false" outlineLevel="0" collapsed="false">
      <c r="A1953" s="660" t="e">
        <f aca="false">IF(A1952="","",IF(A1952=#REF!*12,"",+A1952+1))</f>
        <v>#REF!</v>
      </c>
      <c r="B1953" s="661" t="e">
        <f aca="false">IF(A1953="","",+B1952)</f>
        <v>#REF!</v>
      </c>
      <c r="C1953" s="661" t="e">
        <f aca="false">IF(A1953="","",IF(#REF!+'Plano Prestação Mensal Proposta'!A1953&gt;120,0,ROUND(IF(B1953&gt;0.045,(0.045*0.5),(0.5)*B1953),7)))</f>
        <v>#REF!</v>
      </c>
      <c r="D1953" s="661" t="e">
        <f aca="false">IF(A1953="","",+B1953-C1953)</f>
        <v>#REF!</v>
      </c>
      <c r="E1953" s="662" t="e">
        <f aca="false">IF(A1953="","",IF(F1952="","",+E1952-F1952))</f>
        <v>#REF!</v>
      </c>
      <c r="F1953" s="662" t="e">
        <f aca="false">IF(A1953="","",IF(J1953="","",+J1953-H1953))</f>
        <v>#REF!</v>
      </c>
      <c r="G1953" s="662" t="e">
        <f aca="false">IF(A1953="","",IF(E1953="","",ROUND(+E1953*((1+B1953)^(1/12)-1),2)))</f>
        <v>#REF!</v>
      </c>
      <c r="H1953" s="662" t="e">
        <f aca="false">IF(A1953="","",IF(E1953="","",ROUND(+E1953*((1+D1953)^(1/12)-1),2)))</f>
        <v>#REF!</v>
      </c>
      <c r="I1953" s="662" t="e">
        <f aca="false">IF(A1953="","",+G1953-H1953)</f>
        <v>#REF!</v>
      </c>
      <c r="J1953" s="662" t="e">
        <f aca="false">IF(A1953="","",IF(#REF!="","",PMT((1+D1953)^(1/12)-1,(#REF!*12)-A1953+1,-E1953)))</f>
        <v>#REF!</v>
      </c>
    </row>
    <row r="1954" customFormat="false" ht="14.25" hidden="false" customHeight="false" outlineLevel="0" collapsed="false">
      <c r="A1954" s="660" t="e">
        <f aca="false">IF(A1953="","",IF(A1953=#REF!*12,"",+A1953+1))</f>
        <v>#REF!</v>
      </c>
      <c r="B1954" s="661" t="e">
        <f aca="false">IF(A1954="","",+B1953)</f>
        <v>#REF!</v>
      </c>
      <c r="C1954" s="661" t="e">
        <f aca="false">IF(A1954="","",IF(#REF!+'Plano Prestação Mensal Proposta'!A1954&gt;120,0,ROUND(IF(B1954&gt;0.045,(0.045*0.5),(0.5)*B1954),7)))</f>
        <v>#REF!</v>
      </c>
      <c r="D1954" s="661" t="e">
        <f aca="false">IF(A1954="","",+B1954-C1954)</f>
        <v>#REF!</v>
      </c>
      <c r="E1954" s="662" t="e">
        <f aca="false">IF(A1954="","",IF(F1953="","",+E1953-F1953))</f>
        <v>#REF!</v>
      </c>
      <c r="F1954" s="662" t="e">
        <f aca="false">IF(A1954="","",IF(J1954="","",+J1954-H1954))</f>
        <v>#REF!</v>
      </c>
      <c r="G1954" s="662" t="e">
        <f aca="false">IF(A1954="","",IF(E1954="","",ROUND(+E1954*((1+B1954)^(1/12)-1),2)))</f>
        <v>#REF!</v>
      </c>
      <c r="H1954" s="662" t="e">
        <f aca="false">IF(A1954="","",IF(E1954="","",ROUND(+E1954*((1+D1954)^(1/12)-1),2)))</f>
        <v>#REF!</v>
      </c>
      <c r="I1954" s="662" t="e">
        <f aca="false">IF(A1954="","",+G1954-H1954)</f>
        <v>#REF!</v>
      </c>
      <c r="J1954" s="662" t="e">
        <f aca="false">IF(A1954="","",IF(#REF!="","",PMT((1+D1954)^(1/12)-1,(#REF!*12)-A1954+1,-E1954)))</f>
        <v>#REF!</v>
      </c>
    </row>
    <row r="1955" customFormat="false" ht="14.25" hidden="false" customHeight="false" outlineLevel="0" collapsed="false">
      <c r="A1955" s="660" t="e">
        <f aca="false">IF(A1954="","",IF(A1954=#REF!*12,"",+A1954+1))</f>
        <v>#REF!</v>
      </c>
      <c r="B1955" s="661" t="e">
        <f aca="false">IF(A1955="","",+B1954)</f>
        <v>#REF!</v>
      </c>
      <c r="C1955" s="661" t="e">
        <f aca="false">IF(A1955="","",IF(#REF!+'Plano Prestação Mensal Proposta'!A1955&gt;120,0,ROUND(IF(B1955&gt;0.045,(0.045*0.5),(0.5)*B1955),7)))</f>
        <v>#REF!</v>
      </c>
      <c r="D1955" s="661" t="e">
        <f aca="false">IF(A1955="","",+B1955-C1955)</f>
        <v>#REF!</v>
      </c>
      <c r="E1955" s="662" t="e">
        <f aca="false">IF(A1955="","",IF(F1954="","",+E1954-F1954))</f>
        <v>#REF!</v>
      </c>
      <c r="F1955" s="662" t="e">
        <f aca="false">IF(A1955="","",IF(J1955="","",+J1955-H1955))</f>
        <v>#REF!</v>
      </c>
      <c r="G1955" s="662" t="e">
        <f aca="false">IF(A1955="","",IF(E1955="","",ROUND(+E1955*((1+B1955)^(1/12)-1),2)))</f>
        <v>#REF!</v>
      </c>
      <c r="H1955" s="662" t="e">
        <f aca="false">IF(A1955="","",IF(E1955="","",ROUND(+E1955*((1+D1955)^(1/12)-1),2)))</f>
        <v>#REF!</v>
      </c>
      <c r="I1955" s="662" t="e">
        <f aca="false">IF(A1955="","",+G1955-H1955)</f>
        <v>#REF!</v>
      </c>
      <c r="J1955" s="662" t="e">
        <f aca="false">IF(A1955="","",IF(#REF!="","",PMT((1+D1955)^(1/12)-1,(#REF!*12)-A1955+1,-E1955)))</f>
        <v>#REF!</v>
      </c>
    </row>
    <row r="1956" customFormat="false" ht="14.25" hidden="false" customHeight="false" outlineLevel="0" collapsed="false">
      <c r="A1956" s="660" t="e">
        <f aca="false">IF(A1955="","",IF(A1955=#REF!*12,"",+A1955+1))</f>
        <v>#REF!</v>
      </c>
      <c r="B1956" s="661" t="e">
        <f aca="false">IF(A1956="","",+B1955)</f>
        <v>#REF!</v>
      </c>
      <c r="C1956" s="661" t="e">
        <f aca="false">IF(A1956="","",IF(#REF!+'Plano Prestação Mensal Proposta'!A1956&gt;120,0,ROUND(IF(B1956&gt;0.045,(0.045*0.5),(0.5)*B1956),7)))</f>
        <v>#REF!</v>
      </c>
      <c r="D1956" s="661" t="e">
        <f aca="false">IF(A1956="","",+B1956-C1956)</f>
        <v>#REF!</v>
      </c>
      <c r="E1956" s="662" t="e">
        <f aca="false">IF(A1956="","",IF(F1955="","",+E1955-F1955))</f>
        <v>#REF!</v>
      </c>
      <c r="F1956" s="662" t="e">
        <f aca="false">IF(A1956="","",IF(J1956="","",+J1956-H1956))</f>
        <v>#REF!</v>
      </c>
      <c r="G1956" s="662" t="e">
        <f aca="false">IF(A1956="","",IF(E1956="","",ROUND(+E1956*((1+B1956)^(1/12)-1),2)))</f>
        <v>#REF!</v>
      </c>
      <c r="H1956" s="662" t="e">
        <f aca="false">IF(A1956="","",IF(E1956="","",ROUND(+E1956*((1+D1956)^(1/12)-1),2)))</f>
        <v>#REF!</v>
      </c>
      <c r="I1956" s="662" t="e">
        <f aca="false">IF(A1956="","",+G1956-H1956)</f>
        <v>#REF!</v>
      </c>
      <c r="J1956" s="662" t="e">
        <f aca="false">IF(A1956="","",IF(#REF!="","",PMT((1+D1956)^(1/12)-1,(#REF!*12)-A1956+1,-E1956)))</f>
        <v>#REF!</v>
      </c>
    </row>
    <row r="1957" customFormat="false" ht="14.25" hidden="false" customHeight="false" outlineLevel="0" collapsed="false">
      <c r="A1957" s="660" t="e">
        <f aca="false">IF(A1956="","",IF(A1956=#REF!*12,"",+A1956+1))</f>
        <v>#REF!</v>
      </c>
      <c r="B1957" s="661" t="e">
        <f aca="false">IF(A1957="","",+B1956)</f>
        <v>#REF!</v>
      </c>
      <c r="C1957" s="661" t="e">
        <f aca="false">IF(A1957="","",IF(#REF!+'Plano Prestação Mensal Proposta'!A1957&gt;120,0,ROUND(IF(B1957&gt;0.045,(0.045*0.5),(0.5)*B1957),7)))</f>
        <v>#REF!</v>
      </c>
      <c r="D1957" s="661" t="e">
        <f aca="false">IF(A1957="","",+B1957-C1957)</f>
        <v>#REF!</v>
      </c>
      <c r="E1957" s="662" t="e">
        <f aca="false">IF(A1957="","",IF(F1956="","",+E1956-F1956))</f>
        <v>#REF!</v>
      </c>
      <c r="F1957" s="662" t="e">
        <f aca="false">IF(A1957="","",IF(J1957="","",+J1957-H1957))</f>
        <v>#REF!</v>
      </c>
      <c r="G1957" s="662" t="e">
        <f aca="false">IF(A1957="","",IF(E1957="","",ROUND(+E1957*((1+B1957)^(1/12)-1),2)))</f>
        <v>#REF!</v>
      </c>
      <c r="H1957" s="662" t="e">
        <f aca="false">IF(A1957="","",IF(E1957="","",ROUND(+E1957*((1+D1957)^(1/12)-1),2)))</f>
        <v>#REF!</v>
      </c>
      <c r="I1957" s="662" t="e">
        <f aca="false">IF(A1957="","",+G1957-H1957)</f>
        <v>#REF!</v>
      </c>
      <c r="J1957" s="662" t="e">
        <f aca="false">IF(A1957="","",IF(#REF!="","",PMT((1+D1957)^(1/12)-1,(#REF!*12)-A1957+1,-E1957)))</f>
        <v>#REF!</v>
      </c>
    </row>
    <row r="1958" customFormat="false" ht="14.25" hidden="false" customHeight="false" outlineLevel="0" collapsed="false">
      <c r="A1958" s="660" t="e">
        <f aca="false">IF(A1957="","",IF(A1957=#REF!*12,"",+A1957+1))</f>
        <v>#REF!</v>
      </c>
      <c r="B1958" s="661" t="e">
        <f aca="false">IF(A1958="","",+B1957)</f>
        <v>#REF!</v>
      </c>
      <c r="C1958" s="661" t="e">
        <f aca="false">IF(A1958="","",IF(#REF!+'Plano Prestação Mensal Proposta'!A1958&gt;120,0,ROUND(IF(B1958&gt;0.045,(0.045*0.5),(0.5)*B1958),7)))</f>
        <v>#REF!</v>
      </c>
      <c r="D1958" s="661" t="e">
        <f aca="false">IF(A1958="","",+B1958-C1958)</f>
        <v>#REF!</v>
      </c>
      <c r="E1958" s="662" t="e">
        <f aca="false">IF(A1958="","",IF(F1957="","",+E1957-F1957))</f>
        <v>#REF!</v>
      </c>
      <c r="F1958" s="662" t="e">
        <f aca="false">IF(A1958="","",IF(J1958="","",+J1958-H1958))</f>
        <v>#REF!</v>
      </c>
      <c r="G1958" s="662" t="e">
        <f aca="false">IF(A1958="","",IF(E1958="","",ROUND(+E1958*((1+B1958)^(1/12)-1),2)))</f>
        <v>#REF!</v>
      </c>
      <c r="H1958" s="662" t="e">
        <f aca="false">IF(A1958="","",IF(E1958="","",ROUND(+E1958*((1+D1958)^(1/12)-1),2)))</f>
        <v>#REF!</v>
      </c>
      <c r="I1958" s="662" t="e">
        <f aca="false">IF(A1958="","",+G1958-H1958)</f>
        <v>#REF!</v>
      </c>
      <c r="J1958" s="662" t="e">
        <f aca="false">IF(A1958="","",IF(#REF!="","",PMT((1+D1958)^(1/12)-1,(#REF!*12)-A1958+1,-E1958)))</f>
        <v>#REF!</v>
      </c>
    </row>
    <row r="1959" customFormat="false" ht="14.25" hidden="false" customHeight="false" outlineLevel="0" collapsed="false">
      <c r="A1959" s="660" t="e">
        <f aca="false">IF(A1958="","",IF(A1958=#REF!*12,"",+A1958+1))</f>
        <v>#REF!</v>
      </c>
      <c r="B1959" s="661" t="e">
        <f aca="false">IF(A1959="","",+B1958)</f>
        <v>#REF!</v>
      </c>
      <c r="C1959" s="661" t="e">
        <f aca="false">IF(A1959="","",IF(#REF!+'Plano Prestação Mensal Proposta'!A1959&gt;120,0,ROUND(IF(B1959&gt;0.045,(0.045*0.5),(0.5)*B1959),7)))</f>
        <v>#REF!</v>
      </c>
      <c r="D1959" s="661" t="e">
        <f aca="false">IF(A1959="","",+B1959-C1959)</f>
        <v>#REF!</v>
      </c>
      <c r="E1959" s="662" t="e">
        <f aca="false">IF(A1959="","",IF(F1958="","",+E1958-F1958))</f>
        <v>#REF!</v>
      </c>
      <c r="F1959" s="662" t="e">
        <f aca="false">IF(A1959="","",IF(J1959="","",+J1959-H1959))</f>
        <v>#REF!</v>
      </c>
      <c r="G1959" s="662" t="e">
        <f aca="false">IF(A1959="","",IF(E1959="","",ROUND(+E1959*((1+B1959)^(1/12)-1),2)))</f>
        <v>#REF!</v>
      </c>
      <c r="H1959" s="662" t="e">
        <f aca="false">IF(A1959="","",IF(E1959="","",ROUND(+E1959*((1+D1959)^(1/12)-1),2)))</f>
        <v>#REF!</v>
      </c>
      <c r="I1959" s="662" t="e">
        <f aca="false">IF(A1959="","",+G1959-H1959)</f>
        <v>#REF!</v>
      </c>
      <c r="J1959" s="662" t="e">
        <f aca="false">IF(A1959="","",IF(#REF!="","",PMT((1+D1959)^(1/12)-1,(#REF!*12)-A1959+1,-E1959)))</f>
        <v>#REF!</v>
      </c>
    </row>
    <row r="1960" customFormat="false" ht="14.25" hidden="false" customHeight="false" outlineLevel="0" collapsed="false">
      <c r="A1960" s="660" t="e">
        <f aca="false">IF(A1959="","",IF(A1959=#REF!*12,"",+A1959+1))</f>
        <v>#REF!</v>
      </c>
      <c r="B1960" s="661" t="e">
        <f aca="false">IF(A1960="","",+B1959)</f>
        <v>#REF!</v>
      </c>
      <c r="C1960" s="661" t="e">
        <f aca="false">IF(A1960="","",IF(#REF!+'Plano Prestação Mensal Proposta'!A1960&gt;120,0,ROUND(IF(B1960&gt;0.045,(0.045*0.5),(0.5)*B1960),7)))</f>
        <v>#REF!</v>
      </c>
      <c r="D1960" s="661" t="e">
        <f aca="false">IF(A1960="","",+B1960-C1960)</f>
        <v>#REF!</v>
      </c>
      <c r="E1960" s="662" t="e">
        <f aca="false">IF(A1960="","",IF(F1959="","",+E1959-F1959))</f>
        <v>#REF!</v>
      </c>
      <c r="F1960" s="662" t="e">
        <f aca="false">IF(A1960="","",IF(J1960="","",+J1960-H1960))</f>
        <v>#REF!</v>
      </c>
      <c r="G1960" s="662" t="e">
        <f aca="false">IF(A1960="","",IF(E1960="","",ROUND(+E1960*((1+B1960)^(1/12)-1),2)))</f>
        <v>#REF!</v>
      </c>
      <c r="H1960" s="662" t="e">
        <f aca="false">IF(A1960="","",IF(E1960="","",ROUND(+E1960*((1+D1960)^(1/12)-1),2)))</f>
        <v>#REF!</v>
      </c>
      <c r="I1960" s="662" t="e">
        <f aca="false">IF(A1960="","",+G1960-H1960)</f>
        <v>#REF!</v>
      </c>
      <c r="J1960" s="662" t="e">
        <f aca="false">IF(A1960="","",IF(#REF!="","",PMT((1+D1960)^(1/12)-1,(#REF!*12)-A1960+1,-E1960)))</f>
        <v>#REF!</v>
      </c>
    </row>
    <row r="1961" customFormat="false" ht="14.25" hidden="false" customHeight="false" outlineLevel="0" collapsed="false">
      <c r="A1961" s="660" t="e">
        <f aca="false">IF(A1960="","",IF(A1960=#REF!*12,"",+A1960+1))</f>
        <v>#REF!</v>
      </c>
      <c r="B1961" s="661" t="e">
        <f aca="false">IF(A1961="","",+B1960)</f>
        <v>#REF!</v>
      </c>
      <c r="C1961" s="661" t="e">
        <f aca="false">IF(A1961="","",IF(#REF!+'Plano Prestação Mensal Proposta'!A1961&gt;120,0,ROUND(IF(B1961&gt;0.045,(0.045*0.5),(0.5)*B1961),7)))</f>
        <v>#REF!</v>
      </c>
      <c r="D1961" s="661" t="e">
        <f aca="false">IF(A1961="","",+B1961-C1961)</f>
        <v>#REF!</v>
      </c>
      <c r="E1961" s="662" t="e">
        <f aca="false">IF(A1961="","",IF(F1960="","",+E1960-F1960))</f>
        <v>#REF!</v>
      </c>
      <c r="F1961" s="662" t="e">
        <f aca="false">IF(A1961="","",IF(J1961="","",+J1961-H1961))</f>
        <v>#REF!</v>
      </c>
      <c r="G1961" s="662" t="e">
        <f aca="false">IF(A1961="","",IF(E1961="","",ROUND(+E1961*((1+B1961)^(1/12)-1),2)))</f>
        <v>#REF!</v>
      </c>
      <c r="H1961" s="662" t="e">
        <f aca="false">IF(A1961="","",IF(E1961="","",ROUND(+E1961*((1+D1961)^(1/12)-1),2)))</f>
        <v>#REF!</v>
      </c>
      <c r="I1961" s="662" t="e">
        <f aca="false">IF(A1961="","",+G1961-H1961)</f>
        <v>#REF!</v>
      </c>
      <c r="J1961" s="662" t="e">
        <f aca="false">IF(A1961="","",IF(#REF!="","",PMT((1+D1961)^(1/12)-1,(#REF!*12)-A1961+1,-E1961)))</f>
        <v>#REF!</v>
      </c>
    </row>
    <row r="1962" customFormat="false" ht="14.25" hidden="false" customHeight="false" outlineLevel="0" collapsed="false">
      <c r="A1962" s="660" t="e">
        <f aca="false">IF(A1961="","",IF(A1961=#REF!*12,"",+A1961+1))</f>
        <v>#REF!</v>
      </c>
      <c r="B1962" s="661" t="e">
        <f aca="false">IF(A1962="","",+B1961)</f>
        <v>#REF!</v>
      </c>
      <c r="C1962" s="661" t="e">
        <f aca="false">IF(A1962="","",IF(#REF!+'Plano Prestação Mensal Proposta'!A1962&gt;120,0,ROUND(IF(B1962&gt;0.045,(0.045*0.5),(0.5)*B1962),7)))</f>
        <v>#REF!</v>
      </c>
      <c r="D1962" s="661" t="e">
        <f aca="false">IF(A1962="","",+B1962-C1962)</f>
        <v>#REF!</v>
      </c>
      <c r="E1962" s="662" t="e">
        <f aca="false">IF(A1962="","",IF(F1961="","",+E1961-F1961))</f>
        <v>#REF!</v>
      </c>
      <c r="F1962" s="662" t="e">
        <f aca="false">IF(A1962="","",IF(J1962="","",+J1962-H1962))</f>
        <v>#REF!</v>
      </c>
      <c r="G1962" s="662" t="e">
        <f aca="false">IF(A1962="","",IF(E1962="","",ROUND(+E1962*((1+B1962)^(1/12)-1),2)))</f>
        <v>#REF!</v>
      </c>
      <c r="H1962" s="662" t="e">
        <f aca="false">IF(A1962="","",IF(E1962="","",ROUND(+E1962*((1+D1962)^(1/12)-1),2)))</f>
        <v>#REF!</v>
      </c>
      <c r="I1962" s="662" t="e">
        <f aca="false">IF(A1962="","",+G1962-H1962)</f>
        <v>#REF!</v>
      </c>
      <c r="J1962" s="662" t="e">
        <f aca="false">IF(A1962="","",IF(#REF!="","",PMT((1+D1962)^(1/12)-1,(#REF!*12)-A1962+1,-E1962)))</f>
        <v>#REF!</v>
      </c>
    </row>
    <row r="1963" customFormat="false" ht="14.25" hidden="false" customHeight="false" outlineLevel="0" collapsed="false">
      <c r="A1963" s="660" t="e">
        <f aca="false">IF(A1962="","",IF(A1962=#REF!*12,"",+A1962+1))</f>
        <v>#REF!</v>
      </c>
      <c r="B1963" s="661" t="e">
        <f aca="false">IF(A1963="","",+B1962)</f>
        <v>#REF!</v>
      </c>
      <c r="C1963" s="661" t="e">
        <f aca="false">IF(A1963="","",IF(#REF!+'Plano Prestação Mensal Proposta'!A1963&gt;120,0,ROUND(IF(B1963&gt;0.045,(0.045*0.5),(0.5)*B1963),7)))</f>
        <v>#REF!</v>
      </c>
      <c r="D1963" s="661" t="e">
        <f aca="false">IF(A1963="","",+B1963-C1963)</f>
        <v>#REF!</v>
      </c>
      <c r="E1963" s="662" t="e">
        <f aca="false">IF(A1963="","",IF(F1962="","",+E1962-F1962))</f>
        <v>#REF!</v>
      </c>
      <c r="F1963" s="662" t="e">
        <f aca="false">IF(A1963="","",IF(J1963="","",+J1963-H1963))</f>
        <v>#REF!</v>
      </c>
      <c r="G1963" s="662" t="e">
        <f aca="false">IF(A1963="","",IF(E1963="","",ROUND(+E1963*((1+B1963)^(1/12)-1),2)))</f>
        <v>#REF!</v>
      </c>
      <c r="H1963" s="662" t="e">
        <f aca="false">IF(A1963="","",IF(E1963="","",ROUND(+E1963*((1+D1963)^(1/12)-1),2)))</f>
        <v>#REF!</v>
      </c>
      <c r="I1963" s="662" t="e">
        <f aca="false">IF(A1963="","",+G1963-H1963)</f>
        <v>#REF!</v>
      </c>
      <c r="J1963" s="662" t="e">
        <f aca="false">IF(A1963="","",IF(#REF!="","",PMT((1+D1963)^(1/12)-1,(#REF!*12)-A1963+1,-E1963)))</f>
        <v>#REF!</v>
      </c>
    </row>
    <row r="1964" customFormat="false" ht="14.25" hidden="false" customHeight="false" outlineLevel="0" collapsed="false">
      <c r="A1964" s="660" t="e">
        <f aca="false">IF(A1963="","",IF(A1963=#REF!*12,"",+A1963+1))</f>
        <v>#REF!</v>
      </c>
      <c r="B1964" s="661" t="e">
        <f aca="false">IF(A1964="","",+B1963)</f>
        <v>#REF!</v>
      </c>
      <c r="C1964" s="661" t="e">
        <f aca="false">IF(A1964="","",IF(#REF!+'Plano Prestação Mensal Proposta'!A1964&gt;120,0,ROUND(IF(B1964&gt;0.045,(0.045*0.5),(0.5)*B1964),7)))</f>
        <v>#REF!</v>
      </c>
      <c r="D1964" s="661" t="e">
        <f aca="false">IF(A1964="","",+B1964-C1964)</f>
        <v>#REF!</v>
      </c>
      <c r="E1964" s="662" t="e">
        <f aca="false">IF(A1964="","",IF(F1963="","",+E1963-F1963))</f>
        <v>#REF!</v>
      </c>
      <c r="F1964" s="662" t="e">
        <f aca="false">IF(A1964="","",IF(J1964="","",+J1964-H1964))</f>
        <v>#REF!</v>
      </c>
      <c r="G1964" s="662" t="e">
        <f aca="false">IF(A1964="","",IF(E1964="","",ROUND(+E1964*((1+B1964)^(1/12)-1),2)))</f>
        <v>#REF!</v>
      </c>
      <c r="H1964" s="662" t="e">
        <f aca="false">IF(A1964="","",IF(E1964="","",ROUND(+E1964*((1+D1964)^(1/12)-1),2)))</f>
        <v>#REF!</v>
      </c>
      <c r="I1964" s="662" t="e">
        <f aca="false">IF(A1964="","",+G1964-H1964)</f>
        <v>#REF!</v>
      </c>
      <c r="J1964" s="662" t="e">
        <f aca="false">IF(A1964="","",IF(#REF!="","",PMT((1+D1964)^(1/12)-1,(#REF!*12)-A1964+1,-E1964)))</f>
        <v>#REF!</v>
      </c>
    </row>
    <row r="1965" customFormat="false" ht="14.25" hidden="false" customHeight="false" outlineLevel="0" collapsed="false">
      <c r="A1965" s="660" t="e">
        <f aca="false">IF(A1964="","",IF(A1964=#REF!*12,"",+A1964+1))</f>
        <v>#REF!</v>
      </c>
      <c r="B1965" s="661" t="e">
        <f aca="false">IF(A1965="","",+B1964)</f>
        <v>#REF!</v>
      </c>
      <c r="C1965" s="661" t="e">
        <f aca="false">IF(A1965="","",IF(#REF!+'Plano Prestação Mensal Proposta'!A1965&gt;120,0,ROUND(IF(B1965&gt;0.045,(0.045*0.5),(0.5)*B1965),7)))</f>
        <v>#REF!</v>
      </c>
      <c r="D1965" s="661" t="e">
        <f aca="false">IF(A1965="","",+B1965-C1965)</f>
        <v>#REF!</v>
      </c>
      <c r="E1965" s="662" t="e">
        <f aca="false">IF(A1965="","",IF(F1964="","",+E1964-F1964))</f>
        <v>#REF!</v>
      </c>
      <c r="F1965" s="662" t="e">
        <f aca="false">IF(A1965="","",IF(J1965="","",+J1965-H1965))</f>
        <v>#REF!</v>
      </c>
      <c r="G1965" s="662" t="e">
        <f aca="false">IF(A1965="","",IF(E1965="","",ROUND(+E1965*((1+B1965)^(1/12)-1),2)))</f>
        <v>#REF!</v>
      </c>
      <c r="H1965" s="662" t="e">
        <f aca="false">IF(A1965="","",IF(E1965="","",ROUND(+E1965*((1+D1965)^(1/12)-1),2)))</f>
        <v>#REF!</v>
      </c>
      <c r="I1965" s="662" t="e">
        <f aca="false">IF(A1965="","",+G1965-H1965)</f>
        <v>#REF!</v>
      </c>
      <c r="J1965" s="662" t="e">
        <f aca="false">IF(A1965="","",IF(#REF!="","",PMT((1+D1965)^(1/12)-1,(#REF!*12)-A1965+1,-E1965)))</f>
        <v>#REF!</v>
      </c>
    </row>
    <row r="1966" customFormat="false" ht="14.25" hidden="false" customHeight="false" outlineLevel="0" collapsed="false">
      <c r="A1966" s="660" t="e">
        <f aca="false">IF(A1965="","",IF(A1965=#REF!*12,"",+A1965+1))</f>
        <v>#REF!</v>
      </c>
      <c r="B1966" s="661" t="e">
        <f aca="false">IF(A1966="","",+B1965)</f>
        <v>#REF!</v>
      </c>
      <c r="C1966" s="661" t="e">
        <f aca="false">IF(A1966="","",IF(#REF!+'Plano Prestação Mensal Proposta'!A1966&gt;120,0,ROUND(IF(B1966&gt;0.045,(0.045*0.5),(0.5)*B1966),7)))</f>
        <v>#REF!</v>
      </c>
      <c r="D1966" s="661" t="e">
        <f aca="false">IF(A1966="","",+B1966-C1966)</f>
        <v>#REF!</v>
      </c>
      <c r="E1966" s="662" t="e">
        <f aca="false">IF(A1966="","",IF(F1965="","",+E1965-F1965))</f>
        <v>#REF!</v>
      </c>
      <c r="F1966" s="662" t="e">
        <f aca="false">IF(A1966="","",IF(J1966="","",+J1966-H1966))</f>
        <v>#REF!</v>
      </c>
      <c r="G1966" s="662" t="e">
        <f aca="false">IF(A1966="","",IF(E1966="","",ROUND(+E1966*((1+B1966)^(1/12)-1),2)))</f>
        <v>#REF!</v>
      </c>
      <c r="H1966" s="662" t="e">
        <f aca="false">IF(A1966="","",IF(E1966="","",ROUND(+E1966*((1+D1966)^(1/12)-1),2)))</f>
        <v>#REF!</v>
      </c>
      <c r="I1966" s="662" t="e">
        <f aca="false">IF(A1966="","",+G1966-H1966)</f>
        <v>#REF!</v>
      </c>
      <c r="J1966" s="662" t="e">
        <f aca="false">IF(A1966="","",IF(#REF!="","",PMT((1+D1966)^(1/12)-1,(#REF!*12)-A1966+1,-E1966)))</f>
        <v>#REF!</v>
      </c>
    </row>
    <row r="1967" customFormat="false" ht="14.25" hidden="false" customHeight="false" outlineLevel="0" collapsed="false">
      <c r="A1967" s="660" t="e">
        <f aca="false">IF(A1966="","",IF(A1966=#REF!*12,"",+A1966+1))</f>
        <v>#REF!</v>
      </c>
      <c r="B1967" s="661" t="e">
        <f aca="false">IF(A1967="","",+B1966)</f>
        <v>#REF!</v>
      </c>
      <c r="C1967" s="661" t="e">
        <f aca="false">IF(A1967="","",IF(#REF!+'Plano Prestação Mensal Proposta'!A1967&gt;120,0,ROUND(IF(B1967&gt;0.045,(0.045*0.5),(0.5)*B1967),7)))</f>
        <v>#REF!</v>
      </c>
      <c r="D1967" s="661" t="e">
        <f aca="false">IF(A1967="","",+B1967-C1967)</f>
        <v>#REF!</v>
      </c>
      <c r="E1967" s="662" t="e">
        <f aca="false">IF(A1967="","",IF(F1966="","",+E1966-F1966))</f>
        <v>#REF!</v>
      </c>
      <c r="F1967" s="662" t="e">
        <f aca="false">IF(A1967="","",IF(J1967="","",+J1967-H1967))</f>
        <v>#REF!</v>
      </c>
      <c r="G1967" s="662" t="e">
        <f aca="false">IF(A1967="","",IF(E1967="","",ROUND(+E1967*((1+B1967)^(1/12)-1),2)))</f>
        <v>#REF!</v>
      </c>
      <c r="H1967" s="662" t="e">
        <f aca="false">IF(A1967="","",IF(E1967="","",ROUND(+E1967*((1+D1967)^(1/12)-1),2)))</f>
        <v>#REF!</v>
      </c>
      <c r="I1967" s="662" t="e">
        <f aca="false">IF(A1967="","",+G1967-H1967)</f>
        <v>#REF!</v>
      </c>
      <c r="J1967" s="662" t="e">
        <f aca="false">IF(A1967="","",IF(#REF!="","",PMT((1+D1967)^(1/12)-1,(#REF!*12)-A1967+1,-E1967)))</f>
        <v>#REF!</v>
      </c>
    </row>
    <row r="1968" customFormat="false" ht="14.25" hidden="false" customHeight="false" outlineLevel="0" collapsed="false">
      <c r="A1968" s="660" t="e">
        <f aca="false">IF(A1967="","",IF(A1967=#REF!*12,"",+A1967+1))</f>
        <v>#REF!</v>
      </c>
      <c r="B1968" s="661" t="e">
        <f aca="false">IF(A1968="","",+B1967)</f>
        <v>#REF!</v>
      </c>
      <c r="C1968" s="661" t="e">
        <f aca="false">IF(A1968="","",IF(#REF!+'Plano Prestação Mensal Proposta'!A1968&gt;120,0,ROUND(IF(B1968&gt;0.045,(0.045*0.5),(0.5)*B1968),7)))</f>
        <v>#REF!</v>
      </c>
      <c r="D1968" s="661" t="e">
        <f aca="false">IF(A1968="","",+B1968-C1968)</f>
        <v>#REF!</v>
      </c>
      <c r="E1968" s="662" t="e">
        <f aca="false">IF(A1968="","",IF(F1967="","",+E1967-F1967))</f>
        <v>#REF!</v>
      </c>
      <c r="F1968" s="662" t="e">
        <f aca="false">IF(A1968="","",IF(J1968="","",+J1968-H1968))</f>
        <v>#REF!</v>
      </c>
      <c r="G1968" s="662" t="e">
        <f aca="false">IF(A1968="","",IF(E1968="","",ROUND(+E1968*((1+B1968)^(1/12)-1),2)))</f>
        <v>#REF!</v>
      </c>
      <c r="H1968" s="662" t="e">
        <f aca="false">IF(A1968="","",IF(E1968="","",ROUND(+E1968*((1+D1968)^(1/12)-1),2)))</f>
        <v>#REF!</v>
      </c>
      <c r="I1968" s="662" t="e">
        <f aca="false">IF(A1968="","",+G1968-H1968)</f>
        <v>#REF!</v>
      </c>
      <c r="J1968" s="662" t="e">
        <f aca="false">IF(A1968="","",IF(#REF!="","",PMT((1+D1968)^(1/12)-1,(#REF!*12)-A1968+1,-E1968)))</f>
        <v>#REF!</v>
      </c>
    </row>
    <row r="1969" customFormat="false" ht="14.25" hidden="false" customHeight="false" outlineLevel="0" collapsed="false">
      <c r="A1969" s="660" t="e">
        <f aca="false">IF(A1968="","",IF(A1968=#REF!*12,"",+A1968+1))</f>
        <v>#REF!</v>
      </c>
      <c r="B1969" s="661" t="e">
        <f aca="false">IF(A1969="","",+B1968)</f>
        <v>#REF!</v>
      </c>
      <c r="C1969" s="661" t="e">
        <f aca="false">IF(A1969="","",IF(#REF!+'Plano Prestação Mensal Proposta'!A1969&gt;120,0,ROUND(IF(B1969&gt;0.045,(0.045*0.5),(0.5)*B1969),7)))</f>
        <v>#REF!</v>
      </c>
      <c r="D1969" s="661" t="e">
        <f aca="false">IF(A1969="","",+B1969-C1969)</f>
        <v>#REF!</v>
      </c>
      <c r="E1969" s="662" t="e">
        <f aca="false">IF(A1969="","",IF(F1968="","",+E1968-F1968))</f>
        <v>#REF!</v>
      </c>
      <c r="F1969" s="662" t="e">
        <f aca="false">IF(A1969="","",IF(J1969="","",+J1969-H1969))</f>
        <v>#REF!</v>
      </c>
      <c r="G1969" s="662" t="e">
        <f aca="false">IF(A1969="","",IF(E1969="","",ROUND(+E1969*((1+B1969)^(1/12)-1),2)))</f>
        <v>#REF!</v>
      </c>
      <c r="H1969" s="662" t="e">
        <f aca="false">IF(A1969="","",IF(E1969="","",ROUND(+E1969*((1+D1969)^(1/12)-1),2)))</f>
        <v>#REF!</v>
      </c>
      <c r="I1969" s="662" t="e">
        <f aca="false">IF(A1969="","",+G1969-H1969)</f>
        <v>#REF!</v>
      </c>
      <c r="J1969" s="662" t="e">
        <f aca="false">IF(A1969="","",IF(#REF!="","",PMT((1+D1969)^(1/12)-1,(#REF!*12)-A1969+1,-E1969)))</f>
        <v>#REF!</v>
      </c>
    </row>
    <row r="1970" customFormat="false" ht="14.25" hidden="false" customHeight="false" outlineLevel="0" collapsed="false">
      <c r="A1970" s="660" t="e">
        <f aca="false">IF(A1969="","",IF(A1969=#REF!*12,"",+A1969+1))</f>
        <v>#REF!</v>
      </c>
      <c r="B1970" s="661" t="e">
        <f aca="false">IF(A1970="","",+B1969)</f>
        <v>#REF!</v>
      </c>
      <c r="C1970" s="661" t="e">
        <f aca="false">IF(A1970="","",IF(#REF!+'Plano Prestação Mensal Proposta'!A1970&gt;120,0,ROUND(IF(B1970&gt;0.045,(0.045*0.5),(0.5)*B1970),7)))</f>
        <v>#REF!</v>
      </c>
      <c r="D1970" s="661" t="e">
        <f aca="false">IF(A1970="","",+B1970-C1970)</f>
        <v>#REF!</v>
      </c>
      <c r="E1970" s="662" t="e">
        <f aca="false">IF(A1970="","",IF(F1969="","",+E1969-F1969))</f>
        <v>#REF!</v>
      </c>
      <c r="F1970" s="662" t="e">
        <f aca="false">IF(A1970="","",IF(J1970="","",+J1970-H1970))</f>
        <v>#REF!</v>
      </c>
      <c r="G1970" s="662" t="e">
        <f aca="false">IF(A1970="","",IF(E1970="","",ROUND(+E1970*((1+B1970)^(1/12)-1),2)))</f>
        <v>#REF!</v>
      </c>
      <c r="H1970" s="662" t="e">
        <f aca="false">IF(A1970="","",IF(E1970="","",ROUND(+E1970*((1+D1970)^(1/12)-1),2)))</f>
        <v>#REF!</v>
      </c>
      <c r="I1970" s="662" t="e">
        <f aca="false">IF(A1970="","",+G1970-H1970)</f>
        <v>#REF!</v>
      </c>
      <c r="J1970" s="662" t="e">
        <f aca="false">IF(A1970="","",IF(#REF!="","",PMT((1+D1970)^(1/12)-1,(#REF!*12)-A1970+1,-E1970)))</f>
        <v>#REF!</v>
      </c>
    </row>
    <row r="1971" customFormat="false" ht="14.25" hidden="false" customHeight="false" outlineLevel="0" collapsed="false">
      <c r="A1971" s="660" t="e">
        <f aca="false">IF(A1970="","",IF(A1970=#REF!*12,"",+A1970+1))</f>
        <v>#REF!</v>
      </c>
      <c r="B1971" s="661" t="e">
        <f aca="false">IF(A1971="","",+B1970)</f>
        <v>#REF!</v>
      </c>
      <c r="C1971" s="661" t="e">
        <f aca="false">IF(A1971="","",IF(#REF!+'Plano Prestação Mensal Proposta'!A1971&gt;120,0,ROUND(IF(B1971&gt;0.045,(0.045*0.5),(0.5)*B1971),7)))</f>
        <v>#REF!</v>
      </c>
      <c r="D1971" s="661" t="e">
        <f aca="false">IF(A1971="","",+B1971-C1971)</f>
        <v>#REF!</v>
      </c>
      <c r="E1971" s="662" t="e">
        <f aca="false">IF(A1971="","",IF(F1970="","",+E1970-F1970))</f>
        <v>#REF!</v>
      </c>
      <c r="F1971" s="662" t="e">
        <f aca="false">IF(A1971="","",IF(J1971="","",+J1971-H1971))</f>
        <v>#REF!</v>
      </c>
      <c r="G1971" s="662" t="e">
        <f aca="false">IF(A1971="","",IF(E1971="","",ROUND(+E1971*((1+B1971)^(1/12)-1),2)))</f>
        <v>#REF!</v>
      </c>
      <c r="H1971" s="662" t="e">
        <f aca="false">IF(A1971="","",IF(E1971="","",ROUND(+E1971*((1+D1971)^(1/12)-1),2)))</f>
        <v>#REF!</v>
      </c>
      <c r="I1971" s="662" t="e">
        <f aca="false">IF(A1971="","",+G1971-H1971)</f>
        <v>#REF!</v>
      </c>
      <c r="J1971" s="662" t="e">
        <f aca="false">IF(A1971="","",IF(#REF!="","",PMT((1+D1971)^(1/12)-1,(#REF!*12)-A1971+1,-E1971)))</f>
        <v>#REF!</v>
      </c>
    </row>
    <row r="1972" customFormat="false" ht="14.25" hidden="false" customHeight="false" outlineLevel="0" collapsed="false">
      <c r="A1972" s="660" t="e">
        <f aca="false">IF(A1971="","",IF(A1971=#REF!*12,"",+A1971+1))</f>
        <v>#REF!</v>
      </c>
      <c r="B1972" s="661" t="e">
        <f aca="false">IF(A1972="","",+B1971)</f>
        <v>#REF!</v>
      </c>
      <c r="C1972" s="661" t="e">
        <f aca="false">IF(A1972="","",IF(#REF!+'Plano Prestação Mensal Proposta'!A1972&gt;120,0,ROUND(IF(B1972&gt;0.045,(0.045*0.5),(0.5)*B1972),7)))</f>
        <v>#REF!</v>
      </c>
      <c r="D1972" s="661" t="e">
        <f aca="false">IF(A1972="","",+B1972-C1972)</f>
        <v>#REF!</v>
      </c>
      <c r="E1972" s="662" t="e">
        <f aca="false">IF(A1972="","",IF(F1971="","",+E1971-F1971))</f>
        <v>#REF!</v>
      </c>
      <c r="F1972" s="662" t="e">
        <f aca="false">IF(A1972="","",IF(J1972="","",+J1972-H1972))</f>
        <v>#REF!</v>
      </c>
      <c r="G1972" s="662" t="e">
        <f aca="false">IF(A1972="","",IF(E1972="","",ROUND(+E1972*((1+B1972)^(1/12)-1),2)))</f>
        <v>#REF!</v>
      </c>
      <c r="H1972" s="662" t="e">
        <f aca="false">IF(A1972="","",IF(E1972="","",ROUND(+E1972*((1+D1972)^(1/12)-1),2)))</f>
        <v>#REF!</v>
      </c>
      <c r="I1972" s="662" t="e">
        <f aca="false">IF(A1972="","",+G1972-H1972)</f>
        <v>#REF!</v>
      </c>
      <c r="J1972" s="662" t="e">
        <f aca="false">IF(A1972="","",IF(#REF!="","",PMT((1+D1972)^(1/12)-1,(#REF!*12)-A1972+1,-E1972)))</f>
        <v>#REF!</v>
      </c>
    </row>
    <row r="1973" customFormat="false" ht="14.25" hidden="false" customHeight="false" outlineLevel="0" collapsed="false">
      <c r="A1973" s="660" t="e">
        <f aca="false">IF(A1972="","",IF(A1972=#REF!*12,"",+A1972+1))</f>
        <v>#REF!</v>
      </c>
      <c r="B1973" s="661" t="e">
        <f aca="false">IF(A1973="","",+B1972)</f>
        <v>#REF!</v>
      </c>
      <c r="C1973" s="661" t="e">
        <f aca="false">IF(A1973="","",IF(#REF!+'Plano Prestação Mensal Proposta'!A1973&gt;120,0,ROUND(IF(B1973&gt;0.045,(0.045*0.5),(0.5)*B1973),7)))</f>
        <v>#REF!</v>
      </c>
      <c r="D1973" s="661" t="e">
        <f aca="false">IF(A1973="","",+B1973-C1973)</f>
        <v>#REF!</v>
      </c>
      <c r="E1973" s="662" t="e">
        <f aca="false">IF(A1973="","",IF(F1972="","",+E1972-F1972))</f>
        <v>#REF!</v>
      </c>
      <c r="F1973" s="662" t="e">
        <f aca="false">IF(A1973="","",IF(J1973="","",+J1973-H1973))</f>
        <v>#REF!</v>
      </c>
      <c r="G1973" s="662" t="e">
        <f aca="false">IF(A1973="","",IF(E1973="","",ROUND(+E1973*((1+B1973)^(1/12)-1),2)))</f>
        <v>#REF!</v>
      </c>
      <c r="H1973" s="662" t="e">
        <f aca="false">IF(A1973="","",IF(E1973="","",ROUND(+E1973*((1+D1973)^(1/12)-1),2)))</f>
        <v>#REF!</v>
      </c>
      <c r="I1973" s="662" t="e">
        <f aca="false">IF(A1973="","",+G1973-H1973)</f>
        <v>#REF!</v>
      </c>
      <c r="J1973" s="662" t="e">
        <f aca="false">IF(A1973="","",IF(#REF!="","",PMT((1+D1973)^(1/12)-1,(#REF!*12)-A1973+1,-E1973)))</f>
        <v>#REF!</v>
      </c>
    </row>
    <row r="1974" customFormat="false" ht="14.25" hidden="false" customHeight="false" outlineLevel="0" collapsed="false">
      <c r="A1974" s="660" t="e">
        <f aca="false">IF(A1973="","",IF(A1973=#REF!*12,"",+A1973+1))</f>
        <v>#REF!</v>
      </c>
      <c r="B1974" s="661" t="e">
        <f aca="false">IF(A1974="","",+B1973)</f>
        <v>#REF!</v>
      </c>
      <c r="C1974" s="661" t="e">
        <f aca="false">IF(A1974="","",IF(#REF!+'Plano Prestação Mensal Proposta'!A1974&gt;120,0,ROUND(IF(B1974&gt;0.045,(0.045*0.5),(0.5)*B1974),7)))</f>
        <v>#REF!</v>
      </c>
      <c r="D1974" s="661" t="e">
        <f aca="false">IF(A1974="","",+B1974-C1974)</f>
        <v>#REF!</v>
      </c>
      <c r="E1974" s="662" t="e">
        <f aca="false">IF(A1974="","",IF(F1973="","",+E1973-F1973))</f>
        <v>#REF!</v>
      </c>
      <c r="F1974" s="662" t="e">
        <f aca="false">IF(A1974="","",IF(J1974="","",+J1974-H1974))</f>
        <v>#REF!</v>
      </c>
      <c r="G1974" s="662" t="e">
        <f aca="false">IF(A1974="","",IF(E1974="","",ROUND(+E1974*((1+B1974)^(1/12)-1),2)))</f>
        <v>#REF!</v>
      </c>
      <c r="H1974" s="662" t="e">
        <f aca="false">IF(A1974="","",IF(E1974="","",ROUND(+E1974*((1+D1974)^(1/12)-1),2)))</f>
        <v>#REF!</v>
      </c>
      <c r="I1974" s="662" t="e">
        <f aca="false">IF(A1974="","",+G1974-H1974)</f>
        <v>#REF!</v>
      </c>
      <c r="J1974" s="662" t="e">
        <f aca="false">IF(A1974="","",IF(#REF!="","",PMT((1+D1974)^(1/12)-1,(#REF!*12)-A1974+1,-E1974)))</f>
        <v>#REF!</v>
      </c>
    </row>
    <row r="1975" customFormat="false" ht="14.25" hidden="false" customHeight="false" outlineLevel="0" collapsed="false">
      <c r="A1975" s="660" t="e">
        <f aca="false">IF(A1974="","",IF(A1974=#REF!*12,"",+A1974+1))</f>
        <v>#REF!</v>
      </c>
      <c r="B1975" s="661" t="e">
        <f aca="false">IF(A1975="","",+B1974)</f>
        <v>#REF!</v>
      </c>
      <c r="C1975" s="661" t="e">
        <f aca="false">IF(A1975="","",IF(#REF!+'Plano Prestação Mensal Proposta'!A1975&gt;120,0,ROUND(IF(B1975&gt;0.045,(0.045*0.5),(0.5)*B1975),7)))</f>
        <v>#REF!</v>
      </c>
      <c r="D1975" s="661" t="e">
        <f aca="false">IF(A1975="","",+B1975-C1975)</f>
        <v>#REF!</v>
      </c>
      <c r="E1975" s="662" t="e">
        <f aca="false">IF(A1975="","",IF(F1974="","",+E1974-F1974))</f>
        <v>#REF!</v>
      </c>
      <c r="F1975" s="662" t="e">
        <f aca="false">IF(A1975="","",IF(J1975="","",+J1975-H1975))</f>
        <v>#REF!</v>
      </c>
      <c r="G1975" s="662" t="e">
        <f aca="false">IF(A1975="","",IF(E1975="","",ROUND(+E1975*((1+B1975)^(1/12)-1),2)))</f>
        <v>#REF!</v>
      </c>
      <c r="H1975" s="662" t="e">
        <f aca="false">IF(A1975="","",IF(E1975="","",ROUND(+E1975*((1+D1975)^(1/12)-1),2)))</f>
        <v>#REF!</v>
      </c>
      <c r="I1975" s="662" t="e">
        <f aca="false">IF(A1975="","",+G1975-H1975)</f>
        <v>#REF!</v>
      </c>
      <c r="J1975" s="662" t="e">
        <f aca="false">IF(A1975="","",IF(#REF!="","",PMT((1+D1975)^(1/12)-1,(#REF!*12)-A1975+1,-E1975)))</f>
        <v>#REF!</v>
      </c>
    </row>
    <row r="1976" customFormat="false" ht="14.25" hidden="false" customHeight="false" outlineLevel="0" collapsed="false">
      <c r="A1976" s="660" t="e">
        <f aca="false">IF(A1975="","",IF(A1975=#REF!*12,"",+A1975+1))</f>
        <v>#REF!</v>
      </c>
      <c r="B1976" s="661" t="e">
        <f aca="false">IF(A1976="","",+B1975)</f>
        <v>#REF!</v>
      </c>
      <c r="C1976" s="661" t="e">
        <f aca="false">IF(A1976="","",IF(#REF!+'Plano Prestação Mensal Proposta'!A1976&gt;120,0,ROUND(IF(B1976&gt;0.045,(0.045*0.5),(0.5)*B1976),7)))</f>
        <v>#REF!</v>
      </c>
      <c r="D1976" s="661" t="e">
        <f aca="false">IF(A1976="","",+B1976-C1976)</f>
        <v>#REF!</v>
      </c>
      <c r="E1976" s="662" t="e">
        <f aca="false">IF(A1976="","",IF(F1975="","",+E1975-F1975))</f>
        <v>#REF!</v>
      </c>
      <c r="F1976" s="662" t="e">
        <f aca="false">IF(A1976="","",IF(J1976="","",+J1976-H1976))</f>
        <v>#REF!</v>
      </c>
      <c r="G1976" s="662" t="e">
        <f aca="false">IF(A1976="","",IF(E1976="","",ROUND(+E1976*((1+B1976)^(1/12)-1),2)))</f>
        <v>#REF!</v>
      </c>
      <c r="H1976" s="662" t="e">
        <f aca="false">IF(A1976="","",IF(E1976="","",ROUND(+E1976*((1+D1976)^(1/12)-1),2)))</f>
        <v>#REF!</v>
      </c>
      <c r="I1976" s="662" t="e">
        <f aca="false">IF(A1976="","",+G1976-H1976)</f>
        <v>#REF!</v>
      </c>
      <c r="J1976" s="662" t="e">
        <f aca="false">IF(A1976="","",IF(#REF!="","",PMT((1+D1976)^(1/12)-1,(#REF!*12)-A1976+1,-E1976)))</f>
        <v>#REF!</v>
      </c>
    </row>
    <row r="1977" customFormat="false" ht="14.25" hidden="false" customHeight="false" outlineLevel="0" collapsed="false">
      <c r="A1977" s="660" t="e">
        <f aca="false">IF(A1976="","",IF(A1976=#REF!*12,"",+A1976+1))</f>
        <v>#REF!</v>
      </c>
      <c r="B1977" s="661" t="e">
        <f aca="false">IF(A1977="","",+B1976)</f>
        <v>#REF!</v>
      </c>
      <c r="C1977" s="661" t="e">
        <f aca="false">IF(A1977="","",IF(#REF!+'Plano Prestação Mensal Proposta'!A1977&gt;120,0,ROUND(IF(B1977&gt;0.045,(0.045*0.5),(0.5)*B1977),7)))</f>
        <v>#REF!</v>
      </c>
      <c r="D1977" s="661" t="e">
        <f aca="false">IF(A1977="","",+B1977-C1977)</f>
        <v>#REF!</v>
      </c>
      <c r="E1977" s="662" t="e">
        <f aca="false">IF(A1977="","",IF(F1976="","",+E1976-F1976))</f>
        <v>#REF!</v>
      </c>
      <c r="F1977" s="662" t="e">
        <f aca="false">IF(A1977="","",IF(J1977="","",+J1977-H1977))</f>
        <v>#REF!</v>
      </c>
      <c r="G1977" s="662" t="e">
        <f aca="false">IF(A1977="","",IF(E1977="","",ROUND(+E1977*((1+B1977)^(1/12)-1),2)))</f>
        <v>#REF!</v>
      </c>
      <c r="H1977" s="662" t="e">
        <f aca="false">IF(A1977="","",IF(E1977="","",ROUND(+E1977*((1+D1977)^(1/12)-1),2)))</f>
        <v>#REF!</v>
      </c>
      <c r="I1977" s="662" t="e">
        <f aca="false">IF(A1977="","",+G1977-H1977)</f>
        <v>#REF!</v>
      </c>
      <c r="J1977" s="662" t="e">
        <f aca="false">IF(A1977="","",IF(#REF!="","",PMT((1+D1977)^(1/12)-1,(#REF!*12)-A1977+1,-E1977)))</f>
        <v>#REF!</v>
      </c>
    </row>
    <row r="1978" customFormat="false" ht="14.25" hidden="false" customHeight="false" outlineLevel="0" collapsed="false">
      <c r="A1978" s="660" t="e">
        <f aca="false">IF(A1977="","",IF(A1977=#REF!*12,"",+A1977+1))</f>
        <v>#REF!</v>
      </c>
      <c r="B1978" s="661" t="e">
        <f aca="false">IF(A1978="","",+B1977)</f>
        <v>#REF!</v>
      </c>
      <c r="C1978" s="661" t="e">
        <f aca="false">IF(A1978="","",IF(#REF!+'Plano Prestação Mensal Proposta'!A1978&gt;120,0,ROUND(IF(B1978&gt;0.045,(0.045*0.5),(0.5)*B1978),7)))</f>
        <v>#REF!</v>
      </c>
      <c r="D1978" s="661" t="e">
        <f aca="false">IF(A1978="","",+B1978-C1978)</f>
        <v>#REF!</v>
      </c>
      <c r="E1978" s="662" t="e">
        <f aca="false">IF(A1978="","",IF(F1977="","",+E1977-F1977))</f>
        <v>#REF!</v>
      </c>
      <c r="F1978" s="662" t="e">
        <f aca="false">IF(A1978="","",IF(J1978="","",+J1978-H1978))</f>
        <v>#REF!</v>
      </c>
      <c r="G1978" s="662" t="e">
        <f aca="false">IF(A1978="","",IF(E1978="","",ROUND(+E1978*((1+B1978)^(1/12)-1),2)))</f>
        <v>#REF!</v>
      </c>
      <c r="H1978" s="662" t="e">
        <f aca="false">IF(A1978="","",IF(E1978="","",ROUND(+E1978*((1+D1978)^(1/12)-1),2)))</f>
        <v>#REF!</v>
      </c>
      <c r="I1978" s="662" t="e">
        <f aca="false">IF(A1978="","",+G1978-H1978)</f>
        <v>#REF!</v>
      </c>
      <c r="J1978" s="662" t="e">
        <f aca="false">IF(A1978="","",IF(#REF!="","",PMT((1+D1978)^(1/12)-1,(#REF!*12)-A1978+1,-E1978)))</f>
        <v>#REF!</v>
      </c>
    </row>
    <row r="1979" customFormat="false" ht="14.25" hidden="false" customHeight="false" outlineLevel="0" collapsed="false">
      <c r="A1979" s="660" t="e">
        <f aca="false">IF(A1978="","",IF(A1978=#REF!*12,"",+A1978+1))</f>
        <v>#REF!</v>
      </c>
      <c r="B1979" s="661" t="e">
        <f aca="false">IF(A1979="","",+B1978)</f>
        <v>#REF!</v>
      </c>
      <c r="C1979" s="661" t="e">
        <f aca="false">IF(A1979="","",IF(#REF!+'Plano Prestação Mensal Proposta'!A1979&gt;120,0,ROUND(IF(B1979&gt;0.045,(0.045*0.5),(0.5)*B1979),7)))</f>
        <v>#REF!</v>
      </c>
      <c r="D1979" s="661" t="e">
        <f aca="false">IF(A1979="","",+B1979-C1979)</f>
        <v>#REF!</v>
      </c>
      <c r="E1979" s="662" t="e">
        <f aca="false">IF(A1979="","",IF(F1978="","",+E1978-F1978))</f>
        <v>#REF!</v>
      </c>
      <c r="F1979" s="662" t="e">
        <f aca="false">IF(A1979="","",IF(J1979="","",+J1979-H1979))</f>
        <v>#REF!</v>
      </c>
      <c r="G1979" s="662" t="e">
        <f aca="false">IF(A1979="","",IF(E1979="","",ROUND(+E1979*((1+B1979)^(1/12)-1),2)))</f>
        <v>#REF!</v>
      </c>
      <c r="H1979" s="662" t="e">
        <f aca="false">IF(A1979="","",IF(E1979="","",ROUND(+E1979*((1+D1979)^(1/12)-1),2)))</f>
        <v>#REF!</v>
      </c>
      <c r="I1979" s="662" t="e">
        <f aca="false">IF(A1979="","",+G1979-H1979)</f>
        <v>#REF!</v>
      </c>
      <c r="J1979" s="662" t="e">
        <f aca="false">IF(A1979="","",IF(#REF!="","",PMT((1+D1979)^(1/12)-1,(#REF!*12)-A1979+1,-E1979)))</f>
        <v>#REF!</v>
      </c>
    </row>
    <row r="1980" customFormat="false" ht="14.25" hidden="false" customHeight="false" outlineLevel="0" collapsed="false">
      <c r="A1980" s="660" t="e">
        <f aca="false">IF(A1979="","",IF(A1979=#REF!*12,"",+A1979+1))</f>
        <v>#REF!</v>
      </c>
      <c r="B1980" s="661" t="e">
        <f aca="false">IF(A1980="","",+B1979)</f>
        <v>#REF!</v>
      </c>
      <c r="C1980" s="661" t="e">
        <f aca="false">IF(A1980="","",IF(#REF!+'Plano Prestação Mensal Proposta'!A1980&gt;120,0,ROUND(IF(B1980&gt;0.045,(0.045*0.5),(0.5)*B1980),7)))</f>
        <v>#REF!</v>
      </c>
      <c r="D1980" s="661" t="e">
        <f aca="false">IF(A1980="","",+B1980-C1980)</f>
        <v>#REF!</v>
      </c>
      <c r="E1980" s="662" t="e">
        <f aca="false">IF(A1980="","",IF(F1979="","",+E1979-F1979))</f>
        <v>#REF!</v>
      </c>
      <c r="F1980" s="662" t="e">
        <f aca="false">IF(A1980="","",IF(J1980="","",+J1980-H1980))</f>
        <v>#REF!</v>
      </c>
      <c r="G1980" s="662" t="e">
        <f aca="false">IF(A1980="","",IF(E1980="","",ROUND(+E1980*((1+B1980)^(1/12)-1),2)))</f>
        <v>#REF!</v>
      </c>
      <c r="H1980" s="662" t="e">
        <f aca="false">IF(A1980="","",IF(E1980="","",ROUND(+E1980*((1+D1980)^(1/12)-1),2)))</f>
        <v>#REF!</v>
      </c>
      <c r="I1980" s="662" t="e">
        <f aca="false">IF(A1980="","",+G1980-H1980)</f>
        <v>#REF!</v>
      </c>
      <c r="J1980" s="662" t="e">
        <f aca="false">IF(A1980="","",IF(#REF!="","",PMT((1+D1980)^(1/12)-1,(#REF!*12)-A1980+1,-E1980)))</f>
        <v>#REF!</v>
      </c>
    </row>
    <row r="1981" customFormat="false" ht="14.25" hidden="false" customHeight="false" outlineLevel="0" collapsed="false">
      <c r="A1981" s="660" t="e">
        <f aca="false">IF(A1980="","",IF(A1980=#REF!*12,"",+A1980+1))</f>
        <v>#REF!</v>
      </c>
      <c r="B1981" s="661" t="e">
        <f aca="false">IF(A1981="","",+B1980)</f>
        <v>#REF!</v>
      </c>
      <c r="C1981" s="661" t="e">
        <f aca="false">IF(A1981="","",IF(#REF!+'Plano Prestação Mensal Proposta'!A1981&gt;120,0,ROUND(IF(B1981&gt;0.045,(0.045*0.5),(0.5)*B1981),7)))</f>
        <v>#REF!</v>
      </c>
      <c r="D1981" s="661" t="e">
        <f aca="false">IF(A1981="","",+B1981-C1981)</f>
        <v>#REF!</v>
      </c>
      <c r="E1981" s="662" t="e">
        <f aca="false">IF(A1981="","",IF(F1980="","",+E1980-F1980))</f>
        <v>#REF!</v>
      </c>
      <c r="F1981" s="662" t="e">
        <f aca="false">IF(A1981="","",IF(J1981="","",+J1981-H1981))</f>
        <v>#REF!</v>
      </c>
      <c r="G1981" s="662" t="e">
        <f aca="false">IF(A1981="","",IF(E1981="","",ROUND(+E1981*((1+B1981)^(1/12)-1),2)))</f>
        <v>#REF!</v>
      </c>
      <c r="H1981" s="662" t="e">
        <f aca="false">IF(A1981="","",IF(E1981="","",ROUND(+E1981*((1+D1981)^(1/12)-1),2)))</f>
        <v>#REF!</v>
      </c>
      <c r="I1981" s="662" t="e">
        <f aca="false">IF(A1981="","",+G1981-H1981)</f>
        <v>#REF!</v>
      </c>
      <c r="J1981" s="662" t="e">
        <f aca="false">IF(A1981="","",IF(#REF!="","",PMT((1+D1981)^(1/12)-1,(#REF!*12)-A1981+1,-E1981)))</f>
        <v>#REF!</v>
      </c>
    </row>
    <row r="1982" customFormat="false" ht="14.25" hidden="false" customHeight="false" outlineLevel="0" collapsed="false">
      <c r="A1982" s="660" t="e">
        <f aca="false">IF(A1981="","",IF(A1981=#REF!*12,"",+A1981+1))</f>
        <v>#REF!</v>
      </c>
      <c r="B1982" s="661" t="e">
        <f aca="false">IF(A1982="","",+B1981)</f>
        <v>#REF!</v>
      </c>
      <c r="C1982" s="661" t="e">
        <f aca="false">IF(A1982="","",IF(#REF!+'Plano Prestação Mensal Proposta'!A1982&gt;120,0,ROUND(IF(B1982&gt;0.045,(0.045*0.5),(0.5)*B1982),7)))</f>
        <v>#REF!</v>
      </c>
      <c r="D1982" s="661" t="e">
        <f aca="false">IF(A1982="","",+B1982-C1982)</f>
        <v>#REF!</v>
      </c>
      <c r="E1982" s="662" t="e">
        <f aca="false">IF(A1982="","",IF(F1981="","",+E1981-F1981))</f>
        <v>#REF!</v>
      </c>
      <c r="F1982" s="662" t="e">
        <f aca="false">IF(A1982="","",IF(J1982="","",+J1982-H1982))</f>
        <v>#REF!</v>
      </c>
      <c r="G1982" s="662" t="e">
        <f aca="false">IF(A1982="","",IF(E1982="","",ROUND(+E1982*((1+B1982)^(1/12)-1),2)))</f>
        <v>#REF!</v>
      </c>
      <c r="H1982" s="662" t="e">
        <f aca="false">IF(A1982="","",IF(E1982="","",ROUND(+E1982*((1+D1982)^(1/12)-1),2)))</f>
        <v>#REF!</v>
      </c>
      <c r="I1982" s="662" t="e">
        <f aca="false">IF(A1982="","",+G1982-H1982)</f>
        <v>#REF!</v>
      </c>
      <c r="J1982" s="662" t="e">
        <f aca="false">IF(A1982="","",IF(#REF!="","",PMT((1+D1982)^(1/12)-1,(#REF!*12)-A1982+1,-E1982)))</f>
        <v>#REF!</v>
      </c>
    </row>
    <row r="1983" customFormat="false" ht="14.25" hidden="false" customHeight="false" outlineLevel="0" collapsed="false">
      <c r="A1983" s="660" t="e">
        <f aca="false">IF(A1982="","",IF(A1982=#REF!*12,"",+A1982+1))</f>
        <v>#REF!</v>
      </c>
      <c r="B1983" s="661" t="e">
        <f aca="false">IF(A1983="","",+B1982)</f>
        <v>#REF!</v>
      </c>
      <c r="C1983" s="661" t="e">
        <f aca="false">IF(A1983="","",IF(#REF!+'Plano Prestação Mensal Proposta'!A1983&gt;120,0,ROUND(IF(B1983&gt;0.045,(0.045*0.5),(0.5)*B1983),7)))</f>
        <v>#REF!</v>
      </c>
      <c r="D1983" s="661" t="e">
        <f aca="false">IF(A1983="","",+B1983-C1983)</f>
        <v>#REF!</v>
      </c>
      <c r="E1983" s="662" t="e">
        <f aca="false">IF(A1983="","",IF(F1982="","",+E1982-F1982))</f>
        <v>#REF!</v>
      </c>
      <c r="F1983" s="662" t="e">
        <f aca="false">IF(A1983="","",IF(J1983="","",+J1983-H1983))</f>
        <v>#REF!</v>
      </c>
      <c r="G1983" s="662" t="e">
        <f aca="false">IF(A1983="","",IF(E1983="","",ROUND(+E1983*((1+B1983)^(1/12)-1),2)))</f>
        <v>#REF!</v>
      </c>
      <c r="H1983" s="662" t="e">
        <f aca="false">IF(A1983="","",IF(E1983="","",ROUND(+E1983*((1+D1983)^(1/12)-1),2)))</f>
        <v>#REF!</v>
      </c>
      <c r="I1983" s="662" t="e">
        <f aca="false">IF(A1983="","",+G1983-H1983)</f>
        <v>#REF!</v>
      </c>
      <c r="J1983" s="662" t="e">
        <f aca="false">IF(A1983="","",IF(#REF!="","",PMT((1+D1983)^(1/12)-1,(#REF!*12)-A1983+1,-E1983)))</f>
        <v>#REF!</v>
      </c>
    </row>
    <row r="1984" customFormat="false" ht="14.25" hidden="false" customHeight="false" outlineLevel="0" collapsed="false">
      <c r="A1984" s="660" t="e">
        <f aca="false">IF(A1983="","",IF(A1983=#REF!*12,"",+A1983+1))</f>
        <v>#REF!</v>
      </c>
      <c r="B1984" s="661" t="e">
        <f aca="false">IF(A1984="","",+B1983)</f>
        <v>#REF!</v>
      </c>
      <c r="C1984" s="661" t="e">
        <f aca="false">IF(A1984="","",IF(#REF!+'Plano Prestação Mensal Proposta'!A1984&gt;120,0,ROUND(IF(B1984&gt;0.045,(0.045*0.5),(0.5)*B1984),7)))</f>
        <v>#REF!</v>
      </c>
      <c r="D1984" s="661" t="e">
        <f aca="false">IF(A1984="","",+B1984-C1984)</f>
        <v>#REF!</v>
      </c>
      <c r="E1984" s="662" t="e">
        <f aca="false">IF(A1984="","",IF(F1983="","",+E1983-F1983))</f>
        <v>#REF!</v>
      </c>
      <c r="F1984" s="662" t="e">
        <f aca="false">IF(A1984="","",IF(J1984="","",+J1984-H1984))</f>
        <v>#REF!</v>
      </c>
      <c r="G1984" s="662" t="e">
        <f aca="false">IF(A1984="","",IF(E1984="","",ROUND(+E1984*((1+B1984)^(1/12)-1),2)))</f>
        <v>#REF!</v>
      </c>
      <c r="H1984" s="662" t="e">
        <f aca="false">IF(A1984="","",IF(E1984="","",ROUND(+E1984*((1+D1984)^(1/12)-1),2)))</f>
        <v>#REF!</v>
      </c>
      <c r="I1984" s="662" t="e">
        <f aca="false">IF(A1984="","",+G1984-H1984)</f>
        <v>#REF!</v>
      </c>
      <c r="J1984" s="662" t="e">
        <f aca="false">IF(A1984="","",IF(#REF!="","",PMT((1+D1984)^(1/12)-1,(#REF!*12)-A1984+1,-E1984)))</f>
        <v>#REF!</v>
      </c>
    </row>
    <row r="1985" customFormat="false" ht="14.25" hidden="false" customHeight="false" outlineLevel="0" collapsed="false">
      <c r="A1985" s="660" t="e">
        <f aca="false">IF(A1984="","",IF(A1984=#REF!*12,"",+A1984+1))</f>
        <v>#REF!</v>
      </c>
      <c r="B1985" s="661" t="e">
        <f aca="false">IF(A1985="","",+B1984)</f>
        <v>#REF!</v>
      </c>
      <c r="C1985" s="661" t="e">
        <f aca="false">IF(A1985="","",IF(#REF!+'Plano Prestação Mensal Proposta'!A1985&gt;120,0,ROUND(IF(B1985&gt;0.045,(0.045*0.5),(0.5)*B1985),7)))</f>
        <v>#REF!</v>
      </c>
      <c r="D1985" s="661" t="e">
        <f aca="false">IF(A1985="","",+B1985-C1985)</f>
        <v>#REF!</v>
      </c>
      <c r="E1985" s="662" t="e">
        <f aca="false">IF(A1985="","",IF(F1984="","",+E1984-F1984))</f>
        <v>#REF!</v>
      </c>
      <c r="F1985" s="662" t="e">
        <f aca="false">IF(A1985="","",IF(J1985="","",+J1985-H1985))</f>
        <v>#REF!</v>
      </c>
      <c r="G1985" s="662" t="e">
        <f aca="false">IF(A1985="","",IF(E1985="","",ROUND(+E1985*((1+B1985)^(1/12)-1),2)))</f>
        <v>#REF!</v>
      </c>
      <c r="H1985" s="662" t="e">
        <f aca="false">IF(A1985="","",IF(E1985="","",ROUND(+E1985*((1+D1985)^(1/12)-1),2)))</f>
        <v>#REF!</v>
      </c>
      <c r="I1985" s="662" t="e">
        <f aca="false">IF(A1985="","",+G1985-H1985)</f>
        <v>#REF!</v>
      </c>
      <c r="J1985" s="662" t="e">
        <f aca="false">IF(A1985="","",IF(#REF!="","",PMT((1+D1985)^(1/12)-1,(#REF!*12)-A1985+1,-E1985)))</f>
        <v>#REF!</v>
      </c>
    </row>
    <row r="1986" customFormat="false" ht="14.25" hidden="false" customHeight="false" outlineLevel="0" collapsed="false">
      <c r="A1986" s="660" t="e">
        <f aca="false">IF(A1985="","",IF(A1985=#REF!*12,"",+A1985+1))</f>
        <v>#REF!</v>
      </c>
      <c r="B1986" s="661" t="e">
        <f aca="false">IF(A1986="","",+B1985)</f>
        <v>#REF!</v>
      </c>
      <c r="C1986" s="661" t="e">
        <f aca="false">IF(A1986="","",IF(#REF!+'Plano Prestação Mensal Proposta'!A1986&gt;120,0,ROUND(IF(B1986&gt;0.045,(0.045*0.5),(0.5)*B1986),7)))</f>
        <v>#REF!</v>
      </c>
      <c r="D1986" s="661" t="e">
        <f aca="false">IF(A1986="","",+B1986-C1986)</f>
        <v>#REF!</v>
      </c>
      <c r="E1986" s="662" t="e">
        <f aca="false">IF(A1986="","",IF(F1985="","",+E1985-F1985))</f>
        <v>#REF!</v>
      </c>
      <c r="F1986" s="662" t="e">
        <f aca="false">IF(A1986="","",IF(J1986="","",+J1986-H1986))</f>
        <v>#REF!</v>
      </c>
      <c r="G1986" s="662" t="e">
        <f aca="false">IF(A1986="","",IF(E1986="","",ROUND(+E1986*((1+B1986)^(1/12)-1),2)))</f>
        <v>#REF!</v>
      </c>
      <c r="H1986" s="662" t="e">
        <f aca="false">IF(A1986="","",IF(E1986="","",ROUND(+E1986*((1+D1986)^(1/12)-1),2)))</f>
        <v>#REF!</v>
      </c>
      <c r="I1986" s="662" t="e">
        <f aca="false">IF(A1986="","",+G1986-H1986)</f>
        <v>#REF!</v>
      </c>
      <c r="J1986" s="662" t="e">
        <f aca="false">IF(A1986="","",IF(#REF!="","",PMT((1+D1986)^(1/12)-1,(#REF!*12)-A1986+1,-E1986)))</f>
        <v>#REF!</v>
      </c>
    </row>
    <row r="1987" customFormat="false" ht="14.25" hidden="false" customHeight="false" outlineLevel="0" collapsed="false">
      <c r="A1987" s="660" t="e">
        <f aca="false">IF(A1986="","",IF(A1986=#REF!*12,"",+A1986+1))</f>
        <v>#REF!</v>
      </c>
      <c r="B1987" s="661" t="e">
        <f aca="false">IF(A1987="","",+B1986)</f>
        <v>#REF!</v>
      </c>
      <c r="C1987" s="661" t="e">
        <f aca="false">IF(A1987="","",IF(#REF!+'Plano Prestação Mensal Proposta'!A1987&gt;120,0,ROUND(IF(B1987&gt;0.045,(0.045*0.5),(0.5)*B1987),7)))</f>
        <v>#REF!</v>
      </c>
      <c r="D1987" s="661" t="e">
        <f aca="false">IF(A1987="","",+B1987-C1987)</f>
        <v>#REF!</v>
      </c>
      <c r="E1987" s="662" t="e">
        <f aca="false">IF(A1987="","",IF(F1986="","",+E1986-F1986))</f>
        <v>#REF!</v>
      </c>
      <c r="F1987" s="662" t="e">
        <f aca="false">IF(A1987="","",IF(J1987="","",+J1987-H1987))</f>
        <v>#REF!</v>
      </c>
      <c r="G1987" s="662" t="e">
        <f aca="false">IF(A1987="","",IF(E1987="","",ROUND(+E1987*((1+B1987)^(1/12)-1),2)))</f>
        <v>#REF!</v>
      </c>
      <c r="H1987" s="662" t="e">
        <f aca="false">IF(A1987="","",IF(E1987="","",ROUND(+E1987*((1+D1987)^(1/12)-1),2)))</f>
        <v>#REF!</v>
      </c>
      <c r="I1987" s="662" t="e">
        <f aca="false">IF(A1987="","",+G1987-H1987)</f>
        <v>#REF!</v>
      </c>
      <c r="J1987" s="662" t="e">
        <f aca="false">IF(A1987="","",IF(#REF!="","",PMT((1+D1987)^(1/12)-1,(#REF!*12)-A1987+1,-E1987)))</f>
        <v>#REF!</v>
      </c>
    </row>
    <row r="1988" customFormat="false" ht="14.25" hidden="false" customHeight="false" outlineLevel="0" collapsed="false">
      <c r="A1988" s="660" t="e">
        <f aca="false">IF(A1987="","",IF(A1987=#REF!*12,"",+A1987+1))</f>
        <v>#REF!</v>
      </c>
      <c r="B1988" s="661" t="e">
        <f aca="false">IF(A1988="","",+B1987)</f>
        <v>#REF!</v>
      </c>
      <c r="C1988" s="661" t="e">
        <f aca="false">IF(A1988="","",IF(#REF!+'Plano Prestação Mensal Proposta'!A1988&gt;120,0,ROUND(IF(B1988&gt;0.045,(0.045*0.5),(0.5)*B1988),7)))</f>
        <v>#REF!</v>
      </c>
      <c r="D1988" s="661" t="e">
        <f aca="false">IF(A1988="","",+B1988-C1988)</f>
        <v>#REF!</v>
      </c>
      <c r="E1988" s="662" t="e">
        <f aca="false">IF(A1988="","",IF(F1987="","",+E1987-F1987))</f>
        <v>#REF!</v>
      </c>
      <c r="F1988" s="662" t="e">
        <f aca="false">IF(A1988="","",IF(J1988="","",+J1988-H1988))</f>
        <v>#REF!</v>
      </c>
      <c r="G1988" s="662" t="e">
        <f aca="false">IF(A1988="","",IF(E1988="","",ROUND(+E1988*((1+B1988)^(1/12)-1),2)))</f>
        <v>#REF!</v>
      </c>
      <c r="H1988" s="662" t="e">
        <f aca="false">IF(A1988="","",IF(E1988="","",ROUND(+E1988*((1+D1988)^(1/12)-1),2)))</f>
        <v>#REF!</v>
      </c>
      <c r="I1988" s="662" t="e">
        <f aca="false">IF(A1988="","",+G1988-H1988)</f>
        <v>#REF!</v>
      </c>
      <c r="J1988" s="662" t="e">
        <f aca="false">IF(A1988="","",IF(#REF!="","",PMT((1+D1988)^(1/12)-1,(#REF!*12)-A1988+1,-E1988)))</f>
        <v>#REF!</v>
      </c>
    </row>
    <row r="1989" customFormat="false" ht="14.25" hidden="false" customHeight="false" outlineLevel="0" collapsed="false">
      <c r="A1989" s="660" t="e">
        <f aca="false">IF(A1988="","",IF(A1988=#REF!*12,"",+A1988+1))</f>
        <v>#REF!</v>
      </c>
      <c r="B1989" s="661" t="e">
        <f aca="false">IF(A1989="","",+B1988)</f>
        <v>#REF!</v>
      </c>
      <c r="C1989" s="661" t="e">
        <f aca="false">IF(A1989="","",IF(#REF!+'Plano Prestação Mensal Proposta'!A1989&gt;120,0,ROUND(IF(B1989&gt;0.045,(0.045*0.5),(0.5)*B1989),7)))</f>
        <v>#REF!</v>
      </c>
      <c r="D1989" s="661" t="e">
        <f aca="false">IF(A1989="","",+B1989-C1989)</f>
        <v>#REF!</v>
      </c>
      <c r="E1989" s="662" t="e">
        <f aca="false">IF(A1989="","",IF(F1988="","",+E1988-F1988))</f>
        <v>#REF!</v>
      </c>
      <c r="F1989" s="662" t="e">
        <f aca="false">IF(A1989="","",IF(J1989="","",+J1989-H1989))</f>
        <v>#REF!</v>
      </c>
      <c r="G1989" s="662" t="e">
        <f aca="false">IF(A1989="","",IF(E1989="","",ROUND(+E1989*((1+B1989)^(1/12)-1),2)))</f>
        <v>#REF!</v>
      </c>
      <c r="H1989" s="662" t="e">
        <f aca="false">IF(A1989="","",IF(E1989="","",ROUND(+E1989*((1+D1989)^(1/12)-1),2)))</f>
        <v>#REF!</v>
      </c>
      <c r="I1989" s="662" t="e">
        <f aca="false">IF(A1989="","",+G1989-H1989)</f>
        <v>#REF!</v>
      </c>
      <c r="J1989" s="662" t="e">
        <f aca="false">IF(A1989="","",IF(#REF!="","",PMT((1+D1989)^(1/12)-1,(#REF!*12)-A1989+1,-E1989)))</f>
        <v>#REF!</v>
      </c>
    </row>
    <row r="1990" customFormat="false" ht="14.25" hidden="false" customHeight="false" outlineLevel="0" collapsed="false">
      <c r="A1990" s="660" t="e">
        <f aca="false">IF(A1989="","",IF(A1989=#REF!*12,"",+A1989+1))</f>
        <v>#REF!</v>
      </c>
      <c r="B1990" s="661" t="e">
        <f aca="false">IF(A1990="","",+B1989)</f>
        <v>#REF!</v>
      </c>
      <c r="C1990" s="661" t="e">
        <f aca="false">IF(A1990="","",IF(#REF!+'Plano Prestação Mensal Proposta'!A1990&gt;120,0,ROUND(IF(B1990&gt;0.045,(0.045*0.5),(0.5)*B1990),7)))</f>
        <v>#REF!</v>
      </c>
      <c r="D1990" s="661" t="e">
        <f aca="false">IF(A1990="","",+B1990-C1990)</f>
        <v>#REF!</v>
      </c>
      <c r="E1990" s="662" t="e">
        <f aca="false">IF(A1990="","",IF(F1989="","",+E1989-F1989))</f>
        <v>#REF!</v>
      </c>
      <c r="F1990" s="662" t="e">
        <f aca="false">IF(A1990="","",IF(J1990="","",+J1990-H1990))</f>
        <v>#REF!</v>
      </c>
      <c r="G1990" s="662" t="e">
        <f aca="false">IF(A1990="","",IF(E1990="","",ROUND(+E1990*((1+B1990)^(1/12)-1),2)))</f>
        <v>#REF!</v>
      </c>
      <c r="H1990" s="662" t="e">
        <f aca="false">IF(A1990="","",IF(E1990="","",ROUND(+E1990*((1+D1990)^(1/12)-1),2)))</f>
        <v>#REF!</v>
      </c>
      <c r="I1990" s="662" t="e">
        <f aca="false">IF(A1990="","",+G1990-H1990)</f>
        <v>#REF!</v>
      </c>
      <c r="J1990" s="662" t="e">
        <f aca="false">IF(A1990="","",IF(#REF!="","",PMT((1+D1990)^(1/12)-1,(#REF!*12)-A1990+1,-E1990)))</f>
        <v>#REF!</v>
      </c>
    </row>
    <row r="1991" customFormat="false" ht="14.25" hidden="false" customHeight="false" outlineLevel="0" collapsed="false">
      <c r="A1991" s="660" t="e">
        <f aca="false">IF(A1990="","",IF(A1990=#REF!*12,"",+A1990+1))</f>
        <v>#REF!</v>
      </c>
      <c r="B1991" s="661" t="e">
        <f aca="false">IF(A1991="","",+B1990)</f>
        <v>#REF!</v>
      </c>
      <c r="C1991" s="661" t="e">
        <f aca="false">IF(A1991="","",IF(#REF!+'Plano Prestação Mensal Proposta'!A1991&gt;120,0,ROUND(IF(B1991&gt;0.045,(0.045*0.5),(0.5)*B1991),7)))</f>
        <v>#REF!</v>
      </c>
      <c r="D1991" s="661" t="e">
        <f aca="false">IF(A1991="","",+B1991-C1991)</f>
        <v>#REF!</v>
      </c>
      <c r="E1991" s="662" t="e">
        <f aca="false">IF(A1991="","",IF(F1990="","",+E1990-F1990))</f>
        <v>#REF!</v>
      </c>
      <c r="F1991" s="662" t="e">
        <f aca="false">IF(A1991="","",IF(J1991="","",+J1991-H1991))</f>
        <v>#REF!</v>
      </c>
      <c r="G1991" s="662" t="e">
        <f aca="false">IF(A1991="","",IF(E1991="","",ROUND(+E1991*((1+B1991)^(1/12)-1),2)))</f>
        <v>#REF!</v>
      </c>
      <c r="H1991" s="662" t="e">
        <f aca="false">IF(A1991="","",IF(E1991="","",ROUND(+E1991*((1+D1991)^(1/12)-1),2)))</f>
        <v>#REF!</v>
      </c>
      <c r="I1991" s="662" t="e">
        <f aca="false">IF(A1991="","",+G1991-H1991)</f>
        <v>#REF!</v>
      </c>
      <c r="J1991" s="662" t="e">
        <f aca="false">IF(A1991="","",IF(#REF!="","",PMT((1+D1991)^(1/12)-1,(#REF!*12)-A1991+1,-E1991)))</f>
        <v>#REF!</v>
      </c>
    </row>
    <row r="1992" customFormat="false" ht="14.25" hidden="false" customHeight="false" outlineLevel="0" collapsed="false">
      <c r="A1992" s="660" t="e">
        <f aca="false">IF(A1991="","",IF(A1991=#REF!*12,"",+A1991+1))</f>
        <v>#REF!</v>
      </c>
      <c r="B1992" s="661" t="e">
        <f aca="false">IF(A1992="","",+B1991)</f>
        <v>#REF!</v>
      </c>
      <c r="C1992" s="661" t="e">
        <f aca="false">IF(A1992="","",IF(#REF!+'Plano Prestação Mensal Proposta'!A1992&gt;120,0,ROUND(IF(B1992&gt;0.045,(0.045*0.5),(0.5)*B1992),7)))</f>
        <v>#REF!</v>
      </c>
      <c r="D1992" s="661" t="e">
        <f aca="false">IF(A1992="","",+B1992-C1992)</f>
        <v>#REF!</v>
      </c>
      <c r="E1992" s="662" t="e">
        <f aca="false">IF(A1992="","",IF(F1991="","",+E1991-F1991))</f>
        <v>#REF!</v>
      </c>
      <c r="F1992" s="662" t="e">
        <f aca="false">IF(A1992="","",IF(J1992="","",+J1992-H1992))</f>
        <v>#REF!</v>
      </c>
      <c r="G1992" s="662" t="e">
        <f aca="false">IF(A1992="","",IF(E1992="","",ROUND(+E1992*((1+B1992)^(1/12)-1),2)))</f>
        <v>#REF!</v>
      </c>
      <c r="H1992" s="662" t="e">
        <f aca="false">IF(A1992="","",IF(E1992="","",ROUND(+E1992*((1+D1992)^(1/12)-1),2)))</f>
        <v>#REF!</v>
      </c>
      <c r="I1992" s="662" t="e">
        <f aca="false">IF(A1992="","",+G1992-H1992)</f>
        <v>#REF!</v>
      </c>
      <c r="J1992" s="662" t="e">
        <f aca="false">IF(A1992="","",IF(#REF!="","",PMT((1+D1992)^(1/12)-1,(#REF!*12)-A1992+1,-E1992)))</f>
        <v>#REF!</v>
      </c>
    </row>
    <row r="1993" customFormat="false" ht="14.25" hidden="false" customHeight="false" outlineLevel="0" collapsed="false">
      <c r="A1993" s="660" t="e">
        <f aca="false">IF(A1992="","",IF(A1992=#REF!*12,"",+A1992+1))</f>
        <v>#REF!</v>
      </c>
      <c r="B1993" s="661" t="e">
        <f aca="false">IF(A1993="","",+B1992)</f>
        <v>#REF!</v>
      </c>
      <c r="C1993" s="661" t="e">
        <f aca="false">IF(A1993="","",IF(#REF!+'Plano Prestação Mensal Proposta'!A1993&gt;120,0,ROUND(IF(B1993&gt;0.045,(0.045*0.5),(0.5)*B1993),7)))</f>
        <v>#REF!</v>
      </c>
      <c r="D1993" s="661" t="e">
        <f aca="false">IF(A1993="","",+B1993-C1993)</f>
        <v>#REF!</v>
      </c>
      <c r="E1993" s="662" t="e">
        <f aca="false">IF(A1993="","",IF(F1992="","",+E1992-F1992))</f>
        <v>#REF!</v>
      </c>
      <c r="F1993" s="662" t="e">
        <f aca="false">IF(A1993="","",IF(J1993="","",+J1993-H1993))</f>
        <v>#REF!</v>
      </c>
      <c r="G1993" s="662" t="e">
        <f aca="false">IF(A1993="","",IF(E1993="","",ROUND(+E1993*((1+B1993)^(1/12)-1),2)))</f>
        <v>#REF!</v>
      </c>
      <c r="H1993" s="662" t="e">
        <f aca="false">IF(A1993="","",IF(E1993="","",ROUND(+E1993*((1+D1993)^(1/12)-1),2)))</f>
        <v>#REF!</v>
      </c>
      <c r="I1993" s="662" t="e">
        <f aca="false">IF(A1993="","",+G1993-H1993)</f>
        <v>#REF!</v>
      </c>
      <c r="J1993" s="662" t="e">
        <f aca="false">IF(A1993="","",IF(#REF!="","",PMT((1+D1993)^(1/12)-1,(#REF!*12)-A1993+1,-E1993)))</f>
        <v>#REF!</v>
      </c>
    </row>
    <row r="1994" customFormat="false" ht="14.25" hidden="false" customHeight="false" outlineLevel="0" collapsed="false">
      <c r="A1994" s="660" t="e">
        <f aca="false">IF(A1993="","",IF(A1993=#REF!*12,"",+A1993+1))</f>
        <v>#REF!</v>
      </c>
      <c r="B1994" s="661" t="e">
        <f aca="false">IF(A1994="","",+B1993)</f>
        <v>#REF!</v>
      </c>
      <c r="C1994" s="661" t="e">
        <f aca="false">IF(A1994="","",IF(#REF!+'Plano Prestação Mensal Proposta'!A1994&gt;120,0,ROUND(IF(B1994&gt;0.045,(0.045*0.5),(0.5)*B1994),7)))</f>
        <v>#REF!</v>
      </c>
      <c r="D1994" s="661" t="e">
        <f aca="false">IF(A1994="","",+B1994-C1994)</f>
        <v>#REF!</v>
      </c>
      <c r="E1994" s="662" t="e">
        <f aca="false">IF(A1994="","",IF(F1993="","",+E1993-F1993))</f>
        <v>#REF!</v>
      </c>
      <c r="F1994" s="662" t="e">
        <f aca="false">IF(A1994="","",IF(J1994="","",+J1994-H1994))</f>
        <v>#REF!</v>
      </c>
      <c r="G1994" s="662" t="e">
        <f aca="false">IF(A1994="","",IF(E1994="","",ROUND(+E1994*((1+B1994)^(1/12)-1),2)))</f>
        <v>#REF!</v>
      </c>
      <c r="H1994" s="662" t="e">
        <f aca="false">IF(A1994="","",IF(E1994="","",ROUND(+E1994*((1+D1994)^(1/12)-1),2)))</f>
        <v>#REF!</v>
      </c>
      <c r="I1994" s="662" t="e">
        <f aca="false">IF(A1994="","",+G1994-H1994)</f>
        <v>#REF!</v>
      </c>
      <c r="J1994" s="662" t="e">
        <f aca="false">IF(A1994="","",IF(#REF!="","",PMT((1+D1994)^(1/12)-1,(#REF!*12)-A1994+1,-E1994)))</f>
        <v>#REF!</v>
      </c>
    </row>
    <row r="1995" customFormat="false" ht="14.25" hidden="false" customHeight="false" outlineLevel="0" collapsed="false">
      <c r="A1995" s="660" t="e">
        <f aca="false">IF(A1994="","",IF(A1994=#REF!*12,"",+A1994+1))</f>
        <v>#REF!</v>
      </c>
      <c r="B1995" s="661" t="e">
        <f aca="false">IF(A1995="","",+B1994)</f>
        <v>#REF!</v>
      </c>
      <c r="C1995" s="661" t="e">
        <f aca="false">IF(A1995="","",IF(#REF!+'Plano Prestação Mensal Proposta'!A1995&gt;120,0,ROUND(IF(B1995&gt;0.045,(0.045*0.5),(0.5)*B1995),7)))</f>
        <v>#REF!</v>
      </c>
      <c r="D1995" s="661" t="e">
        <f aca="false">IF(A1995="","",+B1995-C1995)</f>
        <v>#REF!</v>
      </c>
      <c r="E1995" s="662" t="e">
        <f aca="false">IF(A1995="","",IF(F1994="","",+E1994-F1994))</f>
        <v>#REF!</v>
      </c>
      <c r="F1995" s="662" t="e">
        <f aca="false">IF(A1995="","",IF(J1995="","",+J1995-H1995))</f>
        <v>#REF!</v>
      </c>
      <c r="G1995" s="662" t="e">
        <f aca="false">IF(A1995="","",IF(E1995="","",ROUND(+E1995*((1+B1995)^(1/12)-1),2)))</f>
        <v>#REF!</v>
      </c>
      <c r="H1995" s="662" t="e">
        <f aca="false">IF(A1995="","",IF(E1995="","",ROUND(+E1995*((1+D1995)^(1/12)-1),2)))</f>
        <v>#REF!</v>
      </c>
      <c r="I1995" s="662" t="e">
        <f aca="false">IF(A1995="","",+G1995-H1995)</f>
        <v>#REF!</v>
      </c>
      <c r="J1995" s="662" t="e">
        <f aca="false">IF(A1995="","",IF(#REF!="","",PMT((1+D1995)^(1/12)-1,(#REF!*12)-A1995+1,-E1995)))</f>
        <v>#REF!</v>
      </c>
    </row>
    <row r="1996" customFormat="false" ht="14.25" hidden="false" customHeight="false" outlineLevel="0" collapsed="false">
      <c r="A1996" s="660" t="e">
        <f aca="false">IF(A1995="","",IF(A1995=#REF!*12,"",+A1995+1))</f>
        <v>#REF!</v>
      </c>
      <c r="B1996" s="661" t="e">
        <f aca="false">IF(A1996="","",+B1995)</f>
        <v>#REF!</v>
      </c>
      <c r="C1996" s="661" t="e">
        <f aca="false">IF(A1996="","",IF(#REF!+'Plano Prestação Mensal Proposta'!A1996&gt;120,0,ROUND(IF(B1996&gt;0.045,(0.045*0.5),(0.5)*B1996),7)))</f>
        <v>#REF!</v>
      </c>
      <c r="D1996" s="661" t="e">
        <f aca="false">IF(A1996="","",+B1996-C1996)</f>
        <v>#REF!</v>
      </c>
      <c r="E1996" s="662" t="e">
        <f aca="false">IF(A1996="","",IF(F1995="","",+E1995-F1995))</f>
        <v>#REF!</v>
      </c>
      <c r="F1996" s="662" t="e">
        <f aca="false">IF(A1996="","",IF(J1996="","",+J1996-H1996))</f>
        <v>#REF!</v>
      </c>
      <c r="G1996" s="662" t="e">
        <f aca="false">IF(A1996="","",IF(E1996="","",ROUND(+E1996*((1+B1996)^(1/12)-1),2)))</f>
        <v>#REF!</v>
      </c>
      <c r="H1996" s="662" t="e">
        <f aca="false">IF(A1996="","",IF(E1996="","",ROUND(+E1996*((1+D1996)^(1/12)-1),2)))</f>
        <v>#REF!</v>
      </c>
      <c r="I1996" s="662" t="e">
        <f aca="false">IF(A1996="","",+G1996-H1996)</f>
        <v>#REF!</v>
      </c>
      <c r="J1996" s="662" t="e">
        <f aca="false">IF(A1996="","",IF(#REF!="","",PMT((1+D1996)^(1/12)-1,(#REF!*12)-A1996+1,-E1996)))</f>
        <v>#REF!</v>
      </c>
    </row>
    <row r="1997" customFormat="false" ht="14.25" hidden="false" customHeight="false" outlineLevel="0" collapsed="false">
      <c r="A1997" s="660" t="e">
        <f aca="false">IF(A1996="","",IF(A1996=#REF!*12,"",+A1996+1))</f>
        <v>#REF!</v>
      </c>
      <c r="B1997" s="661" t="e">
        <f aca="false">IF(A1997="","",+B1996)</f>
        <v>#REF!</v>
      </c>
      <c r="C1997" s="661" t="e">
        <f aca="false">IF(A1997="","",IF(#REF!+'Plano Prestação Mensal Proposta'!A1997&gt;120,0,ROUND(IF(B1997&gt;0.045,(0.045*0.5),(0.5)*B1997),7)))</f>
        <v>#REF!</v>
      </c>
      <c r="D1997" s="661" t="e">
        <f aca="false">IF(A1997="","",+B1997-C1997)</f>
        <v>#REF!</v>
      </c>
      <c r="E1997" s="662" t="e">
        <f aca="false">IF(A1997="","",IF(F1996="","",+E1996-F1996))</f>
        <v>#REF!</v>
      </c>
      <c r="F1997" s="662" t="e">
        <f aca="false">IF(A1997="","",IF(J1997="","",+J1997-H1997))</f>
        <v>#REF!</v>
      </c>
      <c r="G1997" s="662" t="e">
        <f aca="false">IF(A1997="","",IF(E1997="","",ROUND(+E1997*((1+B1997)^(1/12)-1),2)))</f>
        <v>#REF!</v>
      </c>
      <c r="H1997" s="662" t="e">
        <f aca="false">IF(A1997="","",IF(E1997="","",ROUND(+E1997*((1+D1997)^(1/12)-1),2)))</f>
        <v>#REF!</v>
      </c>
      <c r="I1997" s="662" t="e">
        <f aca="false">IF(A1997="","",+G1997-H1997)</f>
        <v>#REF!</v>
      </c>
      <c r="J1997" s="662" t="e">
        <f aca="false">IF(A1997="","",IF(#REF!="","",PMT((1+D1997)^(1/12)-1,(#REF!*12)-A1997+1,-E1997)))</f>
        <v>#REF!</v>
      </c>
    </row>
    <row r="1998" customFormat="false" ht="14.25" hidden="false" customHeight="false" outlineLevel="0" collapsed="false">
      <c r="A1998" s="660" t="e">
        <f aca="false">IF(A1997="","",IF(A1997=#REF!*12,"",+A1997+1))</f>
        <v>#REF!</v>
      </c>
      <c r="B1998" s="661" t="e">
        <f aca="false">IF(A1998="","",+B1997)</f>
        <v>#REF!</v>
      </c>
      <c r="C1998" s="661" t="e">
        <f aca="false">IF(A1998="","",IF(#REF!+'Plano Prestação Mensal Proposta'!A1998&gt;120,0,ROUND(IF(B1998&gt;0.045,(0.045*0.5),(0.5)*B1998),7)))</f>
        <v>#REF!</v>
      </c>
      <c r="D1998" s="661" t="e">
        <f aca="false">IF(A1998="","",+B1998-C1998)</f>
        <v>#REF!</v>
      </c>
      <c r="E1998" s="662" t="e">
        <f aca="false">IF(A1998="","",IF(F1997="","",+E1997-F1997))</f>
        <v>#REF!</v>
      </c>
      <c r="F1998" s="662" t="e">
        <f aca="false">IF(A1998="","",IF(J1998="","",+J1998-H1998))</f>
        <v>#REF!</v>
      </c>
      <c r="G1998" s="662" t="e">
        <f aca="false">IF(A1998="","",IF(E1998="","",ROUND(+E1998*((1+B1998)^(1/12)-1),2)))</f>
        <v>#REF!</v>
      </c>
      <c r="H1998" s="662" t="e">
        <f aca="false">IF(A1998="","",IF(E1998="","",ROUND(+E1998*((1+D1998)^(1/12)-1),2)))</f>
        <v>#REF!</v>
      </c>
      <c r="I1998" s="662" t="e">
        <f aca="false">IF(A1998="","",+G1998-H1998)</f>
        <v>#REF!</v>
      </c>
      <c r="J1998" s="662" t="e">
        <f aca="false">IF(A1998="","",IF(#REF!="","",PMT((1+D1998)^(1/12)-1,(#REF!*12)-A1998+1,-E1998)))</f>
        <v>#REF!</v>
      </c>
    </row>
    <row r="1999" customFormat="false" ht="14.25" hidden="false" customHeight="false" outlineLevel="0" collapsed="false">
      <c r="A1999" s="660" t="e">
        <f aca="false">IF(A1998="","",IF(A1998=#REF!*12,"",+A1998+1))</f>
        <v>#REF!</v>
      </c>
      <c r="B1999" s="661" t="e">
        <f aca="false">IF(A1999="","",+B1998)</f>
        <v>#REF!</v>
      </c>
      <c r="C1999" s="661" t="e">
        <f aca="false">IF(A1999="","",IF(#REF!+'Plano Prestação Mensal Proposta'!A1999&gt;120,0,ROUND(IF(B1999&gt;0.045,(0.045*0.5),(0.5)*B1999),7)))</f>
        <v>#REF!</v>
      </c>
      <c r="D1999" s="661" t="e">
        <f aca="false">IF(A1999="","",+B1999-C1999)</f>
        <v>#REF!</v>
      </c>
      <c r="E1999" s="662" t="e">
        <f aca="false">IF(A1999="","",IF(F1998="","",+E1998-F1998))</f>
        <v>#REF!</v>
      </c>
      <c r="F1999" s="662" t="e">
        <f aca="false">IF(A1999="","",IF(J1999="","",+J1999-H1999))</f>
        <v>#REF!</v>
      </c>
      <c r="G1999" s="662" t="e">
        <f aca="false">IF(A1999="","",IF(E1999="","",ROUND(+E1999*((1+B1999)^(1/12)-1),2)))</f>
        <v>#REF!</v>
      </c>
      <c r="H1999" s="662" t="e">
        <f aca="false">IF(A1999="","",IF(E1999="","",ROUND(+E1999*((1+D1999)^(1/12)-1),2)))</f>
        <v>#REF!</v>
      </c>
      <c r="I1999" s="662" t="e">
        <f aca="false">IF(A1999="","",+G1999-H1999)</f>
        <v>#REF!</v>
      </c>
      <c r="J1999" s="662" t="e">
        <f aca="false">IF(A1999="","",IF(#REF!="","",PMT((1+D1999)^(1/12)-1,(#REF!*12)-A1999+1,-E1999)))</f>
        <v>#REF!</v>
      </c>
    </row>
    <row r="2000" customFormat="false" ht="14.25" hidden="false" customHeight="false" outlineLevel="0" collapsed="false">
      <c r="A2000" s="660" t="e">
        <f aca="false">IF(A1999="","",IF(A1999=#REF!*12,"",+A1999+1))</f>
        <v>#REF!</v>
      </c>
      <c r="B2000" s="661" t="e">
        <f aca="false">IF(A2000="","",+B1999)</f>
        <v>#REF!</v>
      </c>
      <c r="C2000" s="661" t="e">
        <f aca="false">IF(A2000="","",IF(#REF!+'Plano Prestação Mensal Proposta'!A2000&gt;120,0,ROUND(IF(B2000&gt;0.045,(0.045*0.5),(0.5)*B2000),7)))</f>
        <v>#REF!</v>
      </c>
      <c r="D2000" s="661" t="e">
        <f aca="false">IF(A2000="","",+B2000-C2000)</f>
        <v>#REF!</v>
      </c>
      <c r="E2000" s="662" t="e">
        <f aca="false">IF(A2000="","",IF(F1999="","",+E1999-F1999))</f>
        <v>#REF!</v>
      </c>
      <c r="F2000" s="662" t="e">
        <f aca="false">IF(A2000="","",IF(J2000="","",+J2000-H2000))</f>
        <v>#REF!</v>
      </c>
      <c r="G2000" s="662" t="e">
        <f aca="false">IF(A2000="","",IF(E2000="","",ROUND(+E2000*((1+B2000)^(1/12)-1),2)))</f>
        <v>#REF!</v>
      </c>
      <c r="H2000" s="662" t="e">
        <f aca="false">IF(A2000="","",IF(E2000="","",ROUND(+E2000*((1+D2000)^(1/12)-1),2)))</f>
        <v>#REF!</v>
      </c>
      <c r="I2000" s="662" t="e">
        <f aca="false">IF(A2000="","",+G2000-H2000)</f>
        <v>#REF!</v>
      </c>
      <c r="J2000" s="662" t="e">
        <f aca="false">IF(A2000="","",IF(#REF!="","",PMT((1+D2000)^(1/12)-1,(#REF!*12)-A2000+1,-E2000)))</f>
        <v>#REF!</v>
      </c>
    </row>
    <row r="2001" customFormat="false" ht="14.25" hidden="false" customHeight="false" outlineLevel="0" collapsed="false">
      <c r="A2001" s="660" t="e">
        <f aca="false">IF(A2000="","",IF(A2000=#REF!*12,"",+A2000+1))</f>
        <v>#REF!</v>
      </c>
      <c r="B2001" s="661" t="e">
        <f aca="false">IF(A2001="","",+B2000)</f>
        <v>#REF!</v>
      </c>
      <c r="C2001" s="661" t="e">
        <f aca="false">IF(A2001="","",IF(#REF!+'Plano Prestação Mensal Proposta'!A2001&gt;120,0,ROUND(IF(B2001&gt;0.045,(0.045*0.5),(0.5)*B2001),7)))</f>
        <v>#REF!</v>
      </c>
      <c r="D2001" s="661" t="e">
        <f aca="false">IF(A2001="","",+B2001-C2001)</f>
        <v>#REF!</v>
      </c>
      <c r="E2001" s="662" t="e">
        <f aca="false">IF(A2001="","",IF(F2000="","",+E2000-F2000))</f>
        <v>#REF!</v>
      </c>
      <c r="F2001" s="662" t="e">
        <f aca="false">IF(A2001="","",IF(J2001="","",+J2001-H2001))</f>
        <v>#REF!</v>
      </c>
      <c r="G2001" s="662" t="e">
        <f aca="false">IF(A2001="","",IF(E2001="","",ROUND(+E2001*((1+B2001)^(1/12)-1),2)))</f>
        <v>#REF!</v>
      </c>
      <c r="H2001" s="662" t="e">
        <f aca="false">IF(A2001="","",IF(E2001="","",ROUND(+E2001*((1+D2001)^(1/12)-1),2)))</f>
        <v>#REF!</v>
      </c>
      <c r="I2001" s="662" t="e">
        <f aca="false">IF(A2001="","",+G2001-H2001)</f>
        <v>#REF!</v>
      </c>
      <c r="J2001" s="662" t="e">
        <f aca="false">IF(A2001="","",IF(#REF!="","",PMT((1+D2001)^(1/12)-1,(#REF!*12)-A2001+1,-E2001)))</f>
        <v>#REF!</v>
      </c>
    </row>
    <row r="2002" customFormat="false" ht="14.25" hidden="false" customHeight="false" outlineLevel="0" collapsed="false">
      <c r="A2002" s="660" t="e">
        <f aca="false">IF(A2001="","",IF(A2001=#REF!*12,"",+A2001+1))</f>
        <v>#REF!</v>
      </c>
      <c r="B2002" s="661" t="e">
        <f aca="false">IF(A2002="","",+B2001)</f>
        <v>#REF!</v>
      </c>
      <c r="C2002" s="661" t="e">
        <f aca="false">IF(A2002="","",IF(#REF!+'Plano Prestação Mensal Proposta'!A2002&gt;120,0,ROUND(IF(B2002&gt;0.045,(0.045*0.5),(0.5)*B2002),7)))</f>
        <v>#REF!</v>
      </c>
      <c r="D2002" s="661" t="e">
        <f aca="false">IF(A2002="","",+B2002-C2002)</f>
        <v>#REF!</v>
      </c>
      <c r="E2002" s="662" t="e">
        <f aca="false">IF(A2002="","",IF(F2001="","",+E2001-F2001))</f>
        <v>#REF!</v>
      </c>
      <c r="F2002" s="662" t="e">
        <f aca="false">IF(A2002="","",IF(J2002="","",+J2002-H2002))</f>
        <v>#REF!</v>
      </c>
      <c r="G2002" s="662" t="e">
        <f aca="false">IF(A2002="","",IF(E2002="","",ROUND(+E2002*((1+B2002)^(1/12)-1),2)))</f>
        <v>#REF!</v>
      </c>
      <c r="H2002" s="662" t="e">
        <f aca="false">IF(A2002="","",IF(E2002="","",ROUND(+E2002*((1+D2002)^(1/12)-1),2)))</f>
        <v>#REF!</v>
      </c>
      <c r="I2002" s="662" t="e">
        <f aca="false">IF(A2002="","",+G2002-H2002)</f>
        <v>#REF!</v>
      </c>
      <c r="J2002" s="662" t="e">
        <f aca="false">IF(A2002="","",IF(#REF!="","",PMT((1+D2002)^(1/12)-1,(#REF!*12)-A2002+1,-E2002)))</f>
        <v>#REF!</v>
      </c>
    </row>
    <row r="2003" customFormat="false" ht="14.25" hidden="false" customHeight="false" outlineLevel="0" collapsed="false">
      <c r="A2003" s="660" t="e">
        <f aca="false">IF(A2002="","",IF(A2002=#REF!*12,"",+A2002+1))</f>
        <v>#REF!</v>
      </c>
      <c r="B2003" s="661" t="e">
        <f aca="false">IF(A2003="","",+B2002)</f>
        <v>#REF!</v>
      </c>
      <c r="C2003" s="661" t="e">
        <f aca="false">IF(A2003="","",IF(#REF!+'Plano Prestação Mensal Proposta'!A2003&gt;120,0,ROUND(IF(B2003&gt;0.045,(0.045*0.5),(0.5)*B2003),7)))</f>
        <v>#REF!</v>
      </c>
      <c r="D2003" s="661" t="e">
        <f aca="false">IF(A2003="","",+B2003-C2003)</f>
        <v>#REF!</v>
      </c>
      <c r="E2003" s="662" t="e">
        <f aca="false">IF(A2003="","",IF(F2002="","",+E2002-F2002))</f>
        <v>#REF!</v>
      </c>
      <c r="F2003" s="662" t="e">
        <f aca="false">IF(A2003="","",IF(J2003="","",+J2003-H2003))</f>
        <v>#REF!</v>
      </c>
      <c r="G2003" s="662" t="e">
        <f aca="false">IF(A2003="","",IF(E2003="","",ROUND(+E2003*((1+B2003)^(1/12)-1),2)))</f>
        <v>#REF!</v>
      </c>
      <c r="H2003" s="662" t="e">
        <f aca="false">IF(A2003="","",IF(E2003="","",ROUND(+E2003*((1+D2003)^(1/12)-1),2)))</f>
        <v>#REF!</v>
      </c>
      <c r="I2003" s="662" t="e">
        <f aca="false">IF(A2003="","",+G2003-H2003)</f>
        <v>#REF!</v>
      </c>
      <c r="J2003" s="662" t="e">
        <f aca="false">IF(A2003="","",IF(#REF!="","",PMT((1+D2003)^(1/12)-1,(#REF!*12)-A2003+1,-E2003)))</f>
        <v>#REF!</v>
      </c>
    </row>
    <row r="2004" customFormat="false" ht="14.25" hidden="false" customHeight="false" outlineLevel="0" collapsed="false">
      <c r="A2004" s="660" t="e">
        <f aca="false">IF(A2003="","",IF(A2003=#REF!*12,"",+A2003+1))</f>
        <v>#REF!</v>
      </c>
      <c r="B2004" s="661" t="e">
        <f aca="false">IF(A2004="","",+B2003)</f>
        <v>#REF!</v>
      </c>
      <c r="C2004" s="661" t="e">
        <f aca="false">IF(A2004="","",IF(#REF!+'Plano Prestação Mensal Proposta'!A2004&gt;120,0,ROUND(IF(B2004&gt;0.045,(0.045*0.5),(0.5)*B2004),7)))</f>
        <v>#REF!</v>
      </c>
      <c r="D2004" s="661" t="e">
        <f aca="false">IF(A2004="","",+B2004-C2004)</f>
        <v>#REF!</v>
      </c>
      <c r="E2004" s="662" t="e">
        <f aca="false">IF(A2004="","",IF(F2003="","",+E2003-F2003))</f>
        <v>#REF!</v>
      </c>
      <c r="F2004" s="662" t="e">
        <f aca="false">IF(A2004="","",IF(J2004="","",+J2004-H2004))</f>
        <v>#REF!</v>
      </c>
      <c r="G2004" s="662" t="e">
        <f aca="false">IF(A2004="","",IF(E2004="","",ROUND(+E2004*((1+B2004)^(1/12)-1),2)))</f>
        <v>#REF!</v>
      </c>
      <c r="H2004" s="662" t="e">
        <f aca="false">IF(A2004="","",IF(E2004="","",ROUND(+E2004*((1+D2004)^(1/12)-1),2)))</f>
        <v>#REF!</v>
      </c>
      <c r="I2004" s="662" t="e">
        <f aca="false">IF(A2004="","",+G2004-H2004)</f>
        <v>#REF!</v>
      </c>
      <c r="J2004" s="662" t="e">
        <f aca="false">IF(A2004="","",IF(#REF!="","",PMT((1+D2004)^(1/12)-1,(#REF!*12)-A2004+1,-E2004)))</f>
        <v>#REF!</v>
      </c>
    </row>
    <row r="2005" customFormat="false" ht="14.25" hidden="false" customHeight="false" outlineLevel="0" collapsed="false">
      <c r="A2005" s="660" t="e">
        <f aca="false">IF(A2004="","",IF(A2004=#REF!*12,"",+A2004+1))</f>
        <v>#REF!</v>
      </c>
      <c r="B2005" s="661" t="e">
        <f aca="false">IF(A2005="","",+B2004)</f>
        <v>#REF!</v>
      </c>
      <c r="C2005" s="661" t="e">
        <f aca="false">IF(A2005="","",IF(#REF!+'Plano Prestação Mensal Proposta'!A2005&gt;120,0,ROUND(IF(B2005&gt;0.045,(0.045*0.5),(0.5)*B2005),7)))</f>
        <v>#REF!</v>
      </c>
      <c r="D2005" s="661" t="e">
        <f aca="false">IF(A2005="","",+B2005-C2005)</f>
        <v>#REF!</v>
      </c>
      <c r="E2005" s="662" t="e">
        <f aca="false">IF(A2005="","",IF(F2004="","",+E2004-F2004))</f>
        <v>#REF!</v>
      </c>
      <c r="F2005" s="662" t="e">
        <f aca="false">IF(A2005="","",IF(J2005="","",+J2005-H2005))</f>
        <v>#REF!</v>
      </c>
      <c r="G2005" s="662" t="e">
        <f aca="false">IF(A2005="","",IF(E2005="","",ROUND(+E2005*((1+B2005)^(1/12)-1),2)))</f>
        <v>#REF!</v>
      </c>
      <c r="H2005" s="662" t="e">
        <f aca="false">IF(A2005="","",IF(E2005="","",ROUND(+E2005*((1+D2005)^(1/12)-1),2)))</f>
        <v>#REF!</v>
      </c>
      <c r="I2005" s="662" t="e">
        <f aca="false">IF(A2005="","",+G2005-H2005)</f>
        <v>#REF!</v>
      </c>
      <c r="J2005" s="662" t="e">
        <f aca="false">IF(A2005="","",IF(#REF!="","",PMT((1+D2005)^(1/12)-1,(#REF!*12)-A2005+1,-E2005)))</f>
        <v>#REF!</v>
      </c>
    </row>
    <row r="2006" customFormat="false" ht="14.25" hidden="false" customHeight="false" outlineLevel="0" collapsed="false">
      <c r="A2006" s="660" t="e">
        <f aca="false">IF(A2005="","",IF(A2005=#REF!*12,"",+A2005+1))</f>
        <v>#REF!</v>
      </c>
      <c r="B2006" s="661" t="e">
        <f aca="false">IF(A2006="","",+B2005)</f>
        <v>#REF!</v>
      </c>
      <c r="C2006" s="661" t="e">
        <f aca="false">IF(A2006="","",IF(#REF!+'Plano Prestação Mensal Proposta'!A2006&gt;120,0,ROUND(IF(B2006&gt;0.045,(0.045*0.5),(0.5)*B2006),7)))</f>
        <v>#REF!</v>
      </c>
      <c r="D2006" s="661" t="e">
        <f aca="false">IF(A2006="","",+B2006-C2006)</f>
        <v>#REF!</v>
      </c>
      <c r="E2006" s="662" t="e">
        <f aca="false">IF(A2006="","",IF(F2005="","",+E2005-F2005))</f>
        <v>#REF!</v>
      </c>
      <c r="F2006" s="662" t="e">
        <f aca="false">IF(A2006="","",IF(J2006="","",+J2006-H2006))</f>
        <v>#REF!</v>
      </c>
      <c r="G2006" s="662" t="e">
        <f aca="false">IF(A2006="","",IF(E2006="","",ROUND(+E2006*((1+B2006)^(1/12)-1),2)))</f>
        <v>#REF!</v>
      </c>
      <c r="H2006" s="662" t="e">
        <f aca="false">IF(A2006="","",IF(E2006="","",ROUND(+E2006*((1+D2006)^(1/12)-1),2)))</f>
        <v>#REF!</v>
      </c>
      <c r="I2006" s="662" t="e">
        <f aca="false">IF(A2006="","",+G2006-H2006)</f>
        <v>#REF!</v>
      </c>
      <c r="J2006" s="662" t="e">
        <f aca="false">IF(A2006="","",IF(#REF!="","",PMT((1+D2006)^(1/12)-1,(#REF!*12)-A2006+1,-E2006)))</f>
        <v>#REF!</v>
      </c>
    </row>
    <row r="2007" customFormat="false" ht="14.25" hidden="false" customHeight="false" outlineLevel="0" collapsed="false">
      <c r="A2007" s="660" t="e">
        <f aca="false">IF(A2006="","",IF(A2006=#REF!*12,"",+A2006+1))</f>
        <v>#REF!</v>
      </c>
      <c r="B2007" s="661" t="e">
        <f aca="false">IF(A2007="","",+B2006)</f>
        <v>#REF!</v>
      </c>
      <c r="C2007" s="661" t="e">
        <f aca="false">IF(A2007="","",IF(#REF!+'Plano Prestação Mensal Proposta'!A2007&gt;120,0,ROUND(IF(B2007&gt;0.045,(0.045*0.5),(0.5)*B2007),7)))</f>
        <v>#REF!</v>
      </c>
      <c r="D2007" s="661" t="e">
        <f aca="false">IF(A2007="","",+B2007-C2007)</f>
        <v>#REF!</v>
      </c>
      <c r="E2007" s="662" t="e">
        <f aca="false">IF(A2007="","",IF(F2006="","",+E2006-F2006))</f>
        <v>#REF!</v>
      </c>
      <c r="F2007" s="662" t="e">
        <f aca="false">IF(A2007="","",IF(J2007="","",+J2007-H2007))</f>
        <v>#REF!</v>
      </c>
      <c r="G2007" s="662" t="e">
        <f aca="false">IF(A2007="","",IF(E2007="","",ROUND(+E2007*((1+B2007)^(1/12)-1),2)))</f>
        <v>#REF!</v>
      </c>
      <c r="H2007" s="662" t="e">
        <f aca="false">IF(A2007="","",IF(E2007="","",ROUND(+E2007*((1+D2007)^(1/12)-1),2)))</f>
        <v>#REF!</v>
      </c>
      <c r="I2007" s="662" t="e">
        <f aca="false">IF(A2007="","",+G2007-H2007)</f>
        <v>#REF!</v>
      </c>
      <c r="J2007" s="662" t="e">
        <f aca="false">IF(A2007="","",IF(#REF!="","",PMT((1+D2007)^(1/12)-1,(#REF!*12)-A2007+1,-E2007)))</f>
        <v>#REF!</v>
      </c>
    </row>
    <row r="2008" customFormat="false" ht="14.25" hidden="false" customHeight="false" outlineLevel="0" collapsed="false">
      <c r="A2008" s="660" t="e">
        <f aca="false">IF(A2007="","",IF(A2007=#REF!*12,"",+A2007+1))</f>
        <v>#REF!</v>
      </c>
      <c r="B2008" s="661" t="e">
        <f aca="false">IF(A2008="","",+B2007)</f>
        <v>#REF!</v>
      </c>
      <c r="C2008" s="661" t="e">
        <f aca="false">IF(A2008="","",IF(#REF!+'Plano Prestação Mensal Proposta'!A2008&gt;120,0,ROUND(IF(B2008&gt;0.045,(0.045*0.5),(0.5)*B2008),7)))</f>
        <v>#REF!</v>
      </c>
      <c r="D2008" s="661" t="e">
        <f aca="false">IF(A2008="","",+B2008-C2008)</f>
        <v>#REF!</v>
      </c>
      <c r="E2008" s="662" t="e">
        <f aca="false">IF(A2008="","",IF(F2007="","",+E2007-F2007))</f>
        <v>#REF!</v>
      </c>
      <c r="F2008" s="662" t="e">
        <f aca="false">IF(A2008="","",IF(J2008="","",+J2008-H2008))</f>
        <v>#REF!</v>
      </c>
      <c r="G2008" s="662" t="e">
        <f aca="false">IF(A2008="","",IF(E2008="","",ROUND(+E2008*((1+B2008)^(1/12)-1),2)))</f>
        <v>#REF!</v>
      </c>
      <c r="H2008" s="662" t="e">
        <f aca="false">IF(A2008="","",IF(E2008="","",ROUND(+E2008*((1+D2008)^(1/12)-1),2)))</f>
        <v>#REF!</v>
      </c>
      <c r="I2008" s="662" t="e">
        <f aca="false">IF(A2008="","",+G2008-H2008)</f>
        <v>#REF!</v>
      </c>
      <c r="J2008" s="662" t="e">
        <f aca="false">IF(A2008="","",IF(#REF!="","",PMT((1+D2008)^(1/12)-1,(#REF!*12)-A2008+1,-E2008)))</f>
        <v>#REF!</v>
      </c>
    </row>
    <row r="2009" customFormat="false" ht="14.25" hidden="false" customHeight="false" outlineLevel="0" collapsed="false">
      <c r="A2009" s="660" t="e">
        <f aca="false">IF(A2008="","",IF(A2008=#REF!*12,"",+A2008+1))</f>
        <v>#REF!</v>
      </c>
      <c r="B2009" s="661" t="e">
        <f aca="false">IF(A2009="","",+B2008)</f>
        <v>#REF!</v>
      </c>
      <c r="C2009" s="661" t="e">
        <f aca="false">IF(A2009="","",IF(#REF!+'Plano Prestação Mensal Proposta'!A2009&gt;120,0,ROUND(IF(B2009&gt;0.045,(0.045*0.5),(0.5)*B2009),7)))</f>
        <v>#REF!</v>
      </c>
      <c r="D2009" s="661" t="e">
        <f aca="false">IF(A2009="","",+B2009-C2009)</f>
        <v>#REF!</v>
      </c>
      <c r="E2009" s="662" t="e">
        <f aca="false">IF(A2009="","",IF(F2008="","",+E2008-F2008))</f>
        <v>#REF!</v>
      </c>
      <c r="F2009" s="662" t="e">
        <f aca="false">IF(A2009="","",IF(J2009="","",+J2009-H2009))</f>
        <v>#REF!</v>
      </c>
      <c r="G2009" s="662" t="e">
        <f aca="false">IF(A2009="","",IF(E2009="","",ROUND(+E2009*((1+B2009)^(1/12)-1),2)))</f>
        <v>#REF!</v>
      </c>
      <c r="H2009" s="662" t="e">
        <f aca="false">IF(A2009="","",IF(E2009="","",ROUND(+E2009*((1+D2009)^(1/12)-1),2)))</f>
        <v>#REF!</v>
      </c>
      <c r="I2009" s="662" t="e">
        <f aca="false">IF(A2009="","",+G2009-H2009)</f>
        <v>#REF!</v>
      </c>
      <c r="J2009" s="662" t="e">
        <f aca="false">IF(A2009="","",IF(#REF!="","",PMT((1+D2009)^(1/12)-1,(#REF!*12)-A2009+1,-E2009)))</f>
        <v>#REF!</v>
      </c>
    </row>
    <row r="2010" customFormat="false" ht="14.25" hidden="false" customHeight="false" outlineLevel="0" collapsed="false">
      <c r="A2010" s="660" t="e">
        <f aca="false">IF(A2009="","",IF(A2009=#REF!*12,"",+A2009+1))</f>
        <v>#REF!</v>
      </c>
      <c r="B2010" s="661" t="e">
        <f aca="false">IF(A2010="","",+B2009)</f>
        <v>#REF!</v>
      </c>
      <c r="C2010" s="661" t="e">
        <f aca="false">IF(A2010="","",IF(#REF!+'Plano Prestação Mensal Proposta'!A2010&gt;120,0,ROUND(IF(B2010&gt;0.045,(0.045*0.5),(0.5)*B2010),7)))</f>
        <v>#REF!</v>
      </c>
      <c r="D2010" s="661" t="e">
        <f aca="false">IF(A2010="","",+B2010-C2010)</f>
        <v>#REF!</v>
      </c>
      <c r="E2010" s="662" t="e">
        <f aca="false">IF(A2010="","",IF(F2009="","",+E2009-F2009))</f>
        <v>#REF!</v>
      </c>
      <c r="F2010" s="662" t="e">
        <f aca="false">IF(A2010="","",IF(J2010="","",+J2010-H2010))</f>
        <v>#REF!</v>
      </c>
      <c r="G2010" s="662" t="e">
        <f aca="false">IF(A2010="","",IF(E2010="","",ROUND(+E2010*((1+B2010)^(1/12)-1),2)))</f>
        <v>#REF!</v>
      </c>
      <c r="H2010" s="662" t="e">
        <f aca="false">IF(A2010="","",IF(E2010="","",ROUND(+E2010*((1+D2010)^(1/12)-1),2)))</f>
        <v>#REF!</v>
      </c>
      <c r="I2010" s="662" t="e">
        <f aca="false">IF(A2010="","",+G2010-H2010)</f>
        <v>#REF!</v>
      </c>
      <c r="J2010" s="662" t="e">
        <f aca="false">IF(A2010="","",IF(#REF!="","",PMT((1+D2010)^(1/12)-1,(#REF!*12)-A2010+1,-E2010)))</f>
        <v>#REF!</v>
      </c>
    </row>
    <row r="2011" customFormat="false" ht="14.25" hidden="false" customHeight="false" outlineLevel="0" collapsed="false">
      <c r="A2011" s="660" t="e">
        <f aca="false">IF(A2010="","",IF(A2010=#REF!*12,"",+A2010+1))</f>
        <v>#REF!</v>
      </c>
      <c r="B2011" s="661" t="e">
        <f aca="false">IF(A2011="","",+B2010)</f>
        <v>#REF!</v>
      </c>
      <c r="C2011" s="661" t="e">
        <f aca="false">IF(A2011="","",IF(#REF!+'Plano Prestação Mensal Proposta'!A2011&gt;120,0,ROUND(IF(B2011&gt;0.045,(0.045*0.5),(0.5)*B2011),7)))</f>
        <v>#REF!</v>
      </c>
      <c r="D2011" s="661" t="e">
        <f aca="false">IF(A2011="","",+B2011-C2011)</f>
        <v>#REF!</v>
      </c>
      <c r="E2011" s="662" t="e">
        <f aca="false">IF(A2011="","",IF(F2010="","",+E2010-F2010))</f>
        <v>#REF!</v>
      </c>
      <c r="F2011" s="662" t="e">
        <f aca="false">IF(A2011="","",IF(J2011="","",+J2011-H2011))</f>
        <v>#REF!</v>
      </c>
      <c r="G2011" s="662" t="e">
        <f aca="false">IF(A2011="","",IF(E2011="","",ROUND(+E2011*((1+B2011)^(1/12)-1),2)))</f>
        <v>#REF!</v>
      </c>
      <c r="H2011" s="662" t="e">
        <f aca="false">IF(A2011="","",IF(E2011="","",ROUND(+E2011*((1+D2011)^(1/12)-1),2)))</f>
        <v>#REF!</v>
      </c>
      <c r="I2011" s="662" t="e">
        <f aca="false">IF(A2011="","",+G2011-H2011)</f>
        <v>#REF!</v>
      </c>
      <c r="J2011" s="662" t="e">
        <f aca="false">IF(A2011="","",IF(#REF!="","",PMT((1+D2011)^(1/12)-1,(#REF!*12)-A2011+1,-E2011)))</f>
        <v>#REF!</v>
      </c>
    </row>
    <row r="2012" customFormat="false" ht="14.25" hidden="false" customHeight="false" outlineLevel="0" collapsed="false">
      <c r="A2012" s="660" t="e">
        <f aca="false">IF(A2011="","",IF(A2011=#REF!*12,"",+A2011+1))</f>
        <v>#REF!</v>
      </c>
      <c r="B2012" s="661" t="e">
        <f aca="false">IF(A2012="","",+B2011)</f>
        <v>#REF!</v>
      </c>
      <c r="C2012" s="661" t="e">
        <f aca="false">IF(A2012="","",IF(#REF!+'Plano Prestação Mensal Proposta'!A2012&gt;120,0,ROUND(IF(B2012&gt;0.045,(0.045*0.5),(0.5)*B2012),7)))</f>
        <v>#REF!</v>
      </c>
      <c r="D2012" s="661" t="e">
        <f aca="false">IF(A2012="","",+B2012-C2012)</f>
        <v>#REF!</v>
      </c>
      <c r="E2012" s="662" t="e">
        <f aca="false">IF(A2012="","",IF(F2011="","",+E2011-F2011))</f>
        <v>#REF!</v>
      </c>
      <c r="F2012" s="662" t="e">
        <f aca="false">IF(A2012="","",IF(J2012="","",+J2012-H2012))</f>
        <v>#REF!</v>
      </c>
      <c r="G2012" s="662" t="e">
        <f aca="false">IF(A2012="","",IF(E2012="","",ROUND(+E2012*((1+B2012)^(1/12)-1),2)))</f>
        <v>#REF!</v>
      </c>
      <c r="H2012" s="662" t="e">
        <f aca="false">IF(A2012="","",IF(E2012="","",ROUND(+E2012*((1+D2012)^(1/12)-1),2)))</f>
        <v>#REF!</v>
      </c>
      <c r="I2012" s="662" t="e">
        <f aca="false">IF(A2012="","",+G2012-H2012)</f>
        <v>#REF!</v>
      </c>
      <c r="J2012" s="662" t="e">
        <f aca="false">IF(A2012="","",IF(#REF!="","",PMT((1+D2012)^(1/12)-1,(#REF!*12)-A2012+1,-E2012)))</f>
        <v>#REF!</v>
      </c>
    </row>
    <row r="2013" customFormat="false" ht="14.25" hidden="false" customHeight="false" outlineLevel="0" collapsed="false">
      <c r="A2013" s="660" t="e">
        <f aca="false">IF(A2012="","",IF(A2012=#REF!*12,"",+A2012+1))</f>
        <v>#REF!</v>
      </c>
      <c r="B2013" s="661" t="e">
        <f aca="false">IF(A2013="","",+B2012)</f>
        <v>#REF!</v>
      </c>
      <c r="C2013" s="661" t="e">
        <f aca="false">IF(A2013="","",IF(#REF!+'Plano Prestação Mensal Proposta'!A2013&gt;120,0,ROUND(IF(B2013&gt;0.045,(0.045*0.5),(0.5)*B2013),7)))</f>
        <v>#REF!</v>
      </c>
      <c r="D2013" s="661" t="e">
        <f aca="false">IF(A2013="","",+B2013-C2013)</f>
        <v>#REF!</v>
      </c>
      <c r="E2013" s="662" t="e">
        <f aca="false">IF(A2013="","",IF(F2012="","",+E2012-F2012))</f>
        <v>#REF!</v>
      </c>
      <c r="F2013" s="662" t="e">
        <f aca="false">IF(A2013="","",IF(J2013="","",+J2013-H2013))</f>
        <v>#REF!</v>
      </c>
      <c r="G2013" s="662" t="e">
        <f aca="false">IF(A2013="","",IF(E2013="","",ROUND(+E2013*((1+B2013)^(1/12)-1),2)))</f>
        <v>#REF!</v>
      </c>
      <c r="H2013" s="662" t="e">
        <f aca="false">IF(A2013="","",IF(E2013="","",ROUND(+E2013*((1+D2013)^(1/12)-1),2)))</f>
        <v>#REF!</v>
      </c>
      <c r="I2013" s="662" t="e">
        <f aca="false">IF(A2013="","",+G2013-H2013)</f>
        <v>#REF!</v>
      </c>
      <c r="J2013" s="662" t="e">
        <f aca="false">IF(A2013="","",IF(#REF!="","",PMT((1+D2013)^(1/12)-1,(#REF!*12)-A2013+1,-E2013)))</f>
        <v>#REF!</v>
      </c>
    </row>
    <row r="2014" customFormat="false" ht="14.25" hidden="false" customHeight="false" outlineLevel="0" collapsed="false">
      <c r="A2014" s="660" t="e">
        <f aca="false">IF(A2013="","",IF(A2013=#REF!*12,"",+A2013+1))</f>
        <v>#REF!</v>
      </c>
      <c r="B2014" s="661" t="e">
        <f aca="false">IF(A2014="","",+B2013)</f>
        <v>#REF!</v>
      </c>
      <c r="C2014" s="661" t="e">
        <f aca="false">IF(A2014="","",IF(#REF!+'Plano Prestação Mensal Proposta'!A2014&gt;120,0,ROUND(IF(B2014&gt;0.045,(0.045*0.5),(0.5)*B2014),7)))</f>
        <v>#REF!</v>
      </c>
      <c r="D2014" s="661" t="e">
        <f aca="false">IF(A2014="","",+B2014-C2014)</f>
        <v>#REF!</v>
      </c>
      <c r="E2014" s="662" t="e">
        <f aca="false">IF(A2014="","",IF(F2013="","",+E2013-F2013))</f>
        <v>#REF!</v>
      </c>
      <c r="F2014" s="662" t="e">
        <f aca="false">IF(A2014="","",IF(J2014="","",+J2014-H2014))</f>
        <v>#REF!</v>
      </c>
      <c r="G2014" s="662" t="e">
        <f aca="false">IF(A2014="","",IF(E2014="","",ROUND(+E2014*((1+B2014)^(1/12)-1),2)))</f>
        <v>#REF!</v>
      </c>
      <c r="H2014" s="662" t="e">
        <f aca="false">IF(A2014="","",IF(E2014="","",ROUND(+E2014*((1+D2014)^(1/12)-1),2)))</f>
        <v>#REF!</v>
      </c>
      <c r="I2014" s="662" t="e">
        <f aca="false">IF(A2014="","",+G2014-H2014)</f>
        <v>#REF!</v>
      </c>
      <c r="J2014" s="662" t="e">
        <f aca="false">IF(A2014="","",IF(#REF!="","",PMT((1+D2014)^(1/12)-1,(#REF!*12)-A2014+1,-E2014)))</f>
        <v>#REF!</v>
      </c>
    </row>
    <row r="2015" customFormat="false" ht="14.25" hidden="false" customHeight="false" outlineLevel="0" collapsed="false">
      <c r="A2015" s="660" t="e">
        <f aca="false">IF(A2014="","",IF(A2014=#REF!*12,"",+A2014+1))</f>
        <v>#REF!</v>
      </c>
      <c r="B2015" s="661" t="e">
        <f aca="false">IF(A2015="","",+B2014)</f>
        <v>#REF!</v>
      </c>
      <c r="C2015" s="661" t="e">
        <f aca="false">IF(A2015="","",IF(#REF!+'Plano Prestação Mensal Proposta'!A2015&gt;120,0,ROUND(IF(B2015&gt;0.045,(0.045*0.5),(0.5)*B2015),7)))</f>
        <v>#REF!</v>
      </c>
      <c r="D2015" s="661" t="e">
        <f aca="false">IF(A2015="","",+B2015-C2015)</f>
        <v>#REF!</v>
      </c>
      <c r="E2015" s="662" t="e">
        <f aca="false">IF(A2015="","",IF(F2014="","",+E2014-F2014))</f>
        <v>#REF!</v>
      </c>
      <c r="F2015" s="662" t="e">
        <f aca="false">IF(A2015="","",IF(J2015="","",+J2015-H2015))</f>
        <v>#REF!</v>
      </c>
      <c r="G2015" s="662" t="e">
        <f aca="false">IF(A2015="","",IF(E2015="","",ROUND(+E2015*((1+B2015)^(1/12)-1),2)))</f>
        <v>#REF!</v>
      </c>
      <c r="H2015" s="662" t="e">
        <f aca="false">IF(A2015="","",IF(E2015="","",ROUND(+E2015*((1+D2015)^(1/12)-1),2)))</f>
        <v>#REF!</v>
      </c>
      <c r="I2015" s="662" t="e">
        <f aca="false">IF(A2015="","",+G2015-H2015)</f>
        <v>#REF!</v>
      </c>
      <c r="J2015" s="662" t="e">
        <f aca="false">IF(A2015="","",IF(#REF!="","",PMT((1+D2015)^(1/12)-1,(#REF!*12)-A2015+1,-E2015)))</f>
        <v>#REF!</v>
      </c>
    </row>
    <row r="2016" customFormat="false" ht="14.25" hidden="false" customHeight="false" outlineLevel="0" collapsed="false">
      <c r="A2016" s="660" t="e">
        <f aca="false">IF(A2015="","",IF(A2015=#REF!*12,"",+A2015+1))</f>
        <v>#REF!</v>
      </c>
      <c r="B2016" s="661" t="e">
        <f aca="false">IF(A2016="","",+B2015)</f>
        <v>#REF!</v>
      </c>
      <c r="C2016" s="661" t="e">
        <f aca="false">IF(A2016="","",IF(#REF!+'Plano Prestação Mensal Proposta'!A2016&gt;120,0,ROUND(IF(B2016&gt;0.045,(0.045*0.5),(0.5)*B2016),7)))</f>
        <v>#REF!</v>
      </c>
      <c r="D2016" s="661" t="e">
        <f aca="false">IF(A2016="","",+B2016-C2016)</f>
        <v>#REF!</v>
      </c>
      <c r="E2016" s="662" t="e">
        <f aca="false">IF(A2016="","",IF(F2015="","",+E2015-F2015))</f>
        <v>#REF!</v>
      </c>
      <c r="F2016" s="662" t="e">
        <f aca="false">IF(A2016="","",IF(J2016="","",+J2016-H2016))</f>
        <v>#REF!</v>
      </c>
      <c r="G2016" s="662" t="e">
        <f aca="false">IF(A2016="","",IF(E2016="","",ROUND(+E2016*((1+B2016)^(1/12)-1),2)))</f>
        <v>#REF!</v>
      </c>
      <c r="H2016" s="662" t="e">
        <f aca="false">IF(A2016="","",IF(E2016="","",ROUND(+E2016*((1+D2016)^(1/12)-1),2)))</f>
        <v>#REF!</v>
      </c>
      <c r="I2016" s="662" t="e">
        <f aca="false">IF(A2016="","",+G2016-H2016)</f>
        <v>#REF!</v>
      </c>
      <c r="J2016" s="662" t="e">
        <f aca="false">IF(A2016="","",IF(#REF!="","",PMT((1+D2016)^(1/12)-1,(#REF!*12)-A2016+1,-E2016)))</f>
        <v>#REF!</v>
      </c>
    </row>
    <row r="2017" customFormat="false" ht="14.25" hidden="false" customHeight="false" outlineLevel="0" collapsed="false">
      <c r="A2017" s="660" t="e">
        <f aca="false">IF(A2016="","",IF(A2016=#REF!*12,"",+A2016+1))</f>
        <v>#REF!</v>
      </c>
      <c r="B2017" s="661" t="e">
        <f aca="false">IF(A2017="","",+B2016)</f>
        <v>#REF!</v>
      </c>
      <c r="C2017" s="661" t="e">
        <f aca="false">IF(A2017="","",IF(#REF!+'Plano Prestação Mensal Proposta'!A2017&gt;120,0,ROUND(IF(B2017&gt;0.045,(0.045*0.5),(0.5)*B2017),7)))</f>
        <v>#REF!</v>
      </c>
      <c r="D2017" s="661" t="e">
        <f aca="false">IF(A2017="","",+B2017-C2017)</f>
        <v>#REF!</v>
      </c>
      <c r="E2017" s="662" t="e">
        <f aca="false">IF(A2017="","",IF(F2016="","",+E2016-F2016))</f>
        <v>#REF!</v>
      </c>
      <c r="F2017" s="662" t="e">
        <f aca="false">IF(A2017="","",IF(J2017="","",+J2017-H2017))</f>
        <v>#REF!</v>
      </c>
      <c r="G2017" s="662" t="e">
        <f aca="false">IF(A2017="","",IF(E2017="","",ROUND(+E2017*((1+B2017)^(1/12)-1),2)))</f>
        <v>#REF!</v>
      </c>
      <c r="H2017" s="662" t="e">
        <f aca="false">IF(A2017="","",IF(E2017="","",ROUND(+E2017*((1+D2017)^(1/12)-1),2)))</f>
        <v>#REF!</v>
      </c>
      <c r="I2017" s="662" t="e">
        <f aca="false">IF(A2017="","",+G2017-H2017)</f>
        <v>#REF!</v>
      </c>
      <c r="J2017" s="662" t="e">
        <f aca="false">IF(A2017="","",IF(#REF!="","",PMT((1+D2017)^(1/12)-1,(#REF!*12)-A2017+1,-E2017)))</f>
        <v>#REF!</v>
      </c>
    </row>
    <row r="2018" customFormat="false" ht="14.25" hidden="false" customHeight="false" outlineLevel="0" collapsed="false">
      <c r="A2018" s="660" t="e">
        <f aca="false">IF(A2017="","",IF(A2017=#REF!*12,"",+A2017+1))</f>
        <v>#REF!</v>
      </c>
      <c r="B2018" s="661" t="e">
        <f aca="false">IF(A2018="","",+B2017)</f>
        <v>#REF!</v>
      </c>
      <c r="C2018" s="661" t="e">
        <f aca="false">IF(A2018="","",IF(#REF!+'Plano Prestação Mensal Proposta'!A2018&gt;120,0,ROUND(IF(B2018&gt;0.045,(0.045*0.5),(0.5)*B2018),7)))</f>
        <v>#REF!</v>
      </c>
      <c r="D2018" s="661" t="e">
        <f aca="false">IF(A2018="","",+B2018-C2018)</f>
        <v>#REF!</v>
      </c>
      <c r="E2018" s="662" t="e">
        <f aca="false">IF(A2018="","",IF(F2017="","",+E2017-F2017))</f>
        <v>#REF!</v>
      </c>
      <c r="F2018" s="662" t="e">
        <f aca="false">IF(A2018="","",IF(J2018="","",+J2018-H2018))</f>
        <v>#REF!</v>
      </c>
      <c r="G2018" s="662" t="e">
        <f aca="false">IF(A2018="","",IF(E2018="","",ROUND(+E2018*((1+B2018)^(1/12)-1),2)))</f>
        <v>#REF!</v>
      </c>
      <c r="H2018" s="662" t="e">
        <f aca="false">IF(A2018="","",IF(E2018="","",ROUND(+E2018*((1+D2018)^(1/12)-1),2)))</f>
        <v>#REF!</v>
      </c>
      <c r="I2018" s="662" t="e">
        <f aca="false">IF(A2018="","",+G2018-H2018)</f>
        <v>#REF!</v>
      </c>
      <c r="J2018" s="662" t="e">
        <f aca="false">IF(A2018="","",IF(#REF!="","",PMT((1+D2018)^(1/12)-1,(#REF!*12)-A2018+1,-E2018)))</f>
        <v>#REF!</v>
      </c>
    </row>
    <row r="2019" customFormat="false" ht="14.25" hidden="false" customHeight="false" outlineLevel="0" collapsed="false">
      <c r="A2019" s="660" t="e">
        <f aca="false">IF(A2018="","",IF(A2018=#REF!*12,"",+A2018+1))</f>
        <v>#REF!</v>
      </c>
      <c r="B2019" s="661" t="e">
        <f aca="false">IF(A2019="","",+B2018)</f>
        <v>#REF!</v>
      </c>
      <c r="C2019" s="661" t="e">
        <f aca="false">IF(A2019="","",IF(#REF!+'Plano Prestação Mensal Proposta'!A2019&gt;120,0,ROUND(IF(B2019&gt;0.045,(0.045*0.5),(0.5)*B2019),7)))</f>
        <v>#REF!</v>
      </c>
      <c r="D2019" s="661" t="e">
        <f aca="false">IF(A2019="","",+B2019-C2019)</f>
        <v>#REF!</v>
      </c>
      <c r="E2019" s="662" t="e">
        <f aca="false">IF(A2019="","",IF(F2018="","",+E2018-F2018))</f>
        <v>#REF!</v>
      </c>
      <c r="F2019" s="662" t="e">
        <f aca="false">IF(A2019="","",IF(J2019="","",+J2019-H2019))</f>
        <v>#REF!</v>
      </c>
      <c r="G2019" s="662" t="e">
        <f aca="false">IF(A2019="","",IF(E2019="","",ROUND(+E2019*((1+B2019)^(1/12)-1),2)))</f>
        <v>#REF!</v>
      </c>
      <c r="H2019" s="662" t="e">
        <f aca="false">IF(A2019="","",IF(E2019="","",ROUND(+E2019*((1+D2019)^(1/12)-1),2)))</f>
        <v>#REF!</v>
      </c>
      <c r="I2019" s="662" t="e">
        <f aca="false">IF(A2019="","",+G2019-H2019)</f>
        <v>#REF!</v>
      </c>
      <c r="J2019" s="662" t="e">
        <f aca="false">IF(A2019="","",IF(#REF!="","",PMT((1+D2019)^(1/12)-1,(#REF!*12)-A2019+1,-E2019)))</f>
        <v>#REF!</v>
      </c>
    </row>
    <row r="2020" customFormat="false" ht="14.25" hidden="false" customHeight="false" outlineLevel="0" collapsed="false">
      <c r="A2020" s="660" t="e">
        <f aca="false">IF(A2019="","",IF(A2019=#REF!*12,"",+A2019+1))</f>
        <v>#REF!</v>
      </c>
      <c r="B2020" s="661" t="e">
        <f aca="false">IF(A2020="","",+B2019)</f>
        <v>#REF!</v>
      </c>
      <c r="C2020" s="661" t="e">
        <f aca="false">IF(A2020="","",IF(#REF!+'Plano Prestação Mensal Proposta'!A2020&gt;120,0,ROUND(IF(B2020&gt;0.045,(0.045*0.5),(0.5)*B2020),7)))</f>
        <v>#REF!</v>
      </c>
      <c r="D2020" s="661" t="e">
        <f aca="false">IF(A2020="","",+B2020-C2020)</f>
        <v>#REF!</v>
      </c>
      <c r="E2020" s="662" t="e">
        <f aca="false">IF(A2020="","",IF(F2019="","",+E2019-F2019))</f>
        <v>#REF!</v>
      </c>
      <c r="F2020" s="662" t="e">
        <f aca="false">IF(A2020="","",IF(J2020="","",+J2020-H2020))</f>
        <v>#REF!</v>
      </c>
      <c r="G2020" s="662" t="e">
        <f aca="false">IF(A2020="","",IF(E2020="","",ROUND(+E2020*((1+B2020)^(1/12)-1),2)))</f>
        <v>#REF!</v>
      </c>
      <c r="H2020" s="662" t="e">
        <f aca="false">IF(A2020="","",IF(E2020="","",ROUND(+E2020*((1+D2020)^(1/12)-1),2)))</f>
        <v>#REF!</v>
      </c>
      <c r="I2020" s="662" t="e">
        <f aca="false">IF(A2020="","",+G2020-H2020)</f>
        <v>#REF!</v>
      </c>
      <c r="J2020" s="662" t="e">
        <f aca="false">IF(A2020="","",IF(#REF!="","",PMT((1+D2020)^(1/12)-1,(#REF!*12)-A2020+1,-E2020)))</f>
        <v>#REF!</v>
      </c>
    </row>
    <row r="2021" customFormat="false" ht="14.25" hidden="false" customHeight="false" outlineLevel="0" collapsed="false">
      <c r="A2021" s="660" t="e">
        <f aca="false">IF(A2020="","",IF(A2020=#REF!*12,"",+A2020+1))</f>
        <v>#REF!</v>
      </c>
      <c r="B2021" s="661" t="e">
        <f aca="false">IF(A2021="","",+B2020)</f>
        <v>#REF!</v>
      </c>
      <c r="C2021" s="661" t="e">
        <f aca="false">IF(A2021="","",IF(#REF!+'Plano Prestação Mensal Proposta'!A2021&gt;120,0,ROUND(IF(B2021&gt;0.045,(0.045*0.5),(0.5)*B2021),7)))</f>
        <v>#REF!</v>
      </c>
      <c r="D2021" s="661" t="e">
        <f aca="false">IF(A2021="","",+B2021-C2021)</f>
        <v>#REF!</v>
      </c>
      <c r="E2021" s="662" t="e">
        <f aca="false">IF(A2021="","",IF(F2020="","",+E2020-F2020))</f>
        <v>#REF!</v>
      </c>
      <c r="F2021" s="662" t="e">
        <f aca="false">IF(A2021="","",IF(J2021="","",+J2021-H2021))</f>
        <v>#REF!</v>
      </c>
      <c r="G2021" s="662" t="e">
        <f aca="false">IF(A2021="","",IF(E2021="","",ROUND(+E2021*((1+B2021)^(1/12)-1),2)))</f>
        <v>#REF!</v>
      </c>
      <c r="H2021" s="662" t="e">
        <f aca="false">IF(A2021="","",IF(E2021="","",ROUND(+E2021*((1+D2021)^(1/12)-1),2)))</f>
        <v>#REF!</v>
      </c>
      <c r="I2021" s="662" t="e">
        <f aca="false">IF(A2021="","",+G2021-H2021)</f>
        <v>#REF!</v>
      </c>
      <c r="J2021" s="662" t="e">
        <f aca="false">IF(A2021="","",IF(#REF!="","",PMT((1+D2021)^(1/12)-1,(#REF!*12)-A2021+1,-E2021)))</f>
        <v>#REF!</v>
      </c>
    </row>
    <row r="2022" customFormat="false" ht="14.25" hidden="false" customHeight="false" outlineLevel="0" collapsed="false">
      <c r="A2022" s="660" t="e">
        <f aca="false">IF(A2021="","",IF(A2021=#REF!*12,"",+A2021+1))</f>
        <v>#REF!</v>
      </c>
      <c r="B2022" s="661" t="e">
        <f aca="false">IF(A2022="","",+B2021)</f>
        <v>#REF!</v>
      </c>
      <c r="C2022" s="661" t="e">
        <f aca="false">IF(A2022="","",IF(#REF!+'Plano Prestação Mensal Proposta'!A2022&gt;120,0,ROUND(IF(B2022&gt;0.045,(0.045*0.5),(0.5)*B2022),7)))</f>
        <v>#REF!</v>
      </c>
      <c r="D2022" s="661" t="e">
        <f aca="false">IF(A2022="","",+B2022-C2022)</f>
        <v>#REF!</v>
      </c>
      <c r="E2022" s="662" t="e">
        <f aca="false">IF(A2022="","",IF(F2021="","",+E2021-F2021))</f>
        <v>#REF!</v>
      </c>
      <c r="F2022" s="662" t="e">
        <f aca="false">IF(A2022="","",IF(J2022="","",+J2022-H2022))</f>
        <v>#REF!</v>
      </c>
      <c r="G2022" s="662" t="e">
        <f aca="false">IF(A2022="","",IF(E2022="","",ROUND(+E2022*((1+B2022)^(1/12)-1),2)))</f>
        <v>#REF!</v>
      </c>
      <c r="H2022" s="662" t="e">
        <f aca="false">IF(A2022="","",IF(E2022="","",ROUND(+E2022*((1+D2022)^(1/12)-1),2)))</f>
        <v>#REF!</v>
      </c>
      <c r="I2022" s="662" t="e">
        <f aca="false">IF(A2022="","",+G2022-H2022)</f>
        <v>#REF!</v>
      </c>
      <c r="J2022" s="662" t="e">
        <f aca="false">IF(A2022="","",IF(#REF!="","",PMT((1+D2022)^(1/12)-1,(#REF!*12)-A2022+1,-E2022)))</f>
        <v>#REF!</v>
      </c>
    </row>
    <row r="2023" customFormat="false" ht="14.25" hidden="false" customHeight="false" outlineLevel="0" collapsed="false">
      <c r="A2023" s="660" t="e">
        <f aca="false">IF(A2022="","",IF(A2022=#REF!*12,"",+A2022+1))</f>
        <v>#REF!</v>
      </c>
      <c r="B2023" s="661" t="e">
        <f aca="false">IF(A2023="","",+B2022)</f>
        <v>#REF!</v>
      </c>
      <c r="C2023" s="661" t="e">
        <f aca="false">IF(A2023="","",IF(#REF!+'Plano Prestação Mensal Proposta'!A2023&gt;120,0,ROUND(IF(B2023&gt;0.045,(0.045*0.5),(0.5)*B2023),7)))</f>
        <v>#REF!</v>
      </c>
      <c r="D2023" s="661" t="e">
        <f aca="false">IF(A2023="","",+B2023-C2023)</f>
        <v>#REF!</v>
      </c>
      <c r="E2023" s="662" t="e">
        <f aca="false">IF(A2023="","",IF(F2022="","",+E2022-F2022))</f>
        <v>#REF!</v>
      </c>
      <c r="F2023" s="662" t="e">
        <f aca="false">IF(A2023="","",IF(J2023="","",+J2023-H2023))</f>
        <v>#REF!</v>
      </c>
      <c r="G2023" s="662" t="e">
        <f aca="false">IF(A2023="","",IF(E2023="","",ROUND(+E2023*((1+B2023)^(1/12)-1),2)))</f>
        <v>#REF!</v>
      </c>
      <c r="H2023" s="662" t="e">
        <f aca="false">IF(A2023="","",IF(E2023="","",ROUND(+E2023*((1+D2023)^(1/12)-1),2)))</f>
        <v>#REF!</v>
      </c>
      <c r="I2023" s="662" t="e">
        <f aca="false">IF(A2023="","",+G2023-H2023)</f>
        <v>#REF!</v>
      </c>
      <c r="J2023" s="662" t="e">
        <f aca="false">IF(A2023="","",IF(#REF!="","",PMT((1+D2023)^(1/12)-1,(#REF!*12)-A2023+1,-E2023)))</f>
        <v>#REF!</v>
      </c>
    </row>
    <row r="2024" customFormat="false" ht="14.25" hidden="false" customHeight="false" outlineLevel="0" collapsed="false">
      <c r="A2024" s="660" t="e">
        <f aca="false">IF(A2023="","",IF(A2023=#REF!*12,"",+A2023+1))</f>
        <v>#REF!</v>
      </c>
      <c r="B2024" s="661" t="e">
        <f aca="false">IF(A2024="","",+B2023)</f>
        <v>#REF!</v>
      </c>
      <c r="C2024" s="661" t="e">
        <f aca="false">IF(A2024="","",IF(#REF!+'Plano Prestação Mensal Proposta'!A2024&gt;120,0,ROUND(IF(B2024&gt;0.045,(0.045*0.5),(0.5)*B2024),7)))</f>
        <v>#REF!</v>
      </c>
      <c r="D2024" s="661" t="e">
        <f aca="false">IF(A2024="","",+B2024-C2024)</f>
        <v>#REF!</v>
      </c>
      <c r="E2024" s="662" t="e">
        <f aca="false">IF(A2024="","",IF(F2023="","",+E2023-F2023))</f>
        <v>#REF!</v>
      </c>
      <c r="F2024" s="662" t="e">
        <f aca="false">IF(A2024="","",IF(J2024="","",+J2024-H2024))</f>
        <v>#REF!</v>
      </c>
      <c r="G2024" s="662" t="e">
        <f aca="false">IF(A2024="","",IF(E2024="","",ROUND(+E2024*((1+B2024)^(1/12)-1),2)))</f>
        <v>#REF!</v>
      </c>
      <c r="H2024" s="662" t="e">
        <f aca="false">IF(A2024="","",IF(E2024="","",ROUND(+E2024*((1+D2024)^(1/12)-1),2)))</f>
        <v>#REF!</v>
      </c>
      <c r="I2024" s="662" t="e">
        <f aca="false">IF(A2024="","",+G2024-H2024)</f>
        <v>#REF!</v>
      </c>
      <c r="J2024" s="662" t="e">
        <f aca="false">IF(A2024="","",IF(#REF!="","",PMT((1+D2024)^(1/12)-1,(#REF!*12)-A2024+1,-E2024)))</f>
        <v>#REF!</v>
      </c>
    </row>
    <row r="2025" customFormat="false" ht="14.25" hidden="false" customHeight="false" outlineLevel="0" collapsed="false">
      <c r="A2025" s="660" t="e">
        <f aca="false">IF(A2024="","",IF(A2024=#REF!*12,"",+A2024+1))</f>
        <v>#REF!</v>
      </c>
      <c r="B2025" s="661" t="e">
        <f aca="false">IF(A2025="","",+B2024)</f>
        <v>#REF!</v>
      </c>
      <c r="C2025" s="661" t="e">
        <f aca="false">IF(A2025="","",IF(#REF!+'Plano Prestação Mensal Proposta'!A2025&gt;120,0,ROUND(IF(B2025&gt;0.045,(0.045*0.5),(0.5)*B2025),7)))</f>
        <v>#REF!</v>
      </c>
      <c r="D2025" s="661" t="e">
        <f aca="false">IF(A2025="","",+B2025-C2025)</f>
        <v>#REF!</v>
      </c>
      <c r="E2025" s="662" t="e">
        <f aca="false">IF(A2025="","",IF(F2024="","",+E2024-F2024))</f>
        <v>#REF!</v>
      </c>
      <c r="F2025" s="662" t="e">
        <f aca="false">IF(A2025="","",IF(J2025="","",+J2025-H2025))</f>
        <v>#REF!</v>
      </c>
      <c r="G2025" s="662" t="e">
        <f aca="false">IF(A2025="","",IF(E2025="","",ROUND(+E2025*((1+B2025)^(1/12)-1),2)))</f>
        <v>#REF!</v>
      </c>
      <c r="H2025" s="662" t="e">
        <f aca="false">IF(A2025="","",IF(E2025="","",ROUND(+E2025*((1+D2025)^(1/12)-1),2)))</f>
        <v>#REF!</v>
      </c>
      <c r="I2025" s="662" t="e">
        <f aca="false">IF(A2025="","",+G2025-H2025)</f>
        <v>#REF!</v>
      </c>
      <c r="J2025" s="662" t="e">
        <f aca="false">IF(A2025="","",IF(#REF!="","",PMT((1+D2025)^(1/12)-1,(#REF!*12)-A2025+1,-E2025)))</f>
        <v>#REF!</v>
      </c>
    </row>
    <row r="2026" customFormat="false" ht="14.25" hidden="false" customHeight="false" outlineLevel="0" collapsed="false">
      <c r="A2026" s="660" t="e">
        <f aca="false">IF(A2025="","",IF(A2025=#REF!*12,"",+A2025+1))</f>
        <v>#REF!</v>
      </c>
      <c r="B2026" s="661" t="e">
        <f aca="false">IF(A2026="","",+B2025)</f>
        <v>#REF!</v>
      </c>
      <c r="C2026" s="661" t="e">
        <f aca="false">IF(A2026="","",IF(#REF!+'Plano Prestação Mensal Proposta'!A2026&gt;120,0,ROUND(IF(B2026&gt;0.045,(0.045*0.5),(0.5)*B2026),7)))</f>
        <v>#REF!</v>
      </c>
      <c r="D2026" s="661" t="e">
        <f aca="false">IF(A2026="","",+B2026-C2026)</f>
        <v>#REF!</v>
      </c>
      <c r="E2026" s="662" t="e">
        <f aca="false">IF(A2026="","",IF(F2025="","",+E2025-F2025))</f>
        <v>#REF!</v>
      </c>
      <c r="F2026" s="662" t="e">
        <f aca="false">IF(A2026="","",IF(J2026="","",+J2026-H2026))</f>
        <v>#REF!</v>
      </c>
      <c r="G2026" s="662" t="e">
        <f aca="false">IF(A2026="","",IF(E2026="","",ROUND(+E2026*((1+B2026)^(1/12)-1),2)))</f>
        <v>#REF!</v>
      </c>
      <c r="H2026" s="662" t="e">
        <f aca="false">IF(A2026="","",IF(E2026="","",ROUND(+E2026*((1+D2026)^(1/12)-1),2)))</f>
        <v>#REF!</v>
      </c>
      <c r="I2026" s="662" t="e">
        <f aca="false">IF(A2026="","",+G2026-H2026)</f>
        <v>#REF!</v>
      </c>
      <c r="J2026" s="662" t="e">
        <f aca="false">IF(A2026="","",IF(#REF!="","",PMT((1+D2026)^(1/12)-1,(#REF!*12)-A2026+1,-E2026)))</f>
        <v>#REF!</v>
      </c>
    </row>
    <row r="2027" customFormat="false" ht="14.25" hidden="false" customHeight="false" outlineLevel="0" collapsed="false">
      <c r="A2027" s="660" t="e">
        <f aca="false">IF(A2026="","",IF(A2026=#REF!*12,"",+A2026+1))</f>
        <v>#REF!</v>
      </c>
      <c r="B2027" s="661" t="e">
        <f aca="false">IF(A2027="","",+B2026)</f>
        <v>#REF!</v>
      </c>
      <c r="C2027" s="661" t="e">
        <f aca="false">IF(A2027="","",IF(#REF!+'Plano Prestação Mensal Proposta'!A2027&gt;120,0,ROUND(IF(B2027&gt;0.045,(0.045*0.5),(0.5)*B2027),7)))</f>
        <v>#REF!</v>
      </c>
      <c r="D2027" s="661" t="e">
        <f aca="false">IF(A2027="","",+B2027-C2027)</f>
        <v>#REF!</v>
      </c>
      <c r="E2027" s="662" t="e">
        <f aca="false">IF(A2027="","",IF(F2026="","",+E2026-F2026))</f>
        <v>#REF!</v>
      </c>
      <c r="F2027" s="662" t="e">
        <f aca="false">IF(A2027="","",IF(J2027="","",+J2027-H2027))</f>
        <v>#REF!</v>
      </c>
      <c r="G2027" s="662" t="e">
        <f aca="false">IF(A2027="","",IF(E2027="","",ROUND(+E2027*((1+B2027)^(1/12)-1),2)))</f>
        <v>#REF!</v>
      </c>
      <c r="H2027" s="662" t="e">
        <f aca="false">IF(A2027="","",IF(E2027="","",ROUND(+E2027*((1+D2027)^(1/12)-1),2)))</f>
        <v>#REF!</v>
      </c>
      <c r="I2027" s="662" t="e">
        <f aca="false">IF(A2027="","",+G2027-H2027)</f>
        <v>#REF!</v>
      </c>
      <c r="J2027" s="662" t="e">
        <f aca="false">IF(A2027="","",IF(#REF!="","",PMT((1+D2027)^(1/12)-1,(#REF!*12)-A2027+1,-E2027)))</f>
        <v>#REF!</v>
      </c>
    </row>
    <row r="2028" customFormat="false" ht="14.25" hidden="false" customHeight="false" outlineLevel="0" collapsed="false">
      <c r="A2028" s="660" t="e">
        <f aca="false">IF(A2027="","",IF(A2027=#REF!*12,"",+A2027+1))</f>
        <v>#REF!</v>
      </c>
      <c r="B2028" s="661" t="e">
        <f aca="false">IF(A2028="","",+B2027)</f>
        <v>#REF!</v>
      </c>
      <c r="C2028" s="661" t="e">
        <f aca="false">IF(A2028="","",IF(#REF!+'Plano Prestação Mensal Proposta'!A2028&gt;120,0,ROUND(IF(B2028&gt;0.045,(0.045*0.5),(0.5)*B2028),7)))</f>
        <v>#REF!</v>
      </c>
      <c r="D2028" s="661" t="e">
        <f aca="false">IF(A2028="","",+B2028-C2028)</f>
        <v>#REF!</v>
      </c>
      <c r="E2028" s="662" t="e">
        <f aca="false">IF(A2028="","",IF(F2027="","",+E2027-F2027))</f>
        <v>#REF!</v>
      </c>
      <c r="F2028" s="662" t="e">
        <f aca="false">IF(A2028="","",IF(J2028="","",+J2028-H2028))</f>
        <v>#REF!</v>
      </c>
      <c r="G2028" s="662" t="e">
        <f aca="false">IF(A2028="","",IF(E2028="","",ROUND(+E2028*((1+B2028)^(1/12)-1),2)))</f>
        <v>#REF!</v>
      </c>
      <c r="H2028" s="662" t="e">
        <f aca="false">IF(A2028="","",IF(E2028="","",ROUND(+E2028*((1+D2028)^(1/12)-1),2)))</f>
        <v>#REF!</v>
      </c>
      <c r="I2028" s="662" t="e">
        <f aca="false">IF(A2028="","",+G2028-H2028)</f>
        <v>#REF!</v>
      </c>
      <c r="J2028" s="662" t="e">
        <f aca="false">IF(A2028="","",IF(#REF!="","",PMT((1+D2028)^(1/12)-1,(#REF!*12)-A2028+1,-E2028)))</f>
        <v>#REF!</v>
      </c>
    </row>
    <row r="2029" customFormat="false" ht="14.25" hidden="false" customHeight="false" outlineLevel="0" collapsed="false">
      <c r="A2029" s="660" t="e">
        <f aca="false">IF(A2028="","",IF(A2028=#REF!*12,"",+A2028+1))</f>
        <v>#REF!</v>
      </c>
      <c r="B2029" s="661" t="e">
        <f aca="false">IF(A2029="","",+B2028)</f>
        <v>#REF!</v>
      </c>
      <c r="C2029" s="661" t="e">
        <f aca="false">IF(A2029="","",IF(#REF!+'Plano Prestação Mensal Proposta'!A2029&gt;120,0,ROUND(IF(B2029&gt;0.045,(0.045*0.5),(0.5)*B2029),7)))</f>
        <v>#REF!</v>
      </c>
      <c r="D2029" s="661" t="e">
        <f aca="false">IF(A2029="","",+B2029-C2029)</f>
        <v>#REF!</v>
      </c>
      <c r="E2029" s="662" t="e">
        <f aca="false">IF(A2029="","",IF(F2028="","",+E2028-F2028))</f>
        <v>#REF!</v>
      </c>
      <c r="F2029" s="662" t="e">
        <f aca="false">IF(A2029="","",IF(J2029="","",+J2029-H2029))</f>
        <v>#REF!</v>
      </c>
      <c r="G2029" s="662" t="e">
        <f aca="false">IF(A2029="","",IF(E2029="","",ROUND(+E2029*((1+B2029)^(1/12)-1),2)))</f>
        <v>#REF!</v>
      </c>
      <c r="H2029" s="662" t="e">
        <f aca="false">IF(A2029="","",IF(E2029="","",ROUND(+E2029*((1+D2029)^(1/12)-1),2)))</f>
        <v>#REF!</v>
      </c>
      <c r="I2029" s="662" t="e">
        <f aca="false">IF(A2029="","",+G2029-H2029)</f>
        <v>#REF!</v>
      </c>
      <c r="J2029" s="662" t="e">
        <f aca="false">IF(A2029="","",IF(#REF!="","",PMT((1+D2029)^(1/12)-1,(#REF!*12)-A2029+1,-E2029)))</f>
        <v>#REF!</v>
      </c>
    </row>
    <row r="2030" customFormat="false" ht="14.25" hidden="false" customHeight="false" outlineLevel="0" collapsed="false">
      <c r="A2030" s="660" t="e">
        <f aca="false">IF(A2029="","",IF(A2029=#REF!*12,"",+A2029+1))</f>
        <v>#REF!</v>
      </c>
      <c r="B2030" s="661" t="e">
        <f aca="false">IF(A2030="","",+B2029)</f>
        <v>#REF!</v>
      </c>
      <c r="C2030" s="661" t="e">
        <f aca="false">IF(A2030="","",IF(#REF!+'Plano Prestação Mensal Proposta'!A2030&gt;120,0,ROUND(IF(B2030&gt;0.045,(0.045*0.5),(0.5)*B2030),7)))</f>
        <v>#REF!</v>
      </c>
      <c r="D2030" s="661" t="e">
        <f aca="false">IF(A2030="","",+B2030-C2030)</f>
        <v>#REF!</v>
      </c>
      <c r="E2030" s="662" t="e">
        <f aca="false">IF(A2030="","",IF(F2029="","",+E2029-F2029))</f>
        <v>#REF!</v>
      </c>
      <c r="F2030" s="662" t="e">
        <f aca="false">IF(A2030="","",IF(J2030="","",+J2030-H2030))</f>
        <v>#REF!</v>
      </c>
      <c r="G2030" s="662" t="e">
        <f aca="false">IF(A2030="","",IF(E2030="","",ROUND(+E2030*((1+B2030)^(1/12)-1),2)))</f>
        <v>#REF!</v>
      </c>
      <c r="H2030" s="662" t="e">
        <f aca="false">IF(A2030="","",IF(E2030="","",ROUND(+E2030*((1+D2030)^(1/12)-1),2)))</f>
        <v>#REF!</v>
      </c>
      <c r="I2030" s="662" t="e">
        <f aca="false">IF(A2030="","",+G2030-H2030)</f>
        <v>#REF!</v>
      </c>
      <c r="J2030" s="662" t="e">
        <f aca="false">IF(A2030="","",IF(#REF!="","",PMT((1+D2030)^(1/12)-1,(#REF!*12)-A2030+1,-E2030)))</f>
        <v>#REF!</v>
      </c>
    </row>
    <row r="2031" customFormat="false" ht="14.25" hidden="false" customHeight="false" outlineLevel="0" collapsed="false">
      <c r="A2031" s="660" t="e">
        <f aca="false">IF(A2030="","",IF(A2030=#REF!*12,"",+A2030+1))</f>
        <v>#REF!</v>
      </c>
      <c r="B2031" s="661" t="e">
        <f aca="false">IF(A2031="","",+B2030)</f>
        <v>#REF!</v>
      </c>
      <c r="C2031" s="661" t="e">
        <f aca="false">IF(A2031="","",IF(#REF!+'Plano Prestação Mensal Proposta'!A2031&gt;120,0,ROUND(IF(B2031&gt;0.045,(0.045*0.5),(0.5)*B2031),7)))</f>
        <v>#REF!</v>
      </c>
      <c r="D2031" s="661" t="e">
        <f aca="false">IF(A2031="","",+B2031-C2031)</f>
        <v>#REF!</v>
      </c>
      <c r="E2031" s="662" t="e">
        <f aca="false">IF(A2031="","",IF(F2030="","",+E2030-F2030))</f>
        <v>#REF!</v>
      </c>
      <c r="F2031" s="662" t="e">
        <f aca="false">IF(A2031="","",IF(J2031="","",+J2031-H2031))</f>
        <v>#REF!</v>
      </c>
      <c r="G2031" s="662" t="e">
        <f aca="false">IF(A2031="","",IF(E2031="","",ROUND(+E2031*((1+B2031)^(1/12)-1),2)))</f>
        <v>#REF!</v>
      </c>
      <c r="H2031" s="662" t="e">
        <f aca="false">IF(A2031="","",IF(E2031="","",ROUND(+E2031*((1+D2031)^(1/12)-1),2)))</f>
        <v>#REF!</v>
      </c>
      <c r="I2031" s="662" t="e">
        <f aca="false">IF(A2031="","",+G2031-H2031)</f>
        <v>#REF!</v>
      </c>
      <c r="J2031" s="662" t="e">
        <f aca="false">IF(A2031="","",IF(#REF!="","",PMT((1+D2031)^(1/12)-1,(#REF!*12)-A2031+1,-E2031)))</f>
        <v>#REF!</v>
      </c>
    </row>
    <row r="2032" customFormat="false" ht="14.25" hidden="false" customHeight="false" outlineLevel="0" collapsed="false">
      <c r="A2032" s="660" t="e">
        <f aca="false">IF(A2031="","",IF(A2031=#REF!*12,"",+A2031+1))</f>
        <v>#REF!</v>
      </c>
      <c r="B2032" s="661" t="e">
        <f aca="false">IF(A2032="","",+B2031)</f>
        <v>#REF!</v>
      </c>
      <c r="C2032" s="661" t="e">
        <f aca="false">IF(A2032="","",IF(#REF!+'Plano Prestação Mensal Proposta'!A2032&gt;120,0,ROUND(IF(B2032&gt;0.045,(0.045*0.5),(0.5)*B2032),7)))</f>
        <v>#REF!</v>
      </c>
      <c r="D2032" s="661" t="e">
        <f aca="false">IF(A2032="","",+B2032-C2032)</f>
        <v>#REF!</v>
      </c>
      <c r="E2032" s="662" t="e">
        <f aca="false">IF(A2032="","",IF(F2031="","",+E2031-F2031))</f>
        <v>#REF!</v>
      </c>
      <c r="F2032" s="662" t="e">
        <f aca="false">IF(A2032="","",IF(J2032="","",+J2032-H2032))</f>
        <v>#REF!</v>
      </c>
      <c r="G2032" s="662" t="e">
        <f aca="false">IF(A2032="","",IF(E2032="","",ROUND(+E2032*((1+B2032)^(1/12)-1),2)))</f>
        <v>#REF!</v>
      </c>
      <c r="H2032" s="662" t="e">
        <f aca="false">IF(A2032="","",IF(E2032="","",ROUND(+E2032*((1+D2032)^(1/12)-1),2)))</f>
        <v>#REF!</v>
      </c>
      <c r="I2032" s="662" t="e">
        <f aca="false">IF(A2032="","",+G2032-H2032)</f>
        <v>#REF!</v>
      </c>
      <c r="J2032" s="662" t="e">
        <f aca="false">IF(A2032="","",IF(#REF!="","",PMT((1+D2032)^(1/12)-1,(#REF!*12)-A2032+1,-E2032)))</f>
        <v>#REF!</v>
      </c>
    </row>
    <row r="2033" customFormat="false" ht="14.25" hidden="false" customHeight="false" outlineLevel="0" collapsed="false">
      <c r="A2033" s="660" t="e">
        <f aca="false">IF(A2032="","",IF(A2032=#REF!*12,"",+A2032+1))</f>
        <v>#REF!</v>
      </c>
      <c r="B2033" s="661" t="e">
        <f aca="false">IF(A2033="","",+B2032)</f>
        <v>#REF!</v>
      </c>
      <c r="C2033" s="661" t="e">
        <f aca="false">IF(A2033="","",IF(#REF!+'Plano Prestação Mensal Proposta'!A2033&gt;120,0,ROUND(IF(B2033&gt;0.045,(0.045*0.5),(0.5)*B2033),7)))</f>
        <v>#REF!</v>
      </c>
      <c r="D2033" s="661" t="e">
        <f aca="false">IF(A2033="","",+B2033-C2033)</f>
        <v>#REF!</v>
      </c>
      <c r="E2033" s="662" t="e">
        <f aca="false">IF(A2033="","",IF(F2032="","",+E2032-F2032))</f>
        <v>#REF!</v>
      </c>
      <c r="F2033" s="662" t="e">
        <f aca="false">IF(A2033="","",IF(J2033="","",+J2033-H2033))</f>
        <v>#REF!</v>
      </c>
      <c r="G2033" s="662" t="e">
        <f aca="false">IF(A2033="","",IF(E2033="","",ROUND(+E2033*((1+B2033)^(1/12)-1),2)))</f>
        <v>#REF!</v>
      </c>
      <c r="H2033" s="662" t="e">
        <f aca="false">IF(A2033="","",IF(E2033="","",ROUND(+E2033*((1+D2033)^(1/12)-1),2)))</f>
        <v>#REF!</v>
      </c>
      <c r="I2033" s="662" t="e">
        <f aca="false">IF(A2033="","",+G2033-H2033)</f>
        <v>#REF!</v>
      </c>
      <c r="J2033" s="662" t="e">
        <f aca="false">IF(A2033="","",IF(#REF!="","",PMT((1+D2033)^(1/12)-1,(#REF!*12)-A2033+1,-E2033)))</f>
        <v>#REF!</v>
      </c>
    </row>
    <row r="2034" customFormat="false" ht="14.25" hidden="false" customHeight="false" outlineLevel="0" collapsed="false">
      <c r="A2034" s="660" t="e">
        <f aca="false">IF(A2033="","",IF(A2033=#REF!*12,"",+A2033+1))</f>
        <v>#REF!</v>
      </c>
      <c r="B2034" s="661" t="e">
        <f aca="false">IF(A2034="","",+B2033)</f>
        <v>#REF!</v>
      </c>
      <c r="C2034" s="661" t="e">
        <f aca="false">IF(A2034="","",IF(#REF!+'Plano Prestação Mensal Proposta'!A2034&gt;120,0,ROUND(IF(B2034&gt;0.045,(0.045*0.5),(0.5)*B2034),7)))</f>
        <v>#REF!</v>
      </c>
      <c r="D2034" s="661" t="e">
        <f aca="false">IF(A2034="","",+B2034-C2034)</f>
        <v>#REF!</v>
      </c>
      <c r="E2034" s="662" t="e">
        <f aca="false">IF(A2034="","",IF(F2033="","",+E2033-F2033))</f>
        <v>#REF!</v>
      </c>
      <c r="F2034" s="662" t="e">
        <f aca="false">IF(A2034="","",IF(J2034="","",+J2034-H2034))</f>
        <v>#REF!</v>
      </c>
      <c r="G2034" s="662" t="e">
        <f aca="false">IF(A2034="","",IF(E2034="","",ROUND(+E2034*((1+B2034)^(1/12)-1),2)))</f>
        <v>#REF!</v>
      </c>
      <c r="H2034" s="662" t="e">
        <f aca="false">IF(A2034="","",IF(E2034="","",ROUND(+E2034*((1+D2034)^(1/12)-1),2)))</f>
        <v>#REF!</v>
      </c>
      <c r="I2034" s="662" t="e">
        <f aca="false">IF(A2034="","",+G2034-H2034)</f>
        <v>#REF!</v>
      </c>
      <c r="J2034" s="662" t="e">
        <f aca="false">IF(A2034="","",IF(#REF!="","",PMT((1+D2034)^(1/12)-1,(#REF!*12)-A2034+1,-E2034)))</f>
        <v>#REF!</v>
      </c>
    </row>
    <row r="2035" customFormat="false" ht="14.25" hidden="false" customHeight="false" outlineLevel="0" collapsed="false">
      <c r="A2035" s="660" t="e">
        <f aca="false">IF(A2034="","",IF(A2034=#REF!*12,"",+A2034+1))</f>
        <v>#REF!</v>
      </c>
      <c r="B2035" s="661" t="e">
        <f aca="false">IF(A2035="","",+B2034)</f>
        <v>#REF!</v>
      </c>
      <c r="C2035" s="661" t="e">
        <f aca="false">IF(A2035="","",IF(#REF!+'Plano Prestação Mensal Proposta'!A2035&gt;120,0,ROUND(IF(B2035&gt;0.045,(0.045*0.5),(0.5)*B2035),7)))</f>
        <v>#REF!</v>
      </c>
      <c r="D2035" s="661" t="e">
        <f aca="false">IF(A2035="","",+B2035-C2035)</f>
        <v>#REF!</v>
      </c>
      <c r="E2035" s="662" t="e">
        <f aca="false">IF(A2035="","",IF(F2034="","",+E2034-F2034))</f>
        <v>#REF!</v>
      </c>
      <c r="F2035" s="662" t="e">
        <f aca="false">IF(A2035="","",IF(J2035="","",+J2035-H2035))</f>
        <v>#REF!</v>
      </c>
      <c r="G2035" s="662" t="e">
        <f aca="false">IF(A2035="","",IF(E2035="","",ROUND(+E2035*((1+B2035)^(1/12)-1),2)))</f>
        <v>#REF!</v>
      </c>
      <c r="H2035" s="662" t="e">
        <f aca="false">IF(A2035="","",IF(E2035="","",ROUND(+E2035*((1+D2035)^(1/12)-1),2)))</f>
        <v>#REF!</v>
      </c>
      <c r="I2035" s="662" t="e">
        <f aca="false">IF(A2035="","",+G2035-H2035)</f>
        <v>#REF!</v>
      </c>
      <c r="J2035" s="662" t="e">
        <f aca="false">IF(A2035="","",IF(#REF!="","",PMT((1+D2035)^(1/12)-1,(#REF!*12)-A2035+1,-E2035)))</f>
        <v>#REF!</v>
      </c>
    </row>
    <row r="2036" customFormat="false" ht="14.25" hidden="false" customHeight="false" outlineLevel="0" collapsed="false">
      <c r="A2036" s="660" t="e">
        <f aca="false">IF(A2035="","",IF(A2035=#REF!*12,"",+A2035+1))</f>
        <v>#REF!</v>
      </c>
      <c r="B2036" s="661" t="e">
        <f aca="false">IF(A2036="","",+B2035)</f>
        <v>#REF!</v>
      </c>
      <c r="C2036" s="661" t="e">
        <f aca="false">IF(A2036="","",IF(#REF!+'Plano Prestação Mensal Proposta'!A2036&gt;120,0,ROUND(IF(B2036&gt;0.045,(0.045*0.5),(0.5)*B2036),7)))</f>
        <v>#REF!</v>
      </c>
      <c r="D2036" s="661" t="e">
        <f aca="false">IF(A2036="","",+B2036-C2036)</f>
        <v>#REF!</v>
      </c>
      <c r="E2036" s="662" t="e">
        <f aca="false">IF(A2036="","",IF(F2035="","",+E2035-F2035))</f>
        <v>#REF!</v>
      </c>
      <c r="F2036" s="662" t="e">
        <f aca="false">IF(A2036="","",IF(J2036="","",+J2036-H2036))</f>
        <v>#REF!</v>
      </c>
      <c r="G2036" s="662" t="e">
        <f aca="false">IF(A2036="","",IF(E2036="","",ROUND(+E2036*((1+B2036)^(1/12)-1),2)))</f>
        <v>#REF!</v>
      </c>
      <c r="H2036" s="662" t="e">
        <f aca="false">IF(A2036="","",IF(E2036="","",ROUND(+E2036*((1+D2036)^(1/12)-1),2)))</f>
        <v>#REF!</v>
      </c>
      <c r="I2036" s="662" t="e">
        <f aca="false">IF(A2036="","",+G2036-H2036)</f>
        <v>#REF!</v>
      </c>
      <c r="J2036" s="662" t="e">
        <f aca="false">IF(A2036="","",IF(#REF!="","",PMT((1+D2036)^(1/12)-1,(#REF!*12)-A2036+1,-E2036)))</f>
        <v>#REF!</v>
      </c>
    </row>
    <row r="2037" customFormat="false" ht="14.25" hidden="false" customHeight="false" outlineLevel="0" collapsed="false">
      <c r="A2037" s="660" t="e">
        <f aca="false">IF(A2036="","",IF(A2036=#REF!*12,"",+A2036+1))</f>
        <v>#REF!</v>
      </c>
      <c r="B2037" s="661" t="e">
        <f aca="false">IF(A2037="","",+B2036)</f>
        <v>#REF!</v>
      </c>
      <c r="C2037" s="661" t="e">
        <f aca="false">IF(A2037="","",IF(#REF!+'Plano Prestação Mensal Proposta'!A2037&gt;120,0,ROUND(IF(B2037&gt;0.045,(0.045*0.5),(0.5)*B2037),7)))</f>
        <v>#REF!</v>
      </c>
      <c r="D2037" s="661" t="e">
        <f aca="false">IF(A2037="","",+B2037-C2037)</f>
        <v>#REF!</v>
      </c>
      <c r="E2037" s="662" t="e">
        <f aca="false">IF(A2037="","",IF(F2036="","",+E2036-F2036))</f>
        <v>#REF!</v>
      </c>
      <c r="F2037" s="662" t="e">
        <f aca="false">IF(A2037="","",IF(J2037="","",+J2037-H2037))</f>
        <v>#REF!</v>
      </c>
      <c r="G2037" s="662" t="e">
        <f aca="false">IF(A2037="","",IF(E2037="","",ROUND(+E2037*((1+B2037)^(1/12)-1),2)))</f>
        <v>#REF!</v>
      </c>
      <c r="H2037" s="662" t="e">
        <f aca="false">IF(A2037="","",IF(E2037="","",ROUND(+E2037*((1+D2037)^(1/12)-1),2)))</f>
        <v>#REF!</v>
      </c>
      <c r="I2037" s="662" t="e">
        <f aca="false">IF(A2037="","",+G2037-H2037)</f>
        <v>#REF!</v>
      </c>
      <c r="J2037" s="662" t="e">
        <f aca="false">IF(A2037="","",IF(#REF!="","",PMT((1+D2037)^(1/12)-1,(#REF!*12)-A2037+1,-E2037)))</f>
        <v>#REF!</v>
      </c>
    </row>
    <row r="2038" customFormat="false" ht="14.25" hidden="false" customHeight="false" outlineLevel="0" collapsed="false">
      <c r="A2038" s="660" t="e">
        <f aca="false">IF(A2037="","",IF(A2037=#REF!*12,"",+A2037+1))</f>
        <v>#REF!</v>
      </c>
      <c r="B2038" s="661" t="e">
        <f aca="false">IF(A2038="","",+B2037)</f>
        <v>#REF!</v>
      </c>
      <c r="C2038" s="661" t="e">
        <f aca="false">IF(A2038="","",IF(#REF!+'Plano Prestação Mensal Proposta'!A2038&gt;120,0,ROUND(IF(B2038&gt;0.045,(0.045*0.5),(0.5)*B2038),7)))</f>
        <v>#REF!</v>
      </c>
      <c r="D2038" s="661" t="e">
        <f aca="false">IF(A2038="","",+B2038-C2038)</f>
        <v>#REF!</v>
      </c>
      <c r="E2038" s="662" t="e">
        <f aca="false">IF(A2038="","",IF(F2037="","",+E2037-F2037))</f>
        <v>#REF!</v>
      </c>
      <c r="F2038" s="662" t="e">
        <f aca="false">IF(A2038="","",IF(J2038="","",+J2038-H2038))</f>
        <v>#REF!</v>
      </c>
      <c r="G2038" s="662" t="e">
        <f aca="false">IF(A2038="","",IF(E2038="","",ROUND(+E2038*((1+B2038)^(1/12)-1),2)))</f>
        <v>#REF!</v>
      </c>
      <c r="H2038" s="662" t="e">
        <f aca="false">IF(A2038="","",IF(E2038="","",ROUND(+E2038*((1+D2038)^(1/12)-1),2)))</f>
        <v>#REF!</v>
      </c>
      <c r="I2038" s="662" t="e">
        <f aca="false">IF(A2038="","",+G2038-H2038)</f>
        <v>#REF!</v>
      </c>
      <c r="J2038" s="662" t="e">
        <f aca="false">IF(A2038="","",IF(#REF!="","",PMT((1+D2038)^(1/12)-1,(#REF!*12)-A2038+1,-E2038)))</f>
        <v>#REF!</v>
      </c>
    </row>
    <row r="2039" customFormat="false" ht="14.25" hidden="false" customHeight="false" outlineLevel="0" collapsed="false">
      <c r="A2039" s="660" t="e">
        <f aca="false">IF(A2038="","",IF(A2038=#REF!*12,"",+A2038+1))</f>
        <v>#REF!</v>
      </c>
      <c r="B2039" s="661" t="e">
        <f aca="false">IF(A2039="","",+B2038)</f>
        <v>#REF!</v>
      </c>
      <c r="C2039" s="661" t="e">
        <f aca="false">IF(A2039="","",IF(#REF!+'Plano Prestação Mensal Proposta'!A2039&gt;120,0,ROUND(IF(B2039&gt;0.045,(0.045*0.5),(0.5)*B2039),7)))</f>
        <v>#REF!</v>
      </c>
      <c r="D2039" s="661" t="e">
        <f aca="false">IF(A2039="","",+B2039-C2039)</f>
        <v>#REF!</v>
      </c>
      <c r="E2039" s="662" t="e">
        <f aca="false">IF(A2039="","",IF(F2038="","",+E2038-F2038))</f>
        <v>#REF!</v>
      </c>
      <c r="F2039" s="662" t="e">
        <f aca="false">IF(A2039="","",IF(J2039="","",+J2039-H2039))</f>
        <v>#REF!</v>
      </c>
      <c r="G2039" s="662" t="e">
        <f aca="false">IF(A2039="","",IF(E2039="","",ROUND(+E2039*((1+B2039)^(1/12)-1),2)))</f>
        <v>#REF!</v>
      </c>
      <c r="H2039" s="662" t="e">
        <f aca="false">IF(A2039="","",IF(E2039="","",ROUND(+E2039*((1+D2039)^(1/12)-1),2)))</f>
        <v>#REF!</v>
      </c>
      <c r="I2039" s="662" t="e">
        <f aca="false">IF(A2039="","",+G2039-H2039)</f>
        <v>#REF!</v>
      </c>
      <c r="J2039" s="662" t="e">
        <f aca="false">IF(A2039="","",IF(#REF!="","",PMT((1+D2039)^(1/12)-1,(#REF!*12)-A2039+1,-E2039)))</f>
        <v>#REF!</v>
      </c>
    </row>
    <row r="2040" customFormat="false" ht="14.25" hidden="false" customHeight="false" outlineLevel="0" collapsed="false">
      <c r="A2040" s="660" t="e">
        <f aca="false">IF(A2039="","",IF(A2039=#REF!*12,"",+A2039+1))</f>
        <v>#REF!</v>
      </c>
      <c r="B2040" s="661" t="e">
        <f aca="false">IF(A2040="","",+B2039)</f>
        <v>#REF!</v>
      </c>
      <c r="C2040" s="661" t="e">
        <f aca="false">IF(A2040="","",IF(#REF!+'Plano Prestação Mensal Proposta'!A2040&gt;120,0,ROUND(IF(B2040&gt;0.045,(0.045*0.5),(0.5)*B2040),7)))</f>
        <v>#REF!</v>
      </c>
      <c r="D2040" s="661" t="e">
        <f aca="false">IF(A2040="","",+B2040-C2040)</f>
        <v>#REF!</v>
      </c>
      <c r="E2040" s="662" t="e">
        <f aca="false">IF(A2040="","",IF(F2039="","",+E2039-F2039))</f>
        <v>#REF!</v>
      </c>
      <c r="F2040" s="662" t="e">
        <f aca="false">IF(A2040="","",IF(J2040="","",+J2040-H2040))</f>
        <v>#REF!</v>
      </c>
      <c r="G2040" s="662" t="e">
        <f aca="false">IF(A2040="","",IF(E2040="","",ROUND(+E2040*((1+B2040)^(1/12)-1),2)))</f>
        <v>#REF!</v>
      </c>
      <c r="H2040" s="662" t="e">
        <f aca="false">IF(A2040="","",IF(E2040="","",ROUND(+E2040*((1+D2040)^(1/12)-1),2)))</f>
        <v>#REF!</v>
      </c>
      <c r="I2040" s="662" t="e">
        <f aca="false">IF(A2040="","",+G2040-H2040)</f>
        <v>#REF!</v>
      </c>
      <c r="J2040" s="662" t="e">
        <f aca="false">IF(A2040="","",IF(#REF!="","",PMT((1+D2040)^(1/12)-1,(#REF!*12)-A2040+1,-E2040)))</f>
        <v>#REF!</v>
      </c>
    </row>
    <row r="2041" customFormat="false" ht="14.25" hidden="false" customHeight="false" outlineLevel="0" collapsed="false">
      <c r="A2041" s="660" t="e">
        <f aca="false">IF(A2040="","",IF(A2040=#REF!*12,"",+A2040+1))</f>
        <v>#REF!</v>
      </c>
      <c r="B2041" s="661" t="e">
        <f aca="false">IF(A2041="","",+B2040)</f>
        <v>#REF!</v>
      </c>
      <c r="C2041" s="661" t="e">
        <f aca="false">IF(A2041="","",IF(#REF!+'Plano Prestação Mensal Proposta'!A2041&gt;120,0,ROUND(IF(B2041&gt;0.045,(0.045*0.5),(0.5)*B2041),7)))</f>
        <v>#REF!</v>
      </c>
      <c r="D2041" s="661" t="e">
        <f aca="false">IF(A2041="","",+B2041-C2041)</f>
        <v>#REF!</v>
      </c>
      <c r="E2041" s="662" t="e">
        <f aca="false">IF(A2041="","",IF(F2040="","",+E2040-F2040))</f>
        <v>#REF!</v>
      </c>
      <c r="F2041" s="662" t="e">
        <f aca="false">IF(A2041="","",IF(J2041="","",+J2041-H2041))</f>
        <v>#REF!</v>
      </c>
      <c r="G2041" s="662" t="e">
        <f aca="false">IF(A2041="","",IF(E2041="","",ROUND(+E2041*((1+B2041)^(1/12)-1),2)))</f>
        <v>#REF!</v>
      </c>
      <c r="H2041" s="662" t="e">
        <f aca="false">IF(A2041="","",IF(E2041="","",ROUND(+E2041*((1+D2041)^(1/12)-1),2)))</f>
        <v>#REF!</v>
      </c>
      <c r="I2041" s="662" t="e">
        <f aca="false">IF(A2041="","",+G2041-H2041)</f>
        <v>#REF!</v>
      </c>
      <c r="J2041" s="662" t="e">
        <f aca="false">IF(A2041="","",IF(#REF!="","",PMT((1+D2041)^(1/12)-1,(#REF!*12)-A2041+1,-E2041)))</f>
        <v>#REF!</v>
      </c>
    </row>
    <row r="2042" customFormat="false" ht="14.25" hidden="false" customHeight="false" outlineLevel="0" collapsed="false">
      <c r="A2042" s="660" t="e">
        <f aca="false">IF(A2041="","",IF(A2041=#REF!*12,"",+A2041+1))</f>
        <v>#REF!</v>
      </c>
      <c r="B2042" s="661" t="e">
        <f aca="false">IF(A2042="","",+B2041)</f>
        <v>#REF!</v>
      </c>
      <c r="C2042" s="661" t="e">
        <f aca="false">IF(A2042="","",IF(#REF!+'Plano Prestação Mensal Proposta'!A2042&gt;120,0,ROUND(IF(B2042&gt;0.045,(0.045*0.5),(0.5)*B2042),7)))</f>
        <v>#REF!</v>
      </c>
      <c r="D2042" s="661" t="e">
        <f aca="false">IF(A2042="","",+B2042-C2042)</f>
        <v>#REF!</v>
      </c>
      <c r="E2042" s="662" t="e">
        <f aca="false">IF(A2042="","",IF(F2041="","",+E2041-F2041))</f>
        <v>#REF!</v>
      </c>
      <c r="F2042" s="662" t="e">
        <f aca="false">IF(A2042="","",IF(J2042="","",+J2042-H2042))</f>
        <v>#REF!</v>
      </c>
      <c r="G2042" s="662" t="e">
        <f aca="false">IF(A2042="","",IF(E2042="","",ROUND(+E2042*((1+B2042)^(1/12)-1),2)))</f>
        <v>#REF!</v>
      </c>
      <c r="H2042" s="662" t="e">
        <f aca="false">IF(A2042="","",IF(E2042="","",ROUND(+E2042*((1+D2042)^(1/12)-1),2)))</f>
        <v>#REF!</v>
      </c>
      <c r="I2042" s="662" t="e">
        <f aca="false">IF(A2042="","",+G2042-H2042)</f>
        <v>#REF!</v>
      </c>
      <c r="J2042" s="662" t="e">
        <f aca="false">IF(A2042="","",IF(#REF!="","",PMT((1+D2042)^(1/12)-1,(#REF!*12)-A2042+1,-E2042)))</f>
        <v>#REF!</v>
      </c>
    </row>
    <row r="2043" customFormat="false" ht="14.25" hidden="false" customHeight="false" outlineLevel="0" collapsed="false">
      <c r="A2043" s="660" t="e">
        <f aca="false">IF(A2042="","",IF(A2042=#REF!*12,"",+A2042+1))</f>
        <v>#REF!</v>
      </c>
      <c r="B2043" s="661" t="e">
        <f aca="false">IF(A2043="","",+B2042)</f>
        <v>#REF!</v>
      </c>
      <c r="C2043" s="661" t="e">
        <f aca="false">IF(A2043="","",IF(#REF!+'Plano Prestação Mensal Proposta'!A2043&gt;120,0,ROUND(IF(B2043&gt;0.045,(0.045*0.5),(0.5)*B2043),7)))</f>
        <v>#REF!</v>
      </c>
      <c r="D2043" s="661" t="e">
        <f aca="false">IF(A2043="","",+B2043-C2043)</f>
        <v>#REF!</v>
      </c>
      <c r="E2043" s="662" t="e">
        <f aca="false">IF(A2043="","",IF(F2042="","",+E2042-F2042))</f>
        <v>#REF!</v>
      </c>
      <c r="F2043" s="662" t="e">
        <f aca="false">IF(A2043="","",IF(J2043="","",+J2043-H2043))</f>
        <v>#REF!</v>
      </c>
      <c r="G2043" s="662" t="e">
        <f aca="false">IF(A2043="","",IF(E2043="","",ROUND(+E2043*((1+B2043)^(1/12)-1),2)))</f>
        <v>#REF!</v>
      </c>
      <c r="H2043" s="662" t="e">
        <f aca="false">IF(A2043="","",IF(E2043="","",ROUND(+E2043*((1+D2043)^(1/12)-1),2)))</f>
        <v>#REF!</v>
      </c>
      <c r="I2043" s="662" t="e">
        <f aca="false">IF(A2043="","",+G2043-H2043)</f>
        <v>#REF!</v>
      </c>
      <c r="J2043" s="662" t="e">
        <f aca="false">IF(A2043="","",IF(#REF!="","",PMT((1+D2043)^(1/12)-1,(#REF!*12)-A2043+1,-E2043)))</f>
        <v>#REF!</v>
      </c>
    </row>
    <row r="2044" customFormat="false" ht="14.25" hidden="false" customHeight="false" outlineLevel="0" collapsed="false">
      <c r="A2044" s="660" t="e">
        <f aca="false">IF(A2043="","",IF(A2043=#REF!*12,"",+A2043+1))</f>
        <v>#REF!</v>
      </c>
      <c r="B2044" s="661" t="e">
        <f aca="false">IF(A2044="","",+B2043)</f>
        <v>#REF!</v>
      </c>
      <c r="C2044" s="661" t="e">
        <f aca="false">IF(A2044="","",IF(#REF!+'Plano Prestação Mensal Proposta'!A2044&gt;120,0,ROUND(IF(B2044&gt;0.045,(0.045*0.5),(0.5)*B2044),7)))</f>
        <v>#REF!</v>
      </c>
      <c r="D2044" s="661" t="e">
        <f aca="false">IF(A2044="","",+B2044-C2044)</f>
        <v>#REF!</v>
      </c>
      <c r="E2044" s="662" t="e">
        <f aca="false">IF(A2044="","",IF(F2043="","",+E2043-F2043))</f>
        <v>#REF!</v>
      </c>
      <c r="F2044" s="662" t="e">
        <f aca="false">IF(A2044="","",IF(J2044="","",+J2044-H2044))</f>
        <v>#REF!</v>
      </c>
      <c r="G2044" s="662" t="e">
        <f aca="false">IF(A2044="","",IF(E2044="","",ROUND(+E2044*((1+B2044)^(1/12)-1),2)))</f>
        <v>#REF!</v>
      </c>
      <c r="H2044" s="662" t="e">
        <f aca="false">IF(A2044="","",IF(E2044="","",ROUND(+E2044*((1+D2044)^(1/12)-1),2)))</f>
        <v>#REF!</v>
      </c>
      <c r="I2044" s="662" t="e">
        <f aca="false">IF(A2044="","",+G2044-H2044)</f>
        <v>#REF!</v>
      </c>
      <c r="J2044" s="662" t="e">
        <f aca="false">IF(A2044="","",IF(#REF!="","",PMT((1+D2044)^(1/12)-1,(#REF!*12)-A2044+1,-E2044)))</f>
        <v>#REF!</v>
      </c>
    </row>
    <row r="2045" customFormat="false" ht="14.25" hidden="false" customHeight="false" outlineLevel="0" collapsed="false">
      <c r="A2045" s="660" t="e">
        <f aca="false">IF(A2044="","",IF(A2044=#REF!*12,"",+A2044+1))</f>
        <v>#REF!</v>
      </c>
      <c r="B2045" s="661" t="e">
        <f aca="false">IF(A2045="","",+B2044)</f>
        <v>#REF!</v>
      </c>
      <c r="C2045" s="661" t="e">
        <f aca="false">IF(A2045="","",IF(#REF!+'Plano Prestação Mensal Proposta'!A2045&gt;120,0,ROUND(IF(B2045&gt;0.045,(0.045*0.5),(0.5)*B2045),7)))</f>
        <v>#REF!</v>
      </c>
      <c r="D2045" s="661" t="e">
        <f aca="false">IF(A2045="","",+B2045-C2045)</f>
        <v>#REF!</v>
      </c>
      <c r="E2045" s="662" t="e">
        <f aca="false">IF(A2045="","",IF(F2044="","",+E2044-F2044))</f>
        <v>#REF!</v>
      </c>
      <c r="F2045" s="662" t="e">
        <f aca="false">IF(A2045="","",IF(J2045="","",+J2045-H2045))</f>
        <v>#REF!</v>
      </c>
      <c r="G2045" s="662" t="e">
        <f aca="false">IF(A2045="","",IF(E2045="","",ROUND(+E2045*((1+B2045)^(1/12)-1),2)))</f>
        <v>#REF!</v>
      </c>
      <c r="H2045" s="662" t="e">
        <f aca="false">IF(A2045="","",IF(E2045="","",ROUND(+E2045*((1+D2045)^(1/12)-1),2)))</f>
        <v>#REF!</v>
      </c>
      <c r="I2045" s="662" t="e">
        <f aca="false">IF(A2045="","",+G2045-H2045)</f>
        <v>#REF!</v>
      </c>
      <c r="J2045" s="662" t="e">
        <f aca="false">IF(A2045="","",IF(#REF!="","",PMT((1+D2045)^(1/12)-1,(#REF!*12)-A2045+1,-E2045)))</f>
        <v>#REF!</v>
      </c>
    </row>
    <row r="2046" customFormat="false" ht="14.25" hidden="false" customHeight="false" outlineLevel="0" collapsed="false">
      <c r="A2046" s="660" t="e">
        <f aca="false">IF(A2045="","",IF(A2045=#REF!*12,"",+A2045+1))</f>
        <v>#REF!</v>
      </c>
      <c r="B2046" s="661" t="e">
        <f aca="false">IF(A2046="","",+B2045)</f>
        <v>#REF!</v>
      </c>
      <c r="C2046" s="661" t="e">
        <f aca="false">IF(A2046="","",IF(#REF!+'Plano Prestação Mensal Proposta'!A2046&gt;120,0,ROUND(IF(B2046&gt;0.045,(0.045*0.5),(0.5)*B2046),7)))</f>
        <v>#REF!</v>
      </c>
      <c r="D2046" s="661" t="e">
        <f aca="false">IF(A2046="","",+B2046-C2046)</f>
        <v>#REF!</v>
      </c>
      <c r="E2046" s="662" t="e">
        <f aca="false">IF(A2046="","",IF(F2045="","",+E2045-F2045))</f>
        <v>#REF!</v>
      </c>
      <c r="F2046" s="662" t="e">
        <f aca="false">IF(A2046="","",IF(J2046="","",+J2046-H2046))</f>
        <v>#REF!</v>
      </c>
      <c r="G2046" s="662" t="e">
        <f aca="false">IF(A2046="","",IF(E2046="","",ROUND(+E2046*((1+B2046)^(1/12)-1),2)))</f>
        <v>#REF!</v>
      </c>
      <c r="H2046" s="662" t="e">
        <f aca="false">IF(A2046="","",IF(E2046="","",ROUND(+E2046*((1+D2046)^(1/12)-1),2)))</f>
        <v>#REF!</v>
      </c>
      <c r="I2046" s="662" t="e">
        <f aca="false">IF(A2046="","",+G2046-H2046)</f>
        <v>#REF!</v>
      </c>
      <c r="J2046" s="662" t="e">
        <f aca="false">IF(A2046="","",IF(#REF!="","",PMT((1+D2046)^(1/12)-1,(#REF!*12)-A2046+1,-E2046)))</f>
        <v>#REF!</v>
      </c>
    </row>
    <row r="2047" customFormat="false" ht="14.25" hidden="false" customHeight="false" outlineLevel="0" collapsed="false">
      <c r="A2047" s="660" t="e">
        <f aca="false">IF(A2046="","",IF(A2046=#REF!*12,"",+A2046+1))</f>
        <v>#REF!</v>
      </c>
      <c r="B2047" s="661" t="e">
        <f aca="false">IF(A2047="","",+B2046)</f>
        <v>#REF!</v>
      </c>
      <c r="C2047" s="661" t="e">
        <f aca="false">IF(A2047="","",IF(#REF!+'Plano Prestação Mensal Proposta'!A2047&gt;120,0,ROUND(IF(B2047&gt;0.045,(0.045*0.5),(0.5)*B2047),7)))</f>
        <v>#REF!</v>
      </c>
      <c r="D2047" s="661" t="e">
        <f aca="false">IF(A2047="","",+B2047-C2047)</f>
        <v>#REF!</v>
      </c>
      <c r="E2047" s="662" t="e">
        <f aca="false">IF(A2047="","",IF(F2046="","",+E2046-F2046))</f>
        <v>#REF!</v>
      </c>
      <c r="F2047" s="662" t="e">
        <f aca="false">IF(A2047="","",IF(J2047="","",+J2047-H2047))</f>
        <v>#REF!</v>
      </c>
      <c r="G2047" s="662" t="e">
        <f aca="false">IF(A2047="","",IF(E2047="","",ROUND(+E2047*((1+B2047)^(1/12)-1),2)))</f>
        <v>#REF!</v>
      </c>
      <c r="H2047" s="662" t="e">
        <f aca="false">IF(A2047="","",IF(E2047="","",ROUND(+E2047*((1+D2047)^(1/12)-1),2)))</f>
        <v>#REF!</v>
      </c>
      <c r="I2047" s="662" t="e">
        <f aca="false">IF(A2047="","",+G2047-H2047)</f>
        <v>#REF!</v>
      </c>
      <c r="J2047" s="662" t="e">
        <f aca="false">IF(A2047="","",IF(#REF!="","",PMT((1+D2047)^(1/12)-1,(#REF!*12)-A2047+1,-E2047)))</f>
        <v>#REF!</v>
      </c>
    </row>
    <row r="2048" customFormat="false" ht="14.25" hidden="false" customHeight="false" outlineLevel="0" collapsed="false">
      <c r="A2048" s="660" t="e">
        <f aca="false">IF(A2047="","",IF(A2047=#REF!*12,"",+A2047+1))</f>
        <v>#REF!</v>
      </c>
      <c r="B2048" s="661" t="e">
        <f aca="false">IF(A2048="","",+B2047)</f>
        <v>#REF!</v>
      </c>
      <c r="C2048" s="661" t="e">
        <f aca="false">IF(A2048="","",IF(#REF!+'Plano Prestação Mensal Proposta'!A2048&gt;120,0,ROUND(IF(B2048&gt;0.045,(0.045*0.5),(0.5)*B2048),7)))</f>
        <v>#REF!</v>
      </c>
      <c r="D2048" s="661" t="e">
        <f aca="false">IF(A2048="","",+B2048-C2048)</f>
        <v>#REF!</v>
      </c>
      <c r="E2048" s="662" t="e">
        <f aca="false">IF(A2048="","",IF(F2047="","",+E2047-F2047))</f>
        <v>#REF!</v>
      </c>
      <c r="F2048" s="662" t="e">
        <f aca="false">IF(A2048="","",IF(J2048="","",+J2048-H2048))</f>
        <v>#REF!</v>
      </c>
      <c r="G2048" s="662" t="e">
        <f aca="false">IF(A2048="","",IF(E2048="","",ROUND(+E2048*((1+B2048)^(1/12)-1),2)))</f>
        <v>#REF!</v>
      </c>
      <c r="H2048" s="662" t="e">
        <f aca="false">IF(A2048="","",IF(E2048="","",ROUND(+E2048*((1+D2048)^(1/12)-1),2)))</f>
        <v>#REF!</v>
      </c>
      <c r="I2048" s="662" t="e">
        <f aca="false">IF(A2048="","",+G2048-H2048)</f>
        <v>#REF!</v>
      </c>
      <c r="J2048" s="662" t="e">
        <f aca="false">IF(A2048="","",IF(#REF!="","",PMT((1+D2048)^(1/12)-1,(#REF!*12)-A2048+1,-E2048)))</f>
        <v>#REF!</v>
      </c>
    </row>
    <row r="2049" customFormat="false" ht="14.25" hidden="false" customHeight="false" outlineLevel="0" collapsed="false">
      <c r="A2049" s="660" t="e">
        <f aca="false">IF(A2048="","",IF(A2048=#REF!*12,"",+A2048+1))</f>
        <v>#REF!</v>
      </c>
      <c r="B2049" s="661" t="e">
        <f aca="false">IF(A2049="","",+B2048)</f>
        <v>#REF!</v>
      </c>
      <c r="C2049" s="661" t="e">
        <f aca="false">IF(A2049="","",IF(#REF!+'Plano Prestação Mensal Proposta'!A2049&gt;120,0,ROUND(IF(B2049&gt;0.045,(0.045*0.5),(0.5)*B2049),7)))</f>
        <v>#REF!</v>
      </c>
      <c r="D2049" s="661" t="e">
        <f aca="false">IF(A2049="","",+B2049-C2049)</f>
        <v>#REF!</v>
      </c>
      <c r="E2049" s="662" t="e">
        <f aca="false">IF(A2049="","",IF(F2048="","",+E2048-F2048))</f>
        <v>#REF!</v>
      </c>
      <c r="F2049" s="662" t="e">
        <f aca="false">IF(A2049="","",IF(J2049="","",+J2049-H2049))</f>
        <v>#REF!</v>
      </c>
      <c r="G2049" s="662" t="e">
        <f aca="false">IF(A2049="","",IF(E2049="","",ROUND(+E2049*((1+B2049)^(1/12)-1),2)))</f>
        <v>#REF!</v>
      </c>
      <c r="H2049" s="662" t="e">
        <f aca="false">IF(A2049="","",IF(E2049="","",ROUND(+E2049*((1+D2049)^(1/12)-1),2)))</f>
        <v>#REF!</v>
      </c>
      <c r="I2049" s="662" t="e">
        <f aca="false">IF(A2049="","",+G2049-H2049)</f>
        <v>#REF!</v>
      </c>
      <c r="J2049" s="662" t="e">
        <f aca="false">IF(A2049="","",IF(#REF!="","",PMT((1+D2049)^(1/12)-1,(#REF!*12)-A2049+1,-E2049)))</f>
        <v>#REF!</v>
      </c>
    </row>
    <row r="2050" customFormat="false" ht="14.25" hidden="false" customHeight="false" outlineLevel="0" collapsed="false">
      <c r="A2050" s="660" t="e">
        <f aca="false">IF(A2049="","",IF(A2049=#REF!*12,"",+A2049+1))</f>
        <v>#REF!</v>
      </c>
      <c r="B2050" s="661" t="e">
        <f aca="false">IF(A2050="","",+B2049)</f>
        <v>#REF!</v>
      </c>
      <c r="C2050" s="661" t="e">
        <f aca="false">IF(A2050="","",IF(#REF!+'Plano Prestação Mensal Proposta'!A2050&gt;120,0,ROUND(IF(B2050&gt;0.045,(0.045*0.5),(0.5)*B2050),7)))</f>
        <v>#REF!</v>
      </c>
      <c r="D2050" s="661" t="e">
        <f aca="false">IF(A2050="","",+B2050-C2050)</f>
        <v>#REF!</v>
      </c>
      <c r="E2050" s="662" t="e">
        <f aca="false">IF(A2050="","",IF(F2049="","",+E2049-F2049))</f>
        <v>#REF!</v>
      </c>
      <c r="F2050" s="662" t="e">
        <f aca="false">IF(A2050="","",IF(J2050="","",+J2050-H2050))</f>
        <v>#REF!</v>
      </c>
      <c r="G2050" s="662" t="e">
        <f aca="false">IF(A2050="","",IF(E2050="","",ROUND(+E2050*((1+B2050)^(1/12)-1),2)))</f>
        <v>#REF!</v>
      </c>
      <c r="H2050" s="662" t="e">
        <f aca="false">IF(A2050="","",IF(E2050="","",ROUND(+E2050*((1+D2050)^(1/12)-1),2)))</f>
        <v>#REF!</v>
      </c>
      <c r="I2050" s="662" t="e">
        <f aca="false">IF(A2050="","",+G2050-H2050)</f>
        <v>#REF!</v>
      </c>
      <c r="J2050" s="662" t="e">
        <f aca="false">IF(A2050="","",IF(#REF!="","",PMT((1+D2050)^(1/12)-1,(#REF!*12)-A2050+1,-E2050)))</f>
        <v>#REF!</v>
      </c>
    </row>
    <row r="2051" customFormat="false" ht="14.25" hidden="false" customHeight="false" outlineLevel="0" collapsed="false">
      <c r="A2051" s="660" t="e">
        <f aca="false">IF(A2050="","",IF(A2050=#REF!*12,"",+A2050+1))</f>
        <v>#REF!</v>
      </c>
      <c r="B2051" s="661" t="e">
        <f aca="false">IF(A2051="","",+B2050)</f>
        <v>#REF!</v>
      </c>
      <c r="C2051" s="661" t="e">
        <f aca="false">IF(A2051="","",IF(#REF!+'Plano Prestação Mensal Proposta'!A2051&gt;120,0,ROUND(IF(B2051&gt;0.045,(0.045*0.5),(0.5)*B2051),7)))</f>
        <v>#REF!</v>
      </c>
      <c r="D2051" s="661" t="e">
        <f aca="false">IF(A2051="","",+B2051-C2051)</f>
        <v>#REF!</v>
      </c>
      <c r="E2051" s="662" t="e">
        <f aca="false">IF(A2051="","",IF(F2050="","",+E2050-F2050))</f>
        <v>#REF!</v>
      </c>
      <c r="F2051" s="662" t="e">
        <f aca="false">IF(A2051="","",IF(J2051="","",+J2051-H2051))</f>
        <v>#REF!</v>
      </c>
      <c r="G2051" s="662" t="e">
        <f aca="false">IF(A2051="","",IF(E2051="","",ROUND(+E2051*((1+B2051)^(1/12)-1),2)))</f>
        <v>#REF!</v>
      </c>
      <c r="H2051" s="662" t="e">
        <f aca="false">IF(A2051="","",IF(E2051="","",ROUND(+E2051*((1+D2051)^(1/12)-1),2)))</f>
        <v>#REF!</v>
      </c>
      <c r="I2051" s="662" t="e">
        <f aca="false">IF(A2051="","",+G2051-H2051)</f>
        <v>#REF!</v>
      </c>
      <c r="J2051" s="662" t="e">
        <f aca="false">IF(A2051="","",IF(#REF!="","",PMT((1+D2051)^(1/12)-1,(#REF!*12)-A2051+1,-E2051)))</f>
        <v>#REF!</v>
      </c>
    </row>
    <row r="2052" customFormat="false" ht="14.25" hidden="false" customHeight="false" outlineLevel="0" collapsed="false">
      <c r="A2052" s="660" t="e">
        <f aca="false">IF(A2051="","",IF(A2051=#REF!*12,"",+A2051+1))</f>
        <v>#REF!</v>
      </c>
      <c r="B2052" s="661" t="e">
        <f aca="false">IF(A2052="","",+B2051)</f>
        <v>#REF!</v>
      </c>
      <c r="C2052" s="661" t="e">
        <f aca="false">IF(A2052="","",IF(#REF!+'Plano Prestação Mensal Proposta'!A2052&gt;120,0,ROUND(IF(B2052&gt;0.045,(0.045*0.5),(0.5)*B2052),7)))</f>
        <v>#REF!</v>
      </c>
      <c r="D2052" s="661" t="e">
        <f aca="false">IF(A2052="","",+B2052-C2052)</f>
        <v>#REF!</v>
      </c>
      <c r="E2052" s="662" t="e">
        <f aca="false">IF(A2052="","",IF(F2051="","",+E2051-F2051))</f>
        <v>#REF!</v>
      </c>
      <c r="F2052" s="662" t="e">
        <f aca="false">IF(A2052="","",IF(J2052="","",+J2052-H2052))</f>
        <v>#REF!</v>
      </c>
      <c r="G2052" s="662" t="e">
        <f aca="false">IF(A2052="","",IF(E2052="","",ROUND(+E2052*((1+B2052)^(1/12)-1),2)))</f>
        <v>#REF!</v>
      </c>
      <c r="H2052" s="662" t="e">
        <f aca="false">IF(A2052="","",IF(E2052="","",ROUND(+E2052*((1+D2052)^(1/12)-1),2)))</f>
        <v>#REF!</v>
      </c>
      <c r="I2052" s="662" t="e">
        <f aca="false">IF(A2052="","",+G2052-H2052)</f>
        <v>#REF!</v>
      </c>
      <c r="J2052" s="662" t="e">
        <f aca="false">IF(A2052="","",IF(#REF!="","",PMT((1+D2052)^(1/12)-1,(#REF!*12)-A2052+1,-E2052)))</f>
        <v>#REF!</v>
      </c>
    </row>
    <row r="2053" customFormat="false" ht="14.25" hidden="false" customHeight="false" outlineLevel="0" collapsed="false">
      <c r="A2053" s="660" t="e">
        <f aca="false">IF(A2052="","",IF(A2052=#REF!*12,"",+A2052+1))</f>
        <v>#REF!</v>
      </c>
      <c r="B2053" s="661" t="e">
        <f aca="false">IF(A2053="","",+B2052)</f>
        <v>#REF!</v>
      </c>
      <c r="C2053" s="661" t="e">
        <f aca="false">IF(A2053="","",IF(#REF!+'Plano Prestação Mensal Proposta'!A2053&gt;120,0,ROUND(IF(B2053&gt;0.045,(0.045*0.5),(0.5)*B2053),7)))</f>
        <v>#REF!</v>
      </c>
      <c r="D2053" s="661" t="e">
        <f aca="false">IF(A2053="","",+B2053-C2053)</f>
        <v>#REF!</v>
      </c>
      <c r="E2053" s="662" t="e">
        <f aca="false">IF(A2053="","",IF(F2052="","",+E2052-F2052))</f>
        <v>#REF!</v>
      </c>
      <c r="F2053" s="662" t="e">
        <f aca="false">IF(A2053="","",IF(J2053="","",+J2053-H2053))</f>
        <v>#REF!</v>
      </c>
      <c r="G2053" s="662" t="e">
        <f aca="false">IF(A2053="","",IF(E2053="","",ROUND(+E2053*((1+B2053)^(1/12)-1),2)))</f>
        <v>#REF!</v>
      </c>
      <c r="H2053" s="662" t="e">
        <f aca="false">IF(A2053="","",IF(E2053="","",ROUND(+E2053*((1+D2053)^(1/12)-1),2)))</f>
        <v>#REF!</v>
      </c>
      <c r="I2053" s="662" t="e">
        <f aca="false">IF(A2053="","",+G2053-H2053)</f>
        <v>#REF!</v>
      </c>
      <c r="J2053" s="662" t="e">
        <f aca="false">IF(A2053="","",IF(#REF!="","",PMT((1+D2053)^(1/12)-1,(#REF!*12)-A2053+1,-E2053)))</f>
        <v>#REF!</v>
      </c>
    </row>
    <row r="2054" customFormat="false" ht="14.25" hidden="false" customHeight="false" outlineLevel="0" collapsed="false">
      <c r="A2054" s="660" t="e">
        <f aca="false">IF(A2053="","",IF(A2053=#REF!*12,"",+A2053+1))</f>
        <v>#REF!</v>
      </c>
      <c r="B2054" s="661" t="e">
        <f aca="false">IF(A2054="","",+B2053)</f>
        <v>#REF!</v>
      </c>
      <c r="C2054" s="661" t="e">
        <f aca="false">IF(A2054="","",IF(#REF!+'Plano Prestação Mensal Proposta'!A2054&gt;120,0,ROUND(IF(B2054&gt;0.045,(0.045*0.5),(0.5)*B2054),7)))</f>
        <v>#REF!</v>
      </c>
      <c r="D2054" s="661" t="e">
        <f aca="false">IF(A2054="","",+B2054-C2054)</f>
        <v>#REF!</v>
      </c>
      <c r="E2054" s="662" t="e">
        <f aca="false">IF(A2054="","",IF(F2053="","",+E2053-F2053))</f>
        <v>#REF!</v>
      </c>
      <c r="F2054" s="662" t="e">
        <f aca="false">IF(A2054="","",IF(J2054="","",+J2054-H2054))</f>
        <v>#REF!</v>
      </c>
      <c r="G2054" s="662" t="e">
        <f aca="false">IF(A2054="","",IF(E2054="","",ROUND(+E2054*((1+B2054)^(1/12)-1),2)))</f>
        <v>#REF!</v>
      </c>
      <c r="H2054" s="662" t="e">
        <f aca="false">IF(A2054="","",IF(E2054="","",ROUND(+E2054*((1+D2054)^(1/12)-1),2)))</f>
        <v>#REF!</v>
      </c>
      <c r="I2054" s="662" t="e">
        <f aca="false">IF(A2054="","",+G2054-H2054)</f>
        <v>#REF!</v>
      </c>
      <c r="J2054" s="662" t="e">
        <f aca="false">IF(A2054="","",IF(#REF!="","",PMT((1+D2054)^(1/12)-1,(#REF!*12)-A2054+1,-E2054)))</f>
        <v>#REF!</v>
      </c>
    </row>
    <row r="2055" customFormat="false" ht="14.25" hidden="false" customHeight="false" outlineLevel="0" collapsed="false">
      <c r="A2055" s="660" t="e">
        <f aca="false">IF(A2054="","",IF(A2054=#REF!*12,"",+A2054+1))</f>
        <v>#REF!</v>
      </c>
      <c r="B2055" s="661" t="e">
        <f aca="false">IF(A2055="","",+B2054)</f>
        <v>#REF!</v>
      </c>
      <c r="C2055" s="661" t="e">
        <f aca="false">IF(A2055="","",IF(#REF!+'Plano Prestação Mensal Proposta'!A2055&gt;120,0,ROUND(IF(B2055&gt;0.045,(0.045*0.5),(0.5)*B2055),7)))</f>
        <v>#REF!</v>
      </c>
      <c r="D2055" s="661" t="e">
        <f aca="false">IF(A2055="","",+B2055-C2055)</f>
        <v>#REF!</v>
      </c>
      <c r="E2055" s="662" t="e">
        <f aca="false">IF(A2055="","",IF(F2054="","",+E2054-F2054))</f>
        <v>#REF!</v>
      </c>
      <c r="F2055" s="662" t="e">
        <f aca="false">IF(A2055="","",IF(J2055="","",+J2055-H2055))</f>
        <v>#REF!</v>
      </c>
      <c r="G2055" s="662" t="e">
        <f aca="false">IF(A2055="","",IF(E2055="","",ROUND(+E2055*((1+B2055)^(1/12)-1),2)))</f>
        <v>#REF!</v>
      </c>
      <c r="H2055" s="662" t="e">
        <f aca="false">IF(A2055="","",IF(E2055="","",ROUND(+E2055*((1+D2055)^(1/12)-1),2)))</f>
        <v>#REF!</v>
      </c>
      <c r="I2055" s="662" t="e">
        <f aca="false">IF(A2055="","",+G2055-H2055)</f>
        <v>#REF!</v>
      </c>
      <c r="J2055" s="662" t="e">
        <f aca="false">IF(A2055="","",IF(#REF!="","",PMT((1+D2055)^(1/12)-1,(#REF!*12)-A2055+1,-E2055)))</f>
        <v>#REF!</v>
      </c>
    </row>
    <row r="2056" customFormat="false" ht="14.25" hidden="false" customHeight="false" outlineLevel="0" collapsed="false">
      <c r="A2056" s="660" t="e">
        <f aca="false">IF(A2055="","",IF(A2055=#REF!*12,"",+A2055+1))</f>
        <v>#REF!</v>
      </c>
      <c r="B2056" s="661" t="e">
        <f aca="false">IF(A2056="","",+B2055)</f>
        <v>#REF!</v>
      </c>
      <c r="C2056" s="661" t="e">
        <f aca="false">IF(A2056="","",IF(#REF!+'Plano Prestação Mensal Proposta'!A2056&gt;120,0,ROUND(IF(B2056&gt;0.045,(0.045*0.5),(0.5)*B2056),7)))</f>
        <v>#REF!</v>
      </c>
      <c r="D2056" s="661" t="e">
        <f aca="false">IF(A2056="","",+B2056-C2056)</f>
        <v>#REF!</v>
      </c>
      <c r="E2056" s="662" t="e">
        <f aca="false">IF(A2056="","",IF(F2055="","",+E2055-F2055))</f>
        <v>#REF!</v>
      </c>
      <c r="F2056" s="662" t="e">
        <f aca="false">IF(A2056="","",IF(J2056="","",+J2056-H2056))</f>
        <v>#REF!</v>
      </c>
      <c r="G2056" s="662" t="e">
        <f aca="false">IF(A2056="","",IF(E2056="","",ROUND(+E2056*((1+B2056)^(1/12)-1),2)))</f>
        <v>#REF!</v>
      </c>
      <c r="H2056" s="662" t="e">
        <f aca="false">IF(A2056="","",IF(E2056="","",ROUND(+E2056*((1+D2056)^(1/12)-1),2)))</f>
        <v>#REF!</v>
      </c>
      <c r="I2056" s="662" t="e">
        <f aca="false">IF(A2056="","",+G2056-H2056)</f>
        <v>#REF!</v>
      </c>
      <c r="J2056" s="662" t="e">
        <f aca="false">IF(A2056="","",IF(#REF!="","",PMT((1+D2056)^(1/12)-1,(#REF!*12)-A2056+1,-E2056)))</f>
        <v>#REF!</v>
      </c>
    </row>
    <row r="2057" customFormat="false" ht="14.25" hidden="false" customHeight="false" outlineLevel="0" collapsed="false">
      <c r="A2057" s="660" t="e">
        <f aca="false">IF(A2056="","",IF(A2056=#REF!*12,"",+A2056+1))</f>
        <v>#REF!</v>
      </c>
      <c r="B2057" s="661" t="e">
        <f aca="false">IF(A2057="","",+B2056)</f>
        <v>#REF!</v>
      </c>
      <c r="C2057" s="661" t="e">
        <f aca="false">IF(A2057="","",IF(#REF!+'Plano Prestação Mensal Proposta'!A2057&gt;120,0,ROUND(IF(B2057&gt;0.045,(0.045*0.5),(0.5)*B2057),7)))</f>
        <v>#REF!</v>
      </c>
      <c r="D2057" s="661" t="e">
        <f aca="false">IF(A2057="","",+B2057-C2057)</f>
        <v>#REF!</v>
      </c>
      <c r="E2057" s="662" t="e">
        <f aca="false">IF(A2057="","",IF(F2056="","",+E2056-F2056))</f>
        <v>#REF!</v>
      </c>
      <c r="F2057" s="662" t="e">
        <f aca="false">IF(A2057="","",IF(J2057="","",+J2057-H2057))</f>
        <v>#REF!</v>
      </c>
      <c r="G2057" s="662" t="e">
        <f aca="false">IF(A2057="","",IF(E2057="","",ROUND(+E2057*((1+B2057)^(1/12)-1),2)))</f>
        <v>#REF!</v>
      </c>
      <c r="H2057" s="662" t="e">
        <f aca="false">IF(A2057="","",IF(E2057="","",ROUND(+E2057*((1+D2057)^(1/12)-1),2)))</f>
        <v>#REF!</v>
      </c>
      <c r="I2057" s="662" t="e">
        <f aca="false">IF(A2057="","",+G2057-H2057)</f>
        <v>#REF!</v>
      </c>
      <c r="J2057" s="662" t="e">
        <f aca="false">IF(A2057="","",IF(#REF!="","",PMT((1+D2057)^(1/12)-1,(#REF!*12)-A2057+1,-E2057)))</f>
        <v>#REF!</v>
      </c>
    </row>
    <row r="2058" customFormat="false" ht="14.25" hidden="false" customHeight="false" outlineLevel="0" collapsed="false">
      <c r="A2058" s="660" t="e">
        <f aca="false">IF(A2057="","",IF(A2057=#REF!*12,"",+A2057+1))</f>
        <v>#REF!</v>
      </c>
      <c r="B2058" s="661" t="e">
        <f aca="false">IF(A2058="","",+B2057)</f>
        <v>#REF!</v>
      </c>
      <c r="C2058" s="661" t="e">
        <f aca="false">IF(A2058="","",IF(#REF!+'Plano Prestação Mensal Proposta'!A2058&gt;120,0,ROUND(IF(B2058&gt;0.045,(0.045*0.5),(0.5)*B2058),7)))</f>
        <v>#REF!</v>
      </c>
      <c r="D2058" s="661" t="e">
        <f aca="false">IF(A2058="","",+B2058-C2058)</f>
        <v>#REF!</v>
      </c>
      <c r="E2058" s="662" t="e">
        <f aca="false">IF(A2058="","",IF(F2057="","",+E2057-F2057))</f>
        <v>#REF!</v>
      </c>
      <c r="F2058" s="662" t="e">
        <f aca="false">IF(A2058="","",IF(J2058="","",+J2058-H2058))</f>
        <v>#REF!</v>
      </c>
      <c r="G2058" s="662" t="e">
        <f aca="false">IF(A2058="","",IF(E2058="","",ROUND(+E2058*((1+B2058)^(1/12)-1),2)))</f>
        <v>#REF!</v>
      </c>
      <c r="H2058" s="662" t="e">
        <f aca="false">IF(A2058="","",IF(E2058="","",ROUND(+E2058*((1+D2058)^(1/12)-1),2)))</f>
        <v>#REF!</v>
      </c>
      <c r="I2058" s="662" t="e">
        <f aca="false">IF(A2058="","",+G2058-H2058)</f>
        <v>#REF!</v>
      </c>
      <c r="J2058" s="662" t="e">
        <f aca="false">IF(A2058="","",IF(#REF!="","",PMT((1+D2058)^(1/12)-1,(#REF!*12)-A2058+1,-E2058)))</f>
        <v>#REF!</v>
      </c>
    </row>
    <row r="2059" customFormat="false" ht="14.25" hidden="false" customHeight="false" outlineLevel="0" collapsed="false">
      <c r="A2059" s="660" t="e">
        <f aca="false">IF(A2058="","",IF(A2058=#REF!*12,"",+A2058+1))</f>
        <v>#REF!</v>
      </c>
      <c r="B2059" s="661" t="e">
        <f aca="false">IF(A2059="","",+B2058)</f>
        <v>#REF!</v>
      </c>
      <c r="C2059" s="661" t="e">
        <f aca="false">IF(A2059="","",IF(#REF!+'Plano Prestação Mensal Proposta'!A2059&gt;120,0,ROUND(IF(B2059&gt;0.045,(0.045*0.5),(0.5)*B2059),7)))</f>
        <v>#REF!</v>
      </c>
      <c r="D2059" s="661" t="e">
        <f aca="false">IF(A2059="","",+B2059-C2059)</f>
        <v>#REF!</v>
      </c>
      <c r="E2059" s="662" t="e">
        <f aca="false">IF(A2059="","",IF(F2058="","",+E2058-F2058))</f>
        <v>#REF!</v>
      </c>
      <c r="F2059" s="662" t="e">
        <f aca="false">IF(A2059="","",IF(J2059="","",+J2059-H2059))</f>
        <v>#REF!</v>
      </c>
      <c r="G2059" s="662" t="e">
        <f aca="false">IF(A2059="","",IF(E2059="","",ROUND(+E2059*((1+B2059)^(1/12)-1),2)))</f>
        <v>#REF!</v>
      </c>
      <c r="H2059" s="662" t="e">
        <f aca="false">IF(A2059="","",IF(E2059="","",ROUND(+E2059*((1+D2059)^(1/12)-1),2)))</f>
        <v>#REF!</v>
      </c>
      <c r="I2059" s="662" t="e">
        <f aca="false">IF(A2059="","",+G2059-H2059)</f>
        <v>#REF!</v>
      </c>
      <c r="J2059" s="662" t="e">
        <f aca="false">IF(A2059="","",IF(#REF!="","",PMT((1+D2059)^(1/12)-1,(#REF!*12)-A2059+1,-E2059)))</f>
        <v>#REF!</v>
      </c>
    </row>
    <row r="2060" customFormat="false" ht="14.25" hidden="false" customHeight="false" outlineLevel="0" collapsed="false">
      <c r="A2060" s="660" t="e">
        <f aca="false">IF(A2059="","",IF(A2059=#REF!*12,"",+A2059+1))</f>
        <v>#REF!</v>
      </c>
      <c r="B2060" s="661" t="e">
        <f aca="false">IF(A2060="","",+B2059)</f>
        <v>#REF!</v>
      </c>
      <c r="C2060" s="661" t="e">
        <f aca="false">IF(A2060="","",IF(#REF!+'Plano Prestação Mensal Proposta'!A2060&gt;120,0,ROUND(IF(B2060&gt;0.045,(0.045*0.5),(0.5)*B2060),7)))</f>
        <v>#REF!</v>
      </c>
      <c r="D2060" s="661" t="e">
        <f aca="false">IF(A2060="","",+B2060-C2060)</f>
        <v>#REF!</v>
      </c>
      <c r="E2060" s="662" t="e">
        <f aca="false">IF(A2060="","",IF(F2059="","",+E2059-F2059))</f>
        <v>#REF!</v>
      </c>
      <c r="F2060" s="662" t="e">
        <f aca="false">IF(A2060="","",IF(J2060="","",+J2060-H2060))</f>
        <v>#REF!</v>
      </c>
      <c r="G2060" s="662" t="e">
        <f aca="false">IF(A2060="","",IF(E2060="","",ROUND(+E2060*((1+B2060)^(1/12)-1),2)))</f>
        <v>#REF!</v>
      </c>
      <c r="H2060" s="662" t="e">
        <f aca="false">IF(A2060="","",IF(E2060="","",ROUND(+E2060*((1+D2060)^(1/12)-1),2)))</f>
        <v>#REF!</v>
      </c>
      <c r="I2060" s="662" t="e">
        <f aca="false">IF(A2060="","",+G2060-H2060)</f>
        <v>#REF!</v>
      </c>
      <c r="J2060" s="662" t="e">
        <f aca="false">IF(A2060="","",IF(#REF!="","",PMT((1+D2060)^(1/12)-1,(#REF!*12)-A2060+1,-E2060)))</f>
        <v>#REF!</v>
      </c>
    </row>
    <row r="2061" customFormat="false" ht="14.25" hidden="false" customHeight="false" outlineLevel="0" collapsed="false">
      <c r="A2061" s="660" t="e">
        <f aca="false">IF(A2060="","",IF(A2060=#REF!*12,"",+A2060+1))</f>
        <v>#REF!</v>
      </c>
      <c r="B2061" s="661" t="e">
        <f aca="false">IF(A2061="","",+B2060)</f>
        <v>#REF!</v>
      </c>
      <c r="C2061" s="661" t="e">
        <f aca="false">IF(A2061="","",IF(#REF!+'Plano Prestação Mensal Proposta'!A2061&gt;120,0,ROUND(IF(B2061&gt;0.045,(0.045*0.5),(0.5)*B2061),7)))</f>
        <v>#REF!</v>
      </c>
      <c r="D2061" s="661" t="e">
        <f aca="false">IF(A2061="","",+B2061-C2061)</f>
        <v>#REF!</v>
      </c>
      <c r="E2061" s="662" t="e">
        <f aca="false">IF(A2061="","",IF(F2060="","",+E2060-F2060))</f>
        <v>#REF!</v>
      </c>
      <c r="F2061" s="662" t="e">
        <f aca="false">IF(A2061="","",IF(J2061="","",+J2061-H2061))</f>
        <v>#REF!</v>
      </c>
      <c r="G2061" s="662" t="e">
        <f aca="false">IF(A2061="","",IF(E2061="","",ROUND(+E2061*((1+B2061)^(1/12)-1),2)))</f>
        <v>#REF!</v>
      </c>
      <c r="H2061" s="662" t="e">
        <f aca="false">IF(A2061="","",IF(E2061="","",ROUND(+E2061*((1+D2061)^(1/12)-1),2)))</f>
        <v>#REF!</v>
      </c>
      <c r="I2061" s="662" t="e">
        <f aca="false">IF(A2061="","",+G2061-H2061)</f>
        <v>#REF!</v>
      </c>
      <c r="J2061" s="662" t="e">
        <f aca="false">IF(A2061="","",IF(#REF!="","",PMT((1+D2061)^(1/12)-1,(#REF!*12)-A2061+1,-E2061)))</f>
        <v>#REF!</v>
      </c>
    </row>
    <row r="2062" customFormat="false" ht="14.25" hidden="false" customHeight="false" outlineLevel="0" collapsed="false">
      <c r="A2062" s="660" t="e">
        <f aca="false">IF(A2061="","",IF(A2061=#REF!*12,"",+A2061+1))</f>
        <v>#REF!</v>
      </c>
      <c r="B2062" s="661" t="e">
        <f aca="false">IF(A2062="","",+B2061)</f>
        <v>#REF!</v>
      </c>
      <c r="C2062" s="661" t="e">
        <f aca="false">IF(A2062="","",IF(#REF!+'Plano Prestação Mensal Proposta'!A2062&gt;120,0,ROUND(IF(B2062&gt;0.045,(0.045*0.5),(0.5)*B2062),7)))</f>
        <v>#REF!</v>
      </c>
      <c r="D2062" s="661" t="e">
        <f aca="false">IF(A2062="","",+B2062-C2062)</f>
        <v>#REF!</v>
      </c>
      <c r="E2062" s="662" t="e">
        <f aca="false">IF(A2062="","",IF(F2061="","",+E2061-F2061))</f>
        <v>#REF!</v>
      </c>
      <c r="F2062" s="662" t="e">
        <f aca="false">IF(A2062="","",IF(J2062="","",+J2062-H2062))</f>
        <v>#REF!</v>
      </c>
      <c r="G2062" s="662" t="e">
        <f aca="false">IF(A2062="","",IF(E2062="","",ROUND(+E2062*((1+B2062)^(1/12)-1),2)))</f>
        <v>#REF!</v>
      </c>
      <c r="H2062" s="662" t="e">
        <f aca="false">IF(A2062="","",IF(E2062="","",ROUND(+E2062*((1+D2062)^(1/12)-1),2)))</f>
        <v>#REF!</v>
      </c>
      <c r="I2062" s="662" t="e">
        <f aca="false">IF(A2062="","",+G2062-H2062)</f>
        <v>#REF!</v>
      </c>
      <c r="J2062" s="662" t="e">
        <f aca="false">IF(A2062="","",IF(#REF!="","",PMT((1+D2062)^(1/12)-1,(#REF!*12)-A2062+1,-E2062)))</f>
        <v>#REF!</v>
      </c>
    </row>
    <row r="2063" customFormat="false" ht="14.25" hidden="false" customHeight="false" outlineLevel="0" collapsed="false">
      <c r="A2063" s="660" t="e">
        <f aca="false">IF(A2062="","",IF(A2062=#REF!*12,"",+A2062+1))</f>
        <v>#REF!</v>
      </c>
      <c r="B2063" s="661" t="e">
        <f aca="false">IF(A2063="","",+B2062)</f>
        <v>#REF!</v>
      </c>
      <c r="C2063" s="661" t="e">
        <f aca="false">IF(A2063="","",IF(#REF!+'Plano Prestação Mensal Proposta'!A2063&gt;120,0,ROUND(IF(B2063&gt;0.045,(0.045*0.5),(0.5)*B2063),7)))</f>
        <v>#REF!</v>
      </c>
      <c r="D2063" s="661" t="e">
        <f aca="false">IF(A2063="","",+B2063-C2063)</f>
        <v>#REF!</v>
      </c>
      <c r="E2063" s="662" t="e">
        <f aca="false">IF(A2063="","",IF(F2062="","",+E2062-F2062))</f>
        <v>#REF!</v>
      </c>
      <c r="F2063" s="662" t="e">
        <f aca="false">IF(A2063="","",IF(J2063="","",+J2063-H2063))</f>
        <v>#REF!</v>
      </c>
      <c r="G2063" s="662" t="e">
        <f aca="false">IF(A2063="","",IF(E2063="","",ROUND(+E2063*((1+B2063)^(1/12)-1),2)))</f>
        <v>#REF!</v>
      </c>
      <c r="H2063" s="662" t="e">
        <f aca="false">IF(A2063="","",IF(E2063="","",ROUND(+E2063*((1+D2063)^(1/12)-1),2)))</f>
        <v>#REF!</v>
      </c>
      <c r="I2063" s="662" t="e">
        <f aca="false">IF(A2063="","",+G2063-H2063)</f>
        <v>#REF!</v>
      </c>
      <c r="J2063" s="662" t="e">
        <f aca="false">IF(A2063="","",IF(#REF!="","",PMT((1+D2063)^(1/12)-1,(#REF!*12)-A2063+1,-E2063)))</f>
        <v>#REF!</v>
      </c>
    </row>
    <row r="2064" customFormat="false" ht="14.25" hidden="false" customHeight="false" outlineLevel="0" collapsed="false">
      <c r="A2064" s="660" t="e">
        <f aca="false">IF(A2063="","",IF(A2063=#REF!*12,"",+A2063+1))</f>
        <v>#REF!</v>
      </c>
      <c r="B2064" s="661" t="e">
        <f aca="false">IF(A2064="","",+B2063)</f>
        <v>#REF!</v>
      </c>
      <c r="C2064" s="661" t="e">
        <f aca="false">IF(A2064="","",IF(#REF!+'Plano Prestação Mensal Proposta'!A2064&gt;120,0,ROUND(IF(B2064&gt;0.045,(0.045*0.5),(0.5)*B2064),7)))</f>
        <v>#REF!</v>
      </c>
      <c r="D2064" s="661" t="e">
        <f aca="false">IF(A2064="","",+B2064-C2064)</f>
        <v>#REF!</v>
      </c>
      <c r="E2064" s="662" t="e">
        <f aca="false">IF(A2064="","",IF(F2063="","",+E2063-F2063))</f>
        <v>#REF!</v>
      </c>
      <c r="F2064" s="662" t="e">
        <f aca="false">IF(A2064="","",IF(J2064="","",+J2064-H2064))</f>
        <v>#REF!</v>
      </c>
      <c r="G2064" s="662" t="e">
        <f aca="false">IF(A2064="","",IF(E2064="","",ROUND(+E2064*((1+B2064)^(1/12)-1),2)))</f>
        <v>#REF!</v>
      </c>
      <c r="H2064" s="662" t="e">
        <f aca="false">IF(A2064="","",IF(E2064="","",ROUND(+E2064*((1+D2064)^(1/12)-1),2)))</f>
        <v>#REF!</v>
      </c>
      <c r="I2064" s="662" t="e">
        <f aca="false">IF(A2064="","",+G2064-H2064)</f>
        <v>#REF!</v>
      </c>
      <c r="J2064" s="662" t="e">
        <f aca="false">IF(A2064="","",IF(#REF!="","",PMT((1+D2064)^(1/12)-1,(#REF!*12)-A2064+1,-E2064)))</f>
        <v>#REF!</v>
      </c>
    </row>
    <row r="2065" customFormat="false" ht="14.25" hidden="false" customHeight="false" outlineLevel="0" collapsed="false">
      <c r="A2065" s="660" t="e">
        <f aca="false">IF(A2064="","",IF(A2064=#REF!*12,"",+A2064+1))</f>
        <v>#REF!</v>
      </c>
      <c r="B2065" s="661" t="e">
        <f aca="false">IF(A2065="","",+B2064)</f>
        <v>#REF!</v>
      </c>
      <c r="C2065" s="661" t="e">
        <f aca="false">IF(A2065="","",IF(#REF!+'Plano Prestação Mensal Proposta'!A2065&gt;120,0,ROUND(IF(B2065&gt;0.045,(0.045*0.5),(0.5)*B2065),7)))</f>
        <v>#REF!</v>
      </c>
      <c r="D2065" s="661" t="e">
        <f aca="false">IF(A2065="","",+B2065-C2065)</f>
        <v>#REF!</v>
      </c>
      <c r="E2065" s="662" t="e">
        <f aca="false">IF(A2065="","",IF(F2064="","",+E2064-F2064))</f>
        <v>#REF!</v>
      </c>
      <c r="F2065" s="662" t="e">
        <f aca="false">IF(A2065="","",IF(J2065="","",+J2065-H2065))</f>
        <v>#REF!</v>
      </c>
      <c r="G2065" s="662" t="e">
        <f aca="false">IF(A2065="","",IF(E2065="","",ROUND(+E2065*((1+B2065)^(1/12)-1),2)))</f>
        <v>#REF!</v>
      </c>
      <c r="H2065" s="662" t="e">
        <f aca="false">IF(A2065="","",IF(E2065="","",ROUND(+E2065*((1+D2065)^(1/12)-1),2)))</f>
        <v>#REF!</v>
      </c>
      <c r="I2065" s="662" t="e">
        <f aca="false">IF(A2065="","",+G2065-H2065)</f>
        <v>#REF!</v>
      </c>
      <c r="J2065" s="662" t="e">
        <f aca="false">IF(A2065="","",IF(#REF!="","",PMT((1+D2065)^(1/12)-1,(#REF!*12)-A2065+1,-E2065)))</f>
        <v>#REF!</v>
      </c>
    </row>
    <row r="2066" customFormat="false" ht="14.25" hidden="false" customHeight="false" outlineLevel="0" collapsed="false">
      <c r="A2066" s="660" t="e">
        <f aca="false">IF(A2065="","",IF(A2065=#REF!*12,"",+A2065+1))</f>
        <v>#REF!</v>
      </c>
      <c r="B2066" s="661" t="e">
        <f aca="false">IF(A2066="","",+B2065)</f>
        <v>#REF!</v>
      </c>
      <c r="C2066" s="661" t="e">
        <f aca="false">IF(A2066="","",IF(#REF!+'Plano Prestação Mensal Proposta'!A2066&gt;120,0,ROUND(IF(B2066&gt;0.045,(0.045*0.5),(0.5)*B2066),7)))</f>
        <v>#REF!</v>
      </c>
      <c r="D2066" s="661" t="e">
        <f aca="false">IF(A2066="","",+B2066-C2066)</f>
        <v>#REF!</v>
      </c>
      <c r="E2066" s="662" t="e">
        <f aca="false">IF(A2066="","",IF(F2065="","",+E2065-F2065))</f>
        <v>#REF!</v>
      </c>
      <c r="F2066" s="662" t="e">
        <f aca="false">IF(A2066="","",IF(J2066="","",+J2066-H2066))</f>
        <v>#REF!</v>
      </c>
      <c r="G2066" s="662" t="e">
        <f aca="false">IF(A2066="","",IF(E2066="","",ROUND(+E2066*((1+B2066)^(1/12)-1),2)))</f>
        <v>#REF!</v>
      </c>
      <c r="H2066" s="662" t="e">
        <f aca="false">IF(A2066="","",IF(E2066="","",ROUND(+E2066*((1+D2066)^(1/12)-1),2)))</f>
        <v>#REF!</v>
      </c>
      <c r="I2066" s="662" t="e">
        <f aca="false">IF(A2066="","",+G2066-H2066)</f>
        <v>#REF!</v>
      </c>
      <c r="J2066" s="662" t="e">
        <f aca="false">IF(A2066="","",IF(#REF!="","",PMT((1+D2066)^(1/12)-1,(#REF!*12)-A2066+1,-E2066)))</f>
        <v>#REF!</v>
      </c>
    </row>
    <row r="2067" customFormat="false" ht="14.25" hidden="false" customHeight="false" outlineLevel="0" collapsed="false">
      <c r="A2067" s="660" t="e">
        <f aca="false">IF(A2066="","",IF(A2066=#REF!*12,"",+A2066+1))</f>
        <v>#REF!</v>
      </c>
      <c r="B2067" s="661" t="e">
        <f aca="false">IF(A2067="","",+B2066)</f>
        <v>#REF!</v>
      </c>
      <c r="C2067" s="661" t="e">
        <f aca="false">IF(A2067="","",IF(#REF!+'Plano Prestação Mensal Proposta'!A2067&gt;120,0,ROUND(IF(B2067&gt;0.045,(0.045*0.5),(0.5)*B2067),7)))</f>
        <v>#REF!</v>
      </c>
      <c r="D2067" s="661" t="e">
        <f aca="false">IF(A2067="","",+B2067-C2067)</f>
        <v>#REF!</v>
      </c>
      <c r="E2067" s="662" t="e">
        <f aca="false">IF(A2067="","",IF(F2066="","",+E2066-F2066))</f>
        <v>#REF!</v>
      </c>
      <c r="F2067" s="662" t="e">
        <f aca="false">IF(A2067="","",IF(J2067="","",+J2067-H2067))</f>
        <v>#REF!</v>
      </c>
      <c r="G2067" s="662" t="e">
        <f aca="false">IF(A2067="","",IF(E2067="","",ROUND(+E2067*((1+B2067)^(1/12)-1),2)))</f>
        <v>#REF!</v>
      </c>
      <c r="H2067" s="662" t="e">
        <f aca="false">IF(A2067="","",IF(E2067="","",ROUND(+E2067*((1+D2067)^(1/12)-1),2)))</f>
        <v>#REF!</v>
      </c>
      <c r="I2067" s="662" t="e">
        <f aca="false">IF(A2067="","",+G2067-H2067)</f>
        <v>#REF!</v>
      </c>
      <c r="J2067" s="662" t="e">
        <f aca="false">IF(A2067="","",IF(#REF!="","",PMT((1+D2067)^(1/12)-1,(#REF!*12)-A2067+1,-E2067)))</f>
        <v>#REF!</v>
      </c>
    </row>
    <row r="2068" customFormat="false" ht="14.25" hidden="false" customHeight="false" outlineLevel="0" collapsed="false">
      <c r="A2068" s="660" t="e">
        <f aca="false">IF(A2067="","",IF(A2067=#REF!*12,"",+A2067+1))</f>
        <v>#REF!</v>
      </c>
      <c r="B2068" s="661" t="e">
        <f aca="false">IF(A2068="","",+B2067)</f>
        <v>#REF!</v>
      </c>
      <c r="C2068" s="661" t="e">
        <f aca="false">IF(A2068="","",IF(#REF!+'Plano Prestação Mensal Proposta'!A2068&gt;120,0,ROUND(IF(B2068&gt;0.045,(0.045*0.5),(0.5)*B2068),7)))</f>
        <v>#REF!</v>
      </c>
      <c r="D2068" s="661" t="e">
        <f aca="false">IF(A2068="","",+B2068-C2068)</f>
        <v>#REF!</v>
      </c>
      <c r="E2068" s="662" t="e">
        <f aca="false">IF(A2068="","",IF(F2067="","",+E2067-F2067))</f>
        <v>#REF!</v>
      </c>
      <c r="F2068" s="662" t="e">
        <f aca="false">IF(A2068="","",IF(J2068="","",+J2068-H2068))</f>
        <v>#REF!</v>
      </c>
      <c r="G2068" s="662" t="e">
        <f aca="false">IF(A2068="","",IF(E2068="","",ROUND(+E2068*((1+B2068)^(1/12)-1),2)))</f>
        <v>#REF!</v>
      </c>
      <c r="H2068" s="662" t="e">
        <f aca="false">IF(A2068="","",IF(E2068="","",ROUND(+E2068*((1+D2068)^(1/12)-1),2)))</f>
        <v>#REF!</v>
      </c>
      <c r="I2068" s="662" t="e">
        <f aca="false">IF(A2068="","",+G2068-H2068)</f>
        <v>#REF!</v>
      </c>
      <c r="J2068" s="662" t="e">
        <f aca="false">IF(A2068="","",IF(#REF!="","",PMT((1+D2068)^(1/12)-1,(#REF!*12)-A2068+1,-E2068)))</f>
        <v>#REF!</v>
      </c>
    </row>
    <row r="2069" customFormat="false" ht="14.25" hidden="false" customHeight="false" outlineLevel="0" collapsed="false">
      <c r="A2069" s="660" t="e">
        <f aca="false">IF(A2068="","",IF(A2068=#REF!*12,"",+A2068+1))</f>
        <v>#REF!</v>
      </c>
      <c r="B2069" s="661" t="e">
        <f aca="false">IF(A2069="","",+B2068)</f>
        <v>#REF!</v>
      </c>
      <c r="C2069" s="661" t="e">
        <f aca="false">IF(A2069="","",IF(#REF!+'Plano Prestação Mensal Proposta'!A2069&gt;120,0,ROUND(IF(B2069&gt;0.045,(0.045*0.5),(0.5)*B2069),7)))</f>
        <v>#REF!</v>
      </c>
      <c r="D2069" s="661" t="e">
        <f aca="false">IF(A2069="","",+B2069-C2069)</f>
        <v>#REF!</v>
      </c>
      <c r="E2069" s="662" t="e">
        <f aca="false">IF(A2069="","",IF(F2068="","",+E2068-F2068))</f>
        <v>#REF!</v>
      </c>
      <c r="F2069" s="662" t="e">
        <f aca="false">IF(A2069="","",IF(J2069="","",+J2069-H2069))</f>
        <v>#REF!</v>
      </c>
      <c r="G2069" s="662" t="e">
        <f aca="false">IF(A2069="","",IF(E2069="","",ROUND(+E2069*((1+B2069)^(1/12)-1),2)))</f>
        <v>#REF!</v>
      </c>
      <c r="H2069" s="662" t="e">
        <f aca="false">IF(A2069="","",IF(E2069="","",ROUND(+E2069*((1+D2069)^(1/12)-1),2)))</f>
        <v>#REF!</v>
      </c>
      <c r="I2069" s="662" t="e">
        <f aca="false">IF(A2069="","",+G2069-H2069)</f>
        <v>#REF!</v>
      </c>
      <c r="J2069" s="662" t="e">
        <f aca="false">IF(A2069="","",IF(#REF!="","",PMT((1+D2069)^(1/12)-1,(#REF!*12)-A2069+1,-E2069)))</f>
        <v>#REF!</v>
      </c>
    </row>
    <row r="2070" customFormat="false" ht="14.25" hidden="false" customHeight="false" outlineLevel="0" collapsed="false">
      <c r="A2070" s="660" t="e">
        <f aca="false">IF(A2069="","",IF(A2069=#REF!*12,"",+A2069+1))</f>
        <v>#REF!</v>
      </c>
      <c r="B2070" s="661" t="e">
        <f aca="false">IF(A2070="","",+B2069)</f>
        <v>#REF!</v>
      </c>
      <c r="C2070" s="661" t="e">
        <f aca="false">IF(A2070="","",IF(#REF!+'Plano Prestação Mensal Proposta'!A2070&gt;120,0,ROUND(IF(B2070&gt;0.045,(0.045*0.5),(0.5)*B2070),7)))</f>
        <v>#REF!</v>
      </c>
      <c r="D2070" s="661" t="e">
        <f aca="false">IF(A2070="","",+B2070-C2070)</f>
        <v>#REF!</v>
      </c>
      <c r="E2070" s="662" t="e">
        <f aca="false">IF(A2070="","",IF(F2069="","",+E2069-F2069))</f>
        <v>#REF!</v>
      </c>
      <c r="F2070" s="662" t="e">
        <f aca="false">IF(A2070="","",IF(J2070="","",+J2070-H2070))</f>
        <v>#REF!</v>
      </c>
      <c r="G2070" s="662" t="e">
        <f aca="false">IF(A2070="","",IF(E2070="","",ROUND(+E2070*((1+B2070)^(1/12)-1),2)))</f>
        <v>#REF!</v>
      </c>
      <c r="H2070" s="662" t="e">
        <f aca="false">IF(A2070="","",IF(E2070="","",ROUND(+E2070*((1+D2070)^(1/12)-1),2)))</f>
        <v>#REF!</v>
      </c>
      <c r="I2070" s="662" t="e">
        <f aca="false">IF(A2070="","",+G2070-H2070)</f>
        <v>#REF!</v>
      </c>
      <c r="J2070" s="662" t="e">
        <f aca="false">IF(A2070="","",IF(#REF!="","",PMT((1+D2070)^(1/12)-1,(#REF!*12)-A2070+1,-E2070)))</f>
        <v>#REF!</v>
      </c>
    </row>
    <row r="2071" customFormat="false" ht="14.25" hidden="false" customHeight="false" outlineLevel="0" collapsed="false">
      <c r="A2071" s="660" t="e">
        <f aca="false">IF(A2070="","",IF(A2070=#REF!*12,"",+A2070+1))</f>
        <v>#REF!</v>
      </c>
      <c r="B2071" s="661" t="e">
        <f aca="false">IF(A2071="","",+B2070)</f>
        <v>#REF!</v>
      </c>
      <c r="C2071" s="661" t="e">
        <f aca="false">IF(A2071="","",IF(#REF!+'Plano Prestação Mensal Proposta'!A2071&gt;120,0,ROUND(IF(B2071&gt;0.045,(0.045*0.5),(0.5)*B2071),7)))</f>
        <v>#REF!</v>
      </c>
      <c r="D2071" s="661" t="e">
        <f aca="false">IF(A2071="","",+B2071-C2071)</f>
        <v>#REF!</v>
      </c>
      <c r="E2071" s="662" t="e">
        <f aca="false">IF(A2071="","",IF(F2070="","",+E2070-F2070))</f>
        <v>#REF!</v>
      </c>
      <c r="F2071" s="662" t="e">
        <f aca="false">IF(A2071="","",IF(J2071="","",+J2071-H2071))</f>
        <v>#REF!</v>
      </c>
      <c r="G2071" s="662" t="e">
        <f aca="false">IF(A2071="","",IF(E2071="","",ROUND(+E2071*((1+B2071)^(1/12)-1),2)))</f>
        <v>#REF!</v>
      </c>
      <c r="H2071" s="662" t="e">
        <f aca="false">IF(A2071="","",IF(E2071="","",ROUND(+E2071*((1+D2071)^(1/12)-1),2)))</f>
        <v>#REF!</v>
      </c>
      <c r="I2071" s="662" t="e">
        <f aca="false">IF(A2071="","",+G2071-H2071)</f>
        <v>#REF!</v>
      </c>
      <c r="J2071" s="662" t="e">
        <f aca="false">IF(A2071="","",IF(#REF!="","",PMT((1+D2071)^(1/12)-1,(#REF!*12)-A2071+1,-E2071)))</f>
        <v>#REF!</v>
      </c>
    </row>
    <row r="2072" customFormat="false" ht="14.25" hidden="false" customHeight="false" outlineLevel="0" collapsed="false">
      <c r="A2072" s="660" t="e">
        <f aca="false">IF(A2071="","",IF(A2071=#REF!*12,"",+A2071+1))</f>
        <v>#REF!</v>
      </c>
      <c r="B2072" s="661" t="e">
        <f aca="false">IF(A2072="","",+B2071)</f>
        <v>#REF!</v>
      </c>
      <c r="C2072" s="661" t="e">
        <f aca="false">IF(A2072="","",IF(#REF!+'Plano Prestação Mensal Proposta'!A2072&gt;120,0,ROUND(IF(B2072&gt;0.045,(0.045*0.5),(0.5)*B2072),7)))</f>
        <v>#REF!</v>
      </c>
      <c r="D2072" s="661" t="e">
        <f aca="false">IF(A2072="","",+B2072-C2072)</f>
        <v>#REF!</v>
      </c>
      <c r="E2072" s="662" t="e">
        <f aca="false">IF(A2072="","",IF(F2071="","",+E2071-F2071))</f>
        <v>#REF!</v>
      </c>
      <c r="F2072" s="662" t="e">
        <f aca="false">IF(A2072="","",IF(J2072="","",+J2072-H2072))</f>
        <v>#REF!</v>
      </c>
      <c r="G2072" s="662" t="e">
        <f aca="false">IF(A2072="","",IF(E2072="","",ROUND(+E2072*((1+B2072)^(1/12)-1),2)))</f>
        <v>#REF!</v>
      </c>
      <c r="H2072" s="662" t="e">
        <f aca="false">IF(A2072="","",IF(E2072="","",ROUND(+E2072*((1+D2072)^(1/12)-1),2)))</f>
        <v>#REF!</v>
      </c>
      <c r="I2072" s="662" t="e">
        <f aca="false">IF(A2072="","",+G2072-H2072)</f>
        <v>#REF!</v>
      </c>
      <c r="J2072" s="662" t="e">
        <f aca="false">IF(A2072="","",IF(#REF!="","",PMT((1+D2072)^(1/12)-1,(#REF!*12)-A2072+1,-E2072)))</f>
        <v>#REF!</v>
      </c>
    </row>
    <row r="2073" customFormat="false" ht="14.25" hidden="false" customHeight="false" outlineLevel="0" collapsed="false">
      <c r="A2073" s="660" t="e">
        <f aca="false">IF(A2072="","",IF(A2072=#REF!*12,"",+A2072+1))</f>
        <v>#REF!</v>
      </c>
      <c r="B2073" s="661" t="e">
        <f aca="false">IF(A2073="","",+B2072)</f>
        <v>#REF!</v>
      </c>
      <c r="C2073" s="661" t="e">
        <f aca="false">IF(A2073="","",IF(#REF!+'Plano Prestação Mensal Proposta'!A2073&gt;120,0,ROUND(IF(B2073&gt;0.045,(0.045*0.5),(0.5)*B2073),7)))</f>
        <v>#REF!</v>
      </c>
      <c r="D2073" s="661" t="e">
        <f aca="false">IF(A2073="","",+B2073-C2073)</f>
        <v>#REF!</v>
      </c>
      <c r="E2073" s="662" t="e">
        <f aca="false">IF(A2073="","",IF(F2072="","",+E2072-F2072))</f>
        <v>#REF!</v>
      </c>
      <c r="F2073" s="662" t="e">
        <f aca="false">IF(A2073="","",IF(J2073="","",+J2073-H2073))</f>
        <v>#REF!</v>
      </c>
      <c r="G2073" s="662" t="e">
        <f aca="false">IF(A2073="","",IF(E2073="","",ROUND(+E2073*((1+B2073)^(1/12)-1),2)))</f>
        <v>#REF!</v>
      </c>
      <c r="H2073" s="662" t="e">
        <f aca="false">IF(A2073="","",IF(E2073="","",ROUND(+E2073*((1+D2073)^(1/12)-1),2)))</f>
        <v>#REF!</v>
      </c>
      <c r="I2073" s="662" t="e">
        <f aca="false">IF(A2073="","",+G2073-H2073)</f>
        <v>#REF!</v>
      </c>
      <c r="J2073" s="662" t="e">
        <f aca="false">IF(A2073="","",IF(#REF!="","",PMT((1+D2073)^(1/12)-1,(#REF!*12)-A2073+1,-E2073)))</f>
        <v>#REF!</v>
      </c>
    </row>
    <row r="2074" customFormat="false" ht="14.25" hidden="false" customHeight="false" outlineLevel="0" collapsed="false">
      <c r="A2074" s="660" t="e">
        <f aca="false">IF(A2073="","",IF(A2073=#REF!*12,"",+A2073+1))</f>
        <v>#REF!</v>
      </c>
      <c r="B2074" s="661" t="e">
        <f aca="false">IF(A2074="","",+B2073)</f>
        <v>#REF!</v>
      </c>
      <c r="C2074" s="661" t="e">
        <f aca="false">IF(A2074="","",IF(#REF!+'Plano Prestação Mensal Proposta'!A2074&gt;120,0,ROUND(IF(B2074&gt;0.045,(0.045*0.5),(0.5)*B2074),7)))</f>
        <v>#REF!</v>
      </c>
      <c r="D2074" s="661" t="e">
        <f aca="false">IF(A2074="","",+B2074-C2074)</f>
        <v>#REF!</v>
      </c>
      <c r="E2074" s="662" t="e">
        <f aca="false">IF(A2074="","",IF(F2073="","",+E2073-F2073))</f>
        <v>#REF!</v>
      </c>
      <c r="F2074" s="662" t="e">
        <f aca="false">IF(A2074="","",IF(J2074="","",+J2074-H2074))</f>
        <v>#REF!</v>
      </c>
      <c r="G2074" s="662" t="e">
        <f aca="false">IF(A2074="","",IF(E2074="","",ROUND(+E2074*((1+B2074)^(1/12)-1),2)))</f>
        <v>#REF!</v>
      </c>
      <c r="H2074" s="662" t="e">
        <f aca="false">IF(A2074="","",IF(E2074="","",ROUND(+E2074*((1+D2074)^(1/12)-1),2)))</f>
        <v>#REF!</v>
      </c>
      <c r="I2074" s="662" t="e">
        <f aca="false">IF(A2074="","",+G2074-H2074)</f>
        <v>#REF!</v>
      </c>
      <c r="J2074" s="662" t="e">
        <f aca="false">IF(A2074="","",IF(#REF!="","",PMT((1+D2074)^(1/12)-1,(#REF!*12)-A2074+1,-E2074)))</f>
        <v>#REF!</v>
      </c>
    </row>
    <row r="2075" customFormat="false" ht="14.25" hidden="false" customHeight="false" outlineLevel="0" collapsed="false">
      <c r="A2075" s="660" t="e">
        <f aca="false">IF(A2074="","",IF(A2074=#REF!*12,"",+A2074+1))</f>
        <v>#REF!</v>
      </c>
      <c r="B2075" s="661" t="e">
        <f aca="false">IF(A2075="","",+B2074)</f>
        <v>#REF!</v>
      </c>
      <c r="C2075" s="661" t="e">
        <f aca="false">IF(A2075="","",IF(#REF!+'Plano Prestação Mensal Proposta'!A2075&gt;120,0,ROUND(IF(B2075&gt;0.045,(0.045*0.5),(0.5)*B2075),7)))</f>
        <v>#REF!</v>
      </c>
      <c r="D2075" s="661" t="e">
        <f aca="false">IF(A2075="","",+B2075-C2075)</f>
        <v>#REF!</v>
      </c>
      <c r="E2075" s="662" t="e">
        <f aca="false">IF(A2075="","",IF(F2074="","",+E2074-F2074))</f>
        <v>#REF!</v>
      </c>
      <c r="F2075" s="662" t="e">
        <f aca="false">IF(A2075="","",IF(J2075="","",+J2075-H2075))</f>
        <v>#REF!</v>
      </c>
      <c r="G2075" s="662" t="e">
        <f aca="false">IF(A2075="","",IF(E2075="","",ROUND(+E2075*((1+B2075)^(1/12)-1),2)))</f>
        <v>#REF!</v>
      </c>
      <c r="H2075" s="662" t="e">
        <f aca="false">IF(A2075="","",IF(E2075="","",ROUND(+E2075*((1+D2075)^(1/12)-1),2)))</f>
        <v>#REF!</v>
      </c>
      <c r="I2075" s="662" t="e">
        <f aca="false">IF(A2075="","",+G2075-H2075)</f>
        <v>#REF!</v>
      </c>
      <c r="J2075" s="662" t="e">
        <f aca="false">IF(A2075="","",IF(#REF!="","",PMT((1+D2075)^(1/12)-1,(#REF!*12)-A2075+1,-E2075)))</f>
        <v>#REF!</v>
      </c>
    </row>
    <row r="2076" customFormat="false" ht="14.25" hidden="false" customHeight="false" outlineLevel="0" collapsed="false">
      <c r="A2076" s="660" t="e">
        <f aca="false">IF(A2075="","",IF(A2075=#REF!*12,"",+A2075+1))</f>
        <v>#REF!</v>
      </c>
      <c r="B2076" s="661" t="e">
        <f aca="false">IF(A2076="","",+B2075)</f>
        <v>#REF!</v>
      </c>
      <c r="C2076" s="661" t="e">
        <f aca="false">IF(A2076="","",IF(#REF!+'Plano Prestação Mensal Proposta'!A2076&gt;120,0,ROUND(IF(B2076&gt;0.045,(0.045*0.5),(0.5)*B2076),7)))</f>
        <v>#REF!</v>
      </c>
      <c r="D2076" s="661" t="e">
        <f aca="false">IF(A2076="","",+B2076-C2076)</f>
        <v>#REF!</v>
      </c>
      <c r="E2076" s="662" t="e">
        <f aca="false">IF(A2076="","",IF(F2075="","",+E2075-F2075))</f>
        <v>#REF!</v>
      </c>
      <c r="F2076" s="662" t="e">
        <f aca="false">IF(A2076="","",IF(J2076="","",+J2076-H2076))</f>
        <v>#REF!</v>
      </c>
      <c r="G2076" s="662" t="e">
        <f aca="false">IF(A2076="","",IF(E2076="","",ROUND(+E2076*((1+B2076)^(1/12)-1),2)))</f>
        <v>#REF!</v>
      </c>
      <c r="H2076" s="662" t="e">
        <f aca="false">IF(A2076="","",IF(E2076="","",ROUND(+E2076*((1+D2076)^(1/12)-1),2)))</f>
        <v>#REF!</v>
      </c>
      <c r="I2076" s="662" t="e">
        <f aca="false">IF(A2076="","",+G2076-H2076)</f>
        <v>#REF!</v>
      </c>
      <c r="J2076" s="662" t="e">
        <f aca="false">IF(A2076="","",IF(#REF!="","",PMT((1+D2076)^(1/12)-1,(#REF!*12)-A2076+1,-E2076)))</f>
        <v>#REF!</v>
      </c>
    </row>
    <row r="2077" customFormat="false" ht="14.25" hidden="false" customHeight="false" outlineLevel="0" collapsed="false">
      <c r="A2077" s="660" t="e">
        <f aca="false">IF(A2076="","",IF(A2076=#REF!*12,"",+A2076+1))</f>
        <v>#REF!</v>
      </c>
      <c r="B2077" s="661" t="e">
        <f aca="false">IF(A2077="","",+B2076)</f>
        <v>#REF!</v>
      </c>
      <c r="C2077" s="661" t="e">
        <f aca="false">IF(A2077="","",IF(#REF!+'Plano Prestação Mensal Proposta'!A2077&gt;120,0,ROUND(IF(B2077&gt;0.045,(0.045*0.5),(0.5)*B2077),7)))</f>
        <v>#REF!</v>
      </c>
      <c r="D2077" s="661" t="e">
        <f aca="false">IF(A2077="","",+B2077-C2077)</f>
        <v>#REF!</v>
      </c>
      <c r="E2077" s="662" t="e">
        <f aca="false">IF(A2077="","",IF(F2076="","",+E2076-F2076))</f>
        <v>#REF!</v>
      </c>
      <c r="F2077" s="662" t="e">
        <f aca="false">IF(A2077="","",IF(J2077="","",+J2077-H2077))</f>
        <v>#REF!</v>
      </c>
      <c r="G2077" s="662" t="e">
        <f aca="false">IF(A2077="","",IF(E2077="","",ROUND(+E2077*((1+B2077)^(1/12)-1),2)))</f>
        <v>#REF!</v>
      </c>
      <c r="H2077" s="662" t="e">
        <f aca="false">IF(A2077="","",IF(E2077="","",ROUND(+E2077*((1+D2077)^(1/12)-1),2)))</f>
        <v>#REF!</v>
      </c>
      <c r="I2077" s="662" t="e">
        <f aca="false">IF(A2077="","",+G2077-H2077)</f>
        <v>#REF!</v>
      </c>
      <c r="J2077" s="662" t="e">
        <f aca="false">IF(A2077="","",IF(#REF!="","",PMT((1+D2077)^(1/12)-1,(#REF!*12)-A2077+1,-E2077)))</f>
        <v>#REF!</v>
      </c>
    </row>
    <row r="2078" customFormat="false" ht="14.25" hidden="false" customHeight="false" outlineLevel="0" collapsed="false">
      <c r="A2078" s="660" t="e">
        <f aca="false">IF(A2077="","",IF(A2077=#REF!*12,"",+A2077+1))</f>
        <v>#REF!</v>
      </c>
      <c r="B2078" s="661" t="e">
        <f aca="false">IF(A2078="","",+B2077)</f>
        <v>#REF!</v>
      </c>
      <c r="C2078" s="661" t="e">
        <f aca="false">IF(A2078="","",IF(#REF!+'Plano Prestação Mensal Proposta'!A2078&gt;120,0,ROUND(IF(B2078&gt;0.045,(0.045*0.5),(0.5)*B2078),7)))</f>
        <v>#REF!</v>
      </c>
      <c r="D2078" s="661" t="e">
        <f aca="false">IF(A2078="","",+B2078-C2078)</f>
        <v>#REF!</v>
      </c>
      <c r="E2078" s="662" t="e">
        <f aca="false">IF(A2078="","",IF(F2077="","",+E2077-F2077))</f>
        <v>#REF!</v>
      </c>
      <c r="F2078" s="662" t="e">
        <f aca="false">IF(A2078="","",IF(J2078="","",+J2078-H2078))</f>
        <v>#REF!</v>
      </c>
      <c r="G2078" s="662" t="e">
        <f aca="false">IF(A2078="","",IF(E2078="","",ROUND(+E2078*((1+B2078)^(1/12)-1),2)))</f>
        <v>#REF!</v>
      </c>
      <c r="H2078" s="662" t="e">
        <f aca="false">IF(A2078="","",IF(E2078="","",ROUND(+E2078*((1+D2078)^(1/12)-1),2)))</f>
        <v>#REF!</v>
      </c>
      <c r="I2078" s="662" t="e">
        <f aca="false">IF(A2078="","",+G2078-H2078)</f>
        <v>#REF!</v>
      </c>
      <c r="J2078" s="662" t="e">
        <f aca="false">IF(A2078="","",IF(#REF!="","",PMT((1+D2078)^(1/12)-1,(#REF!*12)-A2078+1,-E2078)))</f>
        <v>#REF!</v>
      </c>
    </row>
    <row r="2079" customFormat="false" ht="14.25" hidden="false" customHeight="false" outlineLevel="0" collapsed="false">
      <c r="A2079" s="660" t="e">
        <f aca="false">IF(A2078="","",IF(A2078=#REF!*12,"",+A2078+1))</f>
        <v>#REF!</v>
      </c>
      <c r="B2079" s="661" t="e">
        <f aca="false">IF(A2079="","",+B2078)</f>
        <v>#REF!</v>
      </c>
      <c r="C2079" s="661" t="e">
        <f aca="false">IF(A2079="","",IF(#REF!+'Plano Prestação Mensal Proposta'!A2079&gt;120,0,ROUND(IF(B2079&gt;0.045,(0.045*0.5),(0.5)*B2079),7)))</f>
        <v>#REF!</v>
      </c>
      <c r="D2079" s="661" t="e">
        <f aca="false">IF(A2079="","",+B2079-C2079)</f>
        <v>#REF!</v>
      </c>
      <c r="E2079" s="662" t="e">
        <f aca="false">IF(A2079="","",IF(F2078="","",+E2078-F2078))</f>
        <v>#REF!</v>
      </c>
      <c r="F2079" s="662" t="e">
        <f aca="false">IF(A2079="","",IF(J2079="","",+J2079-H2079))</f>
        <v>#REF!</v>
      </c>
      <c r="G2079" s="662" t="e">
        <f aca="false">IF(A2079="","",IF(E2079="","",ROUND(+E2079*((1+B2079)^(1/12)-1),2)))</f>
        <v>#REF!</v>
      </c>
      <c r="H2079" s="662" t="e">
        <f aca="false">IF(A2079="","",IF(E2079="","",ROUND(+E2079*((1+D2079)^(1/12)-1),2)))</f>
        <v>#REF!</v>
      </c>
      <c r="I2079" s="662" t="e">
        <f aca="false">IF(A2079="","",+G2079-H2079)</f>
        <v>#REF!</v>
      </c>
      <c r="J2079" s="662" t="e">
        <f aca="false">IF(A2079="","",IF(#REF!="","",PMT((1+D2079)^(1/12)-1,(#REF!*12)-A2079+1,-E2079)))</f>
        <v>#REF!</v>
      </c>
    </row>
    <row r="2080" customFormat="false" ht="14.25" hidden="false" customHeight="false" outlineLevel="0" collapsed="false">
      <c r="A2080" s="660" t="e">
        <f aca="false">IF(A2079="","",IF(A2079=#REF!*12,"",+A2079+1))</f>
        <v>#REF!</v>
      </c>
      <c r="B2080" s="661" t="e">
        <f aca="false">IF(A2080="","",+B2079)</f>
        <v>#REF!</v>
      </c>
      <c r="C2080" s="661" t="e">
        <f aca="false">IF(A2080="","",IF(#REF!+'Plano Prestação Mensal Proposta'!A2080&gt;120,0,ROUND(IF(B2080&gt;0.045,(0.045*0.5),(0.5)*B2080),7)))</f>
        <v>#REF!</v>
      </c>
      <c r="D2080" s="661" t="e">
        <f aca="false">IF(A2080="","",+B2080-C2080)</f>
        <v>#REF!</v>
      </c>
      <c r="E2080" s="662" t="e">
        <f aca="false">IF(A2080="","",IF(F2079="","",+E2079-F2079))</f>
        <v>#REF!</v>
      </c>
      <c r="F2080" s="662" t="e">
        <f aca="false">IF(A2080="","",IF(J2080="","",+J2080-H2080))</f>
        <v>#REF!</v>
      </c>
      <c r="G2080" s="662" t="e">
        <f aca="false">IF(A2080="","",IF(E2080="","",ROUND(+E2080*((1+B2080)^(1/12)-1),2)))</f>
        <v>#REF!</v>
      </c>
      <c r="H2080" s="662" t="e">
        <f aca="false">IF(A2080="","",IF(E2080="","",ROUND(+E2080*((1+D2080)^(1/12)-1),2)))</f>
        <v>#REF!</v>
      </c>
      <c r="I2080" s="662" t="e">
        <f aca="false">IF(A2080="","",+G2080-H2080)</f>
        <v>#REF!</v>
      </c>
      <c r="J2080" s="662" t="e">
        <f aca="false">IF(A2080="","",IF(#REF!="","",PMT((1+D2080)^(1/12)-1,(#REF!*12)-A2080+1,-E2080)))</f>
        <v>#REF!</v>
      </c>
    </row>
    <row r="2081" customFormat="false" ht="14.25" hidden="false" customHeight="false" outlineLevel="0" collapsed="false">
      <c r="A2081" s="660" t="e">
        <f aca="false">IF(A2080="","",IF(A2080=#REF!*12,"",+A2080+1))</f>
        <v>#REF!</v>
      </c>
      <c r="B2081" s="661" t="e">
        <f aca="false">IF(A2081="","",+B2080)</f>
        <v>#REF!</v>
      </c>
      <c r="C2081" s="661" t="e">
        <f aca="false">IF(A2081="","",IF(#REF!+'Plano Prestação Mensal Proposta'!A2081&gt;120,0,ROUND(IF(B2081&gt;0.045,(0.045*0.5),(0.5)*B2081),7)))</f>
        <v>#REF!</v>
      </c>
      <c r="D2081" s="661" t="e">
        <f aca="false">IF(A2081="","",+B2081-C2081)</f>
        <v>#REF!</v>
      </c>
      <c r="E2081" s="662" t="e">
        <f aca="false">IF(A2081="","",IF(F2080="","",+E2080-F2080))</f>
        <v>#REF!</v>
      </c>
      <c r="F2081" s="662" t="e">
        <f aca="false">IF(A2081="","",IF(J2081="","",+J2081-H2081))</f>
        <v>#REF!</v>
      </c>
      <c r="G2081" s="662" t="e">
        <f aca="false">IF(A2081="","",IF(E2081="","",ROUND(+E2081*((1+B2081)^(1/12)-1),2)))</f>
        <v>#REF!</v>
      </c>
      <c r="H2081" s="662" t="e">
        <f aca="false">IF(A2081="","",IF(E2081="","",ROUND(+E2081*((1+D2081)^(1/12)-1),2)))</f>
        <v>#REF!</v>
      </c>
      <c r="I2081" s="662" t="e">
        <f aca="false">IF(A2081="","",+G2081-H2081)</f>
        <v>#REF!</v>
      </c>
      <c r="J2081" s="662" t="e">
        <f aca="false">IF(A2081="","",IF(#REF!="","",PMT((1+D2081)^(1/12)-1,(#REF!*12)-A2081+1,-E2081)))</f>
        <v>#REF!</v>
      </c>
    </row>
    <row r="2082" customFormat="false" ht="14.25" hidden="false" customHeight="false" outlineLevel="0" collapsed="false">
      <c r="A2082" s="660" t="e">
        <f aca="false">IF(A2081="","",IF(A2081=#REF!*12,"",+A2081+1))</f>
        <v>#REF!</v>
      </c>
      <c r="B2082" s="661" t="e">
        <f aca="false">IF(A2082="","",+B2081)</f>
        <v>#REF!</v>
      </c>
      <c r="C2082" s="661" t="e">
        <f aca="false">IF(A2082="","",IF(#REF!+'Plano Prestação Mensal Proposta'!A2082&gt;120,0,ROUND(IF(B2082&gt;0.045,(0.045*0.5),(0.5)*B2082),7)))</f>
        <v>#REF!</v>
      </c>
      <c r="D2082" s="661" t="e">
        <f aca="false">IF(A2082="","",+B2082-C2082)</f>
        <v>#REF!</v>
      </c>
      <c r="E2082" s="662" t="e">
        <f aca="false">IF(A2082="","",IF(F2081="","",+E2081-F2081))</f>
        <v>#REF!</v>
      </c>
      <c r="F2082" s="662" t="e">
        <f aca="false">IF(A2082="","",IF(J2082="","",+J2082-H2082))</f>
        <v>#REF!</v>
      </c>
      <c r="G2082" s="662" t="e">
        <f aca="false">IF(A2082="","",IF(E2082="","",ROUND(+E2082*((1+B2082)^(1/12)-1),2)))</f>
        <v>#REF!</v>
      </c>
      <c r="H2082" s="662" t="e">
        <f aca="false">IF(A2082="","",IF(E2082="","",ROUND(+E2082*((1+D2082)^(1/12)-1),2)))</f>
        <v>#REF!</v>
      </c>
      <c r="I2082" s="662" t="e">
        <f aca="false">IF(A2082="","",+G2082-H2082)</f>
        <v>#REF!</v>
      </c>
      <c r="J2082" s="662" t="e">
        <f aca="false">IF(A2082="","",IF(#REF!="","",PMT((1+D2082)^(1/12)-1,(#REF!*12)-A2082+1,-E2082)))</f>
        <v>#REF!</v>
      </c>
    </row>
    <row r="2083" customFormat="false" ht="14.25" hidden="false" customHeight="false" outlineLevel="0" collapsed="false">
      <c r="A2083" s="660" t="e">
        <f aca="false">IF(A2082="","",IF(A2082=#REF!*12,"",+A2082+1))</f>
        <v>#REF!</v>
      </c>
      <c r="B2083" s="661" t="e">
        <f aca="false">IF(A2083="","",+B2082)</f>
        <v>#REF!</v>
      </c>
      <c r="C2083" s="661" t="e">
        <f aca="false">IF(A2083="","",IF(#REF!+'Plano Prestação Mensal Proposta'!A2083&gt;120,0,ROUND(IF(B2083&gt;0.045,(0.045*0.5),(0.5)*B2083),7)))</f>
        <v>#REF!</v>
      </c>
      <c r="D2083" s="661" t="e">
        <f aca="false">IF(A2083="","",+B2083-C2083)</f>
        <v>#REF!</v>
      </c>
      <c r="E2083" s="662" t="e">
        <f aca="false">IF(A2083="","",IF(F2082="","",+E2082-F2082))</f>
        <v>#REF!</v>
      </c>
      <c r="F2083" s="662" t="e">
        <f aca="false">IF(A2083="","",IF(J2083="","",+J2083-H2083))</f>
        <v>#REF!</v>
      </c>
      <c r="G2083" s="662" t="e">
        <f aca="false">IF(A2083="","",IF(E2083="","",ROUND(+E2083*((1+B2083)^(1/12)-1),2)))</f>
        <v>#REF!</v>
      </c>
      <c r="H2083" s="662" t="e">
        <f aca="false">IF(A2083="","",IF(E2083="","",ROUND(+E2083*((1+D2083)^(1/12)-1),2)))</f>
        <v>#REF!</v>
      </c>
      <c r="I2083" s="662" t="e">
        <f aca="false">IF(A2083="","",+G2083-H2083)</f>
        <v>#REF!</v>
      </c>
      <c r="J2083" s="662" t="e">
        <f aca="false">IF(A2083="","",IF(#REF!="","",PMT((1+D2083)^(1/12)-1,(#REF!*12)-A2083+1,-E2083)))</f>
        <v>#REF!</v>
      </c>
    </row>
    <row r="2084" customFormat="false" ht="14.25" hidden="false" customHeight="false" outlineLevel="0" collapsed="false">
      <c r="A2084" s="660" t="e">
        <f aca="false">IF(A2083="","",IF(A2083=#REF!*12,"",+A2083+1))</f>
        <v>#REF!</v>
      </c>
      <c r="B2084" s="661" t="e">
        <f aca="false">IF(A2084="","",+B2083)</f>
        <v>#REF!</v>
      </c>
      <c r="C2084" s="661" t="e">
        <f aca="false">IF(A2084="","",IF(#REF!+'Plano Prestação Mensal Proposta'!A2084&gt;120,0,ROUND(IF(B2084&gt;0.045,(0.045*0.5),(0.5)*B2084),7)))</f>
        <v>#REF!</v>
      </c>
      <c r="D2084" s="661" t="e">
        <f aca="false">IF(A2084="","",+B2084-C2084)</f>
        <v>#REF!</v>
      </c>
      <c r="E2084" s="662" t="e">
        <f aca="false">IF(A2084="","",IF(F2083="","",+E2083-F2083))</f>
        <v>#REF!</v>
      </c>
      <c r="F2084" s="662" t="e">
        <f aca="false">IF(A2084="","",IF(J2084="","",+J2084-H2084))</f>
        <v>#REF!</v>
      </c>
      <c r="G2084" s="662" t="e">
        <f aca="false">IF(A2084="","",IF(E2084="","",ROUND(+E2084*((1+B2084)^(1/12)-1),2)))</f>
        <v>#REF!</v>
      </c>
      <c r="H2084" s="662" t="e">
        <f aca="false">IF(A2084="","",IF(E2084="","",ROUND(+E2084*((1+D2084)^(1/12)-1),2)))</f>
        <v>#REF!</v>
      </c>
      <c r="I2084" s="662" t="e">
        <f aca="false">IF(A2084="","",+G2084-H2084)</f>
        <v>#REF!</v>
      </c>
      <c r="J2084" s="662" t="e">
        <f aca="false">IF(A2084="","",IF(#REF!="","",PMT((1+D2084)^(1/12)-1,(#REF!*12)-A2084+1,-E2084)))</f>
        <v>#REF!</v>
      </c>
    </row>
    <row r="2085" customFormat="false" ht="14.25" hidden="false" customHeight="false" outlineLevel="0" collapsed="false">
      <c r="A2085" s="660" t="e">
        <f aca="false">IF(A2084="","",IF(A2084=#REF!*12,"",+A2084+1))</f>
        <v>#REF!</v>
      </c>
      <c r="B2085" s="661" t="e">
        <f aca="false">IF(A2085="","",+B2084)</f>
        <v>#REF!</v>
      </c>
      <c r="C2085" s="661" t="e">
        <f aca="false">IF(A2085="","",IF(#REF!+'Plano Prestação Mensal Proposta'!A2085&gt;120,0,ROUND(IF(B2085&gt;0.045,(0.045*0.5),(0.5)*B2085),7)))</f>
        <v>#REF!</v>
      </c>
      <c r="D2085" s="661" t="e">
        <f aca="false">IF(A2085="","",+B2085-C2085)</f>
        <v>#REF!</v>
      </c>
      <c r="E2085" s="662" t="e">
        <f aca="false">IF(A2085="","",IF(F2084="","",+E2084-F2084))</f>
        <v>#REF!</v>
      </c>
      <c r="F2085" s="662" t="e">
        <f aca="false">IF(A2085="","",IF(J2085="","",+J2085-H2085))</f>
        <v>#REF!</v>
      </c>
      <c r="G2085" s="662" t="e">
        <f aca="false">IF(A2085="","",IF(E2085="","",ROUND(+E2085*((1+B2085)^(1/12)-1),2)))</f>
        <v>#REF!</v>
      </c>
      <c r="H2085" s="662" t="e">
        <f aca="false">IF(A2085="","",IF(E2085="","",ROUND(+E2085*((1+D2085)^(1/12)-1),2)))</f>
        <v>#REF!</v>
      </c>
      <c r="I2085" s="662" t="e">
        <f aca="false">IF(A2085="","",+G2085-H2085)</f>
        <v>#REF!</v>
      </c>
      <c r="J2085" s="662" t="e">
        <f aca="false">IF(A2085="","",IF(#REF!="","",PMT((1+D2085)^(1/12)-1,(#REF!*12)-A2085+1,-E2085)))</f>
        <v>#REF!</v>
      </c>
    </row>
    <row r="2086" customFormat="false" ht="14.25" hidden="false" customHeight="false" outlineLevel="0" collapsed="false">
      <c r="A2086" s="660" t="e">
        <f aca="false">IF(A2085="","",IF(A2085=#REF!*12,"",+A2085+1))</f>
        <v>#REF!</v>
      </c>
      <c r="B2086" s="661" t="e">
        <f aca="false">IF(A2086="","",+B2085)</f>
        <v>#REF!</v>
      </c>
      <c r="C2086" s="661" t="e">
        <f aca="false">IF(A2086="","",IF(#REF!+'Plano Prestação Mensal Proposta'!A2086&gt;120,0,ROUND(IF(B2086&gt;0.045,(0.045*0.5),(0.5)*B2086),7)))</f>
        <v>#REF!</v>
      </c>
      <c r="D2086" s="661" t="e">
        <f aca="false">IF(A2086="","",+B2086-C2086)</f>
        <v>#REF!</v>
      </c>
      <c r="E2086" s="662" t="e">
        <f aca="false">IF(A2086="","",IF(F2085="","",+E2085-F2085))</f>
        <v>#REF!</v>
      </c>
      <c r="F2086" s="662" t="e">
        <f aca="false">IF(A2086="","",IF(J2086="","",+J2086-H2086))</f>
        <v>#REF!</v>
      </c>
      <c r="G2086" s="662" t="e">
        <f aca="false">IF(A2086="","",IF(E2086="","",ROUND(+E2086*((1+B2086)^(1/12)-1),2)))</f>
        <v>#REF!</v>
      </c>
      <c r="H2086" s="662" t="e">
        <f aca="false">IF(A2086="","",IF(E2086="","",ROUND(+E2086*((1+D2086)^(1/12)-1),2)))</f>
        <v>#REF!</v>
      </c>
      <c r="I2086" s="662" t="e">
        <f aca="false">IF(A2086="","",+G2086-H2086)</f>
        <v>#REF!</v>
      </c>
      <c r="J2086" s="662" t="e">
        <f aca="false">IF(A2086="","",IF(#REF!="","",PMT((1+D2086)^(1/12)-1,(#REF!*12)-A2086+1,-E2086)))</f>
        <v>#REF!</v>
      </c>
    </row>
    <row r="2087" customFormat="false" ht="14.25" hidden="false" customHeight="false" outlineLevel="0" collapsed="false">
      <c r="A2087" s="660" t="e">
        <f aca="false">IF(A2086="","",IF(A2086=#REF!*12,"",+A2086+1))</f>
        <v>#REF!</v>
      </c>
      <c r="B2087" s="661" t="e">
        <f aca="false">IF(A2087="","",+B2086)</f>
        <v>#REF!</v>
      </c>
      <c r="C2087" s="661" t="e">
        <f aca="false">IF(A2087="","",IF(#REF!+'Plano Prestação Mensal Proposta'!A2087&gt;120,0,ROUND(IF(B2087&gt;0.045,(0.045*0.5),(0.5)*B2087),7)))</f>
        <v>#REF!</v>
      </c>
      <c r="D2087" s="661" t="e">
        <f aca="false">IF(A2087="","",+B2087-C2087)</f>
        <v>#REF!</v>
      </c>
      <c r="E2087" s="662" t="e">
        <f aca="false">IF(A2087="","",IF(F2086="","",+E2086-F2086))</f>
        <v>#REF!</v>
      </c>
      <c r="F2087" s="662" t="e">
        <f aca="false">IF(A2087="","",IF(J2087="","",+J2087-H2087))</f>
        <v>#REF!</v>
      </c>
      <c r="G2087" s="662" t="e">
        <f aca="false">IF(A2087="","",IF(E2087="","",ROUND(+E2087*((1+B2087)^(1/12)-1),2)))</f>
        <v>#REF!</v>
      </c>
      <c r="H2087" s="662" t="e">
        <f aca="false">IF(A2087="","",IF(E2087="","",ROUND(+E2087*((1+D2087)^(1/12)-1),2)))</f>
        <v>#REF!</v>
      </c>
      <c r="I2087" s="662" t="e">
        <f aca="false">IF(A2087="","",+G2087-H2087)</f>
        <v>#REF!</v>
      </c>
      <c r="J2087" s="662" t="e">
        <f aca="false">IF(A2087="","",IF(#REF!="","",PMT((1+D2087)^(1/12)-1,(#REF!*12)-A2087+1,-E2087)))</f>
        <v>#REF!</v>
      </c>
    </row>
    <row r="2088" customFormat="false" ht="14.25" hidden="false" customHeight="false" outlineLevel="0" collapsed="false">
      <c r="A2088" s="660" t="e">
        <f aca="false">IF(A2087="","",IF(A2087=#REF!*12,"",+A2087+1))</f>
        <v>#REF!</v>
      </c>
      <c r="B2088" s="661" t="e">
        <f aca="false">IF(A2088="","",+B2087)</f>
        <v>#REF!</v>
      </c>
      <c r="C2088" s="661" t="e">
        <f aca="false">IF(A2088="","",IF(#REF!+'Plano Prestação Mensal Proposta'!A2088&gt;120,0,ROUND(IF(B2088&gt;0.045,(0.045*0.5),(0.5)*B2088),7)))</f>
        <v>#REF!</v>
      </c>
      <c r="D2088" s="661" t="e">
        <f aca="false">IF(A2088="","",+B2088-C2088)</f>
        <v>#REF!</v>
      </c>
      <c r="E2088" s="662" t="e">
        <f aca="false">IF(A2088="","",IF(F2087="","",+E2087-F2087))</f>
        <v>#REF!</v>
      </c>
      <c r="F2088" s="662" t="e">
        <f aca="false">IF(A2088="","",IF(J2088="","",+J2088-H2088))</f>
        <v>#REF!</v>
      </c>
      <c r="G2088" s="662" t="e">
        <f aca="false">IF(A2088="","",IF(E2088="","",ROUND(+E2088*((1+B2088)^(1/12)-1),2)))</f>
        <v>#REF!</v>
      </c>
      <c r="H2088" s="662" t="e">
        <f aca="false">IF(A2088="","",IF(E2088="","",ROUND(+E2088*((1+D2088)^(1/12)-1),2)))</f>
        <v>#REF!</v>
      </c>
      <c r="I2088" s="662" t="e">
        <f aca="false">IF(A2088="","",+G2088-H2088)</f>
        <v>#REF!</v>
      </c>
      <c r="J2088" s="662" t="e">
        <f aca="false">IF(A2088="","",IF(#REF!="","",PMT((1+D2088)^(1/12)-1,(#REF!*12)-A2088+1,-E2088)))</f>
        <v>#REF!</v>
      </c>
    </row>
    <row r="2089" customFormat="false" ht="14.25" hidden="false" customHeight="false" outlineLevel="0" collapsed="false">
      <c r="A2089" s="660" t="e">
        <f aca="false">IF(A2088="","",IF(A2088=#REF!*12,"",+A2088+1))</f>
        <v>#REF!</v>
      </c>
      <c r="B2089" s="661" t="e">
        <f aca="false">IF(A2089="","",+B2088)</f>
        <v>#REF!</v>
      </c>
      <c r="C2089" s="661" t="e">
        <f aca="false">IF(A2089="","",IF(#REF!+'Plano Prestação Mensal Proposta'!A2089&gt;120,0,ROUND(IF(B2089&gt;0.045,(0.045*0.5),(0.5)*B2089),7)))</f>
        <v>#REF!</v>
      </c>
      <c r="D2089" s="661" t="e">
        <f aca="false">IF(A2089="","",+B2089-C2089)</f>
        <v>#REF!</v>
      </c>
      <c r="E2089" s="662" t="e">
        <f aca="false">IF(A2089="","",IF(F2088="","",+E2088-F2088))</f>
        <v>#REF!</v>
      </c>
      <c r="F2089" s="662" t="e">
        <f aca="false">IF(A2089="","",IF(J2089="","",+J2089-H2089))</f>
        <v>#REF!</v>
      </c>
      <c r="G2089" s="662" t="e">
        <f aca="false">IF(A2089="","",IF(E2089="","",ROUND(+E2089*((1+B2089)^(1/12)-1),2)))</f>
        <v>#REF!</v>
      </c>
      <c r="H2089" s="662" t="e">
        <f aca="false">IF(A2089="","",IF(E2089="","",ROUND(+E2089*((1+D2089)^(1/12)-1),2)))</f>
        <v>#REF!</v>
      </c>
      <c r="I2089" s="662" t="e">
        <f aca="false">IF(A2089="","",+G2089-H2089)</f>
        <v>#REF!</v>
      </c>
      <c r="J2089" s="662" t="e">
        <f aca="false">IF(A2089="","",IF(#REF!="","",PMT((1+D2089)^(1/12)-1,(#REF!*12)-A2089+1,-E2089)))</f>
        <v>#REF!</v>
      </c>
    </row>
    <row r="2090" customFormat="false" ht="14.25" hidden="false" customHeight="false" outlineLevel="0" collapsed="false">
      <c r="A2090" s="660" t="e">
        <f aca="false">IF(A2089="","",IF(A2089=#REF!*12,"",+A2089+1))</f>
        <v>#REF!</v>
      </c>
      <c r="B2090" s="661" t="e">
        <f aca="false">IF(A2090="","",+B2089)</f>
        <v>#REF!</v>
      </c>
      <c r="C2090" s="661" t="e">
        <f aca="false">IF(A2090="","",IF(#REF!+'Plano Prestação Mensal Proposta'!A2090&gt;120,0,ROUND(IF(B2090&gt;0.045,(0.045*0.5),(0.5)*B2090),7)))</f>
        <v>#REF!</v>
      </c>
      <c r="D2090" s="661" t="e">
        <f aca="false">IF(A2090="","",+B2090-C2090)</f>
        <v>#REF!</v>
      </c>
      <c r="E2090" s="662" t="e">
        <f aca="false">IF(A2090="","",IF(F2089="","",+E2089-F2089))</f>
        <v>#REF!</v>
      </c>
      <c r="F2090" s="662" t="e">
        <f aca="false">IF(A2090="","",IF(J2090="","",+J2090-H2090))</f>
        <v>#REF!</v>
      </c>
      <c r="G2090" s="662" t="e">
        <f aca="false">IF(A2090="","",IF(E2090="","",ROUND(+E2090*((1+B2090)^(1/12)-1),2)))</f>
        <v>#REF!</v>
      </c>
      <c r="H2090" s="662" t="e">
        <f aca="false">IF(A2090="","",IF(E2090="","",ROUND(+E2090*((1+D2090)^(1/12)-1),2)))</f>
        <v>#REF!</v>
      </c>
      <c r="I2090" s="662" t="e">
        <f aca="false">IF(A2090="","",+G2090-H2090)</f>
        <v>#REF!</v>
      </c>
      <c r="J2090" s="662" t="e">
        <f aca="false">IF(A2090="","",IF(#REF!="","",PMT((1+D2090)^(1/12)-1,(#REF!*12)-A2090+1,-E2090)))</f>
        <v>#REF!</v>
      </c>
    </row>
    <row r="2091" customFormat="false" ht="14.25" hidden="false" customHeight="false" outlineLevel="0" collapsed="false">
      <c r="A2091" s="660" t="e">
        <f aca="false">IF(A2090="","",IF(A2090=#REF!*12,"",+A2090+1))</f>
        <v>#REF!</v>
      </c>
      <c r="B2091" s="661" t="e">
        <f aca="false">IF(A2091="","",+B2090)</f>
        <v>#REF!</v>
      </c>
      <c r="C2091" s="661" t="e">
        <f aca="false">IF(A2091="","",IF(#REF!+'Plano Prestação Mensal Proposta'!A2091&gt;120,0,ROUND(IF(B2091&gt;0.045,(0.045*0.5),(0.5)*B2091),7)))</f>
        <v>#REF!</v>
      </c>
      <c r="D2091" s="661" t="e">
        <f aca="false">IF(A2091="","",+B2091-C2091)</f>
        <v>#REF!</v>
      </c>
      <c r="E2091" s="662" t="e">
        <f aca="false">IF(A2091="","",IF(F2090="","",+E2090-F2090))</f>
        <v>#REF!</v>
      </c>
      <c r="F2091" s="662" t="e">
        <f aca="false">IF(A2091="","",IF(J2091="","",+J2091-H2091))</f>
        <v>#REF!</v>
      </c>
      <c r="G2091" s="662" t="e">
        <f aca="false">IF(A2091="","",IF(E2091="","",ROUND(+E2091*((1+B2091)^(1/12)-1),2)))</f>
        <v>#REF!</v>
      </c>
      <c r="H2091" s="662" t="e">
        <f aca="false">IF(A2091="","",IF(E2091="","",ROUND(+E2091*((1+D2091)^(1/12)-1),2)))</f>
        <v>#REF!</v>
      </c>
      <c r="I2091" s="662" t="e">
        <f aca="false">IF(A2091="","",+G2091-H2091)</f>
        <v>#REF!</v>
      </c>
      <c r="J2091" s="662" t="e">
        <f aca="false">IF(A2091="","",IF(#REF!="","",PMT((1+D2091)^(1/12)-1,(#REF!*12)-A2091+1,-E2091)))</f>
        <v>#REF!</v>
      </c>
    </row>
    <row r="2092" customFormat="false" ht="14.25" hidden="false" customHeight="false" outlineLevel="0" collapsed="false">
      <c r="A2092" s="660" t="e">
        <f aca="false">IF(A2091="","",IF(A2091=#REF!*12,"",+A2091+1))</f>
        <v>#REF!</v>
      </c>
      <c r="B2092" s="661" t="e">
        <f aca="false">IF(A2092="","",+B2091)</f>
        <v>#REF!</v>
      </c>
      <c r="C2092" s="661" t="e">
        <f aca="false">IF(A2092="","",IF(#REF!+'Plano Prestação Mensal Proposta'!A2092&gt;120,0,ROUND(IF(B2092&gt;0.045,(0.045*0.5),(0.5)*B2092),7)))</f>
        <v>#REF!</v>
      </c>
      <c r="D2092" s="661" t="e">
        <f aca="false">IF(A2092="","",+B2092-C2092)</f>
        <v>#REF!</v>
      </c>
      <c r="E2092" s="662" t="e">
        <f aca="false">IF(A2092="","",IF(F2091="","",+E2091-F2091))</f>
        <v>#REF!</v>
      </c>
      <c r="F2092" s="662" t="e">
        <f aca="false">IF(A2092="","",IF(J2092="","",+J2092-H2092))</f>
        <v>#REF!</v>
      </c>
      <c r="G2092" s="662" t="e">
        <f aca="false">IF(A2092="","",IF(E2092="","",ROUND(+E2092*((1+B2092)^(1/12)-1),2)))</f>
        <v>#REF!</v>
      </c>
      <c r="H2092" s="662" t="e">
        <f aca="false">IF(A2092="","",IF(E2092="","",ROUND(+E2092*((1+D2092)^(1/12)-1),2)))</f>
        <v>#REF!</v>
      </c>
      <c r="I2092" s="662" t="e">
        <f aca="false">IF(A2092="","",+G2092-H2092)</f>
        <v>#REF!</v>
      </c>
      <c r="J2092" s="662" t="e">
        <f aca="false">IF(A2092="","",IF(#REF!="","",PMT((1+D2092)^(1/12)-1,(#REF!*12)-A2092+1,-E2092)))</f>
        <v>#REF!</v>
      </c>
    </row>
    <row r="2093" customFormat="false" ht="14.25" hidden="false" customHeight="false" outlineLevel="0" collapsed="false">
      <c r="A2093" s="660" t="e">
        <f aca="false">IF(A2092="","",IF(A2092=#REF!*12,"",+A2092+1))</f>
        <v>#REF!</v>
      </c>
      <c r="B2093" s="661" t="e">
        <f aca="false">IF(A2093="","",+B2092)</f>
        <v>#REF!</v>
      </c>
      <c r="C2093" s="661" t="e">
        <f aca="false">IF(A2093="","",IF(#REF!+'Plano Prestação Mensal Proposta'!A2093&gt;120,0,ROUND(IF(B2093&gt;0.045,(0.045*0.5),(0.5)*B2093),7)))</f>
        <v>#REF!</v>
      </c>
      <c r="D2093" s="661" t="e">
        <f aca="false">IF(A2093="","",+B2093-C2093)</f>
        <v>#REF!</v>
      </c>
      <c r="E2093" s="662" t="e">
        <f aca="false">IF(A2093="","",IF(F2092="","",+E2092-F2092))</f>
        <v>#REF!</v>
      </c>
      <c r="F2093" s="662" t="e">
        <f aca="false">IF(A2093="","",IF(J2093="","",+J2093-H2093))</f>
        <v>#REF!</v>
      </c>
      <c r="G2093" s="662" t="e">
        <f aca="false">IF(A2093="","",IF(E2093="","",ROUND(+E2093*((1+B2093)^(1/12)-1),2)))</f>
        <v>#REF!</v>
      </c>
      <c r="H2093" s="662" t="e">
        <f aca="false">IF(A2093="","",IF(E2093="","",ROUND(+E2093*((1+D2093)^(1/12)-1),2)))</f>
        <v>#REF!</v>
      </c>
      <c r="I2093" s="662" t="e">
        <f aca="false">IF(A2093="","",+G2093-H2093)</f>
        <v>#REF!</v>
      </c>
      <c r="J2093" s="662" t="e">
        <f aca="false">IF(A2093="","",IF(#REF!="","",PMT((1+D2093)^(1/12)-1,(#REF!*12)-A2093+1,-E2093)))</f>
        <v>#REF!</v>
      </c>
    </row>
    <row r="2094" customFormat="false" ht="14.25" hidden="false" customHeight="false" outlineLevel="0" collapsed="false">
      <c r="A2094" s="660" t="e">
        <f aca="false">IF(A2093="","",IF(A2093=#REF!*12,"",+A2093+1))</f>
        <v>#REF!</v>
      </c>
      <c r="B2094" s="661" t="e">
        <f aca="false">IF(A2094="","",+B2093)</f>
        <v>#REF!</v>
      </c>
      <c r="C2094" s="661" t="e">
        <f aca="false">IF(A2094="","",IF(#REF!+'Plano Prestação Mensal Proposta'!A2094&gt;120,0,ROUND(IF(B2094&gt;0.045,(0.045*0.5),(0.5)*B2094),7)))</f>
        <v>#REF!</v>
      </c>
      <c r="D2094" s="661" t="e">
        <f aca="false">IF(A2094="","",+B2094-C2094)</f>
        <v>#REF!</v>
      </c>
      <c r="E2094" s="662" t="e">
        <f aca="false">IF(A2094="","",IF(F2093="","",+E2093-F2093))</f>
        <v>#REF!</v>
      </c>
      <c r="F2094" s="662" t="e">
        <f aca="false">IF(A2094="","",IF(J2094="","",+J2094-H2094))</f>
        <v>#REF!</v>
      </c>
      <c r="G2094" s="662" t="e">
        <f aca="false">IF(A2094="","",IF(E2094="","",ROUND(+E2094*((1+B2094)^(1/12)-1),2)))</f>
        <v>#REF!</v>
      </c>
      <c r="H2094" s="662" t="e">
        <f aca="false">IF(A2094="","",IF(E2094="","",ROUND(+E2094*((1+D2094)^(1/12)-1),2)))</f>
        <v>#REF!</v>
      </c>
      <c r="I2094" s="662" t="e">
        <f aca="false">IF(A2094="","",+G2094-H2094)</f>
        <v>#REF!</v>
      </c>
      <c r="J2094" s="662" t="e">
        <f aca="false">IF(A2094="","",IF(#REF!="","",PMT((1+D2094)^(1/12)-1,(#REF!*12)-A2094+1,-E2094)))</f>
        <v>#REF!</v>
      </c>
    </row>
    <row r="2095" customFormat="false" ht="14.25" hidden="false" customHeight="false" outlineLevel="0" collapsed="false">
      <c r="A2095" s="660" t="e">
        <f aca="false">IF(A2094="","",IF(A2094=#REF!*12,"",+A2094+1))</f>
        <v>#REF!</v>
      </c>
      <c r="B2095" s="661" t="e">
        <f aca="false">IF(A2095="","",+B2094)</f>
        <v>#REF!</v>
      </c>
      <c r="C2095" s="661" t="e">
        <f aca="false">IF(A2095="","",IF(#REF!+'Plano Prestação Mensal Proposta'!A2095&gt;120,0,ROUND(IF(B2095&gt;0.045,(0.045*0.5),(0.5)*B2095),7)))</f>
        <v>#REF!</v>
      </c>
      <c r="D2095" s="661" t="e">
        <f aca="false">IF(A2095="","",+B2095-C2095)</f>
        <v>#REF!</v>
      </c>
      <c r="E2095" s="662" t="e">
        <f aca="false">IF(A2095="","",IF(F2094="","",+E2094-F2094))</f>
        <v>#REF!</v>
      </c>
      <c r="F2095" s="662" t="e">
        <f aca="false">IF(A2095="","",IF(J2095="","",+J2095-H2095))</f>
        <v>#REF!</v>
      </c>
      <c r="G2095" s="662" t="e">
        <f aca="false">IF(A2095="","",IF(E2095="","",ROUND(+E2095*((1+B2095)^(1/12)-1),2)))</f>
        <v>#REF!</v>
      </c>
      <c r="H2095" s="662" t="e">
        <f aca="false">IF(A2095="","",IF(E2095="","",ROUND(+E2095*((1+D2095)^(1/12)-1),2)))</f>
        <v>#REF!</v>
      </c>
      <c r="I2095" s="662" t="e">
        <f aca="false">IF(A2095="","",+G2095-H2095)</f>
        <v>#REF!</v>
      </c>
      <c r="J2095" s="662" t="e">
        <f aca="false">IF(A2095="","",IF(#REF!="","",PMT((1+D2095)^(1/12)-1,(#REF!*12)-A2095+1,-E2095)))</f>
        <v>#REF!</v>
      </c>
    </row>
    <row r="2096" customFormat="false" ht="14.25" hidden="false" customHeight="false" outlineLevel="0" collapsed="false">
      <c r="A2096" s="660" t="e">
        <f aca="false">IF(A2095="","",IF(A2095=#REF!*12,"",+A2095+1))</f>
        <v>#REF!</v>
      </c>
      <c r="B2096" s="661" t="e">
        <f aca="false">IF(A2096="","",+B2095)</f>
        <v>#REF!</v>
      </c>
      <c r="C2096" s="661" t="e">
        <f aca="false">IF(A2096="","",IF(#REF!+'Plano Prestação Mensal Proposta'!A2096&gt;120,0,ROUND(IF(B2096&gt;0.045,(0.045*0.5),(0.5)*B2096),7)))</f>
        <v>#REF!</v>
      </c>
      <c r="D2096" s="661" t="e">
        <f aca="false">IF(A2096="","",+B2096-C2096)</f>
        <v>#REF!</v>
      </c>
      <c r="E2096" s="662" t="e">
        <f aca="false">IF(A2096="","",IF(F2095="","",+E2095-F2095))</f>
        <v>#REF!</v>
      </c>
      <c r="F2096" s="662" t="e">
        <f aca="false">IF(A2096="","",IF(J2096="","",+J2096-H2096))</f>
        <v>#REF!</v>
      </c>
      <c r="G2096" s="662" t="e">
        <f aca="false">IF(A2096="","",IF(E2096="","",ROUND(+E2096*((1+B2096)^(1/12)-1),2)))</f>
        <v>#REF!</v>
      </c>
      <c r="H2096" s="662" t="e">
        <f aca="false">IF(A2096="","",IF(E2096="","",ROUND(+E2096*((1+D2096)^(1/12)-1),2)))</f>
        <v>#REF!</v>
      </c>
      <c r="I2096" s="662" t="e">
        <f aca="false">IF(A2096="","",+G2096-H2096)</f>
        <v>#REF!</v>
      </c>
      <c r="J2096" s="662" t="e">
        <f aca="false">IF(A2096="","",IF(#REF!="","",PMT((1+D2096)^(1/12)-1,(#REF!*12)-A2096+1,-E2096)))</f>
        <v>#REF!</v>
      </c>
    </row>
    <row r="2097" customFormat="false" ht="14.25" hidden="false" customHeight="false" outlineLevel="0" collapsed="false">
      <c r="A2097" s="660" t="e">
        <f aca="false">IF(A2096="","",IF(A2096=#REF!*12,"",+A2096+1))</f>
        <v>#REF!</v>
      </c>
      <c r="B2097" s="661" t="e">
        <f aca="false">IF(A2097="","",+B2096)</f>
        <v>#REF!</v>
      </c>
      <c r="C2097" s="661" t="e">
        <f aca="false">IF(A2097="","",IF(#REF!+'Plano Prestação Mensal Proposta'!A2097&gt;120,0,ROUND(IF(B2097&gt;0.045,(0.045*0.5),(0.5)*B2097),7)))</f>
        <v>#REF!</v>
      </c>
      <c r="D2097" s="661" t="e">
        <f aca="false">IF(A2097="","",+B2097-C2097)</f>
        <v>#REF!</v>
      </c>
      <c r="E2097" s="662" t="e">
        <f aca="false">IF(A2097="","",IF(F2096="","",+E2096-F2096))</f>
        <v>#REF!</v>
      </c>
      <c r="F2097" s="662" t="e">
        <f aca="false">IF(A2097="","",IF(J2097="","",+J2097-H2097))</f>
        <v>#REF!</v>
      </c>
      <c r="G2097" s="662" t="e">
        <f aca="false">IF(A2097="","",IF(E2097="","",ROUND(+E2097*((1+B2097)^(1/12)-1),2)))</f>
        <v>#REF!</v>
      </c>
      <c r="H2097" s="662" t="e">
        <f aca="false">IF(A2097="","",IF(E2097="","",ROUND(+E2097*((1+D2097)^(1/12)-1),2)))</f>
        <v>#REF!</v>
      </c>
      <c r="I2097" s="662" t="e">
        <f aca="false">IF(A2097="","",+G2097-H2097)</f>
        <v>#REF!</v>
      </c>
      <c r="J2097" s="662" t="e">
        <f aca="false">IF(A2097="","",IF(#REF!="","",PMT((1+D2097)^(1/12)-1,(#REF!*12)-A2097+1,-E2097)))</f>
        <v>#REF!</v>
      </c>
    </row>
    <row r="2098" customFormat="false" ht="14.25" hidden="false" customHeight="false" outlineLevel="0" collapsed="false">
      <c r="A2098" s="660" t="e">
        <f aca="false">IF(A2097="","",IF(A2097=#REF!*12,"",+A2097+1))</f>
        <v>#REF!</v>
      </c>
      <c r="B2098" s="661" t="e">
        <f aca="false">IF(A2098="","",+B2097)</f>
        <v>#REF!</v>
      </c>
      <c r="C2098" s="661" t="e">
        <f aca="false">IF(A2098="","",IF(#REF!+'Plano Prestação Mensal Proposta'!A2098&gt;120,0,ROUND(IF(B2098&gt;0.045,(0.045*0.5),(0.5)*B2098),7)))</f>
        <v>#REF!</v>
      </c>
      <c r="D2098" s="661" t="e">
        <f aca="false">IF(A2098="","",+B2098-C2098)</f>
        <v>#REF!</v>
      </c>
      <c r="E2098" s="662" t="e">
        <f aca="false">IF(A2098="","",IF(F2097="","",+E2097-F2097))</f>
        <v>#REF!</v>
      </c>
      <c r="F2098" s="662" t="e">
        <f aca="false">IF(A2098="","",IF(J2098="","",+J2098-H2098))</f>
        <v>#REF!</v>
      </c>
      <c r="G2098" s="662" t="e">
        <f aca="false">IF(A2098="","",IF(E2098="","",ROUND(+E2098*((1+B2098)^(1/12)-1),2)))</f>
        <v>#REF!</v>
      </c>
      <c r="H2098" s="662" t="e">
        <f aca="false">IF(A2098="","",IF(E2098="","",ROUND(+E2098*((1+D2098)^(1/12)-1),2)))</f>
        <v>#REF!</v>
      </c>
      <c r="I2098" s="662" t="e">
        <f aca="false">IF(A2098="","",+G2098-H2098)</f>
        <v>#REF!</v>
      </c>
      <c r="J2098" s="662" t="e">
        <f aca="false">IF(A2098="","",IF(#REF!="","",PMT((1+D2098)^(1/12)-1,(#REF!*12)-A2098+1,-E2098)))</f>
        <v>#REF!</v>
      </c>
    </row>
    <row r="2099" customFormat="false" ht="14.25" hidden="false" customHeight="false" outlineLevel="0" collapsed="false">
      <c r="A2099" s="660" t="e">
        <f aca="false">IF(A2098="","",IF(A2098=#REF!*12,"",+A2098+1))</f>
        <v>#REF!</v>
      </c>
      <c r="B2099" s="661" t="e">
        <f aca="false">IF(A2099="","",+B2098)</f>
        <v>#REF!</v>
      </c>
      <c r="C2099" s="661" t="e">
        <f aca="false">IF(A2099="","",IF(#REF!+'Plano Prestação Mensal Proposta'!A2099&gt;120,0,ROUND(IF(B2099&gt;0.045,(0.045*0.5),(0.5)*B2099),7)))</f>
        <v>#REF!</v>
      </c>
      <c r="D2099" s="661" t="e">
        <f aca="false">IF(A2099="","",+B2099-C2099)</f>
        <v>#REF!</v>
      </c>
      <c r="E2099" s="662" t="e">
        <f aca="false">IF(A2099="","",IF(F2098="","",+E2098-F2098))</f>
        <v>#REF!</v>
      </c>
      <c r="F2099" s="662" t="e">
        <f aca="false">IF(A2099="","",IF(J2099="","",+J2099-H2099))</f>
        <v>#REF!</v>
      </c>
      <c r="G2099" s="662" t="e">
        <f aca="false">IF(A2099="","",IF(E2099="","",ROUND(+E2099*((1+B2099)^(1/12)-1),2)))</f>
        <v>#REF!</v>
      </c>
      <c r="H2099" s="662" t="e">
        <f aca="false">IF(A2099="","",IF(E2099="","",ROUND(+E2099*((1+D2099)^(1/12)-1),2)))</f>
        <v>#REF!</v>
      </c>
      <c r="I2099" s="662" t="e">
        <f aca="false">IF(A2099="","",+G2099-H2099)</f>
        <v>#REF!</v>
      </c>
      <c r="J2099" s="662" t="e">
        <f aca="false">IF(A2099="","",IF(#REF!="","",PMT((1+D2099)^(1/12)-1,(#REF!*12)-A2099+1,-E2099)))</f>
        <v>#REF!</v>
      </c>
    </row>
    <row r="2100" customFormat="false" ht="14.25" hidden="false" customHeight="false" outlineLevel="0" collapsed="false">
      <c r="A2100" s="660" t="e">
        <f aca="false">IF(A2099="","",IF(A2099=#REF!*12,"",+A2099+1))</f>
        <v>#REF!</v>
      </c>
      <c r="B2100" s="661" t="e">
        <f aca="false">IF(A2100="","",+B2099)</f>
        <v>#REF!</v>
      </c>
      <c r="C2100" s="661" t="e">
        <f aca="false">IF(A2100="","",IF(#REF!+'Plano Prestação Mensal Proposta'!A2100&gt;120,0,ROUND(IF(B2100&gt;0.045,(0.045*0.5),(0.5)*B2100),7)))</f>
        <v>#REF!</v>
      </c>
      <c r="D2100" s="661" t="e">
        <f aca="false">IF(A2100="","",+B2100-C2100)</f>
        <v>#REF!</v>
      </c>
      <c r="E2100" s="662" t="e">
        <f aca="false">IF(A2100="","",IF(F2099="","",+E2099-F2099))</f>
        <v>#REF!</v>
      </c>
      <c r="F2100" s="662" t="e">
        <f aca="false">IF(A2100="","",IF(J2100="","",+J2100-H2100))</f>
        <v>#REF!</v>
      </c>
      <c r="G2100" s="662" t="e">
        <f aca="false">IF(A2100="","",IF(E2100="","",ROUND(+E2100*((1+B2100)^(1/12)-1),2)))</f>
        <v>#REF!</v>
      </c>
      <c r="H2100" s="662" t="e">
        <f aca="false">IF(A2100="","",IF(E2100="","",ROUND(+E2100*((1+D2100)^(1/12)-1),2)))</f>
        <v>#REF!</v>
      </c>
      <c r="I2100" s="662" t="e">
        <f aca="false">IF(A2100="","",+G2100-H2100)</f>
        <v>#REF!</v>
      </c>
      <c r="J2100" s="662" t="e">
        <f aca="false">IF(A2100="","",IF(#REF!="","",PMT((1+D2100)^(1/12)-1,(#REF!*12)-A2100+1,-E2100)))</f>
        <v>#REF!</v>
      </c>
    </row>
    <row r="2101" customFormat="false" ht="14.25" hidden="false" customHeight="false" outlineLevel="0" collapsed="false">
      <c r="A2101" s="660" t="e">
        <f aca="false">IF(A2100="","",IF(A2100=#REF!*12,"",+A2100+1))</f>
        <v>#REF!</v>
      </c>
      <c r="B2101" s="661" t="e">
        <f aca="false">IF(A2101="","",+B2100)</f>
        <v>#REF!</v>
      </c>
      <c r="C2101" s="661" t="e">
        <f aca="false">IF(A2101="","",IF(#REF!+'Plano Prestação Mensal Proposta'!A2101&gt;120,0,ROUND(IF(B2101&gt;0.045,(0.045*0.5),(0.5)*B2101),7)))</f>
        <v>#REF!</v>
      </c>
      <c r="D2101" s="661" t="e">
        <f aca="false">IF(A2101="","",+B2101-C2101)</f>
        <v>#REF!</v>
      </c>
      <c r="E2101" s="662" t="e">
        <f aca="false">IF(A2101="","",IF(F2100="","",+E2100-F2100))</f>
        <v>#REF!</v>
      </c>
      <c r="F2101" s="662" t="e">
        <f aca="false">IF(A2101="","",IF(J2101="","",+J2101-H2101))</f>
        <v>#REF!</v>
      </c>
      <c r="G2101" s="662" t="e">
        <f aca="false">IF(A2101="","",IF(E2101="","",ROUND(+E2101*((1+B2101)^(1/12)-1),2)))</f>
        <v>#REF!</v>
      </c>
      <c r="H2101" s="662" t="e">
        <f aca="false">IF(A2101="","",IF(E2101="","",ROUND(+E2101*((1+D2101)^(1/12)-1),2)))</f>
        <v>#REF!</v>
      </c>
      <c r="I2101" s="662" t="e">
        <f aca="false">IF(A2101="","",+G2101-H2101)</f>
        <v>#REF!</v>
      </c>
      <c r="J2101" s="662" t="e">
        <f aca="false">IF(A2101="","",IF(#REF!="","",PMT((1+D2101)^(1/12)-1,(#REF!*12)-A2101+1,-E2101)))</f>
        <v>#REF!</v>
      </c>
    </row>
    <row r="2102" customFormat="false" ht="14.25" hidden="false" customHeight="false" outlineLevel="0" collapsed="false">
      <c r="A2102" s="660" t="e">
        <f aca="false">IF(A2101="","",IF(A2101=#REF!*12,"",+A2101+1))</f>
        <v>#REF!</v>
      </c>
      <c r="B2102" s="661" t="e">
        <f aca="false">IF(A2102="","",+B2101)</f>
        <v>#REF!</v>
      </c>
      <c r="C2102" s="661" t="e">
        <f aca="false">IF(A2102="","",IF(#REF!+'Plano Prestação Mensal Proposta'!A2102&gt;120,0,ROUND(IF(B2102&gt;0.045,(0.045*0.5),(0.5)*B2102),7)))</f>
        <v>#REF!</v>
      </c>
      <c r="D2102" s="661" t="e">
        <f aca="false">IF(A2102="","",+B2102-C2102)</f>
        <v>#REF!</v>
      </c>
      <c r="E2102" s="662" t="e">
        <f aca="false">IF(A2102="","",IF(F2101="","",+E2101-F2101))</f>
        <v>#REF!</v>
      </c>
      <c r="F2102" s="662" t="e">
        <f aca="false">IF(A2102="","",IF(J2102="","",+J2102-H2102))</f>
        <v>#REF!</v>
      </c>
      <c r="G2102" s="662" t="e">
        <f aca="false">IF(A2102="","",IF(E2102="","",ROUND(+E2102*((1+B2102)^(1/12)-1),2)))</f>
        <v>#REF!</v>
      </c>
      <c r="H2102" s="662" t="e">
        <f aca="false">IF(A2102="","",IF(E2102="","",ROUND(+E2102*((1+D2102)^(1/12)-1),2)))</f>
        <v>#REF!</v>
      </c>
      <c r="I2102" s="662" t="e">
        <f aca="false">IF(A2102="","",+G2102-H2102)</f>
        <v>#REF!</v>
      </c>
      <c r="J2102" s="662" t="e">
        <f aca="false">IF(A2102="","",IF(#REF!="","",PMT((1+D2102)^(1/12)-1,(#REF!*12)-A2102+1,-E2102)))</f>
        <v>#REF!</v>
      </c>
    </row>
    <row r="2103" customFormat="false" ht="14.25" hidden="false" customHeight="false" outlineLevel="0" collapsed="false">
      <c r="A2103" s="660" t="e">
        <f aca="false">IF(A2102="","",IF(A2102=#REF!*12,"",+A2102+1))</f>
        <v>#REF!</v>
      </c>
      <c r="B2103" s="661" t="e">
        <f aca="false">IF(A2103="","",+B2102)</f>
        <v>#REF!</v>
      </c>
      <c r="C2103" s="661" t="e">
        <f aca="false">IF(A2103="","",IF(#REF!+'Plano Prestação Mensal Proposta'!A2103&gt;120,0,ROUND(IF(B2103&gt;0.045,(0.045*0.5),(0.5)*B2103),7)))</f>
        <v>#REF!</v>
      </c>
      <c r="D2103" s="661" t="e">
        <f aca="false">IF(A2103="","",+B2103-C2103)</f>
        <v>#REF!</v>
      </c>
      <c r="E2103" s="662" t="e">
        <f aca="false">IF(A2103="","",IF(F2102="","",+E2102-F2102))</f>
        <v>#REF!</v>
      </c>
      <c r="F2103" s="662" t="e">
        <f aca="false">IF(A2103="","",IF(J2103="","",+J2103-H2103))</f>
        <v>#REF!</v>
      </c>
      <c r="G2103" s="662" t="e">
        <f aca="false">IF(A2103="","",IF(E2103="","",ROUND(+E2103*((1+B2103)^(1/12)-1),2)))</f>
        <v>#REF!</v>
      </c>
      <c r="H2103" s="662" t="e">
        <f aca="false">IF(A2103="","",IF(E2103="","",ROUND(+E2103*((1+D2103)^(1/12)-1),2)))</f>
        <v>#REF!</v>
      </c>
      <c r="I2103" s="662" t="e">
        <f aca="false">IF(A2103="","",+G2103-H2103)</f>
        <v>#REF!</v>
      </c>
      <c r="J2103" s="662" t="e">
        <f aca="false">IF(A2103="","",IF(#REF!="","",PMT((1+D2103)^(1/12)-1,(#REF!*12)-A2103+1,-E2103)))</f>
        <v>#REF!</v>
      </c>
    </row>
    <row r="2104" customFormat="false" ht="14.25" hidden="false" customHeight="false" outlineLevel="0" collapsed="false">
      <c r="A2104" s="660" t="e">
        <f aca="false">IF(A2103="","",IF(A2103=#REF!*12,"",+A2103+1))</f>
        <v>#REF!</v>
      </c>
      <c r="B2104" s="661" t="e">
        <f aca="false">IF(A2104="","",+B2103)</f>
        <v>#REF!</v>
      </c>
      <c r="C2104" s="661" t="e">
        <f aca="false">IF(A2104="","",IF(#REF!+'Plano Prestação Mensal Proposta'!A2104&gt;120,0,ROUND(IF(B2104&gt;0.045,(0.045*0.5),(0.5)*B2104),7)))</f>
        <v>#REF!</v>
      </c>
      <c r="D2104" s="661" t="e">
        <f aca="false">IF(A2104="","",+B2104-C2104)</f>
        <v>#REF!</v>
      </c>
      <c r="E2104" s="662" t="e">
        <f aca="false">IF(A2104="","",IF(F2103="","",+E2103-F2103))</f>
        <v>#REF!</v>
      </c>
      <c r="F2104" s="662" t="e">
        <f aca="false">IF(A2104="","",IF(J2104="","",+J2104-H2104))</f>
        <v>#REF!</v>
      </c>
      <c r="G2104" s="662" t="e">
        <f aca="false">IF(A2104="","",IF(E2104="","",ROUND(+E2104*((1+B2104)^(1/12)-1),2)))</f>
        <v>#REF!</v>
      </c>
      <c r="H2104" s="662" t="e">
        <f aca="false">IF(A2104="","",IF(E2104="","",ROUND(+E2104*((1+D2104)^(1/12)-1),2)))</f>
        <v>#REF!</v>
      </c>
      <c r="I2104" s="662" t="e">
        <f aca="false">IF(A2104="","",+G2104-H2104)</f>
        <v>#REF!</v>
      </c>
      <c r="J2104" s="662" t="e">
        <f aca="false">IF(A2104="","",IF(#REF!="","",PMT((1+D2104)^(1/12)-1,(#REF!*12)-A2104+1,-E2104)))</f>
        <v>#REF!</v>
      </c>
    </row>
    <row r="2105" customFormat="false" ht="14.25" hidden="false" customHeight="false" outlineLevel="0" collapsed="false">
      <c r="A2105" s="660" t="e">
        <f aca="false">IF(A2104="","",IF(A2104=#REF!*12,"",+A2104+1))</f>
        <v>#REF!</v>
      </c>
      <c r="B2105" s="661" t="e">
        <f aca="false">IF(A2105="","",+B2104)</f>
        <v>#REF!</v>
      </c>
      <c r="C2105" s="661" t="e">
        <f aca="false">IF(A2105="","",IF(#REF!+'Plano Prestação Mensal Proposta'!A2105&gt;120,0,ROUND(IF(B2105&gt;0.045,(0.045*0.5),(0.5)*B2105),7)))</f>
        <v>#REF!</v>
      </c>
      <c r="D2105" s="661" t="e">
        <f aca="false">IF(A2105="","",+B2105-C2105)</f>
        <v>#REF!</v>
      </c>
      <c r="E2105" s="662" t="e">
        <f aca="false">IF(A2105="","",IF(F2104="","",+E2104-F2104))</f>
        <v>#REF!</v>
      </c>
      <c r="F2105" s="662" t="e">
        <f aca="false">IF(A2105="","",IF(J2105="","",+J2105-H2105))</f>
        <v>#REF!</v>
      </c>
      <c r="G2105" s="662" t="e">
        <f aca="false">IF(A2105="","",IF(E2105="","",ROUND(+E2105*((1+B2105)^(1/12)-1),2)))</f>
        <v>#REF!</v>
      </c>
      <c r="H2105" s="662" t="e">
        <f aca="false">IF(A2105="","",IF(E2105="","",ROUND(+E2105*((1+D2105)^(1/12)-1),2)))</f>
        <v>#REF!</v>
      </c>
      <c r="I2105" s="662" t="e">
        <f aca="false">IF(A2105="","",+G2105-H2105)</f>
        <v>#REF!</v>
      </c>
      <c r="J2105" s="662" t="e">
        <f aca="false">IF(A2105="","",IF(#REF!="","",PMT((1+D2105)^(1/12)-1,(#REF!*12)-A2105+1,-E2105)))</f>
        <v>#REF!</v>
      </c>
    </row>
    <row r="2106" customFormat="false" ht="14.25" hidden="false" customHeight="false" outlineLevel="0" collapsed="false">
      <c r="A2106" s="660" t="e">
        <f aca="false">IF(A2105="","",IF(A2105=#REF!*12,"",+A2105+1))</f>
        <v>#REF!</v>
      </c>
      <c r="B2106" s="661" t="e">
        <f aca="false">IF(A2106="","",+B2105)</f>
        <v>#REF!</v>
      </c>
      <c r="C2106" s="661" t="e">
        <f aca="false">IF(A2106="","",IF(#REF!+'Plano Prestação Mensal Proposta'!A2106&gt;120,0,ROUND(IF(B2106&gt;0.045,(0.045*0.5),(0.5)*B2106),7)))</f>
        <v>#REF!</v>
      </c>
      <c r="D2106" s="661" t="e">
        <f aca="false">IF(A2106="","",+B2106-C2106)</f>
        <v>#REF!</v>
      </c>
      <c r="E2106" s="662" t="e">
        <f aca="false">IF(A2106="","",IF(F2105="","",+E2105-F2105))</f>
        <v>#REF!</v>
      </c>
      <c r="F2106" s="662" t="e">
        <f aca="false">IF(A2106="","",IF(J2106="","",+J2106-H2106))</f>
        <v>#REF!</v>
      </c>
      <c r="G2106" s="662" t="e">
        <f aca="false">IF(A2106="","",IF(E2106="","",ROUND(+E2106*((1+B2106)^(1/12)-1),2)))</f>
        <v>#REF!</v>
      </c>
      <c r="H2106" s="662" t="e">
        <f aca="false">IF(A2106="","",IF(E2106="","",ROUND(+E2106*((1+D2106)^(1/12)-1),2)))</f>
        <v>#REF!</v>
      </c>
      <c r="I2106" s="662" t="e">
        <f aca="false">IF(A2106="","",+G2106-H2106)</f>
        <v>#REF!</v>
      </c>
      <c r="J2106" s="662" t="e">
        <f aca="false">IF(A2106="","",IF(#REF!="","",PMT((1+D2106)^(1/12)-1,(#REF!*12)-A2106+1,-E2106)))</f>
        <v>#REF!</v>
      </c>
    </row>
    <row r="2107" customFormat="false" ht="14.25" hidden="false" customHeight="false" outlineLevel="0" collapsed="false">
      <c r="A2107" s="660" t="e">
        <f aca="false">IF(A2106="","",IF(A2106=#REF!*12,"",+A2106+1))</f>
        <v>#REF!</v>
      </c>
      <c r="B2107" s="661" t="e">
        <f aca="false">IF(A2107="","",+B2106)</f>
        <v>#REF!</v>
      </c>
      <c r="C2107" s="661" t="e">
        <f aca="false">IF(A2107="","",IF(#REF!+'Plano Prestação Mensal Proposta'!A2107&gt;120,0,ROUND(IF(B2107&gt;0.045,(0.045*0.5),(0.5)*B2107),7)))</f>
        <v>#REF!</v>
      </c>
      <c r="D2107" s="661" t="e">
        <f aca="false">IF(A2107="","",+B2107-C2107)</f>
        <v>#REF!</v>
      </c>
      <c r="E2107" s="662" t="e">
        <f aca="false">IF(A2107="","",IF(F2106="","",+E2106-F2106))</f>
        <v>#REF!</v>
      </c>
      <c r="F2107" s="662" t="e">
        <f aca="false">IF(A2107="","",IF(J2107="","",+J2107-H2107))</f>
        <v>#REF!</v>
      </c>
      <c r="G2107" s="662" t="e">
        <f aca="false">IF(A2107="","",IF(E2107="","",ROUND(+E2107*((1+B2107)^(1/12)-1),2)))</f>
        <v>#REF!</v>
      </c>
      <c r="H2107" s="662" t="e">
        <f aca="false">IF(A2107="","",IF(E2107="","",ROUND(+E2107*((1+D2107)^(1/12)-1),2)))</f>
        <v>#REF!</v>
      </c>
      <c r="I2107" s="662" t="e">
        <f aca="false">IF(A2107="","",+G2107-H2107)</f>
        <v>#REF!</v>
      </c>
      <c r="J2107" s="662" t="e">
        <f aca="false">IF(A2107="","",IF(#REF!="","",PMT((1+D2107)^(1/12)-1,(#REF!*12)-A2107+1,-E2107)))</f>
        <v>#REF!</v>
      </c>
    </row>
    <row r="2108" customFormat="false" ht="14.25" hidden="false" customHeight="false" outlineLevel="0" collapsed="false">
      <c r="A2108" s="660" t="e">
        <f aca="false">IF(A2107="","",IF(A2107=#REF!*12,"",+A2107+1))</f>
        <v>#REF!</v>
      </c>
      <c r="B2108" s="661" t="e">
        <f aca="false">IF(A2108="","",+B2107)</f>
        <v>#REF!</v>
      </c>
      <c r="C2108" s="661" t="e">
        <f aca="false">IF(A2108="","",IF(#REF!+'Plano Prestação Mensal Proposta'!A2108&gt;120,0,ROUND(IF(B2108&gt;0.045,(0.045*0.5),(0.5)*B2108),7)))</f>
        <v>#REF!</v>
      </c>
      <c r="D2108" s="661" t="e">
        <f aca="false">IF(A2108="","",+B2108-C2108)</f>
        <v>#REF!</v>
      </c>
      <c r="E2108" s="662" t="e">
        <f aca="false">IF(A2108="","",IF(F2107="","",+E2107-F2107))</f>
        <v>#REF!</v>
      </c>
      <c r="F2108" s="662" t="e">
        <f aca="false">IF(A2108="","",IF(J2108="","",+J2108-H2108))</f>
        <v>#REF!</v>
      </c>
      <c r="G2108" s="662" t="e">
        <f aca="false">IF(A2108="","",IF(E2108="","",ROUND(+E2108*((1+B2108)^(1/12)-1),2)))</f>
        <v>#REF!</v>
      </c>
      <c r="H2108" s="662" t="e">
        <f aca="false">IF(A2108="","",IF(E2108="","",ROUND(+E2108*((1+D2108)^(1/12)-1),2)))</f>
        <v>#REF!</v>
      </c>
      <c r="I2108" s="662" t="e">
        <f aca="false">IF(A2108="","",+G2108-H2108)</f>
        <v>#REF!</v>
      </c>
      <c r="J2108" s="662" t="e">
        <f aca="false">IF(A2108="","",IF(#REF!="","",PMT((1+D2108)^(1/12)-1,(#REF!*12)-A2108+1,-E2108)))</f>
        <v>#REF!</v>
      </c>
    </row>
    <row r="2109" customFormat="false" ht="14.25" hidden="false" customHeight="false" outlineLevel="0" collapsed="false">
      <c r="A2109" s="660" t="e">
        <f aca="false">IF(A2108="","",IF(A2108=#REF!*12,"",+A2108+1))</f>
        <v>#REF!</v>
      </c>
      <c r="B2109" s="661" t="e">
        <f aca="false">IF(A2109="","",+B2108)</f>
        <v>#REF!</v>
      </c>
      <c r="C2109" s="661" t="e">
        <f aca="false">IF(A2109="","",IF(#REF!+'Plano Prestação Mensal Proposta'!A2109&gt;120,0,ROUND(IF(B2109&gt;0.045,(0.045*0.5),(0.5)*B2109),7)))</f>
        <v>#REF!</v>
      </c>
      <c r="D2109" s="661" t="e">
        <f aca="false">IF(A2109="","",+B2109-C2109)</f>
        <v>#REF!</v>
      </c>
      <c r="E2109" s="662" t="e">
        <f aca="false">IF(A2109="","",IF(F2108="","",+E2108-F2108))</f>
        <v>#REF!</v>
      </c>
      <c r="F2109" s="662" t="e">
        <f aca="false">IF(A2109="","",IF(J2109="","",+J2109-H2109))</f>
        <v>#REF!</v>
      </c>
      <c r="G2109" s="662" t="e">
        <f aca="false">IF(A2109="","",IF(E2109="","",ROUND(+E2109*((1+B2109)^(1/12)-1),2)))</f>
        <v>#REF!</v>
      </c>
      <c r="H2109" s="662" t="e">
        <f aca="false">IF(A2109="","",IF(E2109="","",ROUND(+E2109*((1+D2109)^(1/12)-1),2)))</f>
        <v>#REF!</v>
      </c>
      <c r="I2109" s="662" t="e">
        <f aca="false">IF(A2109="","",+G2109-H2109)</f>
        <v>#REF!</v>
      </c>
      <c r="J2109" s="662" t="e">
        <f aca="false">IF(A2109="","",IF(#REF!="","",PMT((1+D2109)^(1/12)-1,(#REF!*12)-A2109+1,-E2109)))</f>
        <v>#REF!</v>
      </c>
    </row>
    <row r="2110" customFormat="false" ht="14.25" hidden="false" customHeight="false" outlineLevel="0" collapsed="false">
      <c r="A2110" s="660" t="e">
        <f aca="false">IF(A2109="","",IF(A2109=#REF!*12,"",+A2109+1))</f>
        <v>#REF!</v>
      </c>
      <c r="B2110" s="661" t="e">
        <f aca="false">IF(A2110="","",+B2109)</f>
        <v>#REF!</v>
      </c>
      <c r="C2110" s="661" t="e">
        <f aca="false">IF(A2110="","",IF(#REF!+'Plano Prestação Mensal Proposta'!A2110&gt;120,0,ROUND(IF(B2110&gt;0.045,(0.045*0.5),(0.5)*B2110),7)))</f>
        <v>#REF!</v>
      </c>
      <c r="D2110" s="661" t="e">
        <f aca="false">IF(A2110="","",+B2110-C2110)</f>
        <v>#REF!</v>
      </c>
      <c r="E2110" s="662" t="e">
        <f aca="false">IF(A2110="","",IF(F2109="","",+E2109-F2109))</f>
        <v>#REF!</v>
      </c>
      <c r="F2110" s="662" t="e">
        <f aca="false">IF(A2110="","",IF(J2110="","",+J2110-H2110))</f>
        <v>#REF!</v>
      </c>
      <c r="G2110" s="662" t="e">
        <f aca="false">IF(A2110="","",IF(E2110="","",ROUND(+E2110*((1+B2110)^(1/12)-1),2)))</f>
        <v>#REF!</v>
      </c>
      <c r="H2110" s="662" t="e">
        <f aca="false">IF(A2110="","",IF(E2110="","",ROUND(+E2110*((1+D2110)^(1/12)-1),2)))</f>
        <v>#REF!</v>
      </c>
      <c r="I2110" s="662" t="e">
        <f aca="false">IF(A2110="","",+G2110-H2110)</f>
        <v>#REF!</v>
      </c>
      <c r="J2110" s="662" t="e">
        <f aca="false">IF(A2110="","",IF(#REF!="","",PMT((1+D2110)^(1/12)-1,(#REF!*12)-A2110+1,-E2110)))</f>
        <v>#REF!</v>
      </c>
    </row>
    <row r="2111" customFormat="false" ht="14.25" hidden="false" customHeight="false" outlineLevel="0" collapsed="false">
      <c r="A2111" s="660" t="e">
        <f aca="false">IF(A2110="","",IF(A2110=#REF!*12,"",+A2110+1))</f>
        <v>#REF!</v>
      </c>
      <c r="B2111" s="661" t="e">
        <f aca="false">IF(A2111="","",+B2110)</f>
        <v>#REF!</v>
      </c>
      <c r="C2111" s="661" t="e">
        <f aca="false">IF(A2111="","",IF(#REF!+'Plano Prestação Mensal Proposta'!A2111&gt;120,0,ROUND(IF(B2111&gt;0.045,(0.045*0.5),(0.5)*B2111),7)))</f>
        <v>#REF!</v>
      </c>
      <c r="D2111" s="661" t="e">
        <f aca="false">IF(A2111="","",+B2111-C2111)</f>
        <v>#REF!</v>
      </c>
      <c r="E2111" s="662" t="e">
        <f aca="false">IF(A2111="","",IF(F2110="","",+E2110-F2110))</f>
        <v>#REF!</v>
      </c>
      <c r="F2111" s="662" t="e">
        <f aca="false">IF(A2111="","",IF(J2111="","",+J2111-H2111))</f>
        <v>#REF!</v>
      </c>
      <c r="G2111" s="662" t="e">
        <f aca="false">IF(A2111="","",IF(E2111="","",ROUND(+E2111*((1+B2111)^(1/12)-1),2)))</f>
        <v>#REF!</v>
      </c>
      <c r="H2111" s="662" t="e">
        <f aca="false">IF(A2111="","",IF(E2111="","",ROUND(+E2111*((1+D2111)^(1/12)-1),2)))</f>
        <v>#REF!</v>
      </c>
      <c r="I2111" s="662" t="e">
        <f aca="false">IF(A2111="","",+G2111-H2111)</f>
        <v>#REF!</v>
      </c>
      <c r="J2111" s="662" t="e">
        <f aca="false">IF(A2111="","",IF(#REF!="","",PMT((1+D2111)^(1/12)-1,(#REF!*12)-A2111+1,-E2111)))</f>
        <v>#REF!</v>
      </c>
    </row>
    <row r="2112" customFormat="false" ht="14.25" hidden="false" customHeight="false" outlineLevel="0" collapsed="false">
      <c r="A2112" s="660" t="e">
        <f aca="false">IF(A2111="","",IF(A2111=#REF!*12,"",+A2111+1))</f>
        <v>#REF!</v>
      </c>
      <c r="B2112" s="661" t="e">
        <f aca="false">IF(A2112="","",+B2111)</f>
        <v>#REF!</v>
      </c>
      <c r="C2112" s="661" t="e">
        <f aca="false">IF(A2112="","",IF(#REF!+'Plano Prestação Mensal Proposta'!A2112&gt;120,0,ROUND(IF(B2112&gt;0.045,(0.045*0.5),(0.5)*B2112),7)))</f>
        <v>#REF!</v>
      </c>
      <c r="D2112" s="661" t="e">
        <f aca="false">IF(A2112="","",+B2112-C2112)</f>
        <v>#REF!</v>
      </c>
      <c r="E2112" s="662" t="e">
        <f aca="false">IF(A2112="","",IF(F2111="","",+E2111-F2111))</f>
        <v>#REF!</v>
      </c>
      <c r="F2112" s="662" t="e">
        <f aca="false">IF(A2112="","",IF(J2112="","",+J2112-H2112))</f>
        <v>#REF!</v>
      </c>
      <c r="G2112" s="662" t="e">
        <f aca="false">IF(A2112="","",IF(E2112="","",ROUND(+E2112*((1+B2112)^(1/12)-1),2)))</f>
        <v>#REF!</v>
      </c>
      <c r="H2112" s="662" t="e">
        <f aca="false">IF(A2112="","",IF(E2112="","",ROUND(+E2112*((1+D2112)^(1/12)-1),2)))</f>
        <v>#REF!</v>
      </c>
      <c r="I2112" s="662" t="e">
        <f aca="false">IF(A2112="","",+G2112-H2112)</f>
        <v>#REF!</v>
      </c>
      <c r="J2112" s="662" t="e">
        <f aca="false">IF(A2112="","",IF(#REF!="","",PMT((1+D2112)^(1/12)-1,(#REF!*12)-A2112+1,-E2112)))</f>
        <v>#REF!</v>
      </c>
    </row>
    <row r="2113" customFormat="false" ht="14.25" hidden="false" customHeight="false" outlineLevel="0" collapsed="false">
      <c r="A2113" s="660" t="e">
        <f aca="false">IF(A2112="","",IF(A2112=#REF!*12,"",+A2112+1))</f>
        <v>#REF!</v>
      </c>
      <c r="B2113" s="661" t="e">
        <f aca="false">IF(A2113="","",+B2112)</f>
        <v>#REF!</v>
      </c>
      <c r="C2113" s="661" t="e">
        <f aca="false">IF(A2113="","",IF(#REF!+'Plano Prestação Mensal Proposta'!A2113&gt;120,0,ROUND(IF(B2113&gt;0.045,(0.045*0.5),(0.5)*B2113),7)))</f>
        <v>#REF!</v>
      </c>
      <c r="D2113" s="661" t="e">
        <f aca="false">IF(A2113="","",+B2113-C2113)</f>
        <v>#REF!</v>
      </c>
      <c r="E2113" s="662" t="e">
        <f aca="false">IF(A2113="","",IF(F2112="","",+E2112-F2112))</f>
        <v>#REF!</v>
      </c>
      <c r="F2113" s="662" t="e">
        <f aca="false">IF(A2113="","",IF(J2113="","",+J2113-H2113))</f>
        <v>#REF!</v>
      </c>
      <c r="G2113" s="662" t="e">
        <f aca="false">IF(A2113="","",IF(E2113="","",ROUND(+E2113*((1+B2113)^(1/12)-1),2)))</f>
        <v>#REF!</v>
      </c>
      <c r="H2113" s="662" t="e">
        <f aca="false">IF(A2113="","",IF(E2113="","",ROUND(+E2113*((1+D2113)^(1/12)-1),2)))</f>
        <v>#REF!</v>
      </c>
      <c r="I2113" s="662" t="e">
        <f aca="false">IF(A2113="","",+G2113-H2113)</f>
        <v>#REF!</v>
      </c>
      <c r="J2113" s="662" t="e">
        <f aca="false">IF(A2113="","",IF(#REF!="","",PMT((1+D2113)^(1/12)-1,(#REF!*12)-A2113+1,-E2113)))</f>
        <v>#REF!</v>
      </c>
    </row>
    <row r="2114" customFormat="false" ht="14.25" hidden="false" customHeight="false" outlineLevel="0" collapsed="false">
      <c r="A2114" s="660" t="e">
        <f aca="false">IF(A2113="","",IF(A2113=#REF!*12,"",+A2113+1))</f>
        <v>#REF!</v>
      </c>
      <c r="B2114" s="661" t="e">
        <f aca="false">IF(A2114="","",+B2113)</f>
        <v>#REF!</v>
      </c>
      <c r="C2114" s="661" t="e">
        <f aca="false">IF(A2114="","",IF(#REF!+'Plano Prestação Mensal Proposta'!A2114&gt;120,0,ROUND(IF(B2114&gt;0.045,(0.045*0.5),(0.5)*B2114),7)))</f>
        <v>#REF!</v>
      </c>
      <c r="D2114" s="661" t="e">
        <f aca="false">IF(A2114="","",+B2114-C2114)</f>
        <v>#REF!</v>
      </c>
      <c r="E2114" s="662" t="e">
        <f aca="false">IF(A2114="","",IF(F2113="","",+E2113-F2113))</f>
        <v>#REF!</v>
      </c>
      <c r="F2114" s="662" t="e">
        <f aca="false">IF(A2114="","",IF(J2114="","",+J2114-H2114))</f>
        <v>#REF!</v>
      </c>
      <c r="G2114" s="662" t="e">
        <f aca="false">IF(A2114="","",IF(E2114="","",ROUND(+E2114*((1+B2114)^(1/12)-1),2)))</f>
        <v>#REF!</v>
      </c>
      <c r="H2114" s="662" t="e">
        <f aca="false">IF(A2114="","",IF(E2114="","",ROUND(+E2114*((1+D2114)^(1/12)-1),2)))</f>
        <v>#REF!</v>
      </c>
      <c r="I2114" s="662" t="e">
        <f aca="false">IF(A2114="","",+G2114-H2114)</f>
        <v>#REF!</v>
      </c>
      <c r="J2114" s="662" t="e">
        <f aca="false">IF(A2114="","",IF(#REF!="","",PMT((1+D2114)^(1/12)-1,(#REF!*12)-A2114+1,-E2114)))</f>
        <v>#REF!</v>
      </c>
    </row>
    <row r="2115" customFormat="false" ht="14.25" hidden="false" customHeight="false" outlineLevel="0" collapsed="false">
      <c r="A2115" s="660" t="e">
        <f aca="false">IF(A2114="","",IF(A2114=#REF!*12,"",+A2114+1))</f>
        <v>#REF!</v>
      </c>
      <c r="B2115" s="661" t="e">
        <f aca="false">IF(A2115="","",+B2114)</f>
        <v>#REF!</v>
      </c>
      <c r="C2115" s="661" t="e">
        <f aca="false">IF(A2115="","",IF(#REF!+'Plano Prestação Mensal Proposta'!A2115&gt;120,0,ROUND(IF(B2115&gt;0.045,(0.045*0.5),(0.5)*B2115),7)))</f>
        <v>#REF!</v>
      </c>
      <c r="D2115" s="661" t="e">
        <f aca="false">IF(A2115="","",+B2115-C2115)</f>
        <v>#REF!</v>
      </c>
      <c r="E2115" s="662" t="e">
        <f aca="false">IF(A2115="","",IF(F2114="","",+E2114-F2114))</f>
        <v>#REF!</v>
      </c>
      <c r="F2115" s="662" t="e">
        <f aca="false">IF(A2115="","",IF(J2115="","",+J2115-H2115))</f>
        <v>#REF!</v>
      </c>
      <c r="G2115" s="662" t="e">
        <f aca="false">IF(A2115="","",IF(E2115="","",ROUND(+E2115*((1+B2115)^(1/12)-1),2)))</f>
        <v>#REF!</v>
      </c>
      <c r="H2115" s="662" t="e">
        <f aca="false">IF(A2115="","",IF(E2115="","",ROUND(+E2115*((1+D2115)^(1/12)-1),2)))</f>
        <v>#REF!</v>
      </c>
      <c r="I2115" s="662" t="e">
        <f aca="false">IF(A2115="","",+G2115-H2115)</f>
        <v>#REF!</v>
      </c>
      <c r="J2115" s="662" t="e">
        <f aca="false">IF(A2115="","",IF(#REF!="","",PMT((1+D2115)^(1/12)-1,(#REF!*12)-A2115+1,-E2115)))</f>
        <v>#REF!</v>
      </c>
    </row>
    <row r="2116" customFormat="false" ht="14.25" hidden="false" customHeight="false" outlineLevel="0" collapsed="false">
      <c r="A2116" s="660" t="e">
        <f aca="false">IF(A2115="","",IF(A2115=#REF!*12,"",+A2115+1))</f>
        <v>#REF!</v>
      </c>
      <c r="B2116" s="661" t="e">
        <f aca="false">IF(A2116="","",+B2115)</f>
        <v>#REF!</v>
      </c>
      <c r="C2116" s="661" t="e">
        <f aca="false">IF(A2116="","",IF(#REF!+'Plano Prestação Mensal Proposta'!A2116&gt;120,0,ROUND(IF(B2116&gt;0.045,(0.045*0.5),(0.5)*B2116),7)))</f>
        <v>#REF!</v>
      </c>
      <c r="D2116" s="661" t="e">
        <f aca="false">IF(A2116="","",+B2116-C2116)</f>
        <v>#REF!</v>
      </c>
      <c r="E2116" s="662" t="e">
        <f aca="false">IF(A2116="","",IF(F2115="","",+E2115-F2115))</f>
        <v>#REF!</v>
      </c>
      <c r="F2116" s="662" t="e">
        <f aca="false">IF(A2116="","",IF(J2116="","",+J2116-H2116))</f>
        <v>#REF!</v>
      </c>
      <c r="G2116" s="662" t="e">
        <f aca="false">IF(A2116="","",IF(E2116="","",ROUND(+E2116*((1+B2116)^(1/12)-1),2)))</f>
        <v>#REF!</v>
      </c>
      <c r="H2116" s="662" t="e">
        <f aca="false">IF(A2116="","",IF(E2116="","",ROUND(+E2116*((1+D2116)^(1/12)-1),2)))</f>
        <v>#REF!</v>
      </c>
      <c r="I2116" s="662" t="e">
        <f aca="false">IF(A2116="","",+G2116-H2116)</f>
        <v>#REF!</v>
      </c>
      <c r="J2116" s="662" t="e">
        <f aca="false">IF(A2116="","",IF(#REF!="","",PMT((1+D2116)^(1/12)-1,(#REF!*12)-A2116+1,-E2116)))</f>
        <v>#REF!</v>
      </c>
    </row>
    <row r="2117" customFormat="false" ht="14.25" hidden="false" customHeight="false" outlineLevel="0" collapsed="false">
      <c r="A2117" s="660" t="e">
        <f aca="false">IF(A2116="","",IF(A2116=#REF!*12,"",+A2116+1))</f>
        <v>#REF!</v>
      </c>
      <c r="B2117" s="661" t="e">
        <f aca="false">IF(A2117="","",+B2116)</f>
        <v>#REF!</v>
      </c>
      <c r="C2117" s="661" t="e">
        <f aca="false">IF(A2117="","",IF(#REF!+'Plano Prestação Mensal Proposta'!A2117&gt;120,0,ROUND(IF(B2117&gt;0.045,(0.045*0.5),(0.5)*B2117),7)))</f>
        <v>#REF!</v>
      </c>
      <c r="D2117" s="661" t="e">
        <f aca="false">IF(A2117="","",+B2117-C2117)</f>
        <v>#REF!</v>
      </c>
      <c r="E2117" s="662" t="e">
        <f aca="false">IF(A2117="","",IF(F2116="","",+E2116-F2116))</f>
        <v>#REF!</v>
      </c>
      <c r="F2117" s="662" t="e">
        <f aca="false">IF(A2117="","",IF(J2117="","",+J2117-H2117))</f>
        <v>#REF!</v>
      </c>
      <c r="G2117" s="662" t="e">
        <f aca="false">IF(A2117="","",IF(E2117="","",ROUND(+E2117*((1+B2117)^(1/12)-1),2)))</f>
        <v>#REF!</v>
      </c>
      <c r="H2117" s="662" t="e">
        <f aca="false">IF(A2117="","",IF(E2117="","",ROUND(+E2117*((1+D2117)^(1/12)-1),2)))</f>
        <v>#REF!</v>
      </c>
      <c r="I2117" s="662" t="e">
        <f aca="false">IF(A2117="","",+G2117-H2117)</f>
        <v>#REF!</v>
      </c>
      <c r="J2117" s="662" t="e">
        <f aca="false">IF(A2117="","",IF(#REF!="","",PMT((1+D2117)^(1/12)-1,(#REF!*12)-A2117+1,-E2117)))</f>
        <v>#REF!</v>
      </c>
    </row>
    <row r="2118" customFormat="false" ht="14.25" hidden="false" customHeight="false" outlineLevel="0" collapsed="false">
      <c r="A2118" s="660" t="e">
        <f aca="false">IF(A2117="","",IF(A2117=#REF!*12,"",+A2117+1))</f>
        <v>#REF!</v>
      </c>
      <c r="B2118" s="661" t="e">
        <f aca="false">IF(A2118="","",+B2117)</f>
        <v>#REF!</v>
      </c>
      <c r="C2118" s="661" t="e">
        <f aca="false">IF(A2118="","",IF(#REF!+'Plano Prestação Mensal Proposta'!A2118&gt;120,0,ROUND(IF(B2118&gt;0.045,(0.045*0.5),(0.5)*B2118),7)))</f>
        <v>#REF!</v>
      </c>
      <c r="D2118" s="661" t="e">
        <f aca="false">IF(A2118="","",+B2118-C2118)</f>
        <v>#REF!</v>
      </c>
      <c r="E2118" s="662" t="e">
        <f aca="false">IF(A2118="","",IF(F2117="","",+E2117-F2117))</f>
        <v>#REF!</v>
      </c>
      <c r="F2118" s="662" t="e">
        <f aca="false">IF(A2118="","",IF(J2118="","",+J2118-H2118))</f>
        <v>#REF!</v>
      </c>
      <c r="G2118" s="662" t="e">
        <f aca="false">IF(A2118="","",IF(E2118="","",ROUND(+E2118*((1+B2118)^(1/12)-1),2)))</f>
        <v>#REF!</v>
      </c>
      <c r="H2118" s="662" t="e">
        <f aca="false">IF(A2118="","",IF(E2118="","",ROUND(+E2118*((1+D2118)^(1/12)-1),2)))</f>
        <v>#REF!</v>
      </c>
      <c r="I2118" s="662" t="e">
        <f aca="false">IF(A2118="","",+G2118-H2118)</f>
        <v>#REF!</v>
      </c>
      <c r="J2118" s="662" t="e">
        <f aca="false">IF(A2118="","",IF(#REF!="","",PMT((1+D2118)^(1/12)-1,(#REF!*12)-A2118+1,-E2118)))</f>
        <v>#REF!</v>
      </c>
    </row>
    <row r="2119" customFormat="false" ht="14.25" hidden="false" customHeight="false" outlineLevel="0" collapsed="false">
      <c r="A2119" s="660" t="e">
        <f aca="false">IF(A2118="","",IF(A2118=#REF!*12,"",+A2118+1))</f>
        <v>#REF!</v>
      </c>
      <c r="B2119" s="661" t="e">
        <f aca="false">IF(A2119="","",+B2118)</f>
        <v>#REF!</v>
      </c>
      <c r="C2119" s="661" t="e">
        <f aca="false">IF(A2119="","",IF(#REF!+'Plano Prestação Mensal Proposta'!A2119&gt;120,0,ROUND(IF(B2119&gt;0.045,(0.045*0.5),(0.5)*B2119),7)))</f>
        <v>#REF!</v>
      </c>
      <c r="D2119" s="661" t="e">
        <f aca="false">IF(A2119="","",+B2119-C2119)</f>
        <v>#REF!</v>
      </c>
      <c r="E2119" s="662" t="e">
        <f aca="false">IF(A2119="","",IF(F2118="","",+E2118-F2118))</f>
        <v>#REF!</v>
      </c>
      <c r="F2119" s="662" t="e">
        <f aca="false">IF(A2119="","",IF(J2119="","",+J2119-H2119))</f>
        <v>#REF!</v>
      </c>
      <c r="G2119" s="662" t="e">
        <f aca="false">IF(A2119="","",IF(E2119="","",ROUND(+E2119*((1+B2119)^(1/12)-1),2)))</f>
        <v>#REF!</v>
      </c>
      <c r="H2119" s="662" t="e">
        <f aca="false">IF(A2119="","",IF(E2119="","",ROUND(+E2119*((1+D2119)^(1/12)-1),2)))</f>
        <v>#REF!</v>
      </c>
      <c r="I2119" s="662" t="e">
        <f aca="false">IF(A2119="","",+G2119-H2119)</f>
        <v>#REF!</v>
      </c>
      <c r="J2119" s="662" t="e">
        <f aca="false">IF(A2119="","",IF(#REF!="","",PMT((1+D2119)^(1/12)-1,(#REF!*12)-A2119+1,-E2119)))</f>
        <v>#REF!</v>
      </c>
    </row>
    <row r="2120" customFormat="false" ht="14.25" hidden="false" customHeight="false" outlineLevel="0" collapsed="false">
      <c r="A2120" s="660" t="e">
        <f aca="false">IF(A2119="","",IF(A2119=#REF!*12,"",+A2119+1))</f>
        <v>#REF!</v>
      </c>
      <c r="B2120" s="661" t="e">
        <f aca="false">IF(A2120="","",+B2119)</f>
        <v>#REF!</v>
      </c>
      <c r="C2120" s="661" t="e">
        <f aca="false">IF(A2120="","",IF(#REF!+'Plano Prestação Mensal Proposta'!A2120&gt;120,0,ROUND(IF(B2120&gt;0.045,(0.045*0.5),(0.5)*B2120),7)))</f>
        <v>#REF!</v>
      </c>
      <c r="D2120" s="661" t="e">
        <f aca="false">IF(A2120="","",+B2120-C2120)</f>
        <v>#REF!</v>
      </c>
      <c r="E2120" s="662" t="e">
        <f aca="false">IF(A2120="","",IF(F2119="","",+E2119-F2119))</f>
        <v>#REF!</v>
      </c>
      <c r="F2120" s="662" t="e">
        <f aca="false">IF(A2120="","",IF(J2120="","",+J2120-H2120))</f>
        <v>#REF!</v>
      </c>
      <c r="G2120" s="662" t="e">
        <f aca="false">IF(A2120="","",IF(E2120="","",ROUND(+E2120*((1+B2120)^(1/12)-1),2)))</f>
        <v>#REF!</v>
      </c>
      <c r="H2120" s="662" t="e">
        <f aca="false">IF(A2120="","",IF(E2120="","",ROUND(+E2120*((1+D2120)^(1/12)-1),2)))</f>
        <v>#REF!</v>
      </c>
      <c r="I2120" s="662" t="e">
        <f aca="false">IF(A2120="","",+G2120-H2120)</f>
        <v>#REF!</v>
      </c>
      <c r="J2120" s="662" t="e">
        <f aca="false">IF(A2120="","",IF(#REF!="","",PMT((1+D2120)^(1/12)-1,(#REF!*12)-A2120+1,-E2120)))</f>
        <v>#REF!</v>
      </c>
    </row>
    <row r="2121" customFormat="false" ht="14.25" hidden="false" customHeight="false" outlineLevel="0" collapsed="false">
      <c r="A2121" s="660" t="e">
        <f aca="false">IF(A2120="","",IF(A2120=#REF!*12,"",+A2120+1))</f>
        <v>#REF!</v>
      </c>
      <c r="B2121" s="661" t="e">
        <f aca="false">IF(A2121="","",+B2120)</f>
        <v>#REF!</v>
      </c>
      <c r="C2121" s="661" t="e">
        <f aca="false">IF(A2121="","",IF(#REF!+'Plano Prestação Mensal Proposta'!A2121&gt;120,0,ROUND(IF(B2121&gt;0.045,(0.045*0.5),(0.5)*B2121),7)))</f>
        <v>#REF!</v>
      </c>
      <c r="D2121" s="661" t="e">
        <f aca="false">IF(A2121="","",+B2121-C2121)</f>
        <v>#REF!</v>
      </c>
      <c r="E2121" s="662" t="e">
        <f aca="false">IF(A2121="","",IF(F2120="","",+E2120-F2120))</f>
        <v>#REF!</v>
      </c>
      <c r="F2121" s="662" t="e">
        <f aca="false">IF(A2121="","",IF(J2121="","",+J2121-H2121))</f>
        <v>#REF!</v>
      </c>
      <c r="G2121" s="662" t="e">
        <f aca="false">IF(A2121="","",IF(E2121="","",ROUND(+E2121*((1+B2121)^(1/12)-1),2)))</f>
        <v>#REF!</v>
      </c>
      <c r="H2121" s="662" t="e">
        <f aca="false">IF(A2121="","",IF(E2121="","",ROUND(+E2121*((1+D2121)^(1/12)-1),2)))</f>
        <v>#REF!</v>
      </c>
      <c r="I2121" s="662" t="e">
        <f aca="false">IF(A2121="","",+G2121-H2121)</f>
        <v>#REF!</v>
      </c>
      <c r="J2121" s="662" t="e">
        <f aca="false">IF(A2121="","",IF(#REF!="","",PMT((1+D2121)^(1/12)-1,(#REF!*12)-A2121+1,-E2121)))</f>
        <v>#REF!</v>
      </c>
    </row>
    <row r="2122" customFormat="false" ht="14.25" hidden="false" customHeight="false" outlineLevel="0" collapsed="false">
      <c r="A2122" s="660" t="e">
        <f aca="false">IF(A2121="","",IF(A2121=#REF!*12,"",+A2121+1))</f>
        <v>#REF!</v>
      </c>
      <c r="B2122" s="661" t="e">
        <f aca="false">IF(A2122="","",+B2121)</f>
        <v>#REF!</v>
      </c>
      <c r="C2122" s="661" t="e">
        <f aca="false">IF(A2122="","",IF(#REF!+'Plano Prestação Mensal Proposta'!A2122&gt;120,0,ROUND(IF(B2122&gt;0.045,(0.045*0.5),(0.5)*B2122),7)))</f>
        <v>#REF!</v>
      </c>
      <c r="D2122" s="661" t="e">
        <f aca="false">IF(A2122="","",+B2122-C2122)</f>
        <v>#REF!</v>
      </c>
      <c r="E2122" s="662" t="e">
        <f aca="false">IF(A2122="","",IF(F2121="","",+E2121-F2121))</f>
        <v>#REF!</v>
      </c>
      <c r="F2122" s="662" t="e">
        <f aca="false">IF(A2122="","",IF(J2122="","",+J2122-H2122))</f>
        <v>#REF!</v>
      </c>
      <c r="G2122" s="662" t="e">
        <f aca="false">IF(A2122="","",IF(E2122="","",ROUND(+E2122*((1+B2122)^(1/12)-1),2)))</f>
        <v>#REF!</v>
      </c>
      <c r="H2122" s="662" t="e">
        <f aca="false">IF(A2122="","",IF(E2122="","",ROUND(+E2122*((1+D2122)^(1/12)-1),2)))</f>
        <v>#REF!</v>
      </c>
      <c r="I2122" s="662" t="e">
        <f aca="false">IF(A2122="","",+G2122-H2122)</f>
        <v>#REF!</v>
      </c>
      <c r="J2122" s="662" t="e">
        <f aca="false">IF(A2122="","",IF(#REF!="","",PMT((1+D2122)^(1/12)-1,(#REF!*12)-A2122+1,-E2122)))</f>
        <v>#REF!</v>
      </c>
    </row>
    <row r="2123" customFormat="false" ht="14.25" hidden="false" customHeight="false" outlineLevel="0" collapsed="false">
      <c r="A2123" s="660" t="e">
        <f aca="false">IF(A2122="","",IF(A2122=#REF!*12,"",+A2122+1))</f>
        <v>#REF!</v>
      </c>
      <c r="B2123" s="661" t="e">
        <f aca="false">IF(A2123="","",+B2122)</f>
        <v>#REF!</v>
      </c>
      <c r="C2123" s="661" t="e">
        <f aca="false">IF(A2123="","",IF(#REF!+'Plano Prestação Mensal Proposta'!A2123&gt;120,0,ROUND(IF(B2123&gt;0.045,(0.045*0.5),(0.5)*B2123),7)))</f>
        <v>#REF!</v>
      </c>
      <c r="D2123" s="661" t="e">
        <f aca="false">IF(A2123="","",+B2123-C2123)</f>
        <v>#REF!</v>
      </c>
      <c r="E2123" s="662" t="e">
        <f aca="false">IF(A2123="","",IF(F2122="","",+E2122-F2122))</f>
        <v>#REF!</v>
      </c>
      <c r="F2123" s="662" t="e">
        <f aca="false">IF(A2123="","",IF(J2123="","",+J2123-H2123))</f>
        <v>#REF!</v>
      </c>
      <c r="G2123" s="662" t="e">
        <f aca="false">IF(A2123="","",IF(E2123="","",ROUND(+E2123*((1+B2123)^(1/12)-1),2)))</f>
        <v>#REF!</v>
      </c>
      <c r="H2123" s="662" t="e">
        <f aca="false">IF(A2123="","",IF(E2123="","",ROUND(+E2123*((1+D2123)^(1/12)-1),2)))</f>
        <v>#REF!</v>
      </c>
      <c r="I2123" s="662" t="e">
        <f aca="false">IF(A2123="","",+G2123-H2123)</f>
        <v>#REF!</v>
      </c>
      <c r="J2123" s="662" t="e">
        <f aca="false">IF(A2123="","",IF(#REF!="","",PMT((1+D2123)^(1/12)-1,(#REF!*12)-A2123+1,-E2123)))</f>
        <v>#REF!</v>
      </c>
    </row>
    <row r="2124" customFormat="false" ht="14.25" hidden="false" customHeight="false" outlineLevel="0" collapsed="false">
      <c r="A2124" s="660" t="e">
        <f aca="false">IF(A2123="","",IF(A2123=#REF!*12,"",+A2123+1))</f>
        <v>#REF!</v>
      </c>
      <c r="B2124" s="661" t="e">
        <f aca="false">IF(A2124="","",+B2123)</f>
        <v>#REF!</v>
      </c>
      <c r="C2124" s="661" t="e">
        <f aca="false">IF(A2124="","",IF(#REF!+'Plano Prestação Mensal Proposta'!A2124&gt;120,0,ROUND(IF(B2124&gt;0.045,(0.045*0.5),(0.5)*B2124),7)))</f>
        <v>#REF!</v>
      </c>
      <c r="D2124" s="661" t="e">
        <f aca="false">IF(A2124="","",+B2124-C2124)</f>
        <v>#REF!</v>
      </c>
      <c r="E2124" s="662" t="e">
        <f aca="false">IF(A2124="","",IF(F2123="","",+E2123-F2123))</f>
        <v>#REF!</v>
      </c>
      <c r="F2124" s="662" t="e">
        <f aca="false">IF(A2124="","",IF(J2124="","",+J2124-H2124))</f>
        <v>#REF!</v>
      </c>
      <c r="G2124" s="662" t="e">
        <f aca="false">IF(A2124="","",IF(E2124="","",ROUND(+E2124*((1+B2124)^(1/12)-1),2)))</f>
        <v>#REF!</v>
      </c>
      <c r="H2124" s="662" t="e">
        <f aca="false">IF(A2124="","",IF(E2124="","",ROUND(+E2124*((1+D2124)^(1/12)-1),2)))</f>
        <v>#REF!</v>
      </c>
      <c r="I2124" s="662" t="e">
        <f aca="false">IF(A2124="","",+G2124-H2124)</f>
        <v>#REF!</v>
      </c>
      <c r="J2124" s="662" t="e">
        <f aca="false">IF(A2124="","",IF(#REF!="","",PMT((1+D2124)^(1/12)-1,(#REF!*12)-A2124+1,-E2124)))</f>
        <v>#REF!</v>
      </c>
    </row>
    <row r="2125" customFormat="false" ht="14.25" hidden="false" customHeight="false" outlineLevel="0" collapsed="false">
      <c r="A2125" s="660" t="e">
        <f aca="false">IF(A2124="","",IF(A2124=#REF!*12,"",+A2124+1))</f>
        <v>#REF!</v>
      </c>
      <c r="B2125" s="661" t="e">
        <f aca="false">IF(A2125="","",+B2124)</f>
        <v>#REF!</v>
      </c>
      <c r="C2125" s="661" t="e">
        <f aca="false">IF(A2125="","",IF(#REF!+'Plano Prestação Mensal Proposta'!A2125&gt;120,0,ROUND(IF(B2125&gt;0.045,(0.045*0.5),(0.5)*B2125),7)))</f>
        <v>#REF!</v>
      </c>
      <c r="D2125" s="661" t="e">
        <f aca="false">IF(A2125="","",+B2125-C2125)</f>
        <v>#REF!</v>
      </c>
      <c r="E2125" s="662" t="e">
        <f aca="false">IF(A2125="","",IF(F2124="","",+E2124-F2124))</f>
        <v>#REF!</v>
      </c>
      <c r="F2125" s="662" t="e">
        <f aca="false">IF(A2125="","",IF(J2125="","",+J2125-H2125))</f>
        <v>#REF!</v>
      </c>
      <c r="G2125" s="662" t="e">
        <f aca="false">IF(A2125="","",IF(E2125="","",ROUND(+E2125*((1+B2125)^(1/12)-1),2)))</f>
        <v>#REF!</v>
      </c>
      <c r="H2125" s="662" t="e">
        <f aca="false">IF(A2125="","",IF(E2125="","",ROUND(+E2125*((1+D2125)^(1/12)-1),2)))</f>
        <v>#REF!</v>
      </c>
      <c r="I2125" s="662" t="e">
        <f aca="false">IF(A2125="","",+G2125-H2125)</f>
        <v>#REF!</v>
      </c>
      <c r="J2125" s="662" t="e">
        <f aca="false">IF(A2125="","",IF(#REF!="","",PMT((1+D2125)^(1/12)-1,(#REF!*12)-A2125+1,-E2125)))</f>
        <v>#REF!</v>
      </c>
    </row>
    <row r="2126" customFormat="false" ht="14.25" hidden="false" customHeight="false" outlineLevel="0" collapsed="false">
      <c r="A2126" s="660" t="e">
        <f aca="false">IF(A2125="","",IF(A2125=#REF!*12,"",+A2125+1))</f>
        <v>#REF!</v>
      </c>
      <c r="B2126" s="661" t="e">
        <f aca="false">IF(A2126="","",+B2125)</f>
        <v>#REF!</v>
      </c>
      <c r="C2126" s="661" t="e">
        <f aca="false">IF(A2126="","",IF(#REF!+'Plano Prestação Mensal Proposta'!A2126&gt;120,0,ROUND(IF(B2126&gt;0.045,(0.045*0.5),(0.5)*B2126),7)))</f>
        <v>#REF!</v>
      </c>
      <c r="D2126" s="661" t="e">
        <f aca="false">IF(A2126="","",+B2126-C2126)</f>
        <v>#REF!</v>
      </c>
      <c r="E2126" s="662" t="e">
        <f aca="false">IF(A2126="","",IF(F2125="","",+E2125-F2125))</f>
        <v>#REF!</v>
      </c>
      <c r="F2126" s="662" t="e">
        <f aca="false">IF(A2126="","",IF(J2126="","",+J2126-H2126))</f>
        <v>#REF!</v>
      </c>
      <c r="G2126" s="662" t="e">
        <f aca="false">IF(A2126="","",IF(E2126="","",ROUND(+E2126*((1+B2126)^(1/12)-1),2)))</f>
        <v>#REF!</v>
      </c>
      <c r="H2126" s="662" t="e">
        <f aca="false">IF(A2126="","",IF(E2126="","",ROUND(+E2126*((1+D2126)^(1/12)-1),2)))</f>
        <v>#REF!</v>
      </c>
      <c r="I2126" s="662" t="e">
        <f aca="false">IF(A2126="","",+G2126-H2126)</f>
        <v>#REF!</v>
      </c>
      <c r="J2126" s="662" t="e">
        <f aca="false">IF(A2126="","",IF(#REF!="","",PMT((1+D2126)^(1/12)-1,(#REF!*12)-A2126+1,-E2126)))</f>
        <v>#REF!</v>
      </c>
    </row>
    <row r="2127" customFormat="false" ht="14.25" hidden="false" customHeight="false" outlineLevel="0" collapsed="false">
      <c r="A2127" s="660" t="e">
        <f aca="false">IF(A2126="","",IF(A2126=#REF!*12,"",+A2126+1))</f>
        <v>#REF!</v>
      </c>
      <c r="B2127" s="661" t="e">
        <f aca="false">IF(A2127="","",+B2126)</f>
        <v>#REF!</v>
      </c>
      <c r="C2127" s="661" t="e">
        <f aca="false">IF(A2127="","",IF(#REF!+'Plano Prestação Mensal Proposta'!A2127&gt;120,0,ROUND(IF(B2127&gt;0.045,(0.045*0.5),(0.5)*B2127),7)))</f>
        <v>#REF!</v>
      </c>
      <c r="D2127" s="661" t="e">
        <f aca="false">IF(A2127="","",+B2127-C2127)</f>
        <v>#REF!</v>
      </c>
      <c r="E2127" s="662" t="e">
        <f aca="false">IF(A2127="","",IF(F2126="","",+E2126-F2126))</f>
        <v>#REF!</v>
      </c>
      <c r="F2127" s="662" t="e">
        <f aca="false">IF(A2127="","",IF(J2127="","",+J2127-H2127))</f>
        <v>#REF!</v>
      </c>
      <c r="G2127" s="662" t="e">
        <f aca="false">IF(A2127="","",IF(E2127="","",ROUND(+E2127*((1+B2127)^(1/12)-1),2)))</f>
        <v>#REF!</v>
      </c>
      <c r="H2127" s="662" t="e">
        <f aca="false">IF(A2127="","",IF(E2127="","",ROUND(+E2127*((1+D2127)^(1/12)-1),2)))</f>
        <v>#REF!</v>
      </c>
      <c r="I2127" s="662" t="e">
        <f aca="false">IF(A2127="","",+G2127-H2127)</f>
        <v>#REF!</v>
      </c>
      <c r="J2127" s="662" t="e">
        <f aca="false">IF(A2127="","",IF(#REF!="","",PMT((1+D2127)^(1/12)-1,(#REF!*12)-A2127+1,-E2127)))</f>
        <v>#REF!</v>
      </c>
    </row>
    <row r="2128" customFormat="false" ht="14.25" hidden="false" customHeight="false" outlineLevel="0" collapsed="false">
      <c r="A2128" s="660" t="e">
        <f aca="false">IF(A2127="","",IF(A2127=#REF!*12,"",+A2127+1))</f>
        <v>#REF!</v>
      </c>
      <c r="B2128" s="661" t="e">
        <f aca="false">IF(A2128="","",+B2127)</f>
        <v>#REF!</v>
      </c>
      <c r="C2128" s="661" t="e">
        <f aca="false">IF(A2128="","",IF(#REF!+'Plano Prestação Mensal Proposta'!A2128&gt;120,0,ROUND(IF(B2128&gt;0.045,(0.045*0.5),(0.5)*B2128),7)))</f>
        <v>#REF!</v>
      </c>
      <c r="D2128" s="661" t="e">
        <f aca="false">IF(A2128="","",+B2128-C2128)</f>
        <v>#REF!</v>
      </c>
      <c r="E2128" s="662" t="e">
        <f aca="false">IF(A2128="","",IF(F2127="","",+E2127-F2127))</f>
        <v>#REF!</v>
      </c>
      <c r="F2128" s="662" t="e">
        <f aca="false">IF(A2128="","",IF(J2128="","",+J2128-H2128))</f>
        <v>#REF!</v>
      </c>
      <c r="G2128" s="662" t="e">
        <f aca="false">IF(A2128="","",IF(E2128="","",ROUND(+E2128*((1+B2128)^(1/12)-1),2)))</f>
        <v>#REF!</v>
      </c>
      <c r="H2128" s="662" t="e">
        <f aca="false">IF(A2128="","",IF(E2128="","",ROUND(+E2128*((1+D2128)^(1/12)-1),2)))</f>
        <v>#REF!</v>
      </c>
      <c r="I2128" s="662" t="e">
        <f aca="false">IF(A2128="","",+G2128-H2128)</f>
        <v>#REF!</v>
      </c>
      <c r="J2128" s="662" t="e">
        <f aca="false">IF(A2128="","",IF(#REF!="","",PMT((1+D2128)^(1/12)-1,(#REF!*12)-A2128+1,-E2128)))</f>
        <v>#REF!</v>
      </c>
    </row>
    <row r="2129" customFormat="false" ht="14.25" hidden="false" customHeight="false" outlineLevel="0" collapsed="false">
      <c r="A2129" s="660" t="e">
        <f aca="false">IF(A2128="","",IF(A2128=#REF!*12,"",+A2128+1))</f>
        <v>#REF!</v>
      </c>
      <c r="B2129" s="661" t="e">
        <f aca="false">IF(A2129="","",+B2128)</f>
        <v>#REF!</v>
      </c>
      <c r="C2129" s="661" t="e">
        <f aca="false">IF(A2129="","",IF(#REF!+'Plano Prestação Mensal Proposta'!A2129&gt;120,0,ROUND(IF(B2129&gt;0.045,(0.045*0.5),(0.5)*B2129),7)))</f>
        <v>#REF!</v>
      </c>
      <c r="D2129" s="661" t="e">
        <f aca="false">IF(A2129="","",+B2129-C2129)</f>
        <v>#REF!</v>
      </c>
      <c r="E2129" s="662" t="e">
        <f aca="false">IF(A2129="","",IF(F2128="","",+E2128-F2128))</f>
        <v>#REF!</v>
      </c>
      <c r="F2129" s="662" t="e">
        <f aca="false">IF(A2129="","",IF(J2129="","",+J2129-H2129))</f>
        <v>#REF!</v>
      </c>
      <c r="G2129" s="662" t="e">
        <f aca="false">IF(A2129="","",IF(E2129="","",ROUND(+E2129*((1+B2129)^(1/12)-1),2)))</f>
        <v>#REF!</v>
      </c>
      <c r="H2129" s="662" t="e">
        <f aca="false">IF(A2129="","",IF(E2129="","",ROUND(+E2129*((1+D2129)^(1/12)-1),2)))</f>
        <v>#REF!</v>
      </c>
      <c r="I2129" s="662" t="e">
        <f aca="false">IF(A2129="","",+G2129-H2129)</f>
        <v>#REF!</v>
      </c>
      <c r="J2129" s="662" t="e">
        <f aca="false">IF(A2129="","",IF(#REF!="","",PMT((1+D2129)^(1/12)-1,(#REF!*12)-A2129+1,-E2129)))</f>
        <v>#REF!</v>
      </c>
    </row>
    <row r="2130" customFormat="false" ht="14.25" hidden="false" customHeight="false" outlineLevel="0" collapsed="false">
      <c r="A2130" s="660" t="e">
        <f aca="false">IF(A2129="","",IF(A2129=#REF!*12,"",+A2129+1))</f>
        <v>#REF!</v>
      </c>
      <c r="B2130" s="661" t="e">
        <f aca="false">IF(A2130="","",+B2129)</f>
        <v>#REF!</v>
      </c>
      <c r="C2130" s="661" t="e">
        <f aca="false">IF(A2130="","",IF(#REF!+'Plano Prestação Mensal Proposta'!A2130&gt;120,0,ROUND(IF(B2130&gt;0.045,(0.045*0.5),(0.5)*B2130),7)))</f>
        <v>#REF!</v>
      </c>
      <c r="D2130" s="661" t="e">
        <f aca="false">IF(A2130="","",+B2130-C2130)</f>
        <v>#REF!</v>
      </c>
      <c r="E2130" s="662" t="e">
        <f aca="false">IF(A2130="","",IF(F2129="","",+E2129-F2129))</f>
        <v>#REF!</v>
      </c>
      <c r="F2130" s="662" t="e">
        <f aca="false">IF(A2130="","",IF(J2130="","",+J2130-H2130))</f>
        <v>#REF!</v>
      </c>
      <c r="G2130" s="662" t="e">
        <f aca="false">IF(A2130="","",IF(E2130="","",ROUND(+E2130*((1+B2130)^(1/12)-1),2)))</f>
        <v>#REF!</v>
      </c>
      <c r="H2130" s="662" t="e">
        <f aca="false">IF(A2130="","",IF(E2130="","",ROUND(+E2130*((1+D2130)^(1/12)-1),2)))</f>
        <v>#REF!</v>
      </c>
      <c r="I2130" s="662" t="e">
        <f aca="false">IF(A2130="","",+G2130-H2130)</f>
        <v>#REF!</v>
      </c>
      <c r="J2130" s="662" t="e">
        <f aca="false">IF(A2130="","",IF(#REF!="","",PMT((1+D2130)^(1/12)-1,(#REF!*12)-A2130+1,-E2130)))</f>
        <v>#REF!</v>
      </c>
    </row>
    <row r="2131" customFormat="false" ht="14.25" hidden="false" customHeight="false" outlineLevel="0" collapsed="false">
      <c r="A2131" s="660" t="e">
        <f aca="false">IF(A2130="","",IF(A2130=#REF!*12,"",+A2130+1))</f>
        <v>#REF!</v>
      </c>
      <c r="B2131" s="661" t="e">
        <f aca="false">IF(A2131="","",+B2130)</f>
        <v>#REF!</v>
      </c>
      <c r="C2131" s="661" t="e">
        <f aca="false">IF(A2131="","",IF(#REF!+'Plano Prestação Mensal Proposta'!A2131&gt;120,0,ROUND(IF(B2131&gt;0.045,(0.045*0.5),(0.5)*B2131),7)))</f>
        <v>#REF!</v>
      </c>
      <c r="D2131" s="661" t="e">
        <f aca="false">IF(A2131="","",+B2131-C2131)</f>
        <v>#REF!</v>
      </c>
      <c r="E2131" s="662" t="e">
        <f aca="false">IF(A2131="","",IF(F2130="","",+E2130-F2130))</f>
        <v>#REF!</v>
      </c>
      <c r="F2131" s="662" t="e">
        <f aca="false">IF(A2131="","",IF(J2131="","",+J2131-H2131))</f>
        <v>#REF!</v>
      </c>
      <c r="G2131" s="662" t="e">
        <f aca="false">IF(A2131="","",IF(E2131="","",ROUND(+E2131*((1+B2131)^(1/12)-1),2)))</f>
        <v>#REF!</v>
      </c>
      <c r="H2131" s="662" t="e">
        <f aca="false">IF(A2131="","",IF(E2131="","",ROUND(+E2131*((1+D2131)^(1/12)-1),2)))</f>
        <v>#REF!</v>
      </c>
      <c r="I2131" s="662" t="e">
        <f aca="false">IF(A2131="","",+G2131-H2131)</f>
        <v>#REF!</v>
      </c>
      <c r="J2131" s="662" t="e">
        <f aca="false">IF(A2131="","",IF(#REF!="","",PMT((1+D2131)^(1/12)-1,(#REF!*12)-A2131+1,-E2131)))</f>
        <v>#REF!</v>
      </c>
    </row>
    <row r="2132" customFormat="false" ht="14.25" hidden="false" customHeight="false" outlineLevel="0" collapsed="false">
      <c r="A2132" s="660" t="e">
        <f aca="false">IF(A2131="","",IF(A2131=#REF!*12,"",+A2131+1))</f>
        <v>#REF!</v>
      </c>
      <c r="B2132" s="661" t="e">
        <f aca="false">IF(A2132="","",+B2131)</f>
        <v>#REF!</v>
      </c>
      <c r="C2132" s="661" t="e">
        <f aca="false">IF(A2132="","",IF(#REF!+'Plano Prestação Mensal Proposta'!A2132&gt;120,0,ROUND(IF(B2132&gt;0.045,(0.045*0.5),(0.5)*B2132),7)))</f>
        <v>#REF!</v>
      </c>
      <c r="D2132" s="661" t="e">
        <f aca="false">IF(A2132="","",+B2132-C2132)</f>
        <v>#REF!</v>
      </c>
      <c r="E2132" s="662" t="e">
        <f aca="false">IF(A2132="","",IF(F2131="","",+E2131-F2131))</f>
        <v>#REF!</v>
      </c>
      <c r="F2132" s="662" t="e">
        <f aca="false">IF(A2132="","",IF(J2132="","",+J2132-H2132))</f>
        <v>#REF!</v>
      </c>
      <c r="G2132" s="662" t="e">
        <f aca="false">IF(A2132="","",IF(E2132="","",ROUND(+E2132*((1+B2132)^(1/12)-1),2)))</f>
        <v>#REF!</v>
      </c>
      <c r="H2132" s="662" t="e">
        <f aca="false">IF(A2132="","",IF(E2132="","",ROUND(+E2132*((1+D2132)^(1/12)-1),2)))</f>
        <v>#REF!</v>
      </c>
      <c r="I2132" s="662" t="e">
        <f aca="false">IF(A2132="","",+G2132-H2132)</f>
        <v>#REF!</v>
      </c>
      <c r="J2132" s="662" t="e">
        <f aca="false">IF(A2132="","",IF(#REF!="","",PMT((1+D2132)^(1/12)-1,(#REF!*12)-A2132+1,-E2132)))</f>
        <v>#REF!</v>
      </c>
    </row>
    <row r="2133" customFormat="false" ht="14.25" hidden="false" customHeight="false" outlineLevel="0" collapsed="false">
      <c r="A2133" s="660" t="e">
        <f aca="false">IF(A2132="","",IF(A2132=#REF!*12,"",+A2132+1))</f>
        <v>#REF!</v>
      </c>
      <c r="B2133" s="661" t="e">
        <f aca="false">IF(A2133="","",+B2132)</f>
        <v>#REF!</v>
      </c>
      <c r="C2133" s="661" t="e">
        <f aca="false">IF(A2133="","",IF(#REF!+'Plano Prestação Mensal Proposta'!A2133&gt;120,0,ROUND(IF(B2133&gt;0.045,(0.045*0.5),(0.5)*B2133),7)))</f>
        <v>#REF!</v>
      </c>
      <c r="D2133" s="661" t="e">
        <f aca="false">IF(A2133="","",+B2133-C2133)</f>
        <v>#REF!</v>
      </c>
      <c r="E2133" s="662" t="e">
        <f aca="false">IF(A2133="","",IF(F2132="","",+E2132-F2132))</f>
        <v>#REF!</v>
      </c>
      <c r="F2133" s="662" t="e">
        <f aca="false">IF(A2133="","",IF(J2133="","",+J2133-H2133))</f>
        <v>#REF!</v>
      </c>
      <c r="G2133" s="662" t="e">
        <f aca="false">IF(A2133="","",IF(E2133="","",ROUND(+E2133*((1+B2133)^(1/12)-1),2)))</f>
        <v>#REF!</v>
      </c>
      <c r="H2133" s="662" t="e">
        <f aca="false">IF(A2133="","",IF(E2133="","",ROUND(+E2133*((1+D2133)^(1/12)-1),2)))</f>
        <v>#REF!</v>
      </c>
      <c r="I2133" s="662" t="e">
        <f aca="false">IF(A2133="","",+G2133-H2133)</f>
        <v>#REF!</v>
      </c>
      <c r="J2133" s="662" t="e">
        <f aca="false">IF(A2133="","",IF(#REF!="","",PMT((1+D2133)^(1/12)-1,(#REF!*12)-A2133+1,-E2133)))</f>
        <v>#REF!</v>
      </c>
    </row>
    <row r="2134" customFormat="false" ht="14.25" hidden="false" customHeight="false" outlineLevel="0" collapsed="false">
      <c r="A2134" s="660" t="e">
        <f aca="false">IF(A2133="","",IF(A2133=#REF!*12,"",+A2133+1))</f>
        <v>#REF!</v>
      </c>
      <c r="B2134" s="661" t="e">
        <f aca="false">IF(A2134="","",+B2133)</f>
        <v>#REF!</v>
      </c>
      <c r="C2134" s="661" t="e">
        <f aca="false">IF(A2134="","",IF(#REF!+'Plano Prestação Mensal Proposta'!A2134&gt;120,0,ROUND(IF(B2134&gt;0.045,(0.045*0.5),(0.5)*B2134),7)))</f>
        <v>#REF!</v>
      </c>
      <c r="D2134" s="661" t="e">
        <f aca="false">IF(A2134="","",+B2134-C2134)</f>
        <v>#REF!</v>
      </c>
      <c r="E2134" s="662" t="e">
        <f aca="false">IF(A2134="","",IF(F2133="","",+E2133-F2133))</f>
        <v>#REF!</v>
      </c>
      <c r="F2134" s="662" t="e">
        <f aca="false">IF(A2134="","",IF(J2134="","",+J2134-H2134))</f>
        <v>#REF!</v>
      </c>
      <c r="G2134" s="662" t="e">
        <f aca="false">IF(A2134="","",IF(E2134="","",ROUND(+E2134*((1+B2134)^(1/12)-1),2)))</f>
        <v>#REF!</v>
      </c>
      <c r="H2134" s="662" t="e">
        <f aca="false">IF(A2134="","",IF(E2134="","",ROUND(+E2134*((1+D2134)^(1/12)-1),2)))</f>
        <v>#REF!</v>
      </c>
      <c r="I2134" s="662" t="e">
        <f aca="false">IF(A2134="","",+G2134-H2134)</f>
        <v>#REF!</v>
      </c>
      <c r="J2134" s="662" t="e">
        <f aca="false">IF(A2134="","",IF(#REF!="","",PMT((1+D2134)^(1/12)-1,(#REF!*12)-A2134+1,-E2134)))</f>
        <v>#REF!</v>
      </c>
    </row>
    <row r="2135" customFormat="false" ht="14.25" hidden="false" customHeight="false" outlineLevel="0" collapsed="false">
      <c r="A2135" s="660" t="e">
        <f aca="false">IF(A2134="","",IF(A2134=#REF!*12,"",+A2134+1))</f>
        <v>#REF!</v>
      </c>
      <c r="B2135" s="661" t="e">
        <f aca="false">IF(A2135="","",+B2134)</f>
        <v>#REF!</v>
      </c>
      <c r="C2135" s="661" t="e">
        <f aca="false">IF(A2135="","",IF(#REF!+'Plano Prestação Mensal Proposta'!A2135&gt;120,0,ROUND(IF(B2135&gt;0.045,(0.045*0.5),(0.5)*B2135),7)))</f>
        <v>#REF!</v>
      </c>
      <c r="D2135" s="661" t="e">
        <f aca="false">IF(A2135="","",+B2135-C2135)</f>
        <v>#REF!</v>
      </c>
      <c r="E2135" s="662" t="e">
        <f aca="false">IF(A2135="","",IF(F2134="","",+E2134-F2134))</f>
        <v>#REF!</v>
      </c>
      <c r="F2135" s="662" t="e">
        <f aca="false">IF(A2135="","",IF(J2135="","",+J2135-H2135))</f>
        <v>#REF!</v>
      </c>
      <c r="G2135" s="662" t="e">
        <f aca="false">IF(A2135="","",IF(E2135="","",ROUND(+E2135*((1+B2135)^(1/12)-1),2)))</f>
        <v>#REF!</v>
      </c>
      <c r="H2135" s="662" t="e">
        <f aca="false">IF(A2135="","",IF(E2135="","",ROUND(+E2135*((1+D2135)^(1/12)-1),2)))</f>
        <v>#REF!</v>
      </c>
      <c r="I2135" s="662" t="e">
        <f aca="false">IF(A2135="","",+G2135-H2135)</f>
        <v>#REF!</v>
      </c>
      <c r="J2135" s="662" t="e">
        <f aca="false">IF(A2135="","",IF(#REF!="","",PMT((1+D2135)^(1/12)-1,(#REF!*12)-A2135+1,-E2135)))</f>
        <v>#REF!</v>
      </c>
    </row>
    <row r="2136" customFormat="false" ht="14.25" hidden="false" customHeight="false" outlineLevel="0" collapsed="false">
      <c r="A2136" s="660" t="e">
        <f aca="false">IF(A2135="","",IF(A2135=#REF!*12,"",+A2135+1))</f>
        <v>#REF!</v>
      </c>
      <c r="B2136" s="661" t="e">
        <f aca="false">IF(A2136="","",+B2135)</f>
        <v>#REF!</v>
      </c>
      <c r="C2136" s="661" t="e">
        <f aca="false">IF(A2136="","",IF(#REF!+'Plano Prestação Mensal Proposta'!A2136&gt;120,0,ROUND(IF(B2136&gt;0.045,(0.045*0.5),(0.5)*B2136),7)))</f>
        <v>#REF!</v>
      </c>
      <c r="D2136" s="661" t="e">
        <f aca="false">IF(A2136="","",+B2136-C2136)</f>
        <v>#REF!</v>
      </c>
      <c r="E2136" s="662" t="e">
        <f aca="false">IF(A2136="","",IF(F2135="","",+E2135-F2135))</f>
        <v>#REF!</v>
      </c>
      <c r="F2136" s="662" t="e">
        <f aca="false">IF(A2136="","",IF(J2136="","",+J2136-H2136))</f>
        <v>#REF!</v>
      </c>
      <c r="G2136" s="662" t="e">
        <f aca="false">IF(A2136="","",IF(E2136="","",ROUND(+E2136*((1+B2136)^(1/12)-1),2)))</f>
        <v>#REF!</v>
      </c>
      <c r="H2136" s="662" t="e">
        <f aca="false">IF(A2136="","",IF(E2136="","",ROUND(+E2136*((1+D2136)^(1/12)-1),2)))</f>
        <v>#REF!</v>
      </c>
      <c r="I2136" s="662" t="e">
        <f aca="false">IF(A2136="","",+G2136-H2136)</f>
        <v>#REF!</v>
      </c>
      <c r="J2136" s="662" t="e">
        <f aca="false">IF(A2136="","",IF(#REF!="","",PMT((1+D2136)^(1/12)-1,(#REF!*12)-A2136+1,-E2136)))</f>
        <v>#REF!</v>
      </c>
    </row>
    <row r="2137" customFormat="false" ht="14.25" hidden="false" customHeight="false" outlineLevel="0" collapsed="false">
      <c r="A2137" s="660" t="e">
        <f aca="false">IF(A2136="","",IF(A2136=#REF!*12,"",+A2136+1))</f>
        <v>#REF!</v>
      </c>
      <c r="B2137" s="661" t="e">
        <f aca="false">IF(A2137="","",+B2136)</f>
        <v>#REF!</v>
      </c>
      <c r="C2137" s="661" t="e">
        <f aca="false">IF(A2137="","",IF(#REF!+'Plano Prestação Mensal Proposta'!A2137&gt;120,0,ROUND(IF(B2137&gt;0.045,(0.045*0.5),(0.5)*B2137),7)))</f>
        <v>#REF!</v>
      </c>
      <c r="D2137" s="661" t="e">
        <f aca="false">IF(A2137="","",+B2137-C2137)</f>
        <v>#REF!</v>
      </c>
      <c r="E2137" s="662" t="e">
        <f aca="false">IF(A2137="","",IF(F2136="","",+E2136-F2136))</f>
        <v>#REF!</v>
      </c>
      <c r="F2137" s="662" t="e">
        <f aca="false">IF(A2137="","",IF(J2137="","",+J2137-H2137))</f>
        <v>#REF!</v>
      </c>
      <c r="G2137" s="662" t="e">
        <f aca="false">IF(A2137="","",IF(E2137="","",ROUND(+E2137*((1+B2137)^(1/12)-1),2)))</f>
        <v>#REF!</v>
      </c>
      <c r="H2137" s="662" t="e">
        <f aca="false">IF(A2137="","",IF(E2137="","",ROUND(+E2137*((1+D2137)^(1/12)-1),2)))</f>
        <v>#REF!</v>
      </c>
      <c r="I2137" s="662" t="e">
        <f aca="false">IF(A2137="","",+G2137-H2137)</f>
        <v>#REF!</v>
      </c>
      <c r="J2137" s="662" t="e">
        <f aca="false">IF(A2137="","",IF(#REF!="","",PMT((1+D2137)^(1/12)-1,(#REF!*12)-A2137+1,-E2137)))</f>
        <v>#REF!</v>
      </c>
    </row>
    <row r="2138" customFormat="false" ht="14.25" hidden="false" customHeight="false" outlineLevel="0" collapsed="false">
      <c r="A2138" s="660" t="e">
        <f aca="false">IF(A2137="","",IF(A2137=#REF!*12,"",+A2137+1))</f>
        <v>#REF!</v>
      </c>
      <c r="B2138" s="661" t="e">
        <f aca="false">IF(A2138="","",+B2137)</f>
        <v>#REF!</v>
      </c>
      <c r="C2138" s="661" t="e">
        <f aca="false">IF(A2138="","",IF(#REF!+'Plano Prestação Mensal Proposta'!A2138&gt;120,0,ROUND(IF(B2138&gt;0.045,(0.045*0.5),(0.5)*B2138),7)))</f>
        <v>#REF!</v>
      </c>
      <c r="D2138" s="661" t="e">
        <f aca="false">IF(A2138="","",+B2138-C2138)</f>
        <v>#REF!</v>
      </c>
      <c r="E2138" s="662" t="e">
        <f aca="false">IF(A2138="","",IF(F2137="","",+E2137-F2137))</f>
        <v>#REF!</v>
      </c>
      <c r="F2138" s="662" t="e">
        <f aca="false">IF(A2138="","",IF(J2138="","",+J2138-H2138))</f>
        <v>#REF!</v>
      </c>
      <c r="G2138" s="662" t="e">
        <f aca="false">IF(A2138="","",IF(E2138="","",ROUND(+E2138*((1+B2138)^(1/12)-1),2)))</f>
        <v>#REF!</v>
      </c>
      <c r="H2138" s="662" t="e">
        <f aca="false">IF(A2138="","",IF(E2138="","",ROUND(+E2138*((1+D2138)^(1/12)-1),2)))</f>
        <v>#REF!</v>
      </c>
      <c r="I2138" s="662" t="e">
        <f aca="false">IF(A2138="","",+G2138-H2138)</f>
        <v>#REF!</v>
      </c>
      <c r="J2138" s="662" t="e">
        <f aca="false">IF(A2138="","",IF(#REF!="","",PMT((1+D2138)^(1/12)-1,(#REF!*12)-A2138+1,-E2138)))</f>
        <v>#REF!</v>
      </c>
    </row>
    <row r="2139" customFormat="false" ht="14.25" hidden="false" customHeight="false" outlineLevel="0" collapsed="false">
      <c r="A2139" s="660" t="e">
        <f aca="false">IF(A2138="","",IF(A2138=#REF!*12,"",+A2138+1))</f>
        <v>#REF!</v>
      </c>
      <c r="B2139" s="661" t="e">
        <f aca="false">IF(A2139="","",+B2138)</f>
        <v>#REF!</v>
      </c>
      <c r="C2139" s="661" t="e">
        <f aca="false">IF(A2139="","",IF(#REF!+'Plano Prestação Mensal Proposta'!A2139&gt;120,0,ROUND(IF(B2139&gt;0.045,(0.045*0.5),(0.5)*B2139),7)))</f>
        <v>#REF!</v>
      </c>
      <c r="D2139" s="661" t="e">
        <f aca="false">IF(A2139="","",+B2139-C2139)</f>
        <v>#REF!</v>
      </c>
      <c r="E2139" s="662" t="e">
        <f aca="false">IF(A2139="","",IF(F2138="","",+E2138-F2138))</f>
        <v>#REF!</v>
      </c>
      <c r="F2139" s="662" t="e">
        <f aca="false">IF(A2139="","",IF(J2139="","",+J2139-H2139))</f>
        <v>#REF!</v>
      </c>
      <c r="G2139" s="662" t="e">
        <f aca="false">IF(A2139="","",IF(E2139="","",ROUND(+E2139*((1+B2139)^(1/12)-1),2)))</f>
        <v>#REF!</v>
      </c>
      <c r="H2139" s="662" t="e">
        <f aca="false">IF(A2139="","",IF(E2139="","",ROUND(+E2139*((1+D2139)^(1/12)-1),2)))</f>
        <v>#REF!</v>
      </c>
      <c r="I2139" s="662" t="e">
        <f aca="false">IF(A2139="","",+G2139-H2139)</f>
        <v>#REF!</v>
      </c>
      <c r="J2139" s="662" t="e">
        <f aca="false">IF(A2139="","",IF(#REF!="","",PMT((1+D2139)^(1/12)-1,(#REF!*12)-A2139+1,-E2139)))</f>
        <v>#REF!</v>
      </c>
    </row>
    <row r="2140" customFormat="false" ht="14.25" hidden="false" customHeight="false" outlineLevel="0" collapsed="false">
      <c r="A2140" s="660" t="e">
        <f aca="false">IF(A2139="","",IF(A2139=#REF!*12,"",+A2139+1))</f>
        <v>#REF!</v>
      </c>
      <c r="B2140" s="661" t="e">
        <f aca="false">IF(A2140="","",+B2139)</f>
        <v>#REF!</v>
      </c>
      <c r="C2140" s="661" t="e">
        <f aca="false">IF(A2140="","",IF(#REF!+'Plano Prestação Mensal Proposta'!A2140&gt;120,0,ROUND(IF(B2140&gt;0.045,(0.045*0.5),(0.5)*B2140),7)))</f>
        <v>#REF!</v>
      </c>
      <c r="D2140" s="661" t="e">
        <f aca="false">IF(A2140="","",+B2140-C2140)</f>
        <v>#REF!</v>
      </c>
      <c r="E2140" s="662" t="e">
        <f aca="false">IF(A2140="","",IF(F2139="","",+E2139-F2139))</f>
        <v>#REF!</v>
      </c>
      <c r="F2140" s="662" t="e">
        <f aca="false">IF(A2140="","",IF(J2140="","",+J2140-H2140))</f>
        <v>#REF!</v>
      </c>
      <c r="G2140" s="662" t="e">
        <f aca="false">IF(A2140="","",IF(E2140="","",ROUND(+E2140*((1+B2140)^(1/12)-1),2)))</f>
        <v>#REF!</v>
      </c>
      <c r="H2140" s="662" t="e">
        <f aca="false">IF(A2140="","",IF(E2140="","",ROUND(+E2140*((1+D2140)^(1/12)-1),2)))</f>
        <v>#REF!</v>
      </c>
      <c r="I2140" s="662" t="e">
        <f aca="false">IF(A2140="","",+G2140-H2140)</f>
        <v>#REF!</v>
      </c>
      <c r="J2140" s="662" t="e">
        <f aca="false">IF(A2140="","",IF(#REF!="","",PMT((1+D2140)^(1/12)-1,(#REF!*12)-A2140+1,-E2140)))</f>
        <v>#REF!</v>
      </c>
    </row>
    <row r="2141" customFormat="false" ht="14.25" hidden="false" customHeight="false" outlineLevel="0" collapsed="false">
      <c r="A2141" s="660" t="e">
        <f aca="false">IF(A2140="","",IF(A2140=#REF!*12,"",+A2140+1))</f>
        <v>#REF!</v>
      </c>
      <c r="B2141" s="661" t="e">
        <f aca="false">IF(A2141="","",+B2140)</f>
        <v>#REF!</v>
      </c>
      <c r="C2141" s="661" t="e">
        <f aca="false">IF(A2141="","",IF(#REF!+'Plano Prestação Mensal Proposta'!A2141&gt;120,0,ROUND(IF(B2141&gt;0.045,(0.045*0.5),(0.5)*B2141),7)))</f>
        <v>#REF!</v>
      </c>
      <c r="D2141" s="661" t="e">
        <f aca="false">IF(A2141="","",+B2141-C2141)</f>
        <v>#REF!</v>
      </c>
      <c r="E2141" s="662" t="e">
        <f aca="false">IF(A2141="","",IF(F2140="","",+E2140-F2140))</f>
        <v>#REF!</v>
      </c>
      <c r="F2141" s="662" t="e">
        <f aca="false">IF(A2141="","",IF(J2141="","",+J2141-H2141))</f>
        <v>#REF!</v>
      </c>
      <c r="G2141" s="662" t="e">
        <f aca="false">IF(A2141="","",IF(E2141="","",ROUND(+E2141*((1+B2141)^(1/12)-1),2)))</f>
        <v>#REF!</v>
      </c>
      <c r="H2141" s="662" t="e">
        <f aca="false">IF(A2141="","",IF(E2141="","",ROUND(+E2141*((1+D2141)^(1/12)-1),2)))</f>
        <v>#REF!</v>
      </c>
      <c r="I2141" s="662" t="e">
        <f aca="false">IF(A2141="","",+G2141-H2141)</f>
        <v>#REF!</v>
      </c>
      <c r="J2141" s="662" t="e">
        <f aca="false">IF(A2141="","",IF(#REF!="","",PMT((1+D2141)^(1/12)-1,(#REF!*12)-A2141+1,-E2141)))</f>
        <v>#REF!</v>
      </c>
    </row>
    <row r="2142" customFormat="false" ht="14.25" hidden="false" customHeight="false" outlineLevel="0" collapsed="false">
      <c r="A2142" s="660" t="e">
        <f aca="false">IF(A2141="","",IF(A2141=#REF!*12,"",+A2141+1))</f>
        <v>#REF!</v>
      </c>
      <c r="B2142" s="661" t="e">
        <f aca="false">IF(A2142="","",+B2141)</f>
        <v>#REF!</v>
      </c>
      <c r="C2142" s="661" t="e">
        <f aca="false">IF(A2142="","",IF(#REF!+'Plano Prestação Mensal Proposta'!A2142&gt;120,0,ROUND(IF(B2142&gt;0.045,(0.045*0.5),(0.5)*B2142),7)))</f>
        <v>#REF!</v>
      </c>
      <c r="D2142" s="661" t="e">
        <f aca="false">IF(A2142="","",+B2142-C2142)</f>
        <v>#REF!</v>
      </c>
      <c r="E2142" s="662" t="e">
        <f aca="false">IF(A2142="","",IF(F2141="","",+E2141-F2141))</f>
        <v>#REF!</v>
      </c>
      <c r="F2142" s="662" t="e">
        <f aca="false">IF(A2142="","",IF(J2142="","",+J2142-H2142))</f>
        <v>#REF!</v>
      </c>
      <c r="G2142" s="662" t="e">
        <f aca="false">IF(A2142="","",IF(E2142="","",ROUND(+E2142*((1+B2142)^(1/12)-1),2)))</f>
        <v>#REF!</v>
      </c>
      <c r="H2142" s="662" t="e">
        <f aca="false">IF(A2142="","",IF(E2142="","",ROUND(+E2142*((1+D2142)^(1/12)-1),2)))</f>
        <v>#REF!</v>
      </c>
      <c r="I2142" s="662" t="e">
        <f aca="false">IF(A2142="","",+G2142-H2142)</f>
        <v>#REF!</v>
      </c>
      <c r="J2142" s="662" t="e">
        <f aca="false">IF(A2142="","",IF(#REF!="","",PMT((1+D2142)^(1/12)-1,(#REF!*12)-A2142+1,-E2142)))</f>
        <v>#REF!</v>
      </c>
    </row>
    <row r="2143" customFormat="false" ht="14.25" hidden="false" customHeight="false" outlineLevel="0" collapsed="false">
      <c r="A2143" s="660" t="e">
        <f aca="false">IF(A2142="","",IF(A2142=#REF!*12,"",+A2142+1))</f>
        <v>#REF!</v>
      </c>
      <c r="B2143" s="661" t="e">
        <f aca="false">IF(A2143="","",+B2142)</f>
        <v>#REF!</v>
      </c>
      <c r="C2143" s="661" t="e">
        <f aca="false">IF(A2143="","",IF(#REF!+'Plano Prestação Mensal Proposta'!A2143&gt;120,0,ROUND(IF(B2143&gt;0.045,(0.045*0.5),(0.5)*B2143),7)))</f>
        <v>#REF!</v>
      </c>
      <c r="D2143" s="661" t="e">
        <f aca="false">IF(A2143="","",+B2143-C2143)</f>
        <v>#REF!</v>
      </c>
      <c r="E2143" s="662" t="e">
        <f aca="false">IF(A2143="","",IF(F2142="","",+E2142-F2142))</f>
        <v>#REF!</v>
      </c>
      <c r="F2143" s="662" t="e">
        <f aca="false">IF(A2143="","",IF(J2143="","",+J2143-H2143))</f>
        <v>#REF!</v>
      </c>
      <c r="G2143" s="662" t="e">
        <f aca="false">IF(A2143="","",IF(E2143="","",ROUND(+E2143*((1+B2143)^(1/12)-1),2)))</f>
        <v>#REF!</v>
      </c>
      <c r="H2143" s="662" t="e">
        <f aca="false">IF(A2143="","",IF(E2143="","",ROUND(+E2143*((1+D2143)^(1/12)-1),2)))</f>
        <v>#REF!</v>
      </c>
      <c r="I2143" s="662" t="e">
        <f aca="false">IF(A2143="","",+G2143-H2143)</f>
        <v>#REF!</v>
      </c>
      <c r="J2143" s="662" t="e">
        <f aca="false">IF(A2143="","",IF(#REF!="","",PMT((1+D2143)^(1/12)-1,(#REF!*12)-A2143+1,-E2143)))</f>
        <v>#REF!</v>
      </c>
    </row>
    <row r="2144" customFormat="false" ht="14.25" hidden="false" customHeight="false" outlineLevel="0" collapsed="false">
      <c r="A2144" s="660" t="e">
        <f aca="false">IF(A2143="","",IF(A2143=#REF!*12,"",+A2143+1))</f>
        <v>#REF!</v>
      </c>
      <c r="B2144" s="661" t="e">
        <f aca="false">IF(A2144="","",+B2143)</f>
        <v>#REF!</v>
      </c>
      <c r="C2144" s="661" t="e">
        <f aca="false">IF(A2144="","",IF(#REF!+'Plano Prestação Mensal Proposta'!A2144&gt;120,0,ROUND(IF(B2144&gt;0.045,(0.045*0.5),(0.5)*B2144),7)))</f>
        <v>#REF!</v>
      </c>
      <c r="D2144" s="661" t="e">
        <f aca="false">IF(A2144="","",+B2144-C2144)</f>
        <v>#REF!</v>
      </c>
      <c r="E2144" s="662" t="e">
        <f aca="false">IF(A2144="","",IF(F2143="","",+E2143-F2143))</f>
        <v>#REF!</v>
      </c>
      <c r="F2144" s="662" t="e">
        <f aca="false">IF(A2144="","",IF(J2144="","",+J2144-H2144))</f>
        <v>#REF!</v>
      </c>
      <c r="G2144" s="662" t="e">
        <f aca="false">IF(A2144="","",IF(E2144="","",ROUND(+E2144*((1+B2144)^(1/12)-1),2)))</f>
        <v>#REF!</v>
      </c>
      <c r="H2144" s="662" t="e">
        <f aca="false">IF(A2144="","",IF(E2144="","",ROUND(+E2144*((1+D2144)^(1/12)-1),2)))</f>
        <v>#REF!</v>
      </c>
      <c r="I2144" s="662" t="e">
        <f aca="false">IF(A2144="","",+G2144-H2144)</f>
        <v>#REF!</v>
      </c>
      <c r="J2144" s="662" t="e">
        <f aca="false">IF(A2144="","",IF(#REF!="","",PMT((1+D2144)^(1/12)-1,(#REF!*12)-A2144+1,-E2144)))</f>
        <v>#REF!</v>
      </c>
    </row>
    <row r="2145" customFormat="false" ht="14.25" hidden="false" customHeight="false" outlineLevel="0" collapsed="false">
      <c r="A2145" s="660" t="e">
        <f aca="false">IF(A2144="","",IF(A2144=#REF!*12,"",+A2144+1))</f>
        <v>#REF!</v>
      </c>
      <c r="B2145" s="661" t="e">
        <f aca="false">IF(A2145="","",+B2144)</f>
        <v>#REF!</v>
      </c>
      <c r="C2145" s="661" t="e">
        <f aca="false">IF(A2145="","",IF(#REF!+'Plano Prestação Mensal Proposta'!A2145&gt;120,0,ROUND(IF(B2145&gt;0.045,(0.045*0.5),(0.5)*B2145),7)))</f>
        <v>#REF!</v>
      </c>
      <c r="D2145" s="661" t="e">
        <f aca="false">IF(A2145="","",+B2145-C2145)</f>
        <v>#REF!</v>
      </c>
      <c r="E2145" s="662" t="e">
        <f aca="false">IF(A2145="","",IF(F2144="","",+E2144-F2144))</f>
        <v>#REF!</v>
      </c>
      <c r="F2145" s="662" t="e">
        <f aca="false">IF(A2145="","",IF(J2145="","",+J2145-H2145))</f>
        <v>#REF!</v>
      </c>
      <c r="G2145" s="662" t="e">
        <f aca="false">IF(A2145="","",IF(E2145="","",ROUND(+E2145*((1+B2145)^(1/12)-1),2)))</f>
        <v>#REF!</v>
      </c>
      <c r="H2145" s="662" t="e">
        <f aca="false">IF(A2145="","",IF(E2145="","",ROUND(+E2145*((1+D2145)^(1/12)-1),2)))</f>
        <v>#REF!</v>
      </c>
      <c r="I2145" s="662" t="e">
        <f aca="false">IF(A2145="","",+G2145-H2145)</f>
        <v>#REF!</v>
      </c>
      <c r="J2145" s="662" t="e">
        <f aca="false">IF(A2145="","",IF(#REF!="","",PMT((1+D2145)^(1/12)-1,(#REF!*12)-A2145+1,-E2145)))</f>
        <v>#REF!</v>
      </c>
    </row>
    <row r="2146" customFormat="false" ht="14.25" hidden="false" customHeight="false" outlineLevel="0" collapsed="false">
      <c r="A2146" s="660" t="e">
        <f aca="false">IF(A2145="","",IF(A2145=#REF!*12,"",+A2145+1))</f>
        <v>#REF!</v>
      </c>
      <c r="B2146" s="661" t="e">
        <f aca="false">IF(A2146="","",+B2145)</f>
        <v>#REF!</v>
      </c>
      <c r="C2146" s="661" t="e">
        <f aca="false">IF(A2146="","",IF(#REF!+'Plano Prestação Mensal Proposta'!A2146&gt;120,0,ROUND(IF(B2146&gt;0.045,(0.045*0.5),(0.5)*B2146),7)))</f>
        <v>#REF!</v>
      </c>
      <c r="D2146" s="661" t="e">
        <f aca="false">IF(A2146="","",+B2146-C2146)</f>
        <v>#REF!</v>
      </c>
      <c r="E2146" s="662" t="e">
        <f aca="false">IF(A2146="","",IF(F2145="","",+E2145-F2145))</f>
        <v>#REF!</v>
      </c>
      <c r="F2146" s="662" t="e">
        <f aca="false">IF(A2146="","",IF(J2146="","",+J2146-H2146))</f>
        <v>#REF!</v>
      </c>
      <c r="G2146" s="662" t="e">
        <f aca="false">IF(A2146="","",IF(E2146="","",ROUND(+E2146*((1+B2146)^(1/12)-1),2)))</f>
        <v>#REF!</v>
      </c>
      <c r="H2146" s="662" t="e">
        <f aca="false">IF(A2146="","",IF(E2146="","",ROUND(+E2146*((1+D2146)^(1/12)-1),2)))</f>
        <v>#REF!</v>
      </c>
      <c r="I2146" s="662" t="e">
        <f aca="false">IF(A2146="","",+G2146-H2146)</f>
        <v>#REF!</v>
      </c>
      <c r="J2146" s="662" t="e">
        <f aca="false">IF(A2146="","",IF(#REF!="","",PMT((1+D2146)^(1/12)-1,(#REF!*12)-A2146+1,-E2146)))</f>
        <v>#REF!</v>
      </c>
    </row>
    <row r="2147" customFormat="false" ht="14.25" hidden="false" customHeight="false" outlineLevel="0" collapsed="false">
      <c r="A2147" s="660" t="e">
        <f aca="false">IF(A2146="","",IF(A2146=#REF!*12,"",+A2146+1))</f>
        <v>#REF!</v>
      </c>
      <c r="B2147" s="661" t="e">
        <f aca="false">IF(A2147="","",+B2146)</f>
        <v>#REF!</v>
      </c>
      <c r="C2147" s="661" t="e">
        <f aca="false">IF(A2147="","",IF(#REF!+'Plano Prestação Mensal Proposta'!A2147&gt;120,0,ROUND(IF(B2147&gt;0.045,(0.045*0.5),(0.5)*B2147),7)))</f>
        <v>#REF!</v>
      </c>
      <c r="D2147" s="661" t="e">
        <f aca="false">IF(A2147="","",+B2147-C2147)</f>
        <v>#REF!</v>
      </c>
      <c r="E2147" s="662" t="e">
        <f aca="false">IF(A2147="","",IF(F2146="","",+E2146-F2146))</f>
        <v>#REF!</v>
      </c>
      <c r="F2147" s="662" t="e">
        <f aca="false">IF(A2147="","",IF(J2147="","",+J2147-H2147))</f>
        <v>#REF!</v>
      </c>
      <c r="G2147" s="662" t="e">
        <f aca="false">IF(A2147="","",IF(E2147="","",ROUND(+E2147*((1+B2147)^(1/12)-1),2)))</f>
        <v>#REF!</v>
      </c>
      <c r="H2147" s="662" t="e">
        <f aca="false">IF(A2147="","",IF(E2147="","",ROUND(+E2147*((1+D2147)^(1/12)-1),2)))</f>
        <v>#REF!</v>
      </c>
      <c r="I2147" s="662" t="e">
        <f aca="false">IF(A2147="","",+G2147-H2147)</f>
        <v>#REF!</v>
      </c>
      <c r="J2147" s="662" t="e">
        <f aca="false">IF(A2147="","",IF(#REF!="","",PMT((1+D2147)^(1/12)-1,(#REF!*12)-A2147+1,-E2147)))</f>
        <v>#REF!</v>
      </c>
    </row>
    <row r="2148" customFormat="false" ht="14.25" hidden="false" customHeight="false" outlineLevel="0" collapsed="false">
      <c r="A2148" s="660" t="e">
        <f aca="false">IF(A2147="","",IF(A2147=#REF!*12,"",+A2147+1))</f>
        <v>#REF!</v>
      </c>
      <c r="B2148" s="661" t="e">
        <f aca="false">IF(A2148="","",+B2147)</f>
        <v>#REF!</v>
      </c>
      <c r="C2148" s="661" t="e">
        <f aca="false">IF(A2148="","",IF(#REF!+'Plano Prestação Mensal Proposta'!A2148&gt;120,0,ROUND(IF(B2148&gt;0.045,(0.045*0.5),(0.5)*B2148),7)))</f>
        <v>#REF!</v>
      </c>
      <c r="D2148" s="661" t="e">
        <f aca="false">IF(A2148="","",+B2148-C2148)</f>
        <v>#REF!</v>
      </c>
      <c r="E2148" s="662" t="e">
        <f aca="false">IF(A2148="","",IF(F2147="","",+E2147-F2147))</f>
        <v>#REF!</v>
      </c>
      <c r="F2148" s="662" t="e">
        <f aca="false">IF(A2148="","",IF(J2148="","",+J2148-H2148))</f>
        <v>#REF!</v>
      </c>
      <c r="G2148" s="662" t="e">
        <f aca="false">IF(A2148="","",IF(E2148="","",ROUND(+E2148*((1+B2148)^(1/12)-1),2)))</f>
        <v>#REF!</v>
      </c>
      <c r="H2148" s="662" t="e">
        <f aca="false">IF(A2148="","",IF(E2148="","",ROUND(+E2148*((1+D2148)^(1/12)-1),2)))</f>
        <v>#REF!</v>
      </c>
      <c r="I2148" s="662" t="e">
        <f aca="false">IF(A2148="","",+G2148-H2148)</f>
        <v>#REF!</v>
      </c>
      <c r="J2148" s="662" t="e">
        <f aca="false">IF(A2148="","",IF(#REF!="","",PMT((1+D2148)^(1/12)-1,(#REF!*12)-A2148+1,-E2148)))</f>
        <v>#REF!</v>
      </c>
    </row>
    <row r="2149" customFormat="false" ht="14.25" hidden="false" customHeight="false" outlineLevel="0" collapsed="false">
      <c r="A2149" s="660" t="e">
        <f aca="false">IF(A2148="","",IF(A2148=#REF!*12,"",+A2148+1))</f>
        <v>#REF!</v>
      </c>
      <c r="B2149" s="661" t="e">
        <f aca="false">IF(A2149="","",+B2148)</f>
        <v>#REF!</v>
      </c>
      <c r="C2149" s="661" t="e">
        <f aca="false">IF(A2149="","",IF(#REF!+'Plano Prestação Mensal Proposta'!A2149&gt;120,0,ROUND(IF(B2149&gt;0.045,(0.045*0.5),(0.5)*B2149),7)))</f>
        <v>#REF!</v>
      </c>
      <c r="D2149" s="661" t="e">
        <f aca="false">IF(A2149="","",+B2149-C2149)</f>
        <v>#REF!</v>
      </c>
      <c r="E2149" s="662" t="e">
        <f aca="false">IF(A2149="","",IF(F2148="","",+E2148-F2148))</f>
        <v>#REF!</v>
      </c>
      <c r="F2149" s="662" t="e">
        <f aca="false">IF(A2149="","",IF(J2149="","",+J2149-H2149))</f>
        <v>#REF!</v>
      </c>
      <c r="G2149" s="662" t="e">
        <f aca="false">IF(A2149="","",IF(E2149="","",ROUND(+E2149*((1+B2149)^(1/12)-1),2)))</f>
        <v>#REF!</v>
      </c>
      <c r="H2149" s="662" t="e">
        <f aca="false">IF(A2149="","",IF(E2149="","",ROUND(+E2149*((1+D2149)^(1/12)-1),2)))</f>
        <v>#REF!</v>
      </c>
      <c r="I2149" s="662" t="e">
        <f aca="false">IF(A2149="","",+G2149-H2149)</f>
        <v>#REF!</v>
      </c>
      <c r="J2149" s="662" t="e">
        <f aca="false">IF(A2149="","",IF(#REF!="","",PMT((1+D2149)^(1/12)-1,(#REF!*12)-A2149+1,-E2149)))</f>
        <v>#REF!</v>
      </c>
    </row>
    <row r="2150" customFormat="false" ht="14.25" hidden="false" customHeight="false" outlineLevel="0" collapsed="false">
      <c r="A2150" s="660" t="e">
        <f aca="false">IF(A2149="","",IF(A2149=#REF!*12,"",+A2149+1))</f>
        <v>#REF!</v>
      </c>
      <c r="B2150" s="661" t="e">
        <f aca="false">IF(A2150="","",+B2149)</f>
        <v>#REF!</v>
      </c>
      <c r="C2150" s="661" t="e">
        <f aca="false">IF(A2150="","",IF(#REF!+'Plano Prestação Mensal Proposta'!A2150&gt;120,0,ROUND(IF(B2150&gt;0.045,(0.045*0.5),(0.5)*B2150),7)))</f>
        <v>#REF!</v>
      </c>
      <c r="D2150" s="661" t="e">
        <f aca="false">IF(A2150="","",+B2150-C2150)</f>
        <v>#REF!</v>
      </c>
      <c r="E2150" s="662" t="e">
        <f aca="false">IF(A2150="","",IF(F2149="","",+E2149-F2149))</f>
        <v>#REF!</v>
      </c>
      <c r="F2150" s="662" t="e">
        <f aca="false">IF(A2150="","",IF(J2150="","",+J2150-H2150))</f>
        <v>#REF!</v>
      </c>
      <c r="G2150" s="662" t="e">
        <f aca="false">IF(A2150="","",IF(E2150="","",ROUND(+E2150*((1+B2150)^(1/12)-1),2)))</f>
        <v>#REF!</v>
      </c>
      <c r="H2150" s="662" t="e">
        <f aca="false">IF(A2150="","",IF(E2150="","",ROUND(+E2150*((1+D2150)^(1/12)-1),2)))</f>
        <v>#REF!</v>
      </c>
      <c r="I2150" s="662" t="e">
        <f aca="false">IF(A2150="","",+G2150-H2150)</f>
        <v>#REF!</v>
      </c>
      <c r="J2150" s="662" t="e">
        <f aca="false">IF(A2150="","",IF(#REF!="","",PMT((1+D2150)^(1/12)-1,(#REF!*12)-A2150+1,-E2150)))</f>
        <v>#REF!</v>
      </c>
    </row>
    <row r="2151" customFormat="false" ht="14.25" hidden="false" customHeight="false" outlineLevel="0" collapsed="false">
      <c r="A2151" s="660" t="e">
        <f aca="false">IF(A2150="","",IF(A2150=#REF!*12,"",+A2150+1))</f>
        <v>#REF!</v>
      </c>
      <c r="B2151" s="661" t="e">
        <f aca="false">IF(A2151="","",+B2150)</f>
        <v>#REF!</v>
      </c>
      <c r="C2151" s="661" t="e">
        <f aca="false">IF(A2151="","",IF(#REF!+'Plano Prestação Mensal Proposta'!A2151&gt;120,0,ROUND(IF(B2151&gt;0.045,(0.045*0.5),(0.5)*B2151),7)))</f>
        <v>#REF!</v>
      </c>
      <c r="D2151" s="661" t="e">
        <f aca="false">IF(A2151="","",+B2151-C2151)</f>
        <v>#REF!</v>
      </c>
      <c r="E2151" s="662" t="e">
        <f aca="false">IF(A2151="","",IF(F2150="","",+E2150-F2150))</f>
        <v>#REF!</v>
      </c>
      <c r="F2151" s="662" t="e">
        <f aca="false">IF(A2151="","",IF(J2151="","",+J2151-H2151))</f>
        <v>#REF!</v>
      </c>
      <c r="G2151" s="662" t="e">
        <f aca="false">IF(A2151="","",IF(E2151="","",ROUND(+E2151*((1+B2151)^(1/12)-1),2)))</f>
        <v>#REF!</v>
      </c>
      <c r="H2151" s="662" t="e">
        <f aca="false">IF(A2151="","",IF(E2151="","",ROUND(+E2151*((1+D2151)^(1/12)-1),2)))</f>
        <v>#REF!</v>
      </c>
      <c r="I2151" s="662" t="e">
        <f aca="false">IF(A2151="","",+G2151-H2151)</f>
        <v>#REF!</v>
      </c>
      <c r="J2151" s="662" t="e">
        <f aca="false">IF(A2151="","",IF(#REF!="","",PMT((1+D2151)^(1/12)-1,(#REF!*12)-A2151+1,-E2151)))</f>
        <v>#REF!</v>
      </c>
    </row>
    <row r="2152" customFormat="false" ht="14.25" hidden="false" customHeight="false" outlineLevel="0" collapsed="false">
      <c r="A2152" s="660" t="e">
        <f aca="false">IF(A2151="","",IF(A2151=#REF!*12,"",+A2151+1))</f>
        <v>#REF!</v>
      </c>
      <c r="B2152" s="661" t="e">
        <f aca="false">IF(A2152="","",+B2151)</f>
        <v>#REF!</v>
      </c>
      <c r="C2152" s="661" t="e">
        <f aca="false">IF(A2152="","",IF(#REF!+'Plano Prestação Mensal Proposta'!A2152&gt;120,0,ROUND(IF(B2152&gt;0.045,(0.045*0.5),(0.5)*B2152),7)))</f>
        <v>#REF!</v>
      </c>
      <c r="D2152" s="661" t="e">
        <f aca="false">IF(A2152="","",+B2152-C2152)</f>
        <v>#REF!</v>
      </c>
      <c r="E2152" s="662" t="e">
        <f aca="false">IF(A2152="","",IF(F2151="","",+E2151-F2151))</f>
        <v>#REF!</v>
      </c>
      <c r="F2152" s="662" t="e">
        <f aca="false">IF(A2152="","",IF(J2152="","",+J2152-H2152))</f>
        <v>#REF!</v>
      </c>
      <c r="G2152" s="662" t="e">
        <f aca="false">IF(A2152="","",IF(E2152="","",ROUND(+E2152*((1+B2152)^(1/12)-1),2)))</f>
        <v>#REF!</v>
      </c>
      <c r="H2152" s="662" t="e">
        <f aca="false">IF(A2152="","",IF(E2152="","",ROUND(+E2152*((1+D2152)^(1/12)-1),2)))</f>
        <v>#REF!</v>
      </c>
      <c r="I2152" s="662" t="e">
        <f aca="false">IF(A2152="","",+G2152-H2152)</f>
        <v>#REF!</v>
      </c>
      <c r="J2152" s="662" t="e">
        <f aca="false">IF(A2152="","",IF(#REF!="","",PMT((1+D2152)^(1/12)-1,(#REF!*12)-A2152+1,-E2152)))</f>
        <v>#REF!</v>
      </c>
    </row>
    <row r="2153" customFormat="false" ht="14.25" hidden="false" customHeight="false" outlineLevel="0" collapsed="false">
      <c r="A2153" s="660" t="e">
        <f aca="false">IF(A2152="","",IF(A2152=#REF!*12,"",+A2152+1))</f>
        <v>#REF!</v>
      </c>
      <c r="B2153" s="661" t="e">
        <f aca="false">IF(A2153="","",+B2152)</f>
        <v>#REF!</v>
      </c>
      <c r="C2153" s="661" t="e">
        <f aca="false">IF(A2153="","",IF(#REF!+'Plano Prestação Mensal Proposta'!A2153&gt;120,0,ROUND(IF(B2153&gt;0.045,(0.045*0.5),(0.5)*B2153),7)))</f>
        <v>#REF!</v>
      </c>
      <c r="D2153" s="661" t="e">
        <f aca="false">IF(A2153="","",+B2153-C2153)</f>
        <v>#REF!</v>
      </c>
      <c r="E2153" s="662" t="e">
        <f aca="false">IF(A2153="","",IF(F2152="","",+E2152-F2152))</f>
        <v>#REF!</v>
      </c>
      <c r="F2153" s="662" t="e">
        <f aca="false">IF(A2153="","",IF(J2153="","",+J2153-H2153))</f>
        <v>#REF!</v>
      </c>
      <c r="G2153" s="662" t="e">
        <f aca="false">IF(A2153="","",IF(E2153="","",ROUND(+E2153*((1+B2153)^(1/12)-1),2)))</f>
        <v>#REF!</v>
      </c>
      <c r="H2153" s="662" t="e">
        <f aca="false">IF(A2153="","",IF(E2153="","",ROUND(+E2153*((1+D2153)^(1/12)-1),2)))</f>
        <v>#REF!</v>
      </c>
      <c r="I2153" s="662" t="e">
        <f aca="false">IF(A2153="","",+G2153-H2153)</f>
        <v>#REF!</v>
      </c>
      <c r="J2153" s="662" t="e">
        <f aca="false">IF(A2153="","",IF(#REF!="","",PMT((1+D2153)^(1/12)-1,(#REF!*12)-A2153+1,-E2153)))</f>
        <v>#REF!</v>
      </c>
    </row>
    <row r="2154" customFormat="false" ht="14.25" hidden="false" customHeight="false" outlineLevel="0" collapsed="false">
      <c r="A2154" s="660" t="e">
        <f aca="false">IF(A2153="","",IF(A2153=#REF!*12,"",+A2153+1))</f>
        <v>#REF!</v>
      </c>
      <c r="B2154" s="661" t="e">
        <f aca="false">IF(A2154="","",+B2153)</f>
        <v>#REF!</v>
      </c>
      <c r="C2154" s="661" t="e">
        <f aca="false">IF(A2154="","",IF(#REF!+'Plano Prestação Mensal Proposta'!A2154&gt;120,0,ROUND(IF(B2154&gt;0.045,(0.045*0.5),(0.5)*B2154),7)))</f>
        <v>#REF!</v>
      </c>
      <c r="D2154" s="661" t="e">
        <f aca="false">IF(A2154="","",+B2154-C2154)</f>
        <v>#REF!</v>
      </c>
      <c r="E2154" s="662" t="e">
        <f aca="false">IF(A2154="","",IF(F2153="","",+E2153-F2153))</f>
        <v>#REF!</v>
      </c>
      <c r="F2154" s="662" t="e">
        <f aca="false">IF(A2154="","",IF(J2154="","",+J2154-H2154))</f>
        <v>#REF!</v>
      </c>
      <c r="G2154" s="662" t="e">
        <f aca="false">IF(A2154="","",IF(E2154="","",ROUND(+E2154*((1+B2154)^(1/12)-1),2)))</f>
        <v>#REF!</v>
      </c>
      <c r="H2154" s="662" t="e">
        <f aca="false">IF(A2154="","",IF(E2154="","",ROUND(+E2154*((1+D2154)^(1/12)-1),2)))</f>
        <v>#REF!</v>
      </c>
      <c r="I2154" s="662" t="e">
        <f aca="false">IF(A2154="","",+G2154-H2154)</f>
        <v>#REF!</v>
      </c>
      <c r="J2154" s="662" t="e">
        <f aca="false">IF(A2154="","",IF(#REF!="","",PMT((1+D2154)^(1/12)-1,(#REF!*12)-A2154+1,-E2154)))</f>
        <v>#REF!</v>
      </c>
    </row>
    <row r="2155" customFormat="false" ht="14.25" hidden="false" customHeight="false" outlineLevel="0" collapsed="false">
      <c r="A2155" s="660" t="e">
        <f aca="false">IF(A2154="","",IF(A2154=#REF!*12,"",+A2154+1))</f>
        <v>#REF!</v>
      </c>
      <c r="B2155" s="661" t="e">
        <f aca="false">IF(A2155="","",+B2154)</f>
        <v>#REF!</v>
      </c>
      <c r="C2155" s="661" t="e">
        <f aca="false">IF(A2155="","",IF(#REF!+'Plano Prestação Mensal Proposta'!A2155&gt;120,0,ROUND(IF(B2155&gt;0.045,(0.045*0.5),(0.5)*B2155),7)))</f>
        <v>#REF!</v>
      </c>
      <c r="D2155" s="661" t="e">
        <f aca="false">IF(A2155="","",+B2155-C2155)</f>
        <v>#REF!</v>
      </c>
      <c r="E2155" s="662" t="e">
        <f aca="false">IF(A2155="","",IF(F2154="","",+E2154-F2154))</f>
        <v>#REF!</v>
      </c>
      <c r="F2155" s="662" t="e">
        <f aca="false">IF(A2155="","",IF(J2155="","",+J2155-H2155))</f>
        <v>#REF!</v>
      </c>
      <c r="G2155" s="662" t="e">
        <f aca="false">IF(A2155="","",IF(E2155="","",ROUND(+E2155*((1+B2155)^(1/12)-1),2)))</f>
        <v>#REF!</v>
      </c>
      <c r="H2155" s="662" t="e">
        <f aca="false">IF(A2155="","",IF(E2155="","",ROUND(+E2155*((1+D2155)^(1/12)-1),2)))</f>
        <v>#REF!</v>
      </c>
      <c r="I2155" s="662" t="e">
        <f aca="false">IF(A2155="","",+G2155-H2155)</f>
        <v>#REF!</v>
      </c>
      <c r="J2155" s="662" t="e">
        <f aca="false">IF(A2155="","",IF(#REF!="","",PMT((1+D2155)^(1/12)-1,(#REF!*12)-A2155+1,-E2155)))</f>
        <v>#REF!</v>
      </c>
    </row>
    <row r="2156" customFormat="false" ht="14.25" hidden="false" customHeight="false" outlineLevel="0" collapsed="false">
      <c r="A2156" s="660" t="e">
        <f aca="false">IF(A2155="","",IF(A2155=#REF!*12,"",+A2155+1))</f>
        <v>#REF!</v>
      </c>
      <c r="B2156" s="661" t="e">
        <f aca="false">IF(A2156="","",+B2155)</f>
        <v>#REF!</v>
      </c>
      <c r="C2156" s="661" t="e">
        <f aca="false">IF(A2156="","",IF(#REF!+'Plano Prestação Mensal Proposta'!A2156&gt;120,0,ROUND(IF(B2156&gt;0.045,(0.045*0.5),(0.5)*B2156),7)))</f>
        <v>#REF!</v>
      </c>
      <c r="D2156" s="661" t="e">
        <f aca="false">IF(A2156="","",+B2156-C2156)</f>
        <v>#REF!</v>
      </c>
      <c r="E2156" s="662" t="e">
        <f aca="false">IF(A2156="","",IF(F2155="","",+E2155-F2155))</f>
        <v>#REF!</v>
      </c>
      <c r="F2156" s="662" t="e">
        <f aca="false">IF(A2156="","",IF(J2156="","",+J2156-H2156))</f>
        <v>#REF!</v>
      </c>
      <c r="G2156" s="662" t="e">
        <f aca="false">IF(A2156="","",IF(E2156="","",ROUND(+E2156*((1+B2156)^(1/12)-1),2)))</f>
        <v>#REF!</v>
      </c>
      <c r="H2156" s="662" t="e">
        <f aca="false">IF(A2156="","",IF(E2156="","",ROUND(+E2156*((1+D2156)^(1/12)-1),2)))</f>
        <v>#REF!</v>
      </c>
      <c r="I2156" s="662" t="e">
        <f aca="false">IF(A2156="","",+G2156-H2156)</f>
        <v>#REF!</v>
      </c>
      <c r="J2156" s="662" t="e">
        <f aca="false">IF(A2156="","",IF(#REF!="","",PMT((1+D2156)^(1/12)-1,(#REF!*12)-A2156+1,-E2156)))</f>
        <v>#REF!</v>
      </c>
    </row>
    <row r="2157" customFormat="false" ht="14.25" hidden="false" customHeight="false" outlineLevel="0" collapsed="false">
      <c r="A2157" s="660" t="e">
        <f aca="false">IF(A2156="","",IF(A2156=#REF!*12,"",+A2156+1))</f>
        <v>#REF!</v>
      </c>
      <c r="B2157" s="661" t="e">
        <f aca="false">IF(A2157="","",+B2156)</f>
        <v>#REF!</v>
      </c>
      <c r="C2157" s="661" t="e">
        <f aca="false">IF(A2157="","",IF(#REF!+'Plano Prestação Mensal Proposta'!A2157&gt;120,0,ROUND(IF(B2157&gt;0.045,(0.045*0.5),(0.5)*B2157),7)))</f>
        <v>#REF!</v>
      </c>
      <c r="D2157" s="661" t="e">
        <f aca="false">IF(A2157="","",+B2157-C2157)</f>
        <v>#REF!</v>
      </c>
      <c r="E2157" s="662" t="e">
        <f aca="false">IF(A2157="","",IF(F2156="","",+E2156-F2156))</f>
        <v>#REF!</v>
      </c>
      <c r="F2157" s="662" t="e">
        <f aca="false">IF(A2157="","",IF(J2157="","",+J2157-H2157))</f>
        <v>#REF!</v>
      </c>
      <c r="G2157" s="662" t="e">
        <f aca="false">IF(A2157="","",IF(E2157="","",ROUND(+E2157*((1+B2157)^(1/12)-1),2)))</f>
        <v>#REF!</v>
      </c>
      <c r="H2157" s="662" t="e">
        <f aca="false">IF(A2157="","",IF(E2157="","",ROUND(+E2157*((1+D2157)^(1/12)-1),2)))</f>
        <v>#REF!</v>
      </c>
      <c r="I2157" s="662" t="e">
        <f aca="false">IF(A2157="","",+G2157-H2157)</f>
        <v>#REF!</v>
      </c>
      <c r="J2157" s="662" t="e">
        <f aca="false">IF(A2157="","",IF(#REF!="","",PMT((1+D2157)^(1/12)-1,(#REF!*12)-A2157+1,-E2157)))</f>
        <v>#REF!</v>
      </c>
    </row>
    <row r="2158" customFormat="false" ht="14.25" hidden="false" customHeight="false" outlineLevel="0" collapsed="false">
      <c r="A2158" s="660" t="e">
        <f aca="false">IF(A2157="","",IF(A2157=#REF!*12,"",+A2157+1))</f>
        <v>#REF!</v>
      </c>
      <c r="B2158" s="661" t="e">
        <f aca="false">IF(A2158="","",+B2157)</f>
        <v>#REF!</v>
      </c>
      <c r="C2158" s="661" t="e">
        <f aca="false">IF(A2158="","",IF(#REF!+'Plano Prestação Mensal Proposta'!A2158&gt;120,0,ROUND(IF(B2158&gt;0.045,(0.045*0.5),(0.5)*B2158),7)))</f>
        <v>#REF!</v>
      </c>
      <c r="D2158" s="661" t="e">
        <f aca="false">IF(A2158="","",+B2158-C2158)</f>
        <v>#REF!</v>
      </c>
      <c r="E2158" s="662" t="e">
        <f aca="false">IF(A2158="","",IF(F2157="","",+E2157-F2157))</f>
        <v>#REF!</v>
      </c>
      <c r="F2158" s="662" t="e">
        <f aca="false">IF(A2158="","",IF(J2158="","",+J2158-H2158))</f>
        <v>#REF!</v>
      </c>
      <c r="G2158" s="662" t="e">
        <f aca="false">IF(A2158="","",IF(E2158="","",ROUND(+E2158*((1+B2158)^(1/12)-1),2)))</f>
        <v>#REF!</v>
      </c>
      <c r="H2158" s="662" t="e">
        <f aca="false">IF(A2158="","",IF(E2158="","",ROUND(+E2158*((1+D2158)^(1/12)-1),2)))</f>
        <v>#REF!</v>
      </c>
      <c r="I2158" s="662" t="e">
        <f aca="false">IF(A2158="","",+G2158-H2158)</f>
        <v>#REF!</v>
      </c>
      <c r="J2158" s="662" t="e">
        <f aca="false">IF(A2158="","",IF(#REF!="","",PMT((1+D2158)^(1/12)-1,(#REF!*12)-A2158+1,-E2158)))</f>
        <v>#REF!</v>
      </c>
    </row>
    <row r="2159" customFormat="false" ht="14.25" hidden="false" customHeight="false" outlineLevel="0" collapsed="false">
      <c r="A2159" s="660" t="e">
        <f aca="false">IF(A2158="","",IF(A2158=#REF!*12,"",+A2158+1))</f>
        <v>#REF!</v>
      </c>
      <c r="B2159" s="661" t="e">
        <f aca="false">IF(A2159="","",+B2158)</f>
        <v>#REF!</v>
      </c>
      <c r="C2159" s="661" t="e">
        <f aca="false">IF(A2159="","",IF(#REF!+'Plano Prestação Mensal Proposta'!A2159&gt;120,0,ROUND(IF(B2159&gt;0.045,(0.045*0.5),(0.5)*B2159),7)))</f>
        <v>#REF!</v>
      </c>
      <c r="D2159" s="661" t="e">
        <f aca="false">IF(A2159="","",+B2159-C2159)</f>
        <v>#REF!</v>
      </c>
      <c r="E2159" s="662" t="e">
        <f aca="false">IF(A2159="","",IF(F2158="","",+E2158-F2158))</f>
        <v>#REF!</v>
      </c>
      <c r="F2159" s="662" t="e">
        <f aca="false">IF(A2159="","",IF(J2159="","",+J2159-H2159))</f>
        <v>#REF!</v>
      </c>
      <c r="G2159" s="662" t="e">
        <f aca="false">IF(A2159="","",IF(E2159="","",ROUND(+E2159*((1+B2159)^(1/12)-1),2)))</f>
        <v>#REF!</v>
      </c>
      <c r="H2159" s="662" t="e">
        <f aca="false">IF(A2159="","",IF(E2159="","",ROUND(+E2159*((1+D2159)^(1/12)-1),2)))</f>
        <v>#REF!</v>
      </c>
      <c r="I2159" s="662" t="e">
        <f aca="false">IF(A2159="","",+G2159-H2159)</f>
        <v>#REF!</v>
      </c>
      <c r="J2159" s="662" t="e">
        <f aca="false">IF(A2159="","",IF(#REF!="","",PMT((1+D2159)^(1/12)-1,(#REF!*12)-A2159+1,-E2159)))</f>
        <v>#REF!</v>
      </c>
    </row>
    <row r="2160" customFormat="false" ht="14.25" hidden="false" customHeight="false" outlineLevel="0" collapsed="false">
      <c r="A2160" s="660" t="e">
        <f aca="false">IF(A2159="","",IF(A2159=#REF!*12,"",+A2159+1))</f>
        <v>#REF!</v>
      </c>
      <c r="B2160" s="661" t="e">
        <f aca="false">IF(A2160="","",+B2159)</f>
        <v>#REF!</v>
      </c>
      <c r="C2160" s="661" t="e">
        <f aca="false">IF(A2160="","",IF(#REF!+'Plano Prestação Mensal Proposta'!A2160&gt;120,0,ROUND(IF(B2160&gt;0.045,(0.045*0.5),(0.5)*B2160),7)))</f>
        <v>#REF!</v>
      </c>
      <c r="D2160" s="661" t="e">
        <f aca="false">IF(A2160="","",+B2160-C2160)</f>
        <v>#REF!</v>
      </c>
      <c r="E2160" s="662" t="e">
        <f aca="false">IF(A2160="","",IF(F2159="","",+E2159-F2159))</f>
        <v>#REF!</v>
      </c>
      <c r="F2160" s="662" t="e">
        <f aca="false">IF(A2160="","",IF(J2160="","",+J2160-H2160))</f>
        <v>#REF!</v>
      </c>
      <c r="G2160" s="662" t="e">
        <f aca="false">IF(A2160="","",IF(E2160="","",ROUND(+E2160*((1+B2160)^(1/12)-1),2)))</f>
        <v>#REF!</v>
      </c>
      <c r="H2160" s="662" t="e">
        <f aca="false">IF(A2160="","",IF(E2160="","",ROUND(+E2160*((1+D2160)^(1/12)-1),2)))</f>
        <v>#REF!</v>
      </c>
      <c r="I2160" s="662" t="e">
        <f aca="false">IF(A2160="","",+G2160-H2160)</f>
        <v>#REF!</v>
      </c>
      <c r="J2160" s="662" t="e">
        <f aca="false">IF(A2160="","",IF(#REF!="","",PMT((1+D2160)^(1/12)-1,(#REF!*12)-A2160+1,-E2160)))</f>
        <v>#REF!</v>
      </c>
    </row>
    <row r="2161" customFormat="false" ht="14.25" hidden="false" customHeight="false" outlineLevel="0" collapsed="false">
      <c r="A2161" s="660" t="e">
        <f aca="false">IF(A2160="","",IF(A2160=#REF!*12,"",+A2160+1))</f>
        <v>#REF!</v>
      </c>
      <c r="B2161" s="661" t="e">
        <f aca="false">IF(A2161="","",+B2160)</f>
        <v>#REF!</v>
      </c>
      <c r="C2161" s="661" t="e">
        <f aca="false">IF(A2161="","",IF(#REF!+'Plano Prestação Mensal Proposta'!A2161&gt;120,0,ROUND(IF(B2161&gt;0.045,(0.045*0.5),(0.5)*B2161),7)))</f>
        <v>#REF!</v>
      </c>
      <c r="D2161" s="661" t="e">
        <f aca="false">IF(A2161="","",+B2161-C2161)</f>
        <v>#REF!</v>
      </c>
      <c r="E2161" s="662" t="e">
        <f aca="false">IF(A2161="","",IF(F2160="","",+E2160-F2160))</f>
        <v>#REF!</v>
      </c>
      <c r="F2161" s="662" t="e">
        <f aca="false">IF(A2161="","",IF(J2161="","",+J2161-H2161))</f>
        <v>#REF!</v>
      </c>
      <c r="G2161" s="662" t="e">
        <f aca="false">IF(A2161="","",IF(E2161="","",ROUND(+E2161*((1+B2161)^(1/12)-1),2)))</f>
        <v>#REF!</v>
      </c>
      <c r="H2161" s="662" t="e">
        <f aca="false">IF(A2161="","",IF(E2161="","",ROUND(+E2161*((1+D2161)^(1/12)-1),2)))</f>
        <v>#REF!</v>
      </c>
      <c r="I2161" s="662" t="e">
        <f aca="false">IF(A2161="","",+G2161-H2161)</f>
        <v>#REF!</v>
      </c>
      <c r="J2161" s="662" t="e">
        <f aca="false">IF(A2161="","",IF(#REF!="","",PMT((1+D2161)^(1/12)-1,(#REF!*12)-A2161+1,-E2161)))</f>
        <v>#REF!</v>
      </c>
    </row>
    <row r="2162" customFormat="false" ht="14.25" hidden="false" customHeight="false" outlineLevel="0" collapsed="false">
      <c r="A2162" s="660" t="e">
        <f aca="false">IF(A2161="","",IF(A2161=#REF!*12,"",+A2161+1))</f>
        <v>#REF!</v>
      </c>
      <c r="B2162" s="661" t="e">
        <f aca="false">IF(A2162="","",+B2161)</f>
        <v>#REF!</v>
      </c>
      <c r="C2162" s="661" t="e">
        <f aca="false">IF(A2162="","",IF(#REF!+'Plano Prestação Mensal Proposta'!A2162&gt;120,0,ROUND(IF(B2162&gt;0.045,(0.045*0.5),(0.5)*B2162),7)))</f>
        <v>#REF!</v>
      </c>
      <c r="D2162" s="661" t="e">
        <f aca="false">IF(A2162="","",+B2162-C2162)</f>
        <v>#REF!</v>
      </c>
      <c r="E2162" s="662" t="e">
        <f aca="false">IF(A2162="","",IF(F2161="","",+E2161-F2161))</f>
        <v>#REF!</v>
      </c>
      <c r="F2162" s="662" t="e">
        <f aca="false">IF(A2162="","",IF(J2162="","",+J2162-H2162))</f>
        <v>#REF!</v>
      </c>
      <c r="G2162" s="662" t="e">
        <f aca="false">IF(A2162="","",IF(E2162="","",ROUND(+E2162*((1+B2162)^(1/12)-1),2)))</f>
        <v>#REF!</v>
      </c>
      <c r="H2162" s="662" t="e">
        <f aca="false">IF(A2162="","",IF(E2162="","",ROUND(+E2162*((1+D2162)^(1/12)-1),2)))</f>
        <v>#REF!</v>
      </c>
      <c r="I2162" s="662" t="e">
        <f aca="false">IF(A2162="","",+G2162-H2162)</f>
        <v>#REF!</v>
      </c>
      <c r="J2162" s="662" t="e">
        <f aca="false">IF(A2162="","",IF(#REF!="","",PMT((1+D2162)^(1/12)-1,(#REF!*12)-A2162+1,-E2162)))</f>
        <v>#REF!</v>
      </c>
    </row>
    <row r="2163" customFormat="false" ht="14.25" hidden="false" customHeight="false" outlineLevel="0" collapsed="false">
      <c r="A2163" s="660" t="e">
        <f aca="false">IF(A2162="","",IF(A2162=#REF!*12,"",+A2162+1))</f>
        <v>#REF!</v>
      </c>
      <c r="B2163" s="661" t="e">
        <f aca="false">IF(A2163="","",+B2162)</f>
        <v>#REF!</v>
      </c>
      <c r="C2163" s="661" t="e">
        <f aca="false">IF(A2163="","",IF(#REF!+'Plano Prestação Mensal Proposta'!A2163&gt;120,0,ROUND(IF(B2163&gt;0.045,(0.045*0.5),(0.5)*B2163),7)))</f>
        <v>#REF!</v>
      </c>
      <c r="D2163" s="661" t="e">
        <f aca="false">IF(A2163="","",+B2163-C2163)</f>
        <v>#REF!</v>
      </c>
      <c r="E2163" s="662" t="e">
        <f aca="false">IF(A2163="","",IF(F2162="","",+E2162-F2162))</f>
        <v>#REF!</v>
      </c>
      <c r="F2163" s="662" t="e">
        <f aca="false">IF(A2163="","",IF(J2163="","",+J2163-H2163))</f>
        <v>#REF!</v>
      </c>
      <c r="G2163" s="662" t="e">
        <f aca="false">IF(A2163="","",IF(E2163="","",ROUND(+E2163*((1+B2163)^(1/12)-1),2)))</f>
        <v>#REF!</v>
      </c>
      <c r="H2163" s="662" t="e">
        <f aca="false">IF(A2163="","",IF(E2163="","",ROUND(+E2163*((1+D2163)^(1/12)-1),2)))</f>
        <v>#REF!</v>
      </c>
      <c r="I2163" s="662" t="e">
        <f aca="false">IF(A2163="","",+G2163-H2163)</f>
        <v>#REF!</v>
      </c>
      <c r="J2163" s="662" t="e">
        <f aca="false">IF(A2163="","",IF(#REF!="","",PMT((1+D2163)^(1/12)-1,(#REF!*12)-A2163+1,-E2163)))</f>
        <v>#REF!</v>
      </c>
    </row>
    <row r="2164" customFormat="false" ht="14.25" hidden="false" customHeight="false" outlineLevel="0" collapsed="false">
      <c r="A2164" s="660" t="e">
        <f aca="false">IF(A2163="","",IF(A2163=#REF!*12,"",+A2163+1))</f>
        <v>#REF!</v>
      </c>
      <c r="B2164" s="661" t="e">
        <f aca="false">IF(A2164="","",+B2163)</f>
        <v>#REF!</v>
      </c>
      <c r="C2164" s="661" t="e">
        <f aca="false">IF(A2164="","",IF(#REF!+'Plano Prestação Mensal Proposta'!A2164&gt;120,0,ROUND(IF(B2164&gt;0.045,(0.045*0.5),(0.5)*B2164),7)))</f>
        <v>#REF!</v>
      </c>
      <c r="D2164" s="661" t="e">
        <f aca="false">IF(A2164="","",+B2164-C2164)</f>
        <v>#REF!</v>
      </c>
      <c r="E2164" s="662" t="e">
        <f aca="false">IF(A2164="","",IF(F2163="","",+E2163-F2163))</f>
        <v>#REF!</v>
      </c>
      <c r="F2164" s="662" t="e">
        <f aca="false">IF(A2164="","",IF(J2164="","",+J2164-H2164))</f>
        <v>#REF!</v>
      </c>
      <c r="G2164" s="662" t="e">
        <f aca="false">IF(A2164="","",IF(E2164="","",ROUND(+E2164*((1+B2164)^(1/12)-1),2)))</f>
        <v>#REF!</v>
      </c>
      <c r="H2164" s="662" t="e">
        <f aca="false">IF(A2164="","",IF(E2164="","",ROUND(+E2164*((1+D2164)^(1/12)-1),2)))</f>
        <v>#REF!</v>
      </c>
      <c r="I2164" s="662" t="e">
        <f aca="false">IF(A2164="","",+G2164-H2164)</f>
        <v>#REF!</v>
      </c>
      <c r="J2164" s="662" t="e">
        <f aca="false">IF(A2164="","",IF(#REF!="","",PMT((1+D2164)^(1/12)-1,(#REF!*12)-A2164+1,-E2164)))</f>
        <v>#REF!</v>
      </c>
    </row>
    <row r="2165" customFormat="false" ht="14.25" hidden="false" customHeight="false" outlineLevel="0" collapsed="false">
      <c r="A2165" s="660" t="e">
        <f aca="false">IF(A2164="","",IF(A2164=#REF!*12,"",+A2164+1))</f>
        <v>#REF!</v>
      </c>
      <c r="B2165" s="661" t="e">
        <f aca="false">IF(A2165="","",+B2164)</f>
        <v>#REF!</v>
      </c>
      <c r="C2165" s="661" t="e">
        <f aca="false">IF(A2165="","",IF(#REF!+'Plano Prestação Mensal Proposta'!A2165&gt;120,0,ROUND(IF(B2165&gt;0.045,(0.045*0.5),(0.5)*B2165),7)))</f>
        <v>#REF!</v>
      </c>
      <c r="D2165" s="661" t="e">
        <f aca="false">IF(A2165="","",+B2165-C2165)</f>
        <v>#REF!</v>
      </c>
      <c r="E2165" s="662" t="e">
        <f aca="false">IF(A2165="","",IF(F2164="","",+E2164-F2164))</f>
        <v>#REF!</v>
      </c>
      <c r="F2165" s="662" t="e">
        <f aca="false">IF(A2165="","",IF(J2165="","",+J2165-H2165))</f>
        <v>#REF!</v>
      </c>
      <c r="G2165" s="662" t="e">
        <f aca="false">IF(A2165="","",IF(E2165="","",ROUND(+E2165*((1+B2165)^(1/12)-1),2)))</f>
        <v>#REF!</v>
      </c>
      <c r="H2165" s="662" t="e">
        <f aca="false">IF(A2165="","",IF(E2165="","",ROUND(+E2165*((1+D2165)^(1/12)-1),2)))</f>
        <v>#REF!</v>
      </c>
      <c r="I2165" s="662" t="e">
        <f aca="false">IF(A2165="","",+G2165-H2165)</f>
        <v>#REF!</v>
      </c>
      <c r="J2165" s="662" t="e">
        <f aca="false">IF(A2165="","",IF(#REF!="","",PMT((1+D2165)^(1/12)-1,(#REF!*12)-A2165+1,-E2165)))</f>
        <v>#REF!</v>
      </c>
    </row>
    <row r="2166" customFormat="false" ht="14.25" hidden="false" customHeight="false" outlineLevel="0" collapsed="false">
      <c r="A2166" s="660" t="e">
        <f aca="false">IF(A2165="","",IF(A2165=#REF!*12,"",+A2165+1))</f>
        <v>#REF!</v>
      </c>
      <c r="B2166" s="661" t="e">
        <f aca="false">IF(A2166="","",+B2165)</f>
        <v>#REF!</v>
      </c>
      <c r="C2166" s="661" t="e">
        <f aca="false">IF(A2166="","",IF(#REF!+'Plano Prestação Mensal Proposta'!A2166&gt;120,0,ROUND(IF(B2166&gt;0.045,(0.045*0.5),(0.5)*B2166),7)))</f>
        <v>#REF!</v>
      </c>
      <c r="D2166" s="661" t="e">
        <f aca="false">IF(A2166="","",+B2166-C2166)</f>
        <v>#REF!</v>
      </c>
      <c r="E2166" s="662" t="e">
        <f aca="false">IF(A2166="","",IF(F2165="","",+E2165-F2165))</f>
        <v>#REF!</v>
      </c>
      <c r="F2166" s="662" t="e">
        <f aca="false">IF(A2166="","",IF(J2166="","",+J2166-H2166))</f>
        <v>#REF!</v>
      </c>
      <c r="G2166" s="662" t="e">
        <f aca="false">IF(A2166="","",IF(E2166="","",ROUND(+E2166*((1+B2166)^(1/12)-1),2)))</f>
        <v>#REF!</v>
      </c>
      <c r="H2166" s="662" t="e">
        <f aca="false">IF(A2166="","",IF(E2166="","",ROUND(+E2166*((1+D2166)^(1/12)-1),2)))</f>
        <v>#REF!</v>
      </c>
      <c r="I2166" s="662" t="e">
        <f aca="false">IF(A2166="","",+G2166-H2166)</f>
        <v>#REF!</v>
      </c>
      <c r="J2166" s="662" t="e">
        <f aca="false">IF(A2166="","",IF(#REF!="","",PMT((1+D2166)^(1/12)-1,(#REF!*12)-A2166+1,-E2166)))</f>
        <v>#REF!</v>
      </c>
    </row>
    <row r="2167" customFormat="false" ht="14.25" hidden="false" customHeight="false" outlineLevel="0" collapsed="false">
      <c r="A2167" s="660" t="e">
        <f aca="false">IF(A2166="","",IF(A2166=#REF!*12,"",+A2166+1))</f>
        <v>#REF!</v>
      </c>
      <c r="B2167" s="661" t="e">
        <f aca="false">IF(A2167="","",+B2166)</f>
        <v>#REF!</v>
      </c>
      <c r="C2167" s="661" t="e">
        <f aca="false">IF(A2167="","",IF(#REF!+'Plano Prestação Mensal Proposta'!A2167&gt;120,0,ROUND(IF(B2167&gt;0.045,(0.045*0.5),(0.5)*B2167),7)))</f>
        <v>#REF!</v>
      </c>
      <c r="D2167" s="661" t="e">
        <f aca="false">IF(A2167="","",+B2167-C2167)</f>
        <v>#REF!</v>
      </c>
      <c r="E2167" s="662" t="e">
        <f aca="false">IF(A2167="","",IF(F2166="","",+E2166-F2166))</f>
        <v>#REF!</v>
      </c>
      <c r="F2167" s="662" t="e">
        <f aca="false">IF(A2167="","",IF(J2167="","",+J2167-H2167))</f>
        <v>#REF!</v>
      </c>
      <c r="G2167" s="662" t="e">
        <f aca="false">IF(A2167="","",IF(E2167="","",ROUND(+E2167*((1+B2167)^(1/12)-1),2)))</f>
        <v>#REF!</v>
      </c>
      <c r="H2167" s="662" t="e">
        <f aca="false">IF(A2167="","",IF(E2167="","",ROUND(+E2167*((1+D2167)^(1/12)-1),2)))</f>
        <v>#REF!</v>
      </c>
      <c r="I2167" s="662" t="e">
        <f aca="false">IF(A2167="","",+G2167-H2167)</f>
        <v>#REF!</v>
      </c>
      <c r="J2167" s="662" t="e">
        <f aca="false">IF(A2167="","",IF(#REF!="","",PMT((1+D2167)^(1/12)-1,(#REF!*12)-A2167+1,-E2167)))</f>
        <v>#REF!</v>
      </c>
    </row>
    <row r="2168" customFormat="false" ht="14.25" hidden="false" customHeight="false" outlineLevel="0" collapsed="false">
      <c r="A2168" s="660" t="e">
        <f aca="false">IF(A2167="","",IF(A2167=#REF!*12,"",+A2167+1))</f>
        <v>#REF!</v>
      </c>
      <c r="B2168" s="661" t="e">
        <f aca="false">IF(A2168="","",+B2167)</f>
        <v>#REF!</v>
      </c>
      <c r="C2168" s="661" t="e">
        <f aca="false">IF(A2168="","",IF(#REF!+'Plano Prestação Mensal Proposta'!A2168&gt;120,0,ROUND(IF(B2168&gt;0.045,(0.045*0.5),(0.5)*B2168),7)))</f>
        <v>#REF!</v>
      </c>
      <c r="D2168" s="661" t="e">
        <f aca="false">IF(A2168="","",+B2168-C2168)</f>
        <v>#REF!</v>
      </c>
      <c r="E2168" s="662" t="e">
        <f aca="false">IF(A2168="","",IF(F2167="","",+E2167-F2167))</f>
        <v>#REF!</v>
      </c>
      <c r="F2168" s="662" t="e">
        <f aca="false">IF(A2168="","",IF(J2168="","",+J2168-H2168))</f>
        <v>#REF!</v>
      </c>
      <c r="G2168" s="662" t="e">
        <f aca="false">IF(A2168="","",IF(E2168="","",ROUND(+E2168*((1+B2168)^(1/12)-1),2)))</f>
        <v>#REF!</v>
      </c>
      <c r="H2168" s="662" t="e">
        <f aca="false">IF(A2168="","",IF(E2168="","",ROUND(+E2168*((1+D2168)^(1/12)-1),2)))</f>
        <v>#REF!</v>
      </c>
      <c r="I2168" s="662" t="e">
        <f aca="false">IF(A2168="","",+G2168-H2168)</f>
        <v>#REF!</v>
      </c>
      <c r="J2168" s="662" t="e">
        <f aca="false">IF(A2168="","",IF(#REF!="","",PMT((1+D2168)^(1/12)-1,(#REF!*12)-A2168+1,-E2168)))</f>
        <v>#REF!</v>
      </c>
    </row>
    <row r="2169" customFormat="false" ht="14.25" hidden="false" customHeight="false" outlineLevel="0" collapsed="false">
      <c r="A2169" s="660" t="e">
        <f aca="false">IF(A2168="","",IF(A2168=#REF!*12,"",+A2168+1))</f>
        <v>#REF!</v>
      </c>
      <c r="B2169" s="661" t="e">
        <f aca="false">IF(A2169="","",+B2168)</f>
        <v>#REF!</v>
      </c>
      <c r="C2169" s="661" t="e">
        <f aca="false">IF(A2169="","",IF(#REF!+'Plano Prestação Mensal Proposta'!A2169&gt;120,0,ROUND(IF(B2169&gt;0.045,(0.045*0.5),(0.5)*B2169),7)))</f>
        <v>#REF!</v>
      </c>
      <c r="D2169" s="661" t="e">
        <f aca="false">IF(A2169="","",+B2169-C2169)</f>
        <v>#REF!</v>
      </c>
      <c r="E2169" s="662" t="e">
        <f aca="false">IF(A2169="","",IF(F2168="","",+E2168-F2168))</f>
        <v>#REF!</v>
      </c>
      <c r="F2169" s="662" t="e">
        <f aca="false">IF(A2169="","",IF(J2169="","",+J2169-H2169))</f>
        <v>#REF!</v>
      </c>
      <c r="G2169" s="662" t="e">
        <f aca="false">IF(A2169="","",IF(E2169="","",ROUND(+E2169*((1+B2169)^(1/12)-1),2)))</f>
        <v>#REF!</v>
      </c>
      <c r="H2169" s="662" t="e">
        <f aca="false">IF(A2169="","",IF(E2169="","",ROUND(+E2169*((1+D2169)^(1/12)-1),2)))</f>
        <v>#REF!</v>
      </c>
      <c r="I2169" s="662" t="e">
        <f aca="false">IF(A2169="","",+G2169-H2169)</f>
        <v>#REF!</v>
      </c>
      <c r="J2169" s="662" t="e">
        <f aca="false">IF(A2169="","",IF(#REF!="","",PMT((1+D2169)^(1/12)-1,(#REF!*12)-A2169+1,-E2169)))</f>
        <v>#REF!</v>
      </c>
    </row>
    <row r="2170" customFormat="false" ht="14.25" hidden="false" customHeight="false" outlineLevel="0" collapsed="false">
      <c r="A2170" s="660" t="e">
        <f aca="false">IF(A2169="","",IF(A2169=#REF!*12,"",+A2169+1))</f>
        <v>#REF!</v>
      </c>
      <c r="B2170" s="661" t="e">
        <f aca="false">IF(A2170="","",+B2169)</f>
        <v>#REF!</v>
      </c>
      <c r="C2170" s="661" t="e">
        <f aca="false">IF(A2170="","",IF(#REF!+'Plano Prestação Mensal Proposta'!A2170&gt;120,0,ROUND(IF(B2170&gt;0.045,(0.045*0.5),(0.5)*B2170),7)))</f>
        <v>#REF!</v>
      </c>
      <c r="D2170" s="661" t="e">
        <f aca="false">IF(A2170="","",+B2170-C2170)</f>
        <v>#REF!</v>
      </c>
      <c r="E2170" s="662" t="e">
        <f aca="false">IF(A2170="","",IF(F2169="","",+E2169-F2169))</f>
        <v>#REF!</v>
      </c>
      <c r="F2170" s="662" t="e">
        <f aca="false">IF(A2170="","",IF(J2170="","",+J2170-H2170))</f>
        <v>#REF!</v>
      </c>
      <c r="G2170" s="662" t="e">
        <f aca="false">IF(A2170="","",IF(E2170="","",ROUND(+E2170*((1+B2170)^(1/12)-1),2)))</f>
        <v>#REF!</v>
      </c>
      <c r="H2170" s="662" t="e">
        <f aca="false">IF(A2170="","",IF(E2170="","",ROUND(+E2170*((1+D2170)^(1/12)-1),2)))</f>
        <v>#REF!</v>
      </c>
      <c r="I2170" s="662" t="e">
        <f aca="false">IF(A2170="","",+G2170-H2170)</f>
        <v>#REF!</v>
      </c>
      <c r="J2170" s="662" t="e">
        <f aca="false">IF(A2170="","",IF(#REF!="","",PMT((1+D2170)^(1/12)-1,(#REF!*12)-A2170+1,-E2170)))</f>
        <v>#REF!</v>
      </c>
    </row>
    <row r="2171" customFormat="false" ht="14.25" hidden="false" customHeight="false" outlineLevel="0" collapsed="false">
      <c r="A2171" s="660" t="e">
        <f aca="false">IF(A2170="","",IF(A2170=#REF!*12,"",+A2170+1))</f>
        <v>#REF!</v>
      </c>
      <c r="B2171" s="661" t="e">
        <f aca="false">IF(A2171="","",+B2170)</f>
        <v>#REF!</v>
      </c>
      <c r="C2171" s="661" t="e">
        <f aca="false">IF(A2171="","",IF(#REF!+'Plano Prestação Mensal Proposta'!A2171&gt;120,0,ROUND(IF(B2171&gt;0.045,(0.045*0.5),(0.5)*B2171),7)))</f>
        <v>#REF!</v>
      </c>
      <c r="D2171" s="661" t="e">
        <f aca="false">IF(A2171="","",+B2171-C2171)</f>
        <v>#REF!</v>
      </c>
      <c r="E2171" s="662" t="e">
        <f aca="false">IF(A2171="","",IF(F2170="","",+E2170-F2170))</f>
        <v>#REF!</v>
      </c>
      <c r="F2171" s="662" t="e">
        <f aca="false">IF(A2171="","",IF(J2171="","",+J2171-H2171))</f>
        <v>#REF!</v>
      </c>
      <c r="G2171" s="662" t="e">
        <f aca="false">IF(A2171="","",IF(E2171="","",ROUND(+E2171*((1+B2171)^(1/12)-1),2)))</f>
        <v>#REF!</v>
      </c>
      <c r="H2171" s="662" t="e">
        <f aca="false">IF(A2171="","",IF(E2171="","",ROUND(+E2171*((1+D2171)^(1/12)-1),2)))</f>
        <v>#REF!</v>
      </c>
      <c r="I2171" s="662" t="e">
        <f aca="false">IF(A2171="","",+G2171-H2171)</f>
        <v>#REF!</v>
      </c>
      <c r="J2171" s="662" t="e">
        <f aca="false">IF(A2171="","",IF(#REF!="","",PMT((1+D2171)^(1/12)-1,(#REF!*12)-A2171+1,-E2171)))</f>
        <v>#REF!</v>
      </c>
    </row>
    <row r="2172" customFormat="false" ht="14.25" hidden="false" customHeight="false" outlineLevel="0" collapsed="false">
      <c r="A2172" s="660" t="e">
        <f aca="false">IF(A2171="","",IF(A2171=#REF!*12,"",+A2171+1))</f>
        <v>#REF!</v>
      </c>
      <c r="B2172" s="661" t="e">
        <f aca="false">IF(A2172="","",+B2171)</f>
        <v>#REF!</v>
      </c>
      <c r="C2172" s="661" t="e">
        <f aca="false">IF(A2172="","",IF(#REF!+'Plano Prestação Mensal Proposta'!A2172&gt;120,0,ROUND(IF(B2172&gt;0.045,(0.045*0.5),(0.5)*B2172),7)))</f>
        <v>#REF!</v>
      </c>
      <c r="D2172" s="661" t="e">
        <f aca="false">IF(A2172="","",+B2172-C2172)</f>
        <v>#REF!</v>
      </c>
      <c r="E2172" s="662" t="e">
        <f aca="false">IF(A2172="","",IF(F2171="","",+E2171-F2171))</f>
        <v>#REF!</v>
      </c>
      <c r="F2172" s="662" t="e">
        <f aca="false">IF(A2172="","",IF(J2172="","",+J2172-H2172))</f>
        <v>#REF!</v>
      </c>
      <c r="G2172" s="662" t="e">
        <f aca="false">IF(A2172="","",IF(E2172="","",ROUND(+E2172*((1+B2172)^(1/12)-1),2)))</f>
        <v>#REF!</v>
      </c>
      <c r="H2172" s="662" t="e">
        <f aca="false">IF(A2172="","",IF(E2172="","",ROUND(+E2172*((1+D2172)^(1/12)-1),2)))</f>
        <v>#REF!</v>
      </c>
      <c r="I2172" s="662" t="e">
        <f aca="false">IF(A2172="","",+G2172-H2172)</f>
        <v>#REF!</v>
      </c>
      <c r="J2172" s="662" t="e">
        <f aca="false">IF(A2172="","",IF(#REF!="","",PMT((1+D2172)^(1/12)-1,(#REF!*12)-A2172+1,-E2172)))</f>
        <v>#REF!</v>
      </c>
    </row>
    <row r="2173" customFormat="false" ht="14.25" hidden="false" customHeight="false" outlineLevel="0" collapsed="false">
      <c r="A2173" s="660" t="e">
        <f aca="false">IF(A2172="","",IF(A2172=#REF!*12,"",+A2172+1))</f>
        <v>#REF!</v>
      </c>
      <c r="B2173" s="661" t="e">
        <f aca="false">IF(A2173="","",+B2172)</f>
        <v>#REF!</v>
      </c>
      <c r="C2173" s="661" t="e">
        <f aca="false">IF(A2173="","",IF(#REF!+'Plano Prestação Mensal Proposta'!A2173&gt;120,0,ROUND(IF(B2173&gt;0.045,(0.045*0.5),(0.5)*B2173),7)))</f>
        <v>#REF!</v>
      </c>
      <c r="D2173" s="661" t="e">
        <f aca="false">IF(A2173="","",+B2173-C2173)</f>
        <v>#REF!</v>
      </c>
      <c r="E2173" s="662" t="e">
        <f aca="false">IF(A2173="","",IF(F2172="","",+E2172-F2172))</f>
        <v>#REF!</v>
      </c>
      <c r="F2173" s="662" t="e">
        <f aca="false">IF(A2173="","",IF(J2173="","",+J2173-H2173))</f>
        <v>#REF!</v>
      </c>
      <c r="G2173" s="662" t="e">
        <f aca="false">IF(A2173="","",IF(E2173="","",ROUND(+E2173*((1+B2173)^(1/12)-1),2)))</f>
        <v>#REF!</v>
      </c>
      <c r="H2173" s="662" t="e">
        <f aca="false">IF(A2173="","",IF(E2173="","",ROUND(+E2173*((1+D2173)^(1/12)-1),2)))</f>
        <v>#REF!</v>
      </c>
      <c r="I2173" s="662" t="e">
        <f aca="false">IF(A2173="","",+G2173-H2173)</f>
        <v>#REF!</v>
      </c>
      <c r="J2173" s="662" t="e">
        <f aca="false">IF(A2173="","",IF(#REF!="","",PMT((1+D2173)^(1/12)-1,(#REF!*12)-A2173+1,-E2173)))</f>
        <v>#REF!</v>
      </c>
    </row>
    <row r="2174" customFormat="false" ht="14.25" hidden="false" customHeight="false" outlineLevel="0" collapsed="false">
      <c r="A2174" s="660" t="e">
        <f aca="false">IF(A2173="","",IF(A2173=#REF!*12,"",+A2173+1))</f>
        <v>#REF!</v>
      </c>
      <c r="B2174" s="661" t="e">
        <f aca="false">IF(A2174="","",+B2173)</f>
        <v>#REF!</v>
      </c>
      <c r="C2174" s="661" t="e">
        <f aca="false">IF(A2174="","",IF(#REF!+'Plano Prestação Mensal Proposta'!A2174&gt;120,0,ROUND(IF(B2174&gt;0.045,(0.045*0.5),(0.5)*B2174),7)))</f>
        <v>#REF!</v>
      </c>
      <c r="D2174" s="661" t="e">
        <f aca="false">IF(A2174="","",+B2174-C2174)</f>
        <v>#REF!</v>
      </c>
      <c r="E2174" s="662" t="e">
        <f aca="false">IF(A2174="","",IF(F2173="","",+E2173-F2173))</f>
        <v>#REF!</v>
      </c>
      <c r="F2174" s="662" t="e">
        <f aca="false">IF(A2174="","",IF(J2174="","",+J2174-H2174))</f>
        <v>#REF!</v>
      </c>
      <c r="G2174" s="662" t="e">
        <f aca="false">IF(A2174="","",IF(E2174="","",ROUND(+E2174*((1+B2174)^(1/12)-1),2)))</f>
        <v>#REF!</v>
      </c>
      <c r="H2174" s="662" t="e">
        <f aca="false">IF(A2174="","",IF(E2174="","",ROUND(+E2174*((1+D2174)^(1/12)-1),2)))</f>
        <v>#REF!</v>
      </c>
      <c r="I2174" s="662" t="e">
        <f aca="false">IF(A2174="","",+G2174-H2174)</f>
        <v>#REF!</v>
      </c>
      <c r="J2174" s="662" t="e">
        <f aca="false">IF(A2174="","",IF(#REF!="","",PMT((1+D2174)^(1/12)-1,(#REF!*12)-A2174+1,-E2174)))</f>
        <v>#REF!</v>
      </c>
    </row>
    <row r="2175" customFormat="false" ht="14.25" hidden="false" customHeight="false" outlineLevel="0" collapsed="false">
      <c r="A2175" s="660" t="e">
        <f aca="false">IF(A2174="","",IF(A2174=#REF!*12,"",+A2174+1))</f>
        <v>#REF!</v>
      </c>
      <c r="B2175" s="661" t="e">
        <f aca="false">IF(A2175="","",+B2174)</f>
        <v>#REF!</v>
      </c>
      <c r="C2175" s="661" t="e">
        <f aca="false">IF(A2175="","",IF(#REF!+'Plano Prestação Mensal Proposta'!A2175&gt;120,0,ROUND(IF(B2175&gt;0.045,(0.045*0.5),(0.5)*B2175),7)))</f>
        <v>#REF!</v>
      </c>
      <c r="D2175" s="661" t="e">
        <f aca="false">IF(A2175="","",+B2175-C2175)</f>
        <v>#REF!</v>
      </c>
      <c r="E2175" s="662" t="e">
        <f aca="false">IF(A2175="","",IF(F2174="","",+E2174-F2174))</f>
        <v>#REF!</v>
      </c>
      <c r="F2175" s="662" t="e">
        <f aca="false">IF(A2175="","",IF(J2175="","",+J2175-H2175))</f>
        <v>#REF!</v>
      </c>
      <c r="G2175" s="662" t="e">
        <f aca="false">IF(A2175="","",IF(E2175="","",ROUND(+E2175*((1+B2175)^(1/12)-1),2)))</f>
        <v>#REF!</v>
      </c>
      <c r="H2175" s="662" t="e">
        <f aca="false">IF(A2175="","",IF(E2175="","",ROUND(+E2175*((1+D2175)^(1/12)-1),2)))</f>
        <v>#REF!</v>
      </c>
      <c r="I2175" s="662" t="e">
        <f aca="false">IF(A2175="","",+G2175-H2175)</f>
        <v>#REF!</v>
      </c>
      <c r="J2175" s="662" t="e">
        <f aca="false">IF(A2175="","",IF(#REF!="","",PMT((1+D2175)^(1/12)-1,(#REF!*12)-A2175+1,-E2175)))</f>
        <v>#REF!</v>
      </c>
    </row>
    <row r="2176" customFormat="false" ht="14.25" hidden="false" customHeight="false" outlineLevel="0" collapsed="false">
      <c r="A2176" s="660" t="e">
        <f aca="false">IF(A2175="","",IF(A2175=#REF!*12,"",+A2175+1))</f>
        <v>#REF!</v>
      </c>
      <c r="B2176" s="661" t="e">
        <f aca="false">IF(A2176="","",+B2175)</f>
        <v>#REF!</v>
      </c>
      <c r="C2176" s="661" t="e">
        <f aca="false">IF(A2176="","",IF(#REF!+'Plano Prestação Mensal Proposta'!A2176&gt;120,0,ROUND(IF(B2176&gt;0.045,(0.045*0.5),(0.5)*B2176),7)))</f>
        <v>#REF!</v>
      </c>
      <c r="D2176" s="661" t="e">
        <f aca="false">IF(A2176="","",+B2176-C2176)</f>
        <v>#REF!</v>
      </c>
      <c r="E2176" s="662" t="e">
        <f aca="false">IF(A2176="","",IF(F2175="","",+E2175-F2175))</f>
        <v>#REF!</v>
      </c>
      <c r="F2176" s="662" t="e">
        <f aca="false">IF(A2176="","",IF(J2176="","",+J2176-H2176))</f>
        <v>#REF!</v>
      </c>
      <c r="G2176" s="662" t="e">
        <f aca="false">IF(A2176="","",IF(E2176="","",ROUND(+E2176*((1+B2176)^(1/12)-1),2)))</f>
        <v>#REF!</v>
      </c>
      <c r="H2176" s="662" t="e">
        <f aca="false">IF(A2176="","",IF(E2176="","",ROUND(+E2176*((1+D2176)^(1/12)-1),2)))</f>
        <v>#REF!</v>
      </c>
      <c r="I2176" s="662" t="e">
        <f aca="false">IF(A2176="","",+G2176-H2176)</f>
        <v>#REF!</v>
      </c>
      <c r="J2176" s="662" t="e">
        <f aca="false">IF(A2176="","",IF(#REF!="","",PMT((1+D2176)^(1/12)-1,(#REF!*12)-A2176+1,-E2176)))</f>
        <v>#REF!</v>
      </c>
    </row>
    <row r="2177" customFormat="false" ht="14.25" hidden="false" customHeight="false" outlineLevel="0" collapsed="false">
      <c r="A2177" s="660" t="e">
        <f aca="false">IF(A2176="","",IF(A2176=#REF!*12,"",+A2176+1))</f>
        <v>#REF!</v>
      </c>
      <c r="B2177" s="661" t="e">
        <f aca="false">IF(A2177="","",+B2176)</f>
        <v>#REF!</v>
      </c>
      <c r="C2177" s="661" t="e">
        <f aca="false">IF(A2177="","",IF(#REF!+'Plano Prestação Mensal Proposta'!A2177&gt;120,0,ROUND(IF(B2177&gt;0.045,(0.045*0.5),(0.5)*B2177),7)))</f>
        <v>#REF!</v>
      </c>
      <c r="D2177" s="661" t="e">
        <f aca="false">IF(A2177="","",+B2177-C2177)</f>
        <v>#REF!</v>
      </c>
      <c r="E2177" s="662" t="e">
        <f aca="false">IF(A2177="","",IF(F2176="","",+E2176-F2176))</f>
        <v>#REF!</v>
      </c>
      <c r="F2177" s="662" t="e">
        <f aca="false">IF(A2177="","",IF(J2177="","",+J2177-H2177))</f>
        <v>#REF!</v>
      </c>
      <c r="G2177" s="662" t="e">
        <f aca="false">IF(A2177="","",IF(E2177="","",ROUND(+E2177*((1+B2177)^(1/12)-1),2)))</f>
        <v>#REF!</v>
      </c>
      <c r="H2177" s="662" t="e">
        <f aca="false">IF(A2177="","",IF(E2177="","",ROUND(+E2177*((1+D2177)^(1/12)-1),2)))</f>
        <v>#REF!</v>
      </c>
      <c r="I2177" s="662" t="e">
        <f aca="false">IF(A2177="","",+G2177-H2177)</f>
        <v>#REF!</v>
      </c>
      <c r="J2177" s="662" t="e">
        <f aca="false">IF(A2177="","",IF(#REF!="","",PMT((1+D2177)^(1/12)-1,(#REF!*12)-A2177+1,-E2177)))</f>
        <v>#REF!</v>
      </c>
    </row>
    <row r="2178" customFormat="false" ht="14.25" hidden="false" customHeight="false" outlineLevel="0" collapsed="false">
      <c r="A2178" s="660" t="e">
        <f aca="false">IF(A2177="","",IF(A2177=#REF!*12,"",+A2177+1))</f>
        <v>#REF!</v>
      </c>
      <c r="B2178" s="661" t="e">
        <f aca="false">IF(A2178="","",+B2177)</f>
        <v>#REF!</v>
      </c>
      <c r="C2178" s="661" t="e">
        <f aca="false">IF(A2178="","",IF(#REF!+'Plano Prestação Mensal Proposta'!A2178&gt;120,0,ROUND(IF(B2178&gt;0.045,(0.045*0.5),(0.5)*B2178),7)))</f>
        <v>#REF!</v>
      </c>
      <c r="D2178" s="661" t="e">
        <f aca="false">IF(A2178="","",+B2178-C2178)</f>
        <v>#REF!</v>
      </c>
      <c r="E2178" s="662" t="e">
        <f aca="false">IF(A2178="","",IF(F2177="","",+E2177-F2177))</f>
        <v>#REF!</v>
      </c>
      <c r="F2178" s="662" t="e">
        <f aca="false">IF(A2178="","",IF(J2178="","",+J2178-H2178))</f>
        <v>#REF!</v>
      </c>
      <c r="G2178" s="662" t="e">
        <f aca="false">IF(A2178="","",IF(E2178="","",ROUND(+E2178*((1+B2178)^(1/12)-1),2)))</f>
        <v>#REF!</v>
      </c>
      <c r="H2178" s="662" t="e">
        <f aca="false">IF(A2178="","",IF(E2178="","",ROUND(+E2178*((1+D2178)^(1/12)-1),2)))</f>
        <v>#REF!</v>
      </c>
      <c r="I2178" s="662" t="e">
        <f aca="false">IF(A2178="","",+G2178-H2178)</f>
        <v>#REF!</v>
      </c>
      <c r="J2178" s="662" t="e">
        <f aca="false">IF(A2178="","",IF(#REF!="","",PMT((1+D2178)^(1/12)-1,(#REF!*12)-A2178+1,-E2178)))</f>
        <v>#REF!</v>
      </c>
    </row>
    <row r="2179" customFormat="false" ht="14.25" hidden="false" customHeight="false" outlineLevel="0" collapsed="false">
      <c r="A2179" s="660" t="e">
        <f aca="false">IF(A2178="","",IF(A2178=#REF!*12,"",+A2178+1))</f>
        <v>#REF!</v>
      </c>
      <c r="B2179" s="661" t="e">
        <f aca="false">IF(A2179="","",+B2178)</f>
        <v>#REF!</v>
      </c>
      <c r="C2179" s="661" t="e">
        <f aca="false">IF(A2179="","",IF(#REF!+'Plano Prestação Mensal Proposta'!A2179&gt;120,0,ROUND(IF(B2179&gt;0.045,(0.045*0.5),(0.5)*B2179),7)))</f>
        <v>#REF!</v>
      </c>
      <c r="D2179" s="661" t="e">
        <f aca="false">IF(A2179="","",+B2179-C2179)</f>
        <v>#REF!</v>
      </c>
      <c r="E2179" s="662" t="e">
        <f aca="false">IF(A2179="","",IF(F2178="","",+E2178-F2178))</f>
        <v>#REF!</v>
      </c>
      <c r="F2179" s="662" t="e">
        <f aca="false">IF(A2179="","",IF(J2179="","",+J2179-H2179))</f>
        <v>#REF!</v>
      </c>
      <c r="G2179" s="662" t="e">
        <f aca="false">IF(A2179="","",IF(E2179="","",ROUND(+E2179*((1+B2179)^(1/12)-1),2)))</f>
        <v>#REF!</v>
      </c>
      <c r="H2179" s="662" t="e">
        <f aca="false">IF(A2179="","",IF(E2179="","",ROUND(+E2179*((1+D2179)^(1/12)-1),2)))</f>
        <v>#REF!</v>
      </c>
      <c r="I2179" s="662" t="e">
        <f aca="false">IF(A2179="","",+G2179-H2179)</f>
        <v>#REF!</v>
      </c>
      <c r="J2179" s="662" t="e">
        <f aca="false">IF(A2179="","",IF(#REF!="","",PMT((1+D2179)^(1/12)-1,(#REF!*12)-A2179+1,-E2179)))</f>
        <v>#REF!</v>
      </c>
    </row>
    <row r="2180" customFormat="false" ht="14.25" hidden="false" customHeight="false" outlineLevel="0" collapsed="false">
      <c r="A2180" s="660" t="e">
        <f aca="false">IF(A2179="","",IF(A2179=#REF!*12,"",+A2179+1))</f>
        <v>#REF!</v>
      </c>
      <c r="B2180" s="661" t="e">
        <f aca="false">IF(A2180="","",+B2179)</f>
        <v>#REF!</v>
      </c>
      <c r="C2180" s="661" t="e">
        <f aca="false">IF(A2180="","",IF(#REF!+'Plano Prestação Mensal Proposta'!A2180&gt;120,0,ROUND(IF(B2180&gt;0.045,(0.045*0.5),(0.5)*B2180),7)))</f>
        <v>#REF!</v>
      </c>
      <c r="D2180" s="661" t="e">
        <f aca="false">IF(A2180="","",+B2180-C2180)</f>
        <v>#REF!</v>
      </c>
      <c r="E2180" s="662" t="e">
        <f aca="false">IF(A2180="","",IF(F2179="","",+E2179-F2179))</f>
        <v>#REF!</v>
      </c>
      <c r="F2180" s="662" t="e">
        <f aca="false">IF(A2180="","",IF(J2180="","",+J2180-H2180))</f>
        <v>#REF!</v>
      </c>
      <c r="G2180" s="662" t="e">
        <f aca="false">IF(A2180="","",IF(E2180="","",ROUND(+E2180*((1+B2180)^(1/12)-1),2)))</f>
        <v>#REF!</v>
      </c>
      <c r="H2180" s="662" t="e">
        <f aca="false">IF(A2180="","",IF(E2180="","",ROUND(+E2180*((1+D2180)^(1/12)-1),2)))</f>
        <v>#REF!</v>
      </c>
      <c r="I2180" s="662" t="e">
        <f aca="false">IF(A2180="","",+G2180-H2180)</f>
        <v>#REF!</v>
      </c>
      <c r="J2180" s="662" t="e">
        <f aca="false">IF(A2180="","",IF(#REF!="","",PMT((1+D2180)^(1/12)-1,(#REF!*12)-A2180+1,-E2180)))</f>
        <v>#REF!</v>
      </c>
    </row>
    <row r="2181" customFormat="false" ht="14.25" hidden="false" customHeight="false" outlineLevel="0" collapsed="false">
      <c r="A2181" s="660" t="e">
        <f aca="false">IF(A2180="","",IF(A2180=#REF!*12,"",+A2180+1))</f>
        <v>#REF!</v>
      </c>
      <c r="B2181" s="661" t="e">
        <f aca="false">IF(A2181="","",+B2180)</f>
        <v>#REF!</v>
      </c>
      <c r="C2181" s="661" t="e">
        <f aca="false">IF(A2181="","",IF(#REF!+'Plano Prestação Mensal Proposta'!A2181&gt;120,0,ROUND(IF(B2181&gt;0.045,(0.045*0.5),(0.5)*B2181),7)))</f>
        <v>#REF!</v>
      </c>
      <c r="D2181" s="661" t="e">
        <f aca="false">IF(A2181="","",+B2181-C2181)</f>
        <v>#REF!</v>
      </c>
      <c r="E2181" s="662" t="e">
        <f aca="false">IF(A2181="","",IF(F2180="","",+E2180-F2180))</f>
        <v>#REF!</v>
      </c>
      <c r="F2181" s="662" t="e">
        <f aca="false">IF(A2181="","",IF(J2181="","",+J2181-H2181))</f>
        <v>#REF!</v>
      </c>
      <c r="G2181" s="662" t="e">
        <f aca="false">IF(A2181="","",IF(E2181="","",ROUND(+E2181*((1+B2181)^(1/12)-1),2)))</f>
        <v>#REF!</v>
      </c>
      <c r="H2181" s="662" t="e">
        <f aca="false">IF(A2181="","",IF(E2181="","",ROUND(+E2181*((1+D2181)^(1/12)-1),2)))</f>
        <v>#REF!</v>
      </c>
      <c r="I2181" s="662" t="e">
        <f aca="false">IF(A2181="","",+G2181-H2181)</f>
        <v>#REF!</v>
      </c>
      <c r="J2181" s="662" t="e">
        <f aca="false">IF(A2181="","",IF(#REF!="","",PMT((1+D2181)^(1/12)-1,(#REF!*12)-A2181+1,-E2181)))</f>
        <v>#REF!</v>
      </c>
    </row>
    <row r="2182" customFormat="false" ht="14.25" hidden="false" customHeight="false" outlineLevel="0" collapsed="false">
      <c r="A2182" s="660" t="e">
        <f aca="false">IF(A2181="","",IF(A2181=#REF!*12,"",+A2181+1))</f>
        <v>#REF!</v>
      </c>
      <c r="B2182" s="661" t="e">
        <f aca="false">IF(A2182="","",+B2181)</f>
        <v>#REF!</v>
      </c>
      <c r="C2182" s="661" t="e">
        <f aca="false">IF(A2182="","",IF(#REF!+'Plano Prestação Mensal Proposta'!A2182&gt;120,0,ROUND(IF(B2182&gt;0.045,(0.045*0.5),(0.5)*B2182),7)))</f>
        <v>#REF!</v>
      </c>
      <c r="D2182" s="661" t="e">
        <f aca="false">IF(A2182="","",+B2182-C2182)</f>
        <v>#REF!</v>
      </c>
      <c r="E2182" s="662" t="e">
        <f aca="false">IF(A2182="","",IF(F2181="","",+E2181-F2181))</f>
        <v>#REF!</v>
      </c>
      <c r="F2182" s="662" t="e">
        <f aca="false">IF(A2182="","",IF(J2182="","",+J2182-H2182))</f>
        <v>#REF!</v>
      </c>
      <c r="G2182" s="662" t="e">
        <f aca="false">IF(A2182="","",IF(E2182="","",ROUND(+E2182*((1+B2182)^(1/12)-1),2)))</f>
        <v>#REF!</v>
      </c>
      <c r="H2182" s="662" t="e">
        <f aca="false">IF(A2182="","",IF(E2182="","",ROUND(+E2182*((1+D2182)^(1/12)-1),2)))</f>
        <v>#REF!</v>
      </c>
      <c r="I2182" s="662" t="e">
        <f aca="false">IF(A2182="","",+G2182-H2182)</f>
        <v>#REF!</v>
      </c>
      <c r="J2182" s="662" t="e">
        <f aca="false">IF(A2182="","",IF(#REF!="","",PMT((1+D2182)^(1/12)-1,(#REF!*12)-A2182+1,-E2182)))</f>
        <v>#REF!</v>
      </c>
    </row>
    <row r="2183" customFormat="false" ht="14.25" hidden="false" customHeight="false" outlineLevel="0" collapsed="false">
      <c r="A2183" s="660" t="e">
        <f aca="false">IF(A2182="","",IF(A2182=#REF!*12,"",+A2182+1))</f>
        <v>#REF!</v>
      </c>
      <c r="B2183" s="661" t="e">
        <f aca="false">IF(A2183="","",+B2182)</f>
        <v>#REF!</v>
      </c>
      <c r="C2183" s="661" t="e">
        <f aca="false">IF(A2183="","",IF(#REF!+'Plano Prestação Mensal Proposta'!A2183&gt;120,0,ROUND(IF(B2183&gt;0.045,(0.045*0.5),(0.5)*B2183),7)))</f>
        <v>#REF!</v>
      </c>
      <c r="D2183" s="661" t="e">
        <f aca="false">IF(A2183="","",+B2183-C2183)</f>
        <v>#REF!</v>
      </c>
      <c r="E2183" s="662" t="e">
        <f aca="false">IF(A2183="","",IF(F2182="","",+E2182-F2182))</f>
        <v>#REF!</v>
      </c>
      <c r="F2183" s="662" t="e">
        <f aca="false">IF(A2183="","",IF(J2183="","",+J2183-H2183))</f>
        <v>#REF!</v>
      </c>
      <c r="G2183" s="662" t="e">
        <f aca="false">IF(A2183="","",IF(E2183="","",ROUND(+E2183*((1+B2183)^(1/12)-1),2)))</f>
        <v>#REF!</v>
      </c>
      <c r="H2183" s="662" t="e">
        <f aca="false">IF(A2183="","",IF(E2183="","",ROUND(+E2183*((1+D2183)^(1/12)-1),2)))</f>
        <v>#REF!</v>
      </c>
      <c r="I2183" s="662" t="e">
        <f aca="false">IF(A2183="","",+G2183-H2183)</f>
        <v>#REF!</v>
      </c>
      <c r="J2183" s="662" t="e">
        <f aca="false">IF(A2183="","",IF(#REF!="","",PMT((1+D2183)^(1/12)-1,(#REF!*12)-A2183+1,-E2183)))</f>
        <v>#REF!</v>
      </c>
    </row>
    <row r="2184" customFormat="false" ht="14.25" hidden="false" customHeight="false" outlineLevel="0" collapsed="false">
      <c r="A2184" s="660" t="e">
        <f aca="false">IF(A2183="","",IF(A2183=#REF!*12,"",+A2183+1))</f>
        <v>#REF!</v>
      </c>
      <c r="B2184" s="661" t="e">
        <f aca="false">IF(A2184="","",+B2183)</f>
        <v>#REF!</v>
      </c>
      <c r="C2184" s="661" t="e">
        <f aca="false">IF(A2184="","",IF(#REF!+'Plano Prestação Mensal Proposta'!A2184&gt;120,0,ROUND(IF(B2184&gt;0.045,(0.045*0.5),(0.5)*B2184),7)))</f>
        <v>#REF!</v>
      </c>
      <c r="D2184" s="661" t="e">
        <f aca="false">IF(A2184="","",+B2184-C2184)</f>
        <v>#REF!</v>
      </c>
      <c r="E2184" s="662" t="e">
        <f aca="false">IF(A2184="","",IF(F2183="","",+E2183-F2183))</f>
        <v>#REF!</v>
      </c>
      <c r="F2184" s="662" t="e">
        <f aca="false">IF(A2184="","",IF(J2184="","",+J2184-H2184))</f>
        <v>#REF!</v>
      </c>
      <c r="G2184" s="662" t="e">
        <f aca="false">IF(A2184="","",IF(E2184="","",ROUND(+E2184*((1+B2184)^(1/12)-1),2)))</f>
        <v>#REF!</v>
      </c>
      <c r="H2184" s="662" t="e">
        <f aca="false">IF(A2184="","",IF(E2184="","",ROUND(+E2184*((1+D2184)^(1/12)-1),2)))</f>
        <v>#REF!</v>
      </c>
      <c r="I2184" s="662" t="e">
        <f aca="false">IF(A2184="","",+G2184-H2184)</f>
        <v>#REF!</v>
      </c>
      <c r="J2184" s="662" t="e">
        <f aca="false">IF(A2184="","",IF(#REF!="","",PMT((1+D2184)^(1/12)-1,(#REF!*12)-A2184+1,-E2184)))</f>
        <v>#REF!</v>
      </c>
    </row>
    <row r="2185" customFormat="false" ht="14.25" hidden="false" customHeight="false" outlineLevel="0" collapsed="false">
      <c r="A2185" s="660" t="e">
        <f aca="false">IF(A2184="","",IF(A2184=#REF!*12,"",+A2184+1))</f>
        <v>#REF!</v>
      </c>
      <c r="B2185" s="661" t="e">
        <f aca="false">IF(A2185="","",+B2184)</f>
        <v>#REF!</v>
      </c>
      <c r="C2185" s="661" t="e">
        <f aca="false">IF(A2185="","",IF(#REF!+'Plano Prestação Mensal Proposta'!A2185&gt;120,0,ROUND(IF(B2185&gt;0.045,(0.045*0.5),(0.5)*B2185),7)))</f>
        <v>#REF!</v>
      </c>
      <c r="D2185" s="661" t="e">
        <f aca="false">IF(A2185="","",+B2185-C2185)</f>
        <v>#REF!</v>
      </c>
      <c r="E2185" s="662" t="e">
        <f aca="false">IF(A2185="","",IF(F2184="","",+E2184-F2184))</f>
        <v>#REF!</v>
      </c>
      <c r="F2185" s="662" t="e">
        <f aca="false">IF(A2185="","",IF(J2185="","",+J2185-H2185))</f>
        <v>#REF!</v>
      </c>
      <c r="G2185" s="662" t="e">
        <f aca="false">IF(A2185="","",IF(E2185="","",ROUND(+E2185*((1+B2185)^(1/12)-1),2)))</f>
        <v>#REF!</v>
      </c>
      <c r="H2185" s="662" t="e">
        <f aca="false">IF(A2185="","",IF(E2185="","",ROUND(+E2185*((1+D2185)^(1/12)-1),2)))</f>
        <v>#REF!</v>
      </c>
      <c r="I2185" s="662" t="e">
        <f aca="false">IF(A2185="","",+G2185-H2185)</f>
        <v>#REF!</v>
      </c>
      <c r="J2185" s="662" t="e">
        <f aca="false">IF(A2185="","",IF(#REF!="","",PMT((1+D2185)^(1/12)-1,(#REF!*12)-A2185+1,-E2185)))</f>
        <v>#REF!</v>
      </c>
    </row>
    <row r="2186" customFormat="false" ht="14.25" hidden="false" customHeight="false" outlineLevel="0" collapsed="false">
      <c r="A2186" s="660" t="e">
        <f aca="false">IF(A2185="","",IF(A2185=#REF!*12,"",+A2185+1))</f>
        <v>#REF!</v>
      </c>
      <c r="B2186" s="661" t="e">
        <f aca="false">IF(A2186="","",+B2185)</f>
        <v>#REF!</v>
      </c>
      <c r="C2186" s="661" t="e">
        <f aca="false">IF(A2186="","",IF(#REF!+'Plano Prestação Mensal Proposta'!A2186&gt;120,0,ROUND(IF(B2186&gt;0.045,(0.045*0.5),(0.5)*B2186),7)))</f>
        <v>#REF!</v>
      </c>
      <c r="D2186" s="661" t="e">
        <f aca="false">IF(A2186="","",+B2186-C2186)</f>
        <v>#REF!</v>
      </c>
      <c r="E2186" s="662" t="e">
        <f aca="false">IF(A2186="","",IF(F2185="","",+E2185-F2185))</f>
        <v>#REF!</v>
      </c>
      <c r="F2186" s="662" t="e">
        <f aca="false">IF(A2186="","",IF(J2186="","",+J2186-H2186))</f>
        <v>#REF!</v>
      </c>
      <c r="G2186" s="662" t="e">
        <f aca="false">IF(A2186="","",IF(E2186="","",ROUND(+E2186*((1+B2186)^(1/12)-1),2)))</f>
        <v>#REF!</v>
      </c>
      <c r="H2186" s="662" t="e">
        <f aca="false">IF(A2186="","",IF(E2186="","",ROUND(+E2186*((1+D2186)^(1/12)-1),2)))</f>
        <v>#REF!</v>
      </c>
      <c r="I2186" s="662" t="e">
        <f aca="false">IF(A2186="","",+G2186-H2186)</f>
        <v>#REF!</v>
      </c>
      <c r="J2186" s="662" t="e">
        <f aca="false">IF(A2186="","",IF(#REF!="","",PMT((1+D2186)^(1/12)-1,(#REF!*12)-A2186+1,-E2186)))</f>
        <v>#REF!</v>
      </c>
    </row>
    <row r="2187" customFormat="false" ht="14.25" hidden="false" customHeight="false" outlineLevel="0" collapsed="false">
      <c r="A2187" s="660" t="e">
        <f aca="false">IF(A2186="","",IF(A2186=#REF!*12,"",+A2186+1))</f>
        <v>#REF!</v>
      </c>
      <c r="B2187" s="661" t="e">
        <f aca="false">IF(A2187="","",+B2186)</f>
        <v>#REF!</v>
      </c>
      <c r="C2187" s="661" t="e">
        <f aca="false">IF(A2187="","",IF(#REF!+'Plano Prestação Mensal Proposta'!A2187&gt;120,0,ROUND(IF(B2187&gt;0.045,(0.045*0.5),(0.5)*B2187),7)))</f>
        <v>#REF!</v>
      </c>
      <c r="D2187" s="661" t="e">
        <f aca="false">IF(A2187="","",+B2187-C2187)</f>
        <v>#REF!</v>
      </c>
      <c r="E2187" s="662" t="e">
        <f aca="false">IF(A2187="","",IF(F2186="","",+E2186-F2186))</f>
        <v>#REF!</v>
      </c>
      <c r="F2187" s="662" t="e">
        <f aca="false">IF(A2187="","",IF(J2187="","",+J2187-H2187))</f>
        <v>#REF!</v>
      </c>
      <c r="G2187" s="662" t="e">
        <f aca="false">IF(A2187="","",IF(E2187="","",ROUND(+E2187*((1+B2187)^(1/12)-1),2)))</f>
        <v>#REF!</v>
      </c>
      <c r="H2187" s="662" t="e">
        <f aca="false">IF(A2187="","",IF(E2187="","",ROUND(+E2187*((1+D2187)^(1/12)-1),2)))</f>
        <v>#REF!</v>
      </c>
      <c r="I2187" s="662" t="e">
        <f aca="false">IF(A2187="","",+G2187-H2187)</f>
        <v>#REF!</v>
      </c>
      <c r="J2187" s="662" t="e">
        <f aca="false">IF(A2187="","",IF(#REF!="","",PMT((1+D2187)^(1/12)-1,(#REF!*12)-A2187+1,-E2187)))</f>
        <v>#REF!</v>
      </c>
    </row>
    <row r="2188" customFormat="false" ht="14.25" hidden="false" customHeight="false" outlineLevel="0" collapsed="false">
      <c r="A2188" s="660" t="e">
        <f aca="false">IF(A2187="","",IF(A2187=#REF!*12,"",+A2187+1))</f>
        <v>#REF!</v>
      </c>
      <c r="B2188" s="661" t="e">
        <f aca="false">IF(A2188="","",+B2187)</f>
        <v>#REF!</v>
      </c>
      <c r="C2188" s="661" t="e">
        <f aca="false">IF(A2188="","",IF(#REF!+'Plano Prestação Mensal Proposta'!A2188&gt;120,0,ROUND(IF(B2188&gt;0.045,(0.045*0.5),(0.5)*B2188),7)))</f>
        <v>#REF!</v>
      </c>
      <c r="D2188" s="661" t="e">
        <f aca="false">IF(A2188="","",+B2188-C2188)</f>
        <v>#REF!</v>
      </c>
      <c r="E2188" s="662" t="e">
        <f aca="false">IF(A2188="","",IF(F2187="","",+E2187-F2187))</f>
        <v>#REF!</v>
      </c>
      <c r="F2188" s="662" t="e">
        <f aca="false">IF(A2188="","",IF(J2188="","",+J2188-H2188))</f>
        <v>#REF!</v>
      </c>
      <c r="G2188" s="662" t="e">
        <f aca="false">IF(A2188="","",IF(E2188="","",ROUND(+E2188*((1+B2188)^(1/12)-1),2)))</f>
        <v>#REF!</v>
      </c>
      <c r="H2188" s="662" t="e">
        <f aca="false">IF(A2188="","",IF(E2188="","",ROUND(+E2188*((1+D2188)^(1/12)-1),2)))</f>
        <v>#REF!</v>
      </c>
      <c r="I2188" s="662" t="e">
        <f aca="false">IF(A2188="","",+G2188-H2188)</f>
        <v>#REF!</v>
      </c>
      <c r="J2188" s="662" t="e">
        <f aca="false">IF(A2188="","",IF(#REF!="","",PMT((1+D2188)^(1/12)-1,(#REF!*12)-A2188+1,-E2188)))</f>
        <v>#REF!</v>
      </c>
    </row>
    <row r="2189" customFormat="false" ht="14.25" hidden="false" customHeight="false" outlineLevel="0" collapsed="false">
      <c r="A2189" s="660" t="e">
        <f aca="false">IF(A2188="","",IF(A2188=#REF!*12,"",+A2188+1))</f>
        <v>#REF!</v>
      </c>
      <c r="B2189" s="661" t="e">
        <f aca="false">IF(A2189="","",+B2188)</f>
        <v>#REF!</v>
      </c>
      <c r="C2189" s="661" t="e">
        <f aca="false">IF(A2189="","",IF(#REF!+'Plano Prestação Mensal Proposta'!A2189&gt;120,0,ROUND(IF(B2189&gt;0.045,(0.045*0.5),(0.5)*B2189),7)))</f>
        <v>#REF!</v>
      </c>
      <c r="D2189" s="661" t="e">
        <f aca="false">IF(A2189="","",+B2189-C2189)</f>
        <v>#REF!</v>
      </c>
      <c r="E2189" s="662" t="e">
        <f aca="false">IF(A2189="","",IF(F2188="","",+E2188-F2188))</f>
        <v>#REF!</v>
      </c>
      <c r="F2189" s="662" t="e">
        <f aca="false">IF(A2189="","",IF(J2189="","",+J2189-H2189))</f>
        <v>#REF!</v>
      </c>
      <c r="G2189" s="662" t="e">
        <f aca="false">IF(A2189="","",IF(E2189="","",ROUND(+E2189*((1+B2189)^(1/12)-1),2)))</f>
        <v>#REF!</v>
      </c>
      <c r="H2189" s="662" t="e">
        <f aca="false">IF(A2189="","",IF(E2189="","",ROUND(+E2189*((1+D2189)^(1/12)-1),2)))</f>
        <v>#REF!</v>
      </c>
      <c r="I2189" s="662" t="e">
        <f aca="false">IF(A2189="","",+G2189-H2189)</f>
        <v>#REF!</v>
      </c>
      <c r="J2189" s="662" t="e">
        <f aca="false">IF(A2189="","",IF(#REF!="","",PMT((1+D2189)^(1/12)-1,(#REF!*12)-A2189+1,-E2189)))</f>
        <v>#REF!</v>
      </c>
    </row>
    <row r="2190" customFormat="false" ht="14.25" hidden="false" customHeight="false" outlineLevel="0" collapsed="false">
      <c r="A2190" s="660" t="e">
        <f aca="false">IF(A2189="","",IF(A2189=#REF!*12,"",+A2189+1))</f>
        <v>#REF!</v>
      </c>
      <c r="B2190" s="661" t="e">
        <f aca="false">IF(A2190="","",+B2189)</f>
        <v>#REF!</v>
      </c>
      <c r="C2190" s="661" t="e">
        <f aca="false">IF(A2190="","",IF(#REF!+'Plano Prestação Mensal Proposta'!A2190&gt;120,0,ROUND(IF(B2190&gt;0.045,(0.045*0.5),(0.5)*B2190),7)))</f>
        <v>#REF!</v>
      </c>
      <c r="D2190" s="661" t="e">
        <f aca="false">IF(A2190="","",+B2190-C2190)</f>
        <v>#REF!</v>
      </c>
      <c r="E2190" s="662" t="e">
        <f aca="false">IF(A2190="","",IF(F2189="","",+E2189-F2189))</f>
        <v>#REF!</v>
      </c>
      <c r="F2190" s="662" t="e">
        <f aca="false">IF(A2190="","",IF(J2190="","",+J2190-H2190))</f>
        <v>#REF!</v>
      </c>
      <c r="G2190" s="662" t="e">
        <f aca="false">IF(A2190="","",IF(E2190="","",ROUND(+E2190*((1+B2190)^(1/12)-1),2)))</f>
        <v>#REF!</v>
      </c>
      <c r="H2190" s="662" t="e">
        <f aca="false">IF(A2190="","",IF(E2190="","",ROUND(+E2190*((1+D2190)^(1/12)-1),2)))</f>
        <v>#REF!</v>
      </c>
      <c r="I2190" s="662" t="e">
        <f aca="false">IF(A2190="","",+G2190-H2190)</f>
        <v>#REF!</v>
      </c>
      <c r="J2190" s="662" t="e">
        <f aca="false">IF(A2190="","",IF(#REF!="","",PMT((1+D2190)^(1/12)-1,(#REF!*12)-A2190+1,-E2190)))</f>
        <v>#REF!</v>
      </c>
    </row>
    <row r="2191" customFormat="false" ht="14.25" hidden="false" customHeight="false" outlineLevel="0" collapsed="false">
      <c r="A2191" s="660" t="e">
        <f aca="false">IF(A2190="","",IF(A2190=#REF!*12,"",+A2190+1))</f>
        <v>#REF!</v>
      </c>
      <c r="B2191" s="661" t="e">
        <f aca="false">IF(A2191="","",+B2190)</f>
        <v>#REF!</v>
      </c>
      <c r="C2191" s="661" t="e">
        <f aca="false">IF(A2191="","",IF(#REF!+'Plano Prestação Mensal Proposta'!A2191&gt;120,0,ROUND(IF(B2191&gt;0.045,(0.045*0.5),(0.5)*B2191),7)))</f>
        <v>#REF!</v>
      </c>
      <c r="D2191" s="661" t="e">
        <f aca="false">IF(A2191="","",+B2191-C2191)</f>
        <v>#REF!</v>
      </c>
      <c r="E2191" s="662" t="e">
        <f aca="false">IF(A2191="","",IF(F2190="","",+E2190-F2190))</f>
        <v>#REF!</v>
      </c>
      <c r="F2191" s="662" t="e">
        <f aca="false">IF(A2191="","",IF(J2191="","",+J2191-H2191))</f>
        <v>#REF!</v>
      </c>
      <c r="G2191" s="662" t="e">
        <f aca="false">IF(A2191="","",IF(E2191="","",ROUND(+E2191*((1+B2191)^(1/12)-1),2)))</f>
        <v>#REF!</v>
      </c>
      <c r="H2191" s="662" t="e">
        <f aca="false">IF(A2191="","",IF(E2191="","",ROUND(+E2191*((1+D2191)^(1/12)-1),2)))</f>
        <v>#REF!</v>
      </c>
      <c r="I2191" s="662" t="e">
        <f aca="false">IF(A2191="","",+G2191-H2191)</f>
        <v>#REF!</v>
      </c>
      <c r="J2191" s="662" t="e">
        <f aca="false">IF(A2191="","",IF(#REF!="","",PMT((1+D2191)^(1/12)-1,(#REF!*12)-A2191+1,-E2191)))</f>
        <v>#REF!</v>
      </c>
    </row>
    <row r="2192" customFormat="false" ht="14.25" hidden="false" customHeight="false" outlineLevel="0" collapsed="false">
      <c r="A2192" s="660" t="e">
        <f aca="false">IF(A2191="","",IF(A2191=#REF!*12,"",+A2191+1))</f>
        <v>#REF!</v>
      </c>
      <c r="B2192" s="661" t="e">
        <f aca="false">IF(A2192="","",+B2191)</f>
        <v>#REF!</v>
      </c>
      <c r="C2192" s="661" t="e">
        <f aca="false">IF(A2192="","",IF(#REF!+'Plano Prestação Mensal Proposta'!A2192&gt;120,0,ROUND(IF(B2192&gt;0.045,(0.045*0.5),(0.5)*B2192),7)))</f>
        <v>#REF!</v>
      </c>
      <c r="D2192" s="661" t="e">
        <f aca="false">IF(A2192="","",+B2192-C2192)</f>
        <v>#REF!</v>
      </c>
      <c r="E2192" s="662" t="e">
        <f aca="false">IF(A2192="","",IF(F2191="","",+E2191-F2191))</f>
        <v>#REF!</v>
      </c>
      <c r="F2192" s="662" t="e">
        <f aca="false">IF(A2192="","",IF(J2192="","",+J2192-H2192))</f>
        <v>#REF!</v>
      </c>
      <c r="G2192" s="662" t="e">
        <f aca="false">IF(A2192="","",IF(E2192="","",ROUND(+E2192*((1+B2192)^(1/12)-1),2)))</f>
        <v>#REF!</v>
      </c>
      <c r="H2192" s="662" t="e">
        <f aca="false">IF(A2192="","",IF(E2192="","",ROUND(+E2192*((1+D2192)^(1/12)-1),2)))</f>
        <v>#REF!</v>
      </c>
      <c r="I2192" s="662" t="e">
        <f aca="false">IF(A2192="","",+G2192-H2192)</f>
        <v>#REF!</v>
      </c>
      <c r="J2192" s="662" t="e">
        <f aca="false">IF(A2192="","",IF(#REF!="","",PMT((1+D2192)^(1/12)-1,(#REF!*12)-A2192+1,-E2192)))</f>
        <v>#REF!</v>
      </c>
    </row>
    <row r="2193" customFormat="false" ht="14.25" hidden="false" customHeight="false" outlineLevel="0" collapsed="false">
      <c r="A2193" s="660" t="e">
        <f aca="false">IF(A2192="","",IF(A2192=#REF!*12,"",+A2192+1))</f>
        <v>#REF!</v>
      </c>
      <c r="B2193" s="661" t="e">
        <f aca="false">IF(A2193="","",+B2192)</f>
        <v>#REF!</v>
      </c>
      <c r="C2193" s="661" t="e">
        <f aca="false">IF(A2193="","",IF(#REF!+'Plano Prestação Mensal Proposta'!A2193&gt;120,0,ROUND(IF(B2193&gt;0.045,(0.045*0.5),(0.5)*B2193),7)))</f>
        <v>#REF!</v>
      </c>
      <c r="D2193" s="661" t="e">
        <f aca="false">IF(A2193="","",+B2193-C2193)</f>
        <v>#REF!</v>
      </c>
      <c r="E2193" s="662" t="e">
        <f aca="false">IF(A2193="","",IF(F2192="","",+E2192-F2192))</f>
        <v>#REF!</v>
      </c>
      <c r="F2193" s="662" t="e">
        <f aca="false">IF(A2193="","",IF(J2193="","",+J2193-H2193))</f>
        <v>#REF!</v>
      </c>
      <c r="G2193" s="662" t="e">
        <f aca="false">IF(A2193="","",IF(E2193="","",ROUND(+E2193*((1+B2193)^(1/12)-1),2)))</f>
        <v>#REF!</v>
      </c>
      <c r="H2193" s="662" t="e">
        <f aca="false">IF(A2193="","",IF(E2193="","",ROUND(+E2193*((1+D2193)^(1/12)-1),2)))</f>
        <v>#REF!</v>
      </c>
      <c r="I2193" s="662" t="e">
        <f aca="false">IF(A2193="","",+G2193-H2193)</f>
        <v>#REF!</v>
      </c>
      <c r="J2193" s="662" t="e">
        <f aca="false">IF(A2193="","",IF(#REF!="","",PMT((1+D2193)^(1/12)-1,(#REF!*12)-A2193+1,-E2193)))</f>
        <v>#REF!</v>
      </c>
    </row>
    <row r="2194" customFormat="false" ht="14.25" hidden="false" customHeight="false" outlineLevel="0" collapsed="false">
      <c r="A2194" s="660" t="e">
        <f aca="false">IF(A2193="","",IF(A2193=#REF!*12,"",+A2193+1))</f>
        <v>#REF!</v>
      </c>
      <c r="B2194" s="661" t="e">
        <f aca="false">IF(A2194="","",+B2193)</f>
        <v>#REF!</v>
      </c>
      <c r="C2194" s="661" t="e">
        <f aca="false">IF(A2194="","",IF(#REF!+'Plano Prestação Mensal Proposta'!A2194&gt;120,0,ROUND(IF(B2194&gt;0.045,(0.045*0.5),(0.5)*B2194),7)))</f>
        <v>#REF!</v>
      </c>
      <c r="D2194" s="661" t="e">
        <f aca="false">IF(A2194="","",+B2194-C2194)</f>
        <v>#REF!</v>
      </c>
      <c r="E2194" s="662" t="e">
        <f aca="false">IF(A2194="","",IF(F2193="","",+E2193-F2193))</f>
        <v>#REF!</v>
      </c>
      <c r="F2194" s="662" t="e">
        <f aca="false">IF(A2194="","",IF(J2194="","",+J2194-H2194))</f>
        <v>#REF!</v>
      </c>
      <c r="G2194" s="662" t="e">
        <f aca="false">IF(A2194="","",IF(E2194="","",ROUND(+E2194*((1+B2194)^(1/12)-1),2)))</f>
        <v>#REF!</v>
      </c>
      <c r="H2194" s="662" t="e">
        <f aca="false">IF(A2194="","",IF(E2194="","",ROUND(+E2194*((1+D2194)^(1/12)-1),2)))</f>
        <v>#REF!</v>
      </c>
      <c r="I2194" s="662" t="e">
        <f aca="false">IF(A2194="","",+G2194-H2194)</f>
        <v>#REF!</v>
      </c>
      <c r="J2194" s="662" t="e">
        <f aca="false">IF(A2194="","",IF(#REF!="","",PMT((1+D2194)^(1/12)-1,(#REF!*12)-A2194+1,-E2194)))</f>
        <v>#REF!</v>
      </c>
    </row>
    <row r="2195" customFormat="false" ht="14.25" hidden="false" customHeight="false" outlineLevel="0" collapsed="false">
      <c r="A2195" s="660" t="e">
        <f aca="false">IF(A2194="","",IF(A2194=#REF!*12,"",+A2194+1))</f>
        <v>#REF!</v>
      </c>
      <c r="B2195" s="661" t="e">
        <f aca="false">IF(A2195="","",+B2194)</f>
        <v>#REF!</v>
      </c>
      <c r="C2195" s="661" t="e">
        <f aca="false">IF(A2195="","",IF(#REF!+'Plano Prestação Mensal Proposta'!A2195&gt;120,0,ROUND(IF(B2195&gt;0.045,(0.045*0.5),(0.5)*B2195),7)))</f>
        <v>#REF!</v>
      </c>
      <c r="D2195" s="661" t="e">
        <f aca="false">IF(A2195="","",+B2195-C2195)</f>
        <v>#REF!</v>
      </c>
      <c r="E2195" s="662" t="e">
        <f aca="false">IF(A2195="","",IF(F2194="","",+E2194-F2194))</f>
        <v>#REF!</v>
      </c>
      <c r="F2195" s="662" t="e">
        <f aca="false">IF(A2195="","",IF(J2195="","",+J2195-H2195))</f>
        <v>#REF!</v>
      </c>
      <c r="G2195" s="662" t="e">
        <f aca="false">IF(A2195="","",IF(E2195="","",ROUND(+E2195*((1+B2195)^(1/12)-1),2)))</f>
        <v>#REF!</v>
      </c>
      <c r="H2195" s="662" t="e">
        <f aca="false">IF(A2195="","",IF(E2195="","",ROUND(+E2195*((1+D2195)^(1/12)-1),2)))</f>
        <v>#REF!</v>
      </c>
      <c r="I2195" s="662" t="e">
        <f aca="false">IF(A2195="","",+G2195-H2195)</f>
        <v>#REF!</v>
      </c>
      <c r="J2195" s="662" t="e">
        <f aca="false">IF(A2195="","",IF(#REF!="","",PMT((1+D2195)^(1/12)-1,(#REF!*12)-A2195+1,-E2195)))</f>
        <v>#REF!</v>
      </c>
    </row>
    <row r="2196" customFormat="false" ht="14.25" hidden="false" customHeight="false" outlineLevel="0" collapsed="false">
      <c r="A2196" s="660" t="e">
        <f aca="false">IF(A2195="","",IF(A2195=#REF!*12,"",+A2195+1))</f>
        <v>#REF!</v>
      </c>
      <c r="B2196" s="661" t="e">
        <f aca="false">IF(A2196="","",+B2195)</f>
        <v>#REF!</v>
      </c>
      <c r="C2196" s="661" t="e">
        <f aca="false">IF(A2196="","",IF(#REF!+'Plano Prestação Mensal Proposta'!A2196&gt;120,0,ROUND(IF(B2196&gt;0.045,(0.045*0.5),(0.5)*B2196),7)))</f>
        <v>#REF!</v>
      </c>
      <c r="D2196" s="661" t="e">
        <f aca="false">IF(A2196="","",+B2196-C2196)</f>
        <v>#REF!</v>
      </c>
      <c r="E2196" s="662" t="e">
        <f aca="false">IF(A2196="","",IF(F2195="","",+E2195-F2195))</f>
        <v>#REF!</v>
      </c>
      <c r="F2196" s="662" t="e">
        <f aca="false">IF(A2196="","",IF(J2196="","",+J2196-H2196))</f>
        <v>#REF!</v>
      </c>
      <c r="G2196" s="662" t="e">
        <f aca="false">IF(A2196="","",IF(E2196="","",ROUND(+E2196*((1+B2196)^(1/12)-1),2)))</f>
        <v>#REF!</v>
      </c>
      <c r="H2196" s="662" t="e">
        <f aca="false">IF(A2196="","",IF(E2196="","",ROUND(+E2196*((1+D2196)^(1/12)-1),2)))</f>
        <v>#REF!</v>
      </c>
      <c r="I2196" s="662" t="e">
        <f aca="false">IF(A2196="","",+G2196-H2196)</f>
        <v>#REF!</v>
      </c>
      <c r="J2196" s="662" t="e">
        <f aca="false">IF(A2196="","",IF(#REF!="","",PMT((1+D2196)^(1/12)-1,(#REF!*12)-A2196+1,-E2196)))</f>
        <v>#REF!</v>
      </c>
    </row>
    <row r="2197" customFormat="false" ht="14.25" hidden="false" customHeight="false" outlineLevel="0" collapsed="false">
      <c r="A2197" s="660" t="e">
        <f aca="false">IF(A2196="","",IF(A2196=#REF!*12,"",+A2196+1))</f>
        <v>#REF!</v>
      </c>
      <c r="B2197" s="661" t="e">
        <f aca="false">IF(A2197="","",+B2196)</f>
        <v>#REF!</v>
      </c>
      <c r="C2197" s="661" t="e">
        <f aca="false">IF(A2197="","",IF(#REF!+'Plano Prestação Mensal Proposta'!A2197&gt;120,0,ROUND(IF(B2197&gt;0.045,(0.045*0.5),(0.5)*B2197),7)))</f>
        <v>#REF!</v>
      </c>
      <c r="D2197" s="661" t="e">
        <f aca="false">IF(A2197="","",+B2197-C2197)</f>
        <v>#REF!</v>
      </c>
      <c r="E2197" s="662" t="e">
        <f aca="false">IF(A2197="","",IF(F2196="","",+E2196-F2196))</f>
        <v>#REF!</v>
      </c>
      <c r="F2197" s="662" t="e">
        <f aca="false">IF(A2197="","",IF(J2197="","",+J2197-H2197))</f>
        <v>#REF!</v>
      </c>
      <c r="G2197" s="662" t="e">
        <f aca="false">IF(A2197="","",IF(E2197="","",ROUND(+E2197*((1+B2197)^(1/12)-1),2)))</f>
        <v>#REF!</v>
      </c>
      <c r="H2197" s="662" t="e">
        <f aca="false">IF(A2197="","",IF(E2197="","",ROUND(+E2197*((1+D2197)^(1/12)-1),2)))</f>
        <v>#REF!</v>
      </c>
      <c r="I2197" s="662" t="e">
        <f aca="false">IF(A2197="","",+G2197-H2197)</f>
        <v>#REF!</v>
      </c>
      <c r="J2197" s="662" t="e">
        <f aca="false">IF(A2197="","",IF(#REF!="","",PMT((1+D2197)^(1/12)-1,(#REF!*12)-A2197+1,-E2197)))</f>
        <v>#REF!</v>
      </c>
    </row>
    <row r="2198" customFormat="false" ht="14.25" hidden="false" customHeight="false" outlineLevel="0" collapsed="false">
      <c r="A2198" s="660" t="e">
        <f aca="false">IF(A2197="","",IF(A2197=#REF!*12,"",+A2197+1))</f>
        <v>#REF!</v>
      </c>
      <c r="B2198" s="661" t="e">
        <f aca="false">IF(A2198="","",+B2197)</f>
        <v>#REF!</v>
      </c>
      <c r="C2198" s="661" t="e">
        <f aca="false">IF(A2198="","",IF(#REF!+'Plano Prestação Mensal Proposta'!A2198&gt;120,0,ROUND(IF(B2198&gt;0.045,(0.045*0.5),(0.5)*B2198),7)))</f>
        <v>#REF!</v>
      </c>
      <c r="D2198" s="661" t="e">
        <f aca="false">IF(A2198="","",+B2198-C2198)</f>
        <v>#REF!</v>
      </c>
      <c r="E2198" s="662" t="e">
        <f aca="false">IF(A2198="","",IF(F2197="","",+E2197-F2197))</f>
        <v>#REF!</v>
      </c>
      <c r="F2198" s="662" t="e">
        <f aca="false">IF(A2198="","",IF(J2198="","",+J2198-H2198))</f>
        <v>#REF!</v>
      </c>
      <c r="G2198" s="662" t="e">
        <f aca="false">IF(A2198="","",IF(E2198="","",ROUND(+E2198*((1+B2198)^(1/12)-1),2)))</f>
        <v>#REF!</v>
      </c>
      <c r="H2198" s="662" t="e">
        <f aca="false">IF(A2198="","",IF(E2198="","",ROUND(+E2198*((1+D2198)^(1/12)-1),2)))</f>
        <v>#REF!</v>
      </c>
      <c r="I2198" s="662" t="e">
        <f aca="false">IF(A2198="","",+G2198-H2198)</f>
        <v>#REF!</v>
      </c>
      <c r="J2198" s="662" t="e">
        <f aca="false">IF(A2198="","",IF(#REF!="","",PMT((1+D2198)^(1/12)-1,(#REF!*12)-A2198+1,-E2198)))</f>
        <v>#REF!</v>
      </c>
    </row>
    <row r="2199" customFormat="false" ht="14.25" hidden="false" customHeight="false" outlineLevel="0" collapsed="false">
      <c r="A2199" s="660" t="e">
        <f aca="false">IF(A2198="","",IF(A2198=#REF!*12,"",+A2198+1))</f>
        <v>#REF!</v>
      </c>
      <c r="B2199" s="661" t="e">
        <f aca="false">IF(A2199="","",+B2198)</f>
        <v>#REF!</v>
      </c>
      <c r="C2199" s="661" t="e">
        <f aca="false">IF(A2199="","",IF(#REF!+'Plano Prestação Mensal Proposta'!A2199&gt;120,0,ROUND(IF(B2199&gt;0.045,(0.045*0.5),(0.5)*B2199),7)))</f>
        <v>#REF!</v>
      </c>
      <c r="D2199" s="661" t="e">
        <f aca="false">IF(A2199="","",+B2199-C2199)</f>
        <v>#REF!</v>
      </c>
      <c r="E2199" s="662" t="e">
        <f aca="false">IF(A2199="","",IF(F2198="","",+E2198-F2198))</f>
        <v>#REF!</v>
      </c>
      <c r="F2199" s="662" t="e">
        <f aca="false">IF(A2199="","",IF(J2199="","",+J2199-H2199))</f>
        <v>#REF!</v>
      </c>
      <c r="G2199" s="662" t="e">
        <f aca="false">IF(A2199="","",IF(E2199="","",ROUND(+E2199*((1+B2199)^(1/12)-1),2)))</f>
        <v>#REF!</v>
      </c>
      <c r="H2199" s="662" t="e">
        <f aca="false">IF(A2199="","",IF(E2199="","",ROUND(+E2199*((1+D2199)^(1/12)-1),2)))</f>
        <v>#REF!</v>
      </c>
      <c r="I2199" s="662" t="e">
        <f aca="false">IF(A2199="","",+G2199-H2199)</f>
        <v>#REF!</v>
      </c>
      <c r="J2199" s="662" t="e">
        <f aca="false">IF(A2199="","",IF(#REF!="","",PMT((1+D2199)^(1/12)-1,(#REF!*12)-A2199+1,-E2199)))</f>
        <v>#REF!</v>
      </c>
    </row>
    <row r="2200" customFormat="false" ht="14.25" hidden="false" customHeight="false" outlineLevel="0" collapsed="false">
      <c r="A2200" s="660" t="e">
        <f aca="false">IF(A2199="","",IF(A2199=#REF!*12,"",+A2199+1))</f>
        <v>#REF!</v>
      </c>
      <c r="B2200" s="661" t="e">
        <f aca="false">IF(A2200="","",+B2199)</f>
        <v>#REF!</v>
      </c>
      <c r="C2200" s="661" t="e">
        <f aca="false">IF(A2200="","",IF(#REF!+'Plano Prestação Mensal Proposta'!A2200&gt;120,0,ROUND(IF(B2200&gt;0.045,(0.045*0.5),(0.5)*B2200),7)))</f>
        <v>#REF!</v>
      </c>
      <c r="D2200" s="661" t="e">
        <f aca="false">IF(A2200="","",+B2200-C2200)</f>
        <v>#REF!</v>
      </c>
      <c r="E2200" s="662" t="e">
        <f aca="false">IF(A2200="","",IF(F2199="","",+E2199-F2199))</f>
        <v>#REF!</v>
      </c>
      <c r="F2200" s="662" t="e">
        <f aca="false">IF(A2200="","",IF(J2200="","",+J2200-H2200))</f>
        <v>#REF!</v>
      </c>
      <c r="G2200" s="662" t="e">
        <f aca="false">IF(A2200="","",IF(E2200="","",ROUND(+E2200*((1+B2200)^(1/12)-1),2)))</f>
        <v>#REF!</v>
      </c>
      <c r="H2200" s="662" t="e">
        <f aca="false">IF(A2200="","",IF(E2200="","",ROUND(+E2200*((1+D2200)^(1/12)-1),2)))</f>
        <v>#REF!</v>
      </c>
      <c r="I2200" s="662" t="e">
        <f aca="false">IF(A2200="","",+G2200-H2200)</f>
        <v>#REF!</v>
      </c>
      <c r="J2200" s="662" t="e">
        <f aca="false">IF(A2200="","",IF(#REF!="","",PMT((1+D2200)^(1/12)-1,(#REF!*12)-A2200+1,-E2200)))</f>
        <v>#REF!</v>
      </c>
    </row>
    <row r="2201" customFormat="false" ht="14.25" hidden="false" customHeight="false" outlineLevel="0" collapsed="false">
      <c r="A2201" s="660" t="e">
        <f aca="false">IF(A2200="","",IF(A2200=#REF!*12,"",+A2200+1))</f>
        <v>#REF!</v>
      </c>
      <c r="B2201" s="661" t="e">
        <f aca="false">IF(A2201="","",+B2200)</f>
        <v>#REF!</v>
      </c>
      <c r="C2201" s="661" t="e">
        <f aca="false">IF(A2201="","",IF(#REF!+'Plano Prestação Mensal Proposta'!A2201&gt;120,0,ROUND(IF(B2201&gt;0.045,(0.045*0.5),(0.5)*B2201),7)))</f>
        <v>#REF!</v>
      </c>
      <c r="D2201" s="661" t="e">
        <f aca="false">IF(A2201="","",+B2201-C2201)</f>
        <v>#REF!</v>
      </c>
      <c r="E2201" s="662" t="e">
        <f aca="false">IF(A2201="","",IF(F2200="","",+E2200-F2200))</f>
        <v>#REF!</v>
      </c>
      <c r="F2201" s="662" t="e">
        <f aca="false">IF(A2201="","",IF(J2201="","",+J2201-H2201))</f>
        <v>#REF!</v>
      </c>
      <c r="G2201" s="662" t="e">
        <f aca="false">IF(A2201="","",IF(E2201="","",ROUND(+E2201*((1+B2201)^(1/12)-1),2)))</f>
        <v>#REF!</v>
      </c>
      <c r="H2201" s="662" t="e">
        <f aca="false">IF(A2201="","",IF(E2201="","",ROUND(+E2201*((1+D2201)^(1/12)-1),2)))</f>
        <v>#REF!</v>
      </c>
      <c r="I2201" s="662" t="e">
        <f aca="false">IF(A2201="","",+G2201-H2201)</f>
        <v>#REF!</v>
      </c>
      <c r="J2201" s="662" t="e">
        <f aca="false">IF(A2201="","",IF(#REF!="","",PMT((1+D2201)^(1/12)-1,(#REF!*12)-A2201+1,-E2201)))</f>
        <v>#REF!</v>
      </c>
    </row>
    <row r="2202" customFormat="false" ht="14.25" hidden="false" customHeight="false" outlineLevel="0" collapsed="false">
      <c r="A2202" s="660" t="e">
        <f aca="false">IF(A2201="","",IF(A2201=#REF!*12,"",+A2201+1))</f>
        <v>#REF!</v>
      </c>
      <c r="B2202" s="661" t="e">
        <f aca="false">IF(A2202="","",+B2201)</f>
        <v>#REF!</v>
      </c>
      <c r="C2202" s="661" t="e">
        <f aca="false">IF(A2202="","",IF(#REF!+'Plano Prestação Mensal Proposta'!A2202&gt;120,0,ROUND(IF(B2202&gt;0.045,(0.045*0.5),(0.5)*B2202),7)))</f>
        <v>#REF!</v>
      </c>
      <c r="D2202" s="661" t="e">
        <f aca="false">IF(A2202="","",+B2202-C2202)</f>
        <v>#REF!</v>
      </c>
      <c r="E2202" s="662" t="e">
        <f aca="false">IF(A2202="","",IF(F2201="","",+E2201-F2201))</f>
        <v>#REF!</v>
      </c>
      <c r="F2202" s="662" t="e">
        <f aca="false">IF(A2202="","",IF(J2202="","",+J2202-H2202))</f>
        <v>#REF!</v>
      </c>
      <c r="G2202" s="662" t="e">
        <f aca="false">IF(A2202="","",IF(E2202="","",ROUND(+E2202*((1+B2202)^(1/12)-1),2)))</f>
        <v>#REF!</v>
      </c>
      <c r="H2202" s="662" t="e">
        <f aca="false">IF(A2202="","",IF(E2202="","",ROUND(+E2202*((1+D2202)^(1/12)-1),2)))</f>
        <v>#REF!</v>
      </c>
      <c r="I2202" s="662" t="e">
        <f aca="false">IF(A2202="","",+G2202-H2202)</f>
        <v>#REF!</v>
      </c>
      <c r="J2202" s="662" t="e">
        <f aca="false">IF(A2202="","",IF(#REF!="","",PMT((1+D2202)^(1/12)-1,(#REF!*12)-A2202+1,-E2202)))</f>
        <v>#REF!</v>
      </c>
    </row>
    <row r="2203" customFormat="false" ht="14.25" hidden="false" customHeight="false" outlineLevel="0" collapsed="false">
      <c r="A2203" s="660" t="e">
        <f aca="false">IF(A2202="","",IF(A2202=#REF!*12,"",+A2202+1))</f>
        <v>#REF!</v>
      </c>
      <c r="B2203" s="661" t="e">
        <f aca="false">IF(A2203="","",+B2202)</f>
        <v>#REF!</v>
      </c>
      <c r="C2203" s="661" t="e">
        <f aca="false">IF(A2203="","",IF(#REF!+'Plano Prestação Mensal Proposta'!A2203&gt;120,0,ROUND(IF(B2203&gt;0.045,(0.045*0.5),(0.5)*B2203),7)))</f>
        <v>#REF!</v>
      </c>
      <c r="D2203" s="661" t="e">
        <f aca="false">IF(A2203="","",+B2203-C2203)</f>
        <v>#REF!</v>
      </c>
      <c r="E2203" s="662" t="e">
        <f aca="false">IF(A2203="","",IF(F2202="","",+E2202-F2202))</f>
        <v>#REF!</v>
      </c>
      <c r="F2203" s="662" t="e">
        <f aca="false">IF(A2203="","",IF(J2203="","",+J2203-H2203))</f>
        <v>#REF!</v>
      </c>
      <c r="G2203" s="662" t="e">
        <f aca="false">IF(A2203="","",IF(E2203="","",ROUND(+E2203*((1+B2203)^(1/12)-1),2)))</f>
        <v>#REF!</v>
      </c>
      <c r="H2203" s="662" t="e">
        <f aca="false">IF(A2203="","",IF(E2203="","",ROUND(+E2203*((1+D2203)^(1/12)-1),2)))</f>
        <v>#REF!</v>
      </c>
      <c r="I2203" s="662" t="e">
        <f aca="false">IF(A2203="","",+G2203-H2203)</f>
        <v>#REF!</v>
      </c>
      <c r="J2203" s="662" t="e">
        <f aca="false">IF(A2203="","",IF(#REF!="","",PMT((1+D2203)^(1/12)-1,(#REF!*12)-A2203+1,-E2203)))</f>
        <v>#REF!</v>
      </c>
    </row>
    <row r="2204" customFormat="false" ht="14.25" hidden="false" customHeight="false" outlineLevel="0" collapsed="false">
      <c r="A2204" s="660" t="e">
        <f aca="false">IF(A2203="","",IF(A2203=#REF!*12,"",+A2203+1))</f>
        <v>#REF!</v>
      </c>
      <c r="B2204" s="661" t="e">
        <f aca="false">IF(A2204="","",+B2203)</f>
        <v>#REF!</v>
      </c>
      <c r="C2204" s="661" t="e">
        <f aca="false">IF(A2204="","",IF(#REF!+'Plano Prestação Mensal Proposta'!A2204&gt;120,0,ROUND(IF(B2204&gt;0.045,(0.045*0.5),(0.5)*B2204),7)))</f>
        <v>#REF!</v>
      </c>
      <c r="D2204" s="661" t="e">
        <f aca="false">IF(A2204="","",+B2204-C2204)</f>
        <v>#REF!</v>
      </c>
      <c r="E2204" s="662" t="e">
        <f aca="false">IF(A2204="","",IF(F2203="","",+E2203-F2203))</f>
        <v>#REF!</v>
      </c>
      <c r="F2204" s="662" t="e">
        <f aca="false">IF(A2204="","",IF(J2204="","",+J2204-H2204))</f>
        <v>#REF!</v>
      </c>
      <c r="G2204" s="662" t="e">
        <f aca="false">IF(A2204="","",IF(E2204="","",ROUND(+E2204*((1+B2204)^(1/12)-1),2)))</f>
        <v>#REF!</v>
      </c>
      <c r="H2204" s="662" t="e">
        <f aca="false">IF(A2204="","",IF(E2204="","",ROUND(+E2204*((1+D2204)^(1/12)-1),2)))</f>
        <v>#REF!</v>
      </c>
      <c r="I2204" s="662" t="e">
        <f aca="false">IF(A2204="","",+G2204-H2204)</f>
        <v>#REF!</v>
      </c>
      <c r="J2204" s="662" t="e">
        <f aca="false">IF(A2204="","",IF(#REF!="","",PMT((1+D2204)^(1/12)-1,(#REF!*12)-A2204+1,-E2204)))</f>
        <v>#REF!</v>
      </c>
    </row>
    <row r="2205" customFormat="false" ht="14.25" hidden="false" customHeight="false" outlineLevel="0" collapsed="false">
      <c r="A2205" s="660" t="e">
        <f aca="false">IF(A2204="","",IF(A2204=#REF!*12,"",+A2204+1))</f>
        <v>#REF!</v>
      </c>
      <c r="B2205" s="661" t="e">
        <f aca="false">IF(A2205="","",+B2204)</f>
        <v>#REF!</v>
      </c>
      <c r="C2205" s="661" t="e">
        <f aca="false">IF(A2205="","",IF(#REF!+'Plano Prestação Mensal Proposta'!A2205&gt;120,0,ROUND(IF(B2205&gt;0.045,(0.045*0.5),(0.5)*B2205),7)))</f>
        <v>#REF!</v>
      </c>
      <c r="D2205" s="661" t="e">
        <f aca="false">IF(A2205="","",+B2205-C2205)</f>
        <v>#REF!</v>
      </c>
      <c r="E2205" s="662" t="e">
        <f aca="false">IF(A2205="","",IF(F2204="","",+E2204-F2204))</f>
        <v>#REF!</v>
      </c>
      <c r="F2205" s="662" t="e">
        <f aca="false">IF(A2205="","",IF(J2205="","",+J2205-H2205))</f>
        <v>#REF!</v>
      </c>
      <c r="G2205" s="662" t="e">
        <f aca="false">IF(A2205="","",IF(E2205="","",ROUND(+E2205*((1+B2205)^(1/12)-1),2)))</f>
        <v>#REF!</v>
      </c>
      <c r="H2205" s="662" t="e">
        <f aca="false">IF(A2205="","",IF(E2205="","",ROUND(+E2205*((1+D2205)^(1/12)-1),2)))</f>
        <v>#REF!</v>
      </c>
      <c r="I2205" s="662" t="e">
        <f aca="false">IF(A2205="","",+G2205-H2205)</f>
        <v>#REF!</v>
      </c>
      <c r="J2205" s="662" t="e">
        <f aca="false">IF(A2205="","",IF(#REF!="","",PMT((1+D2205)^(1/12)-1,(#REF!*12)-A2205+1,-E2205)))</f>
        <v>#REF!</v>
      </c>
    </row>
    <row r="2206" customFormat="false" ht="14.25" hidden="false" customHeight="false" outlineLevel="0" collapsed="false">
      <c r="A2206" s="660" t="e">
        <f aca="false">IF(A2205="","",IF(A2205=#REF!*12,"",+A2205+1))</f>
        <v>#REF!</v>
      </c>
      <c r="B2206" s="661" t="e">
        <f aca="false">IF(A2206="","",+B2205)</f>
        <v>#REF!</v>
      </c>
      <c r="C2206" s="661" t="e">
        <f aca="false">IF(A2206="","",IF(#REF!+'Plano Prestação Mensal Proposta'!A2206&gt;120,0,ROUND(IF(B2206&gt;0.045,(0.045*0.5),(0.5)*B2206),7)))</f>
        <v>#REF!</v>
      </c>
      <c r="D2206" s="661" t="e">
        <f aca="false">IF(A2206="","",+B2206-C2206)</f>
        <v>#REF!</v>
      </c>
      <c r="E2206" s="662" t="e">
        <f aca="false">IF(A2206="","",IF(F2205="","",+E2205-F2205))</f>
        <v>#REF!</v>
      </c>
      <c r="F2206" s="662" t="e">
        <f aca="false">IF(A2206="","",IF(J2206="","",+J2206-H2206))</f>
        <v>#REF!</v>
      </c>
      <c r="G2206" s="662" t="e">
        <f aca="false">IF(A2206="","",IF(E2206="","",ROUND(+E2206*((1+B2206)^(1/12)-1),2)))</f>
        <v>#REF!</v>
      </c>
      <c r="H2206" s="662" t="e">
        <f aca="false">IF(A2206="","",IF(E2206="","",ROUND(+E2206*((1+D2206)^(1/12)-1),2)))</f>
        <v>#REF!</v>
      </c>
      <c r="I2206" s="662" t="e">
        <f aca="false">IF(A2206="","",+G2206-H2206)</f>
        <v>#REF!</v>
      </c>
      <c r="J2206" s="662" t="e">
        <f aca="false">IF(A2206="","",IF(#REF!="","",PMT((1+D2206)^(1/12)-1,(#REF!*12)-A2206+1,-E2206)))</f>
        <v>#REF!</v>
      </c>
    </row>
    <row r="2207" customFormat="false" ht="14.25" hidden="false" customHeight="false" outlineLevel="0" collapsed="false">
      <c r="A2207" s="660" t="e">
        <f aca="false">IF(A2206="","",IF(A2206=#REF!*12,"",+A2206+1))</f>
        <v>#REF!</v>
      </c>
      <c r="B2207" s="661" t="e">
        <f aca="false">IF(A2207="","",+B2206)</f>
        <v>#REF!</v>
      </c>
      <c r="C2207" s="661" t="e">
        <f aca="false">IF(A2207="","",IF(#REF!+'Plano Prestação Mensal Proposta'!A2207&gt;120,0,ROUND(IF(B2207&gt;0.045,(0.045*0.5),(0.5)*B2207),7)))</f>
        <v>#REF!</v>
      </c>
      <c r="D2207" s="661" t="e">
        <f aca="false">IF(A2207="","",+B2207-C2207)</f>
        <v>#REF!</v>
      </c>
      <c r="E2207" s="662" t="e">
        <f aca="false">IF(A2207="","",IF(F2206="","",+E2206-F2206))</f>
        <v>#REF!</v>
      </c>
      <c r="F2207" s="662" t="e">
        <f aca="false">IF(A2207="","",IF(J2207="","",+J2207-H2207))</f>
        <v>#REF!</v>
      </c>
      <c r="G2207" s="662" t="e">
        <f aca="false">IF(A2207="","",IF(E2207="","",ROUND(+E2207*((1+B2207)^(1/12)-1),2)))</f>
        <v>#REF!</v>
      </c>
      <c r="H2207" s="662" t="e">
        <f aca="false">IF(A2207="","",IF(E2207="","",ROUND(+E2207*((1+D2207)^(1/12)-1),2)))</f>
        <v>#REF!</v>
      </c>
      <c r="I2207" s="662" t="e">
        <f aca="false">IF(A2207="","",+G2207-H2207)</f>
        <v>#REF!</v>
      </c>
      <c r="J2207" s="662" t="e">
        <f aca="false">IF(A2207="","",IF(#REF!="","",PMT((1+D2207)^(1/12)-1,(#REF!*12)-A2207+1,-E2207)))</f>
        <v>#REF!</v>
      </c>
    </row>
    <row r="2208" customFormat="false" ht="14.25" hidden="false" customHeight="false" outlineLevel="0" collapsed="false">
      <c r="A2208" s="660" t="e">
        <f aca="false">IF(A2207="","",IF(A2207=#REF!*12,"",+A2207+1))</f>
        <v>#REF!</v>
      </c>
      <c r="B2208" s="661" t="e">
        <f aca="false">IF(A2208="","",+B2207)</f>
        <v>#REF!</v>
      </c>
      <c r="C2208" s="661" t="e">
        <f aca="false">IF(A2208="","",IF(#REF!+'Plano Prestação Mensal Proposta'!A2208&gt;120,0,ROUND(IF(B2208&gt;0.045,(0.045*0.5),(0.5)*B2208),7)))</f>
        <v>#REF!</v>
      </c>
      <c r="D2208" s="661" t="e">
        <f aca="false">IF(A2208="","",+B2208-C2208)</f>
        <v>#REF!</v>
      </c>
      <c r="E2208" s="662" t="e">
        <f aca="false">IF(A2208="","",IF(F2207="","",+E2207-F2207))</f>
        <v>#REF!</v>
      </c>
      <c r="F2208" s="662" t="e">
        <f aca="false">IF(A2208="","",IF(J2208="","",+J2208-H2208))</f>
        <v>#REF!</v>
      </c>
      <c r="G2208" s="662" t="e">
        <f aca="false">IF(A2208="","",IF(E2208="","",ROUND(+E2208*((1+B2208)^(1/12)-1),2)))</f>
        <v>#REF!</v>
      </c>
      <c r="H2208" s="662" t="e">
        <f aca="false">IF(A2208="","",IF(E2208="","",ROUND(+E2208*((1+D2208)^(1/12)-1),2)))</f>
        <v>#REF!</v>
      </c>
      <c r="I2208" s="662" t="e">
        <f aca="false">IF(A2208="","",+G2208-H2208)</f>
        <v>#REF!</v>
      </c>
      <c r="J2208" s="662" t="e">
        <f aca="false">IF(A2208="","",IF(#REF!="","",PMT((1+D2208)^(1/12)-1,(#REF!*12)-A2208+1,-E2208)))</f>
        <v>#REF!</v>
      </c>
    </row>
    <row r="2209" customFormat="false" ht="14.25" hidden="false" customHeight="false" outlineLevel="0" collapsed="false">
      <c r="A2209" s="660" t="e">
        <f aca="false">IF(A2208="","",IF(A2208=#REF!*12,"",+A2208+1))</f>
        <v>#REF!</v>
      </c>
      <c r="B2209" s="661" t="e">
        <f aca="false">IF(A2209="","",+B2208)</f>
        <v>#REF!</v>
      </c>
      <c r="C2209" s="661" t="e">
        <f aca="false">IF(A2209="","",IF(#REF!+'Plano Prestação Mensal Proposta'!A2209&gt;120,0,ROUND(IF(B2209&gt;0.045,(0.045*0.5),(0.5)*B2209),7)))</f>
        <v>#REF!</v>
      </c>
      <c r="D2209" s="661" t="e">
        <f aca="false">IF(A2209="","",+B2209-C2209)</f>
        <v>#REF!</v>
      </c>
      <c r="E2209" s="662" t="e">
        <f aca="false">IF(A2209="","",IF(F2208="","",+E2208-F2208))</f>
        <v>#REF!</v>
      </c>
      <c r="F2209" s="662" t="e">
        <f aca="false">IF(A2209="","",IF(J2209="","",+J2209-H2209))</f>
        <v>#REF!</v>
      </c>
      <c r="G2209" s="662" t="e">
        <f aca="false">IF(A2209="","",IF(E2209="","",ROUND(+E2209*((1+B2209)^(1/12)-1),2)))</f>
        <v>#REF!</v>
      </c>
      <c r="H2209" s="662" t="e">
        <f aca="false">IF(A2209="","",IF(E2209="","",ROUND(+E2209*((1+D2209)^(1/12)-1),2)))</f>
        <v>#REF!</v>
      </c>
      <c r="I2209" s="662" t="e">
        <f aca="false">IF(A2209="","",+G2209-H2209)</f>
        <v>#REF!</v>
      </c>
      <c r="J2209" s="662" t="e">
        <f aca="false">IF(A2209="","",IF(#REF!="","",PMT((1+D2209)^(1/12)-1,(#REF!*12)-A2209+1,-E2209)))</f>
        <v>#REF!</v>
      </c>
    </row>
    <row r="2210" customFormat="false" ht="14.25" hidden="false" customHeight="false" outlineLevel="0" collapsed="false">
      <c r="A2210" s="660" t="e">
        <f aca="false">IF(A2209="","",IF(A2209=#REF!*12,"",+A2209+1))</f>
        <v>#REF!</v>
      </c>
      <c r="B2210" s="661" t="e">
        <f aca="false">IF(A2210="","",+B2209)</f>
        <v>#REF!</v>
      </c>
      <c r="C2210" s="661" t="e">
        <f aca="false">IF(A2210="","",IF(#REF!+'Plano Prestação Mensal Proposta'!A2210&gt;120,0,ROUND(IF(B2210&gt;0.045,(0.045*0.5),(0.5)*B2210),7)))</f>
        <v>#REF!</v>
      </c>
      <c r="D2210" s="661" t="e">
        <f aca="false">IF(A2210="","",+B2210-C2210)</f>
        <v>#REF!</v>
      </c>
      <c r="E2210" s="662" t="e">
        <f aca="false">IF(A2210="","",IF(F2209="","",+E2209-F2209))</f>
        <v>#REF!</v>
      </c>
      <c r="F2210" s="662" t="e">
        <f aca="false">IF(A2210="","",IF(J2210="","",+J2210-H2210))</f>
        <v>#REF!</v>
      </c>
      <c r="G2210" s="662" t="e">
        <f aca="false">IF(A2210="","",IF(E2210="","",ROUND(+E2210*((1+B2210)^(1/12)-1),2)))</f>
        <v>#REF!</v>
      </c>
      <c r="H2210" s="662" t="e">
        <f aca="false">IF(A2210="","",IF(E2210="","",ROUND(+E2210*((1+D2210)^(1/12)-1),2)))</f>
        <v>#REF!</v>
      </c>
      <c r="I2210" s="662" t="e">
        <f aca="false">IF(A2210="","",+G2210-H2210)</f>
        <v>#REF!</v>
      </c>
      <c r="J2210" s="662" t="e">
        <f aca="false">IF(A2210="","",IF(#REF!="","",PMT((1+D2210)^(1/12)-1,(#REF!*12)-A2210+1,-E2210)))</f>
        <v>#REF!</v>
      </c>
    </row>
    <row r="2211" customFormat="false" ht="14.25" hidden="false" customHeight="false" outlineLevel="0" collapsed="false">
      <c r="A2211" s="660" t="e">
        <f aca="false">IF(A2210="","",IF(A2210=#REF!*12,"",+A2210+1))</f>
        <v>#REF!</v>
      </c>
      <c r="B2211" s="661" t="e">
        <f aca="false">IF(A2211="","",+B2210)</f>
        <v>#REF!</v>
      </c>
      <c r="C2211" s="661" t="e">
        <f aca="false">IF(A2211="","",IF(#REF!+'Plano Prestação Mensal Proposta'!A2211&gt;120,0,ROUND(IF(B2211&gt;0.045,(0.045*0.5),(0.5)*B2211),7)))</f>
        <v>#REF!</v>
      </c>
      <c r="D2211" s="661" t="e">
        <f aca="false">IF(A2211="","",+B2211-C2211)</f>
        <v>#REF!</v>
      </c>
      <c r="E2211" s="662" t="e">
        <f aca="false">IF(A2211="","",IF(F2210="","",+E2210-F2210))</f>
        <v>#REF!</v>
      </c>
      <c r="F2211" s="662" t="e">
        <f aca="false">IF(A2211="","",IF(J2211="","",+J2211-H2211))</f>
        <v>#REF!</v>
      </c>
      <c r="G2211" s="662" t="e">
        <f aca="false">IF(A2211="","",IF(E2211="","",ROUND(+E2211*((1+B2211)^(1/12)-1),2)))</f>
        <v>#REF!</v>
      </c>
      <c r="H2211" s="662" t="e">
        <f aca="false">IF(A2211="","",IF(E2211="","",ROUND(+E2211*((1+D2211)^(1/12)-1),2)))</f>
        <v>#REF!</v>
      </c>
      <c r="I2211" s="662" t="e">
        <f aca="false">IF(A2211="","",+G2211-H2211)</f>
        <v>#REF!</v>
      </c>
      <c r="J2211" s="662" t="e">
        <f aca="false">IF(A2211="","",IF(#REF!="","",PMT((1+D2211)^(1/12)-1,(#REF!*12)-A2211+1,-E2211)))</f>
        <v>#REF!</v>
      </c>
    </row>
    <row r="2212" customFormat="false" ht="14.25" hidden="false" customHeight="false" outlineLevel="0" collapsed="false">
      <c r="A2212" s="660" t="e">
        <f aca="false">IF(A2211="","",IF(A2211=#REF!*12,"",+A2211+1))</f>
        <v>#REF!</v>
      </c>
      <c r="B2212" s="661" t="e">
        <f aca="false">IF(A2212="","",+B2211)</f>
        <v>#REF!</v>
      </c>
      <c r="C2212" s="661" t="e">
        <f aca="false">IF(A2212="","",IF(#REF!+'Plano Prestação Mensal Proposta'!A2212&gt;120,0,ROUND(IF(B2212&gt;0.045,(0.045*0.5),(0.5)*B2212),7)))</f>
        <v>#REF!</v>
      </c>
      <c r="D2212" s="661" t="e">
        <f aca="false">IF(A2212="","",+B2212-C2212)</f>
        <v>#REF!</v>
      </c>
      <c r="E2212" s="662" t="e">
        <f aca="false">IF(A2212="","",IF(F2211="","",+E2211-F2211))</f>
        <v>#REF!</v>
      </c>
      <c r="F2212" s="662" t="e">
        <f aca="false">IF(A2212="","",IF(J2212="","",+J2212-H2212))</f>
        <v>#REF!</v>
      </c>
      <c r="G2212" s="662" t="e">
        <f aca="false">IF(A2212="","",IF(E2212="","",ROUND(+E2212*((1+B2212)^(1/12)-1),2)))</f>
        <v>#REF!</v>
      </c>
      <c r="H2212" s="662" t="e">
        <f aca="false">IF(A2212="","",IF(E2212="","",ROUND(+E2212*((1+D2212)^(1/12)-1),2)))</f>
        <v>#REF!</v>
      </c>
      <c r="I2212" s="662" t="e">
        <f aca="false">IF(A2212="","",+G2212-H2212)</f>
        <v>#REF!</v>
      </c>
      <c r="J2212" s="662" t="e">
        <f aca="false">IF(A2212="","",IF(#REF!="","",PMT((1+D2212)^(1/12)-1,(#REF!*12)-A2212+1,-E2212)))</f>
        <v>#REF!</v>
      </c>
    </row>
    <row r="2213" customFormat="false" ht="14.25" hidden="false" customHeight="false" outlineLevel="0" collapsed="false">
      <c r="A2213" s="660" t="e">
        <f aca="false">IF(A2212="","",IF(A2212=#REF!*12,"",+A2212+1))</f>
        <v>#REF!</v>
      </c>
      <c r="B2213" s="661" t="e">
        <f aca="false">IF(A2213="","",+B2212)</f>
        <v>#REF!</v>
      </c>
      <c r="C2213" s="661" t="e">
        <f aca="false">IF(A2213="","",IF(#REF!+'Plano Prestação Mensal Proposta'!A2213&gt;120,0,ROUND(IF(B2213&gt;0.045,(0.045*0.5),(0.5)*B2213),7)))</f>
        <v>#REF!</v>
      </c>
      <c r="D2213" s="661" t="e">
        <f aca="false">IF(A2213="","",+B2213-C2213)</f>
        <v>#REF!</v>
      </c>
      <c r="E2213" s="662" t="e">
        <f aca="false">IF(A2213="","",IF(F2212="","",+E2212-F2212))</f>
        <v>#REF!</v>
      </c>
      <c r="F2213" s="662" t="e">
        <f aca="false">IF(A2213="","",IF(J2213="","",+J2213-H2213))</f>
        <v>#REF!</v>
      </c>
      <c r="G2213" s="662" t="e">
        <f aca="false">IF(A2213="","",IF(E2213="","",ROUND(+E2213*((1+B2213)^(1/12)-1),2)))</f>
        <v>#REF!</v>
      </c>
      <c r="H2213" s="662" t="e">
        <f aca="false">IF(A2213="","",IF(E2213="","",ROUND(+E2213*((1+D2213)^(1/12)-1),2)))</f>
        <v>#REF!</v>
      </c>
      <c r="I2213" s="662" t="e">
        <f aca="false">IF(A2213="","",+G2213-H2213)</f>
        <v>#REF!</v>
      </c>
      <c r="J2213" s="662" t="e">
        <f aca="false">IF(A2213="","",IF(#REF!="","",PMT((1+D2213)^(1/12)-1,(#REF!*12)-A2213+1,-E2213)))</f>
        <v>#REF!</v>
      </c>
    </row>
    <row r="2214" customFormat="false" ht="14.25" hidden="false" customHeight="false" outlineLevel="0" collapsed="false">
      <c r="A2214" s="660" t="e">
        <f aca="false">IF(A2213="","",IF(A2213=#REF!*12,"",+A2213+1))</f>
        <v>#REF!</v>
      </c>
      <c r="B2214" s="661" t="e">
        <f aca="false">IF(A2214="","",+B2213)</f>
        <v>#REF!</v>
      </c>
      <c r="C2214" s="661" t="e">
        <f aca="false">IF(A2214="","",IF(#REF!+'Plano Prestação Mensal Proposta'!A2214&gt;120,0,ROUND(IF(B2214&gt;0.045,(0.045*0.5),(0.5)*B2214),7)))</f>
        <v>#REF!</v>
      </c>
      <c r="D2214" s="661" t="e">
        <f aca="false">IF(A2214="","",+B2214-C2214)</f>
        <v>#REF!</v>
      </c>
      <c r="E2214" s="662" t="e">
        <f aca="false">IF(A2214="","",IF(F2213="","",+E2213-F2213))</f>
        <v>#REF!</v>
      </c>
      <c r="F2214" s="662" t="e">
        <f aca="false">IF(A2214="","",IF(J2214="","",+J2214-H2214))</f>
        <v>#REF!</v>
      </c>
      <c r="G2214" s="662" t="e">
        <f aca="false">IF(A2214="","",IF(E2214="","",ROUND(+E2214*((1+B2214)^(1/12)-1),2)))</f>
        <v>#REF!</v>
      </c>
      <c r="H2214" s="662" t="e">
        <f aca="false">IF(A2214="","",IF(E2214="","",ROUND(+E2214*((1+D2214)^(1/12)-1),2)))</f>
        <v>#REF!</v>
      </c>
      <c r="I2214" s="662" t="e">
        <f aca="false">IF(A2214="","",+G2214-H2214)</f>
        <v>#REF!</v>
      </c>
      <c r="J2214" s="662" t="e">
        <f aca="false">IF(A2214="","",IF(#REF!="","",PMT((1+D2214)^(1/12)-1,(#REF!*12)-A2214+1,-E2214)))</f>
        <v>#REF!</v>
      </c>
    </row>
    <row r="2215" customFormat="false" ht="14.25" hidden="false" customHeight="false" outlineLevel="0" collapsed="false">
      <c r="A2215" s="660" t="e">
        <f aca="false">IF(A2214="","",IF(A2214=#REF!*12,"",+A2214+1))</f>
        <v>#REF!</v>
      </c>
      <c r="B2215" s="661" t="e">
        <f aca="false">IF(A2215="","",+B2214)</f>
        <v>#REF!</v>
      </c>
      <c r="C2215" s="661" t="e">
        <f aca="false">IF(A2215="","",IF(#REF!+'Plano Prestação Mensal Proposta'!A2215&gt;120,0,ROUND(IF(B2215&gt;0.045,(0.045*0.5),(0.5)*B2215),7)))</f>
        <v>#REF!</v>
      </c>
      <c r="D2215" s="661" t="e">
        <f aca="false">IF(A2215="","",+B2215-C2215)</f>
        <v>#REF!</v>
      </c>
      <c r="E2215" s="662" t="e">
        <f aca="false">IF(A2215="","",IF(F2214="","",+E2214-F2214))</f>
        <v>#REF!</v>
      </c>
      <c r="F2215" s="662" t="e">
        <f aca="false">IF(A2215="","",IF(J2215="","",+J2215-H2215))</f>
        <v>#REF!</v>
      </c>
      <c r="G2215" s="662" t="e">
        <f aca="false">IF(A2215="","",IF(E2215="","",ROUND(+E2215*((1+B2215)^(1/12)-1),2)))</f>
        <v>#REF!</v>
      </c>
      <c r="H2215" s="662" t="e">
        <f aca="false">IF(A2215="","",IF(E2215="","",ROUND(+E2215*((1+D2215)^(1/12)-1),2)))</f>
        <v>#REF!</v>
      </c>
      <c r="I2215" s="662" t="e">
        <f aca="false">IF(A2215="","",+G2215-H2215)</f>
        <v>#REF!</v>
      </c>
      <c r="J2215" s="662" t="e">
        <f aca="false">IF(A2215="","",IF(#REF!="","",PMT((1+D2215)^(1/12)-1,(#REF!*12)-A2215+1,-E2215)))</f>
        <v>#REF!</v>
      </c>
    </row>
    <row r="2216" customFormat="false" ht="14.25" hidden="false" customHeight="false" outlineLevel="0" collapsed="false">
      <c r="A2216" s="660" t="e">
        <f aca="false">IF(A2215="","",IF(A2215=#REF!*12,"",+A2215+1))</f>
        <v>#REF!</v>
      </c>
      <c r="B2216" s="661" t="e">
        <f aca="false">IF(A2216="","",+B2215)</f>
        <v>#REF!</v>
      </c>
      <c r="C2216" s="661" t="e">
        <f aca="false">IF(A2216="","",IF(#REF!+'Plano Prestação Mensal Proposta'!A2216&gt;120,0,ROUND(IF(B2216&gt;0.045,(0.045*0.5),(0.5)*B2216),7)))</f>
        <v>#REF!</v>
      </c>
      <c r="D2216" s="661" t="e">
        <f aca="false">IF(A2216="","",+B2216-C2216)</f>
        <v>#REF!</v>
      </c>
      <c r="E2216" s="662" t="e">
        <f aca="false">IF(A2216="","",IF(F2215="","",+E2215-F2215))</f>
        <v>#REF!</v>
      </c>
      <c r="F2216" s="662" t="e">
        <f aca="false">IF(A2216="","",IF(J2216="","",+J2216-H2216))</f>
        <v>#REF!</v>
      </c>
      <c r="G2216" s="662" t="e">
        <f aca="false">IF(A2216="","",IF(E2216="","",ROUND(+E2216*((1+B2216)^(1/12)-1),2)))</f>
        <v>#REF!</v>
      </c>
      <c r="H2216" s="662" t="e">
        <f aca="false">IF(A2216="","",IF(E2216="","",ROUND(+E2216*((1+D2216)^(1/12)-1),2)))</f>
        <v>#REF!</v>
      </c>
      <c r="I2216" s="662" t="e">
        <f aca="false">IF(A2216="","",+G2216-H2216)</f>
        <v>#REF!</v>
      </c>
      <c r="J2216" s="662" t="e">
        <f aca="false">IF(A2216="","",IF(#REF!="","",PMT((1+D2216)^(1/12)-1,(#REF!*12)-A2216+1,-E2216)))</f>
        <v>#REF!</v>
      </c>
    </row>
    <row r="2217" customFormat="false" ht="14.25" hidden="false" customHeight="false" outlineLevel="0" collapsed="false">
      <c r="A2217" s="660" t="e">
        <f aca="false">IF(A2216="","",IF(A2216=#REF!*12,"",+A2216+1))</f>
        <v>#REF!</v>
      </c>
      <c r="B2217" s="661" t="e">
        <f aca="false">IF(A2217="","",+B2216)</f>
        <v>#REF!</v>
      </c>
      <c r="C2217" s="661" t="e">
        <f aca="false">IF(A2217="","",IF(#REF!+'Plano Prestação Mensal Proposta'!A2217&gt;120,0,ROUND(IF(B2217&gt;0.045,(0.045*0.5),(0.5)*B2217),7)))</f>
        <v>#REF!</v>
      </c>
      <c r="D2217" s="661" t="e">
        <f aca="false">IF(A2217="","",+B2217-C2217)</f>
        <v>#REF!</v>
      </c>
      <c r="E2217" s="662" t="e">
        <f aca="false">IF(A2217="","",IF(F2216="","",+E2216-F2216))</f>
        <v>#REF!</v>
      </c>
      <c r="F2217" s="662" t="e">
        <f aca="false">IF(A2217="","",IF(J2217="","",+J2217-H2217))</f>
        <v>#REF!</v>
      </c>
      <c r="G2217" s="662" t="e">
        <f aca="false">IF(A2217="","",IF(E2217="","",ROUND(+E2217*((1+B2217)^(1/12)-1),2)))</f>
        <v>#REF!</v>
      </c>
      <c r="H2217" s="662" t="e">
        <f aca="false">IF(A2217="","",IF(E2217="","",ROUND(+E2217*((1+D2217)^(1/12)-1),2)))</f>
        <v>#REF!</v>
      </c>
      <c r="I2217" s="662" t="e">
        <f aca="false">IF(A2217="","",+G2217-H2217)</f>
        <v>#REF!</v>
      </c>
      <c r="J2217" s="662" t="e">
        <f aca="false">IF(A2217="","",IF(#REF!="","",PMT((1+D2217)^(1/12)-1,(#REF!*12)-A2217+1,-E2217)))</f>
        <v>#REF!</v>
      </c>
    </row>
    <row r="2218" customFormat="false" ht="14.25" hidden="false" customHeight="false" outlineLevel="0" collapsed="false">
      <c r="A2218" s="660" t="e">
        <f aca="false">IF(A2217="","",IF(A2217=#REF!*12,"",+A2217+1))</f>
        <v>#REF!</v>
      </c>
      <c r="B2218" s="661" t="e">
        <f aca="false">IF(A2218="","",+B2217)</f>
        <v>#REF!</v>
      </c>
      <c r="C2218" s="661" t="e">
        <f aca="false">IF(A2218="","",IF(#REF!+'Plano Prestação Mensal Proposta'!A2218&gt;120,0,ROUND(IF(B2218&gt;0.045,(0.045*0.5),(0.5)*B2218),7)))</f>
        <v>#REF!</v>
      </c>
      <c r="D2218" s="661" t="e">
        <f aca="false">IF(A2218="","",+B2218-C2218)</f>
        <v>#REF!</v>
      </c>
      <c r="E2218" s="662" t="e">
        <f aca="false">IF(A2218="","",IF(F2217="","",+E2217-F2217))</f>
        <v>#REF!</v>
      </c>
      <c r="F2218" s="662" t="e">
        <f aca="false">IF(A2218="","",IF(J2218="","",+J2218-H2218))</f>
        <v>#REF!</v>
      </c>
      <c r="G2218" s="662" t="e">
        <f aca="false">IF(A2218="","",IF(E2218="","",ROUND(+E2218*((1+B2218)^(1/12)-1),2)))</f>
        <v>#REF!</v>
      </c>
      <c r="H2218" s="662" t="e">
        <f aca="false">IF(A2218="","",IF(E2218="","",ROUND(+E2218*((1+D2218)^(1/12)-1),2)))</f>
        <v>#REF!</v>
      </c>
      <c r="I2218" s="662" t="e">
        <f aca="false">IF(A2218="","",+G2218-H2218)</f>
        <v>#REF!</v>
      </c>
      <c r="J2218" s="662" t="e">
        <f aca="false">IF(A2218="","",IF(#REF!="","",PMT((1+D2218)^(1/12)-1,(#REF!*12)-A2218+1,-E2218)))</f>
        <v>#REF!</v>
      </c>
    </row>
    <row r="2219" customFormat="false" ht="14.25" hidden="false" customHeight="false" outlineLevel="0" collapsed="false">
      <c r="A2219" s="660" t="e">
        <f aca="false">IF(A2218="","",IF(A2218=#REF!*12,"",+A2218+1))</f>
        <v>#REF!</v>
      </c>
      <c r="B2219" s="661" t="e">
        <f aca="false">IF(A2219="","",+B2218)</f>
        <v>#REF!</v>
      </c>
      <c r="C2219" s="661" t="e">
        <f aca="false">IF(A2219="","",IF(#REF!+'Plano Prestação Mensal Proposta'!A2219&gt;120,0,ROUND(IF(B2219&gt;0.045,(0.045*0.5),(0.5)*B2219),7)))</f>
        <v>#REF!</v>
      </c>
      <c r="D2219" s="661" t="e">
        <f aca="false">IF(A2219="","",+B2219-C2219)</f>
        <v>#REF!</v>
      </c>
      <c r="E2219" s="662" t="e">
        <f aca="false">IF(A2219="","",IF(F2218="","",+E2218-F2218))</f>
        <v>#REF!</v>
      </c>
      <c r="F2219" s="662" t="e">
        <f aca="false">IF(A2219="","",IF(J2219="","",+J2219-H2219))</f>
        <v>#REF!</v>
      </c>
      <c r="G2219" s="662" t="e">
        <f aca="false">IF(A2219="","",IF(E2219="","",ROUND(+E2219*((1+B2219)^(1/12)-1),2)))</f>
        <v>#REF!</v>
      </c>
      <c r="H2219" s="662" t="e">
        <f aca="false">IF(A2219="","",IF(E2219="","",ROUND(+E2219*((1+D2219)^(1/12)-1),2)))</f>
        <v>#REF!</v>
      </c>
      <c r="I2219" s="662" t="e">
        <f aca="false">IF(A2219="","",+G2219-H2219)</f>
        <v>#REF!</v>
      </c>
      <c r="J2219" s="662" t="e">
        <f aca="false">IF(A2219="","",IF(#REF!="","",PMT((1+D2219)^(1/12)-1,(#REF!*12)-A2219+1,-E2219)))</f>
        <v>#REF!</v>
      </c>
    </row>
    <row r="2220" customFormat="false" ht="14.25" hidden="false" customHeight="false" outlineLevel="0" collapsed="false">
      <c r="A2220" s="660" t="e">
        <f aca="false">IF(A2219="","",IF(A2219=#REF!*12,"",+A2219+1))</f>
        <v>#REF!</v>
      </c>
      <c r="B2220" s="661" t="e">
        <f aca="false">IF(A2220="","",+B2219)</f>
        <v>#REF!</v>
      </c>
      <c r="C2220" s="661" t="e">
        <f aca="false">IF(A2220="","",IF(#REF!+'Plano Prestação Mensal Proposta'!A2220&gt;120,0,ROUND(IF(B2220&gt;0.045,(0.045*0.5),(0.5)*B2220),7)))</f>
        <v>#REF!</v>
      </c>
      <c r="D2220" s="661" t="e">
        <f aca="false">IF(A2220="","",+B2220-C2220)</f>
        <v>#REF!</v>
      </c>
      <c r="E2220" s="662" t="e">
        <f aca="false">IF(A2220="","",IF(F2219="","",+E2219-F2219))</f>
        <v>#REF!</v>
      </c>
      <c r="F2220" s="662" t="e">
        <f aca="false">IF(A2220="","",IF(J2220="","",+J2220-H2220))</f>
        <v>#REF!</v>
      </c>
      <c r="G2220" s="662" t="e">
        <f aca="false">IF(A2220="","",IF(E2220="","",ROUND(+E2220*((1+B2220)^(1/12)-1),2)))</f>
        <v>#REF!</v>
      </c>
      <c r="H2220" s="662" t="e">
        <f aca="false">IF(A2220="","",IF(E2220="","",ROUND(+E2220*((1+D2220)^(1/12)-1),2)))</f>
        <v>#REF!</v>
      </c>
      <c r="I2220" s="662" t="e">
        <f aca="false">IF(A2220="","",+G2220-H2220)</f>
        <v>#REF!</v>
      </c>
      <c r="J2220" s="662" t="e">
        <f aca="false">IF(A2220="","",IF(#REF!="","",PMT((1+D2220)^(1/12)-1,(#REF!*12)-A2220+1,-E2220)))</f>
        <v>#REF!</v>
      </c>
    </row>
    <row r="2221" customFormat="false" ht="14.25" hidden="false" customHeight="false" outlineLevel="0" collapsed="false">
      <c r="A2221" s="660" t="e">
        <f aca="false">IF(A2220="","",IF(A2220=#REF!*12,"",+A2220+1))</f>
        <v>#REF!</v>
      </c>
      <c r="B2221" s="661" t="e">
        <f aca="false">IF(A2221="","",+B2220)</f>
        <v>#REF!</v>
      </c>
      <c r="C2221" s="661" t="e">
        <f aca="false">IF(A2221="","",IF(#REF!+'Plano Prestação Mensal Proposta'!A2221&gt;120,0,ROUND(IF(B2221&gt;0.045,(0.045*0.5),(0.5)*B2221),7)))</f>
        <v>#REF!</v>
      </c>
      <c r="D2221" s="661" t="e">
        <f aca="false">IF(A2221="","",+B2221-C2221)</f>
        <v>#REF!</v>
      </c>
      <c r="E2221" s="662" t="e">
        <f aca="false">IF(A2221="","",IF(F2220="","",+E2220-F2220))</f>
        <v>#REF!</v>
      </c>
      <c r="F2221" s="662" t="e">
        <f aca="false">IF(A2221="","",IF(J2221="","",+J2221-H2221))</f>
        <v>#REF!</v>
      </c>
      <c r="G2221" s="662" t="e">
        <f aca="false">IF(A2221="","",IF(E2221="","",ROUND(+E2221*((1+B2221)^(1/12)-1),2)))</f>
        <v>#REF!</v>
      </c>
      <c r="H2221" s="662" t="e">
        <f aca="false">IF(A2221="","",IF(E2221="","",ROUND(+E2221*((1+D2221)^(1/12)-1),2)))</f>
        <v>#REF!</v>
      </c>
      <c r="I2221" s="662" t="e">
        <f aca="false">IF(A2221="","",+G2221-H2221)</f>
        <v>#REF!</v>
      </c>
      <c r="J2221" s="662" t="e">
        <f aca="false">IF(A2221="","",IF(#REF!="","",PMT((1+D2221)^(1/12)-1,(#REF!*12)-A2221+1,-E2221)))</f>
        <v>#REF!</v>
      </c>
    </row>
    <row r="2222" customFormat="false" ht="14.25" hidden="false" customHeight="false" outlineLevel="0" collapsed="false">
      <c r="A2222" s="660" t="e">
        <f aca="false">IF(A2221="","",IF(A2221=#REF!*12,"",+A2221+1))</f>
        <v>#REF!</v>
      </c>
      <c r="B2222" s="661" t="e">
        <f aca="false">IF(A2222="","",+B2221)</f>
        <v>#REF!</v>
      </c>
      <c r="C2222" s="661" t="e">
        <f aca="false">IF(A2222="","",IF(#REF!+'Plano Prestação Mensal Proposta'!A2222&gt;120,0,ROUND(IF(B2222&gt;0.045,(0.045*0.5),(0.5)*B2222),7)))</f>
        <v>#REF!</v>
      </c>
      <c r="D2222" s="661" t="e">
        <f aca="false">IF(A2222="","",+B2222-C2222)</f>
        <v>#REF!</v>
      </c>
      <c r="E2222" s="662" t="e">
        <f aca="false">IF(A2222="","",IF(F2221="","",+E2221-F2221))</f>
        <v>#REF!</v>
      </c>
      <c r="F2222" s="662" t="e">
        <f aca="false">IF(A2222="","",IF(J2222="","",+J2222-H2222))</f>
        <v>#REF!</v>
      </c>
      <c r="G2222" s="662" t="e">
        <f aca="false">IF(A2222="","",IF(E2222="","",ROUND(+E2222*((1+B2222)^(1/12)-1),2)))</f>
        <v>#REF!</v>
      </c>
      <c r="H2222" s="662" t="e">
        <f aca="false">IF(A2222="","",IF(E2222="","",ROUND(+E2222*((1+D2222)^(1/12)-1),2)))</f>
        <v>#REF!</v>
      </c>
      <c r="I2222" s="662" t="e">
        <f aca="false">IF(A2222="","",+G2222-H2222)</f>
        <v>#REF!</v>
      </c>
      <c r="J2222" s="662" t="e">
        <f aca="false">IF(A2222="","",IF(#REF!="","",PMT((1+D2222)^(1/12)-1,(#REF!*12)-A2222+1,-E2222)))</f>
        <v>#REF!</v>
      </c>
    </row>
    <row r="2223" customFormat="false" ht="14.25" hidden="false" customHeight="false" outlineLevel="0" collapsed="false">
      <c r="A2223" s="660" t="e">
        <f aca="false">IF(A2222="","",IF(A2222=#REF!*12,"",+A2222+1))</f>
        <v>#REF!</v>
      </c>
      <c r="B2223" s="661" t="e">
        <f aca="false">IF(A2223="","",+B2222)</f>
        <v>#REF!</v>
      </c>
      <c r="C2223" s="661" t="e">
        <f aca="false">IF(A2223="","",IF(#REF!+'Plano Prestação Mensal Proposta'!A2223&gt;120,0,ROUND(IF(B2223&gt;0.045,(0.045*0.5),(0.5)*B2223),7)))</f>
        <v>#REF!</v>
      </c>
      <c r="D2223" s="661" t="e">
        <f aca="false">IF(A2223="","",+B2223-C2223)</f>
        <v>#REF!</v>
      </c>
      <c r="E2223" s="662" t="e">
        <f aca="false">IF(A2223="","",IF(F2222="","",+E2222-F2222))</f>
        <v>#REF!</v>
      </c>
      <c r="F2223" s="662" t="e">
        <f aca="false">IF(A2223="","",IF(J2223="","",+J2223-H2223))</f>
        <v>#REF!</v>
      </c>
      <c r="G2223" s="662" t="e">
        <f aca="false">IF(A2223="","",IF(E2223="","",ROUND(+E2223*((1+B2223)^(1/12)-1),2)))</f>
        <v>#REF!</v>
      </c>
      <c r="H2223" s="662" t="e">
        <f aca="false">IF(A2223="","",IF(E2223="","",ROUND(+E2223*((1+D2223)^(1/12)-1),2)))</f>
        <v>#REF!</v>
      </c>
      <c r="I2223" s="662" t="e">
        <f aca="false">IF(A2223="","",+G2223-H2223)</f>
        <v>#REF!</v>
      </c>
      <c r="J2223" s="662" t="e">
        <f aca="false">IF(A2223="","",IF(#REF!="","",PMT((1+D2223)^(1/12)-1,(#REF!*12)-A2223+1,-E2223)))</f>
        <v>#REF!</v>
      </c>
    </row>
    <row r="2224" customFormat="false" ht="14.25" hidden="false" customHeight="false" outlineLevel="0" collapsed="false">
      <c r="A2224" s="660" t="e">
        <f aca="false">IF(A2223="","",IF(A2223=#REF!*12,"",+A2223+1))</f>
        <v>#REF!</v>
      </c>
      <c r="B2224" s="661" t="e">
        <f aca="false">IF(A2224="","",+B2223)</f>
        <v>#REF!</v>
      </c>
      <c r="C2224" s="661" t="e">
        <f aca="false">IF(A2224="","",IF(#REF!+'Plano Prestação Mensal Proposta'!A2224&gt;120,0,ROUND(IF(B2224&gt;0.045,(0.045*0.5),(0.5)*B2224),7)))</f>
        <v>#REF!</v>
      </c>
      <c r="D2224" s="661" t="e">
        <f aca="false">IF(A2224="","",+B2224-C2224)</f>
        <v>#REF!</v>
      </c>
      <c r="E2224" s="662" t="e">
        <f aca="false">IF(A2224="","",IF(F2223="","",+E2223-F2223))</f>
        <v>#REF!</v>
      </c>
      <c r="F2224" s="662" t="e">
        <f aca="false">IF(A2224="","",IF(J2224="","",+J2224-H2224))</f>
        <v>#REF!</v>
      </c>
      <c r="G2224" s="662" t="e">
        <f aca="false">IF(A2224="","",IF(E2224="","",ROUND(+E2224*((1+B2224)^(1/12)-1),2)))</f>
        <v>#REF!</v>
      </c>
      <c r="H2224" s="662" t="e">
        <f aca="false">IF(A2224="","",IF(E2224="","",ROUND(+E2224*((1+D2224)^(1/12)-1),2)))</f>
        <v>#REF!</v>
      </c>
      <c r="I2224" s="662" t="e">
        <f aca="false">IF(A2224="","",+G2224-H2224)</f>
        <v>#REF!</v>
      </c>
      <c r="J2224" s="662" t="e">
        <f aca="false">IF(A2224="","",IF(#REF!="","",PMT((1+D2224)^(1/12)-1,(#REF!*12)-A2224+1,-E2224)))</f>
        <v>#REF!</v>
      </c>
    </row>
    <row r="2225" customFormat="false" ht="14.25" hidden="false" customHeight="false" outlineLevel="0" collapsed="false">
      <c r="A2225" s="660" t="e">
        <f aca="false">IF(A2224="","",IF(A2224=#REF!*12,"",+A2224+1))</f>
        <v>#REF!</v>
      </c>
      <c r="B2225" s="661" t="e">
        <f aca="false">IF(A2225="","",+B2224)</f>
        <v>#REF!</v>
      </c>
      <c r="C2225" s="661" t="e">
        <f aca="false">IF(A2225="","",IF(#REF!+'Plano Prestação Mensal Proposta'!A2225&gt;120,0,ROUND(IF(B2225&gt;0.045,(0.045*0.5),(0.5)*B2225),7)))</f>
        <v>#REF!</v>
      </c>
      <c r="D2225" s="661" t="e">
        <f aca="false">IF(A2225="","",+B2225-C2225)</f>
        <v>#REF!</v>
      </c>
      <c r="E2225" s="662" t="e">
        <f aca="false">IF(A2225="","",IF(F2224="","",+E2224-F2224))</f>
        <v>#REF!</v>
      </c>
      <c r="F2225" s="662" t="e">
        <f aca="false">IF(A2225="","",IF(J2225="","",+J2225-H2225))</f>
        <v>#REF!</v>
      </c>
      <c r="G2225" s="662" t="e">
        <f aca="false">IF(A2225="","",IF(E2225="","",ROUND(+E2225*((1+B2225)^(1/12)-1),2)))</f>
        <v>#REF!</v>
      </c>
      <c r="H2225" s="662" t="e">
        <f aca="false">IF(A2225="","",IF(E2225="","",ROUND(+E2225*((1+D2225)^(1/12)-1),2)))</f>
        <v>#REF!</v>
      </c>
      <c r="I2225" s="662" t="e">
        <f aca="false">IF(A2225="","",+G2225-H2225)</f>
        <v>#REF!</v>
      </c>
      <c r="J2225" s="662" t="e">
        <f aca="false">IF(A2225="","",IF(#REF!="","",PMT((1+D2225)^(1/12)-1,(#REF!*12)-A2225+1,-E2225)))</f>
        <v>#REF!</v>
      </c>
    </row>
    <row r="2226" customFormat="false" ht="14.25" hidden="false" customHeight="false" outlineLevel="0" collapsed="false">
      <c r="A2226" s="660" t="e">
        <f aca="false">IF(A2225="","",IF(A2225=#REF!*12,"",+A2225+1))</f>
        <v>#REF!</v>
      </c>
      <c r="B2226" s="661" t="e">
        <f aca="false">IF(A2226="","",+B2225)</f>
        <v>#REF!</v>
      </c>
      <c r="C2226" s="661" t="e">
        <f aca="false">IF(A2226="","",IF(#REF!+'Plano Prestação Mensal Proposta'!A2226&gt;120,0,ROUND(IF(B2226&gt;0.045,(0.045*0.5),(0.5)*B2226),7)))</f>
        <v>#REF!</v>
      </c>
      <c r="D2226" s="661" t="e">
        <f aca="false">IF(A2226="","",+B2226-C2226)</f>
        <v>#REF!</v>
      </c>
      <c r="E2226" s="662" t="e">
        <f aca="false">IF(A2226="","",IF(F2225="","",+E2225-F2225))</f>
        <v>#REF!</v>
      </c>
      <c r="F2226" s="662" t="e">
        <f aca="false">IF(A2226="","",IF(J2226="","",+J2226-H2226))</f>
        <v>#REF!</v>
      </c>
      <c r="G2226" s="662" t="e">
        <f aca="false">IF(A2226="","",IF(E2226="","",ROUND(+E2226*((1+B2226)^(1/12)-1),2)))</f>
        <v>#REF!</v>
      </c>
      <c r="H2226" s="662" t="e">
        <f aca="false">IF(A2226="","",IF(E2226="","",ROUND(+E2226*((1+D2226)^(1/12)-1),2)))</f>
        <v>#REF!</v>
      </c>
      <c r="I2226" s="662" t="e">
        <f aca="false">IF(A2226="","",+G2226-H2226)</f>
        <v>#REF!</v>
      </c>
      <c r="J2226" s="662" t="e">
        <f aca="false">IF(A2226="","",IF(#REF!="","",PMT((1+D2226)^(1/12)-1,(#REF!*12)-A2226+1,-E2226)))</f>
        <v>#REF!</v>
      </c>
    </row>
    <row r="2227" customFormat="false" ht="14.25" hidden="false" customHeight="false" outlineLevel="0" collapsed="false">
      <c r="A2227" s="660" t="e">
        <f aca="false">IF(A2226="","",IF(A2226=#REF!*12,"",+A2226+1))</f>
        <v>#REF!</v>
      </c>
      <c r="B2227" s="661" t="e">
        <f aca="false">IF(A2227="","",+B2226)</f>
        <v>#REF!</v>
      </c>
      <c r="C2227" s="661" t="e">
        <f aca="false">IF(A2227="","",IF(#REF!+'Plano Prestação Mensal Proposta'!A2227&gt;120,0,ROUND(IF(B2227&gt;0.045,(0.045*0.5),(0.5)*B2227),7)))</f>
        <v>#REF!</v>
      </c>
      <c r="D2227" s="661" t="e">
        <f aca="false">IF(A2227="","",+B2227-C2227)</f>
        <v>#REF!</v>
      </c>
      <c r="E2227" s="662" t="e">
        <f aca="false">IF(A2227="","",IF(F2226="","",+E2226-F2226))</f>
        <v>#REF!</v>
      </c>
      <c r="F2227" s="662" t="e">
        <f aca="false">IF(A2227="","",IF(J2227="","",+J2227-H2227))</f>
        <v>#REF!</v>
      </c>
      <c r="G2227" s="662" t="e">
        <f aca="false">IF(A2227="","",IF(E2227="","",ROUND(+E2227*((1+B2227)^(1/12)-1),2)))</f>
        <v>#REF!</v>
      </c>
      <c r="H2227" s="662" t="e">
        <f aca="false">IF(A2227="","",IF(E2227="","",ROUND(+E2227*((1+D2227)^(1/12)-1),2)))</f>
        <v>#REF!</v>
      </c>
      <c r="I2227" s="662" t="e">
        <f aca="false">IF(A2227="","",+G2227-H2227)</f>
        <v>#REF!</v>
      </c>
      <c r="J2227" s="662" t="e">
        <f aca="false">IF(A2227="","",IF(#REF!="","",PMT((1+D2227)^(1/12)-1,(#REF!*12)-A2227+1,-E2227)))</f>
        <v>#REF!</v>
      </c>
    </row>
    <row r="2228" customFormat="false" ht="14.25" hidden="false" customHeight="false" outlineLevel="0" collapsed="false">
      <c r="A2228" s="660" t="e">
        <f aca="false">IF(A2227="","",IF(A2227=#REF!*12,"",+A2227+1))</f>
        <v>#REF!</v>
      </c>
      <c r="B2228" s="661" t="e">
        <f aca="false">IF(A2228="","",+B2227)</f>
        <v>#REF!</v>
      </c>
      <c r="C2228" s="661" t="e">
        <f aca="false">IF(A2228="","",IF(#REF!+'Plano Prestação Mensal Proposta'!A2228&gt;120,0,ROUND(IF(B2228&gt;0.045,(0.045*0.5),(0.5)*B2228),7)))</f>
        <v>#REF!</v>
      </c>
      <c r="D2228" s="661" t="e">
        <f aca="false">IF(A2228="","",+B2228-C2228)</f>
        <v>#REF!</v>
      </c>
      <c r="E2228" s="662" t="e">
        <f aca="false">IF(A2228="","",IF(F2227="","",+E2227-F2227))</f>
        <v>#REF!</v>
      </c>
      <c r="F2228" s="662" t="e">
        <f aca="false">IF(A2228="","",IF(J2228="","",+J2228-H2228))</f>
        <v>#REF!</v>
      </c>
      <c r="G2228" s="662" t="e">
        <f aca="false">IF(A2228="","",IF(E2228="","",ROUND(+E2228*((1+B2228)^(1/12)-1),2)))</f>
        <v>#REF!</v>
      </c>
      <c r="H2228" s="662" t="e">
        <f aca="false">IF(A2228="","",IF(E2228="","",ROUND(+E2228*((1+D2228)^(1/12)-1),2)))</f>
        <v>#REF!</v>
      </c>
      <c r="I2228" s="662" t="e">
        <f aca="false">IF(A2228="","",+G2228-H2228)</f>
        <v>#REF!</v>
      </c>
      <c r="J2228" s="662" t="e">
        <f aca="false">IF(A2228="","",IF(#REF!="","",PMT((1+D2228)^(1/12)-1,(#REF!*12)-A2228+1,-E2228)))</f>
        <v>#REF!</v>
      </c>
    </row>
    <row r="2229" customFormat="false" ht="14.25" hidden="false" customHeight="false" outlineLevel="0" collapsed="false">
      <c r="A2229" s="660" t="e">
        <f aca="false">IF(A2228="","",IF(A2228=#REF!*12,"",+A2228+1))</f>
        <v>#REF!</v>
      </c>
      <c r="B2229" s="661" t="e">
        <f aca="false">IF(A2229="","",+B2228)</f>
        <v>#REF!</v>
      </c>
      <c r="C2229" s="661" t="e">
        <f aca="false">IF(A2229="","",IF(#REF!+'Plano Prestação Mensal Proposta'!A2229&gt;120,0,ROUND(IF(B2229&gt;0.045,(0.045*0.5),(0.5)*B2229),7)))</f>
        <v>#REF!</v>
      </c>
      <c r="D2229" s="661" t="e">
        <f aca="false">IF(A2229="","",+B2229-C2229)</f>
        <v>#REF!</v>
      </c>
      <c r="E2229" s="662" t="e">
        <f aca="false">IF(A2229="","",IF(F2228="","",+E2228-F2228))</f>
        <v>#REF!</v>
      </c>
      <c r="F2229" s="662" t="e">
        <f aca="false">IF(A2229="","",IF(J2229="","",+J2229-H2229))</f>
        <v>#REF!</v>
      </c>
      <c r="G2229" s="662" t="e">
        <f aca="false">IF(A2229="","",IF(E2229="","",ROUND(+E2229*((1+B2229)^(1/12)-1),2)))</f>
        <v>#REF!</v>
      </c>
      <c r="H2229" s="662" t="e">
        <f aca="false">IF(A2229="","",IF(E2229="","",ROUND(+E2229*((1+D2229)^(1/12)-1),2)))</f>
        <v>#REF!</v>
      </c>
      <c r="I2229" s="662" t="e">
        <f aca="false">IF(A2229="","",+G2229-H2229)</f>
        <v>#REF!</v>
      </c>
      <c r="J2229" s="662" t="e">
        <f aca="false">IF(A2229="","",IF(#REF!="","",PMT((1+D2229)^(1/12)-1,(#REF!*12)-A2229+1,-E2229)))</f>
        <v>#REF!</v>
      </c>
    </row>
    <row r="2230" customFormat="false" ht="14.25" hidden="false" customHeight="false" outlineLevel="0" collapsed="false">
      <c r="A2230" s="660" t="e">
        <f aca="false">IF(A2229="","",IF(A2229=#REF!*12,"",+A2229+1))</f>
        <v>#REF!</v>
      </c>
      <c r="B2230" s="661" t="e">
        <f aca="false">IF(A2230="","",+B2229)</f>
        <v>#REF!</v>
      </c>
      <c r="C2230" s="661" t="e">
        <f aca="false">IF(A2230="","",IF(#REF!+'Plano Prestação Mensal Proposta'!A2230&gt;120,0,ROUND(IF(B2230&gt;0.045,(0.045*0.5),(0.5)*B2230),7)))</f>
        <v>#REF!</v>
      </c>
      <c r="D2230" s="661" t="e">
        <f aca="false">IF(A2230="","",+B2230-C2230)</f>
        <v>#REF!</v>
      </c>
      <c r="E2230" s="662" t="e">
        <f aca="false">IF(A2230="","",IF(F2229="","",+E2229-F2229))</f>
        <v>#REF!</v>
      </c>
      <c r="F2230" s="662" t="e">
        <f aca="false">IF(A2230="","",IF(J2230="","",+J2230-H2230))</f>
        <v>#REF!</v>
      </c>
      <c r="G2230" s="662" t="e">
        <f aca="false">IF(A2230="","",IF(E2230="","",ROUND(+E2230*((1+B2230)^(1/12)-1),2)))</f>
        <v>#REF!</v>
      </c>
      <c r="H2230" s="662" t="e">
        <f aca="false">IF(A2230="","",IF(E2230="","",ROUND(+E2230*((1+D2230)^(1/12)-1),2)))</f>
        <v>#REF!</v>
      </c>
      <c r="I2230" s="662" t="e">
        <f aca="false">IF(A2230="","",+G2230-H2230)</f>
        <v>#REF!</v>
      </c>
      <c r="J2230" s="662" t="e">
        <f aca="false">IF(A2230="","",IF(#REF!="","",PMT((1+D2230)^(1/12)-1,(#REF!*12)-A2230+1,-E2230)))</f>
        <v>#REF!</v>
      </c>
    </row>
    <row r="2231" customFormat="false" ht="14.25" hidden="false" customHeight="false" outlineLevel="0" collapsed="false">
      <c r="A2231" s="660" t="e">
        <f aca="false">IF(A2230="","",IF(A2230=#REF!*12,"",+A2230+1))</f>
        <v>#REF!</v>
      </c>
      <c r="B2231" s="661" t="e">
        <f aca="false">IF(A2231="","",+B2230)</f>
        <v>#REF!</v>
      </c>
      <c r="C2231" s="661" t="e">
        <f aca="false">IF(A2231="","",IF(#REF!+'Plano Prestação Mensal Proposta'!A2231&gt;120,0,ROUND(IF(B2231&gt;0.045,(0.045*0.5),(0.5)*B2231),7)))</f>
        <v>#REF!</v>
      </c>
      <c r="D2231" s="661" t="e">
        <f aca="false">IF(A2231="","",+B2231-C2231)</f>
        <v>#REF!</v>
      </c>
      <c r="E2231" s="662" t="e">
        <f aca="false">IF(A2231="","",IF(F2230="","",+E2230-F2230))</f>
        <v>#REF!</v>
      </c>
      <c r="F2231" s="662" t="e">
        <f aca="false">IF(A2231="","",IF(J2231="","",+J2231-H2231))</f>
        <v>#REF!</v>
      </c>
      <c r="G2231" s="662" t="e">
        <f aca="false">IF(A2231="","",IF(E2231="","",ROUND(+E2231*((1+B2231)^(1/12)-1),2)))</f>
        <v>#REF!</v>
      </c>
      <c r="H2231" s="662" t="e">
        <f aca="false">IF(A2231="","",IF(E2231="","",ROUND(+E2231*((1+D2231)^(1/12)-1),2)))</f>
        <v>#REF!</v>
      </c>
      <c r="I2231" s="662" t="e">
        <f aca="false">IF(A2231="","",+G2231-H2231)</f>
        <v>#REF!</v>
      </c>
      <c r="J2231" s="662" t="e">
        <f aca="false">IF(A2231="","",IF(#REF!="","",PMT((1+D2231)^(1/12)-1,(#REF!*12)-A2231+1,-E2231)))</f>
        <v>#REF!</v>
      </c>
    </row>
    <row r="2232" customFormat="false" ht="14.25" hidden="false" customHeight="false" outlineLevel="0" collapsed="false">
      <c r="A2232" s="660" t="e">
        <f aca="false">IF(A2231="","",IF(A2231=#REF!*12,"",+A2231+1))</f>
        <v>#REF!</v>
      </c>
      <c r="B2232" s="661" t="e">
        <f aca="false">IF(A2232="","",+B2231)</f>
        <v>#REF!</v>
      </c>
      <c r="C2232" s="661" t="e">
        <f aca="false">IF(A2232="","",IF(#REF!+'Plano Prestação Mensal Proposta'!A2232&gt;120,0,ROUND(IF(B2232&gt;0.045,(0.045*0.5),(0.5)*B2232),7)))</f>
        <v>#REF!</v>
      </c>
      <c r="D2232" s="661" t="e">
        <f aca="false">IF(A2232="","",+B2232-C2232)</f>
        <v>#REF!</v>
      </c>
      <c r="E2232" s="662" t="e">
        <f aca="false">IF(A2232="","",IF(F2231="","",+E2231-F2231))</f>
        <v>#REF!</v>
      </c>
      <c r="F2232" s="662" t="e">
        <f aca="false">IF(A2232="","",IF(J2232="","",+J2232-H2232))</f>
        <v>#REF!</v>
      </c>
      <c r="G2232" s="662" t="e">
        <f aca="false">IF(A2232="","",IF(E2232="","",ROUND(+E2232*((1+B2232)^(1/12)-1),2)))</f>
        <v>#REF!</v>
      </c>
      <c r="H2232" s="662" t="e">
        <f aca="false">IF(A2232="","",IF(E2232="","",ROUND(+E2232*((1+D2232)^(1/12)-1),2)))</f>
        <v>#REF!</v>
      </c>
      <c r="I2232" s="662" t="e">
        <f aca="false">IF(A2232="","",+G2232-H2232)</f>
        <v>#REF!</v>
      </c>
      <c r="J2232" s="662" t="e">
        <f aca="false">IF(A2232="","",IF(#REF!="","",PMT((1+D2232)^(1/12)-1,(#REF!*12)-A2232+1,-E2232)))</f>
        <v>#REF!</v>
      </c>
    </row>
    <row r="2233" customFormat="false" ht="14.25" hidden="false" customHeight="false" outlineLevel="0" collapsed="false">
      <c r="A2233" s="660" t="e">
        <f aca="false">IF(A2232="","",IF(A2232=#REF!*12,"",+A2232+1))</f>
        <v>#REF!</v>
      </c>
      <c r="B2233" s="661" t="e">
        <f aca="false">IF(A2233="","",+B2232)</f>
        <v>#REF!</v>
      </c>
      <c r="C2233" s="661" t="e">
        <f aca="false">IF(A2233="","",IF(#REF!+'Plano Prestação Mensal Proposta'!A2233&gt;120,0,ROUND(IF(B2233&gt;0.045,(0.045*0.5),(0.5)*B2233),7)))</f>
        <v>#REF!</v>
      </c>
      <c r="D2233" s="661" t="e">
        <f aca="false">IF(A2233="","",+B2233-C2233)</f>
        <v>#REF!</v>
      </c>
      <c r="E2233" s="662" t="e">
        <f aca="false">IF(A2233="","",IF(F2232="","",+E2232-F2232))</f>
        <v>#REF!</v>
      </c>
      <c r="F2233" s="662" t="e">
        <f aca="false">IF(A2233="","",IF(J2233="","",+J2233-H2233))</f>
        <v>#REF!</v>
      </c>
      <c r="G2233" s="662" t="e">
        <f aca="false">IF(A2233="","",IF(E2233="","",ROUND(+E2233*((1+B2233)^(1/12)-1),2)))</f>
        <v>#REF!</v>
      </c>
      <c r="H2233" s="662" t="e">
        <f aca="false">IF(A2233="","",IF(E2233="","",ROUND(+E2233*((1+D2233)^(1/12)-1),2)))</f>
        <v>#REF!</v>
      </c>
      <c r="I2233" s="662" t="e">
        <f aca="false">IF(A2233="","",+G2233-H2233)</f>
        <v>#REF!</v>
      </c>
      <c r="J2233" s="662" t="e">
        <f aca="false">IF(A2233="","",IF(#REF!="","",PMT((1+D2233)^(1/12)-1,(#REF!*12)-A2233+1,-E2233)))</f>
        <v>#REF!</v>
      </c>
    </row>
    <row r="2234" customFormat="false" ht="14.25" hidden="false" customHeight="false" outlineLevel="0" collapsed="false">
      <c r="A2234" s="660" t="e">
        <f aca="false">IF(A2233="","",IF(A2233=#REF!*12,"",+A2233+1))</f>
        <v>#REF!</v>
      </c>
      <c r="B2234" s="661" t="e">
        <f aca="false">IF(A2234="","",+B2233)</f>
        <v>#REF!</v>
      </c>
      <c r="C2234" s="661" t="e">
        <f aca="false">IF(A2234="","",IF(#REF!+'Plano Prestação Mensal Proposta'!A2234&gt;120,0,ROUND(IF(B2234&gt;0.045,(0.045*0.5),(0.5)*B2234),7)))</f>
        <v>#REF!</v>
      </c>
      <c r="D2234" s="661" t="e">
        <f aca="false">IF(A2234="","",+B2234-C2234)</f>
        <v>#REF!</v>
      </c>
      <c r="E2234" s="662" t="e">
        <f aca="false">IF(A2234="","",IF(F2233="","",+E2233-F2233))</f>
        <v>#REF!</v>
      </c>
      <c r="F2234" s="662" t="e">
        <f aca="false">IF(A2234="","",IF(J2234="","",+J2234-H2234))</f>
        <v>#REF!</v>
      </c>
      <c r="G2234" s="662" t="e">
        <f aca="false">IF(A2234="","",IF(E2234="","",ROUND(+E2234*((1+B2234)^(1/12)-1),2)))</f>
        <v>#REF!</v>
      </c>
      <c r="H2234" s="662" t="e">
        <f aca="false">IF(A2234="","",IF(E2234="","",ROUND(+E2234*((1+D2234)^(1/12)-1),2)))</f>
        <v>#REF!</v>
      </c>
      <c r="I2234" s="662" t="e">
        <f aca="false">IF(A2234="","",+G2234-H2234)</f>
        <v>#REF!</v>
      </c>
      <c r="J2234" s="662" t="e">
        <f aca="false">IF(A2234="","",IF(#REF!="","",PMT((1+D2234)^(1/12)-1,(#REF!*12)-A2234+1,-E2234)))</f>
        <v>#REF!</v>
      </c>
    </row>
    <row r="2235" customFormat="false" ht="14.25" hidden="false" customHeight="false" outlineLevel="0" collapsed="false">
      <c r="A2235" s="660" t="e">
        <f aca="false">IF(A2234="","",IF(A2234=#REF!*12,"",+A2234+1))</f>
        <v>#REF!</v>
      </c>
      <c r="B2235" s="661" t="e">
        <f aca="false">IF(A2235="","",+B2234)</f>
        <v>#REF!</v>
      </c>
      <c r="C2235" s="661" t="e">
        <f aca="false">IF(A2235="","",IF(#REF!+'Plano Prestação Mensal Proposta'!A2235&gt;120,0,ROUND(IF(B2235&gt;0.045,(0.045*0.5),(0.5)*B2235),7)))</f>
        <v>#REF!</v>
      </c>
      <c r="D2235" s="661" t="e">
        <f aca="false">IF(A2235="","",+B2235-C2235)</f>
        <v>#REF!</v>
      </c>
      <c r="E2235" s="662" t="e">
        <f aca="false">IF(A2235="","",IF(F2234="","",+E2234-F2234))</f>
        <v>#REF!</v>
      </c>
      <c r="F2235" s="662" t="e">
        <f aca="false">IF(A2235="","",IF(J2235="","",+J2235-H2235))</f>
        <v>#REF!</v>
      </c>
      <c r="G2235" s="662" t="e">
        <f aca="false">IF(A2235="","",IF(E2235="","",ROUND(+E2235*((1+B2235)^(1/12)-1),2)))</f>
        <v>#REF!</v>
      </c>
      <c r="H2235" s="662" t="e">
        <f aca="false">IF(A2235="","",IF(E2235="","",ROUND(+E2235*((1+D2235)^(1/12)-1),2)))</f>
        <v>#REF!</v>
      </c>
      <c r="I2235" s="662" t="e">
        <f aca="false">IF(A2235="","",+G2235-H2235)</f>
        <v>#REF!</v>
      </c>
      <c r="J2235" s="662" t="e">
        <f aca="false">IF(A2235="","",IF(#REF!="","",PMT((1+D2235)^(1/12)-1,(#REF!*12)-A2235+1,-E2235)))</f>
        <v>#REF!</v>
      </c>
    </row>
    <row r="2236" customFormat="false" ht="14.25" hidden="false" customHeight="false" outlineLevel="0" collapsed="false">
      <c r="A2236" s="660" t="e">
        <f aca="false">IF(A2235="","",IF(A2235=#REF!*12,"",+A2235+1))</f>
        <v>#REF!</v>
      </c>
      <c r="B2236" s="661" t="e">
        <f aca="false">IF(A2236="","",+B2235)</f>
        <v>#REF!</v>
      </c>
      <c r="C2236" s="661" t="e">
        <f aca="false">IF(A2236="","",IF(#REF!+'Plano Prestação Mensal Proposta'!A2236&gt;120,0,ROUND(IF(B2236&gt;0.045,(0.045*0.5),(0.5)*B2236),7)))</f>
        <v>#REF!</v>
      </c>
      <c r="D2236" s="661" t="e">
        <f aca="false">IF(A2236="","",+B2236-C2236)</f>
        <v>#REF!</v>
      </c>
      <c r="E2236" s="662" t="e">
        <f aca="false">IF(A2236="","",IF(F2235="","",+E2235-F2235))</f>
        <v>#REF!</v>
      </c>
      <c r="F2236" s="662" t="e">
        <f aca="false">IF(A2236="","",IF(J2236="","",+J2236-H2236))</f>
        <v>#REF!</v>
      </c>
      <c r="G2236" s="662" t="e">
        <f aca="false">IF(A2236="","",IF(E2236="","",ROUND(+E2236*((1+B2236)^(1/12)-1),2)))</f>
        <v>#REF!</v>
      </c>
      <c r="H2236" s="662" t="e">
        <f aca="false">IF(A2236="","",IF(E2236="","",ROUND(+E2236*((1+D2236)^(1/12)-1),2)))</f>
        <v>#REF!</v>
      </c>
      <c r="I2236" s="662" t="e">
        <f aca="false">IF(A2236="","",+G2236-H2236)</f>
        <v>#REF!</v>
      </c>
      <c r="J2236" s="662" t="e">
        <f aca="false">IF(A2236="","",IF(#REF!="","",PMT((1+D2236)^(1/12)-1,(#REF!*12)-A2236+1,-E2236)))</f>
        <v>#REF!</v>
      </c>
    </row>
    <row r="2237" customFormat="false" ht="14.25" hidden="false" customHeight="false" outlineLevel="0" collapsed="false">
      <c r="A2237" s="660" t="e">
        <f aca="false">IF(A2236="","",IF(A2236=#REF!*12,"",+A2236+1))</f>
        <v>#REF!</v>
      </c>
      <c r="B2237" s="661" t="e">
        <f aca="false">IF(A2237="","",+B2236)</f>
        <v>#REF!</v>
      </c>
      <c r="C2237" s="661" t="e">
        <f aca="false">IF(A2237="","",IF(#REF!+'Plano Prestação Mensal Proposta'!A2237&gt;120,0,ROUND(IF(B2237&gt;0.045,(0.045*0.5),(0.5)*B2237),7)))</f>
        <v>#REF!</v>
      </c>
      <c r="D2237" s="661" t="e">
        <f aca="false">IF(A2237="","",+B2237-C2237)</f>
        <v>#REF!</v>
      </c>
      <c r="E2237" s="662" t="e">
        <f aca="false">IF(A2237="","",IF(F2236="","",+E2236-F2236))</f>
        <v>#REF!</v>
      </c>
      <c r="F2237" s="662" t="e">
        <f aca="false">IF(A2237="","",IF(J2237="","",+J2237-H2237))</f>
        <v>#REF!</v>
      </c>
      <c r="G2237" s="662" t="e">
        <f aca="false">IF(A2237="","",IF(E2237="","",ROUND(+E2237*((1+B2237)^(1/12)-1),2)))</f>
        <v>#REF!</v>
      </c>
      <c r="H2237" s="662" t="e">
        <f aca="false">IF(A2237="","",IF(E2237="","",ROUND(+E2237*((1+D2237)^(1/12)-1),2)))</f>
        <v>#REF!</v>
      </c>
      <c r="I2237" s="662" t="e">
        <f aca="false">IF(A2237="","",+G2237-H2237)</f>
        <v>#REF!</v>
      </c>
      <c r="J2237" s="662" t="e">
        <f aca="false">IF(A2237="","",IF(#REF!="","",PMT((1+D2237)^(1/12)-1,(#REF!*12)-A2237+1,-E2237)))</f>
        <v>#REF!</v>
      </c>
    </row>
    <row r="2238" customFormat="false" ht="14.25" hidden="false" customHeight="false" outlineLevel="0" collapsed="false">
      <c r="A2238" s="660" t="e">
        <f aca="false">IF(A2237="","",IF(A2237=#REF!*12,"",+A2237+1))</f>
        <v>#REF!</v>
      </c>
      <c r="B2238" s="661" t="e">
        <f aca="false">IF(A2238="","",+B2237)</f>
        <v>#REF!</v>
      </c>
      <c r="C2238" s="661" t="e">
        <f aca="false">IF(A2238="","",IF(#REF!+'Plano Prestação Mensal Proposta'!A2238&gt;120,0,ROUND(IF(B2238&gt;0.045,(0.045*0.5),(0.5)*B2238),7)))</f>
        <v>#REF!</v>
      </c>
      <c r="D2238" s="661" t="e">
        <f aca="false">IF(A2238="","",+B2238-C2238)</f>
        <v>#REF!</v>
      </c>
      <c r="E2238" s="662" t="e">
        <f aca="false">IF(A2238="","",IF(F2237="","",+E2237-F2237))</f>
        <v>#REF!</v>
      </c>
      <c r="F2238" s="662" t="e">
        <f aca="false">IF(A2238="","",IF(J2238="","",+J2238-H2238))</f>
        <v>#REF!</v>
      </c>
      <c r="G2238" s="662" t="e">
        <f aca="false">IF(A2238="","",IF(E2238="","",ROUND(+E2238*((1+B2238)^(1/12)-1),2)))</f>
        <v>#REF!</v>
      </c>
      <c r="H2238" s="662" t="e">
        <f aca="false">IF(A2238="","",IF(E2238="","",ROUND(+E2238*((1+D2238)^(1/12)-1),2)))</f>
        <v>#REF!</v>
      </c>
      <c r="I2238" s="662" t="e">
        <f aca="false">IF(A2238="","",+G2238-H2238)</f>
        <v>#REF!</v>
      </c>
      <c r="J2238" s="662" t="e">
        <f aca="false">IF(A2238="","",IF(#REF!="","",PMT((1+D2238)^(1/12)-1,(#REF!*12)-A2238+1,-E2238)))</f>
        <v>#REF!</v>
      </c>
    </row>
    <row r="2239" customFormat="false" ht="14.25" hidden="false" customHeight="false" outlineLevel="0" collapsed="false">
      <c r="A2239" s="660" t="e">
        <f aca="false">IF(A2238="","",IF(A2238=#REF!*12,"",+A2238+1))</f>
        <v>#REF!</v>
      </c>
      <c r="B2239" s="661" t="e">
        <f aca="false">IF(A2239="","",+B2238)</f>
        <v>#REF!</v>
      </c>
      <c r="C2239" s="661" t="e">
        <f aca="false">IF(A2239="","",IF(#REF!+'Plano Prestação Mensal Proposta'!A2239&gt;120,0,ROUND(IF(B2239&gt;0.045,(0.045*0.5),(0.5)*B2239),7)))</f>
        <v>#REF!</v>
      </c>
      <c r="D2239" s="661" t="e">
        <f aca="false">IF(A2239="","",+B2239-C2239)</f>
        <v>#REF!</v>
      </c>
      <c r="E2239" s="662" t="e">
        <f aca="false">IF(A2239="","",IF(F2238="","",+E2238-F2238))</f>
        <v>#REF!</v>
      </c>
      <c r="F2239" s="662" t="e">
        <f aca="false">IF(A2239="","",IF(J2239="","",+J2239-H2239))</f>
        <v>#REF!</v>
      </c>
      <c r="G2239" s="662" t="e">
        <f aca="false">IF(A2239="","",IF(E2239="","",ROUND(+E2239*((1+B2239)^(1/12)-1),2)))</f>
        <v>#REF!</v>
      </c>
      <c r="H2239" s="662" t="e">
        <f aca="false">IF(A2239="","",IF(E2239="","",ROUND(+E2239*((1+D2239)^(1/12)-1),2)))</f>
        <v>#REF!</v>
      </c>
      <c r="I2239" s="662" t="e">
        <f aca="false">IF(A2239="","",+G2239-H2239)</f>
        <v>#REF!</v>
      </c>
      <c r="J2239" s="662" t="e">
        <f aca="false">IF(A2239="","",IF(#REF!="","",PMT((1+D2239)^(1/12)-1,(#REF!*12)-A2239+1,-E2239)))</f>
        <v>#REF!</v>
      </c>
    </row>
    <row r="2240" customFormat="false" ht="14.25" hidden="false" customHeight="false" outlineLevel="0" collapsed="false">
      <c r="A2240" s="660" t="e">
        <f aca="false">IF(A2239="","",IF(A2239=#REF!*12,"",+A2239+1))</f>
        <v>#REF!</v>
      </c>
      <c r="B2240" s="661" t="e">
        <f aca="false">IF(A2240="","",+B2239)</f>
        <v>#REF!</v>
      </c>
      <c r="C2240" s="661" t="e">
        <f aca="false">IF(A2240="","",IF(#REF!+'Plano Prestação Mensal Proposta'!A2240&gt;120,0,ROUND(IF(B2240&gt;0.045,(0.045*0.5),(0.5)*B2240),7)))</f>
        <v>#REF!</v>
      </c>
      <c r="D2240" s="661" t="e">
        <f aca="false">IF(A2240="","",+B2240-C2240)</f>
        <v>#REF!</v>
      </c>
      <c r="E2240" s="662" t="e">
        <f aca="false">IF(A2240="","",IF(F2239="","",+E2239-F2239))</f>
        <v>#REF!</v>
      </c>
      <c r="F2240" s="662" t="e">
        <f aca="false">IF(A2240="","",IF(J2240="","",+J2240-H2240))</f>
        <v>#REF!</v>
      </c>
      <c r="G2240" s="662" t="e">
        <f aca="false">IF(A2240="","",IF(E2240="","",ROUND(+E2240*((1+B2240)^(1/12)-1),2)))</f>
        <v>#REF!</v>
      </c>
      <c r="H2240" s="662" t="e">
        <f aca="false">IF(A2240="","",IF(E2240="","",ROUND(+E2240*((1+D2240)^(1/12)-1),2)))</f>
        <v>#REF!</v>
      </c>
      <c r="I2240" s="662" t="e">
        <f aca="false">IF(A2240="","",+G2240-H2240)</f>
        <v>#REF!</v>
      </c>
      <c r="J2240" s="662" t="e">
        <f aca="false">IF(A2240="","",IF(#REF!="","",PMT((1+D2240)^(1/12)-1,(#REF!*12)-A2240+1,-E2240)))</f>
        <v>#REF!</v>
      </c>
    </row>
    <row r="2241" customFormat="false" ht="14.25" hidden="false" customHeight="false" outlineLevel="0" collapsed="false">
      <c r="A2241" s="660" t="e">
        <f aca="false">IF(A2240="","",IF(A2240=#REF!*12,"",+A2240+1))</f>
        <v>#REF!</v>
      </c>
      <c r="B2241" s="661" t="e">
        <f aca="false">IF(A2241="","",+B2240)</f>
        <v>#REF!</v>
      </c>
      <c r="C2241" s="661" t="e">
        <f aca="false">IF(A2241="","",IF(#REF!+'Plano Prestação Mensal Proposta'!A2241&gt;120,0,ROUND(IF(B2241&gt;0.045,(0.045*0.5),(0.5)*B2241),7)))</f>
        <v>#REF!</v>
      </c>
      <c r="D2241" s="661" t="e">
        <f aca="false">IF(A2241="","",+B2241-C2241)</f>
        <v>#REF!</v>
      </c>
      <c r="E2241" s="662" t="e">
        <f aca="false">IF(A2241="","",IF(F2240="","",+E2240-F2240))</f>
        <v>#REF!</v>
      </c>
      <c r="F2241" s="662" t="e">
        <f aca="false">IF(A2241="","",IF(J2241="","",+J2241-H2241))</f>
        <v>#REF!</v>
      </c>
      <c r="G2241" s="662" t="e">
        <f aca="false">IF(A2241="","",IF(E2241="","",ROUND(+E2241*((1+B2241)^(1/12)-1),2)))</f>
        <v>#REF!</v>
      </c>
      <c r="H2241" s="662" t="e">
        <f aca="false">IF(A2241="","",IF(E2241="","",ROUND(+E2241*((1+D2241)^(1/12)-1),2)))</f>
        <v>#REF!</v>
      </c>
      <c r="I2241" s="662" t="e">
        <f aca="false">IF(A2241="","",+G2241-H2241)</f>
        <v>#REF!</v>
      </c>
      <c r="J2241" s="662" t="e">
        <f aca="false">IF(A2241="","",IF(#REF!="","",PMT((1+D2241)^(1/12)-1,(#REF!*12)-A2241+1,-E2241)))</f>
        <v>#REF!</v>
      </c>
    </row>
    <row r="2242" customFormat="false" ht="14.25" hidden="false" customHeight="false" outlineLevel="0" collapsed="false">
      <c r="A2242" s="660" t="e">
        <f aca="false">IF(A2241="","",IF(A2241=#REF!*12,"",+A2241+1))</f>
        <v>#REF!</v>
      </c>
      <c r="B2242" s="661" t="e">
        <f aca="false">IF(A2242="","",+B2241)</f>
        <v>#REF!</v>
      </c>
      <c r="C2242" s="661" t="e">
        <f aca="false">IF(A2242="","",IF(#REF!+'Plano Prestação Mensal Proposta'!A2242&gt;120,0,ROUND(IF(B2242&gt;0.045,(0.045*0.5),(0.5)*B2242),7)))</f>
        <v>#REF!</v>
      </c>
      <c r="D2242" s="661" t="e">
        <f aca="false">IF(A2242="","",+B2242-C2242)</f>
        <v>#REF!</v>
      </c>
      <c r="E2242" s="662" t="e">
        <f aca="false">IF(A2242="","",IF(F2241="","",+E2241-F2241))</f>
        <v>#REF!</v>
      </c>
      <c r="F2242" s="662" t="e">
        <f aca="false">IF(A2242="","",IF(J2242="","",+J2242-H2242))</f>
        <v>#REF!</v>
      </c>
      <c r="G2242" s="662" t="e">
        <f aca="false">IF(A2242="","",IF(E2242="","",ROUND(+E2242*((1+B2242)^(1/12)-1),2)))</f>
        <v>#REF!</v>
      </c>
      <c r="H2242" s="662" t="e">
        <f aca="false">IF(A2242="","",IF(E2242="","",ROUND(+E2242*((1+D2242)^(1/12)-1),2)))</f>
        <v>#REF!</v>
      </c>
      <c r="I2242" s="662" t="e">
        <f aca="false">IF(A2242="","",+G2242-H2242)</f>
        <v>#REF!</v>
      </c>
      <c r="J2242" s="662" t="e">
        <f aca="false">IF(A2242="","",IF(#REF!="","",PMT((1+D2242)^(1/12)-1,(#REF!*12)-A2242+1,-E2242)))</f>
        <v>#REF!</v>
      </c>
    </row>
    <row r="2243" customFormat="false" ht="14.25" hidden="false" customHeight="false" outlineLevel="0" collapsed="false">
      <c r="A2243" s="660" t="e">
        <f aca="false">IF(A2242="","",IF(A2242=#REF!*12,"",+A2242+1))</f>
        <v>#REF!</v>
      </c>
      <c r="B2243" s="661" t="e">
        <f aca="false">IF(A2243="","",+B2242)</f>
        <v>#REF!</v>
      </c>
      <c r="C2243" s="661" t="e">
        <f aca="false">IF(A2243="","",IF(#REF!+'Plano Prestação Mensal Proposta'!A2243&gt;120,0,ROUND(IF(B2243&gt;0.045,(0.045*0.5),(0.5)*B2243),7)))</f>
        <v>#REF!</v>
      </c>
      <c r="D2243" s="661" t="e">
        <f aca="false">IF(A2243="","",+B2243-C2243)</f>
        <v>#REF!</v>
      </c>
      <c r="E2243" s="662" t="e">
        <f aca="false">IF(A2243="","",IF(F2242="","",+E2242-F2242))</f>
        <v>#REF!</v>
      </c>
      <c r="F2243" s="662" t="e">
        <f aca="false">IF(A2243="","",IF(J2243="","",+J2243-H2243))</f>
        <v>#REF!</v>
      </c>
      <c r="G2243" s="662" t="e">
        <f aca="false">IF(A2243="","",IF(E2243="","",ROUND(+E2243*((1+B2243)^(1/12)-1),2)))</f>
        <v>#REF!</v>
      </c>
      <c r="H2243" s="662" t="e">
        <f aca="false">IF(A2243="","",IF(E2243="","",ROUND(+E2243*((1+D2243)^(1/12)-1),2)))</f>
        <v>#REF!</v>
      </c>
      <c r="I2243" s="662" t="e">
        <f aca="false">IF(A2243="","",+G2243-H2243)</f>
        <v>#REF!</v>
      </c>
      <c r="J2243" s="662" t="e">
        <f aca="false">IF(A2243="","",IF(#REF!="","",PMT((1+D2243)^(1/12)-1,(#REF!*12)-A2243+1,-E2243)))</f>
        <v>#REF!</v>
      </c>
    </row>
    <row r="2244" customFormat="false" ht="14.25" hidden="false" customHeight="false" outlineLevel="0" collapsed="false">
      <c r="A2244" s="660" t="e">
        <f aca="false">IF(A2243="","",IF(A2243=#REF!*12,"",+A2243+1))</f>
        <v>#REF!</v>
      </c>
      <c r="B2244" s="661" t="e">
        <f aca="false">IF(A2244="","",+B2243)</f>
        <v>#REF!</v>
      </c>
      <c r="C2244" s="661" t="e">
        <f aca="false">IF(A2244="","",IF(#REF!+'Plano Prestação Mensal Proposta'!A2244&gt;120,0,ROUND(IF(B2244&gt;0.045,(0.045*0.5),(0.5)*B2244),7)))</f>
        <v>#REF!</v>
      </c>
      <c r="D2244" s="661" t="e">
        <f aca="false">IF(A2244="","",+B2244-C2244)</f>
        <v>#REF!</v>
      </c>
      <c r="E2244" s="662" t="e">
        <f aca="false">IF(A2244="","",IF(F2243="","",+E2243-F2243))</f>
        <v>#REF!</v>
      </c>
      <c r="F2244" s="662" t="e">
        <f aca="false">IF(A2244="","",IF(J2244="","",+J2244-H2244))</f>
        <v>#REF!</v>
      </c>
      <c r="G2244" s="662" t="e">
        <f aca="false">IF(A2244="","",IF(E2244="","",ROUND(+E2244*((1+B2244)^(1/12)-1),2)))</f>
        <v>#REF!</v>
      </c>
      <c r="H2244" s="662" t="e">
        <f aca="false">IF(A2244="","",IF(E2244="","",ROUND(+E2244*((1+D2244)^(1/12)-1),2)))</f>
        <v>#REF!</v>
      </c>
      <c r="I2244" s="662" t="e">
        <f aca="false">IF(A2244="","",+G2244-H2244)</f>
        <v>#REF!</v>
      </c>
      <c r="J2244" s="662" t="e">
        <f aca="false">IF(A2244="","",IF(#REF!="","",PMT((1+D2244)^(1/12)-1,(#REF!*12)-A2244+1,-E2244)))</f>
        <v>#REF!</v>
      </c>
    </row>
    <row r="2245" customFormat="false" ht="14.25" hidden="false" customHeight="false" outlineLevel="0" collapsed="false">
      <c r="A2245" s="660" t="e">
        <f aca="false">IF(A2244="","",IF(A2244=#REF!*12,"",+A2244+1))</f>
        <v>#REF!</v>
      </c>
      <c r="B2245" s="661" t="e">
        <f aca="false">IF(A2245="","",+B2244)</f>
        <v>#REF!</v>
      </c>
      <c r="C2245" s="661" t="e">
        <f aca="false">IF(A2245="","",IF(#REF!+'Plano Prestação Mensal Proposta'!A2245&gt;120,0,ROUND(IF(B2245&gt;0.045,(0.045*0.5),(0.5)*B2245),7)))</f>
        <v>#REF!</v>
      </c>
      <c r="D2245" s="661" t="e">
        <f aca="false">IF(A2245="","",+B2245-C2245)</f>
        <v>#REF!</v>
      </c>
      <c r="E2245" s="662" t="e">
        <f aca="false">IF(A2245="","",IF(F2244="","",+E2244-F2244))</f>
        <v>#REF!</v>
      </c>
      <c r="F2245" s="662" t="e">
        <f aca="false">IF(A2245="","",IF(J2245="","",+J2245-H2245))</f>
        <v>#REF!</v>
      </c>
      <c r="G2245" s="662" t="e">
        <f aca="false">IF(A2245="","",IF(E2245="","",ROUND(+E2245*((1+B2245)^(1/12)-1),2)))</f>
        <v>#REF!</v>
      </c>
      <c r="H2245" s="662" t="e">
        <f aca="false">IF(A2245="","",IF(E2245="","",ROUND(+E2245*((1+D2245)^(1/12)-1),2)))</f>
        <v>#REF!</v>
      </c>
      <c r="I2245" s="662" t="e">
        <f aca="false">IF(A2245="","",+G2245-H2245)</f>
        <v>#REF!</v>
      </c>
      <c r="J2245" s="662" t="e">
        <f aca="false">IF(A2245="","",IF(#REF!="","",PMT((1+D2245)^(1/12)-1,(#REF!*12)-A2245+1,-E2245)))</f>
        <v>#REF!</v>
      </c>
    </row>
    <row r="2246" customFormat="false" ht="14.25" hidden="false" customHeight="false" outlineLevel="0" collapsed="false">
      <c r="A2246" s="660" t="e">
        <f aca="false">IF(A2245="","",IF(A2245=#REF!*12,"",+A2245+1))</f>
        <v>#REF!</v>
      </c>
      <c r="B2246" s="661" t="e">
        <f aca="false">IF(A2246="","",+B2245)</f>
        <v>#REF!</v>
      </c>
      <c r="C2246" s="661" t="e">
        <f aca="false">IF(A2246="","",IF(#REF!+'Plano Prestação Mensal Proposta'!A2246&gt;120,0,ROUND(IF(B2246&gt;0.045,(0.045*0.5),(0.5)*B2246),7)))</f>
        <v>#REF!</v>
      </c>
      <c r="D2246" s="661" t="e">
        <f aca="false">IF(A2246="","",+B2246-C2246)</f>
        <v>#REF!</v>
      </c>
      <c r="E2246" s="662" t="e">
        <f aca="false">IF(A2246="","",IF(F2245="","",+E2245-F2245))</f>
        <v>#REF!</v>
      </c>
      <c r="F2246" s="662" t="e">
        <f aca="false">IF(A2246="","",IF(J2246="","",+J2246-H2246))</f>
        <v>#REF!</v>
      </c>
      <c r="G2246" s="662" t="e">
        <f aca="false">IF(A2246="","",IF(E2246="","",ROUND(+E2246*((1+B2246)^(1/12)-1),2)))</f>
        <v>#REF!</v>
      </c>
      <c r="H2246" s="662" t="e">
        <f aca="false">IF(A2246="","",IF(E2246="","",ROUND(+E2246*((1+D2246)^(1/12)-1),2)))</f>
        <v>#REF!</v>
      </c>
      <c r="I2246" s="662" t="e">
        <f aca="false">IF(A2246="","",+G2246-H2246)</f>
        <v>#REF!</v>
      </c>
      <c r="J2246" s="662" t="e">
        <f aca="false">IF(A2246="","",IF(#REF!="","",PMT((1+D2246)^(1/12)-1,(#REF!*12)-A2246+1,-E2246)))</f>
        <v>#REF!</v>
      </c>
    </row>
    <row r="2247" customFormat="false" ht="14.25" hidden="false" customHeight="false" outlineLevel="0" collapsed="false">
      <c r="A2247" s="660" t="e">
        <f aca="false">IF(A2246="","",IF(A2246=#REF!*12,"",+A2246+1))</f>
        <v>#REF!</v>
      </c>
      <c r="B2247" s="661" t="e">
        <f aca="false">IF(A2247="","",+B2246)</f>
        <v>#REF!</v>
      </c>
      <c r="C2247" s="661" t="e">
        <f aca="false">IF(A2247="","",IF(#REF!+'Plano Prestação Mensal Proposta'!A2247&gt;120,0,ROUND(IF(B2247&gt;0.045,(0.045*0.5),(0.5)*B2247),7)))</f>
        <v>#REF!</v>
      </c>
      <c r="D2247" s="661" t="e">
        <f aca="false">IF(A2247="","",+B2247-C2247)</f>
        <v>#REF!</v>
      </c>
      <c r="E2247" s="662" t="e">
        <f aca="false">IF(A2247="","",IF(F2246="","",+E2246-F2246))</f>
        <v>#REF!</v>
      </c>
      <c r="F2247" s="662" t="e">
        <f aca="false">IF(A2247="","",IF(J2247="","",+J2247-H2247))</f>
        <v>#REF!</v>
      </c>
      <c r="G2247" s="662" t="e">
        <f aca="false">IF(A2247="","",IF(E2247="","",ROUND(+E2247*((1+B2247)^(1/12)-1),2)))</f>
        <v>#REF!</v>
      </c>
      <c r="H2247" s="662" t="e">
        <f aca="false">IF(A2247="","",IF(E2247="","",ROUND(+E2247*((1+D2247)^(1/12)-1),2)))</f>
        <v>#REF!</v>
      </c>
      <c r="I2247" s="662" t="e">
        <f aca="false">IF(A2247="","",+G2247-H2247)</f>
        <v>#REF!</v>
      </c>
      <c r="J2247" s="662" t="e">
        <f aca="false">IF(A2247="","",IF(#REF!="","",PMT((1+D2247)^(1/12)-1,(#REF!*12)-A2247+1,-E2247)))</f>
        <v>#REF!</v>
      </c>
    </row>
    <row r="2248" customFormat="false" ht="14.25" hidden="false" customHeight="false" outlineLevel="0" collapsed="false">
      <c r="A2248" s="660" t="e">
        <f aca="false">IF(A2247="","",IF(A2247=#REF!*12,"",+A2247+1))</f>
        <v>#REF!</v>
      </c>
      <c r="B2248" s="661" t="e">
        <f aca="false">IF(A2248="","",+B2247)</f>
        <v>#REF!</v>
      </c>
      <c r="C2248" s="661" t="e">
        <f aca="false">IF(A2248="","",IF(#REF!+'Plano Prestação Mensal Proposta'!A2248&gt;120,0,ROUND(IF(B2248&gt;0.045,(0.045*0.5),(0.5)*B2248),7)))</f>
        <v>#REF!</v>
      </c>
      <c r="D2248" s="661" t="e">
        <f aca="false">IF(A2248="","",+B2248-C2248)</f>
        <v>#REF!</v>
      </c>
      <c r="E2248" s="662" t="e">
        <f aca="false">IF(A2248="","",IF(F2247="","",+E2247-F2247))</f>
        <v>#REF!</v>
      </c>
      <c r="F2248" s="662" t="e">
        <f aca="false">IF(A2248="","",IF(J2248="","",+J2248-H2248))</f>
        <v>#REF!</v>
      </c>
      <c r="G2248" s="662" t="e">
        <f aca="false">IF(A2248="","",IF(E2248="","",ROUND(+E2248*((1+B2248)^(1/12)-1),2)))</f>
        <v>#REF!</v>
      </c>
      <c r="H2248" s="662" t="e">
        <f aca="false">IF(A2248="","",IF(E2248="","",ROUND(+E2248*((1+D2248)^(1/12)-1),2)))</f>
        <v>#REF!</v>
      </c>
      <c r="I2248" s="662" t="e">
        <f aca="false">IF(A2248="","",+G2248-H2248)</f>
        <v>#REF!</v>
      </c>
      <c r="J2248" s="662" t="e">
        <f aca="false">IF(A2248="","",IF(#REF!="","",PMT((1+D2248)^(1/12)-1,(#REF!*12)-A2248+1,-E2248)))</f>
        <v>#REF!</v>
      </c>
    </row>
    <row r="2249" customFormat="false" ht="14.25" hidden="false" customHeight="false" outlineLevel="0" collapsed="false">
      <c r="A2249" s="660" t="e">
        <f aca="false">IF(A2248="","",IF(A2248=#REF!*12,"",+A2248+1))</f>
        <v>#REF!</v>
      </c>
      <c r="B2249" s="661" t="e">
        <f aca="false">IF(A2249="","",+B2248)</f>
        <v>#REF!</v>
      </c>
      <c r="C2249" s="661" t="e">
        <f aca="false">IF(A2249="","",IF(#REF!+'Plano Prestação Mensal Proposta'!A2249&gt;120,0,ROUND(IF(B2249&gt;0.045,(0.045*0.5),(0.5)*B2249),7)))</f>
        <v>#REF!</v>
      </c>
      <c r="D2249" s="661" t="e">
        <f aca="false">IF(A2249="","",+B2249-C2249)</f>
        <v>#REF!</v>
      </c>
      <c r="E2249" s="662" t="e">
        <f aca="false">IF(A2249="","",IF(F2248="","",+E2248-F2248))</f>
        <v>#REF!</v>
      </c>
      <c r="F2249" s="662" t="e">
        <f aca="false">IF(A2249="","",IF(J2249="","",+J2249-H2249))</f>
        <v>#REF!</v>
      </c>
      <c r="G2249" s="662" t="e">
        <f aca="false">IF(A2249="","",IF(E2249="","",ROUND(+E2249*((1+B2249)^(1/12)-1),2)))</f>
        <v>#REF!</v>
      </c>
      <c r="H2249" s="662" t="e">
        <f aca="false">IF(A2249="","",IF(E2249="","",ROUND(+E2249*((1+D2249)^(1/12)-1),2)))</f>
        <v>#REF!</v>
      </c>
      <c r="I2249" s="662" t="e">
        <f aca="false">IF(A2249="","",+G2249-H2249)</f>
        <v>#REF!</v>
      </c>
      <c r="J2249" s="662" t="e">
        <f aca="false">IF(A2249="","",IF(#REF!="","",PMT((1+D2249)^(1/12)-1,(#REF!*12)-A2249+1,-E2249)))</f>
        <v>#REF!</v>
      </c>
    </row>
    <row r="2250" customFormat="false" ht="14.25" hidden="false" customHeight="false" outlineLevel="0" collapsed="false">
      <c r="A2250" s="660" t="e">
        <f aca="false">IF(A2249="","",IF(A2249=#REF!*12,"",+A2249+1))</f>
        <v>#REF!</v>
      </c>
      <c r="B2250" s="661" t="e">
        <f aca="false">IF(A2250="","",+B2249)</f>
        <v>#REF!</v>
      </c>
      <c r="C2250" s="661" t="e">
        <f aca="false">IF(A2250="","",IF(#REF!+'Plano Prestação Mensal Proposta'!A2250&gt;120,0,ROUND(IF(B2250&gt;0.045,(0.045*0.5),(0.5)*B2250),7)))</f>
        <v>#REF!</v>
      </c>
      <c r="D2250" s="661" t="e">
        <f aca="false">IF(A2250="","",+B2250-C2250)</f>
        <v>#REF!</v>
      </c>
      <c r="E2250" s="662" t="e">
        <f aca="false">IF(A2250="","",IF(F2249="","",+E2249-F2249))</f>
        <v>#REF!</v>
      </c>
      <c r="F2250" s="662" t="e">
        <f aca="false">IF(A2250="","",IF(J2250="","",+J2250-H2250))</f>
        <v>#REF!</v>
      </c>
      <c r="G2250" s="662" t="e">
        <f aca="false">IF(A2250="","",IF(E2250="","",ROUND(+E2250*((1+B2250)^(1/12)-1),2)))</f>
        <v>#REF!</v>
      </c>
      <c r="H2250" s="662" t="e">
        <f aca="false">IF(A2250="","",IF(E2250="","",ROUND(+E2250*((1+D2250)^(1/12)-1),2)))</f>
        <v>#REF!</v>
      </c>
      <c r="I2250" s="662" t="e">
        <f aca="false">IF(A2250="","",+G2250-H2250)</f>
        <v>#REF!</v>
      </c>
      <c r="J2250" s="662" t="e">
        <f aca="false">IF(A2250="","",IF(#REF!="","",PMT((1+D2250)^(1/12)-1,(#REF!*12)-A2250+1,-E2250)))</f>
        <v>#REF!</v>
      </c>
    </row>
    <row r="2251" customFormat="false" ht="14.25" hidden="false" customHeight="false" outlineLevel="0" collapsed="false">
      <c r="A2251" s="660" t="e">
        <f aca="false">IF(A2250="","",IF(A2250=#REF!*12,"",+A2250+1))</f>
        <v>#REF!</v>
      </c>
      <c r="B2251" s="661" t="e">
        <f aca="false">IF(A2251="","",+B2250)</f>
        <v>#REF!</v>
      </c>
      <c r="C2251" s="661" t="e">
        <f aca="false">IF(A2251="","",IF(#REF!+'Plano Prestação Mensal Proposta'!A2251&gt;120,0,ROUND(IF(B2251&gt;0.045,(0.045*0.5),(0.5)*B2251),7)))</f>
        <v>#REF!</v>
      </c>
      <c r="D2251" s="661" t="e">
        <f aca="false">IF(A2251="","",+B2251-C2251)</f>
        <v>#REF!</v>
      </c>
      <c r="E2251" s="662" t="e">
        <f aca="false">IF(A2251="","",IF(F2250="","",+E2250-F2250))</f>
        <v>#REF!</v>
      </c>
      <c r="F2251" s="662" t="e">
        <f aca="false">IF(A2251="","",IF(J2251="","",+J2251-H2251))</f>
        <v>#REF!</v>
      </c>
      <c r="G2251" s="662" t="e">
        <f aca="false">IF(A2251="","",IF(E2251="","",ROUND(+E2251*((1+B2251)^(1/12)-1),2)))</f>
        <v>#REF!</v>
      </c>
      <c r="H2251" s="662" t="e">
        <f aca="false">IF(A2251="","",IF(E2251="","",ROUND(+E2251*((1+D2251)^(1/12)-1),2)))</f>
        <v>#REF!</v>
      </c>
      <c r="I2251" s="662" t="e">
        <f aca="false">IF(A2251="","",+G2251-H2251)</f>
        <v>#REF!</v>
      </c>
      <c r="J2251" s="662" t="e">
        <f aca="false">IF(A2251="","",IF(#REF!="","",PMT((1+D2251)^(1/12)-1,(#REF!*12)-A2251+1,-E2251)))</f>
        <v>#REF!</v>
      </c>
    </row>
    <row r="2252" customFormat="false" ht="14.25" hidden="false" customHeight="false" outlineLevel="0" collapsed="false">
      <c r="A2252" s="660" t="e">
        <f aca="false">IF(A2251="","",IF(A2251=#REF!*12,"",+A2251+1))</f>
        <v>#REF!</v>
      </c>
      <c r="B2252" s="661" t="e">
        <f aca="false">IF(A2252="","",+B2251)</f>
        <v>#REF!</v>
      </c>
      <c r="C2252" s="661" t="e">
        <f aca="false">IF(A2252="","",IF(#REF!+'Plano Prestação Mensal Proposta'!A2252&gt;120,0,ROUND(IF(B2252&gt;0.045,(0.045*0.5),(0.5)*B2252),7)))</f>
        <v>#REF!</v>
      </c>
      <c r="D2252" s="661" t="e">
        <f aca="false">IF(A2252="","",+B2252-C2252)</f>
        <v>#REF!</v>
      </c>
      <c r="E2252" s="662" t="e">
        <f aca="false">IF(A2252="","",IF(F2251="","",+E2251-F2251))</f>
        <v>#REF!</v>
      </c>
      <c r="F2252" s="662" t="e">
        <f aca="false">IF(A2252="","",IF(J2252="","",+J2252-H2252))</f>
        <v>#REF!</v>
      </c>
      <c r="G2252" s="662" t="e">
        <f aca="false">IF(A2252="","",IF(E2252="","",ROUND(+E2252*((1+B2252)^(1/12)-1),2)))</f>
        <v>#REF!</v>
      </c>
      <c r="H2252" s="662" t="e">
        <f aca="false">IF(A2252="","",IF(E2252="","",ROUND(+E2252*((1+D2252)^(1/12)-1),2)))</f>
        <v>#REF!</v>
      </c>
      <c r="I2252" s="662" t="e">
        <f aca="false">IF(A2252="","",+G2252-H2252)</f>
        <v>#REF!</v>
      </c>
      <c r="J2252" s="662" t="e">
        <f aca="false">IF(A2252="","",IF(#REF!="","",PMT((1+D2252)^(1/12)-1,(#REF!*12)-A2252+1,-E2252)))</f>
        <v>#REF!</v>
      </c>
    </row>
    <row r="2253" customFormat="false" ht="14.25" hidden="false" customHeight="false" outlineLevel="0" collapsed="false">
      <c r="A2253" s="660" t="e">
        <f aca="false">IF(A2252="","",IF(A2252=#REF!*12,"",+A2252+1))</f>
        <v>#REF!</v>
      </c>
      <c r="B2253" s="661" t="e">
        <f aca="false">IF(A2253="","",+B2252)</f>
        <v>#REF!</v>
      </c>
      <c r="C2253" s="661" t="e">
        <f aca="false">IF(A2253="","",IF(#REF!+'Plano Prestação Mensal Proposta'!A2253&gt;120,0,ROUND(IF(B2253&gt;0.045,(0.045*0.5),(0.5)*B2253),7)))</f>
        <v>#REF!</v>
      </c>
      <c r="D2253" s="661" t="e">
        <f aca="false">IF(A2253="","",+B2253-C2253)</f>
        <v>#REF!</v>
      </c>
      <c r="E2253" s="662" t="e">
        <f aca="false">IF(A2253="","",IF(F2252="","",+E2252-F2252))</f>
        <v>#REF!</v>
      </c>
      <c r="F2253" s="662" t="e">
        <f aca="false">IF(A2253="","",IF(J2253="","",+J2253-H2253))</f>
        <v>#REF!</v>
      </c>
      <c r="G2253" s="662" t="e">
        <f aca="false">IF(A2253="","",IF(E2253="","",ROUND(+E2253*((1+B2253)^(1/12)-1),2)))</f>
        <v>#REF!</v>
      </c>
      <c r="H2253" s="662" t="e">
        <f aca="false">IF(A2253="","",IF(E2253="","",ROUND(+E2253*((1+D2253)^(1/12)-1),2)))</f>
        <v>#REF!</v>
      </c>
      <c r="I2253" s="662" t="e">
        <f aca="false">IF(A2253="","",+G2253-H2253)</f>
        <v>#REF!</v>
      </c>
      <c r="J2253" s="662" t="e">
        <f aca="false">IF(A2253="","",IF(#REF!="","",PMT((1+D2253)^(1/12)-1,(#REF!*12)-A2253+1,-E2253)))</f>
        <v>#REF!</v>
      </c>
    </row>
    <row r="2254" customFormat="false" ht="14.25" hidden="false" customHeight="false" outlineLevel="0" collapsed="false">
      <c r="A2254" s="660" t="e">
        <f aca="false">IF(A2253="","",IF(A2253=#REF!*12,"",+A2253+1))</f>
        <v>#REF!</v>
      </c>
      <c r="B2254" s="661" t="e">
        <f aca="false">IF(A2254="","",+B2253)</f>
        <v>#REF!</v>
      </c>
      <c r="C2254" s="661" t="e">
        <f aca="false">IF(A2254="","",IF(#REF!+'Plano Prestação Mensal Proposta'!A2254&gt;120,0,ROUND(IF(B2254&gt;0.045,(0.045*0.5),(0.5)*B2254),7)))</f>
        <v>#REF!</v>
      </c>
      <c r="D2254" s="661" t="e">
        <f aca="false">IF(A2254="","",+B2254-C2254)</f>
        <v>#REF!</v>
      </c>
      <c r="E2254" s="662" t="e">
        <f aca="false">IF(A2254="","",IF(F2253="","",+E2253-F2253))</f>
        <v>#REF!</v>
      </c>
      <c r="F2254" s="662" t="e">
        <f aca="false">IF(A2254="","",IF(J2254="","",+J2254-H2254))</f>
        <v>#REF!</v>
      </c>
      <c r="G2254" s="662" t="e">
        <f aca="false">IF(A2254="","",IF(E2254="","",ROUND(+E2254*((1+B2254)^(1/12)-1),2)))</f>
        <v>#REF!</v>
      </c>
      <c r="H2254" s="662" t="e">
        <f aca="false">IF(A2254="","",IF(E2254="","",ROUND(+E2254*((1+D2254)^(1/12)-1),2)))</f>
        <v>#REF!</v>
      </c>
      <c r="I2254" s="662" t="e">
        <f aca="false">IF(A2254="","",+G2254-H2254)</f>
        <v>#REF!</v>
      </c>
      <c r="J2254" s="662" t="e">
        <f aca="false">IF(A2254="","",IF(#REF!="","",PMT((1+D2254)^(1/12)-1,(#REF!*12)-A2254+1,-E2254)))</f>
        <v>#REF!</v>
      </c>
    </row>
    <row r="2255" customFormat="false" ht="14.25" hidden="false" customHeight="false" outlineLevel="0" collapsed="false">
      <c r="A2255" s="660" t="e">
        <f aca="false">IF(A2254="","",IF(A2254=#REF!*12,"",+A2254+1))</f>
        <v>#REF!</v>
      </c>
      <c r="B2255" s="661" t="e">
        <f aca="false">IF(A2255="","",+B2254)</f>
        <v>#REF!</v>
      </c>
      <c r="C2255" s="661" t="e">
        <f aca="false">IF(A2255="","",IF(#REF!+'Plano Prestação Mensal Proposta'!A2255&gt;120,0,ROUND(IF(B2255&gt;0.045,(0.045*0.5),(0.5)*B2255),7)))</f>
        <v>#REF!</v>
      </c>
      <c r="D2255" s="661" t="e">
        <f aca="false">IF(A2255="","",+B2255-C2255)</f>
        <v>#REF!</v>
      </c>
      <c r="E2255" s="662" t="e">
        <f aca="false">IF(A2255="","",IF(F2254="","",+E2254-F2254))</f>
        <v>#REF!</v>
      </c>
      <c r="F2255" s="662" t="e">
        <f aca="false">IF(A2255="","",IF(J2255="","",+J2255-H2255))</f>
        <v>#REF!</v>
      </c>
      <c r="G2255" s="662" t="e">
        <f aca="false">IF(A2255="","",IF(E2255="","",ROUND(+E2255*((1+B2255)^(1/12)-1),2)))</f>
        <v>#REF!</v>
      </c>
      <c r="H2255" s="662" t="e">
        <f aca="false">IF(A2255="","",IF(E2255="","",ROUND(+E2255*((1+D2255)^(1/12)-1),2)))</f>
        <v>#REF!</v>
      </c>
      <c r="I2255" s="662" t="e">
        <f aca="false">IF(A2255="","",+G2255-H2255)</f>
        <v>#REF!</v>
      </c>
      <c r="J2255" s="662" t="e">
        <f aca="false">IF(A2255="","",IF(#REF!="","",PMT((1+D2255)^(1/12)-1,(#REF!*12)-A2255+1,-E2255)))</f>
        <v>#REF!</v>
      </c>
    </row>
    <row r="2256" customFormat="false" ht="14.25" hidden="false" customHeight="false" outlineLevel="0" collapsed="false">
      <c r="A2256" s="660" t="e">
        <f aca="false">IF(A2255="","",IF(A2255=#REF!*12,"",+A2255+1))</f>
        <v>#REF!</v>
      </c>
      <c r="B2256" s="661" t="e">
        <f aca="false">IF(A2256="","",+B2255)</f>
        <v>#REF!</v>
      </c>
      <c r="C2256" s="661" t="e">
        <f aca="false">IF(A2256="","",IF(#REF!+'Plano Prestação Mensal Proposta'!A2256&gt;120,0,ROUND(IF(B2256&gt;0.045,(0.045*0.5),(0.5)*B2256),7)))</f>
        <v>#REF!</v>
      </c>
      <c r="D2256" s="661" t="e">
        <f aca="false">IF(A2256="","",+B2256-C2256)</f>
        <v>#REF!</v>
      </c>
      <c r="E2256" s="662" t="e">
        <f aca="false">IF(A2256="","",IF(F2255="","",+E2255-F2255))</f>
        <v>#REF!</v>
      </c>
      <c r="F2256" s="662" t="e">
        <f aca="false">IF(A2256="","",IF(J2256="","",+J2256-H2256))</f>
        <v>#REF!</v>
      </c>
      <c r="G2256" s="662" t="e">
        <f aca="false">IF(A2256="","",IF(E2256="","",ROUND(+E2256*((1+B2256)^(1/12)-1),2)))</f>
        <v>#REF!</v>
      </c>
      <c r="H2256" s="662" t="e">
        <f aca="false">IF(A2256="","",IF(E2256="","",ROUND(+E2256*((1+D2256)^(1/12)-1),2)))</f>
        <v>#REF!</v>
      </c>
      <c r="I2256" s="662" t="e">
        <f aca="false">IF(A2256="","",+G2256-H2256)</f>
        <v>#REF!</v>
      </c>
      <c r="J2256" s="662" t="e">
        <f aca="false">IF(A2256="","",IF(#REF!="","",PMT((1+D2256)^(1/12)-1,(#REF!*12)-A2256+1,-E2256)))</f>
        <v>#REF!</v>
      </c>
    </row>
    <row r="2257" customFormat="false" ht="14.25" hidden="false" customHeight="false" outlineLevel="0" collapsed="false">
      <c r="A2257" s="660" t="e">
        <f aca="false">IF(A2256="","",IF(A2256=#REF!*12,"",+A2256+1))</f>
        <v>#REF!</v>
      </c>
      <c r="B2257" s="661" t="e">
        <f aca="false">IF(A2257="","",+B2256)</f>
        <v>#REF!</v>
      </c>
      <c r="C2257" s="661" t="e">
        <f aca="false">IF(A2257="","",IF(#REF!+'Plano Prestação Mensal Proposta'!A2257&gt;120,0,ROUND(IF(B2257&gt;0.045,(0.045*0.5),(0.5)*B2257),7)))</f>
        <v>#REF!</v>
      </c>
      <c r="D2257" s="661" t="e">
        <f aca="false">IF(A2257="","",+B2257-C2257)</f>
        <v>#REF!</v>
      </c>
      <c r="E2257" s="662" t="e">
        <f aca="false">IF(A2257="","",IF(F2256="","",+E2256-F2256))</f>
        <v>#REF!</v>
      </c>
      <c r="F2257" s="662" t="e">
        <f aca="false">IF(A2257="","",IF(J2257="","",+J2257-H2257))</f>
        <v>#REF!</v>
      </c>
      <c r="G2257" s="662" t="e">
        <f aca="false">IF(A2257="","",IF(E2257="","",ROUND(+E2257*((1+B2257)^(1/12)-1),2)))</f>
        <v>#REF!</v>
      </c>
      <c r="H2257" s="662" t="e">
        <f aca="false">IF(A2257="","",IF(E2257="","",ROUND(+E2257*((1+D2257)^(1/12)-1),2)))</f>
        <v>#REF!</v>
      </c>
      <c r="I2257" s="662" t="e">
        <f aca="false">IF(A2257="","",+G2257-H2257)</f>
        <v>#REF!</v>
      </c>
      <c r="J2257" s="662" t="e">
        <f aca="false">IF(A2257="","",IF(#REF!="","",PMT((1+D2257)^(1/12)-1,(#REF!*12)-A2257+1,-E2257)))</f>
        <v>#REF!</v>
      </c>
    </row>
    <row r="2258" customFormat="false" ht="14.25" hidden="false" customHeight="false" outlineLevel="0" collapsed="false">
      <c r="A2258" s="660" t="e">
        <f aca="false">IF(A2257="","",IF(A2257=#REF!*12,"",+A2257+1))</f>
        <v>#REF!</v>
      </c>
      <c r="B2258" s="661" t="e">
        <f aca="false">IF(A2258="","",+B2257)</f>
        <v>#REF!</v>
      </c>
      <c r="C2258" s="661" t="e">
        <f aca="false">IF(A2258="","",IF(#REF!+'Plano Prestação Mensal Proposta'!A2258&gt;120,0,ROUND(IF(B2258&gt;0.045,(0.045*0.5),(0.5)*B2258),7)))</f>
        <v>#REF!</v>
      </c>
      <c r="D2258" s="661" t="e">
        <f aca="false">IF(A2258="","",+B2258-C2258)</f>
        <v>#REF!</v>
      </c>
      <c r="E2258" s="662" t="e">
        <f aca="false">IF(A2258="","",IF(F2257="","",+E2257-F2257))</f>
        <v>#REF!</v>
      </c>
      <c r="F2258" s="662" t="e">
        <f aca="false">IF(A2258="","",IF(J2258="","",+J2258-H2258))</f>
        <v>#REF!</v>
      </c>
      <c r="G2258" s="662" t="e">
        <f aca="false">IF(A2258="","",IF(E2258="","",ROUND(+E2258*((1+B2258)^(1/12)-1),2)))</f>
        <v>#REF!</v>
      </c>
      <c r="H2258" s="662" t="e">
        <f aca="false">IF(A2258="","",IF(E2258="","",ROUND(+E2258*((1+D2258)^(1/12)-1),2)))</f>
        <v>#REF!</v>
      </c>
      <c r="I2258" s="662" t="e">
        <f aca="false">IF(A2258="","",+G2258-H2258)</f>
        <v>#REF!</v>
      </c>
      <c r="J2258" s="662" t="e">
        <f aca="false">IF(A2258="","",IF(#REF!="","",PMT((1+D2258)^(1/12)-1,(#REF!*12)-A2258+1,-E2258)))</f>
        <v>#REF!</v>
      </c>
    </row>
    <row r="2259" customFormat="false" ht="14.25" hidden="false" customHeight="false" outlineLevel="0" collapsed="false">
      <c r="A2259" s="660" t="e">
        <f aca="false">IF(A2258="","",IF(A2258=#REF!*12,"",+A2258+1))</f>
        <v>#REF!</v>
      </c>
      <c r="B2259" s="661" t="e">
        <f aca="false">IF(A2259="","",+B2258)</f>
        <v>#REF!</v>
      </c>
      <c r="C2259" s="661" t="e">
        <f aca="false">IF(A2259="","",IF(#REF!+'Plano Prestação Mensal Proposta'!A2259&gt;120,0,ROUND(IF(B2259&gt;0.045,(0.045*0.5),(0.5)*B2259),7)))</f>
        <v>#REF!</v>
      </c>
      <c r="D2259" s="661" t="e">
        <f aca="false">IF(A2259="","",+B2259-C2259)</f>
        <v>#REF!</v>
      </c>
      <c r="E2259" s="662" t="e">
        <f aca="false">IF(A2259="","",IF(F2258="","",+E2258-F2258))</f>
        <v>#REF!</v>
      </c>
      <c r="F2259" s="662" t="e">
        <f aca="false">IF(A2259="","",IF(J2259="","",+J2259-H2259))</f>
        <v>#REF!</v>
      </c>
      <c r="G2259" s="662" t="e">
        <f aca="false">IF(A2259="","",IF(E2259="","",ROUND(+E2259*((1+B2259)^(1/12)-1),2)))</f>
        <v>#REF!</v>
      </c>
      <c r="H2259" s="662" t="e">
        <f aca="false">IF(A2259="","",IF(E2259="","",ROUND(+E2259*((1+D2259)^(1/12)-1),2)))</f>
        <v>#REF!</v>
      </c>
      <c r="I2259" s="662" t="e">
        <f aca="false">IF(A2259="","",+G2259-H2259)</f>
        <v>#REF!</v>
      </c>
      <c r="J2259" s="662" t="e">
        <f aca="false">IF(A2259="","",IF(#REF!="","",PMT((1+D2259)^(1/12)-1,(#REF!*12)-A2259+1,-E2259)))</f>
        <v>#REF!</v>
      </c>
    </row>
    <row r="2260" customFormat="false" ht="14.25" hidden="false" customHeight="false" outlineLevel="0" collapsed="false">
      <c r="A2260" s="660" t="e">
        <f aca="false">IF(A2259="","",IF(A2259=#REF!*12,"",+A2259+1))</f>
        <v>#REF!</v>
      </c>
      <c r="B2260" s="661" t="e">
        <f aca="false">IF(A2260="","",+B2259)</f>
        <v>#REF!</v>
      </c>
      <c r="C2260" s="661" t="e">
        <f aca="false">IF(A2260="","",IF(#REF!+'Plano Prestação Mensal Proposta'!A2260&gt;120,0,ROUND(IF(B2260&gt;0.045,(0.045*0.5),(0.5)*B2260),7)))</f>
        <v>#REF!</v>
      </c>
      <c r="D2260" s="661" t="e">
        <f aca="false">IF(A2260="","",+B2260-C2260)</f>
        <v>#REF!</v>
      </c>
      <c r="E2260" s="662" t="e">
        <f aca="false">IF(A2260="","",IF(F2259="","",+E2259-F2259))</f>
        <v>#REF!</v>
      </c>
      <c r="F2260" s="662" t="e">
        <f aca="false">IF(A2260="","",IF(J2260="","",+J2260-H2260))</f>
        <v>#REF!</v>
      </c>
      <c r="G2260" s="662" t="e">
        <f aca="false">IF(A2260="","",IF(E2260="","",ROUND(+E2260*((1+B2260)^(1/12)-1),2)))</f>
        <v>#REF!</v>
      </c>
      <c r="H2260" s="662" t="e">
        <f aca="false">IF(A2260="","",IF(E2260="","",ROUND(+E2260*((1+D2260)^(1/12)-1),2)))</f>
        <v>#REF!</v>
      </c>
      <c r="I2260" s="662" t="e">
        <f aca="false">IF(A2260="","",+G2260-H2260)</f>
        <v>#REF!</v>
      </c>
      <c r="J2260" s="662" t="e">
        <f aca="false">IF(A2260="","",IF(#REF!="","",PMT((1+D2260)^(1/12)-1,(#REF!*12)-A2260+1,-E2260)))</f>
        <v>#REF!</v>
      </c>
    </row>
    <row r="2261" customFormat="false" ht="14.25" hidden="false" customHeight="false" outlineLevel="0" collapsed="false">
      <c r="A2261" s="660" t="e">
        <f aca="false">IF(A2260="","",IF(A2260=#REF!*12,"",+A2260+1))</f>
        <v>#REF!</v>
      </c>
      <c r="B2261" s="661" t="e">
        <f aca="false">IF(A2261="","",+B2260)</f>
        <v>#REF!</v>
      </c>
      <c r="C2261" s="661" t="e">
        <f aca="false">IF(A2261="","",IF(#REF!+'Plano Prestação Mensal Proposta'!A2261&gt;120,0,ROUND(IF(B2261&gt;0.045,(0.045*0.5),(0.5)*B2261),7)))</f>
        <v>#REF!</v>
      </c>
      <c r="D2261" s="661" t="e">
        <f aca="false">IF(A2261="","",+B2261-C2261)</f>
        <v>#REF!</v>
      </c>
      <c r="E2261" s="662" t="e">
        <f aca="false">IF(A2261="","",IF(F2260="","",+E2260-F2260))</f>
        <v>#REF!</v>
      </c>
      <c r="F2261" s="662" t="e">
        <f aca="false">IF(A2261="","",IF(J2261="","",+J2261-H2261))</f>
        <v>#REF!</v>
      </c>
      <c r="G2261" s="662" t="e">
        <f aca="false">IF(A2261="","",IF(E2261="","",ROUND(+E2261*((1+B2261)^(1/12)-1),2)))</f>
        <v>#REF!</v>
      </c>
      <c r="H2261" s="662" t="e">
        <f aca="false">IF(A2261="","",IF(E2261="","",ROUND(+E2261*((1+D2261)^(1/12)-1),2)))</f>
        <v>#REF!</v>
      </c>
      <c r="I2261" s="662" t="e">
        <f aca="false">IF(A2261="","",+G2261-H2261)</f>
        <v>#REF!</v>
      </c>
      <c r="J2261" s="662" t="e">
        <f aca="false">IF(A2261="","",IF(#REF!="","",PMT((1+D2261)^(1/12)-1,(#REF!*12)-A2261+1,-E2261)))</f>
        <v>#REF!</v>
      </c>
    </row>
    <row r="2262" customFormat="false" ht="14.25" hidden="false" customHeight="false" outlineLevel="0" collapsed="false">
      <c r="A2262" s="660" t="e">
        <f aca="false">IF(A2261="","",IF(A2261=#REF!*12,"",+A2261+1))</f>
        <v>#REF!</v>
      </c>
      <c r="B2262" s="661" t="e">
        <f aca="false">IF(A2262="","",+B2261)</f>
        <v>#REF!</v>
      </c>
      <c r="C2262" s="661" t="e">
        <f aca="false">IF(A2262="","",IF(#REF!+'Plano Prestação Mensal Proposta'!A2262&gt;120,0,ROUND(IF(B2262&gt;0.045,(0.045*0.5),(0.5)*B2262),7)))</f>
        <v>#REF!</v>
      </c>
      <c r="D2262" s="661" t="e">
        <f aca="false">IF(A2262="","",+B2262-C2262)</f>
        <v>#REF!</v>
      </c>
      <c r="E2262" s="662" t="e">
        <f aca="false">IF(A2262="","",IF(F2261="","",+E2261-F2261))</f>
        <v>#REF!</v>
      </c>
      <c r="F2262" s="662" t="e">
        <f aca="false">IF(A2262="","",IF(J2262="","",+J2262-H2262))</f>
        <v>#REF!</v>
      </c>
      <c r="G2262" s="662" t="e">
        <f aca="false">IF(A2262="","",IF(E2262="","",ROUND(+E2262*((1+B2262)^(1/12)-1),2)))</f>
        <v>#REF!</v>
      </c>
      <c r="H2262" s="662" t="e">
        <f aca="false">IF(A2262="","",IF(E2262="","",ROUND(+E2262*((1+D2262)^(1/12)-1),2)))</f>
        <v>#REF!</v>
      </c>
      <c r="I2262" s="662" t="e">
        <f aca="false">IF(A2262="","",+G2262-H2262)</f>
        <v>#REF!</v>
      </c>
      <c r="J2262" s="662" t="e">
        <f aca="false">IF(A2262="","",IF(#REF!="","",PMT((1+D2262)^(1/12)-1,(#REF!*12)-A2262+1,-E2262)))</f>
        <v>#REF!</v>
      </c>
    </row>
    <row r="2263" customFormat="false" ht="14.25" hidden="false" customHeight="false" outlineLevel="0" collapsed="false">
      <c r="A2263" s="660" t="e">
        <f aca="false">IF(A2262="","",IF(A2262=#REF!*12,"",+A2262+1))</f>
        <v>#REF!</v>
      </c>
      <c r="B2263" s="661" t="e">
        <f aca="false">IF(A2263="","",+B2262)</f>
        <v>#REF!</v>
      </c>
      <c r="C2263" s="661" t="e">
        <f aca="false">IF(A2263="","",IF(#REF!+'Plano Prestação Mensal Proposta'!A2263&gt;120,0,ROUND(IF(B2263&gt;0.045,(0.045*0.5),(0.5)*B2263),7)))</f>
        <v>#REF!</v>
      </c>
      <c r="D2263" s="661" t="e">
        <f aca="false">IF(A2263="","",+B2263-C2263)</f>
        <v>#REF!</v>
      </c>
      <c r="E2263" s="662" t="e">
        <f aca="false">IF(A2263="","",IF(F2262="","",+E2262-F2262))</f>
        <v>#REF!</v>
      </c>
      <c r="F2263" s="662" t="e">
        <f aca="false">IF(A2263="","",IF(J2263="","",+J2263-H2263))</f>
        <v>#REF!</v>
      </c>
      <c r="G2263" s="662" t="e">
        <f aca="false">IF(A2263="","",IF(E2263="","",ROUND(+E2263*((1+B2263)^(1/12)-1),2)))</f>
        <v>#REF!</v>
      </c>
      <c r="H2263" s="662" t="e">
        <f aca="false">IF(A2263="","",IF(E2263="","",ROUND(+E2263*((1+D2263)^(1/12)-1),2)))</f>
        <v>#REF!</v>
      </c>
      <c r="I2263" s="662" t="e">
        <f aca="false">IF(A2263="","",+G2263-H2263)</f>
        <v>#REF!</v>
      </c>
      <c r="J2263" s="662" t="e">
        <f aca="false">IF(A2263="","",IF(#REF!="","",PMT((1+D2263)^(1/12)-1,(#REF!*12)-A2263+1,-E2263)))</f>
        <v>#REF!</v>
      </c>
    </row>
    <row r="2264" customFormat="false" ht="14.25" hidden="false" customHeight="false" outlineLevel="0" collapsed="false">
      <c r="A2264" s="660" t="e">
        <f aca="false">IF(A2263="","",IF(A2263=#REF!*12,"",+A2263+1))</f>
        <v>#REF!</v>
      </c>
      <c r="B2264" s="661" t="e">
        <f aca="false">IF(A2264="","",+B2263)</f>
        <v>#REF!</v>
      </c>
      <c r="C2264" s="661" t="e">
        <f aca="false">IF(A2264="","",IF(#REF!+'Plano Prestação Mensal Proposta'!A2264&gt;120,0,ROUND(IF(B2264&gt;0.045,(0.045*0.5),(0.5)*B2264),7)))</f>
        <v>#REF!</v>
      </c>
      <c r="D2264" s="661" t="e">
        <f aca="false">IF(A2264="","",+B2264-C2264)</f>
        <v>#REF!</v>
      </c>
      <c r="E2264" s="662" t="e">
        <f aca="false">IF(A2264="","",IF(F2263="","",+E2263-F2263))</f>
        <v>#REF!</v>
      </c>
      <c r="F2264" s="662" t="e">
        <f aca="false">IF(A2264="","",IF(J2264="","",+J2264-H2264))</f>
        <v>#REF!</v>
      </c>
      <c r="G2264" s="662" t="e">
        <f aca="false">IF(A2264="","",IF(E2264="","",ROUND(+E2264*((1+B2264)^(1/12)-1),2)))</f>
        <v>#REF!</v>
      </c>
      <c r="H2264" s="662" t="e">
        <f aca="false">IF(A2264="","",IF(E2264="","",ROUND(+E2264*((1+D2264)^(1/12)-1),2)))</f>
        <v>#REF!</v>
      </c>
      <c r="I2264" s="662" t="e">
        <f aca="false">IF(A2264="","",+G2264-H2264)</f>
        <v>#REF!</v>
      </c>
      <c r="J2264" s="662" t="e">
        <f aca="false">IF(A2264="","",IF(#REF!="","",PMT((1+D2264)^(1/12)-1,(#REF!*12)-A2264+1,-E2264)))</f>
        <v>#REF!</v>
      </c>
    </row>
    <row r="2265" customFormat="false" ht="14.25" hidden="false" customHeight="false" outlineLevel="0" collapsed="false">
      <c r="A2265" s="660" t="e">
        <f aca="false">IF(A2264="","",IF(A2264=#REF!*12,"",+A2264+1))</f>
        <v>#REF!</v>
      </c>
      <c r="B2265" s="661" t="e">
        <f aca="false">IF(A2265="","",+B2264)</f>
        <v>#REF!</v>
      </c>
      <c r="C2265" s="661" t="e">
        <f aca="false">IF(A2265="","",IF(#REF!+'Plano Prestação Mensal Proposta'!A2265&gt;120,0,ROUND(IF(B2265&gt;0.045,(0.045*0.5),(0.5)*B2265),7)))</f>
        <v>#REF!</v>
      </c>
      <c r="D2265" s="661" t="e">
        <f aca="false">IF(A2265="","",+B2265-C2265)</f>
        <v>#REF!</v>
      </c>
      <c r="E2265" s="662" t="e">
        <f aca="false">IF(A2265="","",IF(F2264="","",+E2264-F2264))</f>
        <v>#REF!</v>
      </c>
      <c r="F2265" s="662" t="e">
        <f aca="false">IF(A2265="","",IF(J2265="","",+J2265-H2265))</f>
        <v>#REF!</v>
      </c>
      <c r="G2265" s="662" t="e">
        <f aca="false">IF(A2265="","",IF(E2265="","",ROUND(+E2265*((1+B2265)^(1/12)-1),2)))</f>
        <v>#REF!</v>
      </c>
      <c r="H2265" s="662" t="e">
        <f aca="false">IF(A2265="","",IF(E2265="","",ROUND(+E2265*((1+D2265)^(1/12)-1),2)))</f>
        <v>#REF!</v>
      </c>
      <c r="I2265" s="662" t="e">
        <f aca="false">IF(A2265="","",+G2265-H2265)</f>
        <v>#REF!</v>
      </c>
      <c r="J2265" s="662" t="e">
        <f aca="false">IF(A2265="","",IF(#REF!="","",PMT((1+D2265)^(1/12)-1,(#REF!*12)-A2265+1,-E2265)))</f>
        <v>#REF!</v>
      </c>
    </row>
    <row r="2266" customFormat="false" ht="14.25" hidden="false" customHeight="false" outlineLevel="0" collapsed="false">
      <c r="A2266" s="660" t="e">
        <f aca="false">IF(A2265="","",IF(A2265=#REF!*12,"",+A2265+1))</f>
        <v>#REF!</v>
      </c>
      <c r="B2266" s="661" t="e">
        <f aca="false">IF(A2266="","",+B2265)</f>
        <v>#REF!</v>
      </c>
      <c r="C2266" s="661" t="e">
        <f aca="false">IF(A2266="","",IF(#REF!+'Plano Prestação Mensal Proposta'!A2266&gt;120,0,ROUND(IF(B2266&gt;0.045,(0.045*0.5),(0.5)*B2266),7)))</f>
        <v>#REF!</v>
      </c>
      <c r="D2266" s="661" t="e">
        <f aca="false">IF(A2266="","",+B2266-C2266)</f>
        <v>#REF!</v>
      </c>
      <c r="E2266" s="662" t="e">
        <f aca="false">IF(A2266="","",IF(F2265="","",+E2265-F2265))</f>
        <v>#REF!</v>
      </c>
      <c r="F2266" s="662" t="e">
        <f aca="false">IF(A2266="","",IF(J2266="","",+J2266-H2266))</f>
        <v>#REF!</v>
      </c>
      <c r="G2266" s="662" t="e">
        <f aca="false">IF(A2266="","",IF(E2266="","",ROUND(+E2266*((1+B2266)^(1/12)-1),2)))</f>
        <v>#REF!</v>
      </c>
      <c r="H2266" s="662" t="e">
        <f aca="false">IF(A2266="","",IF(E2266="","",ROUND(+E2266*((1+D2266)^(1/12)-1),2)))</f>
        <v>#REF!</v>
      </c>
      <c r="I2266" s="662" t="e">
        <f aca="false">IF(A2266="","",+G2266-H2266)</f>
        <v>#REF!</v>
      </c>
      <c r="J2266" s="662" t="e">
        <f aca="false">IF(A2266="","",IF(#REF!="","",PMT((1+D2266)^(1/12)-1,(#REF!*12)-A2266+1,-E2266)))</f>
        <v>#REF!</v>
      </c>
    </row>
    <row r="2267" customFormat="false" ht="14.25" hidden="false" customHeight="false" outlineLevel="0" collapsed="false">
      <c r="A2267" s="660" t="e">
        <f aca="false">IF(A2266="","",IF(A2266=#REF!*12,"",+A2266+1))</f>
        <v>#REF!</v>
      </c>
      <c r="B2267" s="661" t="e">
        <f aca="false">IF(A2267="","",+B2266)</f>
        <v>#REF!</v>
      </c>
      <c r="C2267" s="661" t="e">
        <f aca="false">IF(A2267="","",IF(#REF!+'Plano Prestação Mensal Proposta'!A2267&gt;120,0,ROUND(IF(B2267&gt;0.045,(0.045*0.5),(0.5)*B2267),7)))</f>
        <v>#REF!</v>
      </c>
      <c r="D2267" s="661" t="e">
        <f aca="false">IF(A2267="","",+B2267-C2267)</f>
        <v>#REF!</v>
      </c>
      <c r="E2267" s="662" t="e">
        <f aca="false">IF(A2267="","",IF(F2266="","",+E2266-F2266))</f>
        <v>#REF!</v>
      </c>
      <c r="F2267" s="662" t="e">
        <f aca="false">IF(A2267="","",IF(J2267="","",+J2267-H2267))</f>
        <v>#REF!</v>
      </c>
      <c r="G2267" s="662" t="e">
        <f aca="false">IF(A2267="","",IF(E2267="","",ROUND(+E2267*((1+B2267)^(1/12)-1),2)))</f>
        <v>#REF!</v>
      </c>
      <c r="H2267" s="662" t="e">
        <f aca="false">IF(A2267="","",IF(E2267="","",ROUND(+E2267*((1+D2267)^(1/12)-1),2)))</f>
        <v>#REF!</v>
      </c>
      <c r="I2267" s="662" t="e">
        <f aca="false">IF(A2267="","",+G2267-H2267)</f>
        <v>#REF!</v>
      </c>
      <c r="J2267" s="662" t="e">
        <f aca="false">IF(A2267="","",IF(#REF!="","",PMT((1+D2267)^(1/12)-1,(#REF!*12)-A2267+1,-E2267)))</f>
        <v>#REF!</v>
      </c>
    </row>
    <row r="2268" customFormat="false" ht="14.25" hidden="false" customHeight="false" outlineLevel="0" collapsed="false">
      <c r="A2268" s="660" t="e">
        <f aca="false">IF(A2267="","",IF(A2267=#REF!*12,"",+A2267+1))</f>
        <v>#REF!</v>
      </c>
      <c r="B2268" s="661" t="e">
        <f aca="false">IF(A2268="","",+B2267)</f>
        <v>#REF!</v>
      </c>
      <c r="C2268" s="661" t="e">
        <f aca="false">IF(A2268="","",IF(#REF!+'Plano Prestação Mensal Proposta'!A2268&gt;120,0,ROUND(IF(B2268&gt;0.045,(0.045*0.5),(0.5)*B2268),7)))</f>
        <v>#REF!</v>
      </c>
      <c r="D2268" s="661" t="e">
        <f aca="false">IF(A2268="","",+B2268-C2268)</f>
        <v>#REF!</v>
      </c>
      <c r="E2268" s="662" t="e">
        <f aca="false">IF(A2268="","",IF(F2267="","",+E2267-F2267))</f>
        <v>#REF!</v>
      </c>
      <c r="F2268" s="662" t="e">
        <f aca="false">IF(A2268="","",IF(J2268="","",+J2268-H2268))</f>
        <v>#REF!</v>
      </c>
      <c r="G2268" s="662" t="e">
        <f aca="false">IF(A2268="","",IF(E2268="","",ROUND(+E2268*((1+B2268)^(1/12)-1),2)))</f>
        <v>#REF!</v>
      </c>
      <c r="H2268" s="662" t="e">
        <f aca="false">IF(A2268="","",IF(E2268="","",ROUND(+E2268*((1+D2268)^(1/12)-1),2)))</f>
        <v>#REF!</v>
      </c>
      <c r="I2268" s="662" t="e">
        <f aca="false">IF(A2268="","",+G2268-H2268)</f>
        <v>#REF!</v>
      </c>
      <c r="J2268" s="662" t="e">
        <f aca="false">IF(A2268="","",IF(#REF!="","",PMT((1+D2268)^(1/12)-1,(#REF!*12)-A2268+1,-E2268)))</f>
        <v>#REF!</v>
      </c>
    </row>
    <row r="2269" customFormat="false" ht="14.25" hidden="false" customHeight="false" outlineLevel="0" collapsed="false">
      <c r="A2269" s="660" t="e">
        <f aca="false">IF(A2268="","",IF(A2268=#REF!*12,"",+A2268+1))</f>
        <v>#REF!</v>
      </c>
      <c r="B2269" s="661" t="e">
        <f aca="false">IF(A2269="","",+B2268)</f>
        <v>#REF!</v>
      </c>
      <c r="C2269" s="661" t="e">
        <f aca="false">IF(A2269="","",IF(#REF!+'Plano Prestação Mensal Proposta'!A2269&gt;120,0,ROUND(IF(B2269&gt;0.045,(0.045*0.5),(0.5)*B2269),7)))</f>
        <v>#REF!</v>
      </c>
      <c r="D2269" s="661" t="e">
        <f aca="false">IF(A2269="","",+B2269-C2269)</f>
        <v>#REF!</v>
      </c>
      <c r="E2269" s="662" t="e">
        <f aca="false">IF(A2269="","",IF(F2268="","",+E2268-F2268))</f>
        <v>#REF!</v>
      </c>
      <c r="F2269" s="662" t="e">
        <f aca="false">IF(A2269="","",IF(J2269="","",+J2269-H2269))</f>
        <v>#REF!</v>
      </c>
      <c r="G2269" s="662" t="e">
        <f aca="false">IF(A2269="","",IF(E2269="","",ROUND(+E2269*((1+B2269)^(1/12)-1),2)))</f>
        <v>#REF!</v>
      </c>
      <c r="H2269" s="662" t="e">
        <f aca="false">IF(A2269="","",IF(E2269="","",ROUND(+E2269*((1+D2269)^(1/12)-1),2)))</f>
        <v>#REF!</v>
      </c>
      <c r="I2269" s="662" t="e">
        <f aca="false">IF(A2269="","",+G2269-H2269)</f>
        <v>#REF!</v>
      </c>
      <c r="J2269" s="662" t="e">
        <f aca="false">IF(A2269="","",IF(#REF!="","",PMT((1+D2269)^(1/12)-1,(#REF!*12)-A2269+1,-E2269)))</f>
        <v>#REF!</v>
      </c>
    </row>
    <row r="2270" customFormat="false" ht="14.25" hidden="false" customHeight="false" outlineLevel="0" collapsed="false">
      <c r="A2270" s="660" t="e">
        <f aca="false">IF(A2269="","",IF(A2269=#REF!*12,"",+A2269+1))</f>
        <v>#REF!</v>
      </c>
      <c r="B2270" s="661" t="e">
        <f aca="false">IF(A2270="","",+B2269)</f>
        <v>#REF!</v>
      </c>
      <c r="C2270" s="661" t="e">
        <f aca="false">IF(A2270="","",IF(#REF!+'Plano Prestação Mensal Proposta'!A2270&gt;120,0,ROUND(IF(B2270&gt;0.045,(0.045*0.5),(0.5)*B2270),7)))</f>
        <v>#REF!</v>
      </c>
      <c r="D2270" s="661" t="e">
        <f aca="false">IF(A2270="","",+B2270-C2270)</f>
        <v>#REF!</v>
      </c>
      <c r="E2270" s="662" t="e">
        <f aca="false">IF(A2270="","",IF(F2269="","",+E2269-F2269))</f>
        <v>#REF!</v>
      </c>
      <c r="F2270" s="662" t="e">
        <f aca="false">IF(A2270="","",IF(J2270="","",+J2270-H2270))</f>
        <v>#REF!</v>
      </c>
      <c r="G2270" s="662" t="e">
        <f aca="false">IF(A2270="","",IF(E2270="","",ROUND(+E2270*((1+B2270)^(1/12)-1),2)))</f>
        <v>#REF!</v>
      </c>
      <c r="H2270" s="662" t="e">
        <f aca="false">IF(A2270="","",IF(E2270="","",ROUND(+E2270*((1+D2270)^(1/12)-1),2)))</f>
        <v>#REF!</v>
      </c>
      <c r="I2270" s="662" t="e">
        <f aca="false">IF(A2270="","",+G2270-H2270)</f>
        <v>#REF!</v>
      </c>
      <c r="J2270" s="662" t="e">
        <f aca="false">IF(A2270="","",IF(#REF!="","",PMT((1+D2270)^(1/12)-1,(#REF!*12)-A2270+1,-E2270)))</f>
        <v>#REF!</v>
      </c>
    </row>
    <row r="2271" customFormat="false" ht="14.25" hidden="false" customHeight="false" outlineLevel="0" collapsed="false">
      <c r="A2271" s="660" t="e">
        <f aca="false">IF(A2270="","",IF(A2270=#REF!*12,"",+A2270+1))</f>
        <v>#REF!</v>
      </c>
      <c r="B2271" s="661" t="e">
        <f aca="false">IF(A2271="","",+B2270)</f>
        <v>#REF!</v>
      </c>
      <c r="C2271" s="661" t="e">
        <f aca="false">IF(A2271="","",IF(#REF!+'Plano Prestação Mensal Proposta'!A2271&gt;120,0,ROUND(IF(B2271&gt;0.045,(0.045*0.5),(0.5)*B2271),7)))</f>
        <v>#REF!</v>
      </c>
      <c r="D2271" s="661" t="e">
        <f aca="false">IF(A2271="","",+B2271-C2271)</f>
        <v>#REF!</v>
      </c>
      <c r="E2271" s="662" t="e">
        <f aca="false">IF(A2271="","",IF(F2270="","",+E2270-F2270))</f>
        <v>#REF!</v>
      </c>
      <c r="F2271" s="662" t="e">
        <f aca="false">IF(A2271="","",IF(J2271="","",+J2271-H2271))</f>
        <v>#REF!</v>
      </c>
      <c r="G2271" s="662" t="e">
        <f aca="false">IF(A2271="","",IF(E2271="","",ROUND(+E2271*((1+B2271)^(1/12)-1),2)))</f>
        <v>#REF!</v>
      </c>
      <c r="H2271" s="662" t="e">
        <f aca="false">IF(A2271="","",IF(E2271="","",ROUND(+E2271*((1+D2271)^(1/12)-1),2)))</f>
        <v>#REF!</v>
      </c>
      <c r="I2271" s="662" t="e">
        <f aca="false">IF(A2271="","",+G2271-H2271)</f>
        <v>#REF!</v>
      </c>
      <c r="J2271" s="662" t="e">
        <f aca="false">IF(A2271="","",IF(#REF!="","",PMT((1+D2271)^(1/12)-1,(#REF!*12)-A2271+1,-E2271)))</f>
        <v>#REF!</v>
      </c>
    </row>
    <row r="2272" customFormat="false" ht="14.25" hidden="false" customHeight="false" outlineLevel="0" collapsed="false">
      <c r="A2272" s="660" t="e">
        <f aca="false">IF(A2271="","",IF(A2271=#REF!*12,"",+A2271+1))</f>
        <v>#REF!</v>
      </c>
      <c r="B2272" s="661" t="e">
        <f aca="false">IF(A2272="","",+B2271)</f>
        <v>#REF!</v>
      </c>
      <c r="C2272" s="661" t="e">
        <f aca="false">IF(A2272="","",IF(#REF!+'Plano Prestação Mensal Proposta'!A2272&gt;120,0,ROUND(IF(B2272&gt;0.045,(0.045*0.5),(0.5)*B2272),7)))</f>
        <v>#REF!</v>
      </c>
      <c r="D2272" s="661" t="e">
        <f aca="false">IF(A2272="","",+B2272-C2272)</f>
        <v>#REF!</v>
      </c>
      <c r="E2272" s="662" t="e">
        <f aca="false">IF(A2272="","",IF(F2271="","",+E2271-F2271))</f>
        <v>#REF!</v>
      </c>
      <c r="F2272" s="662" t="e">
        <f aca="false">IF(A2272="","",IF(J2272="","",+J2272-H2272))</f>
        <v>#REF!</v>
      </c>
      <c r="G2272" s="662" t="e">
        <f aca="false">IF(A2272="","",IF(E2272="","",ROUND(+E2272*((1+B2272)^(1/12)-1),2)))</f>
        <v>#REF!</v>
      </c>
      <c r="H2272" s="662" t="e">
        <f aca="false">IF(A2272="","",IF(E2272="","",ROUND(+E2272*((1+D2272)^(1/12)-1),2)))</f>
        <v>#REF!</v>
      </c>
      <c r="I2272" s="662" t="e">
        <f aca="false">IF(A2272="","",+G2272-H2272)</f>
        <v>#REF!</v>
      </c>
      <c r="J2272" s="662" t="e">
        <f aca="false">IF(A2272="","",IF(#REF!="","",PMT((1+D2272)^(1/12)-1,(#REF!*12)-A2272+1,-E2272)))</f>
        <v>#REF!</v>
      </c>
    </row>
    <row r="2273" customFormat="false" ht="14.25" hidden="false" customHeight="false" outlineLevel="0" collapsed="false">
      <c r="A2273" s="660" t="e">
        <f aca="false">IF(A2272="","",IF(A2272=#REF!*12,"",+A2272+1))</f>
        <v>#REF!</v>
      </c>
      <c r="B2273" s="661" t="e">
        <f aca="false">IF(A2273="","",+B2272)</f>
        <v>#REF!</v>
      </c>
      <c r="C2273" s="661" t="e">
        <f aca="false">IF(A2273="","",IF(#REF!+'Plano Prestação Mensal Proposta'!A2273&gt;120,0,ROUND(IF(B2273&gt;0.045,(0.045*0.5),(0.5)*B2273),7)))</f>
        <v>#REF!</v>
      </c>
      <c r="D2273" s="661" t="e">
        <f aca="false">IF(A2273="","",+B2273-C2273)</f>
        <v>#REF!</v>
      </c>
      <c r="E2273" s="662" t="e">
        <f aca="false">IF(A2273="","",IF(F2272="","",+E2272-F2272))</f>
        <v>#REF!</v>
      </c>
      <c r="F2273" s="662" t="e">
        <f aca="false">IF(A2273="","",IF(J2273="","",+J2273-H2273))</f>
        <v>#REF!</v>
      </c>
      <c r="G2273" s="662" t="e">
        <f aca="false">IF(A2273="","",IF(E2273="","",ROUND(+E2273*((1+B2273)^(1/12)-1),2)))</f>
        <v>#REF!</v>
      </c>
      <c r="H2273" s="662" t="e">
        <f aca="false">IF(A2273="","",IF(E2273="","",ROUND(+E2273*((1+D2273)^(1/12)-1),2)))</f>
        <v>#REF!</v>
      </c>
      <c r="I2273" s="662" t="e">
        <f aca="false">IF(A2273="","",+G2273-H2273)</f>
        <v>#REF!</v>
      </c>
      <c r="J2273" s="662" t="e">
        <f aca="false">IF(A2273="","",IF(#REF!="","",PMT((1+D2273)^(1/12)-1,(#REF!*12)-A2273+1,-E2273)))</f>
        <v>#REF!</v>
      </c>
    </row>
    <row r="2274" customFormat="false" ht="14.25" hidden="false" customHeight="false" outlineLevel="0" collapsed="false">
      <c r="A2274" s="660" t="e">
        <f aca="false">IF(A2273="","",IF(A2273=#REF!*12,"",+A2273+1))</f>
        <v>#REF!</v>
      </c>
      <c r="B2274" s="661" t="e">
        <f aca="false">IF(A2274="","",+B2273)</f>
        <v>#REF!</v>
      </c>
      <c r="C2274" s="661" t="e">
        <f aca="false">IF(A2274="","",IF(#REF!+'Plano Prestação Mensal Proposta'!A2274&gt;120,0,ROUND(IF(B2274&gt;0.045,(0.045*0.5),(0.5)*B2274),7)))</f>
        <v>#REF!</v>
      </c>
      <c r="D2274" s="661" t="e">
        <f aca="false">IF(A2274="","",+B2274-C2274)</f>
        <v>#REF!</v>
      </c>
      <c r="E2274" s="662" t="e">
        <f aca="false">IF(A2274="","",IF(F2273="","",+E2273-F2273))</f>
        <v>#REF!</v>
      </c>
      <c r="F2274" s="662" t="e">
        <f aca="false">IF(A2274="","",IF(J2274="","",+J2274-H2274))</f>
        <v>#REF!</v>
      </c>
      <c r="G2274" s="662" t="e">
        <f aca="false">IF(A2274="","",IF(E2274="","",ROUND(+E2274*((1+B2274)^(1/12)-1),2)))</f>
        <v>#REF!</v>
      </c>
      <c r="H2274" s="662" t="e">
        <f aca="false">IF(A2274="","",IF(E2274="","",ROUND(+E2274*((1+D2274)^(1/12)-1),2)))</f>
        <v>#REF!</v>
      </c>
      <c r="I2274" s="662" t="e">
        <f aca="false">IF(A2274="","",+G2274-H2274)</f>
        <v>#REF!</v>
      </c>
      <c r="J2274" s="662" t="e">
        <f aca="false">IF(A2274="","",IF(#REF!="","",PMT((1+D2274)^(1/12)-1,(#REF!*12)-A2274+1,-E2274)))</f>
        <v>#REF!</v>
      </c>
    </row>
    <row r="2275" customFormat="false" ht="14.25" hidden="false" customHeight="false" outlineLevel="0" collapsed="false">
      <c r="A2275" s="660" t="e">
        <f aca="false">IF(A2274="","",IF(A2274=#REF!*12,"",+A2274+1))</f>
        <v>#REF!</v>
      </c>
      <c r="B2275" s="661" t="e">
        <f aca="false">IF(A2275="","",+B2274)</f>
        <v>#REF!</v>
      </c>
      <c r="C2275" s="661" t="e">
        <f aca="false">IF(A2275="","",IF(#REF!+'Plano Prestação Mensal Proposta'!A2275&gt;120,0,ROUND(IF(B2275&gt;0.045,(0.045*0.5),(0.5)*B2275),7)))</f>
        <v>#REF!</v>
      </c>
      <c r="D2275" s="661" t="e">
        <f aca="false">IF(A2275="","",+B2275-C2275)</f>
        <v>#REF!</v>
      </c>
      <c r="E2275" s="662" t="e">
        <f aca="false">IF(A2275="","",IF(F2274="","",+E2274-F2274))</f>
        <v>#REF!</v>
      </c>
      <c r="F2275" s="662" t="e">
        <f aca="false">IF(A2275="","",IF(J2275="","",+J2275-H2275))</f>
        <v>#REF!</v>
      </c>
      <c r="G2275" s="662" t="e">
        <f aca="false">IF(A2275="","",IF(E2275="","",ROUND(+E2275*((1+B2275)^(1/12)-1),2)))</f>
        <v>#REF!</v>
      </c>
      <c r="H2275" s="662" t="e">
        <f aca="false">IF(A2275="","",IF(E2275="","",ROUND(+E2275*((1+D2275)^(1/12)-1),2)))</f>
        <v>#REF!</v>
      </c>
      <c r="I2275" s="662" t="e">
        <f aca="false">IF(A2275="","",+G2275-H2275)</f>
        <v>#REF!</v>
      </c>
      <c r="J2275" s="662" t="e">
        <f aca="false">IF(A2275="","",IF(#REF!="","",PMT((1+D2275)^(1/12)-1,(#REF!*12)-A2275+1,-E2275)))</f>
        <v>#REF!</v>
      </c>
    </row>
    <row r="2276" customFormat="false" ht="14.25" hidden="false" customHeight="false" outlineLevel="0" collapsed="false">
      <c r="A2276" s="660" t="e">
        <f aca="false">IF(A2275="","",IF(A2275=#REF!*12,"",+A2275+1))</f>
        <v>#REF!</v>
      </c>
      <c r="B2276" s="661" t="e">
        <f aca="false">IF(A2276="","",+B2275)</f>
        <v>#REF!</v>
      </c>
      <c r="C2276" s="661" t="e">
        <f aca="false">IF(A2276="","",IF(#REF!+'Plano Prestação Mensal Proposta'!A2276&gt;120,0,ROUND(IF(B2276&gt;0.045,(0.045*0.5),(0.5)*B2276),7)))</f>
        <v>#REF!</v>
      </c>
      <c r="D2276" s="661" t="e">
        <f aca="false">IF(A2276="","",+B2276-C2276)</f>
        <v>#REF!</v>
      </c>
      <c r="E2276" s="662" t="e">
        <f aca="false">IF(A2276="","",IF(F2275="","",+E2275-F2275))</f>
        <v>#REF!</v>
      </c>
      <c r="F2276" s="662" t="e">
        <f aca="false">IF(A2276="","",IF(J2276="","",+J2276-H2276))</f>
        <v>#REF!</v>
      </c>
      <c r="G2276" s="662" t="e">
        <f aca="false">IF(A2276="","",IF(E2276="","",ROUND(+E2276*((1+B2276)^(1/12)-1),2)))</f>
        <v>#REF!</v>
      </c>
      <c r="H2276" s="662" t="e">
        <f aca="false">IF(A2276="","",IF(E2276="","",ROUND(+E2276*((1+D2276)^(1/12)-1),2)))</f>
        <v>#REF!</v>
      </c>
      <c r="I2276" s="662" t="e">
        <f aca="false">IF(A2276="","",+G2276-H2276)</f>
        <v>#REF!</v>
      </c>
      <c r="J2276" s="662" t="e">
        <f aca="false">IF(A2276="","",IF(#REF!="","",PMT((1+D2276)^(1/12)-1,(#REF!*12)-A2276+1,-E2276)))</f>
        <v>#REF!</v>
      </c>
    </row>
    <row r="2277" customFormat="false" ht="14.25" hidden="false" customHeight="false" outlineLevel="0" collapsed="false">
      <c r="A2277" s="660" t="e">
        <f aca="false">IF(A2276="","",IF(A2276=#REF!*12,"",+A2276+1))</f>
        <v>#REF!</v>
      </c>
      <c r="B2277" s="661" t="e">
        <f aca="false">IF(A2277="","",+B2276)</f>
        <v>#REF!</v>
      </c>
      <c r="C2277" s="661" t="e">
        <f aca="false">IF(A2277="","",IF(#REF!+'Plano Prestação Mensal Proposta'!A2277&gt;120,0,ROUND(IF(B2277&gt;0.045,(0.045*0.5),(0.5)*B2277),7)))</f>
        <v>#REF!</v>
      </c>
      <c r="D2277" s="661" t="e">
        <f aca="false">IF(A2277="","",+B2277-C2277)</f>
        <v>#REF!</v>
      </c>
      <c r="E2277" s="662" t="e">
        <f aca="false">IF(A2277="","",IF(F2276="","",+E2276-F2276))</f>
        <v>#REF!</v>
      </c>
      <c r="F2277" s="662" t="e">
        <f aca="false">IF(A2277="","",IF(J2277="","",+J2277-H2277))</f>
        <v>#REF!</v>
      </c>
      <c r="G2277" s="662" t="e">
        <f aca="false">IF(A2277="","",IF(E2277="","",ROUND(+E2277*((1+B2277)^(1/12)-1),2)))</f>
        <v>#REF!</v>
      </c>
      <c r="H2277" s="662" t="e">
        <f aca="false">IF(A2277="","",IF(E2277="","",ROUND(+E2277*((1+D2277)^(1/12)-1),2)))</f>
        <v>#REF!</v>
      </c>
      <c r="I2277" s="662" t="e">
        <f aca="false">IF(A2277="","",+G2277-H2277)</f>
        <v>#REF!</v>
      </c>
      <c r="J2277" s="662" t="e">
        <f aca="false">IF(A2277="","",IF(#REF!="","",PMT((1+D2277)^(1/12)-1,(#REF!*12)-A2277+1,-E2277)))</f>
        <v>#REF!</v>
      </c>
    </row>
    <row r="2278" customFormat="false" ht="14.25" hidden="false" customHeight="false" outlineLevel="0" collapsed="false">
      <c r="A2278" s="660" t="e">
        <f aca="false">IF(A2277="","",IF(A2277=#REF!*12,"",+A2277+1))</f>
        <v>#REF!</v>
      </c>
      <c r="B2278" s="661" t="e">
        <f aca="false">IF(A2278="","",+B2277)</f>
        <v>#REF!</v>
      </c>
      <c r="C2278" s="661" t="e">
        <f aca="false">IF(A2278="","",IF(#REF!+'Plano Prestação Mensal Proposta'!A2278&gt;120,0,ROUND(IF(B2278&gt;0.045,(0.045*0.5),(0.5)*B2278),7)))</f>
        <v>#REF!</v>
      </c>
      <c r="D2278" s="661" t="e">
        <f aca="false">IF(A2278="","",+B2278-C2278)</f>
        <v>#REF!</v>
      </c>
      <c r="E2278" s="662" t="e">
        <f aca="false">IF(A2278="","",IF(F2277="","",+E2277-F2277))</f>
        <v>#REF!</v>
      </c>
      <c r="F2278" s="662" t="e">
        <f aca="false">IF(A2278="","",IF(J2278="","",+J2278-H2278))</f>
        <v>#REF!</v>
      </c>
      <c r="G2278" s="662" t="e">
        <f aca="false">IF(A2278="","",IF(E2278="","",ROUND(+E2278*((1+B2278)^(1/12)-1),2)))</f>
        <v>#REF!</v>
      </c>
      <c r="H2278" s="662" t="e">
        <f aca="false">IF(A2278="","",IF(E2278="","",ROUND(+E2278*((1+D2278)^(1/12)-1),2)))</f>
        <v>#REF!</v>
      </c>
      <c r="I2278" s="662" t="e">
        <f aca="false">IF(A2278="","",+G2278-H2278)</f>
        <v>#REF!</v>
      </c>
      <c r="J2278" s="662" t="e">
        <f aca="false">IF(A2278="","",IF(#REF!="","",PMT((1+D2278)^(1/12)-1,(#REF!*12)-A2278+1,-E2278)))</f>
        <v>#REF!</v>
      </c>
    </row>
    <row r="2279" customFormat="false" ht="14.25" hidden="false" customHeight="false" outlineLevel="0" collapsed="false">
      <c r="A2279" s="660" t="e">
        <f aca="false">IF(A2278="","",IF(A2278=#REF!*12,"",+A2278+1))</f>
        <v>#REF!</v>
      </c>
      <c r="B2279" s="661" t="e">
        <f aca="false">IF(A2279="","",+B2278)</f>
        <v>#REF!</v>
      </c>
      <c r="C2279" s="661" t="e">
        <f aca="false">IF(A2279="","",IF(#REF!+'Plano Prestação Mensal Proposta'!A2279&gt;120,0,ROUND(IF(B2279&gt;0.045,(0.045*0.5),(0.5)*B2279),7)))</f>
        <v>#REF!</v>
      </c>
      <c r="D2279" s="661" t="e">
        <f aca="false">IF(A2279="","",+B2279-C2279)</f>
        <v>#REF!</v>
      </c>
      <c r="E2279" s="662" t="e">
        <f aca="false">IF(A2279="","",IF(F2278="","",+E2278-F2278))</f>
        <v>#REF!</v>
      </c>
      <c r="F2279" s="662" t="e">
        <f aca="false">IF(A2279="","",IF(J2279="","",+J2279-H2279))</f>
        <v>#REF!</v>
      </c>
      <c r="G2279" s="662" t="e">
        <f aca="false">IF(A2279="","",IF(E2279="","",ROUND(+E2279*((1+B2279)^(1/12)-1),2)))</f>
        <v>#REF!</v>
      </c>
      <c r="H2279" s="662" t="e">
        <f aca="false">IF(A2279="","",IF(E2279="","",ROUND(+E2279*((1+D2279)^(1/12)-1),2)))</f>
        <v>#REF!</v>
      </c>
      <c r="I2279" s="662" t="e">
        <f aca="false">IF(A2279="","",+G2279-H2279)</f>
        <v>#REF!</v>
      </c>
      <c r="J2279" s="662" t="e">
        <f aca="false">IF(A2279="","",IF(#REF!="","",PMT((1+D2279)^(1/12)-1,(#REF!*12)-A2279+1,-E2279)))</f>
        <v>#REF!</v>
      </c>
    </row>
    <row r="2280" customFormat="false" ht="14.25" hidden="false" customHeight="false" outlineLevel="0" collapsed="false">
      <c r="A2280" s="660" t="e">
        <f aca="false">IF(A2279="","",IF(A2279=#REF!*12,"",+A2279+1))</f>
        <v>#REF!</v>
      </c>
      <c r="B2280" s="661" t="e">
        <f aca="false">IF(A2280="","",+B2279)</f>
        <v>#REF!</v>
      </c>
      <c r="C2280" s="661" t="e">
        <f aca="false">IF(A2280="","",IF(#REF!+'Plano Prestação Mensal Proposta'!A2280&gt;120,0,ROUND(IF(B2280&gt;0.045,(0.045*0.5),(0.5)*B2280),7)))</f>
        <v>#REF!</v>
      </c>
      <c r="D2280" s="661" t="e">
        <f aca="false">IF(A2280="","",+B2280-C2280)</f>
        <v>#REF!</v>
      </c>
      <c r="E2280" s="662" t="e">
        <f aca="false">IF(A2280="","",IF(F2279="","",+E2279-F2279))</f>
        <v>#REF!</v>
      </c>
      <c r="F2280" s="662" t="e">
        <f aca="false">IF(A2280="","",IF(J2280="","",+J2280-H2280))</f>
        <v>#REF!</v>
      </c>
      <c r="G2280" s="662" t="e">
        <f aca="false">IF(A2280="","",IF(E2280="","",ROUND(+E2280*((1+B2280)^(1/12)-1),2)))</f>
        <v>#REF!</v>
      </c>
      <c r="H2280" s="662" t="e">
        <f aca="false">IF(A2280="","",IF(E2280="","",ROUND(+E2280*((1+D2280)^(1/12)-1),2)))</f>
        <v>#REF!</v>
      </c>
      <c r="I2280" s="662" t="e">
        <f aca="false">IF(A2280="","",+G2280-H2280)</f>
        <v>#REF!</v>
      </c>
      <c r="J2280" s="662" t="e">
        <f aca="false">IF(A2280="","",IF(#REF!="","",PMT((1+D2280)^(1/12)-1,(#REF!*12)-A2280+1,-E2280)))</f>
        <v>#REF!</v>
      </c>
    </row>
    <row r="2281" customFormat="false" ht="14.25" hidden="false" customHeight="false" outlineLevel="0" collapsed="false">
      <c r="A2281" s="660" t="e">
        <f aca="false">IF(A2280="","",IF(A2280=#REF!*12,"",+A2280+1))</f>
        <v>#REF!</v>
      </c>
      <c r="B2281" s="661" t="e">
        <f aca="false">IF(A2281="","",+B2280)</f>
        <v>#REF!</v>
      </c>
      <c r="C2281" s="661" t="e">
        <f aca="false">IF(A2281="","",IF(#REF!+'Plano Prestação Mensal Proposta'!A2281&gt;120,0,ROUND(IF(B2281&gt;0.045,(0.045*0.5),(0.5)*B2281),7)))</f>
        <v>#REF!</v>
      </c>
      <c r="D2281" s="661" t="e">
        <f aca="false">IF(A2281="","",+B2281-C2281)</f>
        <v>#REF!</v>
      </c>
      <c r="E2281" s="662" t="e">
        <f aca="false">IF(A2281="","",IF(F2280="","",+E2280-F2280))</f>
        <v>#REF!</v>
      </c>
      <c r="F2281" s="662" t="e">
        <f aca="false">IF(A2281="","",IF(J2281="","",+J2281-H2281))</f>
        <v>#REF!</v>
      </c>
      <c r="G2281" s="662" t="e">
        <f aca="false">IF(A2281="","",IF(E2281="","",ROUND(+E2281*((1+B2281)^(1/12)-1),2)))</f>
        <v>#REF!</v>
      </c>
      <c r="H2281" s="662" t="e">
        <f aca="false">IF(A2281="","",IF(E2281="","",ROUND(+E2281*((1+D2281)^(1/12)-1),2)))</f>
        <v>#REF!</v>
      </c>
      <c r="I2281" s="662" t="e">
        <f aca="false">IF(A2281="","",+G2281-H2281)</f>
        <v>#REF!</v>
      </c>
      <c r="J2281" s="662" t="e">
        <f aca="false">IF(A2281="","",IF(#REF!="","",PMT((1+D2281)^(1/12)-1,(#REF!*12)-A2281+1,-E2281)))</f>
        <v>#REF!</v>
      </c>
    </row>
    <row r="2282" customFormat="false" ht="14.25" hidden="false" customHeight="false" outlineLevel="0" collapsed="false">
      <c r="A2282" s="660" t="e">
        <f aca="false">IF(A2281="","",IF(A2281=#REF!*12,"",+A2281+1))</f>
        <v>#REF!</v>
      </c>
      <c r="B2282" s="661" t="e">
        <f aca="false">IF(A2282="","",+B2281)</f>
        <v>#REF!</v>
      </c>
      <c r="C2282" s="661" t="e">
        <f aca="false">IF(A2282="","",IF(#REF!+'Plano Prestação Mensal Proposta'!A2282&gt;120,0,ROUND(IF(B2282&gt;0.045,(0.045*0.5),(0.5)*B2282),7)))</f>
        <v>#REF!</v>
      </c>
      <c r="D2282" s="661" t="e">
        <f aca="false">IF(A2282="","",+B2282-C2282)</f>
        <v>#REF!</v>
      </c>
      <c r="E2282" s="662" t="e">
        <f aca="false">IF(A2282="","",IF(F2281="","",+E2281-F2281))</f>
        <v>#REF!</v>
      </c>
      <c r="F2282" s="662" t="e">
        <f aca="false">IF(A2282="","",IF(J2282="","",+J2282-H2282))</f>
        <v>#REF!</v>
      </c>
      <c r="G2282" s="662" t="e">
        <f aca="false">IF(A2282="","",IF(E2282="","",ROUND(+E2282*((1+B2282)^(1/12)-1),2)))</f>
        <v>#REF!</v>
      </c>
      <c r="H2282" s="662" t="e">
        <f aca="false">IF(A2282="","",IF(E2282="","",ROUND(+E2282*((1+D2282)^(1/12)-1),2)))</f>
        <v>#REF!</v>
      </c>
      <c r="I2282" s="662" t="e">
        <f aca="false">IF(A2282="","",+G2282-H2282)</f>
        <v>#REF!</v>
      </c>
      <c r="J2282" s="662" t="e">
        <f aca="false">IF(A2282="","",IF(#REF!="","",PMT((1+D2282)^(1/12)-1,(#REF!*12)-A2282+1,-E2282)))</f>
        <v>#REF!</v>
      </c>
    </row>
    <row r="2283" customFormat="false" ht="14.25" hidden="false" customHeight="false" outlineLevel="0" collapsed="false">
      <c r="A2283" s="660" t="e">
        <f aca="false">IF(A2282="","",IF(A2282=#REF!*12,"",+A2282+1))</f>
        <v>#REF!</v>
      </c>
      <c r="B2283" s="661" t="e">
        <f aca="false">IF(A2283="","",+B2282)</f>
        <v>#REF!</v>
      </c>
      <c r="C2283" s="661" t="e">
        <f aca="false">IF(A2283="","",IF(#REF!+'Plano Prestação Mensal Proposta'!A2283&gt;120,0,ROUND(IF(B2283&gt;0.045,(0.045*0.5),(0.5)*B2283),7)))</f>
        <v>#REF!</v>
      </c>
      <c r="D2283" s="661" t="e">
        <f aca="false">IF(A2283="","",+B2283-C2283)</f>
        <v>#REF!</v>
      </c>
      <c r="E2283" s="662" t="e">
        <f aca="false">IF(A2283="","",IF(F2282="","",+E2282-F2282))</f>
        <v>#REF!</v>
      </c>
      <c r="F2283" s="662" t="e">
        <f aca="false">IF(A2283="","",IF(J2283="","",+J2283-H2283))</f>
        <v>#REF!</v>
      </c>
      <c r="G2283" s="662" t="e">
        <f aca="false">IF(A2283="","",IF(E2283="","",ROUND(+E2283*((1+B2283)^(1/12)-1),2)))</f>
        <v>#REF!</v>
      </c>
      <c r="H2283" s="662" t="e">
        <f aca="false">IF(A2283="","",IF(E2283="","",ROUND(+E2283*((1+D2283)^(1/12)-1),2)))</f>
        <v>#REF!</v>
      </c>
      <c r="I2283" s="662" t="e">
        <f aca="false">IF(A2283="","",+G2283-H2283)</f>
        <v>#REF!</v>
      </c>
      <c r="J2283" s="662" t="e">
        <f aca="false">IF(A2283="","",IF(#REF!="","",PMT((1+D2283)^(1/12)-1,(#REF!*12)-A2283+1,-E2283)))</f>
        <v>#REF!</v>
      </c>
    </row>
    <row r="2284" customFormat="false" ht="14.25" hidden="false" customHeight="false" outlineLevel="0" collapsed="false">
      <c r="A2284" s="660" t="e">
        <f aca="false">IF(A2283="","",IF(A2283=#REF!*12,"",+A2283+1))</f>
        <v>#REF!</v>
      </c>
      <c r="B2284" s="661" t="e">
        <f aca="false">IF(A2284="","",+B2283)</f>
        <v>#REF!</v>
      </c>
      <c r="C2284" s="661" t="e">
        <f aca="false">IF(A2284="","",IF(#REF!+'Plano Prestação Mensal Proposta'!A2284&gt;120,0,ROUND(IF(B2284&gt;0.045,(0.045*0.5),(0.5)*B2284),7)))</f>
        <v>#REF!</v>
      </c>
      <c r="D2284" s="661" t="e">
        <f aca="false">IF(A2284="","",+B2284-C2284)</f>
        <v>#REF!</v>
      </c>
      <c r="E2284" s="662" t="e">
        <f aca="false">IF(A2284="","",IF(F2283="","",+E2283-F2283))</f>
        <v>#REF!</v>
      </c>
      <c r="F2284" s="662" t="e">
        <f aca="false">IF(A2284="","",IF(J2284="","",+J2284-H2284))</f>
        <v>#REF!</v>
      </c>
      <c r="G2284" s="662" t="e">
        <f aca="false">IF(A2284="","",IF(E2284="","",ROUND(+E2284*((1+B2284)^(1/12)-1),2)))</f>
        <v>#REF!</v>
      </c>
      <c r="H2284" s="662" t="e">
        <f aca="false">IF(A2284="","",IF(E2284="","",ROUND(+E2284*((1+D2284)^(1/12)-1),2)))</f>
        <v>#REF!</v>
      </c>
      <c r="I2284" s="662" t="e">
        <f aca="false">IF(A2284="","",+G2284-H2284)</f>
        <v>#REF!</v>
      </c>
      <c r="J2284" s="662" t="e">
        <f aca="false">IF(A2284="","",IF(#REF!="","",PMT((1+D2284)^(1/12)-1,(#REF!*12)-A2284+1,-E2284)))</f>
        <v>#REF!</v>
      </c>
    </row>
    <row r="2285" customFormat="false" ht="14.25" hidden="false" customHeight="false" outlineLevel="0" collapsed="false">
      <c r="A2285" s="660" t="e">
        <f aca="false">IF(A2284="","",IF(A2284=#REF!*12,"",+A2284+1))</f>
        <v>#REF!</v>
      </c>
      <c r="B2285" s="661" t="e">
        <f aca="false">IF(A2285="","",+B2284)</f>
        <v>#REF!</v>
      </c>
      <c r="C2285" s="661" t="e">
        <f aca="false">IF(A2285="","",IF(#REF!+'Plano Prestação Mensal Proposta'!A2285&gt;120,0,ROUND(IF(B2285&gt;0.045,(0.045*0.5),(0.5)*B2285),7)))</f>
        <v>#REF!</v>
      </c>
      <c r="D2285" s="661" t="e">
        <f aca="false">IF(A2285="","",+B2285-C2285)</f>
        <v>#REF!</v>
      </c>
      <c r="E2285" s="662" t="e">
        <f aca="false">IF(A2285="","",IF(F2284="","",+E2284-F2284))</f>
        <v>#REF!</v>
      </c>
      <c r="F2285" s="662" t="e">
        <f aca="false">IF(A2285="","",IF(J2285="","",+J2285-H2285))</f>
        <v>#REF!</v>
      </c>
      <c r="G2285" s="662" t="e">
        <f aca="false">IF(A2285="","",IF(E2285="","",ROUND(+E2285*((1+B2285)^(1/12)-1),2)))</f>
        <v>#REF!</v>
      </c>
      <c r="H2285" s="662" t="e">
        <f aca="false">IF(A2285="","",IF(E2285="","",ROUND(+E2285*((1+D2285)^(1/12)-1),2)))</f>
        <v>#REF!</v>
      </c>
      <c r="I2285" s="662" t="e">
        <f aca="false">IF(A2285="","",+G2285-H2285)</f>
        <v>#REF!</v>
      </c>
      <c r="J2285" s="662" t="e">
        <f aca="false">IF(A2285="","",IF(#REF!="","",PMT((1+D2285)^(1/12)-1,(#REF!*12)-A2285+1,-E2285)))</f>
        <v>#REF!</v>
      </c>
    </row>
    <row r="2286" customFormat="false" ht="14.25" hidden="false" customHeight="false" outlineLevel="0" collapsed="false">
      <c r="A2286" s="660" t="e">
        <f aca="false">IF(A2285="","",IF(A2285=#REF!*12,"",+A2285+1))</f>
        <v>#REF!</v>
      </c>
      <c r="B2286" s="661" t="e">
        <f aca="false">IF(A2286="","",+B2285)</f>
        <v>#REF!</v>
      </c>
      <c r="C2286" s="661" t="e">
        <f aca="false">IF(A2286="","",IF(#REF!+'Plano Prestação Mensal Proposta'!A2286&gt;120,0,ROUND(IF(B2286&gt;0.045,(0.045*0.5),(0.5)*B2286),7)))</f>
        <v>#REF!</v>
      </c>
      <c r="D2286" s="661" t="e">
        <f aca="false">IF(A2286="","",+B2286-C2286)</f>
        <v>#REF!</v>
      </c>
      <c r="E2286" s="662" t="e">
        <f aca="false">IF(A2286="","",IF(F2285="","",+E2285-F2285))</f>
        <v>#REF!</v>
      </c>
      <c r="F2286" s="662" t="e">
        <f aca="false">IF(A2286="","",IF(J2286="","",+J2286-H2286))</f>
        <v>#REF!</v>
      </c>
      <c r="G2286" s="662" t="e">
        <f aca="false">IF(A2286="","",IF(E2286="","",ROUND(+E2286*((1+B2286)^(1/12)-1),2)))</f>
        <v>#REF!</v>
      </c>
      <c r="H2286" s="662" t="e">
        <f aca="false">IF(A2286="","",IF(E2286="","",ROUND(+E2286*((1+D2286)^(1/12)-1),2)))</f>
        <v>#REF!</v>
      </c>
      <c r="I2286" s="662" t="e">
        <f aca="false">IF(A2286="","",+G2286-H2286)</f>
        <v>#REF!</v>
      </c>
      <c r="J2286" s="662" t="e">
        <f aca="false">IF(A2286="","",IF(#REF!="","",PMT((1+D2286)^(1/12)-1,(#REF!*12)-A2286+1,-E2286)))</f>
        <v>#REF!</v>
      </c>
    </row>
    <row r="2287" customFormat="false" ht="14.25" hidden="false" customHeight="false" outlineLevel="0" collapsed="false">
      <c r="A2287" s="660" t="e">
        <f aca="false">IF(A2286="","",IF(A2286=#REF!*12,"",+A2286+1))</f>
        <v>#REF!</v>
      </c>
      <c r="B2287" s="661" t="e">
        <f aca="false">IF(A2287="","",+B2286)</f>
        <v>#REF!</v>
      </c>
      <c r="C2287" s="661" t="e">
        <f aca="false">IF(A2287="","",IF(#REF!+'Plano Prestação Mensal Proposta'!A2287&gt;120,0,ROUND(IF(B2287&gt;0.045,(0.045*0.5),(0.5)*B2287),7)))</f>
        <v>#REF!</v>
      </c>
      <c r="D2287" s="661" t="e">
        <f aca="false">IF(A2287="","",+B2287-C2287)</f>
        <v>#REF!</v>
      </c>
      <c r="E2287" s="662" t="e">
        <f aca="false">IF(A2287="","",IF(F2286="","",+E2286-F2286))</f>
        <v>#REF!</v>
      </c>
      <c r="F2287" s="662" t="e">
        <f aca="false">IF(A2287="","",IF(J2287="","",+J2287-H2287))</f>
        <v>#REF!</v>
      </c>
      <c r="G2287" s="662" t="e">
        <f aca="false">IF(A2287="","",IF(E2287="","",ROUND(+E2287*((1+B2287)^(1/12)-1),2)))</f>
        <v>#REF!</v>
      </c>
      <c r="H2287" s="662" t="e">
        <f aca="false">IF(A2287="","",IF(E2287="","",ROUND(+E2287*((1+D2287)^(1/12)-1),2)))</f>
        <v>#REF!</v>
      </c>
      <c r="I2287" s="662" t="e">
        <f aca="false">IF(A2287="","",+G2287-H2287)</f>
        <v>#REF!</v>
      </c>
      <c r="J2287" s="662" t="e">
        <f aca="false">IF(A2287="","",IF(#REF!="","",PMT((1+D2287)^(1/12)-1,(#REF!*12)-A2287+1,-E2287)))</f>
        <v>#REF!</v>
      </c>
    </row>
    <row r="2288" customFormat="false" ht="14.25" hidden="false" customHeight="false" outlineLevel="0" collapsed="false">
      <c r="A2288" s="660" t="e">
        <f aca="false">IF(A2287="","",IF(A2287=#REF!*12,"",+A2287+1))</f>
        <v>#REF!</v>
      </c>
      <c r="B2288" s="661" t="e">
        <f aca="false">IF(A2288="","",+B2287)</f>
        <v>#REF!</v>
      </c>
      <c r="C2288" s="661" t="e">
        <f aca="false">IF(A2288="","",IF(#REF!+'Plano Prestação Mensal Proposta'!A2288&gt;120,0,ROUND(IF(B2288&gt;0.045,(0.045*0.5),(0.5)*B2288),7)))</f>
        <v>#REF!</v>
      </c>
      <c r="D2288" s="661" t="e">
        <f aca="false">IF(A2288="","",+B2288-C2288)</f>
        <v>#REF!</v>
      </c>
      <c r="E2288" s="662" t="e">
        <f aca="false">IF(A2288="","",IF(F2287="","",+E2287-F2287))</f>
        <v>#REF!</v>
      </c>
      <c r="F2288" s="662" t="e">
        <f aca="false">IF(A2288="","",IF(J2288="","",+J2288-H2288))</f>
        <v>#REF!</v>
      </c>
      <c r="G2288" s="662" t="e">
        <f aca="false">IF(A2288="","",IF(E2288="","",ROUND(+E2288*((1+B2288)^(1/12)-1),2)))</f>
        <v>#REF!</v>
      </c>
      <c r="H2288" s="662" t="e">
        <f aca="false">IF(A2288="","",IF(E2288="","",ROUND(+E2288*((1+D2288)^(1/12)-1),2)))</f>
        <v>#REF!</v>
      </c>
      <c r="I2288" s="662" t="e">
        <f aca="false">IF(A2288="","",+G2288-H2288)</f>
        <v>#REF!</v>
      </c>
      <c r="J2288" s="662" t="e">
        <f aca="false">IF(A2288="","",IF(#REF!="","",PMT((1+D2288)^(1/12)-1,(#REF!*12)-A2288+1,-E2288)))</f>
        <v>#REF!</v>
      </c>
    </row>
    <row r="2289" customFormat="false" ht="14.25" hidden="false" customHeight="false" outlineLevel="0" collapsed="false">
      <c r="A2289" s="660" t="e">
        <f aca="false">IF(A2288="","",IF(A2288=#REF!*12,"",+A2288+1))</f>
        <v>#REF!</v>
      </c>
      <c r="B2289" s="661" t="e">
        <f aca="false">IF(A2289="","",+B2288)</f>
        <v>#REF!</v>
      </c>
      <c r="C2289" s="661" t="e">
        <f aca="false">IF(A2289="","",IF(#REF!+'Plano Prestação Mensal Proposta'!A2289&gt;120,0,ROUND(IF(B2289&gt;0.045,(0.045*0.5),(0.5)*B2289),7)))</f>
        <v>#REF!</v>
      </c>
      <c r="D2289" s="661" t="e">
        <f aca="false">IF(A2289="","",+B2289-C2289)</f>
        <v>#REF!</v>
      </c>
      <c r="E2289" s="662" t="e">
        <f aca="false">IF(A2289="","",IF(F2288="","",+E2288-F2288))</f>
        <v>#REF!</v>
      </c>
      <c r="F2289" s="662" t="e">
        <f aca="false">IF(A2289="","",IF(J2289="","",+J2289-H2289))</f>
        <v>#REF!</v>
      </c>
      <c r="G2289" s="662" t="e">
        <f aca="false">IF(A2289="","",IF(E2289="","",ROUND(+E2289*((1+B2289)^(1/12)-1),2)))</f>
        <v>#REF!</v>
      </c>
      <c r="H2289" s="662" t="e">
        <f aca="false">IF(A2289="","",IF(E2289="","",ROUND(+E2289*((1+D2289)^(1/12)-1),2)))</f>
        <v>#REF!</v>
      </c>
      <c r="I2289" s="662" t="e">
        <f aca="false">IF(A2289="","",+G2289-H2289)</f>
        <v>#REF!</v>
      </c>
      <c r="J2289" s="662" t="e">
        <f aca="false">IF(A2289="","",IF(#REF!="","",PMT((1+D2289)^(1/12)-1,(#REF!*12)-A2289+1,-E2289)))</f>
        <v>#REF!</v>
      </c>
    </row>
    <row r="2290" customFormat="false" ht="14.25" hidden="false" customHeight="false" outlineLevel="0" collapsed="false">
      <c r="A2290" s="660" t="e">
        <f aca="false">IF(A2289="","",IF(A2289=#REF!*12,"",+A2289+1))</f>
        <v>#REF!</v>
      </c>
      <c r="B2290" s="661" t="e">
        <f aca="false">IF(A2290="","",+B2289)</f>
        <v>#REF!</v>
      </c>
      <c r="C2290" s="661" t="e">
        <f aca="false">IF(A2290="","",IF(#REF!+'Plano Prestação Mensal Proposta'!A2290&gt;120,0,ROUND(IF(B2290&gt;0.045,(0.045*0.5),(0.5)*B2290),7)))</f>
        <v>#REF!</v>
      </c>
      <c r="D2290" s="661" t="e">
        <f aca="false">IF(A2290="","",+B2290-C2290)</f>
        <v>#REF!</v>
      </c>
      <c r="E2290" s="662" t="e">
        <f aca="false">IF(A2290="","",IF(F2289="","",+E2289-F2289))</f>
        <v>#REF!</v>
      </c>
      <c r="F2290" s="662" t="e">
        <f aca="false">IF(A2290="","",IF(J2290="","",+J2290-H2290))</f>
        <v>#REF!</v>
      </c>
      <c r="G2290" s="662" t="e">
        <f aca="false">IF(A2290="","",IF(E2290="","",ROUND(+E2290*((1+B2290)^(1/12)-1),2)))</f>
        <v>#REF!</v>
      </c>
      <c r="H2290" s="662" t="e">
        <f aca="false">IF(A2290="","",IF(E2290="","",ROUND(+E2290*((1+D2290)^(1/12)-1),2)))</f>
        <v>#REF!</v>
      </c>
      <c r="I2290" s="662" t="e">
        <f aca="false">IF(A2290="","",+G2290-H2290)</f>
        <v>#REF!</v>
      </c>
      <c r="J2290" s="662" t="e">
        <f aca="false">IF(A2290="","",IF(#REF!="","",PMT((1+D2290)^(1/12)-1,(#REF!*12)-A2290+1,-E2290)))</f>
        <v>#REF!</v>
      </c>
    </row>
    <row r="2291" customFormat="false" ht="14.25" hidden="false" customHeight="false" outlineLevel="0" collapsed="false">
      <c r="A2291" s="660" t="e">
        <f aca="false">IF(A2290="","",IF(A2290=#REF!*12,"",+A2290+1))</f>
        <v>#REF!</v>
      </c>
      <c r="B2291" s="661" t="e">
        <f aca="false">IF(A2291="","",+B2290)</f>
        <v>#REF!</v>
      </c>
      <c r="C2291" s="661" t="e">
        <f aca="false">IF(A2291="","",IF(#REF!+'Plano Prestação Mensal Proposta'!A2291&gt;120,0,ROUND(IF(B2291&gt;0.045,(0.045*0.5),(0.5)*B2291),7)))</f>
        <v>#REF!</v>
      </c>
      <c r="D2291" s="661" t="e">
        <f aca="false">IF(A2291="","",+B2291-C2291)</f>
        <v>#REF!</v>
      </c>
      <c r="E2291" s="662" t="e">
        <f aca="false">IF(A2291="","",IF(F2290="","",+E2290-F2290))</f>
        <v>#REF!</v>
      </c>
      <c r="F2291" s="662" t="e">
        <f aca="false">IF(A2291="","",IF(J2291="","",+J2291-H2291))</f>
        <v>#REF!</v>
      </c>
      <c r="G2291" s="662" t="e">
        <f aca="false">IF(A2291="","",IF(E2291="","",ROUND(+E2291*((1+B2291)^(1/12)-1),2)))</f>
        <v>#REF!</v>
      </c>
      <c r="H2291" s="662" t="e">
        <f aca="false">IF(A2291="","",IF(E2291="","",ROUND(+E2291*((1+D2291)^(1/12)-1),2)))</f>
        <v>#REF!</v>
      </c>
      <c r="I2291" s="662" t="e">
        <f aca="false">IF(A2291="","",+G2291-H2291)</f>
        <v>#REF!</v>
      </c>
      <c r="J2291" s="662" t="e">
        <f aca="false">IF(A2291="","",IF(#REF!="","",PMT((1+D2291)^(1/12)-1,(#REF!*12)-A2291+1,-E2291)))</f>
        <v>#REF!</v>
      </c>
    </row>
    <row r="2292" customFormat="false" ht="14.25" hidden="false" customHeight="false" outlineLevel="0" collapsed="false">
      <c r="A2292" s="660" t="e">
        <f aca="false">IF(A2291="","",IF(A2291=#REF!*12,"",+A2291+1))</f>
        <v>#REF!</v>
      </c>
      <c r="B2292" s="661" t="e">
        <f aca="false">IF(A2292="","",+B2291)</f>
        <v>#REF!</v>
      </c>
      <c r="C2292" s="661" t="e">
        <f aca="false">IF(A2292="","",IF(#REF!+'Plano Prestação Mensal Proposta'!A2292&gt;120,0,ROUND(IF(B2292&gt;0.045,(0.045*0.5),(0.5)*B2292),7)))</f>
        <v>#REF!</v>
      </c>
      <c r="D2292" s="661" t="e">
        <f aca="false">IF(A2292="","",+B2292-C2292)</f>
        <v>#REF!</v>
      </c>
      <c r="E2292" s="662" t="e">
        <f aca="false">IF(A2292="","",IF(F2291="","",+E2291-F2291))</f>
        <v>#REF!</v>
      </c>
      <c r="F2292" s="662" t="e">
        <f aca="false">IF(A2292="","",IF(J2292="","",+J2292-H2292))</f>
        <v>#REF!</v>
      </c>
      <c r="G2292" s="662" t="e">
        <f aca="false">IF(A2292="","",IF(E2292="","",ROUND(+E2292*((1+B2292)^(1/12)-1),2)))</f>
        <v>#REF!</v>
      </c>
      <c r="H2292" s="662" t="e">
        <f aca="false">IF(A2292="","",IF(E2292="","",ROUND(+E2292*((1+D2292)^(1/12)-1),2)))</f>
        <v>#REF!</v>
      </c>
      <c r="I2292" s="662" t="e">
        <f aca="false">IF(A2292="","",+G2292-H2292)</f>
        <v>#REF!</v>
      </c>
      <c r="J2292" s="662" t="e">
        <f aca="false">IF(A2292="","",IF(#REF!="","",PMT((1+D2292)^(1/12)-1,(#REF!*12)-A2292+1,-E2292)))</f>
        <v>#REF!</v>
      </c>
    </row>
    <row r="2293" customFormat="false" ht="14.25" hidden="false" customHeight="false" outlineLevel="0" collapsed="false">
      <c r="A2293" s="660" t="e">
        <f aca="false">IF(A2292="","",IF(A2292=#REF!*12,"",+A2292+1))</f>
        <v>#REF!</v>
      </c>
      <c r="B2293" s="661" t="e">
        <f aca="false">IF(A2293="","",+B2292)</f>
        <v>#REF!</v>
      </c>
      <c r="C2293" s="661" t="e">
        <f aca="false">IF(A2293="","",IF(#REF!+'Plano Prestação Mensal Proposta'!A2293&gt;120,0,ROUND(IF(B2293&gt;0.045,(0.045*0.5),(0.5)*B2293),7)))</f>
        <v>#REF!</v>
      </c>
      <c r="D2293" s="661" t="e">
        <f aca="false">IF(A2293="","",+B2293-C2293)</f>
        <v>#REF!</v>
      </c>
      <c r="E2293" s="662" t="e">
        <f aca="false">IF(A2293="","",IF(F2292="","",+E2292-F2292))</f>
        <v>#REF!</v>
      </c>
      <c r="F2293" s="662" t="e">
        <f aca="false">IF(A2293="","",IF(J2293="","",+J2293-H2293))</f>
        <v>#REF!</v>
      </c>
      <c r="G2293" s="662" t="e">
        <f aca="false">IF(A2293="","",IF(E2293="","",ROUND(+E2293*((1+B2293)^(1/12)-1),2)))</f>
        <v>#REF!</v>
      </c>
      <c r="H2293" s="662" t="e">
        <f aca="false">IF(A2293="","",IF(E2293="","",ROUND(+E2293*((1+D2293)^(1/12)-1),2)))</f>
        <v>#REF!</v>
      </c>
      <c r="I2293" s="662" t="e">
        <f aca="false">IF(A2293="","",+G2293-H2293)</f>
        <v>#REF!</v>
      </c>
      <c r="J2293" s="662" t="e">
        <f aca="false">IF(A2293="","",IF(#REF!="","",PMT((1+D2293)^(1/12)-1,(#REF!*12)-A2293+1,-E2293)))</f>
        <v>#REF!</v>
      </c>
    </row>
    <row r="2294" customFormat="false" ht="14.25" hidden="false" customHeight="false" outlineLevel="0" collapsed="false">
      <c r="A2294" s="660" t="e">
        <f aca="false">IF(A2293="","",IF(A2293=#REF!*12,"",+A2293+1))</f>
        <v>#REF!</v>
      </c>
      <c r="B2294" s="661" t="e">
        <f aca="false">IF(A2294="","",+B2293)</f>
        <v>#REF!</v>
      </c>
      <c r="C2294" s="661" t="e">
        <f aca="false">IF(A2294="","",IF(#REF!+'Plano Prestação Mensal Proposta'!A2294&gt;120,0,ROUND(IF(B2294&gt;0.045,(0.045*0.5),(0.5)*B2294),7)))</f>
        <v>#REF!</v>
      </c>
      <c r="D2294" s="661" t="e">
        <f aca="false">IF(A2294="","",+B2294-C2294)</f>
        <v>#REF!</v>
      </c>
      <c r="E2294" s="662" t="e">
        <f aca="false">IF(A2294="","",IF(F2293="","",+E2293-F2293))</f>
        <v>#REF!</v>
      </c>
      <c r="F2294" s="662" t="e">
        <f aca="false">IF(A2294="","",IF(J2294="","",+J2294-H2294))</f>
        <v>#REF!</v>
      </c>
      <c r="G2294" s="662" t="e">
        <f aca="false">IF(A2294="","",IF(E2294="","",ROUND(+E2294*((1+B2294)^(1/12)-1),2)))</f>
        <v>#REF!</v>
      </c>
      <c r="H2294" s="662" t="e">
        <f aca="false">IF(A2294="","",IF(E2294="","",ROUND(+E2294*((1+D2294)^(1/12)-1),2)))</f>
        <v>#REF!</v>
      </c>
      <c r="I2294" s="662" t="e">
        <f aca="false">IF(A2294="","",+G2294-H2294)</f>
        <v>#REF!</v>
      </c>
      <c r="J2294" s="662" t="e">
        <f aca="false">IF(A2294="","",IF(#REF!="","",PMT((1+D2294)^(1/12)-1,(#REF!*12)-A2294+1,-E2294)))</f>
        <v>#REF!</v>
      </c>
    </row>
    <row r="2295" customFormat="false" ht="14.25" hidden="false" customHeight="false" outlineLevel="0" collapsed="false">
      <c r="A2295" s="660" t="e">
        <f aca="false">IF(A2294="","",IF(A2294=#REF!*12,"",+A2294+1))</f>
        <v>#REF!</v>
      </c>
      <c r="B2295" s="661" t="e">
        <f aca="false">IF(A2295="","",+B2294)</f>
        <v>#REF!</v>
      </c>
      <c r="C2295" s="661" t="e">
        <f aca="false">IF(A2295="","",IF(#REF!+'Plano Prestação Mensal Proposta'!A2295&gt;120,0,ROUND(IF(B2295&gt;0.045,(0.045*0.5),(0.5)*B2295),7)))</f>
        <v>#REF!</v>
      </c>
      <c r="D2295" s="661" t="e">
        <f aca="false">IF(A2295="","",+B2295-C2295)</f>
        <v>#REF!</v>
      </c>
      <c r="E2295" s="662" t="e">
        <f aca="false">IF(A2295="","",IF(F2294="","",+E2294-F2294))</f>
        <v>#REF!</v>
      </c>
      <c r="F2295" s="662" t="e">
        <f aca="false">IF(A2295="","",IF(J2295="","",+J2295-H2295))</f>
        <v>#REF!</v>
      </c>
      <c r="G2295" s="662" t="e">
        <f aca="false">IF(A2295="","",IF(E2295="","",ROUND(+E2295*((1+B2295)^(1/12)-1),2)))</f>
        <v>#REF!</v>
      </c>
      <c r="H2295" s="662" t="e">
        <f aca="false">IF(A2295="","",IF(E2295="","",ROUND(+E2295*((1+D2295)^(1/12)-1),2)))</f>
        <v>#REF!</v>
      </c>
      <c r="I2295" s="662" t="e">
        <f aca="false">IF(A2295="","",+G2295-H2295)</f>
        <v>#REF!</v>
      </c>
      <c r="J2295" s="662" t="e">
        <f aca="false">IF(A2295="","",IF(#REF!="","",PMT((1+D2295)^(1/12)-1,(#REF!*12)-A2295+1,-E2295)))</f>
        <v>#REF!</v>
      </c>
    </row>
    <row r="2296" customFormat="false" ht="14.25" hidden="false" customHeight="false" outlineLevel="0" collapsed="false">
      <c r="A2296" s="660" t="e">
        <f aca="false">IF(A2295="","",IF(A2295=#REF!*12,"",+A2295+1))</f>
        <v>#REF!</v>
      </c>
      <c r="B2296" s="661" t="e">
        <f aca="false">IF(A2296="","",+B2295)</f>
        <v>#REF!</v>
      </c>
      <c r="C2296" s="661" t="e">
        <f aca="false">IF(A2296="","",IF(#REF!+'Plano Prestação Mensal Proposta'!A2296&gt;120,0,ROUND(IF(B2296&gt;0.045,(0.045*0.5),(0.5)*B2296),7)))</f>
        <v>#REF!</v>
      </c>
      <c r="D2296" s="661" t="e">
        <f aca="false">IF(A2296="","",+B2296-C2296)</f>
        <v>#REF!</v>
      </c>
      <c r="E2296" s="662" t="e">
        <f aca="false">IF(A2296="","",IF(F2295="","",+E2295-F2295))</f>
        <v>#REF!</v>
      </c>
      <c r="F2296" s="662" t="e">
        <f aca="false">IF(A2296="","",IF(J2296="","",+J2296-H2296))</f>
        <v>#REF!</v>
      </c>
      <c r="G2296" s="662" t="e">
        <f aca="false">IF(A2296="","",IF(E2296="","",ROUND(+E2296*((1+B2296)^(1/12)-1),2)))</f>
        <v>#REF!</v>
      </c>
      <c r="H2296" s="662" t="e">
        <f aca="false">IF(A2296="","",IF(E2296="","",ROUND(+E2296*((1+D2296)^(1/12)-1),2)))</f>
        <v>#REF!</v>
      </c>
      <c r="I2296" s="662" t="e">
        <f aca="false">IF(A2296="","",+G2296-H2296)</f>
        <v>#REF!</v>
      </c>
      <c r="J2296" s="662" t="e">
        <f aca="false">IF(A2296="","",IF(#REF!="","",PMT((1+D2296)^(1/12)-1,(#REF!*12)-A2296+1,-E2296)))</f>
        <v>#REF!</v>
      </c>
    </row>
    <row r="2297" customFormat="false" ht="14.25" hidden="false" customHeight="false" outlineLevel="0" collapsed="false">
      <c r="A2297" s="660" t="e">
        <f aca="false">IF(A2296="","",IF(A2296=#REF!*12,"",+A2296+1))</f>
        <v>#REF!</v>
      </c>
      <c r="B2297" s="661" t="e">
        <f aca="false">IF(A2297="","",+B2296)</f>
        <v>#REF!</v>
      </c>
      <c r="C2297" s="661" t="e">
        <f aca="false">IF(A2297="","",IF(#REF!+'Plano Prestação Mensal Proposta'!A2297&gt;120,0,ROUND(IF(B2297&gt;0.045,(0.045*0.5),(0.5)*B2297),7)))</f>
        <v>#REF!</v>
      </c>
      <c r="D2297" s="661" t="e">
        <f aca="false">IF(A2297="","",+B2297-C2297)</f>
        <v>#REF!</v>
      </c>
      <c r="E2297" s="662" t="e">
        <f aca="false">IF(A2297="","",IF(F2296="","",+E2296-F2296))</f>
        <v>#REF!</v>
      </c>
      <c r="F2297" s="662" t="e">
        <f aca="false">IF(A2297="","",IF(J2297="","",+J2297-H2297))</f>
        <v>#REF!</v>
      </c>
      <c r="G2297" s="662" t="e">
        <f aca="false">IF(A2297="","",IF(E2297="","",ROUND(+E2297*((1+B2297)^(1/12)-1),2)))</f>
        <v>#REF!</v>
      </c>
      <c r="H2297" s="662" t="e">
        <f aca="false">IF(A2297="","",IF(E2297="","",ROUND(+E2297*((1+D2297)^(1/12)-1),2)))</f>
        <v>#REF!</v>
      </c>
      <c r="I2297" s="662" t="e">
        <f aca="false">IF(A2297="","",+G2297-H2297)</f>
        <v>#REF!</v>
      </c>
      <c r="J2297" s="662" t="e">
        <f aca="false">IF(A2297="","",IF(#REF!="","",PMT((1+D2297)^(1/12)-1,(#REF!*12)-A2297+1,-E2297)))</f>
        <v>#REF!</v>
      </c>
    </row>
    <row r="2298" customFormat="false" ht="14.25" hidden="false" customHeight="false" outlineLevel="0" collapsed="false">
      <c r="A2298" s="660" t="e">
        <f aca="false">IF(A2297="","",IF(A2297=#REF!*12,"",+A2297+1))</f>
        <v>#REF!</v>
      </c>
      <c r="B2298" s="661" t="e">
        <f aca="false">IF(A2298="","",+B2297)</f>
        <v>#REF!</v>
      </c>
      <c r="C2298" s="661" t="e">
        <f aca="false">IF(A2298="","",IF(#REF!+'Plano Prestação Mensal Proposta'!A2298&gt;120,0,ROUND(IF(B2298&gt;0.045,(0.045*0.5),(0.5)*B2298),7)))</f>
        <v>#REF!</v>
      </c>
      <c r="D2298" s="661" t="e">
        <f aca="false">IF(A2298="","",+B2298-C2298)</f>
        <v>#REF!</v>
      </c>
      <c r="E2298" s="662" t="e">
        <f aca="false">IF(A2298="","",IF(F2297="","",+E2297-F2297))</f>
        <v>#REF!</v>
      </c>
      <c r="F2298" s="662" t="e">
        <f aca="false">IF(A2298="","",IF(J2298="","",+J2298-H2298))</f>
        <v>#REF!</v>
      </c>
      <c r="G2298" s="662" t="e">
        <f aca="false">IF(A2298="","",IF(E2298="","",ROUND(+E2298*((1+B2298)^(1/12)-1),2)))</f>
        <v>#REF!</v>
      </c>
      <c r="H2298" s="662" t="e">
        <f aca="false">IF(A2298="","",IF(E2298="","",ROUND(+E2298*((1+D2298)^(1/12)-1),2)))</f>
        <v>#REF!</v>
      </c>
      <c r="I2298" s="662" t="e">
        <f aca="false">IF(A2298="","",+G2298-H2298)</f>
        <v>#REF!</v>
      </c>
      <c r="J2298" s="662" t="e">
        <f aca="false">IF(A2298="","",IF(#REF!="","",PMT((1+D2298)^(1/12)-1,(#REF!*12)-A2298+1,-E2298)))</f>
        <v>#REF!</v>
      </c>
    </row>
    <row r="2299" customFormat="false" ht="14.25" hidden="false" customHeight="false" outlineLevel="0" collapsed="false">
      <c r="A2299" s="660" t="e">
        <f aca="false">IF(A2298="","",IF(A2298=#REF!*12,"",+A2298+1))</f>
        <v>#REF!</v>
      </c>
      <c r="B2299" s="661" t="e">
        <f aca="false">IF(A2299="","",+B2298)</f>
        <v>#REF!</v>
      </c>
      <c r="C2299" s="661" t="e">
        <f aca="false">IF(A2299="","",IF(#REF!+'Plano Prestação Mensal Proposta'!A2299&gt;120,0,ROUND(IF(B2299&gt;0.045,(0.045*0.5),(0.5)*B2299),7)))</f>
        <v>#REF!</v>
      </c>
      <c r="D2299" s="661" t="e">
        <f aca="false">IF(A2299="","",+B2299-C2299)</f>
        <v>#REF!</v>
      </c>
      <c r="E2299" s="662" t="e">
        <f aca="false">IF(A2299="","",IF(F2298="","",+E2298-F2298))</f>
        <v>#REF!</v>
      </c>
      <c r="F2299" s="662" t="e">
        <f aca="false">IF(A2299="","",IF(J2299="","",+J2299-H2299))</f>
        <v>#REF!</v>
      </c>
      <c r="G2299" s="662" t="e">
        <f aca="false">IF(A2299="","",IF(E2299="","",ROUND(+E2299*((1+B2299)^(1/12)-1),2)))</f>
        <v>#REF!</v>
      </c>
      <c r="H2299" s="662" t="e">
        <f aca="false">IF(A2299="","",IF(E2299="","",ROUND(+E2299*((1+D2299)^(1/12)-1),2)))</f>
        <v>#REF!</v>
      </c>
      <c r="I2299" s="662" t="e">
        <f aca="false">IF(A2299="","",+G2299-H2299)</f>
        <v>#REF!</v>
      </c>
      <c r="J2299" s="662" t="e">
        <f aca="false">IF(A2299="","",IF(#REF!="","",PMT((1+D2299)^(1/12)-1,(#REF!*12)-A2299+1,-E2299)))</f>
        <v>#REF!</v>
      </c>
    </row>
    <row r="2300" customFormat="false" ht="14.25" hidden="false" customHeight="false" outlineLevel="0" collapsed="false">
      <c r="A2300" s="660" t="e">
        <f aca="false">IF(A2299="","",IF(A2299=#REF!*12,"",+A2299+1))</f>
        <v>#REF!</v>
      </c>
      <c r="B2300" s="661" t="e">
        <f aca="false">IF(A2300="","",+B2299)</f>
        <v>#REF!</v>
      </c>
      <c r="C2300" s="661" t="e">
        <f aca="false">IF(A2300="","",IF(#REF!+'Plano Prestação Mensal Proposta'!A2300&gt;120,0,ROUND(IF(B2300&gt;0.045,(0.045*0.5),(0.5)*B2300),7)))</f>
        <v>#REF!</v>
      </c>
      <c r="D2300" s="661" t="e">
        <f aca="false">IF(A2300="","",+B2300-C2300)</f>
        <v>#REF!</v>
      </c>
      <c r="E2300" s="662" t="e">
        <f aca="false">IF(A2300="","",IF(F2299="","",+E2299-F2299))</f>
        <v>#REF!</v>
      </c>
      <c r="F2300" s="662" t="e">
        <f aca="false">IF(A2300="","",IF(J2300="","",+J2300-H2300))</f>
        <v>#REF!</v>
      </c>
      <c r="G2300" s="662" t="e">
        <f aca="false">IF(A2300="","",IF(E2300="","",ROUND(+E2300*((1+B2300)^(1/12)-1),2)))</f>
        <v>#REF!</v>
      </c>
      <c r="H2300" s="662" t="e">
        <f aca="false">IF(A2300="","",IF(E2300="","",ROUND(+E2300*((1+D2300)^(1/12)-1),2)))</f>
        <v>#REF!</v>
      </c>
      <c r="I2300" s="662" t="e">
        <f aca="false">IF(A2300="","",+G2300-H2300)</f>
        <v>#REF!</v>
      </c>
      <c r="J2300" s="662" t="e">
        <f aca="false">IF(A2300="","",IF(#REF!="","",PMT((1+D2300)^(1/12)-1,(#REF!*12)-A2300+1,-E2300)))</f>
        <v>#REF!</v>
      </c>
    </row>
    <row r="2301" customFormat="false" ht="14.25" hidden="false" customHeight="false" outlineLevel="0" collapsed="false">
      <c r="A2301" s="660" t="e">
        <f aca="false">IF(A2300="","",IF(A2300=#REF!*12,"",+A2300+1))</f>
        <v>#REF!</v>
      </c>
      <c r="B2301" s="661" t="e">
        <f aca="false">IF(A2301="","",+B2300)</f>
        <v>#REF!</v>
      </c>
      <c r="C2301" s="661" t="e">
        <f aca="false">IF(A2301="","",IF(#REF!+'Plano Prestação Mensal Proposta'!A2301&gt;120,0,ROUND(IF(B2301&gt;0.045,(0.045*0.5),(0.5)*B2301),7)))</f>
        <v>#REF!</v>
      </c>
      <c r="D2301" s="661" t="e">
        <f aca="false">IF(A2301="","",+B2301-C2301)</f>
        <v>#REF!</v>
      </c>
      <c r="E2301" s="662" t="e">
        <f aca="false">IF(A2301="","",IF(F2300="","",+E2300-F2300))</f>
        <v>#REF!</v>
      </c>
      <c r="F2301" s="662" t="e">
        <f aca="false">IF(A2301="","",IF(J2301="","",+J2301-H2301))</f>
        <v>#REF!</v>
      </c>
      <c r="G2301" s="662" t="e">
        <f aca="false">IF(A2301="","",IF(E2301="","",ROUND(+E2301*((1+B2301)^(1/12)-1),2)))</f>
        <v>#REF!</v>
      </c>
      <c r="H2301" s="662" t="e">
        <f aca="false">IF(A2301="","",IF(E2301="","",ROUND(+E2301*((1+D2301)^(1/12)-1),2)))</f>
        <v>#REF!</v>
      </c>
      <c r="I2301" s="662" t="e">
        <f aca="false">IF(A2301="","",+G2301-H2301)</f>
        <v>#REF!</v>
      </c>
      <c r="J2301" s="662" t="e">
        <f aca="false">IF(A2301="","",IF(#REF!="","",PMT((1+D2301)^(1/12)-1,(#REF!*12)-A2301+1,-E2301)))</f>
        <v>#REF!</v>
      </c>
    </row>
    <row r="2302" customFormat="false" ht="14.25" hidden="false" customHeight="false" outlineLevel="0" collapsed="false">
      <c r="A2302" s="660" t="e">
        <f aca="false">IF(A2301="","",IF(A2301=#REF!*12,"",+A2301+1))</f>
        <v>#REF!</v>
      </c>
      <c r="B2302" s="661" t="e">
        <f aca="false">IF(A2302="","",+B2301)</f>
        <v>#REF!</v>
      </c>
      <c r="C2302" s="661" t="e">
        <f aca="false">IF(A2302="","",IF(#REF!+'Plano Prestação Mensal Proposta'!A2302&gt;120,0,ROUND(IF(B2302&gt;0.045,(0.045*0.5),(0.5)*B2302),7)))</f>
        <v>#REF!</v>
      </c>
      <c r="D2302" s="661" t="e">
        <f aca="false">IF(A2302="","",+B2302-C2302)</f>
        <v>#REF!</v>
      </c>
      <c r="E2302" s="662" t="e">
        <f aca="false">IF(A2302="","",IF(F2301="","",+E2301-F2301))</f>
        <v>#REF!</v>
      </c>
      <c r="F2302" s="662" t="e">
        <f aca="false">IF(A2302="","",IF(J2302="","",+J2302-H2302))</f>
        <v>#REF!</v>
      </c>
      <c r="G2302" s="662" t="e">
        <f aca="false">IF(A2302="","",IF(E2302="","",ROUND(+E2302*((1+B2302)^(1/12)-1),2)))</f>
        <v>#REF!</v>
      </c>
      <c r="H2302" s="662" t="e">
        <f aca="false">IF(A2302="","",IF(E2302="","",ROUND(+E2302*((1+D2302)^(1/12)-1),2)))</f>
        <v>#REF!</v>
      </c>
      <c r="I2302" s="662" t="e">
        <f aca="false">IF(A2302="","",+G2302-H2302)</f>
        <v>#REF!</v>
      </c>
      <c r="J2302" s="662" t="e">
        <f aca="false">IF(A2302="","",IF(#REF!="","",PMT((1+D2302)^(1/12)-1,(#REF!*12)-A2302+1,-E2302)))</f>
        <v>#REF!</v>
      </c>
    </row>
    <row r="2303" customFormat="false" ht="14.25" hidden="false" customHeight="false" outlineLevel="0" collapsed="false">
      <c r="A2303" s="660" t="e">
        <f aca="false">IF(A2302="","",IF(A2302=#REF!*12,"",+A2302+1))</f>
        <v>#REF!</v>
      </c>
      <c r="B2303" s="661" t="e">
        <f aca="false">IF(A2303="","",+B2302)</f>
        <v>#REF!</v>
      </c>
      <c r="C2303" s="661" t="e">
        <f aca="false">IF(A2303="","",IF(#REF!+'Plano Prestação Mensal Proposta'!A2303&gt;120,0,ROUND(IF(B2303&gt;0.045,(0.045*0.5),(0.5)*B2303),7)))</f>
        <v>#REF!</v>
      </c>
      <c r="D2303" s="661" t="e">
        <f aca="false">IF(A2303="","",+B2303-C2303)</f>
        <v>#REF!</v>
      </c>
      <c r="E2303" s="662" t="e">
        <f aca="false">IF(A2303="","",IF(F2302="","",+E2302-F2302))</f>
        <v>#REF!</v>
      </c>
      <c r="F2303" s="662" t="e">
        <f aca="false">IF(A2303="","",IF(J2303="","",+J2303-H2303))</f>
        <v>#REF!</v>
      </c>
      <c r="G2303" s="662" t="e">
        <f aca="false">IF(A2303="","",IF(E2303="","",ROUND(+E2303*((1+B2303)^(1/12)-1),2)))</f>
        <v>#REF!</v>
      </c>
      <c r="H2303" s="662" t="e">
        <f aca="false">IF(A2303="","",IF(E2303="","",ROUND(+E2303*((1+D2303)^(1/12)-1),2)))</f>
        <v>#REF!</v>
      </c>
      <c r="I2303" s="662" t="e">
        <f aca="false">IF(A2303="","",+G2303-H2303)</f>
        <v>#REF!</v>
      </c>
      <c r="J2303" s="662" t="e">
        <f aca="false">IF(A2303="","",IF(#REF!="","",PMT((1+D2303)^(1/12)-1,(#REF!*12)-A2303+1,-E2303)))</f>
        <v>#REF!</v>
      </c>
    </row>
    <row r="2304" customFormat="false" ht="14.25" hidden="false" customHeight="false" outlineLevel="0" collapsed="false">
      <c r="A2304" s="660" t="e">
        <f aca="false">IF(A2303="","",IF(A2303=#REF!*12,"",+A2303+1))</f>
        <v>#REF!</v>
      </c>
      <c r="B2304" s="661" t="e">
        <f aca="false">IF(A2304="","",+B2303)</f>
        <v>#REF!</v>
      </c>
      <c r="C2304" s="661" t="e">
        <f aca="false">IF(A2304="","",IF(#REF!+'Plano Prestação Mensal Proposta'!A2304&gt;120,0,ROUND(IF(B2304&gt;0.045,(0.045*0.5),(0.5)*B2304),7)))</f>
        <v>#REF!</v>
      </c>
      <c r="D2304" s="661" t="e">
        <f aca="false">IF(A2304="","",+B2304-C2304)</f>
        <v>#REF!</v>
      </c>
      <c r="E2304" s="662" t="e">
        <f aca="false">IF(A2304="","",IF(F2303="","",+E2303-F2303))</f>
        <v>#REF!</v>
      </c>
      <c r="F2304" s="662" t="e">
        <f aca="false">IF(A2304="","",IF(J2304="","",+J2304-H2304))</f>
        <v>#REF!</v>
      </c>
      <c r="G2304" s="662" t="e">
        <f aca="false">IF(A2304="","",IF(E2304="","",ROUND(+E2304*((1+B2304)^(1/12)-1),2)))</f>
        <v>#REF!</v>
      </c>
      <c r="H2304" s="662" t="e">
        <f aca="false">IF(A2304="","",IF(E2304="","",ROUND(+E2304*((1+D2304)^(1/12)-1),2)))</f>
        <v>#REF!</v>
      </c>
      <c r="I2304" s="662" t="e">
        <f aca="false">IF(A2304="","",+G2304-H2304)</f>
        <v>#REF!</v>
      </c>
      <c r="J2304" s="662" t="e">
        <f aca="false">IF(A2304="","",IF(#REF!="","",PMT((1+D2304)^(1/12)-1,(#REF!*12)-A2304+1,-E2304)))</f>
        <v>#REF!</v>
      </c>
    </row>
    <row r="2305" customFormat="false" ht="14.25" hidden="false" customHeight="false" outlineLevel="0" collapsed="false">
      <c r="A2305" s="660" t="e">
        <f aca="false">IF(A2304="","",IF(A2304=#REF!*12,"",+A2304+1))</f>
        <v>#REF!</v>
      </c>
      <c r="B2305" s="661" t="e">
        <f aca="false">IF(A2305="","",+B2304)</f>
        <v>#REF!</v>
      </c>
      <c r="C2305" s="661" t="e">
        <f aca="false">IF(A2305="","",IF(#REF!+'Plano Prestação Mensal Proposta'!A2305&gt;120,0,ROUND(IF(B2305&gt;0.045,(0.045*0.5),(0.5)*B2305),7)))</f>
        <v>#REF!</v>
      </c>
      <c r="D2305" s="661" t="e">
        <f aca="false">IF(A2305="","",+B2305-C2305)</f>
        <v>#REF!</v>
      </c>
      <c r="E2305" s="662" t="e">
        <f aca="false">IF(A2305="","",IF(F2304="","",+E2304-F2304))</f>
        <v>#REF!</v>
      </c>
      <c r="F2305" s="662" t="e">
        <f aca="false">IF(A2305="","",IF(J2305="","",+J2305-H2305))</f>
        <v>#REF!</v>
      </c>
      <c r="G2305" s="662" t="e">
        <f aca="false">IF(A2305="","",IF(E2305="","",ROUND(+E2305*((1+B2305)^(1/12)-1),2)))</f>
        <v>#REF!</v>
      </c>
      <c r="H2305" s="662" t="e">
        <f aca="false">IF(A2305="","",IF(E2305="","",ROUND(+E2305*((1+D2305)^(1/12)-1),2)))</f>
        <v>#REF!</v>
      </c>
      <c r="I2305" s="662" t="e">
        <f aca="false">IF(A2305="","",+G2305-H2305)</f>
        <v>#REF!</v>
      </c>
      <c r="J2305" s="662" t="e">
        <f aca="false">IF(A2305="","",IF(#REF!="","",PMT((1+D2305)^(1/12)-1,(#REF!*12)-A2305+1,-E2305)))</f>
        <v>#REF!</v>
      </c>
    </row>
    <row r="2306" customFormat="false" ht="14.25" hidden="false" customHeight="false" outlineLevel="0" collapsed="false">
      <c r="A2306" s="660" t="e">
        <f aca="false">IF(A2305="","",IF(A2305=#REF!*12,"",+A2305+1))</f>
        <v>#REF!</v>
      </c>
      <c r="B2306" s="661" t="e">
        <f aca="false">IF(A2306="","",+B2305)</f>
        <v>#REF!</v>
      </c>
      <c r="C2306" s="661" t="e">
        <f aca="false">IF(A2306="","",IF(#REF!+'Plano Prestação Mensal Proposta'!A2306&gt;120,0,ROUND(IF(B2306&gt;0.045,(0.045*0.5),(0.5)*B2306),7)))</f>
        <v>#REF!</v>
      </c>
      <c r="D2306" s="661" t="e">
        <f aca="false">IF(A2306="","",+B2306-C2306)</f>
        <v>#REF!</v>
      </c>
      <c r="E2306" s="662" t="e">
        <f aca="false">IF(A2306="","",IF(F2305="","",+E2305-F2305))</f>
        <v>#REF!</v>
      </c>
      <c r="F2306" s="662" t="e">
        <f aca="false">IF(A2306="","",IF(J2306="","",+J2306-H2306))</f>
        <v>#REF!</v>
      </c>
      <c r="G2306" s="662" t="e">
        <f aca="false">IF(A2306="","",IF(E2306="","",ROUND(+E2306*((1+B2306)^(1/12)-1),2)))</f>
        <v>#REF!</v>
      </c>
      <c r="H2306" s="662" t="e">
        <f aca="false">IF(A2306="","",IF(E2306="","",ROUND(+E2306*((1+D2306)^(1/12)-1),2)))</f>
        <v>#REF!</v>
      </c>
      <c r="I2306" s="662" t="e">
        <f aca="false">IF(A2306="","",+G2306-H2306)</f>
        <v>#REF!</v>
      </c>
      <c r="J2306" s="662" t="e">
        <f aca="false">IF(A2306="","",IF(#REF!="","",PMT((1+D2306)^(1/12)-1,(#REF!*12)-A2306+1,-E2306)))</f>
        <v>#REF!</v>
      </c>
    </row>
    <row r="2307" customFormat="false" ht="14.25" hidden="false" customHeight="false" outlineLevel="0" collapsed="false">
      <c r="A2307" s="660" t="e">
        <f aca="false">IF(A2306="","",IF(A2306=#REF!*12,"",+A2306+1))</f>
        <v>#REF!</v>
      </c>
      <c r="B2307" s="661" t="e">
        <f aca="false">IF(A2307="","",+B2306)</f>
        <v>#REF!</v>
      </c>
      <c r="C2307" s="661" t="e">
        <f aca="false">IF(A2307="","",IF(#REF!+'Plano Prestação Mensal Proposta'!A2307&gt;120,0,ROUND(IF(B2307&gt;0.045,(0.045*0.5),(0.5)*B2307),7)))</f>
        <v>#REF!</v>
      </c>
      <c r="D2307" s="661" t="e">
        <f aca="false">IF(A2307="","",+B2307-C2307)</f>
        <v>#REF!</v>
      </c>
      <c r="E2307" s="662" t="e">
        <f aca="false">IF(A2307="","",IF(F2306="","",+E2306-F2306))</f>
        <v>#REF!</v>
      </c>
      <c r="F2307" s="662" t="e">
        <f aca="false">IF(A2307="","",IF(J2307="","",+J2307-H2307))</f>
        <v>#REF!</v>
      </c>
      <c r="G2307" s="662" t="e">
        <f aca="false">IF(A2307="","",IF(E2307="","",ROUND(+E2307*((1+B2307)^(1/12)-1),2)))</f>
        <v>#REF!</v>
      </c>
      <c r="H2307" s="662" t="e">
        <f aca="false">IF(A2307="","",IF(E2307="","",ROUND(+E2307*((1+D2307)^(1/12)-1),2)))</f>
        <v>#REF!</v>
      </c>
      <c r="I2307" s="662" t="e">
        <f aca="false">IF(A2307="","",+G2307-H2307)</f>
        <v>#REF!</v>
      </c>
      <c r="J2307" s="662" t="e">
        <f aca="false">IF(A2307="","",IF(#REF!="","",PMT((1+D2307)^(1/12)-1,(#REF!*12)-A2307+1,-E2307)))</f>
        <v>#REF!</v>
      </c>
    </row>
    <row r="2308" customFormat="false" ht="14.25" hidden="false" customHeight="false" outlineLevel="0" collapsed="false">
      <c r="A2308" s="660" t="e">
        <f aca="false">IF(A2307="","",IF(A2307=#REF!*12,"",+A2307+1))</f>
        <v>#REF!</v>
      </c>
      <c r="B2308" s="661" t="e">
        <f aca="false">IF(A2308="","",+B2307)</f>
        <v>#REF!</v>
      </c>
      <c r="C2308" s="661" t="e">
        <f aca="false">IF(A2308="","",IF(#REF!+'Plano Prestação Mensal Proposta'!A2308&gt;120,0,ROUND(IF(B2308&gt;0.045,(0.045*0.5),(0.5)*B2308),7)))</f>
        <v>#REF!</v>
      </c>
      <c r="D2308" s="661" t="e">
        <f aca="false">IF(A2308="","",+B2308-C2308)</f>
        <v>#REF!</v>
      </c>
      <c r="E2308" s="662" t="e">
        <f aca="false">IF(A2308="","",IF(F2307="","",+E2307-F2307))</f>
        <v>#REF!</v>
      </c>
      <c r="F2308" s="662" t="e">
        <f aca="false">IF(A2308="","",IF(J2308="","",+J2308-H2308))</f>
        <v>#REF!</v>
      </c>
      <c r="G2308" s="662" t="e">
        <f aca="false">IF(A2308="","",IF(E2308="","",ROUND(+E2308*((1+B2308)^(1/12)-1),2)))</f>
        <v>#REF!</v>
      </c>
      <c r="H2308" s="662" t="e">
        <f aca="false">IF(A2308="","",IF(E2308="","",ROUND(+E2308*((1+D2308)^(1/12)-1),2)))</f>
        <v>#REF!</v>
      </c>
      <c r="I2308" s="662" t="e">
        <f aca="false">IF(A2308="","",+G2308-H2308)</f>
        <v>#REF!</v>
      </c>
      <c r="J2308" s="662" t="e">
        <f aca="false">IF(A2308="","",IF(#REF!="","",PMT((1+D2308)^(1/12)-1,(#REF!*12)-A2308+1,-E2308)))</f>
        <v>#REF!</v>
      </c>
    </row>
    <row r="2309" customFormat="false" ht="14.25" hidden="false" customHeight="false" outlineLevel="0" collapsed="false">
      <c r="A2309" s="660" t="e">
        <f aca="false">IF(A2308="","",IF(A2308=#REF!*12,"",+A2308+1))</f>
        <v>#REF!</v>
      </c>
      <c r="B2309" s="661" t="e">
        <f aca="false">IF(A2309="","",+B2308)</f>
        <v>#REF!</v>
      </c>
      <c r="C2309" s="661" t="e">
        <f aca="false">IF(A2309="","",IF(#REF!+'Plano Prestação Mensal Proposta'!A2309&gt;120,0,ROUND(IF(B2309&gt;0.045,(0.045*0.5),(0.5)*B2309),7)))</f>
        <v>#REF!</v>
      </c>
      <c r="D2309" s="661" t="e">
        <f aca="false">IF(A2309="","",+B2309-C2309)</f>
        <v>#REF!</v>
      </c>
      <c r="E2309" s="662" t="e">
        <f aca="false">IF(A2309="","",IF(F2308="","",+E2308-F2308))</f>
        <v>#REF!</v>
      </c>
      <c r="F2309" s="662" t="e">
        <f aca="false">IF(A2309="","",IF(J2309="","",+J2309-H2309))</f>
        <v>#REF!</v>
      </c>
      <c r="G2309" s="662" t="e">
        <f aca="false">IF(A2309="","",IF(E2309="","",ROUND(+E2309*((1+B2309)^(1/12)-1),2)))</f>
        <v>#REF!</v>
      </c>
      <c r="H2309" s="662" t="e">
        <f aca="false">IF(A2309="","",IF(E2309="","",ROUND(+E2309*((1+D2309)^(1/12)-1),2)))</f>
        <v>#REF!</v>
      </c>
      <c r="I2309" s="662" t="e">
        <f aca="false">IF(A2309="","",+G2309-H2309)</f>
        <v>#REF!</v>
      </c>
      <c r="J2309" s="662" t="e">
        <f aca="false">IF(A2309="","",IF(#REF!="","",PMT((1+D2309)^(1/12)-1,(#REF!*12)-A2309+1,-E2309)))</f>
        <v>#REF!</v>
      </c>
    </row>
    <row r="2310" customFormat="false" ht="14.25" hidden="false" customHeight="false" outlineLevel="0" collapsed="false">
      <c r="A2310" s="660" t="e">
        <f aca="false">IF(A2309="","",IF(A2309=#REF!*12,"",+A2309+1))</f>
        <v>#REF!</v>
      </c>
      <c r="B2310" s="661" t="e">
        <f aca="false">IF(A2310="","",+B2309)</f>
        <v>#REF!</v>
      </c>
      <c r="C2310" s="661" t="e">
        <f aca="false">IF(A2310="","",IF(#REF!+'Plano Prestação Mensal Proposta'!A2310&gt;120,0,ROUND(IF(B2310&gt;0.045,(0.045*0.5),(0.5)*B2310),7)))</f>
        <v>#REF!</v>
      </c>
      <c r="D2310" s="661" t="e">
        <f aca="false">IF(A2310="","",+B2310-C2310)</f>
        <v>#REF!</v>
      </c>
      <c r="E2310" s="662" t="e">
        <f aca="false">IF(A2310="","",IF(F2309="","",+E2309-F2309))</f>
        <v>#REF!</v>
      </c>
      <c r="F2310" s="662" t="e">
        <f aca="false">IF(A2310="","",IF(J2310="","",+J2310-H2310))</f>
        <v>#REF!</v>
      </c>
      <c r="G2310" s="662" t="e">
        <f aca="false">IF(A2310="","",IF(E2310="","",ROUND(+E2310*((1+B2310)^(1/12)-1),2)))</f>
        <v>#REF!</v>
      </c>
      <c r="H2310" s="662" t="e">
        <f aca="false">IF(A2310="","",IF(E2310="","",ROUND(+E2310*((1+D2310)^(1/12)-1),2)))</f>
        <v>#REF!</v>
      </c>
      <c r="I2310" s="662" t="e">
        <f aca="false">IF(A2310="","",+G2310-H2310)</f>
        <v>#REF!</v>
      </c>
      <c r="J2310" s="662" t="e">
        <f aca="false">IF(A2310="","",IF(#REF!="","",PMT((1+D2310)^(1/12)-1,(#REF!*12)-A2310+1,-E2310)))</f>
        <v>#REF!</v>
      </c>
    </row>
    <row r="2311" customFormat="false" ht="14.25" hidden="false" customHeight="false" outlineLevel="0" collapsed="false">
      <c r="A2311" s="660" t="e">
        <f aca="false">IF(A2310="","",IF(A2310=#REF!*12,"",+A2310+1))</f>
        <v>#REF!</v>
      </c>
      <c r="B2311" s="661" t="e">
        <f aca="false">IF(A2311="","",+B2310)</f>
        <v>#REF!</v>
      </c>
      <c r="C2311" s="661" t="e">
        <f aca="false">IF(A2311="","",IF(#REF!+'Plano Prestação Mensal Proposta'!A2311&gt;120,0,ROUND(IF(B2311&gt;0.045,(0.045*0.5),(0.5)*B2311),7)))</f>
        <v>#REF!</v>
      </c>
      <c r="D2311" s="661" t="e">
        <f aca="false">IF(A2311="","",+B2311-C2311)</f>
        <v>#REF!</v>
      </c>
      <c r="E2311" s="662" t="e">
        <f aca="false">IF(A2311="","",IF(F2310="","",+E2310-F2310))</f>
        <v>#REF!</v>
      </c>
      <c r="F2311" s="662" t="e">
        <f aca="false">IF(A2311="","",IF(J2311="","",+J2311-H2311))</f>
        <v>#REF!</v>
      </c>
      <c r="G2311" s="662" t="e">
        <f aca="false">IF(A2311="","",IF(E2311="","",ROUND(+E2311*((1+B2311)^(1/12)-1),2)))</f>
        <v>#REF!</v>
      </c>
      <c r="H2311" s="662" t="e">
        <f aca="false">IF(A2311="","",IF(E2311="","",ROUND(+E2311*((1+D2311)^(1/12)-1),2)))</f>
        <v>#REF!</v>
      </c>
      <c r="I2311" s="662" t="e">
        <f aca="false">IF(A2311="","",+G2311-H2311)</f>
        <v>#REF!</v>
      </c>
      <c r="J2311" s="662" t="e">
        <f aca="false">IF(A2311="","",IF(#REF!="","",PMT((1+D2311)^(1/12)-1,(#REF!*12)-A2311+1,-E2311)))</f>
        <v>#REF!</v>
      </c>
    </row>
    <row r="2312" customFormat="false" ht="14.25" hidden="false" customHeight="false" outlineLevel="0" collapsed="false">
      <c r="A2312" s="660" t="e">
        <f aca="false">IF(A2311="","",IF(A2311=#REF!*12,"",+A2311+1))</f>
        <v>#REF!</v>
      </c>
      <c r="B2312" s="661" t="e">
        <f aca="false">IF(A2312="","",+B2311)</f>
        <v>#REF!</v>
      </c>
      <c r="C2312" s="661" t="e">
        <f aca="false">IF(A2312="","",IF(#REF!+'Plano Prestação Mensal Proposta'!A2312&gt;120,0,ROUND(IF(B2312&gt;0.045,(0.045*0.5),(0.5)*B2312),7)))</f>
        <v>#REF!</v>
      </c>
      <c r="D2312" s="661" t="e">
        <f aca="false">IF(A2312="","",+B2312-C2312)</f>
        <v>#REF!</v>
      </c>
      <c r="E2312" s="662" t="e">
        <f aca="false">IF(A2312="","",IF(F2311="","",+E2311-F2311))</f>
        <v>#REF!</v>
      </c>
      <c r="F2312" s="662" t="e">
        <f aca="false">IF(A2312="","",IF(J2312="","",+J2312-H2312))</f>
        <v>#REF!</v>
      </c>
      <c r="G2312" s="662" t="e">
        <f aca="false">IF(A2312="","",IF(E2312="","",ROUND(+E2312*((1+B2312)^(1/12)-1),2)))</f>
        <v>#REF!</v>
      </c>
      <c r="H2312" s="662" t="e">
        <f aca="false">IF(A2312="","",IF(E2312="","",ROUND(+E2312*((1+D2312)^(1/12)-1),2)))</f>
        <v>#REF!</v>
      </c>
      <c r="I2312" s="662" t="e">
        <f aca="false">IF(A2312="","",+G2312-H2312)</f>
        <v>#REF!</v>
      </c>
      <c r="J2312" s="662" t="e">
        <f aca="false">IF(A2312="","",IF(#REF!="","",PMT((1+D2312)^(1/12)-1,(#REF!*12)-A2312+1,-E2312)))</f>
        <v>#REF!</v>
      </c>
    </row>
    <row r="2313" customFormat="false" ht="14.25" hidden="false" customHeight="false" outlineLevel="0" collapsed="false">
      <c r="A2313" s="660" t="e">
        <f aca="false">IF(A2312="","",IF(A2312=#REF!*12,"",+A2312+1))</f>
        <v>#REF!</v>
      </c>
      <c r="B2313" s="661" t="e">
        <f aca="false">IF(A2313="","",+B2312)</f>
        <v>#REF!</v>
      </c>
      <c r="C2313" s="661" t="e">
        <f aca="false">IF(A2313="","",IF(#REF!+'Plano Prestação Mensal Proposta'!A2313&gt;120,0,ROUND(IF(B2313&gt;0.045,(0.045*0.5),(0.5)*B2313),7)))</f>
        <v>#REF!</v>
      </c>
      <c r="D2313" s="661" t="e">
        <f aca="false">IF(A2313="","",+B2313-C2313)</f>
        <v>#REF!</v>
      </c>
      <c r="E2313" s="662" t="e">
        <f aca="false">IF(A2313="","",IF(F2312="","",+E2312-F2312))</f>
        <v>#REF!</v>
      </c>
      <c r="F2313" s="662" t="e">
        <f aca="false">IF(A2313="","",IF(J2313="","",+J2313-H2313))</f>
        <v>#REF!</v>
      </c>
      <c r="G2313" s="662" t="e">
        <f aca="false">IF(A2313="","",IF(E2313="","",ROUND(+E2313*((1+B2313)^(1/12)-1),2)))</f>
        <v>#REF!</v>
      </c>
      <c r="H2313" s="662" t="e">
        <f aca="false">IF(A2313="","",IF(E2313="","",ROUND(+E2313*((1+D2313)^(1/12)-1),2)))</f>
        <v>#REF!</v>
      </c>
      <c r="I2313" s="662" t="e">
        <f aca="false">IF(A2313="","",+G2313-H2313)</f>
        <v>#REF!</v>
      </c>
      <c r="J2313" s="662" t="e">
        <f aca="false">IF(A2313="","",IF(#REF!="","",PMT((1+D2313)^(1/12)-1,(#REF!*12)-A2313+1,-E2313)))</f>
        <v>#REF!</v>
      </c>
    </row>
    <row r="2314" customFormat="false" ht="14.25" hidden="false" customHeight="false" outlineLevel="0" collapsed="false">
      <c r="A2314" s="660" t="e">
        <f aca="false">IF(A2313="","",IF(A2313=#REF!*12,"",+A2313+1))</f>
        <v>#REF!</v>
      </c>
      <c r="B2314" s="661" t="e">
        <f aca="false">IF(A2314="","",+B2313)</f>
        <v>#REF!</v>
      </c>
      <c r="C2314" s="661" t="e">
        <f aca="false">IF(A2314="","",IF(#REF!+'Plano Prestação Mensal Proposta'!A2314&gt;120,0,ROUND(IF(B2314&gt;0.045,(0.045*0.5),(0.5)*B2314),7)))</f>
        <v>#REF!</v>
      </c>
      <c r="D2314" s="661" t="e">
        <f aca="false">IF(A2314="","",+B2314-C2314)</f>
        <v>#REF!</v>
      </c>
      <c r="E2314" s="662" t="e">
        <f aca="false">IF(A2314="","",IF(F2313="","",+E2313-F2313))</f>
        <v>#REF!</v>
      </c>
      <c r="F2314" s="662" t="e">
        <f aca="false">IF(A2314="","",IF(J2314="","",+J2314-H2314))</f>
        <v>#REF!</v>
      </c>
      <c r="G2314" s="662" t="e">
        <f aca="false">IF(A2314="","",IF(E2314="","",ROUND(+E2314*((1+B2314)^(1/12)-1),2)))</f>
        <v>#REF!</v>
      </c>
      <c r="H2314" s="662" t="e">
        <f aca="false">IF(A2314="","",IF(E2314="","",ROUND(+E2314*((1+D2314)^(1/12)-1),2)))</f>
        <v>#REF!</v>
      </c>
      <c r="I2314" s="662" t="e">
        <f aca="false">IF(A2314="","",+G2314-H2314)</f>
        <v>#REF!</v>
      </c>
      <c r="J2314" s="662" t="e">
        <f aca="false">IF(A2314="","",IF(#REF!="","",PMT((1+D2314)^(1/12)-1,(#REF!*12)-A2314+1,-E2314)))</f>
        <v>#REF!</v>
      </c>
    </row>
    <row r="2315" customFormat="false" ht="14.25" hidden="false" customHeight="false" outlineLevel="0" collapsed="false">
      <c r="A2315" s="660" t="e">
        <f aca="false">IF(A2314="","",IF(A2314=#REF!*12,"",+A2314+1))</f>
        <v>#REF!</v>
      </c>
      <c r="B2315" s="661" t="e">
        <f aca="false">IF(A2315="","",+B2314)</f>
        <v>#REF!</v>
      </c>
      <c r="C2315" s="661" t="e">
        <f aca="false">IF(A2315="","",IF(#REF!+'Plano Prestação Mensal Proposta'!A2315&gt;120,0,ROUND(IF(B2315&gt;0.045,(0.045*0.5),(0.5)*B2315),7)))</f>
        <v>#REF!</v>
      </c>
      <c r="D2315" s="661" t="e">
        <f aca="false">IF(A2315="","",+B2315-C2315)</f>
        <v>#REF!</v>
      </c>
      <c r="E2315" s="662" t="e">
        <f aca="false">IF(A2315="","",IF(F2314="","",+E2314-F2314))</f>
        <v>#REF!</v>
      </c>
      <c r="F2315" s="662" t="e">
        <f aca="false">IF(A2315="","",IF(J2315="","",+J2315-H2315))</f>
        <v>#REF!</v>
      </c>
      <c r="G2315" s="662" t="e">
        <f aca="false">IF(A2315="","",IF(E2315="","",ROUND(+E2315*((1+B2315)^(1/12)-1),2)))</f>
        <v>#REF!</v>
      </c>
      <c r="H2315" s="662" t="e">
        <f aca="false">IF(A2315="","",IF(E2315="","",ROUND(+E2315*((1+D2315)^(1/12)-1),2)))</f>
        <v>#REF!</v>
      </c>
      <c r="I2315" s="662" t="e">
        <f aca="false">IF(A2315="","",+G2315-H2315)</f>
        <v>#REF!</v>
      </c>
      <c r="J2315" s="662" t="e">
        <f aca="false">IF(A2315="","",IF(#REF!="","",PMT((1+D2315)^(1/12)-1,(#REF!*12)-A2315+1,-E2315)))</f>
        <v>#REF!</v>
      </c>
    </row>
    <row r="2316" customFormat="false" ht="14.25" hidden="false" customHeight="false" outlineLevel="0" collapsed="false">
      <c r="A2316" s="660" t="e">
        <f aca="false">IF(A2315="","",IF(A2315=#REF!*12,"",+A2315+1))</f>
        <v>#REF!</v>
      </c>
      <c r="B2316" s="661" t="e">
        <f aca="false">IF(A2316="","",+B2315)</f>
        <v>#REF!</v>
      </c>
      <c r="C2316" s="661" t="e">
        <f aca="false">IF(A2316="","",IF(#REF!+'Plano Prestação Mensal Proposta'!A2316&gt;120,0,ROUND(IF(B2316&gt;0.045,(0.045*0.5),(0.5)*B2316),7)))</f>
        <v>#REF!</v>
      </c>
      <c r="D2316" s="661" t="e">
        <f aca="false">IF(A2316="","",+B2316-C2316)</f>
        <v>#REF!</v>
      </c>
      <c r="E2316" s="662" t="e">
        <f aca="false">IF(A2316="","",IF(F2315="","",+E2315-F2315))</f>
        <v>#REF!</v>
      </c>
      <c r="F2316" s="662" t="e">
        <f aca="false">IF(A2316="","",IF(J2316="","",+J2316-H2316))</f>
        <v>#REF!</v>
      </c>
      <c r="G2316" s="662" t="e">
        <f aca="false">IF(A2316="","",IF(E2316="","",ROUND(+E2316*((1+B2316)^(1/12)-1),2)))</f>
        <v>#REF!</v>
      </c>
      <c r="H2316" s="662" t="e">
        <f aca="false">IF(A2316="","",IF(E2316="","",ROUND(+E2316*((1+D2316)^(1/12)-1),2)))</f>
        <v>#REF!</v>
      </c>
      <c r="I2316" s="662" t="e">
        <f aca="false">IF(A2316="","",+G2316-H2316)</f>
        <v>#REF!</v>
      </c>
      <c r="J2316" s="662" t="e">
        <f aca="false">IF(A2316="","",IF(#REF!="","",PMT((1+D2316)^(1/12)-1,(#REF!*12)-A2316+1,-E2316)))</f>
        <v>#REF!</v>
      </c>
    </row>
    <row r="2317" customFormat="false" ht="14.25" hidden="false" customHeight="false" outlineLevel="0" collapsed="false">
      <c r="A2317" s="660" t="e">
        <f aca="false">IF(A2316="","",IF(A2316=#REF!*12,"",+A2316+1))</f>
        <v>#REF!</v>
      </c>
      <c r="B2317" s="661" t="e">
        <f aca="false">IF(A2317="","",+B2316)</f>
        <v>#REF!</v>
      </c>
      <c r="C2317" s="661" t="e">
        <f aca="false">IF(A2317="","",IF(#REF!+'Plano Prestação Mensal Proposta'!A2317&gt;120,0,ROUND(IF(B2317&gt;0.045,(0.045*0.5),(0.5)*B2317),7)))</f>
        <v>#REF!</v>
      </c>
      <c r="D2317" s="661" t="e">
        <f aca="false">IF(A2317="","",+B2317-C2317)</f>
        <v>#REF!</v>
      </c>
      <c r="E2317" s="662" t="e">
        <f aca="false">IF(A2317="","",IF(F2316="","",+E2316-F2316))</f>
        <v>#REF!</v>
      </c>
      <c r="F2317" s="662" t="e">
        <f aca="false">IF(A2317="","",IF(J2317="","",+J2317-H2317))</f>
        <v>#REF!</v>
      </c>
      <c r="G2317" s="662" t="e">
        <f aca="false">IF(A2317="","",IF(E2317="","",ROUND(+E2317*((1+B2317)^(1/12)-1),2)))</f>
        <v>#REF!</v>
      </c>
      <c r="H2317" s="662" t="e">
        <f aca="false">IF(A2317="","",IF(E2317="","",ROUND(+E2317*((1+D2317)^(1/12)-1),2)))</f>
        <v>#REF!</v>
      </c>
      <c r="I2317" s="662" t="e">
        <f aca="false">IF(A2317="","",+G2317-H2317)</f>
        <v>#REF!</v>
      </c>
      <c r="J2317" s="662" t="e">
        <f aca="false">IF(A2317="","",IF(#REF!="","",PMT((1+D2317)^(1/12)-1,(#REF!*12)-A2317+1,-E2317)))</f>
        <v>#REF!</v>
      </c>
    </row>
    <row r="2318" customFormat="false" ht="14.25" hidden="false" customHeight="false" outlineLevel="0" collapsed="false">
      <c r="A2318" s="660" t="e">
        <f aca="false">IF(A2317="","",IF(A2317=#REF!*12,"",+A2317+1))</f>
        <v>#REF!</v>
      </c>
      <c r="B2318" s="661" t="e">
        <f aca="false">IF(A2318="","",+B2317)</f>
        <v>#REF!</v>
      </c>
      <c r="C2318" s="661" t="e">
        <f aca="false">IF(A2318="","",IF(#REF!+'Plano Prestação Mensal Proposta'!A2318&gt;120,0,ROUND(IF(B2318&gt;0.045,(0.045*0.5),(0.5)*B2318),7)))</f>
        <v>#REF!</v>
      </c>
      <c r="D2318" s="661" t="e">
        <f aca="false">IF(A2318="","",+B2318-C2318)</f>
        <v>#REF!</v>
      </c>
      <c r="E2318" s="662" t="e">
        <f aca="false">IF(A2318="","",IF(F2317="","",+E2317-F2317))</f>
        <v>#REF!</v>
      </c>
      <c r="F2318" s="662" t="e">
        <f aca="false">IF(A2318="","",IF(J2318="","",+J2318-H2318))</f>
        <v>#REF!</v>
      </c>
      <c r="G2318" s="662" t="e">
        <f aca="false">IF(A2318="","",IF(E2318="","",ROUND(+E2318*((1+B2318)^(1/12)-1),2)))</f>
        <v>#REF!</v>
      </c>
      <c r="H2318" s="662" t="e">
        <f aca="false">IF(A2318="","",IF(E2318="","",ROUND(+E2318*((1+D2318)^(1/12)-1),2)))</f>
        <v>#REF!</v>
      </c>
      <c r="I2318" s="662" t="e">
        <f aca="false">IF(A2318="","",+G2318-H2318)</f>
        <v>#REF!</v>
      </c>
      <c r="J2318" s="662" t="e">
        <f aca="false">IF(A2318="","",IF(#REF!="","",PMT((1+D2318)^(1/12)-1,(#REF!*12)-A2318+1,-E2318)))</f>
        <v>#REF!</v>
      </c>
    </row>
    <row r="2319" customFormat="false" ht="14.25" hidden="false" customHeight="false" outlineLevel="0" collapsed="false">
      <c r="A2319" s="660" t="e">
        <f aca="false">IF(A2318="","",IF(A2318=#REF!*12,"",+A2318+1))</f>
        <v>#REF!</v>
      </c>
      <c r="B2319" s="661" t="e">
        <f aca="false">IF(A2319="","",+B2318)</f>
        <v>#REF!</v>
      </c>
      <c r="C2319" s="661" t="e">
        <f aca="false">IF(A2319="","",IF(#REF!+'Plano Prestação Mensal Proposta'!A2319&gt;120,0,ROUND(IF(B2319&gt;0.045,(0.045*0.5),(0.5)*B2319),7)))</f>
        <v>#REF!</v>
      </c>
      <c r="D2319" s="661" t="e">
        <f aca="false">IF(A2319="","",+B2319-C2319)</f>
        <v>#REF!</v>
      </c>
      <c r="E2319" s="662" t="e">
        <f aca="false">IF(A2319="","",IF(F2318="","",+E2318-F2318))</f>
        <v>#REF!</v>
      </c>
      <c r="F2319" s="662" t="e">
        <f aca="false">IF(A2319="","",IF(J2319="","",+J2319-H2319))</f>
        <v>#REF!</v>
      </c>
      <c r="G2319" s="662" t="e">
        <f aca="false">IF(A2319="","",IF(E2319="","",ROUND(+E2319*((1+B2319)^(1/12)-1),2)))</f>
        <v>#REF!</v>
      </c>
      <c r="H2319" s="662" t="e">
        <f aca="false">IF(A2319="","",IF(E2319="","",ROUND(+E2319*((1+D2319)^(1/12)-1),2)))</f>
        <v>#REF!</v>
      </c>
      <c r="I2319" s="662" t="e">
        <f aca="false">IF(A2319="","",+G2319-H2319)</f>
        <v>#REF!</v>
      </c>
      <c r="J2319" s="662" t="e">
        <f aca="false">IF(A2319="","",IF(#REF!="","",PMT((1+D2319)^(1/12)-1,(#REF!*12)-A2319+1,-E2319)))</f>
        <v>#REF!</v>
      </c>
    </row>
    <row r="2320" customFormat="false" ht="14.25" hidden="false" customHeight="false" outlineLevel="0" collapsed="false">
      <c r="A2320" s="660" t="e">
        <f aca="false">IF(A2319="","",IF(A2319=#REF!*12,"",+A2319+1))</f>
        <v>#REF!</v>
      </c>
      <c r="B2320" s="661" t="e">
        <f aca="false">IF(A2320="","",+B2319)</f>
        <v>#REF!</v>
      </c>
      <c r="C2320" s="661" t="e">
        <f aca="false">IF(A2320="","",IF(#REF!+'Plano Prestação Mensal Proposta'!A2320&gt;120,0,ROUND(IF(B2320&gt;0.045,(0.045*0.5),(0.5)*B2320),7)))</f>
        <v>#REF!</v>
      </c>
      <c r="D2320" s="661" t="e">
        <f aca="false">IF(A2320="","",+B2320-C2320)</f>
        <v>#REF!</v>
      </c>
      <c r="E2320" s="662" t="e">
        <f aca="false">IF(A2320="","",IF(F2319="","",+E2319-F2319))</f>
        <v>#REF!</v>
      </c>
      <c r="F2320" s="662" t="e">
        <f aca="false">IF(A2320="","",IF(J2320="","",+J2320-H2320))</f>
        <v>#REF!</v>
      </c>
      <c r="G2320" s="662" t="e">
        <f aca="false">IF(A2320="","",IF(E2320="","",ROUND(+E2320*((1+B2320)^(1/12)-1),2)))</f>
        <v>#REF!</v>
      </c>
      <c r="H2320" s="662" t="e">
        <f aca="false">IF(A2320="","",IF(E2320="","",ROUND(+E2320*((1+D2320)^(1/12)-1),2)))</f>
        <v>#REF!</v>
      </c>
      <c r="I2320" s="662" t="e">
        <f aca="false">IF(A2320="","",+G2320-H2320)</f>
        <v>#REF!</v>
      </c>
      <c r="J2320" s="662" t="e">
        <f aca="false">IF(A2320="","",IF(#REF!="","",PMT((1+D2320)^(1/12)-1,(#REF!*12)-A2320+1,-E2320)))</f>
        <v>#REF!</v>
      </c>
    </row>
    <row r="2321" customFormat="false" ht="14.25" hidden="false" customHeight="false" outlineLevel="0" collapsed="false">
      <c r="A2321" s="660" t="e">
        <f aca="false">IF(A2320="","",IF(A2320=#REF!*12,"",+A2320+1))</f>
        <v>#REF!</v>
      </c>
      <c r="B2321" s="661" t="e">
        <f aca="false">IF(A2321="","",+B2320)</f>
        <v>#REF!</v>
      </c>
      <c r="C2321" s="661" t="e">
        <f aca="false">IF(A2321="","",IF(#REF!+'Plano Prestação Mensal Proposta'!A2321&gt;120,0,ROUND(IF(B2321&gt;0.045,(0.045*0.5),(0.5)*B2321),7)))</f>
        <v>#REF!</v>
      </c>
      <c r="D2321" s="661" t="e">
        <f aca="false">IF(A2321="","",+B2321-C2321)</f>
        <v>#REF!</v>
      </c>
      <c r="E2321" s="662" t="e">
        <f aca="false">IF(A2321="","",IF(F2320="","",+E2320-F2320))</f>
        <v>#REF!</v>
      </c>
      <c r="F2321" s="662" t="e">
        <f aca="false">IF(A2321="","",IF(J2321="","",+J2321-H2321))</f>
        <v>#REF!</v>
      </c>
      <c r="G2321" s="662" t="e">
        <f aca="false">IF(A2321="","",IF(E2321="","",ROUND(+E2321*((1+B2321)^(1/12)-1),2)))</f>
        <v>#REF!</v>
      </c>
      <c r="H2321" s="662" t="e">
        <f aca="false">IF(A2321="","",IF(E2321="","",ROUND(+E2321*((1+D2321)^(1/12)-1),2)))</f>
        <v>#REF!</v>
      </c>
      <c r="I2321" s="662" t="e">
        <f aca="false">IF(A2321="","",+G2321-H2321)</f>
        <v>#REF!</v>
      </c>
      <c r="J2321" s="662" t="e">
        <f aca="false">IF(A2321="","",IF(#REF!="","",PMT((1+D2321)^(1/12)-1,(#REF!*12)-A2321+1,-E2321)))</f>
        <v>#REF!</v>
      </c>
    </row>
    <row r="2322" customFormat="false" ht="14.25" hidden="false" customHeight="false" outlineLevel="0" collapsed="false">
      <c r="A2322" s="660" t="e">
        <f aca="false">IF(A2321="","",IF(A2321=#REF!*12,"",+A2321+1))</f>
        <v>#REF!</v>
      </c>
      <c r="B2322" s="661" t="e">
        <f aca="false">IF(A2322="","",+B2321)</f>
        <v>#REF!</v>
      </c>
      <c r="C2322" s="661" t="e">
        <f aca="false">IF(A2322="","",IF(#REF!+'Plano Prestação Mensal Proposta'!A2322&gt;120,0,ROUND(IF(B2322&gt;0.045,(0.045*0.5),(0.5)*B2322),7)))</f>
        <v>#REF!</v>
      </c>
      <c r="D2322" s="661" t="e">
        <f aca="false">IF(A2322="","",+B2322-C2322)</f>
        <v>#REF!</v>
      </c>
      <c r="E2322" s="662" t="e">
        <f aca="false">IF(A2322="","",IF(F2321="","",+E2321-F2321))</f>
        <v>#REF!</v>
      </c>
      <c r="F2322" s="662" t="e">
        <f aca="false">IF(A2322="","",IF(J2322="","",+J2322-H2322))</f>
        <v>#REF!</v>
      </c>
      <c r="G2322" s="662" t="e">
        <f aca="false">IF(A2322="","",IF(E2322="","",ROUND(+E2322*((1+B2322)^(1/12)-1),2)))</f>
        <v>#REF!</v>
      </c>
      <c r="H2322" s="662" t="e">
        <f aca="false">IF(A2322="","",IF(E2322="","",ROUND(+E2322*((1+D2322)^(1/12)-1),2)))</f>
        <v>#REF!</v>
      </c>
      <c r="I2322" s="662" t="e">
        <f aca="false">IF(A2322="","",+G2322-H2322)</f>
        <v>#REF!</v>
      </c>
      <c r="J2322" s="662" t="e">
        <f aca="false">IF(A2322="","",IF(#REF!="","",PMT((1+D2322)^(1/12)-1,(#REF!*12)-A2322+1,-E2322)))</f>
        <v>#REF!</v>
      </c>
    </row>
    <row r="2323" customFormat="false" ht="14.25" hidden="false" customHeight="false" outlineLevel="0" collapsed="false">
      <c r="A2323" s="660" t="e">
        <f aca="false">IF(A2322="","",IF(A2322=#REF!*12,"",+A2322+1))</f>
        <v>#REF!</v>
      </c>
      <c r="B2323" s="661" t="e">
        <f aca="false">IF(A2323="","",+B2322)</f>
        <v>#REF!</v>
      </c>
      <c r="C2323" s="661" t="e">
        <f aca="false">IF(A2323="","",IF(#REF!+'Plano Prestação Mensal Proposta'!A2323&gt;120,0,ROUND(IF(B2323&gt;0.045,(0.045*0.5),(0.5)*B2323),7)))</f>
        <v>#REF!</v>
      </c>
      <c r="D2323" s="661" t="e">
        <f aca="false">IF(A2323="","",+B2323-C2323)</f>
        <v>#REF!</v>
      </c>
      <c r="E2323" s="662" t="e">
        <f aca="false">IF(A2323="","",IF(F2322="","",+E2322-F2322))</f>
        <v>#REF!</v>
      </c>
      <c r="F2323" s="662" t="e">
        <f aca="false">IF(A2323="","",IF(J2323="","",+J2323-H2323))</f>
        <v>#REF!</v>
      </c>
      <c r="G2323" s="662" t="e">
        <f aca="false">IF(A2323="","",IF(E2323="","",ROUND(+E2323*((1+B2323)^(1/12)-1),2)))</f>
        <v>#REF!</v>
      </c>
      <c r="H2323" s="662" t="e">
        <f aca="false">IF(A2323="","",IF(E2323="","",ROUND(+E2323*((1+D2323)^(1/12)-1),2)))</f>
        <v>#REF!</v>
      </c>
      <c r="I2323" s="662" t="e">
        <f aca="false">IF(A2323="","",+G2323-H2323)</f>
        <v>#REF!</v>
      </c>
      <c r="J2323" s="662" t="e">
        <f aca="false">IF(A2323="","",IF(#REF!="","",PMT((1+D2323)^(1/12)-1,(#REF!*12)-A2323+1,-E2323)))</f>
        <v>#REF!</v>
      </c>
    </row>
    <row r="2324" customFormat="false" ht="14.25" hidden="false" customHeight="false" outlineLevel="0" collapsed="false">
      <c r="A2324" s="660" t="e">
        <f aca="false">IF(A2323="","",IF(A2323=#REF!*12,"",+A2323+1))</f>
        <v>#REF!</v>
      </c>
      <c r="B2324" s="661" t="e">
        <f aca="false">IF(A2324="","",+B2323)</f>
        <v>#REF!</v>
      </c>
      <c r="C2324" s="661" t="e">
        <f aca="false">IF(A2324="","",IF(#REF!+'Plano Prestação Mensal Proposta'!A2324&gt;120,0,ROUND(IF(B2324&gt;0.045,(0.045*0.5),(0.5)*B2324),7)))</f>
        <v>#REF!</v>
      </c>
      <c r="D2324" s="661" t="e">
        <f aca="false">IF(A2324="","",+B2324-C2324)</f>
        <v>#REF!</v>
      </c>
      <c r="E2324" s="662" t="e">
        <f aca="false">IF(A2324="","",IF(F2323="","",+E2323-F2323))</f>
        <v>#REF!</v>
      </c>
      <c r="F2324" s="662" t="e">
        <f aca="false">IF(A2324="","",IF(J2324="","",+J2324-H2324))</f>
        <v>#REF!</v>
      </c>
      <c r="G2324" s="662" t="e">
        <f aca="false">IF(A2324="","",IF(E2324="","",ROUND(+E2324*((1+B2324)^(1/12)-1),2)))</f>
        <v>#REF!</v>
      </c>
      <c r="H2324" s="662" t="e">
        <f aca="false">IF(A2324="","",IF(E2324="","",ROUND(+E2324*((1+D2324)^(1/12)-1),2)))</f>
        <v>#REF!</v>
      </c>
      <c r="I2324" s="662" t="e">
        <f aca="false">IF(A2324="","",+G2324-H2324)</f>
        <v>#REF!</v>
      </c>
      <c r="J2324" s="662" t="e">
        <f aca="false">IF(A2324="","",IF(#REF!="","",PMT((1+D2324)^(1/12)-1,(#REF!*12)-A2324+1,-E2324)))</f>
        <v>#REF!</v>
      </c>
    </row>
    <row r="2325" customFormat="false" ht="14.25" hidden="false" customHeight="false" outlineLevel="0" collapsed="false">
      <c r="A2325" s="660" t="e">
        <f aca="false">IF(A2324="","",IF(A2324=#REF!*12,"",+A2324+1))</f>
        <v>#REF!</v>
      </c>
      <c r="B2325" s="661" t="e">
        <f aca="false">IF(A2325="","",+B2324)</f>
        <v>#REF!</v>
      </c>
      <c r="C2325" s="661" t="e">
        <f aca="false">IF(A2325="","",IF(#REF!+'Plano Prestação Mensal Proposta'!A2325&gt;120,0,ROUND(IF(B2325&gt;0.045,(0.045*0.5),(0.5)*B2325),7)))</f>
        <v>#REF!</v>
      </c>
      <c r="D2325" s="661" t="e">
        <f aca="false">IF(A2325="","",+B2325-C2325)</f>
        <v>#REF!</v>
      </c>
      <c r="E2325" s="662" t="e">
        <f aca="false">IF(A2325="","",IF(F2324="","",+E2324-F2324))</f>
        <v>#REF!</v>
      </c>
      <c r="F2325" s="662" t="e">
        <f aca="false">IF(A2325="","",IF(J2325="","",+J2325-H2325))</f>
        <v>#REF!</v>
      </c>
      <c r="G2325" s="662" t="e">
        <f aca="false">IF(A2325="","",IF(E2325="","",ROUND(+E2325*((1+B2325)^(1/12)-1),2)))</f>
        <v>#REF!</v>
      </c>
      <c r="H2325" s="662" t="e">
        <f aca="false">IF(A2325="","",IF(E2325="","",ROUND(+E2325*((1+D2325)^(1/12)-1),2)))</f>
        <v>#REF!</v>
      </c>
      <c r="I2325" s="662" t="e">
        <f aca="false">IF(A2325="","",+G2325-H2325)</f>
        <v>#REF!</v>
      </c>
      <c r="J2325" s="662" t="e">
        <f aca="false">IF(A2325="","",IF(#REF!="","",PMT((1+D2325)^(1/12)-1,(#REF!*12)-A2325+1,-E2325)))</f>
        <v>#REF!</v>
      </c>
    </row>
    <row r="2326" customFormat="false" ht="14.25" hidden="false" customHeight="false" outlineLevel="0" collapsed="false">
      <c r="A2326" s="660" t="e">
        <f aca="false">IF(A2325="","",IF(A2325=#REF!*12,"",+A2325+1))</f>
        <v>#REF!</v>
      </c>
      <c r="B2326" s="661" t="e">
        <f aca="false">IF(A2326="","",+B2325)</f>
        <v>#REF!</v>
      </c>
      <c r="C2326" s="661" t="e">
        <f aca="false">IF(A2326="","",IF(#REF!+'Plano Prestação Mensal Proposta'!A2326&gt;120,0,ROUND(IF(B2326&gt;0.045,(0.045*0.5),(0.5)*B2326),7)))</f>
        <v>#REF!</v>
      </c>
      <c r="D2326" s="661" t="e">
        <f aca="false">IF(A2326="","",+B2326-C2326)</f>
        <v>#REF!</v>
      </c>
      <c r="E2326" s="662" t="e">
        <f aca="false">IF(A2326="","",IF(F2325="","",+E2325-F2325))</f>
        <v>#REF!</v>
      </c>
      <c r="F2326" s="662" t="e">
        <f aca="false">IF(A2326="","",IF(J2326="","",+J2326-H2326))</f>
        <v>#REF!</v>
      </c>
      <c r="G2326" s="662" t="e">
        <f aca="false">IF(A2326="","",IF(E2326="","",ROUND(+E2326*((1+B2326)^(1/12)-1),2)))</f>
        <v>#REF!</v>
      </c>
      <c r="H2326" s="662" t="e">
        <f aca="false">IF(A2326="","",IF(E2326="","",ROUND(+E2326*((1+D2326)^(1/12)-1),2)))</f>
        <v>#REF!</v>
      </c>
      <c r="I2326" s="662" t="e">
        <f aca="false">IF(A2326="","",+G2326-H2326)</f>
        <v>#REF!</v>
      </c>
      <c r="J2326" s="662" t="e">
        <f aca="false">IF(A2326="","",IF(#REF!="","",PMT((1+D2326)^(1/12)-1,(#REF!*12)-A2326+1,-E2326)))</f>
        <v>#REF!</v>
      </c>
    </row>
    <row r="2327" customFormat="false" ht="14.25" hidden="false" customHeight="false" outlineLevel="0" collapsed="false">
      <c r="A2327" s="660" t="e">
        <f aca="false">IF(A2326="","",IF(A2326=#REF!*12,"",+A2326+1))</f>
        <v>#REF!</v>
      </c>
      <c r="B2327" s="661" t="e">
        <f aca="false">IF(A2327="","",+B2326)</f>
        <v>#REF!</v>
      </c>
      <c r="C2327" s="661" t="e">
        <f aca="false">IF(A2327="","",IF(#REF!+'Plano Prestação Mensal Proposta'!A2327&gt;120,0,ROUND(IF(B2327&gt;0.045,(0.045*0.5),(0.5)*B2327),7)))</f>
        <v>#REF!</v>
      </c>
      <c r="D2327" s="661" t="e">
        <f aca="false">IF(A2327="","",+B2327-C2327)</f>
        <v>#REF!</v>
      </c>
      <c r="E2327" s="662" t="e">
        <f aca="false">IF(A2327="","",IF(F2326="","",+E2326-F2326))</f>
        <v>#REF!</v>
      </c>
      <c r="F2327" s="662" t="e">
        <f aca="false">IF(A2327="","",IF(J2327="","",+J2327-H2327))</f>
        <v>#REF!</v>
      </c>
      <c r="G2327" s="662" t="e">
        <f aca="false">IF(A2327="","",IF(E2327="","",ROUND(+E2327*((1+B2327)^(1/12)-1),2)))</f>
        <v>#REF!</v>
      </c>
      <c r="H2327" s="662" t="e">
        <f aca="false">IF(A2327="","",IF(E2327="","",ROUND(+E2327*((1+D2327)^(1/12)-1),2)))</f>
        <v>#REF!</v>
      </c>
      <c r="I2327" s="662" t="e">
        <f aca="false">IF(A2327="","",+G2327-H2327)</f>
        <v>#REF!</v>
      </c>
      <c r="J2327" s="662" t="e">
        <f aca="false">IF(A2327="","",IF(#REF!="","",PMT((1+D2327)^(1/12)-1,(#REF!*12)-A2327+1,-E2327)))</f>
        <v>#REF!</v>
      </c>
    </row>
    <row r="2328" customFormat="false" ht="14.25" hidden="false" customHeight="false" outlineLevel="0" collapsed="false">
      <c r="A2328" s="660" t="e">
        <f aca="false">IF(A2327="","",IF(A2327=#REF!*12,"",+A2327+1))</f>
        <v>#REF!</v>
      </c>
      <c r="B2328" s="661" t="e">
        <f aca="false">IF(A2328="","",+B2327)</f>
        <v>#REF!</v>
      </c>
      <c r="C2328" s="661" t="e">
        <f aca="false">IF(A2328="","",IF(#REF!+'Plano Prestação Mensal Proposta'!A2328&gt;120,0,ROUND(IF(B2328&gt;0.045,(0.045*0.5),(0.5)*B2328),7)))</f>
        <v>#REF!</v>
      </c>
      <c r="D2328" s="661" t="e">
        <f aca="false">IF(A2328="","",+B2328-C2328)</f>
        <v>#REF!</v>
      </c>
      <c r="E2328" s="662" t="e">
        <f aca="false">IF(A2328="","",IF(F2327="","",+E2327-F2327))</f>
        <v>#REF!</v>
      </c>
      <c r="F2328" s="662" t="e">
        <f aca="false">IF(A2328="","",IF(J2328="","",+J2328-H2328))</f>
        <v>#REF!</v>
      </c>
      <c r="G2328" s="662" t="e">
        <f aca="false">IF(A2328="","",IF(E2328="","",ROUND(+E2328*((1+B2328)^(1/12)-1),2)))</f>
        <v>#REF!</v>
      </c>
      <c r="H2328" s="662" t="e">
        <f aca="false">IF(A2328="","",IF(E2328="","",ROUND(+E2328*((1+D2328)^(1/12)-1),2)))</f>
        <v>#REF!</v>
      </c>
      <c r="I2328" s="662" t="e">
        <f aca="false">IF(A2328="","",+G2328-H2328)</f>
        <v>#REF!</v>
      </c>
      <c r="J2328" s="662" t="e">
        <f aca="false">IF(A2328="","",IF(#REF!="","",PMT((1+D2328)^(1/12)-1,(#REF!*12)-A2328+1,-E2328)))</f>
        <v>#REF!</v>
      </c>
    </row>
    <row r="2329" customFormat="false" ht="14.25" hidden="false" customHeight="false" outlineLevel="0" collapsed="false">
      <c r="A2329" s="660" t="e">
        <f aca="false">IF(A2328="","",IF(A2328=#REF!*12,"",+A2328+1))</f>
        <v>#REF!</v>
      </c>
      <c r="B2329" s="661" t="e">
        <f aca="false">IF(A2329="","",+B2328)</f>
        <v>#REF!</v>
      </c>
      <c r="C2329" s="661" t="e">
        <f aca="false">IF(A2329="","",IF(#REF!+'Plano Prestação Mensal Proposta'!A2329&gt;120,0,ROUND(IF(B2329&gt;0.045,(0.045*0.5),(0.5)*B2329),7)))</f>
        <v>#REF!</v>
      </c>
      <c r="D2329" s="661" t="e">
        <f aca="false">IF(A2329="","",+B2329-C2329)</f>
        <v>#REF!</v>
      </c>
      <c r="E2329" s="662" t="e">
        <f aca="false">IF(A2329="","",IF(F2328="","",+E2328-F2328))</f>
        <v>#REF!</v>
      </c>
      <c r="F2329" s="662" t="e">
        <f aca="false">IF(A2329="","",IF(J2329="","",+J2329-H2329))</f>
        <v>#REF!</v>
      </c>
      <c r="G2329" s="662" t="e">
        <f aca="false">IF(A2329="","",IF(E2329="","",ROUND(+E2329*((1+B2329)^(1/12)-1),2)))</f>
        <v>#REF!</v>
      </c>
      <c r="H2329" s="662" t="e">
        <f aca="false">IF(A2329="","",IF(E2329="","",ROUND(+E2329*((1+D2329)^(1/12)-1),2)))</f>
        <v>#REF!</v>
      </c>
      <c r="I2329" s="662" t="e">
        <f aca="false">IF(A2329="","",+G2329-H2329)</f>
        <v>#REF!</v>
      </c>
      <c r="J2329" s="662" t="e">
        <f aca="false">IF(A2329="","",IF(#REF!="","",PMT((1+D2329)^(1/12)-1,(#REF!*12)-A2329+1,-E2329)))</f>
        <v>#REF!</v>
      </c>
    </row>
    <row r="2330" customFormat="false" ht="14.25" hidden="false" customHeight="false" outlineLevel="0" collapsed="false">
      <c r="A2330" s="660" t="e">
        <f aca="false">IF(A2329="","",IF(A2329=#REF!*12,"",+A2329+1))</f>
        <v>#REF!</v>
      </c>
      <c r="B2330" s="661" t="e">
        <f aca="false">IF(A2330="","",+B2329)</f>
        <v>#REF!</v>
      </c>
      <c r="C2330" s="661" t="e">
        <f aca="false">IF(A2330="","",IF(#REF!+'Plano Prestação Mensal Proposta'!A2330&gt;120,0,ROUND(IF(B2330&gt;0.045,(0.045*0.5),(0.5)*B2330),7)))</f>
        <v>#REF!</v>
      </c>
      <c r="D2330" s="661" t="e">
        <f aca="false">IF(A2330="","",+B2330-C2330)</f>
        <v>#REF!</v>
      </c>
      <c r="E2330" s="662" t="e">
        <f aca="false">IF(A2330="","",IF(F2329="","",+E2329-F2329))</f>
        <v>#REF!</v>
      </c>
      <c r="F2330" s="662" t="e">
        <f aca="false">IF(A2330="","",IF(J2330="","",+J2330-H2330))</f>
        <v>#REF!</v>
      </c>
      <c r="G2330" s="662" t="e">
        <f aca="false">IF(A2330="","",IF(E2330="","",ROUND(+E2330*((1+B2330)^(1/12)-1),2)))</f>
        <v>#REF!</v>
      </c>
      <c r="H2330" s="662" t="e">
        <f aca="false">IF(A2330="","",IF(E2330="","",ROUND(+E2330*((1+D2330)^(1/12)-1),2)))</f>
        <v>#REF!</v>
      </c>
      <c r="I2330" s="662" t="e">
        <f aca="false">IF(A2330="","",+G2330-H2330)</f>
        <v>#REF!</v>
      </c>
      <c r="J2330" s="662" t="e">
        <f aca="false">IF(A2330="","",IF(#REF!="","",PMT((1+D2330)^(1/12)-1,(#REF!*12)-A2330+1,-E2330)))</f>
        <v>#REF!</v>
      </c>
    </row>
    <row r="2331" customFormat="false" ht="14.25" hidden="false" customHeight="false" outlineLevel="0" collapsed="false">
      <c r="A2331" s="660" t="e">
        <f aca="false">IF(A2330="","",IF(A2330=#REF!*12,"",+A2330+1))</f>
        <v>#REF!</v>
      </c>
      <c r="B2331" s="661" t="e">
        <f aca="false">IF(A2331="","",+B2330)</f>
        <v>#REF!</v>
      </c>
      <c r="C2331" s="661" t="e">
        <f aca="false">IF(A2331="","",IF(#REF!+'Plano Prestação Mensal Proposta'!A2331&gt;120,0,ROUND(IF(B2331&gt;0.045,(0.045*0.5),(0.5)*B2331),7)))</f>
        <v>#REF!</v>
      </c>
      <c r="D2331" s="661" t="e">
        <f aca="false">IF(A2331="","",+B2331-C2331)</f>
        <v>#REF!</v>
      </c>
      <c r="E2331" s="662" t="e">
        <f aca="false">IF(A2331="","",IF(F2330="","",+E2330-F2330))</f>
        <v>#REF!</v>
      </c>
      <c r="F2331" s="662" t="e">
        <f aca="false">IF(A2331="","",IF(J2331="","",+J2331-H2331))</f>
        <v>#REF!</v>
      </c>
      <c r="G2331" s="662" t="e">
        <f aca="false">IF(A2331="","",IF(E2331="","",ROUND(+E2331*((1+B2331)^(1/12)-1),2)))</f>
        <v>#REF!</v>
      </c>
      <c r="H2331" s="662" t="e">
        <f aca="false">IF(A2331="","",IF(E2331="","",ROUND(+E2331*((1+D2331)^(1/12)-1),2)))</f>
        <v>#REF!</v>
      </c>
      <c r="I2331" s="662" t="e">
        <f aca="false">IF(A2331="","",+G2331-H2331)</f>
        <v>#REF!</v>
      </c>
      <c r="J2331" s="662" t="e">
        <f aca="false">IF(A2331="","",IF(#REF!="","",PMT((1+D2331)^(1/12)-1,(#REF!*12)-A2331+1,-E2331)))</f>
        <v>#REF!</v>
      </c>
    </row>
    <row r="2332" customFormat="false" ht="14.25" hidden="false" customHeight="false" outlineLevel="0" collapsed="false">
      <c r="A2332" s="660" t="e">
        <f aca="false">IF(A2331="","",IF(A2331=#REF!*12,"",+A2331+1))</f>
        <v>#REF!</v>
      </c>
      <c r="B2332" s="661" t="e">
        <f aca="false">IF(A2332="","",+B2331)</f>
        <v>#REF!</v>
      </c>
      <c r="C2332" s="661" t="e">
        <f aca="false">IF(A2332="","",IF(#REF!+'Plano Prestação Mensal Proposta'!A2332&gt;120,0,ROUND(IF(B2332&gt;0.045,(0.045*0.5),(0.5)*B2332),7)))</f>
        <v>#REF!</v>
      </c>
      <c r="D2332" s="661" t="e">
        <f aca="false">IF(A2332="","",+B2332-C2332)</f>
        <v>#REF!</v>
      </c>
      <c r="E2332" s="662" t="e">
        <f aca="false">IF(A2332="","",IF(F2331="","",+E2331-F2331))</f>
        <v>#REF!</v>
      </c>
      <c r="F2332" s="662" t="e">
        <f aca="false">IF(A2332="","",IF(J2332="","",+J2332-H2332))</f>
        <v>#REF!</v>
      </c>
      <c r="G2332" s="662" t="e">
        <f aca="false">IF(A2332="","",IF(E2332="","",ROUND(+E2332*((1+B2332)^(1/12)-1),2)))</f>
        <v>#REF!</v>
      </c>
      <c r="H2332" s="662" t="e">
        <f aca="false">IF(A2332="","",IF(E2332="","",ROUND(+E2332*((1+D2332)^(1/12)-1),2)))</f>
        <v>#REF!</v>
      </c>
      <c r="I2332" s="662" t="e">
        <f aca="false">IF(A2332="","",+G2332-H2332)</f>
        <v>#REF!</v>
      </c>
      <c r="J2332" s="662" t="e">
        <f aca="false">IF(A2332="","",IF(#REF!="","",PMT((1+D2332)^(1/12)-1,(#REF!*12)-A2332+1,-E2332)))</f>
        <v>#REF!</v>
      </c>
    </row>
    <row r="2333" customFormat="false" ht="14.25" hidden="false" customHeight="false" outlineLevel="0" collapsed="false">
      <c r="A2333" s="660" t="e">
        <f aca="false">IF(A2332="","",IF(A2332=#REF!*12,"",+A2332+1))</f>
        <v>#REF!</v>
      </c>
      <c r="B2333" s="661" t="e">
        <f aca="false">IF(A2333="","",+B2332)</f>
        <v>#REF!</v>
      </c>
      <c r="C2333" s="661" t="e">
        <f aca="false">IF(A2333="","",IF(#REF!+'Plano Prestação Mensal Proposta'!A2333&gt;120,0,ROUND(IF(B2333&gt;0.045,(0.045*0.5),(0.5)*B2333),7)))</f>
        <v>#REF!</v>
      </c>
      <c r="D2333" s="661" t="e">
        <f aca="false">IF(A2333="","",+B2333-C2333)</f>
        <v>#REF!</v>
      </c>
      <c r="E2333" s="662" t="e">
        <f aca="false">IF(A2333="","",IF(F2332="","",+E2332-F2332))</f>
        <v>#REF!</v>
      </c>
      <c r="F2333" s="662" t="e">
        <f aca="false">IF(A2333="","",IF(J2333="","",+J2333-H2333))</f>
        <v>#REF!</v>
      </c>
      <c r="G2333" s="662" t="e">
        <f aca="false">IF(A2333="","",IF(E2333="","",ROUND(+E2333*((1+B2333)^(1/12)-1),2)))</f>
        <v>#REF!</v>
      </c>
      <c r="H2333" s="662" t="e">
        <f aca="false">IF(A2333="","",IF(E2333="","",ROUND(+E2333*((1+D2333)^(1/12)-1),2)))</f>
        <v>#REF!</v>
      </c>
      <c r="I2333" s="662" t="e">
        <f aca="false">IF(A2333="","",+G2333-H2333)</f>
        <v>#REF!</v>
      </c>
      <c r="J2333" s="662" t="e">
        <f aca="false">IF(A2333="","",IF(#REF!="","",PMT((1+D2333)^(1/12)-1,(#REF!*12)-A2333+1,-E2333)))</f>
        <v>#REF!</v>
      </c>
    </row>
    <row r="2334" customFormat="false" ht="14.25" hidden="false" customHeight="false" outlineLevel="0" collapsed="false">
      <c r="A2334" s="660" t="e">
        <f aca="false">IF(A2333="","",IF(A2333=#REF!*12,"",+A2333+1))</f>
        <v>#REF!</v>
      </c>
      <c r="B2334" s="661" t="e">
        <f aca="false">IF(A2334="","",+B2333)</f>
        <v>#REF!</v>
      </c>
      <c r="C2334" s="661" t="e">
        <f aca="false">IF(A2334="","",IF(#REF!+'Plano Prestação Mensal Proposta'!A2334&gt;120,0,ROUND(IF(B2334&gt;0.045,(0.045*0.5),(0.5)*B2334),7)))</f>
        <v>#REF!</v>
      </c>
      <c r="D2334" s="661" t="e">
        <f aca="false">IF(A2334="","",+B2334-C2334)</f>
        <v>#REF!</v>
      </c>
      <c r="E2334" s="662" t="e">
        <f aca="false">IF(A2334="","",IF(F2333="","",+E2333-F2333))</f>
        <v>#REF!</v>
      </c>
      <c r="F2334" s="662" t="e">
        <f aca="false">IF(A2334="","",IF(J2334="","",+J2334-H2334))</f>
        <v>#REF!</v>
      </c>
      <c r="G2334" s="662" t="e">
        <f aca="false">IF(A2334="","",IF(E2334="","",ROUND(+E2334*((1+B2334)^(1/12)-1),2)))</f>
        <v>#REF!</v>
      </c>
      <c r="H2334" s="662" t="e">
        <f aca="false">IF(A2334="","",IF(E2334="","",ROUND(+E2334*((1+D2334)^(1/12)-1),2)))</f>
        <v>#REF!</v>
      </c>
      <c r="I2334" s="662" t="e">
        <f aca="false">IF(A2334="","",+G2334-H2334)</f>
        <v>#REF!</v>
      </c>
      <c r="J2334" s="662" t="e">
        <f aca="false">IF(A2334="","",IF(#REF!="","",PMT((1+D2334)^(1/12)-1,(#REF!*12)-A2334+1,-E2334)))</f>
        <v>#REF!</v>
      </c>
    </row>
    <row r="2335" customFormat="false" ht="14.25" hidden="false" customHeight="false" outlineLevel="0" collapsed="false">
      <c r="A2335" s="660" t="e">
        <f aca="false">IF(A2334="","",IF(A2334=#REF!*12,"",+A2334+1))</f>
        <v>#REF!</v>
      </c>
      <c r="B2335" s="661" t="e">
        <f aca="false">IF(A2335="","",+B2334)</f>
        <v>#REF!</v>
      </c>
      <c r="C2335" s="661" t="e">
        <f aca="false">IF(A2335="","",IF(#REF!+'Plano Prestação Mensal Proposta'!A2335&gt;120,0,ROUND(IF(B2335&gt;0.045,(0.045*0.5),(0.5)*B2335),7)))</f>
        <v>#REF!</v>
      </c>
      <c r="D2335" s="661" t="e">
        <f aca="false">IF(A2335="","",+B2335-C2335)</f>
        <v>#REF!</v>
      </c>
      <c r="E2335" s="662" t="e">
        <f aca="false">IF(A2335="","",IF(F2334="","",+E2334-F2334))</f>
        <v>#REF!</v>
      </c>
      <c r="F2335" s="662" t="e">
        <f aca="false">IF(A2335="","",IF(J2335="","",+J2335-H2335))</f>
        <v>#REF!</v>
      </c>
      <c r="G2335" s="662" t="e">
        <f aca="false">IF(A2335="","",IF(E2335="","",ROUND(+E2335*((1+B2335)^(1/12)-1),2)))</f>
        <v>#REF!</v>
      </c>
      <c r="H2335" s="662" t="e">
        <f aca="false">IF(A2335="","",IF(E2335="","",ROUND(+E2335*((1+D2335)^(1/12)-1),2)))</f>
        <v>#REF!</v>
      </c>
      <c r="I2335" s="662" t="e">
        <f aca="false">IF(A2335="","",+G2335-H2335)</f>
        <v>#REF!</v>
      </c>
      <c r="J2335" s="662" t="e">
        <f aca="false">IF(A2335="","",IF(#REF!="","",PMT((1+D2335)^(1/12)-1,(#REF!*12)-A2335+1,-E2335)))</f>
        <v>#REF!</v>
      </c>
    </row>
    <row r="2336" customFormat="false" ht="14.25" hidden="false" customHeight="false" outlineLevel="0" collapsed="false">
      <c r="A2336" s="660" t="e">
        <f aca="false">IF(A2335="","",IF(A2335=#REF!*12,"",+A2335+1))</f>
        <v>#REF!</v>
      </c>
      <c r="B2336" s="661" t="e">
        <f aca="false">IF(A2336="","",+B2335)</f>
        <v>#REF!</v>
      </c>
      <c r="C2336" s="661" t="e">
        <f aca="false">IF(A2336="","",IF(#REF!+'Plano Prestação Mensal Proposta'!A2336&gt;120,0,ROUND(IF(B2336&gt;0.045,(0.045*0.5),(0.5)*B2336),7)))</f>
        <v>#REF!</v>
      </c>
      <c r="D2336" s="661" t="e">
        <f aca="false">IF(A2336="","",+B2336-C2336)</f>
        <v>#REF!</v>
      </c>
      <c r="E2336" s="662" t="e">
        <f aca="false">IF(A2336="","",IF(F2335="","",+E2335-F2335))</f>
        <v>#REF!</v>
      </c>
      <c r="F2336" s="662" t="e">
        <f aca="false">IF(A2336="","",IF(J2336="","",+J2336-H2336))</f>
        <v>#REF!</v>
      </c>
      <c r="G2336" s="662" t="e">
        <f aca="false">IF(A2336="","",IF(E2336="","",ROUND(+E2336*((1+B2336)^(1/12)-1),2)))</f>
        <v>#REF!</v>
      </c>
      <c r="H2336" s="662" t="e">
        <f aca="false">IF(A2336="","",IF(E2336="","",ROUND(+E2336*((1+D2336)^(1/12)-1),2)))</f>
        <v>#REF!</v>
      </c>
      <c r="I2336" s="662" t="e">
        <f aca="false">IF(A2336="","",+G2336-H2336)</f>
        <v>#REF!</v>
      </c>
      <c r="J2336" s="662" t="e">
        <f aca="false">IF(A2336="","",IF(#REF!="","",PMT((1+D2336)^(1/12)-1,(#REF!*12)-A2336+1,-E2336)))</f>
        <v>#REF!</v>
      </c>
    </row>
    <row r="2337" customFormat="false" ht="14.25" hidden="false" customHeight="false" outlineLevel="0" collapsed="false">
      <c r="A2337" s="660" t="e">
        <f aca="false">IF(A2336="","",IF(A2336=#REF!*12,"",+A2336+1))</f>
        <v>#REF!</v>
      </c>
      <c r="B2337" s="661" t="e">
        <f aca="false">IF(A2337="","",+B2336)</f>
        <v>#REF!</v>
      </c>
      <c r="C2337" s="661" t="e">
        <f aca="false">IF(A2337="","",IF(#REF!+'Plano Prestação Mensal Proposta'!A2337&gt;120,0,ROUND(IF(B2337&gt;0.045,(0.045*0.5),(0.5)*B2337),7)))</f>
        <v>#REF!</v>
      </c>
      <c r="D2337" s="661" t="e">
        <f aca="false">IF(A2337="","",+B2337-C2337)</f>
        <v>#REF!</v>
      </c>
      <c r="E2337" s="662" t="e">
        <f aca="false">IF(A2337="","",IF(F2336="","",+E2336-F2336))</f>
        <v>#REF!</v>
      </c>
      <c r="F2337" s="662" t="e">
        <f aca="false">IF(A2337="","",IF(J2337="","",+J2337-H2337))</f>
        <v>#REF!</v>
      </c>
      <c r="G2337" s="662" t="e">
        <f aca="false">IF(A2337="","",IF(E2337="","",ROUND(+E2337*((1+B2337)^(1/12)-1),2)))</f>
        <v>#REF!</v>
      </c>
      <c r="H2337" s="662" t="e">
        <f aca="false">IF(A2337="","",IF(E2337="","",ROUND(+E2337*((1+D2337)^(1/12)-1),2)))</f>
        <v>#REF!</v>
      </c>
      <c r="I2337" s="662" t="e">
        <f aca="false">IF(A2337="","",+G2337-H2337)</f>
        <v>#REF!</v>
      </c>
      <c r="J2337" s="662" t="e">
        <f aca="false">IF(A2337="","",IF(#REF!="","",PMT((1+D2337)^(1/12)-1,(#REF!*12)-A2337+1,-E2337)))</f>
        <v>#REF!</v>
      </c>
    </row>
    <row r="2338" customFormat="false" ht="14.25" hidden="false" customHeight="false" outlineLevel="0" collapsed="false">
      <c r="A2338" s="660" t="e">
        <f aca="false">IF(A2337="","",IF(A2337=#REF!*12,"",+A2337+1))</f>
        <v>#REF!</v>
      </c>
      <c r="B2338" s="661" t="e">
        <f aca="false">IF(A2338="","",+B2337)</f>
        <v>#REF!</v>
      </c>
      <c r="C2338" s="661" t="e">
        <f aca="false">IF(A2338="","",IF(#REF!+'Plano Prestação Mensal Proposta'!A2338&gt;120,0,ROUND(IF(B2338&gt;0.045,(0.045*0.5),(0.5)*B2338),7)))</f>
        <v>#REF!</v>
      </c>
      <c r="D2338" s="661" t="e">
        <f aca="false">IF(A2338="","",+B2338-C2338)</f>
        <v>#REF!</v>
      </c>
      <c r="E2338" s="662" t="e">
        <f aca="false">IF(A2338="","",IF(F2337="","",+E2337-F2337))</f>
        <v>#REF!</v>
      </c>
      <c r="F2338" s="662" t="e">
        <f aca="false">IF(A2338="","",IF(J2338="","",+J2338-H2338))</f>
        <v>#REF!</v>
      </c>
      <c r="G2338" s="662" t="e">
        <f aca="false">IF(A2338="","",IF(E2338="","",ROUND(+E2338*((1+B2338)^(1/12)-1),2)))</f>
        <v>#REF!</v>
      </c>
      <c r="H2338" s="662" t="e">
        <f aca="false">IF(A2338="","",IF(E2338="","",ROUND(+E2338*((1+D2338)^(1/12)-1),2)))</f>
        <v>#REF!</v>
      </c>
      <c r="I2338" s="662" t="e">
        <f aca="false">IF(A2338="","",+G2338-H2338)</f>
        <v>#REF!</v>
      </c>
      <c r="J2338" s="662" t="e">
        <f aca="false">IF(A2338="","",IF(#REF!="","",PMT((1+D2338)^(1/12)-1,(#REF!*12)-A2338+1,-E2338)))</f>
        <v>#REF!</v>
      </c>
    </row>
    <row r="2339" customFormat="false" ht="14.25" hidden="false" customHeight="false" outlineLevel="0" collapsed="false">
      <c r="A2339" s="660" t="e">
        <f aca="false">IF(A2338="","",IF(A2338=#REF!*12,"",+A2338+1))</f>
        <v>#REF!</v>
      </c>
      <c r="B2339" s="661" t="e">
        <f aca="false">IF(A2339="","",+B2338)</f>
        <v>#REF!</v>
      </c>
      <c r="C2339" s="661" t="e">
        <f aca="false">IF(A2339="","",IF(#REF!+'Plano Prestação Mensal Proposta'!A2339&gt;120,0,ROUND(IF(B2339&gt;0.045,(0.045*0.5),(0.5)*B2339),7)))</f>
        <v>#REF!</v>
      </c>
      <c r="D2339" s="661" t="e">
        <f aca="false">IF(A2339="","",+B2339-C2339)</f>
        <v>#REF!</v>
      </c>
      <c r="E2339" s="662" t="e">
        <f aca="false">IF(A2339="","",IF(F2338="","",+E2338-F2338))</f>
        <v>#REF!</v>
      </c>
      <c r="F2339" s="662" t="e">
        <f aca="false">IF(A2339="","",IF(J2339="","",+J2339-H2339))</f>
        <v>#REF!</v>
      </c>
      <c r="G2339" s="662" t="e">
        <f aca="false">IF(A2339="","",IF(E2339="","",ROUND(+E2339*((1+B2339)^(1/12)-1),2)))</f>
        <v>#REF!</v>
      </c>
      <c r="H2339" s="662" t="e">
        <f aca="false">IF(A2339="","",IF(E2339="","",ROUND(+E2339*((1+D2339)^(1/12)-1),2)))</f>
        <v>#REF!</v>
      </c>
      <c r="I2339" s="662" t="e">
        <f aca="false">IF(A2339="","",+G2339-H2339)</f>
        <v>#REF!</v>
      </c>
      <c r="J2339" s="662" t="e">
        <f aca="false">IF(A2339="","",IF(#REF!="","",PMT((1+D2339)^(1/12)-1,(#REF!*12)-A2339+1,-E2339)))</f>
        <v>#REF!</v>
      </c>
    </row>
    <row r="2340" customFormat="false" ht="14.25" hidden="false" customHeight="false" outlineLevel="0" collapsed="false">
      <c r="A2340" s="660" t="e">
        <f aca="false">IF(A2339="","",IF(A2339=#REF!*12,"",+A2339+1))</f>
        <v>#REF!</v>
      </c>
      <c r="B2340" s="661" t="e">
        <f aca="false">IF(A2340="","",+B2339)</f>
        <v>#REF!</v>
      </c>
      <c r="C2340" s="661" t="e">
        <f aca="false">IF(A2340="","",IF(#REF!+'Plano Prestação Mensal Proposta'!A2340&gt;120,0,ROUND(IF(B2340&gt;0.045,(0.045*0.5),(0.5)*B2340),7)))</f>
        <v>#REF!</v>
      </c>
      <c r="D2340" s="661" t="e">
        <f aca="false">IF(A2340="","",+B2340-C2340)</f>
        <v>#REF!</v>
      </c>
      <c r="E2340" s="662" t="e">
        <f aca="false">IF(A2340="","",IF(F2339="","",+E2339-F2339))</f>
        <v>#REF!</v>
      </c>
      <c r="F2340" s="662" t="e">
        <f aca="false">IF(A2340="","",IF(J2340="","",+J2340-H2340))</f>
        <v>#REF!</v>
      </c>
      <c r="G2340" s="662" t="e">
        <f aca="false">IF(A2340="","",IF(E2340="","",ROUND(+E2340*((1+B2340)^(1/12)-1),2)))</f>
        <v>#REF!</v>
      </c>
      <c r="H2340" s="662" t="e">
        <f aca="false">IF(A2340="","",IF(E2340="","",ROUND(+E2340*((1+D2340)^(1/12)-1),2)))</f>
        <v>#REF!</v>
      </c>
      <c r="I2340" s="662" t="e">
        <f aca="false">IF(A2340="","",+G2340-H2340)</f>
        <v>#REF!</v>
      </c>
      <c r="J2340" s="662" t="e">
        <f aca="false">IF(A2340="","",IF(#REF!="","",PMT((1+D2340)^(1/12)-1,(#REF!*12)-A2340+1,-E2340)))</f>
        <v>#REF!</v>
      </c>
    </row>
    <row r="2341" customFormat="false" ht="14.25" hidden="false" customHeight="false" outlineLevel="0" collapsed="false">
      <c r="A2341" s="660" t="e">
        <f aca="false">IF(A2340="","",IF(A2340=#REF!*12,"",+A2340+1))</f>
        <v>#REF!</v>
      </c>
      <c r="B2341" s="661" t="e">
        <f aca="false">IF(A2341="","",+B2340)</f>
        <v>#REF!</v>
      </c>
      <c r="C2341" s="661" t="e">
        <f aca="false">IF(A2341="","",IF(#REF!+'Plano Prestação Mensal Proposta'!A2341&gt;120,0,ROUND(IF(B2341&gt;0.045,(0.045*0.5),(0.5)*B2341),7)))</f>
        <v>#REF!</v>
      </c>
      <c r="D2341" s="661" t="e">
        <f aca="false">IF(A2341="","",+B2341-C2341)</f>
        <v>#REF!</v>
      </c>
      <c r="E2341" s="662" t="e">
        <f aca="false">IF(A2341="","",IF(F2340="","",+E2340-F2340))</f>
        <v>#REF!</v>
      </c>
      <c r="F2341" s="662" t="e">
        <f aca="false">IF(A2341="","",IF(J2341="","",+J2341-H2341))</f>
        <v>#REF!</v>
      </c>
      <c r="G2341" s="662" t="e">
        <f aca="false">IF(A2341="","",IF(E2341="","",ROUND(+E2341*((1+B2341)^(1/12)-1),2)))</f>
        <v>#REF!</v>
      </c>
      <c r="H2341" s="662" t="e">
        <f aca="false">IF(A2341="","",IF(E2341="","",ROUND(+E2341*((1+D2341)^(1/12)-1),2)))</f>
        <v>#REF!</v>
      </c>
      <c r="I2341" s="662" t="e">
        <f aca="false">IF(A2341="","",+G2341-H2341)</f>
        <v>#REF!</v>
      </c>
      <c r="J2341" s="662" t="e">
        <f aca="false">IF(A2341="","",IF(#REF!="","",PMT((1+D2341)^(1/12)-1,(#REF!*12)-A2341+1,-E2341)))</f>
        <v>#REF!</v>
      </c>
    </row>
    <row r="2342" customFormat="false" ht="14.25" hidden="false" customHeight="false" outlineLevel="0" collapsed="false">
      <c r="A2342" s="660" t="e">
        <f aca="false">IF(A2341="","",IF(A2341=#REF!*12,"",+A2341+1))</f>
        <v>#REF!</v>
      </c>
      <c r="B2342" s="661" t="e">
        <f aca="false">IF(A2342="","",+B2341)</f>
        <v>#REF!</v>
      </c>
      <c r="C2342" s="661" t="e">
        <f aca="false">IF(A2342="","",IF(#REF!+'Plano Prestação Mensal Proposta'!A2342&gt;120,0,ROUND(IF(B2342&gt;0.045,(0.045*0.5),(0.5)*B2342),7)))</f>
        <v>#REF!</v>
      </c>
      <c r="D2342" s="661" t="e">
        <f aca="false">IF(A2342="","",+B2342-C2342)</f>
        <v>#REF!</v>
      </c>
      <c r="E2342" s="662" t="e">
        <f aca="false">IF(A2342="","",IF(F2341="","",+E2341-F2341))</f>
        <v>#REF!</v>
      </c>
      <c r="F2342" s="662" t="e">
        <f aca="false">IF(A2342="","",IF(J2342="","",+J2342-H2342))</f>
        <v>#REF!</v>
      </c>
      <c r="G2342" s="662" t="e">
        <f aca="false">IF(A2342="","",IF(E2342="","",ROUND(+E2342*((1+B2342)^(1/12)-1),2)))</f>
        <v>#REF!</v>
      </c>
      <c r="H2342" s="662" t="e">
        <f aca="false">IF(A2342="","",IF(E2342="","",ROUND(+E2342*((1+D2342)^(1/12)-1),2)))</f>
        <v>#REF!</v>
      </c>
      <c r="I2342" s="662" t="e">
        <f aca="false">IF(A2342="","",+G2342-H2342)</f>
        <v>#REF!</v>
      </c>
      <c r="J2342" s="662" t="e">
        <f aca="false">IF(A2342="","",IF(#REF!="","",PMT((1+D2342)^(1/12)-1,(#REF!*12)-A2342+1,-E2342)))</f>
        <v>#REF!</v>
      </c>
    </row>
    <row r="2343" customFormat="false" ht="14.25" hidden="false" customHeight="false" outlineLevel="0" collapsed="false">
      <c r="A2343" s="660" t="e">
        <f aca="false">IF(A2342="","",IF(A2342=#REF!*12,"",+A2342+1))</f>
        <v>#REF!</v>
      </c>
      <c r="B2343" s="661" t="e">
        <f aca="false">IF(A2343="","",+B2342)</f>
        <v>#REF!</v>
      </c>
      <c r="C2343" s="661" t="e">
        <f aca="false">IF(A2343="","",IF(#REF!+'Plano Prestação Mensal Proposta'!A2343&gt;120,0,ROUND(IF(B2343&gt;0.045,(0.045*0.5),(0.5)*B2343),7)))</f>
        <v>#REF!</v>
      </c>
      <c r="D2343" s="661" t="e">
        <f aca="false">IF(A2343="","",+B2343-C2343)</f>
        <v>#REF!</v>
      </c>
      <c r="E2343" s="662" t="e">
        <f aca="false">IF(A2343="","",IF(F2342="","",+E2342-F2342))</f>
        <v>#REF!</v>
      </c>
      <c r="F2343" s="662" t="e">
        <f aca="false">IF(A2343="","",IF(J2343="","",+J2343-H2343))</f>
        <v>#REF!</v>
      </c>
      <c r="G2343" s="662" t="e">
        <f aca="false">IF(A2343="","",IF(E2343="","",ROUND(+E2343*((1+B2343)^(1/12)-1),2)))</f>
        <v>#REF!</v>
      </c>
      <c r="H2343" s="662" t="e">
        <f aca="false">IF(A2343="","",IF(E2343="","",ROUND(+E2343*((1+D2343)^(1/12)-1),2)))</f>
        <v>#REF!</v>
      </c>
      <c r="I2343" s="662" t="e">
        <f aca="false">IF(A2343="","",+G2343-H2343)</f>
        <v>#REF!</v>
      </c>
      <c r="J2343" s="662" t="e">
        <f aca="false">IF(A2343="","",IF(#REF!="","",PMT((1+D2343)^(1/12)-1,(#REF!*12)-A2343+1,-E2343)))</f>
        <v>#REF!</v>
      </c>
    </row>
    <row r="2344" customFormat="false" ht="14.25" hidden="false" customHeight="false" outlineLevel="0" collapsed="false">
      <c r="A2344" s="660" t="e">
        <f aca="false">IF(A2343="","",IF(A2343=#REF!*12,"",+A2343+1))</f>
        <v>#REF!</v>
      </c>
      <c r="B2344" s="661" t="e">
        <f aca="false">IF(A2344="","",+B2343)</f>
        <v>#REF!</v>
      </c>
      <c r="C2344" s="661" t="e">
        <f aca="false">IF(A2344="","",IF(#REF!+'Plano Prestação Mensal Proposta'!A2344&gt;120,0,ROUND(IF(B2344&gt;0.045,(0.045*0.5),(0.5)*B2344),7)))</f>
        <v>#REF!</v>
      </c>
      <c r="D2344" s="661" t="e">
        <f aca="false">IF(A2344="","",+B2344-C2344)</f>
        <v>#REF!</v>
      </c>
      <c r="E2344" s="662" t="e">
        <f aca="false">IF(A2344="","",IF(F2343="","",+E2343-F2343))</f>
        <v>#REF!</v>
      </c>
      <c r="F2344" s="662" t="e">
        <f aca="false">IF(A2344="","",IF(J2344="","",+J2344-H2344))</f>
        <v>#REF!</v>
      </c>
      <c r="G2344" s="662" t="e">
        <f aca="false">IF(A2344="","",IF(E2344="","",ROUND(+E2344*((1+B2344)^(1/12)-1),2)))</f>
        <v>#REF!</v>
      </c>
      <c r="H2344" s="662" t="e">
        <f aca="false">IF(A2344="","",IF(E2344="","",ROUND(+E2344*((1+D2344)^(1/12)-1),2)))</f>
        <v>#REF!</v>
      </c>
      <c r="I2344" s="662" t="e">
        <f aca="false">IF(A2344="","",+G2344-H2344)</f>
        <v>#REF!</v>
      </c>
      <c r="J2344" s="662" t="e">
        <f aca="false">IF(A2344="","",IF(#REF!="","",PMT((1+D2344)^(1/12)-1,(#REF!*12)-A2344+1,-E2344)))</f>
        <v>#REF!</v>
      </c>
    </row>
    <row r="2345" customFormat="false" ht="14.25" hidden="false" customHeight="false" outlineLevel="0" collapsed="false">
      <c r="A2345" s="660" t="e">
        <f aca="false">IF(A2344="","",IF(A2344=#REF!*12,"",+A2344+1))</f>
        <v>#REF!</v>
      </c>
      <c r="B2345" s="661" t="e">
        <f aca="false">IF(A2345="","",+B2344)</f>
        <v>#REF!</v>
      </c>
      <c r="C2345" s="661" t="e">
        <f aca="false">IF(A2345="","",IF(#REF!+'Plano Prestação Mensal Proposta'!A2345&gt;120,0,ROUND(IF(B2345&gt;0.045,(0.045*0.5),(0.5)*B2345),7)))</f>
        <v>#REF!</v>
      </c>
      <c r="D2345" s="661" t="e">
        <f aca="false">IF(A2345="","",+B2345-C2345)</f>
        <v>#REF!</v>
      </c>
      <c r="E2345" s="662" t="e">
        <f aca="false">IF(A2345="","",IF(F2344="","",+E2344-F2344))</f>
        <v>#REF!</v>
      </c>
      <c r="F2345" s="662" t="e">
        <f aca="false">IF(A2345="","",IF(J2345="","",+J2345-H2345))</f>
        <v>#REF!</v>
      </c>
      <c r="G2345" s="662" t="e">
        <f aca="false">IF(A2345="","",IF(E2345="","",ROUND(+E2345*((1+B2345)^(1/12)-1),2)))</f>
        <v>#REF!</v>
      </c>
      <c r="H2345" s="662" t="e">
        <f aca="false">IF(A2345="","",IF(E2345="","",ROUND(+E2345*((1+D2345)^(1/12)-1),2)))</f>
        <v>#REF!</v>
      </c>
      <c r="I2345" s="662" t="e">
        <f aca="false">IF(A2345="","",+G2345-H2345)</f>
        <v>#REF!</v>
      </c>
      <c r="J2345" s="662" t="e">
        <f aca="false">IF(A2345="","",IF(#REF!="","",PMT((1+D2345)^(1/12)-1,(#REF!*12)-A2345+1,-E2345)))</f>
        <v>#REF!</v>
      </c>
    </row>
    <row r="2346" customFormat="false" ht="14.25" hidden="false" customHeight="false" outlineLevel="0" collapsed="false">
      <c r="A2346" s="660" t="e">
        <f aca="false">IF(A2345="","",IF(A2345=#REF!*12,"",+A2345+1))</f>
        <v>#REF!</v>
      </c>
      <c r="B2346" s="661" t="e">
        <f aca="false">IF(A2346="","",+B2345)</f>
        <v>#REF!</v>
      </c>
      <c r="C2346" s="661" t="e">
        <f aca="false">IF(A2346="","",IF(#REF!+'Plano Prestação Mensal Proposta'!A2346&gt;120,0,ROUND(IF(B2346&gt;0.045,(0.045*0.5),(0.5)*B2346),7)))</f>
        <v>#REF!</v>
      </c>
      <c r="D2346" s="661" t="e">
        <f aca="false">IF(A2346="","",+B2346-C2346)</f>
        <v>#REF!</v>
      </c>
      <c r="E2346" s="662" t="e">
        <f aca="false">IF(A2346="","",IF(F2345="","",+E2345-F2345))</f>
        <v>#REF!</v>
      </c>
      <c r="F2346" s="662" t="e">
        <f aca="false">IF(A2346="","",IF(J2346="","",+J2346-H2346))</f>
        <v>#REF!</v>
      </c>
      <c r="G2346" s="662" t="e">
        <f aca="false">IF(A2346="","",IF(E2346="","",ROUND(+E2346*((1+B2346)^(1/12)-1),2)))</f>
        <v>#REF!</v>
      </c>
      <c r="H2346" s="662" t="e">
        <f aca="false">IF(A2346="","",IF(E2346="","",ROUND(+E2346*((1+D2346)^(1/12)-1),2)))</f>
        <v>#REF!</v>
      </c>
      <c r="I2346" s="662" t="e">
        <f aca="false">IF(A2346="","",+G2346-H2346)</f>
        <v>#REF!</v>
      </c>
      <c r="J2346" s="662" t="e">
        <f aca="false">IF(A2346="","",IF(#REF!="","",PMT((1+D2346)^(1/12)-1,(#REF!*12)-A2346+1,-E2346)))</f>
        <v>#REF!</v>
      </c>
    </row>
    <row r="2347" customFormat="false" ht="14.25" hidden="false" customHeight="false" outlineLevel="0" collapsed="false">
      <c r="A2347" s="660" t="e">
        <f aca="false">IF(A2346="","",IF(A2346=#REF!*12,"",+A2346+1))</f>
        <v>#REF!</v>
      </c>
      <c r="B2347" s="661" t="e">
        <f aca="false">IF(A2347="","",+B2346)</f>
        <v>#REF!</v>
      </c>
      <c r="C2347" s="661" t="e">
        <f aca="false">IF(A2347="","",IF(#REF!+'Plano Prestação Mensal Proposta'!A2347&gt;120,0,ROUND(IF(B2347&gt;0.045,(0.045*0.5),(0.5)*B2347),7)))</f>
        <v>#REF!</v>
      </c>
      <c r="D2347" s="661" t="e">
        <f aca="false">IF(A2347="","",+B2347-C2347)</f>
        <v>#REF!</v>
      </c>
      <c r="E2347" s="662" t="e">
        <f aca="false">IF(A2347="","",IF(F2346="","",+E2346-F2346))</f>
        <v>#REF!</v>
      </c>
      <c r="F2347" s="662" t="e">
        <f aca="false">IF(A2347="","",IF(J2347="","",+J2347-H2347))</f>
        <v>#REF!</v>
      </c>
      <c r="G2347" s="662" t="e">
        <f aca="false">IF(A2347="","",IF(E2347="","",ROUND(+E2347*((1+B2347)^(1/12)-1),2)))</f>
        <v>#REF!</v>
      </c>
      <c r="H2347" s="662" t="e">
        <f aca="false">IF(A2347="","",IF(E2347="","",ROUND(+E2347*((1+D2347)^(1/12)-1),2)))</f>
        <v>#REF!</v>
      </c>
      <c r="I2347" s="662" t="e">
        <f aca="false">IF(A2347="","",+G2347-H2347)</f>
        <v>#REF!</v>
      </c>
      <c r="J2347" s="662" t="e">
        <f aca="false">IF(A2347="","",IF(#REF!="","",PMT((1+D2347)^(1/12)-1,(#REF!*12)-A2347+1,-E2347)))</f>
        <v>#REF!</v>
      </c>
    </row>
    <row r="2348" customFormat="false" ht="14.25" hidden="false" customHeight="false" outlineLevel="0" collapsed="false">
      <c r="A2348" s="660" t="e">
        <f aca="false">IF(A2347="","",IF(A2347=#REF!*12,"",+A2347+1))</f>
        <v>#REF!</v>
      </c>
      <c r="B2348" s="661" t="e">
        <f aca="false">IF(A2348="","",+B2347)</f>
        <v>#REF!</v>
      </c>
      <c r="C2348" s="661" t="e">
        <f aca="false">IF(A2348="","",IF(#REF!+'Plano Prestação Mensal Proposta'!A2348&gt;120,0,ROUND(IF(B2348&gt;0.045,(0.045*0.5),(0.5)*B2348),7)))</f>
        <v>#REF!</v>
      </c>
      <c r="D2348" s="661" t="e">
        <f aca="false">IF(A2348="","",+B2348-C2348)</f>
        <v>#REF!</v>
      </c>
      <c r="E2348" s="662" t="e">
        <f aca="false">IF(A2348="","",IF(F2347="","",+E2347-F2347))</f>
        <v>#REF!</v>
      </c>
      <c r="F2348" s="662" t="e">
        <f aca="false">IF(A2348="","",IF(J2348="","",+J2348-H2348))</f>
        <v>#REF!</v>
      </c>
      <c r="G2348" s="662" t="e">
        <f aca="false">IF(A2348="","",IF(E2348="","",ROUND(+E2348*((1+B2348)^(1/12)-1),2)))</f>
        <v>#REF!</v>
      </c>
      <c r="H2348" s="662" t="e">
        <f aca="false">IF(A2348="","",IF(E2348="","",ROUND(+E2348*((1+D2348)^(1/12)-1),2)))</f>
        <v>#REF!</v>
      </c>
      <c r="I2348" s="662" t="e">
        <f aca="false">IF(A2348="","",+G2348-H2348)</f>
        <v>#REF!</v>
      </c>
      <c r="J2348" s="662" t="e">
        <f aca="false">IF(A2348="","",IF(#REF!="","",PMT((1+D2348)^(1/12)-1,(#REF!*12)-A2348+1,-E2348)))</f>
        <v>#REF!</v>
      </c>
    </row>
    <row r="2349" customFormat="false" ht="14.25" hidden="false" customHeight="false" outlineLevel="0" collapsed="false">
      <c r="A2349" s="660" t="e">
        <f aca="false">IF(A2348="","",IF(A2348=#REF!*12,"",+A2348+1))</f>
        <v>#REF!</v>
      </c>
      <c r="B2349" s="661" t="e">
        <f aca="false">IF(A2349="","",+B2348)</f>
        <v>#REF!</v>
      </c>
      <c r="C2349" s="661" t="e">
        <f aca="false">IF(A2349="","",IF(#REF!+'Plano Prestação Mensal Proposta'!A2349&gt;120,0,ROUND(IF(B2349&gt;0.045,(0.045*0.5),(0.5)*B2349),7)))</f>
        <v>#REF!</v>
      </c>
      <c r="D2349" s="661" t="e">
        <f aca="false">IF(A2349="","",+B2349-C2349)</f>
        <v>#REF!</v>
      </c>
      <c r="E2349" s="662" t="e">
        <f aca="false">IF(A2349="","",IF(F2348="","",+E2348-F2348))</f>
        <v>#REF!</v>
      </c>
      <c r="F2349" s="662" t="e">
        <f aca="false">IF(A2349="","",IF(J2349="","",+J2349-H2349))</f>
        <v>#REF!</v>
      </c>
      <c r="G2349" s="662" t="e">
        <f aca="false">IF(A2349="","",IF(E2349="","",ROUND(+E2349*((1+B2349)^(1/12)-1),2)))</f>
        <v>#REF!</v>
      </c>
      <c r="H2349" s="662" t="e">
        <f aca="false">IF(A2349="","",IF(E2349="","",ROUND(+E2349*((1+D2349)^(1/12)-1),2)))</f>
        <v>#REF!</v>
      </c>
      <c r="I2349" s="662" t="e">
        <f aca="false">IF(A2349="","",+G2349-H2349)</f>
        <v>#REF!</v>
      </c>
      <c r="J2349" s="662" t="e">
        <f aca="false">IF(A2349="","",IF(#REF!="","",PMT((1+D2349)^(1/12)-1,(#REF!*12)-A2349+1,-E2349)))</f>
        <v>#REF!</v>
      </c>
    </row>
    <row r="2350" customFormat="false" ht="14.25" hidden="false" customHeight="false" outlineLevel="0" collapsed="false">
      <c r="A2350" s="660" t="e">
        <f aca="false">IF(A2349="","",IF(A2349=#REF!*12,"",+A2349+1))</f>
        <v>#REF!</v>
      </c>
      <c r="B2350" s="661" t="e">
        <f aca="false">IF(A2350="","",+B2349)</f>
        <v>#REF!</v>
      </c>
      <c r="C2350" s="661" t="e">
        <f aca="false">IF(A2350="","",IF(#REF!+'Plano Prestação Mensal Proposta'!A2350&gt;120,0,ROUND(IF(B2350&gt;0.045,(0.045*0.5),(0.5)*B2350),7)))</f>
        <v>#REF!</v>
      </c>
      <c r="D2350" s="661" t="e">
        <f aca="false">IF(A2350="","",+B2350-C2350)</f>
        <v>#REF!</v>
      </c>
      <c r="E2350" s="662" t="e">
        <f aca="false">IF(A2350="","",IF(F2349="","",+E2349-F2349))</f>
        <v>#REF!</v>
      </c>
      <c r="F2350" s="662" t="e">
        <f aca="false">IF(A2350="","",IF(J2350="","",+J2350-H2350))</f>
        <v>#REF!</v>
      </c>
      <c r="G2350" s="662" t="e">
        <f aca="false">IF(A2350="","",IF(E2350="","",ROUND(+E2350*((1+B2350)^(1/12)-1),2)))</f>
        <v>#REF!</v>
      </c>
      <c r="H2350" s="662" t="e">
        <f aca="false">IF(A2350="","",IF(E2350="","",ROUND(+E2350*((1+D2350)^(1/12)-1),2)))</f>
        <v>#REF!</v>
      </c>
      <c r="I2350" s="662" t="e">
        <f aca="false">IF(A2350="","",+G2350-H2350)</f>
        <v>#REF!</v>
      </c>
      <c r="J2350" s="662" t="e">
        <f aca="false">IF(A2350="","",IF(#REF!="","",PMT((1+D2350)^(1/12)-1,(#REF!*12)-A2350+1,-E2350)))</f>
        <v>#REF!</v>
      </c>
    </row>
    <row r="2351" customFormat="false" ht="14.25" hidden="false" customHeight="false" outlineLevel="0" collapsed="false">
      <c r="A2351" s="660" t="e">
        <f aca="false">IF(A2350="","",IF(A2350=#REF!*12,"",+A2350+1))</f>
        <v>#REF!</v>
      </c>
      <c r="B2351" s="661" t="e">
        <f aca="false">IF(A2351="","",+B2350)</f>
        <v>#REF!</v>
      </c>
      <c r="C2351" s="661" t="e">
        <f aca="false">IF(A2351="","",IF(#REF!+'Plano Prestação Mensal Proposta'!A2351&gt;120,0,ROUND(IF(B2351&gt;0.045,(0.045*0.5),(0.5)*B2351),7)))</f>
        <v>#REF!</v>
      </c>
      <c r="D2351" s="661" t="e">
        <f aca="false">IF(A2351="","",+B2351-C2351)</f>
        <v>#REF!</v>
      </c>
      <c r="E2351" s="662" t="e">
        <f aca="false">IF(A2351="","",IF(F2350="","",+E2350-F2350))</f>
        <v>#REF!</v>
      </c>
      <c r="F2351" s="662" t="e">
        <f aca="false">IF(A2351="","",IF(J2351="","",+J2351-H2351))</f>
        <v>#REF!</v>
      </c>
      <c r="G2351" s="662" t="e">
        <f aca="false">IF(A2351="","",IF(E2351="","",ROUND(+E2351*((1+B2351)^(1/12)-1),2)))</f>
        <v>#REF!</v>
      </c>
      <c r="H2351" s="662" t="e">
        <f aca="false">IF(A2351="","",IF(E2351="","",ROUND(+E2351*((1+D2351)^(1/12)-1),2)))</f>
        <v>#REF!</v>
      </c>
      <c r="I2351" s="662" t="e">
        <f aca="false">IF(A2351="","",+G2351-H2351)</f>
        <v>#REF!</v>
      </c>
      <c r="J2351" s="662" t="e">
        <f aca="false">IF(A2351="","",IF(#REF!="","",PMT((1+D2351)^(1/12)-1,(#REF!*12)-A2351+1,-E2351)))</f>
        <v>#REF!</v>
      </c>
    </row>
    <row r="2352" customFormat="false" ht="14.25" hidden="false" customHeight="false" outlineLevel="0" collapsed="false">
      <c r="A2352" s="660" t="e">
        <f aca="false">IF(A2351="","",IF(A2351=#REF!*12,"",+A2351+1))</f>
        <v>#REF!</v>
      </c>
      <c r="B2352" s="661" t="e">
        <f aca="false">IF(A2352="","",+B2351)</f>
        <v>#REF!</v>
      </c>
      <c r="C2352" s="661" t="e">
        <f aca="false">IF(A2352="","",IF(#REF!+'Plano Prestação Mensal Proposta'!A2352&gt;120,0,ROUND(IF(B2352&gt;0.045,(0.045*0.5),(0.5)*B2352),7)))</f>
        <v>#REF!</v>
      </c>
      <c r="D2352" s="661" t="e">
        <f aca="false">IF(A2352="","",+B2352-C2352)</f>
        <v>#REF!</v>
      </c>
      <c r="E2352" s="662" t="e">
        <f aca="false">IF(A2352="","",IF(F2351="","",+E2351-F2351))</f>
        <v>#REF!</v>
      </c>
      <c r="F2352" s="662" t="e">
        <f aca="false">IF(A2352="","",IF(J2352="","",+J2352-H2352))</f>
        <v>#REF!</v>
      </c>
      <c r="G2352" s="662" t="e">
        <f aca="false">IF(A2352="","",IF(E2352="","",ROUND(+E2352*((1+B2352)^(1/12)-1),2)))</f>
        <v>#REF!</v>
      </c>
      <c r="H2352" s="662" t="e">
        <f aca="false">IF(A2352="","",IF(E2352="","",ROUND(+E2352*((1+D2352)^(1/12)-1),2)))</f>
        <v>#REF!</v>
      </c>
      <c r="I2352" s="662" t="e">
        <f aca="false">IF(A2352="","",+G2352-H2352)</f>
        <v>#REF!</v>
      </c>
      <c r="J2352" s="662" t="e">
        <f aca="false">IF(A2352="","",IF(#REF!="","",PMT((1+D2352)^(1/12)-1,(#REF!*12)-A2352+1,-E2352)))</f>
        <v>#REF!</v>
      </c>
    </row>
    <row r="2353" customFormat="false" ht="14.25" hidden="false" customHeight="false" outlineLevel="0" collapsed="false">
      <c r="A2353" s="660" t="e">
        <f aca="false">IF(A2352="","",IF(A2352=#REF!*12,"",+A2352+1))</f>
        <v>#REF!</v>
      </c>
      <c r="B2353" s="661" t="e">
        <f aca="false">IF(A2353="","",+B2352)</f>
        <v>#REF!</v>
      </c>
      <c r="C2353" s="661" t="e">
        <f aca="false">IF(A2353="","",IF(#REF!+'Plano Prestação Mensal Proposta'!A2353&gt;120,0,ROUND(IF(B2353&gt;0.045,(0.045*0.5),(0.5)*B2353),7)))</f>
        <v>#REF!</v>
      </c>
      <c r="D2353" s="661" t="e">
        <f aca="false">IF(A2353="","",+B2353-C2353)</f>
        <v>#REF!</v>
      </c>
      <c r="E2353" s="662" t="e">
        <f aca="false">IF(A2353="","",IF(F2352="","",+E2352-F2352))</f>
        <v>#REF!</v>
      </c>
      <c r="F2353" s="662" t="e">
        <f aca="false">IF(A2353="","",IF(J2353="","",+J2353-H2353))</f>
        <v>#REF!</v>
      </c>
      <c r="G2353" s="662" t="e">
        <f aca="false">IF(A2353="","",IF(E2353="","",ROUND(+E2353*((1+B2353)^(1/12)-1),2)))</f>
        <v>#REF!</v>
      </c>
      <c r="H2353" s="662" t="e">
        <f aca="false">IF(A2353="","",IF(E2353="","",ROUND(+E2353*((1+D2353)^(1/12)-1),2)))</f>
        <v>#REF!</v>
      </c>
      <c r="I2353" s="662" t="e">
        <f aca="false">IF(A2353="","",+G2353-H2353)</f>
        <v>#REF!</v>
      </c>
      <c r="J2353" s="662" t="e">
        <f aca="false">IF(A2353="","",IF(#REF!="","",PMT((1+D2353)^(1/12)-1,(#REF!*12)-A2353+1,-E2353)))</f>
        <v>#REF!</v>
      </c>
    </row>
    <row r="2354" customFormat="false" ht="14.25" hidden="false" customHeight="false" outlineLevel="0" collapsed="false">
      <c r="A2354" s="660" t="e">
        <f aca="false">IF(A2353="","",IF(A2353=#REF!*12,"",+A2353+1))</f>
        <v>#REF!</v>
      </c>
      <c r="B2354" s="661" t="e">
        <f aca="false">IF(A2354="","",+B2353)</f>
        <v>#REF!</v>
      </c>
      <c r="C2354" s="661" t="e">
        <f aca="false">IF(A2354="","",IF(#REF!+'Plano Prestação Mensal Proposta'!A2354&gt;120,0,ROUND(IF(B2354&gt;0.045,(0.045*0.5),(0.5)*B2354),7)))</f>
        <v>#REF!</v>
      </c>
      <c r="D2354" s="661" t="e">
        <f aca="false">IF(A2354="","",+B2354-C2354)</f>
        <v>#REF!</v>
      </c>
      <c r="E2354" s="662" t="e">
        <f aca="false">IF(A2354="","",IF(F2353="","",+E2353-F2353))</f>
        <v>#REF!</v>
      </c>
      <c r="F2354" s="662" t="e">
        <f aca="false">IF(A2354="","",IF(J2354="","",+J2354-H2354))</f>
        <v>#REF!</v>
      </c>
      <c r="G2354" s="662" t="e">
        <f aca="false">IF(A2354="","",IF(E2354="","",ROUND(+E2354*((1+B2354)^(1/12)-1),2)))</f>
        <v>#REF!</v>
      </c>
      <c r="H2354" s="662" t="e">
        <f aca="false">IF(A2354="","",IF(E2354="","",ROUND(+E2354*((1+D2354)^(1/12)-1),2)))</f>
        <v>#REF!</v>
      </c>
      <c r="I2354" s="662" t="e">
        <f aca="false">IF(A2354="","",+G2354-H2354)</f>
        <v>#REF!</v>
      </c>
      <c r="J2354" s="662" t="e">
        <f aca="false">IF(A2354="","",IF(#REF!="","",PMT((1+D2354)^(1/12)-1,(#REF!*12)-A2354+1,-E2354)))</f>
        <v>#REF!</v>
      </c>
    </row>
    <row r="2355" customFormat="false" ht="14.25" hidden="false" customHeight="false" outlineLevel="0" collapsed="false">
      <c r="A2355" s="660" t="e">
        <f aca="false">IF(A2354="","",IF(A2354=#REF!*12,"",+A2354+1))</f>
        <v>#REF!</v>
      </c>
      <c r="B2355" s="661" t="e">
        <f aca="false">IF(A2355="","",+B2354)</f>
        <v>#REF!</v>
      </c>
      <c r="C2355" s="661" t="e">
        <f aca="false">IF(A2355="","",IF(#REF!+'Plano Prestação Mensal Proposta'!A2355&gt;120,0,ROUND(IF(B2355&gt;0.045,(0.045*0.5),(0.5)*B2355),7)))</f>
        <v>#REF!</v>
      </c>
      <c r="D2355" s="661" t="e">
        <f aca="false">IF(A2355="","",+B2355-C2355)</f>
        <v>#REF!</v>
      </c>
      <c r="E2355" s="662" t="e">
        <f aca="false">IF(A2355="","",IF(F2354="","",+E2354-F2354))</f>
        <v>#REF!</v>
      </c>
      <c r="F2355" s="662" t="e">
        <f aca="false">IF(A2355="","",IF(J2355="","",+J2355-H2355))</f>
        <v>#REF!</v>
      </c>
      <c r="G2355" s="662" t="e">
        <f aca="false">IF(A2355="","",IF(E2355="","",ROUND(+E2355*((1+B2355)^(1/12)-1),2)))</f>
        <v>#REF!</v>
      </c>
      <c r="H2355" s="662" t="e">
        <f aca="false">IF(A2355="","",IF(E2355="","",ROUND(+E2355*((1+D2355)^(1/12)-1),2)))</f>
        <v>#REF!</v>
      </c>
      <c r="I2355" s="662" t="e">
        <f aca="false">IF(A2355="","",+G2355-H2355)</f>
        <v>#REF!</v>
      </c>
      <c r="J2355" s="662" t="e">
        <f aca="false">IF(A2355="","",IF(#REF!="","",PMT((1+D2355)^(1/12)-1,(#REF!*12)-A2355+1,-E2355)))</f>
        <v>#REF!</v>
      </c>
    </row>
    <row r="2356" customFormat="false" ht="14.25" hidden="false" customHeight="false" outlineLevel="0" collapsed="false">
      <c r="A2356" s="660" t="e">
        <f aca="false">IF(A2355="","",IF(A2355=#REF!*12,"",+A2355+1))</f>
        <v>#REF!</v>
      </c>
      <c r="B2356" s="661" t="e">
        <f aca="false">IF(A2356="","",+B2355)</f>
        <v>#REF!</v>
      </c>
      <c r="C2356" s="661" t="e">
        <f aca="false">IF(A2356="","",IF(#REF!+'Plano Prestação Mensal Proposta'!A2356&gt;120,0,ROUND(IF(B2356&gt;0.045,(0.045*0.5),(0.5)*B2356),7)))</f>
        <v>#REF!</v>
      </c>
      <c r="D2356" s="661" t="e">
        <f aca="false">IF(A2356="","",+B2356-C2356)</f>
        <v>#REF!</v>
      </c>
      <c r="E2356" s="662" t="e">
        <f aca="false">IF(A2356="","",IF(F2355="","",+E2355-F2355))</f>
        <v>#REF!</v>
      </c>
      <c r="F2356" s="662" t="e">
        <f aca="false">IF(A2356="","",IF(J2356="","",+J2356-H2356))</f>
        <v>#REF!</v>
      </c>
      <c r="G2356" s="662" t="e">
        <f aca="false">IF(A2356="","",IF(E2356="","",ROUND(+E2356*((1+B2356)^(1/12)-1),2)))</f>
        <v>#REF!</v>
      </c>
      <c r="H2356" s="662" t="e">
        <f aca="false">IF(A2356="","",IF(E2356="","",ROUND(+E2356*((1+D2356)^(1/12)-1),2)))</f>
        <v>#REF!</v>
      </c>
      <c r="I2356" s="662" t="e">
        <f aca="false">IF(A2356="","",+G2356-H2356)</f>
        <v>#REF!</v>
      </c>
      <c r="J2356" s="662" t="e">
        <f aca="false">IF(A2356="","",IF(#REF!="","",PMT((1+D2356)^(1/12)-1,(#REF!*12)-A2356+1,-E2356)))</f>
        <v>#REF!</v>
      </c>
    </row>
    <row r="2357" customFormat="false" ht="14.25" hidden="false" customHeight="false" outlineLevel="0" collapsed="false">
      <c r="A2357" s="660" t="e">
        <f aca="false">IF(A2356="","",IF(A2356=#REF!*12,"",+A2356+1))</f>
        <v>#REF!</v>
      </c>
      <c r="B2357" s="661" t="e">
        <f aca="false">IF(A2357="","",+B2356)</f>
        <v>#REF!</v>
      </c>
      <c r="C2357" s="661" t="e">
        <f aca="false">IF(A2357="","",IF(#REF!+'Plano Prestação Mensal Proposta'!A2357&gt;120,0,ROUND(IF(B2357&gt;0.045,(0.045*0.5),(0.5)*B2357),7)))</f>
        <v>#REF!</v>
      </c>
      <c r="D2357" s="661" t="e">
        <f aca="false">IF(A2357="","",+B2357-C2357)</f>
        <v>#REF!</v>
      </c>
      <c r="E2357" s="662" t="e">
        <f aca="false">IF(A2357="","",IF(F2356="","",+E2356-F2356))</f>
        <v>#REF!</v>
      </c>
      <c r="F2357" s="662" t="e">
        <f aca="false">IF(A2357="","",IF(J2357="","",+J2357-H2357))</f>
        <v>#REF!</v>
      </c>
      <c r="G2357" s="662" t="e">
        <f aca="false">IF(A2357="","",IF(E2357="","",ROUND(+E2357*((1+B2357)^(1/12)-1),2)))</f>
        <v>#REF!</v>
      </c>
      <c r="H2357" s="662" t="e">
        <f aca="false">IF(A2357="","",IF(E2357="","",ROUND(+E2357*((1+D2357)^(1/12)-1),2)))</f>
        <v>#REF!</v>
      </c>
      <c r="I2357" s="662" t="e">
        <f aca="false">IF(A2357="","",+G2357-H2357)</f>
        <v>#REF!</v>
      </c>
      <c r="J2357" s="662" t="e">
        <f aca="false">IF(A2357="","",IF(#REF!="","",PMT((1+D2357)^(1/12)-1,(#REF!*12)-A2357+1,-E2357)))</f>
        <v>#REF!</v>
      </c>
    </row>
    <row r="2358" customFormat="false" ht="14.25" hidden="false" customHeight="false" outlineLevel="0" collapsed="false">
      <c r="A2358" s="660" t="e">
        <f aca="false">IF(A2357="","",IF(A2357=#REF!*12,"",+A2357+1))</f>
        <v>#REF!</v>
      </c>
      <c r="B2358" s="661" t="e">
        <f aca="false">IF(A2358="","",+B2357)</f>
        <v>#REF!</v>
      </c>
      <c r="C2358" s="661" t="e">
        <f aca="false">IF(A2358="","",IF(#REF!+'Plano Prestação Mensal Proposta'!A2358&gt;120,0,ROUND(IF(B2358&gt;0.045,(0.045*0.5),(0.5)*B2358),7)))</f>
        <v>#REF!</v>
      </c>
      <c r="D2358" s="661" t="e">
        <f aca="false">IF(A2358="","",+B2358-C2358)</f>
        <v>#REF!</v>
      </c>
      <c r="E2358" s="662" t="e">
        <f aca="false">IF(A2358="","",IF(F2357="","",+E2357-F2357))</f>
        <v>#REF!</v>
      </c>
      <c r="F2358" s="662" t="e">
        <f aca="false">IF(A2358="","",IF(J2358="","",+J2358-H2358))</f>
        <v>#REF!</v>
      </c>
      <c r="G2358" s="662" t="e">
        <f aca="false">IF(A2358="","",IF(E2358="","",ROUND(+E2358*((1+B2358)^(1/12)-1),2)))</f>
        <v>#REF!</v>
      </c>
      <c r="H2358" s="662" t="e">
        <f aca="false">IF(A2358="","",IF(E2358="","",ROUND(+E2358*((1+D2358)^(1/12)-1),2)))</f>
        <v>#REF!</v>
      </c>
      <c r="I2358" s="662" t="e">
        <f aca="false">IF(A2358="","",+G2358-H2358)</f>
        <v>#REF!</v>
      </c>
      <c r="J2358" s="662" t="e">
        <f aca="false">IF(A2358="","",IF(#REF!="","",PMT((1+D2358)^(1/12)-1,(#REF!*12)-A2358+1,-E2358)))</f>
        <v>#REF!</v>
      </c>
    </row>
    <row r="2359" customFormat="false" ht="14.25" hidden="false" customHeight="false" outlineLevel="0" collapsed="false">
      <c r="A2359" s="660" t="e">
        <f aca="false">IF(A2358="","",IF(A2358=#REF!*12,"",+A2358+1))</f>
        <v>#REF!</v>
      </c>
      <c r="B2359" s="661" t="e">
        <f aca="false">IF(A2359="","",+B2358)</f>
        <v>#REF!</v>
      </c>
      <c r="C2359" s="661" t="e">
        <f aca="false">IF(A2359="","",IF(#REF!+'Plano Prestação Mensal Proposta'!A2359&gt;120,0,ROUND(IF(B2359&gt;0.045,(0.045*0.5),(0.5)*B2359),7)))</f>
        <v>#REF!</v>
      </c>
      <c r="D2359" s="661" t="e">
        <f aca="false">IF(A2359="","",+B2359-C2359)</f>
        <v>#REF!</v>
      </c>
      <c r="E2359" s="662" t="e">
        <f aca="false">IF(A2359="","",IF(F2358="","",+E2358-F2358))</f>
        <v>#REF!</v>
      </c>
      <c r="F2359" s="662" t="e">
        <f aca="false">IF(A2359="","",IF(J2359="","",+J2359-H2359))</f>
        <v>#REF!</v>
      </c>
      <c r="G2359" s="662" t="e">
        <f aca="false">IF(A2359="","",IF(E2359="","",ROUND(+E2359*((1+B2359)^(1/12)-1),2)))</f>
        <v>#REF!</v>
      </c>
      <c r="H2359" s="662" t="e">
        <f aca="false">IF(A2359="","",IF(E2359="","",ROUND(+E2359*((1+D2359)^(1/12)-1),2)))</f>
        <v>#REF!</v>
      </c>
      <c r="I2359" s="662" t="e">
        <f aca="false">IF(A2359="","",+G2359-H2359)</f>
        <v>#REF!</v>
      </c>
      <c r="J2359" s="662" t="e">
        <f aca="false">IF(A2359="","",IF(#REF!="","",PMT((1+D2359)^(1/12)-1,(#REF!*12)-A2359+1,-E2359)))</f>
        <v>#REF!</v>
      </c>
    </row>
    <row r="2360" customFormat="false" ht="14.25" hidden="false" customHeight="false" outlineLevel="0" collapsed="false">
      <c r="A2360" s="660" t="e">
        <f aca="false">IF(A2359="","",IF(A2359=#REF!*12,"",+A2359+1))</f>
        <v>#REF!</v>
      </c>
      <c r="B2360" s="661" t="e">
        <f aca="false">IF(A2360="","",+B2359)</f>
        <v>#REF!</v>
      </c>
      <c r="C2360" s="661" t="e">
        <f aca="false">IF(A2360="","",IF(#REF!+'Plano Prestação Mensal Proposta'!A2360&gt;120,0,ROUND(IF(B2360&gt;0.045,(0.045*0.5),(0.5)*B2360),7)))</f>
        <v>#REF!</v>
      </c>
      <c r="D2360" s="661" t="e">
        <f aca="false">IF(A2360="","",+B2360-C2360)</f>
        <v>#REF!</v>
      </c>
      <c r="E2360" s="662" t="e">
        <f aca="false">IF(A2360="","",IF(F2359="","",+E2359-F2359))</f>
        <v>#REF!</v>
      </c>
      <c r="F2360" s="662" t="e">
        <f aca="false">IF(A2360="","",IF(J2360="","",+J2360-H2360))</f>
        <v>#REF!</v>
      </c>
      <c r="G2360" s="662" t="e">
        <f aca="false">IF(A2360="","",IF(E2360="","",ROUND(+E2360*((1+B2360)^(1/12)-1),2)))</f>
        <v>#REF!</v>
      </c>
      <c r="H2360" s="662" t="e">
        <f aca="false">IF(A2360="","",IF(E2360="","",ROUND(+E2360*((1+D2360)^(1/12)-1),2)))</f>
        <v>#REF!</v>
      </c>
      <c r="I2360" s="662" t="e">
        <f aca="false">IF(A2360="","",+G2360-H2360)</f>
        <v>#REF!</v>
      </c>
      <c r="J2360" s="662" t="e">
        <f aca="false">IF(A2360="","",IF(#REF!="","",PMT((1+D2360)^(1/12)-1,(#REF!*12)-A2360+1,-E2360)))</f>
        <v>#REF!</v>
      </c>
    </row>
    <row r="2361" customFormat="false" ht="14.25" hidden="false" customHeight="false" outlineLevel="0" collapsed="false">
      <c r="A2361" s="660" t="e">
        <f aca="false">IF(A2360="","",IF(A2360=#REF!*12,"",+A2360+1))</f>
        <v>#REF!</v>
      </c>
      <c r="B2361" s="661" t="e">
        <f aca="false">IF(A2361="","",+B2360)</f>
        <v>#REF!</v>
      </c>
      <c r="C2361" s="661" t="e">
        <f aca="false">IF(A2361="","",IF(#REF!+'Plano Prestação Mensal Proposta'!A2361&gt;120,0,ROUND(IF(B2361&gt;0.045,(0.045*0.5),(0.5)*B2361),7)))</f>
        <v>#REF!</v>
      </c>
      <c r="D2361" s="661" t="e">
        <f aca="false">IF(A2361="","",+B2361-C2361)</f>
        <v>#REF!</v>
      </c>
      <c r="E2361" s="662" t="e">
        <f aca="false">IF(A2361="","",IF(F2360="","",+E2360-F2360))</f>
        <v>#REF!</v>
      </c>
      <c r="F2361" s="662" t="e">
        <f aca="false">IF(A2361="","",IF(J2361="","",+J2361-H2361))</f>
        <v>#REF!</v>
      </c>
      <c r="G2361" s="662" t="e">
        <f aca="false">IF(A2361="","",IF(E2361="","",ROUND(+E2361*((1+B2361)^(1/12)-1),2)))</f>
        <v>#REF!</v>
      </c>
      <c r="H2361" s="662" t="e">
        <f aca="false">IF(A2361="","",IF(E2361="","",ROUND(+E2361*((1+D2361)^(1/12)-1),2)))</f>
        <v>#REF!</v>
      </c>
      <c r="I2361" s="662" t="e">
        <f aca="false">IF(A2361="","",+G2361-H2361)</f>
        <v>#REF!</v>
      </c>
      <c r="J2361" s="662" t="e">
        <f aca="false">IF(A2361="","",IF(#REF!="","",PMT((1+D2361)^(1/12)-1,(#REF!*12)-A2361+1,-E2361)))</f>
        <v>#REF!</v>
      </c>
    </row>
    <row r="2362" customFormat="false" ht="14.25" hidden="false" customHeight="false" outlineLevel="0" collapsed="false">
      <c r="A2362" s="660" t="e">
        <f aca="false">IF(A2361="","",IF(A2361=#REF!*12,"",+A2361+1))</f>
        <v>#REF!</v>
      </c>
      <c r="B2362" s="661" t="e">
        <f aca="false">IF(A2362="","",+B2361)</f>
        <v>#REF!</v>
      </c>
      <c r="C2362" s="661" t="e">
        <f aca="false">IF(A2362="","",IF(#REF!+'Plano Prestação Mensal Proposta'!A2362&gt;120,0,ROUND(IF(B2362&gt;0.045,(0.045*0.5),(0.5)*B2362),7)))</f>
        <v>#REF!</v>
      </c>
      <c r="D2362" s="661" t="e">
        <f aca="false">IF(A2362="","",+B2362-C2362)</f>
        <v>#REF!</v>
      </c>
      <c r="E2362" s="662" t="e">
        <f aca="false">IF(A2362="","",IF(F2361="","",+E2361-F2361))</f>
        <v>#REF!</v>
      </c>
      <c r="F2362" s="662" t="e">
        <f aca="false">IF(A2362="","",IF(J2362="","",+J2362-H2362))</f>
        <v>#REF!</v>
      </c>
      <c r="G2362" s="662" t="e">
        <f aca="false">IF(A2362="","",IF(E2362="","",ROUND(+E2362*((1+B2362)^(1/12)-1),2)))</f>
        <v>#REF!</v>
      </c>
      <c r="H2362" s="662" t="e">
        <f aca="false">IF(A2362="","",IF(E2362="","",ROUND(+E2362*((1+D2362)^(1/12)-1),2)))</f>
        <v>#REF!</v>
      </c>
      <c r="I2362" s="662" t="e">
        <f aca="false">IF(A2362="","",+G2362-H2362)</f>
        <v>#REF!</v>
      </c>
      <c r="J2362" s="662" t="e">
        <f aca="false">IF(A2362="","",IF(#REF!="","",PMT((1+D2362)^(1/12)-1,(#REF!*12)-A2362+1,-E2362)))</f>
        <v>#REF!</v>
      </c>
    </row>
    <row r="2363" customFormat="false" ht="14.25" hidden="false" customHeight="false" outlineLevel="0" collapsed="false">
      <c r="A2363" s="660" t="e">
        <f aca="false">IF(A2362="","",IF(A2362=#REF!*12,"",+A2362+1))</f>
        <v>#REF!</v>
      </c>
      <c r="B2363" s="661" t="e">
        <f aca="false">IF(A2363="","",+B2362)</f>
        <v>#REF!</v>
      </c>
      <c r="C2363" s="661" t="e">
        <f aca="false">IF(A2363="","",IF(#REF!+'Plano Prestação Mensal Proposta'!A2363&gt;120,0,ROUND(IF(B2363&gt;0.045,(0.045*0.5),(0.5)*B2363),7)))</f>
        <v>#REF!</v>
      </c>
      <c r="D2363" s="661" t="e">
        <f aca="false">IF(A2363="","",+B2363-C2363)</f>
        <v>#REF!</v>
      </c>
      <c r="E2363" s="662" t="e">
        <f aca="false">IF(A2363="","",IF(F2362="","",+E2362-F2362))</f>
        <v>#REF!</v>
      </c>
      <c r="F2363" s="662" t="e">
        <f aca="false">IF(A2363="","",IF(J2363="","",+J2363-H2363))</f>
        <v>#REF!</v>
      </c>
      <c r="G2363" s="662" t="e">
        <f aca="false">IF(A2363="","",IF(E2363="","",ROUND(+E2363*((1+B2363)^(1/12)-1),2)))</f>
        <v>#REF!</v>
      </c>
      <c r="H2363" s="662" t="e">
        <f aca="false">IF(A2363="","",IF(E2363="","",ROUND(+E2363*((1+D2363)^(1/12)-1),2)))</f>
        <v>#REF!</v>
      </c>
      <c r="I2363" s="662" t="e">
        <f aca="false">IF(A2363="","",+G2363-H2363)</f>
        <v>#REF!</v>
      </c>
      <c r="J2363" s="662" t="e">
        <f aca="false">IF(A2363="","",IF(#REF!="","",PMT((1+D2363)^(1/12)-1,(#REF!*12)-A2363+1,-E2363)))</f>
        <v>#REF!</v>
      </c>
    </row>
    <row r="2364" customFormat="false" ht="14.25" hidden="false" customHeight="false" outlineLevel="0" collapsed="false">
      <c r="A2364" s="660" t="e">
        <f aca="false">IF(A2363="","",IF(A2363=#REF!*12,"",+A2363+1))</f>
        <v>#REF!</v>
      </c>
      <c r="B2364" s="661" t="e">
        <f aca="false">IF(A2364="","",+B2363)</f>
        <v>#REF!</v>
      </c>
      <c r="C2364" s="661" t="e">
        <f aca="false">IF(A2364="","",IF(#REF!+'Plano Prestação Mensal Proposta'!A2364&gt;120,0,ROUND(IF(B2364&gt;0.045,(0.045*0.5),(0.5)*B2364),7)))</f>
        <v>#REF!</v>
      </c>
      <c r="D2364" s="661" t="e">
        <f aca="false">IF(A2364="","",+B2364-C2364)</f>
        <v>#REF!</v>
      </c>
      <c r="E2364" s="662" t="e">
        <f aca="false">IF(A2364="","",IF(F2363="","",+E2363-F2363))</f>
        <v>#REF!</v>
      </c>
      <c r="F2364" s="662" t="e">
        <f aca="false">IF(A2364="","",IF(J2364="","",+J2364-H2364))</f>
        <v>#REF!</v>
      </c>
      <c r="G2364" s="662" t="e">
        <f aca="false">IF(A2364="","",IF(E2364="","",ROUND(+E2364*((1+B2364)^(1/12)-1),2)))</f>
        <v>#REF!</v>
      </c>
      <c r="H2364" s="662" t="e">
        <f aca="false">IF(A2364="","",IF(E2364="","",ROUND(+E2364*((1+D2364)^(1/12)-1),2)))</f>
        <v>#REF!</v>
      </c>
      <c r="I2364" s="662" t="e">
        <f aca="false">IF(A2364="","",+G2364-H2364)</f>
        <v>#REF!</v>
      </c>
      <c r="J2364" s="662" t="e">
        <f aca="false">IF(A2364="","",IF(#REF!="","",PMT((1+D2364)^(1/12)-1,(#REF!*12)-A2364+1,-E2364)))</f>
        <v>#REF!</v>
      </c>
    </row>
    <row r="2365" customFormat="false" ht="14.25" hidden="false" customHeight="false" outlineLevel="0" collapsed="false">
      <c r="A2365" s="660" t="e">
        <f aca="false">IF(A2364="","",IF(A2364=#REF!*12,"",+A2364+1))</f>
        <v>#REF!</v>
      </c>
      <c r="B2365" s="661" t="e">
        <f aca="false">IF(A2365="","",+B2364)</f>
        <v>#REF!</v>
      </c>
      <c r="C2365" s="661" t="e">
        <f aca="false">IF(A2365="","",IF(#REF!+'Plano Prestação Mensal Proposta'!A2365&gt;120,0,ROUND(IF(B2365&gt;0.045,(0.045*0.5),(0.5)*B2365),7)))</f>
        <v>#REF!</v>
      </c>
      <c r="D2365" s="661" t="e">
        <f aca="false">IF(A2365="","",+B2365-C2365)</f>
        <v>#REF!</v>
      </c>
      <c r="E2365" s="662" t="e">
        <f aca="false">IF(A2365="","",IF(F2364="","",+E2364-F2364))</f>
        <v>#REF!</v>
      </c>
      <c r="F2365" s="662" t="e">
        <f aca="false">IF(A2365="","",IF(J2365="","",+J2365-H2365))</f>
        <v>#REF!</v>
      </c>
      <c r="G2365" s="662" t="e">
        <f aca="false">IF(A2365="","",IF(E2365="","",ROUND(+E2365*((1+B2365)^(1/12)-1),2)))</f>
        <v>#REF!</v>
      </c>
      <c r="H2365" s="662" t="e">
        <f aca="false">IF(A2365="","",IF(E2365="","",ROUND(+E2365*((1+D2365)^(1/12)-1),2)))</f>
        <v>#REF!</v>
      </c>
      <c r="I2365" s="662" t="e">
        <f aca="false">IF(A2365="","",+G2365-H2365)</f>
        <v>#REF!</v>
      </c>
      <c r="J2365" s="662" t="e">
        <f aca="false">IF(A2365="","",IF(#REF!="","",PMT((1+D2365)^(1/12)-1,(#REF!*12)-A2365+1,-E2365)))</f>
        <v>#REF!</v>
      </c>
    </row>
    <row r="2366" customFormat="false" ht="14.25" hidden="false" customHeight="false" outlineLevel="0" collapsed="false">
      <c r="A2366" s="660" t="e">
        <f aca="false">IF(A2365="","",IF(A2365=#REF!*12,"",+A2365+1))</f>
        <v>#REF!</v>
      </c>
      <c r="B2366" s="661" t="e">
        <f aca="false">IF(A2366="","",+B2365)</f>
        <v>#REF!</v>
      </c>
      <c r="C2366" s="661" t="e">
        <f aca="false">IF(A2366="","",IF(#REF!+'Plano Prestação Mensal Proposta'!A2366&gt;120,0,ROUND(IF(B2366&gt;0.045,(0.045*0.5),(0.5)*B2366),7)))</f>
        <v>#REF!</v>
      </c>
      <c r="D2366" s="661" t="e">
        <f aca="false">IF(A2366="","",+B2366-C2366)</f>
        <v>#REF!</v>
      </c>
      <c r="E2366" s="662" t="e">
        <f aca="false">IF(A2366="","",IF(F2365="","",+E2365-F2365))</f>
        <v>#REF!</v>
      </c>
      <c r="F2366" s="662" t="e">
        <f aca="false">IF(A2366="","",IF(J2366="","",+J2366-H2366))</f>
        <v>#REF!</v>
      </c>
      <c r="G2366" s="662" t="e">
        <f aca="false">IF(A2366="","",IF(E2366="","",ROUND(+E2366*((1+B2366)^(1/12)-1),2)))</f>
        <v>#REF!</v>
      </c>
      <c r="H2366" s="662" t="e">
        <f aca="false">IF(A2366="","",IF(E2366="","",ROUND(+E2366*((1+D2366)^(1/12)-1),2)))</f>
        <v>#REF!</v>
      </c>
      <c r="I2366" s="662" t="e">
        <f aca="false">IF(A2366="","",+G2366-H2366)</f>
        <v>#REF!</v>
      </c>
      <c r="J2366" s="662" t="e">
        <f aca="false">IF(A2366="","",IF(#REF!="","",PMT((1+D2366)^(1/12)-1,(#REF!*12)-A2366+1,-E2366)))</f>
        <v>#REF!</v>
      </c>
    </row>
    <row r="2367" customFormat="false" ht="14.25" hidden="false" customHeight="false" outlineLevel="0" collapsed="false">
      <c r="A2367" s="660" t="e">
        <f aca="false">IF(A2366="","",IF(A2366=#REF!*12,"",+A2366+1))</f>
        <v>#REF!</v>
      </c>
      <c r="B2367" s="661" t="e">
        <f aca="false">IF(A2367="","",+B2366)</f>
        <v>#REF!</v>
      </c>
      <c r="C2367" s="661" t="e">
        <f aca="false">IF(A2367="","",IF(#REF!+'Plano Prestação Mensal Proposta'!A2367&gt;120,0,ROUND(IF(B2367&gt;0.045,(0.045*0.5),(0.5)*B2367),7)))</f>
        <v>#REF!</v>
      </c>
      <c r="D2367" s="661" t="e">
        <f aca="false">IF(A2367="","",+B2367-C2367)</f>
        <v>#REF!</v>
      </c>
      <c r="E2367" s="662" t="e">
        <f aca="false">IF(A2367="","",IF(F2366="","",+E2366-F2366))</f>
        <v>#REF!</v>
      </c>
      <c r="F2367" s="662" t="e">
        <f aca="false">IF(A2367="","",IF(J2367="","",+J2367-H2367))</f>
        <v>#REF!</v>
      </c>
      <c r="G2367" s="662" t="e">
        <f aca="false">IF(A2367="","",IF(E2367="","",ROUND(+E2367*((1+B2367)^(1/12)-1),2)))</f>
        <v>#REF!</v>
      </c>
      <c r="H2367" s="662" t="e">
        <f aca="false">IF(A2367="","",IF(E2367="","",ROUND(+E2367*((1+D2367)^(1/12)-1),2)))</f>
        <v>#REF!</v>
      </c>
      <c r="I2367" s="662" t="e">
        <f aca="false">IF(A2367="","",+G2367-H2367)</f>
        <v>#REF!</v>
      </c>
      <c r="J2367" s="662" t="e">
        <f aca="false">IF(A2367="","",IF(#REF!="","",PMT((1+D2367)^(1/12)-1,(#REF!*12)-A2367+1,-E2367)))</f>
        <v>#REF!</v>
      </c>
    </row>
    <row r="2368" customFormat="false" ht="14.25" hidden="false" customHeight="false" outlineLevel="0" collapsed="false">
      <c r="A2368" s="660" t="e">
        <f aca="false">IF(A2367="","",IF(A2367=#REF!*12,"",+A2367+1))</f>
        <v>#REF!</v>
      </c>
      <c r="B2368" s="661" t="e">
        <f aca="false">IF(A2368="","",+B2367)</f>
        <v>#REF!</v>
      </c>
      <c r="C2368" s="661" t="e">
        <f aca="false">IF(A2368="","",IF(#REF!+'Plano Prestação Mensal Proposta'!A2368&gt;120,0,ROUND(IF(B2368&gt;0.045,(0.045*0.5),(0.5)*B2368),7)))</f>
        <v>#REF!</v>
      </c>
      <c r="D2368" s="661" t="e">
        <f aca="false">IF(A2368="","",+B2368-C2368)</f>
        <v>#REF!</v>
      </c>
      <c r="E2368" s="662" t="e">
        <f aca="false">IF(A2368="","",IF(F2367="","",+E2367-F2367))</f>
        <v>#REF!</v>
      </c>
      <c r="F2368" s="662" t="e">
        <f aca="false">IF(A2368="","",IF(J2368="","",+J2368-H2368))</f>
        <v>#REF!</v>
      </c>
      <c r="G2368" s="662" t="e">
        <f aca="false">IF(A2368="","",IF(E2368="","",ROUND(+E2368*((1+B2368)^(1/12)-1),2)))</f>
        <v>#REF!</v>
      </c>
      <c r="H2368" s="662" t="e">
        <f aca="false">IF(A2368="","",IF(E2368="","",ROUND(+E2368*((1+D2368)^(1/12)-1),2)))</f>
        <v>#REF!</v>
      </c>
      <c r="I2368" s="662" t="e">
        <f aca="false">IF(A2368="","",+G2368-H2368)</f>
        <v>#REF!</v>
      </c>
      <c r="J2368" s="662" t="e">
        <f aca="false">IF(A2368="","",IF(#REF!="","",PMT((1+D2368)^(1/12)-1,(#REF!*12)-A2368+1,-E2368)))</f>
        <v>#REF!</v>
      </c>
    </row>
    <row r="2369" customFormat="false" ht="14.25" hidden="false" customHeight="false" outlineLevel="0" collapsed="false">
      <c r="A2369" s="660" t="e">
        <f aca="false">IF(A2368="","",IF(A2368=#REF!*12,"",+A2368+1))</f>
        <v>#REF!</v>
      </c>
      <c r="B2369" s="661" t="e">
        <f aca="false">IF(A2369="","",+B2368)</f>
        <v>#REF!</v>
      </c>
      <c r="C2369" s="661" t="e">
        <f aca="false">IF(A2369="","",IF(#REF!+'Plano Prestação Mensal Proposta'!A2369&gt;120,0,ROUND(IF(B2369&gt;0.045,(0.045*0.5),(0.5)*B2369),7)))</f>
        <v>#REF!</v>
      </c>
      <c r="D2369" s="661" t="e">
        <f aca="false">IF(A2369="","",+B2369-C2369)</f>
        <v>#REF!</v>
      </c>
      <c r="E2369" s="662" t="e">
        <f aca="false">IF(A2369="","",IF(F2368="","",+E2368-F2368))</f>
        <v>#REF!</v>
      </c>
      <c r="F2369" s="662" t="e">
        <f aca="false">IF(A2369="","",IF(J2369="","",+J2369-H2369))</f>
        <v>#REF!</v>
      </c>
      <c r="G2369" s="662" t="e">
        <f aca="false">IF(A2369="","",IF(E2369="","",ROUND(+E2369*((1+B2369)^(1/12)-1),2)))</f>
        <v>#REF!</v>
      </c>
      <c r="H2369" s="662" t="e">
        <f aca="false">IF(A2369="","",IF(E2369="","",ROUND(+E2369*((1+D2369)^(1/12)-1),2)))</f>
        <v>#REF!</v>
      </c>
      <c r="I2369" s="662" t="e">
        <f aca="false">IF(A2369="","",+G2369-H2369)</f>
        <v>#REF!</v>
      </c>
      <c r="J2369" s="662" t="e">
        <f aca="false">IF(A2369="","",IF(#REF!="","",PMT((1+D2369)^(1/12)-1,(#REF!*12)-A2369+1,-E2369)))</f>
        <v>#REF!</v>
      </c>
    </row>
    <row r="2370" customFormat="false" ht="14.25" hidden="false" customHeight="false" outlineLevel="0" collapsed="false">
      <c r="A2370" s="660" t="e">
        <f aca="false">IF(A2369="","",IF(A2369=#REF!*12,"",+A2369+1))</f>
        <v>#REF!</v>
      </c>
      <c r="B2370" s="661" t="e">
        <f aca="false">IF(A2370="","",+B2369)</f>
        <v>#REF!</v>
      </c>
      <c r="C2370" s="661" t="e">
        <f aca="false">IF(A2370="","",IF(#REF!+'Plano Prestação Mensal Proposta'!A2370&gt;120,0,ROUND(IF(B2370&gt;0.045,(0.045*0.5),(0.5)*B2370),7)))</f>
        <v>#REF!</v>
      </c>
      <c r="D2370" s="661" t="e">
        <f aca="false">IF(A2370="","",+B2370-C2370)</f>
        <v>#REF!</v>
      </c>
      <c r="E2370" s="662" t="e">
        <f aca="false">IF(A2370="","",IF(F2369="","",+E2369-F2369))</f>
        <v>#REF!</v>
      </c>
      <c r="F2370" s="662" t="e">
        <f aca="false">IF(A2370="","",IF(J2370="","",+J2370-H2370))</f>
        <v>#REF!</v>
      </c>
      <c r="G2370" s="662" t="e">
        <f aca="false">IF(A2370="","",IF(E2370="","",ROUND(+E2370*((1+B2370)^(1/12)-1),2)))</f>
        <v>#REF!</v>
      </c>
      <c r="H2370" s="662" t="e">
        <f aca="false">IF(A2370="","",IF(E2370="","",ROUND(+E2370*((1+D2370)^(1/12)-1),2)))</f>
        <v>#REF!</v>
      </c>
      <c r="I2370" s="662" t="e">
        <f aca="false">IF(A2370="","",+G2370-H2370)</f>
        <v>#REF!</v>
      </c>
      <c r="J2370" s="662" t="e">
        <f aca="false">IF(A2370="","",IF(#REF!="","",PMT((1+D2370)^(1/12)-1,(#REF!*12)-A2370+1,-E2370)))</f>
        <v>#REF!</v>
      </c>
    </row>
    <row r="2371" customFormat="false" ht="14.25" hidden="false" customHeight="false" outlineLevel="0" collapsed="false">
      <c r="A2371" s="660" t="e">
        <f aca="false">IF(A2370="","",IF(A2370=#REF!*12,"",+A2370+1))</f>
        <v>#REF!</v>
      </c>
      <c r="B2371" s="661" t="e">
        <f aca="false">IF(A2371="","",+B2370)</f>
        <v>#REF!</v>
      </c>
      <c r="C2371" s="661" t="e">
        <f aca="false">IF(A2371="","",IF(#REF!+'Plano Prestação Mensal Proposta'!A2371&gt;120,0,ROUND(IF(B2371&gt;0.045,(0.045*0.5),(0.5)*B2371),7)))</f>
        <v>#REF!</v>
      </c>
      <c r="D2371" s="661" t="e">
        <f aca="false">IF(A2371="","",+B2371-C2371)</f>
        <v>#REF!</v>
      </c>
      <c r="E2371" s="662" t="e">
        <f aca="false">IF(A2371="","",IF(F2370="","",+E2370-F2370))</f>
        <v>#REF!</v>
      </c>
      <c r="F2371" s="662" t="e">
        <f aca="false">IF(A2371="","",IF(J2371="","",+J2371-H2371))</f>
        <v>#REF!</v>
      </c>
      <c r="G2371" s="662" t="e">
        <f aca="false">IF(A2371="","",IF(E2371="","",ROUND(+E2371*((1+B2371)^(1/12)-1),2)))</f>
        <v>#REF!</v>
      </c>
      <c r="H2371" s="662" t="e">
        <f aca="false">IF(A2371="","",IF(E2371="","",ROUND(+E2371*((1+D2371)^(1/12)-1),2)))</f>
        <v>#REF!</v>
      </c>
      <c r="I2371" s="662" t="e">
        <f aca="false">IF(A2371="","",+G2371-H2371)</f>
        <v>#REF!</v>
      </c>
      <c r="J2371" s="662" t="e">
        <f aca="false">IF(A2371="","",IF(#REF!="","",PMT((1+D2371)^(1/12)-1,(#REF!*12)-A2371+1,-E2371)))</f>
        <v>#REF!</v>
      </c>
    </row>
    <row r="2372" customFormat="false" ht="14.25" hidden="false" customHeight="false" outlineLevel="0" collapsed="false">
      <c r="A2372" s="660" t="e">
        <f aca="false">IF(A2371="","",IF(A2371=#REF!*12,"",+A2371+1))</f>
        <v>#REF!</v>
      </c>
      <c r="B2372" s="661" t="e">
        <f aca="false">IF(A2372="","",+B2371)</f>
        <v>#REF!</v>
      </c>
      <c r="C2372" s="661" t="e">
        <f aca="false">IF(A2372="","",IF(#REF!+'Plano Prestação Mensal Proposta'!A2372&gt;120,0,ROUND(IF(B2372&gt;0.045,(0.045*0.5),(0.5)*B2372),7)))</f>
        <v>#REF!</v>
      </c>
      <c r="D2372" s="661" t="e">
        <f aca="false">IF(A2372="","",+B2372-C2372)</f>
        <v>#REF!</v>
      </c>
      <c r="E2372" s="662" t="e">
        <f aca="false">IF(A2372="","",IF(F2371="","",+E2371-F2371))</f>
        <v>#REF!</v>
      </c>
      <c r="F2372" s="662" t="e">
        <f aca="false">IF(A2372="","",IF(J2372="","",+J2372-H2372))</f>
        <v>#REF!</v>
      </c>
      <c r="G2372" s="662" t="e">
        <f aca="false">IF(A2372="","",IF(E2372="","",ROUND(+E2372*((1+B2372)^(1/12)-1),2)))</f>
        <v>#REF!</v>
      </c>
      <c r="H2372" s="662" t="e">
        <f aca="false">IF(A2372="","",IF(E2372="","",ROUND(+E2372*((1+D2372)^(1/12)-1),2)))</f>
        <v>#REF!</v>
      </c>
      <c r="I2372" s="662" t="e">
        <f aca="false">IF(A2372="","",+G2372-H2372)</f>
        <v>#REF!</v>
      </c>
      <c r="J2372" s="662" t="e">
        <f aca="false">IF(A2372="","",IF(#REF!="","",PMT((1+D2372)^(1/12)-1,(#REF!*12)-A2372+1,-E2372)))</f>
        <v>#REF!</v>
      </c>
    </row>
    <row r="2373" customFormat="false" ht="14.25" hidden="false" customHeight="false" outlineLevel="0" collapsed="false">
      <c r="A2373" s="660" t="e">
        <f aca="false">IF(A2372="","",IF(A2372=#REF!*12,"",+A2372+1))</f>
        <v>#REF!</v>
      </c>
      <c r="B2373" s="661" t="e">
        <f aca="false">IF(A2373="","",+B2372)</f>
        <v>#REF!</v>
      </c>
      <c r="C2373" s="661" t="e">
        <f aca="false">IF(A2373="","",IF(#REF!+'Plano Prestação Mensal Proposta'!A2373&gt;120,0,ROUND(IF(B2373&gt;0.045,(0.045*0.5),(0.5)*B2373),7)))</f>
        <v>#REF!</v>
      </c>
      <c r="D2373" s="661" t="e">
        <f aca="false">IF(A2373="","",+B2373-C2373)</f>
        <v>#REF!</v>
      </c>
      <c r="E2373" s="662" t="e">
        <f aca="false">IF(A2373="","",IF(F2372="","",+E2372-F2372))</f>
        <v>#REF!</v>
      </c>
      <c r="F2373" s="662" t="e">
        <f aca="false">IF(A2373="","",IF(J2373="","",+J2373-H2373))</f>
        <v>#REF!</v>
      </c>
      <c r="G2373" s="662" t="e">
        <f aca="false">IF(A2373="","",IF(E2373="","",ROUND(+E2373*((1+B2373)^(1/12)-1),2)))</f>
        <v>#REF!</v>
      </c>
      <c r="H2373" s="662" t="e">
        <f aca="false">IF(A2373="","",IF(E2373="","",ROUND(+E2373*((1+D2373)^(1/12)-1),2)))</f>
        <v>#REF!</v>
      </c>
      <c r="I2373" s="662" t="e">
        <f aca="false">IF(A2373="","",+G2373-H2373)</f>
        <v>#REF!</v>
      </c>
      <c r="J2373" s="662" t="e">
        <f aca="false">IF(A2373="","",IF(#REF!="","",PMT((1+D2373)^(1/12)-1,(#REF!*12)-A2373+1,-E2373)))</f>
        <v>#REF!</v>
      </c>
    </row>
    <row r="2374" customFormat="false" ht="14.25" hidden="false" customHeight="false" outlineLevel="0" collapsed="false">
      <c r="A2374" s="660" t="e">
        <f aca="false">IF(A2373="","",IF(A2373=#REF!*12,"",+A2373+1))</f>
        <v>#REF!</v>
      </c>
      <c r="B2374" s="661" t="e">
        <f aca="false">IF(A2374="","",+B2373)</f>
        <v>#REF!</v>
      </c>
      <c r="C2374" s="661" t="e">
        <f aca="false">IF(A2374="","",IF(#REF!+'Plano Prestação Mensal Proposta'!A2374&gt;120,0,ROUND(IF(B2374&gt;0.045,(0.045*0.5),(0.5)*B2374),7)))</f>
        <v>#REF!</v>
      </c>
      <c r="D2374" s="661" t="e">
        <f aca="false">IF(A2374="","",+B2374-C2374)</f>
        <v>#REF!</v>
      </c>
      <c r="E2374" s="662" t="e">
        <f aca="false">IF(A2374="","",IF(F2373="","",+E2373-F2373))</f>
        <v>#REF!</v>
      </c>
      <c r="F2374" s="662" t="e">
        <f aca="false">IF(A2374="","",IF(J2374="","",+J2374-H2374))</f>
        <v>#REF!</v>
      </c>
      <c r="G2374" s="662" t="e">
        <f aca="false">IF(A2374="","",IF(E2374="","",ROUND(+E2374*((1+B2374)^(1/12)-1),2)))</f>
        <v>#REF!</v>
      </c>
      <c r="H2374" s="662" t="e">
        <f aca="false">IF(A2374="","",IF(E2374="","",ROUND(+E2374*((1+D2374)^(1/12)-1),2)))</f>
        <v>#REF!</v>
      </c>
      <c r="I2374" s="662" t="e">
        <f aca="false">IF(A2374="","",+G2374-H2374)</f>
        <v>#REF!</v>
      </c>
      <c r="J2374" s="662" t="e">
        <f aca="false">IF(A2374="","",IF(#REF!="","",PMT((1+D2374)^(1/12)-1,(#REF!*12)-A2374+1,-E2374)))</f>
        <v>#REF!</v>
      </c>
    </row>
    <row r="2375" customFormat="false" ht="14.25" hidden="false" customHeight="false" outlineLevel="0" collapsed="false">
      <c r="A2375" s="660" t="e">
        <f aca="false">IF(A2374="","",IF(A2374=#REF!*12,"",+A2374+1))</f>
        <v>#REF!</v>
      </c>
      <c r="B2375" s="661" t="e">
        <f aca="false">IF(A2375="","",+B2374)</f>
        <v>#REF!</v>
      </c>
      <c r="C2375" s="661" t="e">
        <f aca="false">IF(A2375="","",IF(#REF!+'Plano Prestação Mensal Proposta'!A2375&gt;120,0,ROUND(IF(B2375&gt;0.045,(0.045*0.5),(0.5)*B2375),7)))</f>
        <v>#REF!</v>
      </c>
      <c r="D2375" s="661" t="e">
        <f aca="false">IF(A2375="","",+B2375-C2375)</f>
        <v>#REF!</v>
      </c>
      <c r="E2375" s="662" t="e">
        <f aca="false">IF(A2375="","",IF(F2374="","",+E2374-F2374))</f>
        <v>#REF!</v>
      </c>
      <c r="F2375" s="662" t="e">
        <f aca="false">IF(A2375="","",IF(J2375="","",+J2375-H2375))</f>
        <v>#REF!</v>
      </c>
      <c r="G2375" s="662" t="e">
        <f aca="false">IF(A2375="","",IF(E2375="","",ROUND(+E2375*((1+B2375)^(1/12)-1),2)))</f>
        <v>#REF!</v>
      </c>
      <c r="H2375" s="662" t="e">
        <f aca="false">IF(A2375="","",IF(E2375="","",ROUND(+E2375*((1+D2375)^(1/12)-1),2)))</f>
        <v>#REF!</v>
      </c>
      <c r="I2375" s="662" t="e">
        <f aca="false">IF(A2375="","",+G2375-H2375)</f>
        <v>#REF!</v>
      </c>
      <c r="J2375" s="662" t="e">
        <f aca="false">IF(A2375="","",IF(#REF!="","",PMT((1+D2375)^(1/12)-1,(#REF!*12)-A2375+1,-E2375)))</f>
        <v>#REF!</v>
      </c>
    </row>
    <row r="2376" customFormat="false" ht="14.25" hidden="false" customHeight="false" outlineLevel="0" collapsed="false">
      <c r="A2376" s="660" t="e">
        <f aca="false">IF(A2375="","",IF(A2375=#REF!*12,"",+A2375+1))</f>
        <v>#REF!</v>
      </c>
      <c r="B2376" s="661" t="e">
        <f aca="false">IF(A2376="","",+B2375)</f>
        <v>#REF!</v>
      </c>
      <c r="C2376" s="661" t="e">
        <f aca="false">IF(A2376="","",IF(#REF!+'Plano Prestação Mensal Proposta'!A2376&gt;120,0,ROUND(IF(B2376&gt;0.045,(0.045*0.5),(0.5)*B2376),7)))</f>
        <v>#REF!</v>
      </c>
      <c r="D2376" s="661" t="e">
        <f aca="false">IF(A2376="","",+B2376-C2376)</f>
        <v>#REF!</v>
      </c>
      <c r="E2376" s="662" t="e">
        <f aca="false">IF(A2376="","",IF(F2375="","",+E2375-F2375))</f>
        <v>#REF!</v>
      </c>
      <c r="F2376" s="662" t="e">
        <f aca="false">IF(A2376="","",IF(J2376="","",+J2376-H2376))</f>
        <v>#REF!</v>
      </c>
      <c r="G2376" s="662" t="e">
        <f aca="false">IF(A2376="","",IF(E2376="","",ROUND(+E2376*((1+B2376)^(1/12)-1),2)))</f>
        <v>#REF!</v>
      </c>
      <c r="H2376" s="662" t="e">
        <f aca="false">IF(A2376="","",IF(E2376="","",ROUND(+E2376*((1+D2376)^(1/12)-1),2)))</f>
        <v>#REF!</v>
      </c>
      <c r="I2376" s="662" t="e">
        <f aca="false">IF(A2376="","",+G2376-H2376)</f>
        <v>#REF!</v>
      </c>
      <c r="J2376" s="662" t="e">
        <f aca="false">IF(A2376="","",IF(#REF!="","",PMT((1+D2376)^(1/12)-1,(#REF!*12)-A2376+1,-E2376)))</f>
        <v>#REF!</v>
      </c>
    </row>
    <row r="2377" customFormat="false" ht="14.25" hidden="false" customHeight="false" outlineLevel="0" collapsed="false">
      <c r="A2377" s="660" t="e">
        <f aca="false">IF(A2376="","",IF(A2376=#REF!*12,"",+A2376+1))</f>
        <v>#REF!</v>
      </c>
      <c r="B2377" s="661" t="e">
        <f aca="false">IF(A2377="","",+B2376)</f>
        <v>#REF!</v>
      </c>
      <c r="C2377" s="661" t="e">
        <f aca="false">IF(A2377="","",IF(#REF!+'Plano Prestação Mensal Proposta'!A2377&gt;120,0,ROUND(IF(B2377&gt;0.045,(0.045*0.5),(0.5)*B2377),7)))</f>
        <v>#REF!</v>
      </c>
      <c r="D2377" s="661" t="e">
        <f aca="false">IF(A2377="","",+B2377-C2377)</f>
        <v>#REF!</v>
      </c>
      <c r="E2377" s="662" t="e">
        <f aca="false">IF(A2377="","",IF(F2376="","",+E2376-F2376))</f>
        <v>#REF!</v>
      </c>
      <c r="F2377" s="662" t="e">
        <f aca="false">IF(A2377="","",IF(J2377="","",+J2377-H2377))</f>
        <v>#REF!</v>
      </c>
      <c r="G2377" s="662" t="e">
        <f aca="false">IF(A2377="","",IF(E2377="","",ROUND(+E2377*((1+B2377)^(1/12)-1),2)))</f>
        <v>#REF!</v>
      </c>
      <c r="H2377" s="662" t="e">
        <f aca="false">IF(A2377="","",IF(E2377="","",ROUND(+E2377*((1+D2377)^(1/12)-1),2)))</f>
        <v>#REF!</v>
      </c>
      <c r="I2377" s="662" t="e">
        <f aca="false">IF(A2377="","",+G2377-H2377)</f>
        <v>#REF!</v>
      </c>
      <c r="J2377" s="662" t="e">
        <f aca="false">IF(A2377="","",IF(#REF!="","",PMT((1+D2377)^(1/12)-1,(#REF!*12)-A2377+1,-E2377)))</f>
        <v>#REF!</v>
      </c>
    </row>
    <row r="2378" customFormat="false" ht="14.25" hidden="false" customHeight="false" outlineLevel="0" collapsed="false">
      <c r="A2378" s="660" t="e">
        <f aca="false">IF(A2377="","",IF(A2377=#REF!*12,"",+A2377+1))</f>
        <v>#REF!</v>
      </c>
      <c r="B2378" s="661" t="e">
        <f aca="false">IF(A2378="","",+B2377)</f>
        <v>#REF!</v>
      </c>
      <c r="C2378" s="661" t="e">
        <f aca="false">IF(A2378="","",IF(#REF!+'Plano Prestação Mensal Proposta'!A2378&gt;120,0,ROUND(IF(B2378&gt;0.045,(0.045*0.5),(0.5)*B2378),7)))</f>
        <v>#REF!</v>
      </c>
      <c r="D2378" s="661" t="e">
        <f aca="false">IF(A2378="","",+B2378-C2378)</f>
        <v>#REF!</v>
      </c>
      <c r="E2378" s="662" t="e">
        <f aca="false">IF(A2378="","",IF(F2377="","",+E2377-F2377))</f>
        <v>#REF!</v>
      </c>
      <c r="F2378" s="662" t="e">
        <f aca="false">IF(A2378="","",IF(J2378="","",+J2378-H2378))</f>
        <v>#REF!</v>
      </c>
      <c r="G2378" s="662" t="e">
        <f aca="false">IF(A2378="","",IF(E2378="","",ROUND(+E2378*((1+B2378)^(1/12)-1),2)))</f>
        <v>#REF!</v>
      </c>
      <c r="H2378" s="662" t="e">
        <f aca="false">IF(A2378="","",IF(E2378="","",ROUND(+E2378*((1+D2378)^(1/12)-1),2)))</f>
        <v>#REF!</v>
      </c>
      <c r="I2378" s="662" t="e">
        <f aca="false">IF(A2378="","",+G2378-H2378)</f>
        <v>#REF!</v>
      </c>
      <c r="J2378" s="662" t="e">
        <f aca="false">IF(A2378="","",IF(#REF!="","",PMT((1+D2378)^(1/12)-1,(#REF!*12)-A2378+1,-E2378)))</f>
        <v>#REF!</v>
      </c>
    </row>
    <row r="2379" customFormat="false" ht="14.25" hidden="false" customHeight="false" outlineLevel="0" collapsed="false">
      <c r="A2379" s="660" t="e">
        <f aca="false">IF(A2378="","",IF(A2378=#REF!*12,"",+A2378+1))</f>
        <v>#REF!</v>
      </c>
      <c r="B2379" s="661" t="e">
        <f aca="false">IF(A2379="","",+B2378)</f>
        <v>#REF!</v>
      </c>
      <c r="C2379" s="661" t="e">
        <f aca="false">IF(A2379="","",IF(#REF!+'Plano Prestação Mensal Proposta'!A2379&gt;120,0,ROUND(IF(B2379&gt;0.045,(0.045*0.5),(0.5)*B2379),7)))</f>
        <v>#REF!</v>
      </c>
      <c r="D2379" s="661" t="e">
        <f aca="false">IF(A2379="","",+B2379-C2379)</f>
        <v>#REF!</v>
      </c>
      <c r="E2379" s="662" t="e">
        <f aca="false">IF(A2379="","",IF(F2378="","",+E2378-F2378))</f>
        <v>#REF!</v>
      </c>
      <c r="F2379" s="662" t="e">
        <f aca="false">IF(A2379="","",IF(J2379="","",+J2379-H2379))</f>
        <v>#REF!</v>
      </c>
      <c r="G2379" s="662" t="e">
        <f aca="false">IF(A2379="","",IF(E2379="","",ROUND(+E2379*((1+B2379)^(1/12)-1),2)))</f>
        <v>#REF!</v>
      </c>
      <c r="H2379" s="662" t="e">
        <f aca="false">IF(A2379="","",IF(E2379="","",ROUND(+E2379*((1+D2379)^(1/12)-1),2)))</f>
        <v>#REF!</v>
      </c>
      <c r="I2379" s="662" t="e">
        <f aca="false">IF(A2379="","",+G2379-H2379)</f>
        <v>#REF!</v>
      </c>
      <c r="J2379" s="662" t="e">
        <f aca="false">IF(A2379="","",IF(#REF!="","",PMT((1+D2379)^(1/12)-1,(#REF!*12)-A2379+1,-E2379)))</f>
        <v>#REF!</v>
      </c>
    </row>
    <row r="2380" customFormat="false" ht="14.25" hidden="false" customHeight="false" outlineLevel="0" collapsed="false">
      <c r="A2380" s="660" t="e">
        <f aca="false">IF(A2379="","",IF(A2379=#REF!*12,"",+A2379+1))</f>
        <v>#REF!</v>
      </c>
      <c r="B2380" s="661" t="e">
        <f aca="false">IF(A2380="","",+B2379)</f>
        <v>#REF!</v>
      </c>
      <c r="C2380" s="661" t="e">
        <f aca="false">IF(A2380="","",IF(#REF!+'Plano Prestação Mensal Proposta'!A2380&gt;120,0,ROUND(IF(B2380&gt;0.045,(0.045*0.5),(0.5)*B2380),7)))</f>
        <v>#REF!</v>
      </c>
      <c r="D2380" s="661" t="e">
        <f aca="false">IF(A2380="","",+B2380-C2380)</f>
        <v>#REF!</v>
      </c>
      <c r="E2380" s="662" t="e">
        <f aca="false">IF(A2380="","",IF(F2379="","",+E2379-F2379))</f>
        <v>#REF!</v>
      </c>
      <c r="F2380" s="662" t="e">
        <f aca="false">IF(A2380="","",IF(J2380="","",+J2380-H2380))</f>
        <v>#REF!</v>
      </c>
      <c r="G2380" s="662" t="e">
        <f aca="false">IF(A2380="","",IF(E2380="","",ROUND(+E2380*((1+B2380)^(1/12)-1),2)))</f>
        <v>#REF!</v>
      </c>
      <c r="H2380" s="662" t="e">
        <f aca="false">IF(A2380="","",IF(E2380="","",ROUND(+E2380*((1+D2380)^(1/12)-1),2)))</f>
        <v>#REF!</v>
      </c>
      <c r="I2380" s="662" t="e">
        <f aca="false">IF(A2380="","",+G2380-H2380)</f>
        <v>#REF!</v>
      </c>
      <c r="J2380" s="662" t="e">
        <f aca="false">IF(A2380="","",IF(#REF!="","",PMT((1+D2380)^(1/12)-1,(#REF!*12)-A2380+1,-E2380)))</f>
        <v>#REF!</v>
      </c>
    </row>
    <row r="2381" customFormat="false" ht="14.25" hidden="false" customHeight="false" outlineLevel="0" collapsed="false">
      <c r="A2381" s="660" t="e">
        <f aca="false">IF(A2380="","",IF(A2380=#REF!*12,"",+A2380+1))</f>
        <v>#REF!</v>
      </c>
      <c r="B2381" s="661" t="e">
        <f aca="false">IF(A2381="","",+B2380)</f>
        <v>#REF!</v>
      </c>
      <c r="C2381" s="661" t="e">
        <f aca="false">IF(A2381="","",IF(#REF!+'Plano Prestação Mensal Proposta'!A2381&gt;120,0,ROUND(IF(B2381&gt;0.045,(0.045*0.5),(0.5)*B2381),7)))</f>
        <v>#REF!</v>
      </c>
      <c r="D2381" s="661" t="e">
        <f aca="false">IF(A2381="","",+B2381-C2381)</f>
        <v>#REF!</v>
      </c>
      <c r="E2381" s="662" t="e">
        <f aca="false">IF(A2381="","",IF(F2380="","",+E2380-F2380))</f>
        <v>#REF!</v>
      </c>
      <c r="F2381" s="662" t="e">
        <f aca="false">IF(A2381="","",IF(J2381="","",+J2381-H2381))</f>
        <v>#REF!</v>
      </c>
      <c r="G2381" s="662" t="e">
        <f aca="false">IF(A2381="","",IF(E2381="","",ROUND(+E2381*((1+B2381)^(1/12)-1),2)))</f>
        <v>#REF!</v>
      </c>
      <c r="H2381" s="662" t="e">
        <f aca="false">IF(A2381="","",IF(E2381="","",ROUND(+E2381*((1+D2381)^(1/12)-1),2)))</f>
        <v>#REF!</v>
      </c>
      <c r="I2381" s="662" t="e">
        <f aca="false">IF(A2381="","",+G2381-H2381)</f>
        <v>#REF!</v>
      </c>
      <c r="J2381" s="662" t="e">
        <f aca="false">IF(A2381="","",IF(#REF!="","",PMT((1+D2381)^(1/12)-1,(#REF!*12)-A2381+1,-E2381)))</f>
        <v>#REF!</v>
      </c>
    </row>
    <row r="2382" customFormat="false" ht="14.25" hidden="false" customHeight="false" outlineLevel="0" collapsed="false">
      <c r="A2382" s="660" t="e">
        <f aca="false">IF(A2381="","",IF(A2381=#REF!*12,"",+A2381+1))</f>
        <v>#REF!</v>
      </c>
      <c r="B2382" s="661" t="e">
        <f aca="false">IF(A2382="","",+B2381)</f>
        <v>#REF!</v>
      </c>
      <c r="C2382" s="661" t="e">
        <f aca="false">IF(A2382="","",IF(#REF!+'Plano Prestação Mensal Proposta'!A2382&gt;120,0,ROUND(IF(B2382&gt;0.045,(0.045*0.5),(0.5)*B2382),7)))</f>
        <v>#REF!</v>
      </c>
      <c r="D2382" s="661" t="e">
        <f aca="false">IF(A2382="","",+B2382-C2382)</f>
        <v>#REF!</v>
      </c>
      <c r="E2382" s="662" t="e">
        <f aca="false">IF(A2382="","",IF(F2381="","",+E2381-F2381))</f>
        <v>#REF!</v>
      </c>
      <c r="F2382" s="662" t="e">
        <f aca="false">IF(A2382="","",IF(J2382="","",+J2382-H2382))</f>
        <v>#REF!</v>
      </c>
      <c r="G2382" s="662" t="e">
        <f aca="false">IF(A2382="","",IF(E2382="","",ROUND(+E2382*((1+B2382)^(1/12)-1),2)))</f>
        <v>#REF!</v>
      </c>
      <c r="H2382" s="662" t="e">
        <f aca="false">IF(A2382="","",IF(E2382="","",ROUND(+E2382*((1+D2382)^(1/12)-1),2)))</f>
        <v>#REF!</v>
      </c>
      <c r="I2382" s="662" t="e">
        <f aca="false">IF(A2382="","",+G2382-H2382)</f>
        <v>#REF!</v>
      </c>
      <c r="J2382" s="662" t="e">
        <f aca="false">IF(A2382="","",IF(#REF!="","",PMT((1+D2382)^(1/12)-1,(#REF!*12)-A2382+1,-E2382)))</f>
        <v>#REF!</v>
      </c>
    </row>
    <row r="2383" customFormat="false" ht="14.25" hidden="false" customHeight="false" outlineLevel="0" collapsed="false">
      <c r="A2383" s="660" t="e">
        <f aca="false">IF(A2382="","",IF(A2382=#REF!*12,"",+A2382+1))</f>
        <v>#REF!</v>
      </c>
      <c r="B2383" s="661" t="e">
        <f aca="false">IF(A2383="","",+B2382)</f>
        <v>#REF!</v>
      </c>
      <c r="C2383" s="661" t="e">
        <f aca="false">IF(A2383="","",IF(#REF!+'Plano Prestação Mensal Proposta'!A2383&gt;120,0,ROUND(IF(B2383&gt;0.045,(0.045*0.5),(0.5)*B2383),7)))</f>
        <v>#REF!</v>
      </c>
      <c r="D2383" s="661" t="e">
        <f aca="false">IF(A2383="","",+B2383-C2383)</f>
        <v>#REF!</v>
      </c>
      <c r="E2383" s="662" t="e">
        <f aca="false">IF(A2383="","",IF(F2382="","",+E2382-F2382))</f>
        <v>#REF!</v>
      </c>
      <c r="F2383" s="662" t="e">
        <f aca="false">IF(A2383="","",IF(J2383="","",+J2383-H2383))</f>
        <v>#REF!</v>
      </c>
      <c r="G2383" s="662" t="e">
        <f aca="false">IF(A2383="","",IF(E2383="","",ROUND(+E2383*((1+B2383)^(1/12)-1),2)))</f>
        <v>#REF!</v>
      </c>
      <c r="H2383" s="662" t="e">
        <f aca="false">IF(A2383="","",IF(E2383="","",ROUND(+E2383*((1+D2383)^(1/12)-1),2)))</f>
        <v>#REF!</v>
      </c>
      <c r="I2383" s="662" t="e">
        <f aca="false">IF(A2383="","",+G2383-H2383)</f>
        <v>#REF!</v>
      </c>
      <c r="J2383" s="662" t="e">
        <f aca="false">IF(A2383="","",IF(#REF!="","",PMT((1+D2383)^(1/12)-1,(#REF!*12)-A2383+1,-E2383)))</f>
        <v>#REF!</v>
      </c>
    </row>
    <row r="2384" customFormat="false" ht="14.25" hidden="false" customHeight="false" outlineLevel="0" collapsed="false">
      <c r="A2384" s="660" t="e">
        <f aca="false">IF(A2383="","",IF(A2383=#REF!*12,"",+A2383+1))</f>
        <v>#REF!</v>
      </c>
      <c r="B2384" s="661" t="e">
        <f aca="false">IF(A2384="","",+B2383)</f>
        <v>#REF!</v>
      </c>
      <c r="C2384" s="661" t="e">
        <f aca="false">IF(A2384="","",IF(#REF!+'Plano Prestação Mensal Proposta'!A2384&gt;120,0,ROUND(IF(B2384&gt;0.045,(0.045*0.5),(0.5)*B2384),7)))</f>
        <v>#REF!</v>
      </c>
      <c r="D2384" s="661" t="e">
        <f aca="false">IF(A2384="","",+B2384-C2384)</f>
        <v>#REF!</v>
      </c>
      <c r="E2384" s="662" t="e">
        <f aca="false">IF(A2384="","",IF(F2383="","",+E2383-F2383))</f>
        <v>#REF!</v>
      </c>
      <c r="F2384" s="662" t="e">
        <f aca="false">IF(A2384="","",IF(J2384="","",+J2384-H2384))</f>
        <v>#REF!</v>
      </c>
      <c r="G2384" s="662" t="e">
        <f aca="false">IF(A2384="","",IF(E2384="","",ROUND(+E2384*((1+B2384)^(1/12)-1),2)))</f>
        <v>#REF!</v>
      </c>
      <c r="H2384" s="662" t="e">
        <f aca="false">IF(A2384="","",IF(E2384="","",ROUND(+E2384*((1+D2384)^(1/12)-1),2)))</f>
        <v>#REF!</v>
      </c>
      <c r="I2384" s="662" t="e">
        <f aca="false">IF(A2384="","",+G2384-H2384)</f>
        <v>#REF!</v>
      </c>
      <c r="J2384" s="662" t="e">
        <f aca="false">IF(A2384="","",IF(#REF!="","",PMT((1+D2384)^(1/12)-1,(#REF!*12)-A2384+1,-E2384)))</f>
        <v>#REF!</v>
      </c>
    </row>
    <row r="2385" customFormat="false" ht="14.25" hidden="false" customHeight="false" outlineLevel="0" collapsed="false">
      <c r="A2385" s="660" t="e">
        <f aca="false">IF(A2384="","",IF(A2384=#REF!*12,"",+A2384+1))</f>
        <v>#REF!</v>
      </c>
      <c r="B2385" s="661" t="e">
        <f aca="false">IF(A2385="","",+B2384)</f>
        <v>#REF!</v>
      </c>
      <c r="C2385" s="661" t="e">
        <f aca="false">IF(A2385="","",IF(#REF!+'Plano Prestação Mensal Proposta'!A2385&gt;120,0,ROUND(IF(B2385&gt;0.045,(0.045*0.5),(0.5)*B2385),7)))</f>
        <v>#REF!</v>
      </c>
      <c r="D2385" s="661" t="e">
        <f aca="false">IF(A2385="","",+B2385-C2385)</f>
        <v>#REF!</v>
      </c>
      <c r="E2385" s="662" t="e">
        <f aca="false">IF(A2385="","",IF(F2384="","",+E2384-F2384))</f>
        <v>#REF!</v>
      </c>
      <c r="F2385" s="662" t="e">
        <f aca="false">IF(A2385="","",IF(J2385="","",+J2385-H2385))</f>
        <v>#REF!</v>
      </c>
      <c r="G2385" s="662" t="e">
        <f aca="false">IF(A2385="","",IF(E2385="","",ROUND(+E2385*((1+B2385)^(1/12)-1),2)))</f>
        <v>#REF!</v>
      </c>
      <c r="H2385" s="662" t="e">
        <f aca="false">IF(A2385="","",IF(E2385="","",ROUND(+E2385*((1+D2385)^(1/12)-1),2)))</f>
        <v>#REF!</v>
      </c>
      <c r="I2385" s="662" t="e">
        <f aca="false">IF(A2385="","",+G2385-H2385)</f>
        <v>#REF!</v>
      </c>
      <c r="J2385" s="662" t="e">
        <f aca="false">IF(A2385="","",IF(#REF!="","",PMT((1+D2385)^(1/12)-1,(#REF!*12)-A2385+1,-E2385)))</f>
        <v>#REF!</v>
      </c>
    </row>
    <row r="2386" customFormat="false" ht="14.25" hidden="false" customHeight="false" outlineLevel="0" collapsed="false">
      <c r="A2386" s="660" t="e">
        <f aca="false">IF(A2385="","",IF(A2385=#REF!*12,"",+A2385+1))</f>
        <v>#REF!</v>
      </c>
      <c r="B2386" s="661" t="e">
        <f aca="false">IF(A2386="","",+B2385)</f>
        <v>#REF!</v>
      </c>
      <c r="C2386" s="661" t="e">
        <f aca="false">IF(A2386="","",IF(#REF!+'Plano Prestação Mensal Proposta'!A2386&gt;120,0,ROUND(IF(B2386&gt;0.045,(0.045*0.5),(0.5)*B2386),7)))</f>
        <v>#REF!</v>
      </c>
      <c r="D2386" s="661" t="e">
        <f aca="false">IF(A2386="","",+B2386-C2386)</f>
        <v>#REF!</v>
      </c>
      <c r="E2386" s="662" t="e">
        <f aca="false">IF(A2386="","",IF(F2385="","",+E2385-F2385))</f>
        <v>#REF!</v>
      </c>
      <c r="F2386" s="662" t="e">
        <f aca="false">IF(A2386="","",IF(J2386="","",+J2386-H2386))</f>
        <v>#REF!</v>
      </c>
      <c r="G2386" s="662" t="e">
        <f aca="false">IF(A2386="","",IF(E2386="","",ROUND(+E2386*((1+B2386)^(1/12)-1),2)))</f>
        <v>#REF!</v>
      </c>
      <c r="H2386" s="662" t="e">
        <f aca="false">IF(A2386="","",IF(E2386="","",ROUND(+E2386*((1+D2386)^(1/12)-1),2)))</f>
        <v>#REF!</v>
      </c>
      <c r="I2386" s="662" t="e">
        <f aca="false">IF(A2386="","",+G2386-H2386)</f>
        <v>#REF!</v>
      </c>
      <c r="J2386" s="662" t="e">
        <f aca="false">IF(A2386="","",IF(#REF!="","",PMT((1+D2386)^(1/12)-1,(#REF!*12)-A2386+1,-E2386)))</f>
        <v>#REF!</v>
      </c>
    </row>
    <row r="2387" customFormat="false" ht="14.25" hidden="false" customHeight="false" outlineLevel="0" collapsed="false">
      <c r="A2387" s="660" t="e">
        <f aca="false">IF(A2386="","",IF(A2386=#REF!*12,"",+A2386+1))</f>
        <v>#REF!</v>
      </c>
      <c r="B2387" s="661" t="e">
        <f aca="false">IF(A2387="","",+B2386)</f>
        <v>#REF!</v>
      </c>
      <c r="C2387" s="661" t="e">
        <f aca="false">IF(A2387="","",IF(#REF!+'Plano Prestação Mensal Proposta'!A2387&gt;120,0,ROUND(IF(B2387&gt;0.045,(0.045*0.5),(0.5)*B2387),7)))</f>
        <v>#REF!</v>
      </c>
      <c r="D2387" s="661" t="e">
        <f aca="false">IF(A2387="","",+B2387-C2387)</f>
        <v>#REF!</v>
      </c>
      <c r="E2387" s="662" t="e">
        <f aca="false">IF(A2387="","",IF(F2386="","",+E2386-F2386))</f>
        <v>#REF!</v>
      </c>
      <c r="F2387" s="662" t="e">
        <f aca="false">IF(A2387="","",IF(J2387="","",+J2387-H2387))</f>
        <v>#REF!</v>
      </c>
      <c r="G2387" s="662" t="e">
        <f aca="false">IF(A2387="","",IF(E2387="","",ROUND(+E2387*((1+B2387)^(1/12)-1),2)))</f>
        <v>#REF!</v>
      </c>
      <c r="H2387" s="662" t="e">
        <f aca="false">IF(A2387="","",IF(E2387="","",ROUND(+E2387*((1+D2387)^(1/12)-1),2)))</f>
        <v>#REF!</v>
      </c>
      <c r="I2387" s="662" t="e">
        <f aca="false">IF(A2387="","",+G2387-H2387)</f>
        <v>#REF!</v>
      </c>
      <c r="J2387" s="662" t="e">
        <f aca="false">IF(A2387="","",IF(#REF!="","",PMT((1+D2387)^(1/12)-1,(#REF!*12)-A2387+1,-E2387)))</f>
        <v>#REF!</v>
      </c>
    </row>
    <row r="2388" customFormat="false" ht="14.25" hidden="false" customHeight="false" outlineLevel="0" collapsed="false">
      <c r="A2388" s="660" t="e">
        <f aca="false">IF(A2387="","",IF(A2387=#REF!*12,"",+A2387+1))</f>
        <v>#REF!</v>
      </c>
      <c r="B2388" s="661" t="e">
        <f aca="false">IF(A2388="","",+B2387)</f>
        <v>#REF!</v>
      </c>
      <c r="C2388" s="661" t="e">
        <f aca="false">IF(A2388="","",IF(#REF!+'Plano Prestação Mensal Proposta'!A2388&gt;120,0,ROUND(IF(B2388&gt;0.045,(0.045*0.5),(0.5)*B2388),7)))</f>
        <v>#REF!</v>
      </c>
      <c r="D2388" s="661" t="e">
        <f aca="false">IF(A2388="","",+B2388-C2388)</f>
        <v>#REF!</v>
      </c>
      <c r="E2388" s="662" t="e">
        <f aca="false">IF(A2388="","",IF(F2387="","",+E2387-F2387))</f>
        <v>#REF!</v>
      </c>
      <c r="F2388" s="662" t="e">
        <f aca="false">IF(A2388="","",IF(J2388="","",+J2388-H2388))</f>
        <v>#REF!</v>
      </c>
      <c r="G2388" s="662" t="e">
        <f aca="false">IF(A2388="","",IF(E2388="","",ROUND(+E2388*((1+B2388)^(1/12)-1),2)))</f>
        <v>#REF!</v>
      </c>
      <c r="H2388" s="662" t="e">
        <f aca="false">IF(A2388="","",IF(E2388="","",ROUND(+E2388*((1+D2388)^(1/12)-1),2)))</f>
        <v>#REF!</v>
      </c>
      <c r="I2388" s="662" t="e">
        <f aca="false">IF(A2388="","",+G2388-H2388)</f>
        <v>#REF!</v>
      </c>
      <c r="J2388" s="662" t="e">
        <f aca="false">IF(A2388="","",IF(#REF!="","",PMT((1+D2388)^(1/12)-1,(#REF!*12)-A2388+1,-E2388)))</f>
        <v>#REF!</v>
      </c>
    </row>
    <row r="2389" customFormat="false" ht="14.25" hidden="false" customHeight="false" outlineLevel="0" collapsed="false">
      <c r="A2389" s="660" t="e">
        <f aca="false">IF(A2388="","",IF(A2388=#REF!*12,"",+A2388+1))</f>
        <v>#REF!</v>
      </c>
      <c r="B2389" s="661" t="e">
        <f aca="false">IF(A2389="","",+B2388)</f>
        <v>#REF!</v>
      </c>
      <c r="C2389" s="661" t="e">
        <f aca="false">IF(A2389="","",IF(#REF!+'Plano Prestação Mensal Proposta'!A2389&gt;120,0,ROUND(IF(B2389&gt;0.045,(0.045*0.5),(0.5)*B2389),7)))</f>
        <v>#REF!</v>
      </c>
      <c r="D2389" s="661" t="e">
        <f aca="false">IF(A2389="","",+B2389-C2389)</f>
        <v>#REF!</v>
      </c>
      <c r="E2389" s="662" t="e">
        <f aca="false">IF(A2389="","",IF(F2388="","",+E2388-F2388))</f>
        <v>#REF!</v>
      </c>
      <c r="F2389" s="662" t="e">
        <f aca="false">IF(A2389="","",IF(J2389="","",+J2389-H2389))</f>
        <v>#REF!</v>
      </c>
      <c r="G2389" s="662" t="e">
        <f aca="false">IF(A2389="","",IF(E2389="","",ROUND(+E2389*((1+B2389)^(1/12)-1),2)))</f>
        <v>#REF!</v>
      </c>
      <c r="H2389" s="662" t="e">
        <f aca="false">IF(A2389="","",IF(E2389="","",ROUND(+E2389*((1+D2389)^(1/12)-1),2)))</f>
        <v>#REF!</v>
      </c>
      <c r="I2389" s="662" t="e">
        <f aca="false">IF(A2389="","",+G2389-H2389)</f>
        <v>#REF!</v>
      </c>
      <c r="J2389" s="662" t="e">
        <f aca="false">IF(A2389="","",IF(#REF!="","",PMT((1+D2389)^(1/12)-1,(#REF!*12)-A2389+1,-E2389)))</f>
        <v>#REF!</v>
      </c>
    </row>
    <row r="2390" customFormat="false" ht="14.25" hidden="false" customHeight="false" outlineLevel="0" collapsed="false">
      <c r="A2390" s="660" t="e">
        <f aca="false">IF(A2389="","",IF(A2389=#REF!*12,"",+A2389+1))</f>
        <v>#REF!</v>
      </c>
      <c r="B2390" s="661" t="e">
        <f aca="false">IF(A2390="","",+B2389)</f>
        <v>#REF!</v>
      </c>
      <c r="C2390" s="661" t="e">
        <f aca="false">IF(A2390="","",IF(#REF!+'Plano Prestação Mensal Proposta'!A2390&gt;120,0,ROUND(IF(B2390&gt;0.045,(0.045*0.5),(0.5)*B2390),7)))</f>
        <v>#REF!</v>
      </c>
      <c r="D2390" s="661" t="e">
        <f aca="false">IF(A2390="","",+B2390-C2390)</f>
        <v>#REF!</v>
      </c>
      <c r="E2390" s="662" t="e">
        <f aca="false">IF(A2390="","",IF(F2389="","",+E2389-F2389))</f>
        <v>#REF!</v>
      </c>
      <c r="F2390" s="662" t="e">
        <f aca="false">IF(A2390="","",IF(J2390="","",+J2390-H2390))</f>
        <v>#REF!</v>
      </c>
      <c r="G2390" s="662" t="e">
        <f aca="false">IF(A2390="","",IF(E2390="","",ROUND(+E2390*((1+B2390)^(1/12)-1),2)))</f>
        <v>#REF!</v>
      </c>
      <c r="H2390" s="662" t="e">
        <f aca="false">IF(A2390="","",IF(E2390="","",ROUND(+E2390*((1+D2390)^(1/12)-1),2)))</f>
        <v>#REF!</v>
      </c>
      <c r="I2390" s="662" t="e">
        <f aca="false">IF(A2390="","",+G2390-H2390)</f>
        <v>#REF!</v>
      </c>
      <c r="J2390" s="662" t="e">
        <f aca="false">IF(A2390="","",IF(#REF!="","",PMT((1+D2390)^(1/12)-1,(#REF!*12)-A2390+1,-E2390)))</f>
        <v>#REF!</v>
      </c>
    </row>
    <row r="2391" customFormat="false" ht="14.25" hidden="false" customHeight="false" outlineLevel="0" collapsed="false">
      <c r="A2391" s="660" t="e">
        <f aca="false">IF(A2390="","",IF(A2390=#REF!*12,"",+A2390+1))</f>
        <v>#REF!</v>
      </c>
      <c r="B2391" s="661" t="e">
        <f aca="false">IF(A2391="","",+B2390)</f>
        <v>#REF!</v>
      </c>
      <c r="C2391" s="661" t="e">
        <f aca="false">IF(A2391="","",IF(#REF!+'Plano Prestação Mensal Proposta'!A2391&gt;120,0,ROUND(IF(B2391&gt;0.045,(0.045*0.5),(0.5)*B2391),7)))</f>
        <v>#REF!</v>
      </c>
      <c r="D2391" s="661" t="e">
        <f aca="false">IF(A2391="","",+B2391-C2391)</f>
        <v>#REF!</v>
      </c>
      <c r="E2391" s="662" t="e">
        <f aca="false">IF(A2391="","",IF(F2390="","",+E2390-F2390))</f>
        <v>#REF!</v>
      </c>
      <c r="F2391" s="662" t="e">
        <f aca="false">IF(A2391="","",IF(J2391="","",+J2391-H2391))</f>
        <v>#REF!</v>
      </c>
      <c r="G2391" s="662" t="e">
        <f aca="false">IF(A2391="","",IF(E2391="","",ROUND(+E2391*((1+B2391)^(1/12)-1),2)))</f>
        <v>#REF!</v>
      </c>
      <c r="H2391" s="662" t="e">
        <f aca="false">IF(A2391="","",IF(E2391="","",ROUND(+E2391*((1+D2391)^(1/12)-1),2)))</f>
        <v>#REF!</v>
      </c>
      <c r="I2391" s="662" t="e">
        <f aca="false">IF(A2391="","",+G2391-H2391)</f>
        <v>#REF!</v>
      </c>
      <c r="J2391" s="662" t="e">
        <f aca="false">IF(A2391="","",IF(#REF!="","",PMT((1+D2391)^(1/12)-1,(#REF!*12)-A2391+1,-E2391)))</f>
        <v>#REF!</v>
      </c>
    </row>
    <row r="2392" customFormat="false" ht="14.25" hidden="false" customHeight="false" outlineLevel="0" collapsed="false">
      <c r="A2392" s="660" t="e">
        <f aca="false">IF(A2391="","",IF(A2391=#REF!*12,"",+A2391+1))</f>
        <v>#REF!</v>
      </c>
      <c r="B2392" s="661" t="e">
        <f aca="false">IF(A2392="","",+B2391)</f>
        <v>#REF!</v>
      </c>
      <c r="C2392" s="661" t="e">
        <f aca="false">IF(A2392="","",IF(#REF!+'Plano Prestação Mensal Proposta'!A2392&gt;120,0,ROUND(IF(B2392&gt;0.045,(0.045*0.5),(0.5)*B2392),7)))</f>
        <v>#REF!</v>
      </c>
      <c r="D2392" s="661" t="e">
        <f aca="false">IF(A2392="","",+B2392-C2392)</f>
        <v>#REF!</v>
      </c>
      <c r="E2392" s="662" t="e">
        <f aca="false">IF(A2392="","",IF(F2391="","",+E2391-F2391))</f>
        <v>#REF!</v>
      </c>
      <c r="F2392" s="662" t="e">
        <f aca="false">IF(A2392="","",IF(J2392="","",+J2392-H2392))</f>
        <v>#REF!</v>
      </c>
      <c r="G2392" s="662" t="e">
        <f aca="false">IF(A2392="","",IF(E2392="","",ROUND(+E2392*((1+B2392)^(1/12)-1),2)))</f>
        <v>#REF!</v>
      </c>
      <c r="H2392" s="662" t="e">
        <f aca="false">IF(A2392="","",IF(E2392="","",ROUND(+E2392*((1+D2392)^(1/12)-1),2)))</f>
        <v>#REF!</v>
      </c>
      <c r="I2392" s="662" t="e">
        <f aca="false">IF(A2392="","",+G2392-H2392)</f>
        <v>#REF!</v>
      </c>
      <c r="J2392" s="662" t="e">
        <f aca="false">IF(A2392="","",IF(#REF!="","",PMT((1+D2392)^(1/12)-1,(#REF!*12)-A2392+1,-E2392)))</f>
        <v>#REF!</v>
      </c>
    </row>
    <row r="2393" customFormat="false" ht="14.25" hidden="false" customHeight="false" outlineLevel="0" collapsed="false">
      <c r="A2393" s="660" t="e">
        <f aca="false">IF(A2392="","",IF(A2392=#REF!*12,"",+A2392+1))</f>
        <v>#REF!</v>
      </c>
      <c r="B2393" s="661" t="e">
        <f aca="false">IF(A2393="","",+B2392)</f>
        <v>#REF!</v>
      </c>
      <c r="C2393" s="661" t="e">
        <f aca="false">IF(A2393="","",IF(#REF!+'Plano Prestação Mensal Proposta'!A2393&gt;120,0,ROUND(IF(B2393&gt;0.045,(0.045*0.5),(0.5)*B2393),7)))</f>
        <v>#REF!</v>
      </c>
      <c r="D2393" s="661" t="e">
        <f aca="false">IF(A2393="","",+B2393-C2393)</f>
        <v>#REF!</v>
      </c>
      <c r="E2393" s="662" t="e">
        <f aca="false">IF(A2393="","",IF(F2392="","",+E2392-F2392))</f>
        <v>#REF!</v>
      </c>
      <c r="F2393" s="662" t="e">
        <f aca="false">IF(A2393="","",IF(J2393="","",+J2393-H2393))</f>
        <v>#REF!</v>
      </c>
      <c r="G2393" s="662" t="e">
        <f aca="false">IF(A2393="","",IF(E2393="","",ROUND(+E2393*((1+B2393)^(1/12)-1),2)))</f>
        <v>#REF!</v>
      </c>
      <c r="H2393" s="662" t="e">
        <f aca="false">IF(A2393="","",IF(E2393="","",ROUND(+E2393*((1+D2393)^(1/12)-1),2)))</f>
        <v>#REF!</v>
      </c>
      <c r="I2393" s="662" t="e">
        <f aca="false">IF(A2393="","",+G2393-H2393)</f>
        <v>#REF!</v>
      </c>
      <c r="J2393" s="662" t="e">
        <f aca="false">IF(A2393="","",IF(#REF!="","",PMT((1+D2393)^(1/12)-1,(#REF!*12)-A2393+1,-E2393)))</f>
        <v>#REF!</v>
      </c>
    </row>
    <row r="2394" customFormat="false" ht="14.25" hidden="false" customHeight="false" outlineLevel="0" collapsed="false">
      <c r="A2394" s="660" t="e">
        <f aca="false">IF(A2393="","",IF(A2393=#REF!*12,"",+A2393+1))</f>
        <v>#REF!</v>
      </c>
      <c r="B2394" s="661" t="e">
        <f aca="false">IF(A2394="","",+B2393)</f>
        <v>#REF!</v>
      </c>
      <c r="C2394" s="661" t="e">
        <f aca="false">IF(A2394="","",IF(#REF!+'Plano Prestação Mensal Proposta'!A2394&gt;120,0,ROUND(IF(B2394&gt;0.045,(0.045*0.5),(0.5)*B2394),7)))</f>
        <v>#REF!</v>
      </c>
      <c r="D2394" s="661" t="e">
        <f aca="false">IF(A2394="","",+B2394-C2394)</f>
        <v>#REF!</v>
      </c>
      <c r="E2394" s="662" t="e">
        <f aca="false">IF(A2394="","",IF(F2393="","",+E2393-F2393))</f>
        <v>#REF!</v>
      </c>
      <c r="F2394" s="662" t="e">
        <f aca="false">IF(A2394="","",IF(J2394="","",+J2394-H2394))</f>
        <v>#REF!</v>
      </c>
      <c r="G2394" s="662" t="e">
        <f aca="false">IF(A2394="","",IF(E2394="","",ROUND(+E2394*((1+B2394)^(1/12)-1),2)))</f>
        <v>#REF!</v>
      </c>
      <c r="H2394" s="662" t="e">
        <f aca="false">IF(A2394="","",IF(E2394="","",ROUND(+E2394*((1+D2394)^(1/12)-1),2)))</f>
        <v>#REF!</v>
      </c>
      <c r="I2394" s="662" t="e">
        <f aca="false">IF(A2394="","",+G2394-H2394)</f>
        <v>#REF!</v>
      </c>
      <c r="J2394" s="662" t="e">
        <f aca="false">IF(A2394="","",IF(#REF!="","",PMT((1+D2394)^(1/12)-1,(#REF!*12)-A2394+1,-E2394)))</f>
        <v>#REF!</v>
      </c>
    </row>
    <row r="2395" customFormat="false" ht="14.25" hidden="false" customHeight="false" outlineLevel="0" collapsed="false">
      <c r="A2395" s="660" t="e">
        <f aca="false">IF(A2394="","",IF(A2394=#REF!*12,"",+A2394+1))</f>
        <v>#REF!</v>
      </c>
      <c r="B2395" s="661" t="e">
        <f aca="false">IF(A2395="","",+B2394)</f>
        <v>#REF!</v>
      </c>
      <c r="C2395" s="661" t="e">
        <f aca="false">IF(A2395="","",IF(#REF!+'Plano Prestação Mensal Proposta'!A2395&gt;120,0,ROUND(IF(B2395&gt;0.045,(0.045*0.5),(0.5)*B2395),7)))</f>
        <v>#REF!</v>
      </c>
      <c r="D2395" s="661" t="e">
        <f aca="false">IF(A2395="","",+B2395-C2395)</f>
        <v>#REF!</v>
      </c>
      <c r="E2395" s="662" t="e">
        <f aca="false">IF(A2395="","",IF(F2394="","",+E2394-F2394))</f>
        <v>#REF!</v>
      </c>
      <c r="F2395" s="662" t="e">
        <f aca="false">IF(A2395="","",IF(J2395="","",+J2395-H2395))</f>
        <v>#REF!</v>
      </c>
      <c r="G2395" s="662" t="e">
        <f aca="false">IF(A2395="","",IF(E2395="","",ROUND(+E2395*((1+B2395)^(1/12)-1),2)))</f>
        <v>#REF!</v>
      </c>
      <c r="H2395" s="662" t="e">
        <f aca="false">IF(A2395="","",IF(E2395="","",ROUND(+E2395*((1+D2395)^(1/12)-1),2)))</f>
        <v>#REF!</v>
      </c>
      <c r="I2395" s="662" t="e">
        <f aca="false">IF(A2395="","",+G2395-H2395)</f>
        <v>#REF!</v>
      </c>
      <c r="J2395" s="662" t="e">
        <f aca="false">IF(A2395="","",IF(#REF!="","",PMT((1+D2395)^(1/12)-1,(#REF!*12)-A2395+1,-E2395)))</f>
        <v>#REF!</v>
      </c>
    </row>
    <row r="2396" customFormat="false" ht="14.25" hidden="false" customHeight="false" outlineLevel="0" collapsed="false">
      <c r="A2396" s="660" t="e">
        <f aca="false">IF(A2395="","",IF(A2395=#REF!*12,"",+A2395+1))</f>
        <v>#REF!</v>
      </c>
      <c r="B2396" s="661" t="e">
        <f aca="false">IF(A2396="","",+B2395)</f>
        <v>#REF!</v>
      </c>
      <c r="C2396" s="661" t="e">
        <f aca="false">IF(A2396="","",IF(#REF!+'Plano Prestação Mensal Proposta'!A2396&gt;120,0,ROUND(IF(B2396&gt;0.045,(0.045*0.5),(0.5)*B2396),7)))</f>
        <v>#REF!</v>
      </c>
      <c r="D2396" s="661" t="e">
        <f aca="false">IF(A2396="","",+B2396-C2396)</f>
        <v>#REF!</v>
      </c>
      <c r="E2396" s="662" t="e">
        <f aca="false">IF(A2396="","",IF(F2395="","",+E2395-F2395))</f>
        <v>#REF!</v>
      </c>
      <c r="F2396" s="662" t="e">
        <f aca="false">IF(A2396="","",IF(J2396="","",+J2396-H2396))</f>
        <v>#REF!</v>
      </c>
      <c r="G2396" s="662" t="e">
        <f aca="false">IF(A2396="","",IF(E2396="","",ROUND(+E2396*((1+B2396)^(1/12)-1),2)))</f>
        <v>#REF!</v>
      </c>
      <c r="H2396" s="662" t="e">
        <f aca="false">IF(A2396="","",IF(E2396="","",ROUND(+E2396*((1+D2396)^(1/12)-1),2)))</f>
        <v>#REF!</v>
      </c>
      <c r="I2396" s="662" t="e">
        <f aca="false">IF(A2396="","",+G2396-H2396)</f>
        <v>#REF!</v>
      </c>
      <c r="J2396" s="662" t="e">
        <f aca="false">IF(A2396="","",IF(#REF!="","",PMT((1+D2396)^(1/12)-1,(#REF!*12)-A2396+1,-E2396)))</f>
        <v>#REF!</v>
      </c>
    </row>
    <row r="2397" customFormat="false" ht="14.25" hidden="false" customHeight="false" outlineLevel="0" collapsed="false">
      <c r="A2397" s="660" t="e">
        <f aca="false">IF(A2396="","",IF(A2396=#REF!*12,"",+A2396+1))</f>
        <v>#REF!</v>
      </c>
      <c r="B2397" s="661" t="e">
        <f aca="false">IF(A2397="","",+B2396)</f>
        <v>#REF!</v>
      </c>
      <c r="C2397" s="661" t="e">
        <f aca="false">IF(A2397="","",IF(#REF!+'Plano Prestação Mensal Proposta'!A2397&gt;120,0,ROUND(IF(B2397&gt;0.045,(0.045*0.5),(0.5)*B2397),7)))</f>
        <v>#REF!</v>
      </c>
      <c r="D2397" s="661" t="e">
        <f aca="false">IF(A2397="","",+B2397-C2397)</f>
        <v>#REF!</v>
      </c>
      <c r="E2397" s="662" t="e">
        <f aca="false">IF(A2397="","",IF(F2396="","",+E2396-F2396))</f>
        <v>#REF!</v>
      </c>
      <c r="F2397" s="662" t="e">
        <f aca="false">IF(A2397="","",IF(J2397="","",+J2397-H2397))</f>
        <v>#REF!</v>
      </c>
      <c r="G2397" s="662" t="e">
        <f aca="false">IF(A2397="","",IF(E2397="","",ROUND(+E2397*((1+B2397)^(1/12)-1),2)))</f>
        <v>#REF!</v>
      </c>
      <c r="H2397" s="662" t="e">
        <f aca="false">IF(A2397="","",IF(E2397="","",ROUND(+E2397*((1+D2397)^(1/12)-1),2)))</f>
        <v>#REF!</v>
      </c>
      <c r="I2397" s="662" t="e">
        <f aca="false">IF(A2397="","",+G2397-H2397)</f>
        <v>#REF!</v>
      </c>
      <c r="J2397" s="662" t="e">
        <f aca="false">IF(A2397="","",IF(#REF!="","",PMT((1+D2397)^(1/12)-1,(#REF!*12)-A2397+1,-E2397)))</f>
        <v>#REF!</v>
      </c>
    </row>
    <row r="2398" customFormat="false" ht="14.25" hidden="false" customHeight="false" outlineLevel="0" collapsed="false">
      <c r="A2398" s="660" t="e">
        <f aca="false">IF(A2397="","",IF(A2397=#REF!*12,"",+A2397+1))</f>
        <v>#REF!</v>
      </c>
      <c r="B2398" s="661" t="e">
        <f aca="false">IF(A2398="","",+B2397)</f>
        <v>#REF!</v>
      </c>
      <c r="C2398" s="661" t="e">
        <f aca="false">IF(A2398="","",IF(#REF!+'Plano Prestação Mensal Proposta'!A2398&gt;120,0,ROUND(IF(B2398&gt;0.045,(0.045*0.5),(0.5)*B2398),7)))</f>
        <v>#REF!</v>
      </c>
      <c r="D2398" s="661" t="e">
        <f aca="false">IF(A2398="","",+B2398-C2398)</f>
        <v>#REF!</v>
      </c>
      <c r="E2398" s="662" t="e">
        <f aca="false">IF(A2398="","",IF(F2397="","",+E2397-F2397))</f>
        <v>#REF!</v>
      </c>
      <c r="F2398" s="662" t="e">
        <f aca="false">IF(A2398="","",IF(J2398="","",+J2398-H2398))</f>
        <v>#REF!</v>
      </c>
      <c r="G2398" s="662" t="e">
        <f aca="false">IF(A2398="","",IF(E2398="","",ROUND(+E2398*((1+B2398)^(1/12)-1),2)))</f>
        <v>#REF!</v>
      </c>
      <c r="H2398" s="662" t="e">
        <f aca="false">IF(A2398="","",IF(E2398="","",ROUND(+E2398*((1+D2398)^(1/12)-1),2)))</f>
        <v>#REF!</v>
      </c>
      <c r="I2398" s="662" t="e">
        <f aca="false">IF(A2398="","",+G2398-H2398)</f>
        <v>#REF!</v>
      </c>
      <c r="J2398" s="662" t="e">
        <f aca="false">IF(A2398="","",IF(#REF!="","",PMT((1+D2398)^(1/12)-1,(#REF!*12)-A2398+1,-E2398)))</f>
        <v>#REF!</v>
      </c>
    </row>
    <row r="2399" customFormat="false" ht="14.25" hidden="false" customHeight="false" outlineLevel="0" collapsed="false">
      <c r="A2399" s="660" t="e">
        <f aca="false">IF(A2398="","",IF(A2398=#REF!*12,"",+A2398+1))</f>
        <v>#REF!</v>
      </c>
      <c r="B2399" s="661" t="e">
        <f aca="false">IF(A2399="","",+B2398)</f>
        <v>#REF!</v>
      </c>
      <c r="C2399" s="661" t="e">
        <f aca="false">IF(A2399="","",IF(#REF!+'Plano Prestação Mensal Proposta'!A2399&gt;120,0,ROUND(IF(B2399&gt;0.045,(0.045*0.5),(0.5)*B2399),7)))</f>
        <v>#REF!</v>
      </c>
      <c r="D2399" s="661" t="e">
        <f aca="false">IF(A2399="","",+B2399-C2399)</f>
        <v>#REF!</v>
      </c>
      <c r="E2399" s="662" t="e">
        <f aca="false">IF(A2399="","",IF(F2398="","",+E2398-F2398))</f>
        <v>#REF!</v>
      </c>
      <c r="F2399" s="662" t="e">
        <f aca="false">IF(A2399="","",IF(J2399="","",+J2399-H2399))</f>
        <v>#REF!</v>
      </c>
      <c r="G2399" s="662" t="e">
        <f aca="false">IF(A2399="","",IF(E2399="","",ROUND(+E2399*((1+B2399)^(1/12)-1),2)))</f>
        <v>#REF!</v>
      </c>
      <c r="H2399" s="662" t="e">
        <f aca="false">IF(A2399="","",IF(E2399="","",ROUND(+E2399*((1+D2399)^(1/12)-1),2)))</f>
        <v>#REF!</v>
      </c>
      <c r="I2399" s="662" t="e">
        <f aca="false">IF(A2399="","",+G2399-H2399)</f>
        <v>#REF!</v>
      </c>
      <c r="J2399" s="662" t="e">
        <f aca="false">IF(A2399="","",IF(#REF!="","",PMT((1+D2399)^(1/12)-1,(#REF!*12)-A2399+1,-E2399)))</f>
        <v>#REF!</v>
      </c>
    </row>
    <row r="2400" customFormat="false" ht="14.25" hidden="false" customHeight="false" outlineLevel="0" collapsed="false">
      <c r="A2400" s="660" t="e">
        <f aca="false">IF(A2399="","",IF(A2399=#REF!*12,"",+A2399+1))</f>
        <v>#REF!</v>
      </c>
      <c r="B2400" s="661" t="e">
        <f aca="false">IF(A2400="","",+B2399)</f>
        <v>#REF!</v>
      </c>
      <c r="C2400" s="661" t="e">
        <f aca="false">IF(A2400="","",IF(#REF!+'Plano Prestação Mensal Proposta'!A2400&gt;120,0,ROUND(IF(B2400&gt;0.045,(0.045*0.5),(0.5)*B2400),7)))</f>
        <v>#REF!</v>
      </c>
      <c r="D2400" s="661" t="e">
        <f aca="false">IF(A2400="","",+B2400-C2400)</f>
        <v>#REF!</v>
      </c>
      <c r="E2400" s="662" t="e">
        <f aca="false">IF(A2400="","",IF(F2399="","",+E2399-F2399))</f>
        <v>#REF!</v>
      </c>
      <c r="F2400" s="662" t="e">
        <f aca="false">IF(A2400="","",IF(J2400="","",+J2400-H2400))</f>
        <v>#REF!</v>
      </c>
      <c r="G2400" s="662" t="e">
        <f aca="false">IF(A2400="","",IF(E2400="","",ROUND(+E2400*((1+B2400)^(1/12)-1),2)))</f>
        <v>#REF!</v>
      </c>
      <c r="H2400" s="662" t="e">
        <f aca="false">IF(A2400="","",IF(E2400="","",ROUND(+E2400*((1+D2400)^(1/12)-1),2)))</f>
        <v>#REF!</v>
      </c>
      <c r="I2400" s="662" t="e">
        <f aca="false">IF(A2400="","",+G2400-H2400)</f>
        <v>#REF!</v>
      </c>
      <c r="J2400" s="662" t="e">
        <f aca="false">IF(A2400="","",IF(#REF!="","",PMT((1+D2400)^(1/12)-1,(#REF!*12)-A2400+1,-E2400)))</f>
        <v>#REF!</v>
      </c>
    </row>
    <row r="2401" customFormat="false" ht="14.25" hidden="false" customHeight="false" outlineLevel="0" collapsed="false">
      <c r="A2401" s="660" t="e">
        <f aca="false">IF(A2400="","",IF(A2400=#REF!*12,"",+A2400+1))</f>
        <v>#REF!</v>
      </c>
      <c r="B2401" s="661" t="e">
        <f aca="false">IF(A2401="","",+B2400)</f>
        <v>#REF!</v>
      </c>
      <c r="C2401" s="661" t="e">
        <f aca="false">IF(A2401="","",IF(#REF!+'Plano Prestação Mensal Proposta'!A2401&gt;120,0,ROUND(IF(B2401&gt;0.045,(0.045*0.5),(0.5)*B2401),7)))</f>
        <v>#REF!</v>
      </c>
      <c r="D2401" s="661" t="e">
        <f aca="false">IF(A2401="","",+B2401-C2401)</f>
        <v>#REF!</v>
      </c>
      <c r="E2401" s="662" t="e">
        <f aca="false">IF(A2401="","",IF(F2400="","",+E2400-F2400))</f>
        <v>#REF!</v>
      </c>
      <c r="F2401" s="662" t="e">
        <f aca="false">IF(A2401="","",IF(J2401="","",+J2401-H2401))</f>
        <v>#REF!</v>
      </c>
      <c r="G2401" s="662" t="e">
        <f aca="false">IF(A2401="","",IF(E2401="","",ROUND(+E2401*((1+B2401)^(1/12)-1),2)))</f>
        <v>#REF!</v>
      </c>
      <c r="H2401" s="662" t="e">
        <f aca="false">IF(A2401="","",IF(E2401="","",ROUND(+E2401*((1+D2401)^(1/12)-1),2)))</f>
        <v>#REF!</v>
      </c>
      <c r="I2401" s="662" t="e">
        <f aca="false">IF(A2401="","",+G2401-H2401)</f>
        <v>#REF!</v>
      </c>
      <c r="J2401" s="662" t="e">
        <f aca="false">IF(A2401="","",IF(#REF!="","",PMT((1+D2401)^(1/12)-1,(#REF!*12)-A2401+1,-E2401)))</f>
        <v>#REF!</v>
      </c>
    </row>
    <row r="2402" customFormat="false" ht="14.25" hidden="false" customHeight="false" outlineLevel="0" collapsed="false">
      <c r="A2402" s="660" t="e">
        <f aca="false">IF(A2401="","",IF(A2401=#REF!*12,"",+A2401+1))</f>
        <v>#REF!</v>
      </c>
      <c r="B2402" s="661" t="e">
        <f aca="false">IF(A2402="","",+B2401)</f>
        <v>#REF!</v>
      </c>
      <c r="C2402" s="661" t="e">
        <f aca="false">IF(A2402="","",IF(#REF!+'Plano Prestação Mensal Proposta'!A2402&gt;120,0,ROUND(IF(B2402&gt;0.045,(0.045*0.5),(0.5)*B2402),7)))</f>
        <v>#REF!</v>
      </c>
      <c r="D2402" s="661" t="e">
        <f aca="false">IF(A2402="","",+B2402-C2402)</f>
        <v>#REF!</v>
      </c>
      <c r="E2402" s="662" t="e">
        <f aca="false">IF(A2402="","",IF(F2401="","",+E2401-F2401))</f>
        <v>#REF!</v>
      </c>
      <c r="F2402" s="662" t="e">
        <f aca="false">IF(A2402="","",IF(J2402="","",+J2402-H2402))</f>
        <v>#REF!</v>
      </c>
      <c r="G2402" s="662" t="e">
        <f aca="false">IF(A2402="","",IF(E2402="","",ROUND(+E2402*((1+B2402)^(1/12)-1),2)))</f>
        <v>#REF!</v>
      </c>
      <c r="H2402" s="662" t="e">
        <f aca="false">IF(A2402="","",IF(E2402="","",ROUND(+E2402*((1+D2402)^(1/12)-1),2)))</f>
        <v>#REF!</v>
      </c>
      <c r="I2402" s="662" t="e">
        <f aca="false">IF(A2402="","",+G2402-H2402)</f>
        <v>#REF!</v>
      </c>
      <c r="J2402" s="662" t="e">
        <f aca="false">IF(A2402="","",IF(#REF!="","",PMT((1+D2402)^(1/12)-1,(#REF!*12)-A2402+1,-E2402)))</f>
        <v>#REF!</v>
      </c>
    </row>
    <row r="2403" customFormat="false" ht="14.25" hidden="false" customHeight="false" outlineLevel="0" collapsed="false">
      <c r="A2403" s="660" t="e">
        <f aca="false">IF(A2402="","",IF(A2402=#REF!*12,"",+A2402+1))</f>
        <v>#REF!</v>
      </c>
      <c r="B2403" s="661" t="e">
        <f aca="false">IF(A2403="","",+B2402)</f>
        <v>#REF!</v>
      </c>
      <c r="C2403" s="661" t="e">
        <f aca="false">IF(A2403="","",IF(#REF!+'Plano Prestação Mensal Proposta'!A2403&gt;120,0,ROUND(IF(B2403&gt;0.045,(0.045*0.5),(0.5)*B2403),7)))</f>
        <v>#REF!</v>
      </c>
      <c r="D2403" s="661" t="e">
        <f aca="false">IF(A2403="","",+B2403-C2403)</f>
        <v>#REF!</v>
      </c>
      <c r="E2403" s="662" t="e">
        <f aca="false">IF(A2403="","",IF(F2402="","",+E2402-F2402))</f>
        <v>#REF!</v>
      </c>
      <c r="F2403" s="662" t="e">
        <f aca="false">IF(A2403="","",IF(J2403="","",+J2403-H2403))</f>
        <v>#REF!</v>
      </c>
      <c r="G2403" s="662" t="e">
        <f aca="false">IF(A2403="","",IF(E2403="","",ROUND(+E2403*((1+B2403)^(1/12)-1),2)))</f>
        <v>#REF!</v>
      </c>
      <c r="H2403" s="662" t="e">
        <f aca="false">IF(A2403="","",IF(E2403="","",ROUND(+E2403*((1+D2403)^(1/12)-1),2)))</f>
        <v>#REF!</v>
      </c>
      <c r="I2403" s="662" t="e">
        <f aca="false">IF(A2403="","",+G2403-H2403)</f>
        <v>#REF!</v>
      </c>
      <c r="J2403" s="662" t="e">
        <f aca="false">IF(A2403="","",IF(#REF!="","",PMT((1+D2403)^(1/12)-1,(#REF!*12)-A2403+1,-E2403)))</f>
        <v>#REF!</v>
      </c>
    </row>
    <row r="2404" customFormat="false" ht="14.25" hidden="false" customHeight="false" outlineLevel="0" collapsed="false">
      <c r="A2404" s="660" t="e">
        <f aca="false">IF(A2403="","",IF(A2403=#REF!*12,"",+A2403+1))</f>
        <v>#REF!</v>
      </c>
      <c r="B2404" s="661" t="e">
        <f aca="false">IF(A2404="","",+B2403)</f>
        <v>#REF!</v>
      </c>
      <c r="C2404" s="661" t="e">
        <f aca="false">IF(A2404="","",IF(#REF!+'Plano Prestação Mensal Proposta'!A2404&gt;120,0,ROUND(IF(B2404&gt;0.045,(0.045*0.5),(0.5)*B2404),7)))</f>
        <v>#REF!</v>
      </c>
      <c r="D2404" s="661" t="e">
        <f aca="false">IF(A2404="","",+B2404-C2404)</f>
        <v>#REF!</v>
      </c>
      <c r="E2404" s="662" t="e">
        <f aca="false">IF(A2404="","",IF(F2403="","",+E2403-F2403))</f>
        <v>#REF!</v>
      </c>
      <c r="F2404" s="662" t="e">
        <f aca="false">IF(A2404="","",IF(J2404="","",+J2404-H2404))</f>
        <v>#REF!</v>
      </c>
      <c r="G2404" s="662" t="e">
        <f aca="false">IF(A2404="","",IF(E2404="","",ROUND(+E2404*((1+B2404)^(1/12)-1),2)))</f>
        <v>#REF!</v>
      </c>
      <c r="H2404" s="662" t="e">
        <f aca="false">IF(A2404="","",IF(E2404="","",ROUND(+E2404*((1+D2404)^(1/12)-1),2)))</f>
        <v>#REF!</v>
      </c>
      <c r="I2404" s="662" t="e">
        <f aca="false">IF(A2404="","",+G2404-H2404)</f>
        <v>#REF!</v>
      </c>
      <c r="J2404" s="662" t="e">
        <f aca="false">IF(A2404="","",IF(#REF!="","",PMT((1+D2404)^(1/12)-1,(#REF!*12)-A2404+1,-E2404)))</f>
        <v>#REF!</v>
      </c>
    </row>
    <row r="2405" customFormat="false" ht="14.25" hidden="false" customHeight="false" outlineLevel="0" collapsed="false">
      <c r="A2405" s="660" t="e">
        <f aca="false">IF(A2404="","",IF(A2404=#REF!*12,"",+A2404+1))</f>
        <v>#REF!</v>
      </c>
      <c r="B2405" s="661" t="e">
        <f aca="false">IF(A2405="","",+B2404)</f>
        <v>#REF!</v>
      </c>
      <c r="C2405" s="661" t="e">
        <f aca="false">IF(A2405="","",IF(#REF!+'Plano Prestação Mensal Proposta'!A2405&gt;120,0,ROUND(IF(B2405&gt;0.045,(0.045*0.5),(0.5)*B2405),7)))</f>
        <v>#REF!</v>
      </c>
      <c r="D2405" s="661" t="e">
        <f aca="false">IF(A2405="","",+B2405-C2405)</f>
        <v>#REF!</v>
      </c>
      <c r="E2405" s="662" t="e">
        <f aca="false">IF(A2405="","",IF(F2404="","",+E2404-F2404))</f>
        <v>#REF!</v>
      </c>
      <c r="F2405" s="662" t="e">
        <f aca="false">IF(A2405="","",IF(J2405="","",+J2405-H2405))</f>
        <v>#REF!</v>
      </c>
      <c r="G2405" s="662" t="e">
        <f aca="false">IF(A2405="","",IF(E2405="","",ROUND(+E2405*((1+B2405)^(1/12)-1),2)))</f>
        <v>#REF!</v>
      </c>
      <c r="H2405" s="662" t="e">
        <f aca="false">IF(A2405="","",IF(E2405="","",ROUND(+E2405*((1+D2405)^(1/12)-1),2)))</f>
        <v>#REF!</v>
      </c>
      <c r="I2405" s="662" t="e">
        <f aca="false">IF(A2405="","",+G2405-H2405)</f>
        <v>#REF!</v>
      </c>
      <c r="J2405" s="662" t="e">
        <f aca="false">IF(A2405="","",IF(#REF!="","",PMT((1+D2405)^(1/12)-1,(#REF!*12)-A2405+1,-E2405)))</f>
        <v>#REF!</v>
      </c>
    </row>
    <row r="2406" customFormat="false" ht="14.25" hidden="false" customHeight="false" outlineLevel="0" collapsed="false">
      <c r="A2406" s="660" t="e">
        <f aca="false">IF(A2405="","",IF(A2405=#REF!*12,"",+A2405+1))</f>
        <v>#REF!</v>
      </c>
      <c r="B2406" s="661" t="e">
        <f aca="false">IF(A2406="","",+B2405)</f>
        <v>#REF!</v>
      </c>
      <c r="C2406" s="661" t="e">
        <f aca="false">IF(A2406="","",IF(#REF!+'Plano Prestação Mensal Proposta'!A2406&gt;120,0,ROUND(IF(B2406&gt;0.045,(0.045*0.5),(0.5)*B2406),7)))</f>
        <v>#REF!</v>
      </c>
      <c r="D2406" s="661" t="e">
        <f aca="false">IF(A2406="","",+B2406-C2406)</f>
        <v>#REF!</v>
      </c>
      <c r="E2406" s="662" t="e">
        <f aca="false">IF(A2406="","",IF(F2405="","",+E2405-F2405))</f>
        <v>#REF!</v>
      </c>
      <c r="F2406" s="662" t="e">
        <f aca="false">IF(A2406="","",IF(J2406="","",+J2406-H2406))</f>
        <v>#REF!</v>
      </c>
      <c r="G2406" s="662" t="e">
        <f aca="false">IF(A2406="","",IF(E2406="","",ROUND(+E2406*((1+B2406)^(1/12)-1),2)))</f>
        <v>#REF!</v>
      </c>
      <c r="H2406" s="662" t="e">
        <f aca="false">IF(A2406="","",IF(E2406="","",ROUND(+E2406*((1+D2406)^(1/12)-1),2)))</f>
        <v>#REF!</v>
      </c>
      <c r="I2406" s="662" t="e">
        <f aca="false">IF(A2406="","",+G2406-H2406)</f>
        <v>#REF!</v>
      </c>
      <c r="J2406" s="662" t="e">
        <f aca="false">IF(A2406="","",IF(#REF!="","",PMT((1+D2406)^(1/12)-1,(#REF!*12)-A2406+1,-E2406)))</f>
        <v>#REF!</v>
      </c>
    </row>
    <row r="2407" customFormat="false" ht="14.25" hidden="false" customHeight="false" outlineLevel="0" collapsed="false">
      <c r="A2407" s="660" t="e">
        <f aca="false">IF(A2406="","",IF(A2406=#REF!*12,"",+A2406+1))</f>
        <v>#REF!</v>
      </c>
      <c r="B2407" s="661" t="e">
        <f aca="false">IF(A2407="","",+B2406)</f>
        <v>#REF!</v>
      </c>
      <c r="C2407" s="661" t="e">
        <f aca="false">IF(A2407="","",IF(#REF!+'Plano Prestação Mensal Proposta'!A2407&gt;120,0,ROUND(IF(B2407&gt;0.045,(0.045*0.5),(0.5)*B2407),7)))</f>
        <v>#REF!</v>
      </c>
      <c r="D2407" s="661" t="e">
        <f aca="false">IF(A2407="","",+B2407-C2407)</f>
        <v>#REF!</v>
      </c>
      <c r="E2407" s="662" t="e">
        <f aca="false">IF(A2407="","",IF(F2406="","",+E2406-F2406))</f>
        <v>#REF!</v>
      </c>
      <c r="F2407" s="662" t="e">
        <f aca="false">IF(A2407="","",IF(J2407="","",+J2407-H2407))</f>
        <v>#REF!</v>
      </c>
      <c r="G2407" s="662" t="e">
        <f aca="false">IF(A2407="","",IF(E2407="","",ROUND(+E2407*((1+B2407)^(1/12)-1),2)))</f>
        <v>#REF!</v>
      </c>
      <c r="H2407" s="662" t="e">
        <f aca="false">IF(A2407="","",IF(E2407="","",ROUND(+E2407*((1+D2407)^(1/12)-1),2)))</f>
        <v>#REF!</v>
      </c>
      <c r="I2407" s="662" t="e">
        <f aca="false">IF(A2407="","",+G2407-H2407)</f>
        <v>#REF!</v>
      </c>
      <c r="J2407" s="662" t="e">
        <f aca="false">IF(A2407="","",IF(#REF!="","",PMT((1+D2407)^(1/12)-1,(#REF!*12)-A2407+1,-E2407)))</f>
        <v>#REF!</v>
      </c>
    </row>
    <row r="2408" customFormat="false" ht="14.25" hidden="false" customHeight="false" outlineLevel="0" collapsed="false">
      <c r="A2408" s="660" t="e">
        <f aca="false">IF(A2407="","",IF(A2407=#REF!*12,"",+A2407+1))</f>
        <v>#REF!</v>
      </c>
      <c r="B2408" s="661" t="e">
        <f aca="false">IF(A2408="","",+B2407)</f>
        <v>#REF!</v>
      </c>
      <c r="C2408" s="661" t="e">
        <f aca="false">IF(A2408="","",IF(#REF!+'Plano Prestação Mensal Proposta'!A2408&gt;120,0,ROUND(IF(B2408&gt;0.045,(0.045*0.5),(0.5)*B2408),7)))</f>
        <v>#REF!</v>
      </c>
      <c r="D2408" s="661" t="e">
        <f aca="false">IF(A2408="","",+B2408-C2408)</f>
        <v>#REF!</v>
      </c>
      <c r="E2408" s="662" t="e">
        <f aca="false">IF(A2408="","",IF(F2407="","",+E2407-F2407))</f>
        <v>#REF!</v>
      </c>
      <c r="F2408" s="662" t="e">
        <f aca="false">IF(A2408="","",IF(J2408="","",+J2408-H2408))</f>
        <v>#REF!</v>
      </c>
      <c r="G2408" s="662" t="e">
        <f aca="false">IF(A2408="","",IF(E2408="","",ROUND(+E2408*((1+B2408)^(1/12)-1),2)))</f>
        <v>#REF!</v>
      </c>
      <c r="H2408" s="662" t="e">
        <f aca="false">IF(A2408="","",IF(E2408="","",ROUND(+E2408*((1+D2408)^(1/12)-1),2)))</f>
        <v>#REF!</v>
      </c>
      <c r="I2408" s="662" t="e">
        <f aca="false">IF(A2408="","",+G2408-H2408)</f>
        <v>#REF!</v>
      </c>
      <c r="J2408" s="662" t="e">
        <f aca="false">IF(A2408="","",IF(#REF!="","",PMT((1+D2408)^(1/12)-1,(#REF!*12)-A2408+1,-E2408)))</f>
        <v>#REF!</v>
      </c>
    </row>
    <row r="2409" customFormat="false" ht="14.25" hidden="false" customHeight="false" outlineLevel="0" collapsed="false">
      <c r="A2409" s="660" t="e">
        <f aca="false">IF(A2408="","",IF(A2408=#REF!*12,"",+A2408+1))</f>
        <v>#REF!</v>
      </c>
      <c r="B2409" s="661" t="e">
        <f aca="false">IF(A2409="","",+B2408)</f>
        <v>#REF!</v>
      </c>
      <c r="C2409" s="661" t="e">
        <f aca="false">IF(A2409="","",IF(#REF!+'Plano Prestação Mensal Proposta'!A2409&gt;120,0,ROUND(IF(B2409&gt;0.045,(0.045*0.5),(0.5)*B2409),7)))</f>
        <v>#REF!</v>
      </c>
      <c r="D2409" s="661" t="e">
        <f aca="false">IF(A2409="","",+B2409-C2409)</f>
        <v>#REF!</v>
      </c>
      <c r="E2409" s="662" t="e">
        <f aca="false">IF(A2409="","",IF(F2408="","",+E2408-F2408))</f>
        <v>#REF!</v>
      </c>
      <c r="F2409" s="662" t="e">
        <f aca="false">IF(A2409="","",IF(J2409="","",+J2409-H2409))</f>
        <v>#REF!</v>
      </c>
      <c r="G2409" s="662" t="e">
        <f aca="false">IF(A2409="","",IF(E2409="","",ROUND(+E2409*((1+B2409)^(1/12)-1),2)))</f>
        <v>#REF!</v>
      </c>
      <c r="H2409" s="662" t="e">
        <f aca="false">IF(A2409="","",IF(E2409="","",ROUND(+E2409*((1+D2409)^(1/12)-1),2)))</f>
        <v>#REF!</v>
      </c>
      <c r="I2409" s="662" t="e">
        <f aca="false">IF(A2409="","",+G2409-H2409)</f>
        <v>#REF!</v>
      </c>
      <c r="J2409" s="662" t="e">
        <f aca="false">IF(A2409="","",IF(#REF!="","",PMT((1+D2409)^(1/12)-1,(#REF!*12)-A2409+1,-E2409)))</f>
        <v>#REF!</v>
      </c>
    </row>
    <row r="2410" customFormat="false" ht="14.25" hidden="false" customHeight="false" outlineLevel="0" collapsed="false">
      <c r="A2410" s="660" t="e">
        <f aca="false">IF(A2409="","",IF(A2409=#REF!*12,"",+A2409+1))</f>
        <v>#REF!</v>
      </c>
      <c r="B2410" s="661" t="e">
        <f aca="false">IF(A2410="","",+B2409)</f>
        <v>#REF!</v>
      </c>
      <c r="C2410" s="661" t="e">
        <f aca="false">IF(A2410="","",IF(#REF!+'Plano Prestação Mensal Proposta'!A2410&gt;120,0,ROUND(IF(B2410&gt;0.045,(0.045*0.5),(0.5)*B2410),7)))</f>
        <v>#REF!</v>
      </c>
      <c r="D2410" s="661" t="e">
        <f aca="false">IF(A2410="","",+B2410-C2410)</f>
        <v>#REF!</v>
      </c>
      <c r="E2410" s="662" t="e">
        <f aca="false">IF(A2410="","",IF(F2409="","",+E2409-F2409))</f>
        <v>#REF!</v>
      </c>
      <c r="F2410" s="662" t="e">
        <f aca="false">IF(A2410="","",IF(J2410="","",+J2410-H2410))</f>
        <v>#REF!</v>
      </c>
      <c r="G2410" s="662" t="e">
        <f aca="false">IF(A2410="","",IF(E2410="","",ROUND(+E2410*((1+B2410)^(1/12)-1),2)))</f>
        <v>#REF!</v>
      </c>
      <c r="H2410" s="662" t="e">
        <f aca="false">IF(A2410="","",IF(E2410="","",ROUND(+E2410*((1+D2410)^(1/12)-1),2)))</f>
        <v>#REF!</v>
      </c>
      <c r="I2410" s="662" t="e">
        <f aca="false">IF(A2410="","",+G2410-H2410)</f>
        <v>#REF!</v>
      </c>
      <c r="J2410" s="662" t="e">
        <f aca="false">IF(A2410="","",IF(#REF!="","",PMT((1+D2410)^(1/12)-1,(#REF!*12)-A2410+1,-E2410)))</f>
        <v>#REF!</v>
      </c>
    </row>
    <row r="2411" customFormat="false" ht="14.25" hidden="false" customHeight="false" outlineLevel="0" collapsed="false">
      <c r="A2411" s="660" t="e">
        <f aca="false">IF(A2410="","",IF(A2410=#REF!*12,"",+A2410+1))</f>
        <v>#REF!</v>
      </c>
      <c r="B2411" s="661" t="e">
        <f aca="false">IF(A2411="","",+B2410)</f>
        <v>#REF!</v>
      </c>
      <c r="C2411" s="661" t="e">
        <f aca="false">IF(A2411="","",IF(#REF!+'Plano Prestação Mensal Proposta'!A2411&gt;120,0,ROUND(IF(B2411&gt;0.045,(0.045*0.5),(0.5)*B2411),7)))</f>
        <v>#REF!</v>
      </c>
      <c r="D2411" s="661" t="e">
        <f aca="false">IF(A2411="","",+B2411-C2411)</f>
        <v>#REF!</v>
      </c>
      <c r="E2411" s="662" t="e">
        <f aca="false">IF(A2411="","",IF(F2410="","",+E2410-F2410))</f>
        <v>#REF!</v>
      </c>
      <c r="F2411" s="662" t="e">
        <f aca="false">IF(A2411="","",IF(J2411="","",+J2411-H2411))</f>
        <v>#REF!</v>
      </c>
      <c r="G2411" s="662" t="e">
        <f aca="false">IF(A2411="","",IF(E2411="","",ROUND(+E2411*((1+B2411)^(1/12)-1),2)))</f>
        <v>#REF!</v>
      </c>
      <c r="H2411" s="662" t="e">
        <f aca="false">IF(A2411="","",IF(E2411="","",ROUND(+E2411*((1+D2411)^(1/12)-1),2)))</f>
        <v>#REF!</v>
      </c>
      <c r="I2411" s="662" t="e">
        <f aca="false">IF(A2411="","",+G2411-H2411)</f>
        <v>#REF!</v>
      </c>
      <c r="J2411" s="662" t="e">
        <f aca="false">IF(A2411="","",IF(#REF!="","",PMT((1+D2411)^(1/12)-1,(#REF!*12)-A2411+1,-E2411)))</f>
        <v>#REF!</v>
      </c>
    </row>
    <row r="2412" customFormat="false" ht="14.25" hidden="false" customHeight="false" outlineLevel="0" collapsed="false">
      <c r="A2412" s="660" t="e">
        <f aca="false">IF(A2411="","",IF(A2411=#REF!*12,"",+A2411+1))</f>
        <v>#REF!</v>
      </c>
      <c r="B2412" s="661" t="e">
        <f aca="false">IF(A2412="","",+B2411)</f>
        <v>#REF!</v>
      </c>
      <c r="C2412" s="661" t="e">
        <f aca="false">IF(A2412="","",IF(#REF!+'Plano Prestação Mensal Proposta'!A2412&gt;120,0,ROUND(IF(B2412&gt;0.045,(0.045*0.5),(0.5)*B2412),7)))</f>
        <v>#REF!</v>
      </c>
      <c r="D2412" s="661" t="e">
        <f aca="false">IF(A2412="","",+B2412-C2412)</f>
        <v>#REF!</v>
      </c>
      <c r="E2412" s="662" t="e">
        <f aca="false">IF(A2412="","",IF(F2411="","",+E2411-F2411))</f>
        <v>#REF!</v>
      </c>
      <c r="F2412" s="662" t="e">
        <f aca="false">IF(A2412="","",IF(J2412="","",+J2412-H2412))</f>
        <v>#REF!</v>
      </c>
      <c r="G2412" s="662" t="e">
        <f aca="false">IF(A2412="","",IF(E2412="","",ROUND(+E2412*((1+B2412)^(1/12)-1),2)))</f>
        <v>#REF!</v>
      </c>
      <c r="H2412" s="662" t="e">
        <f aca="false">IF(A2412="","",IF(E2412="","",ROUND(+E2412*((1+D2412)^(1/12)-1),2)))</f>
        <v>#REF!</v>
      </c>
      <c r="I2412" s="662" t="e">
        <f aca="false">IF(A2412="","",+G2412-H2412)</f>
        <v>#REF!</v>
      </c>
      <c r="J2412" s="662" t="e">
        <f aca="false">IF(A2412="","",IF(#REF!="","",PMT((1+D2412)^(1/12)-1,(#REF!*12)-A2412+1,-E2412)))</f>
        <v>#REF!</v>
      </c>
    </row>
    <row r="2413" customFormat="false" ht="14.25" hidden="false" customHeight="false" outlineLevel="0" collapsed="false">
      <c r="A2413" s="660" t="e">
        <f aca="false">IF(A2412="","",IF(A2412=#REF!*12,"",+A2412+1))</f>
        <v>#REF!</v>
      </c>
      <c r="B2413" s="661" t="e">
        <f aca="false">IF(A2413="","",+B2412)</f>
        <v>#REF!</v>
      </c>
      <c r="C2413" s="661" t="e">
        <f aca="false">IF(A2413="","",IF(#REF!+'Plano Prestação Mensal Proposta'!A2413&gt;120,0,ROUND(IF(B2413&gt;0.045,(0.045*0.5),(0.5)*B2413),7)))</f>
        <v>#REF!</v>
      </c>
      <c r="D2413" s="661" t="e">
        <f aca="false">IF(A2413="","",+B2413-C2413)</f>
        <v>#REF!</v>
      </c>
      <c r="E2413" s="662" t="e">
        <f aca="false">IF(A2413="","",IF(F2412="","",+E2412-F2412))</f>
        <v>#REF!</v>
      </c>
      <c r="F2413" s="662" t="e">
        <f aca="false">IF(A2413="","",IF(J2413="","",+J2413-H2413))</f>
        <v>#REF!</v>
      </c>
      <c r="G2413" s="662" t="e">
        <f aca="false">IF(A2413="","",IF(E2413="","",ROUND(+E2413*((1+B2413)^(1/12)-1),2)))</f>
        <v>#REF!</v>
      </c>
      <c r="H2413" s="662" t="e">
        <f aca="false">IF(A2413="","",IF(E2413="","",ROUND(+E2413*((1+D2413)^(1/12)-1),2)))</f>
        <v>#REF!</v>
      </c>
      <c r="I2413" s="662" t="e">
        <f aca="false">IF(A2413="","",+G2413-H2413)</f>
        <v>#REF!</v>
      </c>
      <c r="J2413" s="662" t="e">
        <f aca="false">IF(A2413="","",IF(#REF!="","",PMT((1+D2413)^(1/12)-1,(#REF!*12)-A2413+1,-E2413)))</f>
        <v>#REF!</v>
      </c>
    </row>
    <row r="2414" customFormat="false" ht="14.25" hidden="false" customHeight="false" outlineLevel="0" collapsed="false">
      <c r="A2414" s="660" t="e">
        <f aca="false">IF(A2413="","",IF(A2413=#REF!*12,"",+A2413+1))</f>
        <v>#REF!</v>
      </c>
      <c r="B2414" s="661" t="e">
        <f aca="false">IF(A2414="","",+B2413)</f>
        <v>#REF!</v>
      </c>
      <c r="C2414" s="661" t="e">
        <f aca="false">IF(A2414="","",IF(#REF!+'Plano Prestação Mensal Proposta'!A2414&gt;120,0,ROUND(IF(B2414&gt;0.045,(0.045*0.5),(0.5)*B2414),7)))</f>
        <v>#REF!</v>
      </c>
      <c r="D2414" s="661" t="e">
        <f aca="false">IF(A2414="","",+B2414-C2414)</f>
        <v>#REF!</v>
      </c>
      <c r="E2414" s="662" t="e">
        <f aca="false">IF(A2414="","",IF(F2413="","",+E2413-F2413))</f>
        <v>#REF!</v>
      </c>
      <c r="F2414" s="662" t="e">
        <f aca="false">IF(A2414="","",IF(J2414="","",+J2414-H2414))</f>
        <v>#REF!</v>
      </c>
      <c r="G2414" s="662" t="e">
        <f aca="false">IF(A2414="","",IF(E2414="","",ROUND(+E2414*((1+B2414)^(1/12)-1),2)))</f>
        <v>#REF!</v>
      </c>
      <c r="H2414" s="662" t="e">
        <f aca="false">IF(A2414="","",IF(E2414="","",ROUND(+E2414*((1+D2414)^(1/12)-1),2)))</f>
        <v>#REF!</v>
      </c>
      <c r="I2414" s="662" t="e">
        <f aca="false">IF(A2414="","",+G2414-H2414)</f>
        <v>#REF!</v>
      </c>
      <c r="J2414" s="662" t="e">
        <f aca="false">IF(A2414="","",IF(#REF!="","",PMT((1+D2414)^(1/12)-1,(#REF!*12)-A2414+1,-E2414)))</f>
        <v>#REF!</v>
      </c>
    </row>
    <row r="2415" customFormat="false" ht="14.25" hidden="false" customHeight="false" outlineLevel="0" collapsed="false">
      <c r="A2415" s="660" t="e">
        <f aca="false">IF(A2414="","",IF(A2414=#REF!*12,"",+A2414+1))</f>
        <v>#REF!</v>
      </c>
      <c r="B2415" s="661" t="e">
        <f aca="false">IF(A2415="","",+B2414)</f>
        <v>#REF!</v>
      </c>
      <c r="C2415" s="661" t="e">
        <f aca="false">IF(A2415="","",IF(#REF!+'Plano Prestação Mensal Proposta'!A2415&gt;120,0,ROUND(IF(B2415&gt;0.045,(0.045*0.5),(0.5)*B2415),7)))</f>
        <v>#REF!</v>
      </c>
      <c r="D2415" s="661" t="e">
        <f aca="false">IF(A2415="","",+B2415-C2415)</f>
        <v>#REF!</v>
      </c>
      <c r="E2415" s="662" t="e">
        <f aca="false">IF(A2415="","",IF(F2414="","",+E2414-F2414))</f>
        <v>#REF!</v>
      </c>
      <c r="F2415" s="662" t="e">
        <f aca="false">IF(A2415="","",IF(J2415="","",+J2415-H2415))</f>
        <v>#REF!</v>
      </c>
      <c r="G2415" s="662" t="e">
        <f aca="false">IF(A2415="","",IF(E2415="","",ROUND(+E2415*((1+B2415)^(1/12)-1),2)))</f>
        <v>#REF!</v>
      </c>
      <c r="H2415" s="662" t="e">
        <f aca="false">IF(A2415="","",IF(E2415="","",ROUND(+E2415*((1+D2415)^(1/12)-1),2)))</f>
        <v>#REF!</v>
      </c>
      <c r="I2415" s="662" t="e">
        <f aca="false">IF(A2415="","",+G2415-H2415)</f>
        <v>#REF!</v>
      </c>
      <c r="J2415" s="662" t="e">
        <f aca="false">IF(A2415="","",IF(#REF!="","",PMT((1+D2415)^(1/12)-1,(#REF!*12)-A2415+1,-E2415)))</f>
        <v>#REF!</v>
      </c>
    </row>
    <row r="2416" customFormat="false" ht="14.25" hidden="false" customHeight="false" outlineLevel="0" collapsed="false">
      <c r="A2416" s="660" t="e">
        <f aca="false">IF(A2415="","",IF(A2415=#REF!*12,"",+A2415+1))</f>
        <v>#REF!</v>
      </c>
      <c r="B2416" s="661" t="e">
        <f aca="false">IF(A2416="","",+B2415)</f>
        <v>#REF!</v>
      </c>
      <c r="C2416" s="661" t="e">
        <f aca="false">IF(A2416="","",IF(#REF!+'Plano Prestação Mensal Proposta'!A2416&gt;120,0,ROUND(IF(B2416&gt;0.045,(0.045*0.5),(0.5)*B2416),7)))</f>
        <v>#REF!</v>
      </c>
      <c r="D2416" s="661" t="e">
        <f aca="false">IF(A2416="","",+B2416-C2416)</f>
        <v>#REF!</v>
      </c>
      <c r="E2416" s="662" t="e">
        <f aca="false">IF(A2416="","",IF(F2415="","",+E2415-F2415))</f>
        <v>#REF!</v>
      </c>
      <c r="F2416" s="662" t="e">
        <f aca="false">IF(A2416="","",IF(J2416="","",+J2416-H2416))</f>
        <v>#REF!</v>
      </c>
      <c r="G2416" s="662" t="e">
        <f aca="false">IF(A2416="","",IF(E2416="","",ROUND(+E2416*((1+B2416)^(1/12)-1),2)))</f>
        <v>#REF!</v>
      </c>
      <c r="H2416" s="662" t="e">
        <f aca="false">IF(A2416="","",IF(E2416="","",ROUND(+E2416*((1+D2416)^(1/12)-1),2)))</f>
        <v>#REF!</v>
      </c>
      <c r="I2416" s="662" t="e">
        <f aca="false">IF(A2416="","",+G2416-H2416)</f>
        <v>#REF!</v>
      </c>
      <c r="J2416" s="662" t="e">
        <f aca="false">IF(A2416="","",IF(#REF!="","",PMT((1+D2416)^(1/12)-1,(#REF!*12)-A2416+1,-E2416)))</f>
        <v>#REF!</v>
      </c>
    </row>
    <row r="2417" customFormat="false" ht="14.25" hidden="false" customHeight="false" outlineLevel="0" collapsed="false">
      <c r="A2417" s="660" t="e">
        <f aca="false">IF(A2416="","",IF(A2416=#REF!*12,"",+A2416+1))</f>
        <v>#REF!</v>
      </c>
      <c r="B2417" s="661" t="e">
        <f aca="false">IF(A2417="","",+B2416)</f>
        <v>#REF!</v>
      </c>
      <c r="C2417" s="661" t="e">
        <f aca="false">IF(A2417="","",IF(#REF!+'Plano Prestação Mensal Proposta'!A2417&gt;120,0,ROUND(IF(B2417&gt;0.045,(0.045*0.5),(0.5)*B2417),7)))</f>
        <v>#REF!</v>
      </c>
      <c r="D2417" s="661" t="e">
        <f aca="false">IF(A2417="","",+B2417-C2417)</f>
        <v>#REF!</v>
      </c>
      <c r="E2417" s="662" t="e">
        <f aca="false">IF(A2417="","",IF(F2416="","",+E2416-F2416))</f>
        <v>#REF!</v>
      </c>
      <c r="F2417" s="662" t="e">
        <f aca="false">IF(A2417="","",IF(J2417="","",+J2417-H2417))</f>
        <v>#REF!</v>
      </c>
      <c r="G2417" s="662" t="e">
        <f aca="false">IF(A2417="","",IF(E2417="","",ROUND(+E2417*((1+B2417)^(1/12)-1),2)))</f>
        <v>#REF!</v>
      </c>
      <c r="H2417" s="662" t="e">
        <f aca="false">IF(A2417="","",IF(E2417="","",ROUND(+E2417*((1+D2417)^(1/12)-1),2)))</f>
        <v>#REF!</v>
      </c>
      <c r="I2417" s="662" t="e">
        <f aca="false">IF(A2417="","",+G2417-H2417)</f>
        <v>#REF!</v>
      </c>
      <c r="J2417" s="662" t="e">
        <f aca="false">IF(A2417="","",IF(#REF!="","",PMT((1+D2417)^(1/12)-1,(#REF!*12)-A2417+1,-E2417)))</f>
        <v>#REF!</v>
      </c>
    </row>
    <row r="2418" customFormat="false" ht="14.25" hidden="false" customHeight="false" outlineLevel="0" collapsed="false">
      <c r="A2418" s="660" t="e">
        <f aca="false">IF(A2417="","",IF(A2417=#REF!*12,"",+A2417+1))</f>
        <v>#REF!</v>
      </c>
      <c r="B2418" s="661" t="e">
        <f aca="false">IF(A2418="","",+B2417)</f>
        <v>#REF!</v>
      </c>
      <c r="C2418" s="661" t="e">
        <f aca="false">IF(A2418="","",IF(#REF!+'Plano Prestação Mensal Proposta'!A2418&gt;120,0,ROUND(IF(B2418&gt;0.045,(0.045*0.5),(0.5)*B2418),7)))</f>
        <v>#REF!</v>
      </c>
      <c r="D2418" s="661" t="e">
        <f aca="false">IF(A2418="","",+B2418-C2418)</f>
        <v>#REF!</v>
      </c>
      <c r="E2418" s="662" t="e">
        <f aca="false">IF(A2418="","",IF(F2417="","",+E2417-F2417))</f>
        <v>#REF!</v>
      </c>
      <c r="F2418" s="662" t="e">
        <f aca="false">IF(A2418="","",IF(J2418="","",+J2418-H2418))</f>
        <v>#REF!</v>
      </c>
      <c r="G2418" s="662" t="e">
        <f aca="false">IF(A2418="","",IF(E2418="","",ROUND(+E2418*((1+B2418)^(1/12)-1),2)))</f>
        <v>#REF!</v>
      </c>
      <c r="H2418" s="662" t="e">
        <f aca="false">IF(A2418="","",IF(E2418="","",ROUND(+E2418*((1+D2418)^(1/12)-1),2)))</f>
        <v>#REF!</v>
      </c>
      <c r="I2418" s="662" t="e">
        <f aca="false">IF(A2418="","",+G2418-H2418)</f>
        <v>#REF!</v>
      </c>
      <c r="J2418" s="662" t="e">
        <f aca="false">IF(A2418="","",IF(#REF!="","",PMT((1+D2418)^(1/12)-1,(#REF!*12)-A2418+1,-E2418)))</f>
        <v>#REF!</v>
      </c>
    </row>
    <row r="2419" customFormat="false" ht="14.25" hidden="false" customHeight="false" outlineLevel="0" collapsed="false">
      <c r="A2419" s="660" t="e">
        <f aca="false">IF(A2418="","",IF(A2418=#REF!*12,"",+A2418+1))</f>
        <v>#REF!</v>
      </c>
      <c r="B2419" s="661" t="e">
        <f aca="false">IF(A2419="","",+B2418)</f>
        <v>#REF!</v>
      </c>
      <c r="C2419" s="661" t="e">
        <f aca="false">IF(A2419="","",IF(#REF!+'Plano Prestação Mensal Proposta'!A2419&gt;120,0,ROUND(IF(B2419&gt;0.045,(0.045*0.5),(0.5)*B2419),7)))</f>
        <v>#REF!</v>
      </c>
      <c r="D2419" s="661" t="e">
        <f aca="false">IF(A2419="","",+B2419-C2419)</f>
        <v>#REF!</v>
      </c>
      <c r="E2419" s="662" t="e">
        <f aca="false">IF(A2419="","",IF(F2418="","",+E2418-F2418))</f>
        <v>#REF!</v>
      </c>
      <c r="F2419" s="662" t="e">
        <f aca="false">IF(A2419="","",IF(J2419="","",+J2419-H2419))</f>
        <v>#REF!</v>
      </c>
      <c r="G2419" s="662" t="e">
        <f aca="false">IF(A2419="","",IF(E2419="","",ROUND(+E2419*((1+B2419)^(1/12)-1),2)))</f>
        <v>#REF!</v>
      </c>
      <c r="H2419" s="662" t="e">
        <f aca="false">IF(A2419="","",IF(E2419="","",ROUND(+E2419*((1+D2419)^(1/12)-1),2)))</f>
        <v>#REF!</v>
      </c>
      <c r="I2419" s="662" t="e">
        <f aca="false">IF(A2419="","",+G2419-H2419)</f>
        <v>#REF!</v>
      </c>
      <c r="J2419" s="662" t="e">
        <f aca="false">IF(A2419="","",IF(#REF!="","",PMT((1+D2419)^(1/12)-1,(#REF!*12)-A2419+1,-E2419)))</f>
        <v>#REF!</v>
      </c>
    </row>
    <row r="2420" customFormat="false" ht="14.25" hidden="false" customHeight="false" outlineLevel="0" collapsed="false">
      <c r="A2420" s="660" t="e">
        <f aca="false">IF(A2419="","",IF(A2419=#REF!*12,"",+A2419+1))</f>
        <v>#REF!</v>
      </c>
      <c r="B2420" s="661" t="e">
        <f aca="false">IF(A2420="","",+B2419)</f>
        <v>#REF!</v>
      </c>
      <c r="C2420" s="661" t="e">
        <f aca="false">IF(A2420="","",IF(#REF!+'Plano Prestação Mensal Proposta'!A2420&gt;120,0,ROUND(IF(B2420&gt;0.045,(0.045*0.5),(0.5)*B2420),7)))</f>
        <v>#REF!</v>
      </c>
      <c r="D2420" s="661" t="e">
        <f aca="false">IF(A2420="","",+B2420-C2420)</f>
        <v>#REF!</v>
      </c>
      <c r="E2420" s="662" t="e">
        <f aca="false">IF(A2420="","",IF(F2419="","",+E2419-F2419))</f>
        <v>#REF!</v>
      </c>
      <c r="F2420" s="662" t="e">
        <f aca="false">IF(A2420="","",IF(J2420="","",+J2420-H2420))</f>
        <v>#REF!</v>
      </c>
      <c r="G2420" s="662" t="e">
        <f aca="false">IF(A2420="","",IF(E2420="","",ROUND(+E2420*((1+B2420)^(1/12)-1),2)))</f>
        <v>#REF!</v>
      </c>
      <c r="H2420" s="662" t="e">
        <f aca="false">IF(A2420="","",IF(E2420="","",ROUND(+E2420*((1+D2420)^(1/12)-1),2)))</f>
        <v>#REF!</v>
      </c>
      <c r="I2420" s="662" t="e">
        <f aca="false">IF(A2420="","",+G2420-H2420)</f>
        <v>#REF!</v>
      </c>
      <c r="J2420" s="662" t="e">
        <f aca="false">IF(A2420="","",IF(#REF!="","",PMT((1+D2420)^(1/12)-1,(#REF!*12)-A2420+1,-E2420)))</f>
        <v>#REF!</v>
      </c>
    </row>
    <row r="2421" customFormat="false" ht="14.25" hidden="false" customHeight="false" outlineLevel="0" collapsed="false">
      <c r="A2421" s="660" t="e">
        <f aca="false">IF(A2420="","",IF(A2420=#REF!*12,"",+A2420+1))</f>
        <v>#REF!</v>
      </c>
      <c r="B2421" s="661" t="e">
        <f aca="false">IF(A2421="","",+B2420)</f>
        <v>#REF!</v>
      </c>
      <c r="C2421" s="661" t="e">
        <f aca="false">IF(A2421="","",IF(#REF!+'Plano Prestação Mensal Proposta'!A2421&gt;120,0,ROUND(IF(B2421&gt;0.045,(0.045*0.5),(0.5)*B2421),7)))</f>
        <v>#REF!</v>
      </c>
      <c r="D2421" s="661" t="e">
        <f aca="false">IF(A2421="","",+B2421-C2421)</f>
        <v>#REF!</v>
      </c>
      <c r="E2421" s="662" t="e">
        <f aca="false">IF(A2421="","",IF(F2420="","",+E2420-F2420))</f>
        <v>#REF!</v>
      </c>
      <c r="F2421" s="662" t="e">
        <f aca="false">IF(A2421="","",IF(J2421="","",+J2421-H2421))</f>
        <v>#REF!</v>
      </c>
      <c r="G2421" s="662" t="e">
        <f aca="false">IF(A2421="","",IF(E2421="","",ROUND(+E2421*((1+B2421)^(1/12)-1),2)))</f>
        <v>#REF!</v>
      </c>
      <c r="H2421" s="662" t="e">
        <f aca="false">IF(A2421="","",IF(E2421="","",ROUND(+E2421*((1+D2421)^(1/12)-1),2)))</f>
        <v>#REF!</v>
      </c>
      <c r="I2421" s="662" t="e">
        <f aca="false">IF(A2421="","",+G2421-H2421)</f>
        <v>#REF!</v>
      </c>
      <c r="J2421" s="662" t="e">
        <f aca="false">IF(A2421="","",IF(#REF!="","",PMT((1+D2421)^(1/12)-1,(#REF!*12)-A2421+1,-E2421)))</f>
        <v>#REF!</v>
      </c>
    </row>
    <row r="2422" customFormat="false" ht="14.25" hidden="false" customHeight="false" outlineLevel="0" collapsed="false">
      <c r="A2422" s="660" t="e">
        <f aca="false">IF(A2421="","",IF(A2421=#REF!*12,"",+A2421+1))</f>
        <v>#REF!</v>
      </c>
      <c r="B2422" s="661" t="e">
        <f aca="false">IF(A2422="","",+B2421)</f>
        <v>#REF!</v>
      </c>
      <c r="C2422" s="661" t="e">
        <f aca="false">IF(A2422="","",IF(#REF!+'Plano Prestação Mensal Proposta'!A2422&gt;120,0,ROUND(IF(B2422&gt;0.045,(0.045*0.5),(0.5)*B2422),7)))</f>
        <v>#REF!</v>
      </c>
      <c r="D2422" s="661" t="e">
        <f aca="false">IF(A2422="","",+B2422-C2422)</f>
        <v>#REF!</v>
      </c>
      <c r="E2422" s="662" t="e">
        <f aca="false">IF(A2422="","",IF(F2421="","",+E2421-F2421))</f>
        <v>#REF!</v>
      </c>
      <c r="F2422" s="662" t="e">
        <f aca="false">IF(A2422="","",IF(J2422="","",+J2422-H2422))</f>
        <v>#REF!</v>
      </c>
      <c r="G2422" s="662" t="e">
        <f aca="false">IF(A2422="","",IF(E2422="","",ROUND(+E2422*((1+B2422)^(1/12)-1),2)))</f>
        <v>#REF!</v>
      </c>
      <c r="H2422" s="662" t="e">
        <f aca="false">IF(A2422="","",IF(E2422="","",ROUND(+E2422*((1+D2422)^(1/12)-1),2)))</f>
        <v>#REF!</v>
      </c>
      <c r="I2422" s="662" t="e">
        <f aca="false">IF(A2422="","",+G2422-H2422)</f>
        <v>#REF!</v>
      </c>
      <c r="J2422" s="662" t="e">
        <f aca="false">IF(A2422="","",IF(#REF!="","",PMT((1+D2422)^(1/12)-1,(#REF!*12)-A2422+1,-E2422)))</f>
        <v>#REF!</v>
      </c>
    </row>
    <row r="2423" customFormat="false" ht="14.25" hidden="false" customHeight="false" outlineLevel="0" collapsed="false">
      <c r="A2423" s="660" t="e">
        <f aca="false">IF(A2422="","",IF(A2422=#REF!*12,"",+A2422+1))</f>
        <v>#REF!</v>
      </c>
      <c r="B2423" s="661" t="e">
        <f aca="false">IF(A2423="","",+B2422)</f>
        <v>#REF!</v>
      </c>
      <c r="C2423" s="661" t="e">
        <f aca="false">IF(A2423="","",IF(#REF!+'Plano Prestação Mensal Proposta'!A2423&gt;120,0,ROUND(IF(B2423&gt;0.045,(0.045*0.5),(0.5)*B2423),7)))</f>
        <v>#REF!</v>
      </c>
      <c r="D2423" s="661" t="e">
        <f aca="false">IF(A2423="","",+B2423-C2423)</f>
        <v>#REF!</v>
      </c>
      <c r="E2423" s="662" t="e">
        <f aca="false">IF(A2423="","",IF(F2422="","",+E2422-F2422))</f>
        <v>#REF!</v>
      </c>
      <c r="F2423" s="662" t="e">
        <f aca="false">IF(A2423="","",IF(J2423="","",+J2423-H2423))</f>
        <v>#REF!</v>
      </c>
      <c r="G2423" s="662" t="e">
        <f aca="false">IF(A2423="","",IF(E2423="","",ROUND(+E2423*((1+B2423)^(1/12)-1),2)))</f>
        <v>#REF!</v>
      </c>
      <c r="H2423" s="662" t="e">
        <f aca="false">IF(A2423="","",IF(E2423="","",ROUND(+E2423*((1+D2423)^(1/12)-1),2)))</f>
        <v>#REF!</v>
      </c>
      <c r="I2423" s="662" t="e">
        <f aca="false">IF(A2423="","",+G2423-H2423)</f>
        <v>#REF!</v>
      </c>
      <c r="J2423" s="662" t="e">
        <f aca="false">IF(A2423="","",IF(#REF!="","",PMT((1+D2423)^(1/12)-1,(#REF!*12)-A2423+1,-E2423)))</f>
        <v>#REF!</v>
      </c>
    </row>
    <row r="2424" customFormat="false" ht="14.25" hidden="false" customHeight="false" outlineLevel="0" collapsed="false">
      <c r="A2424" s="660" t="e">
        <f aca="false">IF(A2423="","",IF(A2423=#REF!*12,"",+A2423+1))</f>
        <v>#REF!</v>
      </c>
      <c r="B2424" s="661" t="e">
        <f aca="false">IF(A2424="","",+B2423)</f>
        <v>#REF!</v>
      </c>
      <c r="C2424" s="661" t="e">
        <f aca="false">IF(A2424="","",IF(#REF!+'Plano Prestação Mensal Proposta'!A2424&gt;120,0,ROUND(IF(B2424&gt;0.045,(0.045*0.5),(0.5)*B2424),7)))</f>
        <v>#REF!</v>
      </c>
      <c r="D2424" s="661" t="e">
        <f aca="false">IF(A2424="","",+B2424-C2424)</f>
        <v>#REF!</v>
      </c>
      <c r="E2424" s="662" t="e">
        <f aca="false">IF(A2424="","",IF(F2423="","",+E2423-F2423))</f>
        <v>#REF!</v>
      </c>
      <c r="F2424" s="662" t="e">
        <f aca="false">IF(A2424="","",IF(J2424="","",+J2424-H2424))</f>
        <v>#REF!</v>
      </c>
      <c r="G2424" s="662" t="e">
        <f aca="false">IF(A2424="","",IF(E2424="","",ROUND(+E2424*((1+B2424)^(1/12)-1),2)))</f>
        <v>#REF!</v>
      </c>
      <c r="H2424" s="662" t="e">
        <f aca="false">IF(A2424="","",IF(E2424="","",ROUND(+E2424*((1+D2424)^(1/12)-1),2)))</f>
        <v>#REF!</v>
      </c>
      <c r="I2424" s="662" t="e">
        <f aca="false">IF(A2424="","",+G2424-H2424)</f>
        <v>#REF!</v>
      </c>
      <c r="J2424" s="662" t="e">
        <f aca="false">IF(A2424="","",IF(#REF!="","",PMT((1+D2424)^(1/12)-1,(#REF!*12)-A2424+1,-E2424)))</f>
        <v>#REF!</v>
      </c>
    </row>
    <row r="2425" customFormat="false" ht="14.25" hidden="false" customHeight="false" outlineLevel="0" collapsed="false">
      <c r="A2425" s="660" t="e">
        <f aca="false">IF(A2424="","",IF(A2424=#REF!*12,"",+A2424+1))</f>
        <v>#REF!</v>
      </c>
      <c r="B2425" s="661" t="e">
        <f aca="false">IF(A2425="","",+B2424)</f>
        <v>#REF!</v>
      </c>
      <c r="C2425" s="661" t="e">
        <f aca="false">IF(A2425="","",IF(#REF!+'Plano Prestação Mensal Proposta'!A2425&gt;120,0,ROUND(IF(B2425&gt;0.045,(0.045*0.5),(0.5)*B2425),7)))</f>
        <v>#REF!</v>
      </c>
      <c r="D2425" s="661" t="e">
        <f aca="false">IF(A2425="","",+B2425-C2425)</f>
        <v>#REF!</v>
      </c>
      <c r="E2425" s="662" t="e">
        <f aca="false">IF(A2425="","",IF(F2424="","",+E2424-F2424))</f>
        <v>#REF!</v>
      </c>
      <c r="F2425" s="662" t="e">
        <f aca="false">IF(A2425="","",IF(J2425="","",+J2425-H2425))</f>
        <v>#REF!</v>
      </c>
      <c r="G2425" s="662" t="e">
        <f aca="false">IF(A2425="","",IF(E2425="","",ROUND(+E2425*((1+B2425)^(1/12)-1),2)))</f>
        <v>#REF!</v>
      </c>
      <c r="H2425" s="662" t="e">
        <f aca="false">IF(A2425="","",IF(E2425="","",ROUND(+E2425*((1+D2425)^(1/12)-1),2)))</f>
        <v>#REF!</v>
      </c>
      <c r="I2425" s="662" t="e">
        <f aca="false">IF(A2425="","",+G2425-H2425)</f>
        <v>#REF!</v>
      </c>
      <c r="J2425" s="662" t="e">
        <f aca="false">IF(A2425="","",IF(#REF!="","",PMT((1+D2425)^(1/12)-1,(#REF!*12)-A2425+1,-E2425)))</f>
        <v>#REF!</v>
      </c>
    </row>
    <row r="2426" customFormat="false" ht="14.25" hidden="false" customHeight="false" outlineLevel="0" collapsed="false">
      <c r="A2426" s="660" t="e">
        <f aca="false">IF(A2425="","",IF(A2425=#REF!*12,"",+A2425+1))</f>
        <v>#REF!</v>
      </c>
      <c r="B2426" s="661" t="e">
        <f aca="false">IF(A2426="","",+B2425)</f>
        <v>#REF!</v>
      </c>
      <c r="C2426" s="661" t="e">
        <f aca="false">IF(A2426="","",IF(#REF!+'Plano Prestação Mensal Proposta'!A2426&gt;120,0,ROUND(IF(B2426&gt;0.045,(0.045*0.5),(0.5)*B2426),7)))</f>
        <v>#REF!</v>
      </c>
      <c r="D2426" s="661" t="e">
        <f aca="false">IF(A2426="","",+B2426-C2426)</f>
        <v>#REF!</v>
      </c>
      <c r="E2426" s="662" t="e">
        <f aca="false">IF(A2426="","",IF(F2425="","",+E2425-F2425))</f>
        <v>#REF!</v>
      </c>
      <c r="F2426" s="662" t="e">
        <f aca="false">IF(A2426="","",IF(J2426="","",+J2426-H2426))</f>
        <v>#REF!</v>
      </c>
      <c r="G2426" s="662" t="e">
        <f aca="false">IF(A2426="","",IF(E2426="","",ROUND(+E2426*((1+B2426)^(1/12)-1),2)))</f>
        <v>#REF!</v>
      </c>
      <c r="H2426" s="662" t="e">
        <f aca="false">IF(A2426="","",IF(E2426="","",ROUND(+E2426*((1+D2426)^(1/12)-1),2)))</f>
        <v>#REF!</v>
      </c>
      <c r="I2426" s="662" t="e">
        <f aca="false">IF(A2426="","",+G2426-H2426)</f>
        <v>#REF!</v>
      </c>
      <c r="J2426" s="662" t="e">
        <f aca="false">IF(A2426="","",IF(#REF!="","",PMT((1+D2426)^(1/12)-1,(#REF!*12)-A2426+1,-E2426)))</f>
        <v>#REF!</v>
      </c>
    </row>
    <row r="2427" customFormat="false" ht="14.25" hidden="false" customHeight="false" outlineLevel="0" collapsed="false">
      <c r="A2427" s="660" t="e">
        <f aca="false">IF(A2426="","",IF(A2426=#REF!*12,"",+A2426+1))</f>
        <v>#REF!</v>
      </c>
      <c r="B2427" s="661" t="e">
        <f aca="false">IF(A2427="","",+B2426)</f>
        <v>#REF!</v>
      </c>
      <c r="C2427" s="661" t="e">
        <f aca="false">IF(A2427="","",IF(#REF!+'Plano Prestação Mensal Proposta'!A2427&gt;120,0,ROUND(IF(B2427&gt;0.045,(0.045*0.5),(0.5)*B2427),7)))</f>
        <v>#REF!</v>
      </c>
      <c r="D2427" s="661" t="e">
        <f aca="false">IF(A2427="","",+B2427-C2427)</f>
        <v>#REF!</v>
      </c>
      <c r="E2427" s="662" t="e">
        <f aca="false">IF(A2427="","",IF(F2426="","",+E2426-F2426))</f>
        <v>#REF!</v>
      </c>
      <c r="F2427" s="662" t="e">
        <f aca="false">IF(A2427="","",IF(J2427="","",+J2427-H2427))</f>
        <v>#REF!</v>
      </c>
      <c r="G2427" s="662" t="e">
        <f aca="false">IF(A2427="","",IF(E2427="","",ROUND(+E2427*((1+B2427)^(1/12)-1),2)))</f>
        <v>#REF!</v>
      </c>
      <c r="H2427" s="662" t="e">
        <f aca="false">IF(A2427="","",IF(E2427="","",ROUND(+E2427*((1+D2427)^(1/12)-1),2)))</f>
        <v>#REF!</v>
      </c>
      <c r="I2427" s="662" t="e">
        <f aca="false">IF(A2427="","",+G2427-H2427)</f>
        <v>#REF!</v>
      </c>
      <c r="J2427" s="662" t="e">
        <f aca="false">IF(A2427="","",IF(#REF!="","",PMT((1+D2427)^(1/12)-1,(#REF!*12)-A2427+1,-E2427)))</f>
        <v>#REF!</v>
      </c>
    </row>
    <row r="2428" customFormat="false" ht="14.25" hidden="false" customHeight="false" outlineLevel="0" collapsed="false">
      <c r="A2428" s="660" t="e">
        <f aca="false">IF(A2427="","",IF(A2427=#REF!*12,"",+A2427+1))</f>
        <v>#REF!</v>
      </c>
      <c r="B2428" s="661" t="e">
        <f aca="false">IF(A2428="","",+B2427)</f>
        <v>#REF!</v>
      </c>
      <c r="C2428" s="661" t="e">
        <f aca="false">IF(A2428="","",IF(#REF!+'Plano Prestação Mensal Proposta'!A2428&gt;120,0,ROUND(IF(B2428&gt;0.045,(0.045*0.5),(0.5)*B2428),7)))</f>
        <v>#REF!</v>
      </c>
      <c r="D2428" s="661" t="e">
        <f aca="false">IF(A2428="","",+B2428-C2428)</f>
        <v>#REF!</v>
      </c>
      <c r="E2428" s="662" t="e">
        <f aca="false">IF(A2428="","",IF(F2427="","",+E2427-F2427))</f>
        <v>#REF!</v>
      </c>
      <c r="F2428" s="662" t="e">
        <f aca="false">IF(A2428="","",IF(J2428="","",+J2428-H2428))</f>
        <v>#REF!</v>
      </c>
      <c r="G2428" s="662" t="e">
        <f aca="false">IF(A2428="","",IF(E2428="","",ROUND(+E2428*((1+B2428)^(1/12)-1),2)))</f>
        <v>#REF!</v>
      </c>
      <c r="H2428" s="662" t="e">
        <f aca="false">IF(A2428="","",IF(E2428="","",ROUND(+E2428*((1+D2428)^(1/12)-1),2)))</f>
        <v>#REF!</v>
      </c>
      <c r="I2428" s="662" t="e">
        <f aca="false">IF(A2428="","",+G2428-H2428)</f>
        <v>#REF!</v>
      </c>
      <c r="J2428" s="662" t="e">
        <f aca="false">IF(A2428="","",IF(#REF!="","",PMT((1+D2428)^(1/12)-1,(#REF!*12)-A2428+1,-E2428)))</f>
        <v>#REF!</v>
      </c>
    </row>
    <row r="2429" customFormat="false" ht="14.25" hidden="false" customHeight="false" outlineLevel="0" collapsed="false">
      <c r="A2429" s="660" t="e">
        <f aca="false">IF(A2428="","",IF(A2428=#REF!*12,"",+A2428+1))</f>
        <v>#REF!</v>
      </c>
      <c r="B2429" s="661" t="e">
        <f aca="false">IF(A2429="","",+B2428)</f>
        <v>#REF!</v>
      </c>
      <c r="C2429" s="661" t="e">
        <f aca="false">IF(A2429="","",IF(#REF!+'Plano Prestação Mensal Proposta'!A2429&gt;120,0,ROUND(IF(B2429&gt;0.045,(0.045*0.5),(0.5)*B2429),7)))</f>
        <v>#REF!</v>
      </c>
      <c r="D2429" s="661" t="e">
        <f aca="false">IF(A2429="","",+B2429-C2429)</f>
        <v>#REF!</v>
      </c>
      <c r="E2429" s="662" t="e">
        <f aca="false">IF(A2429="","",IF(F2428="","",+E2428-F2428))</f>
        <v>#REF!</v>
      </c>
      <c r="F2429" s="662" t="e">
        <f aca="false">IF(A2429="","",IF(J2429="","",+J2429-H2429))</f>
        <v>#REF!</v>
      </c>
      <c r="G2429" s="662" t="e">
        <f aca="false">IF(A2429="","",IF(E2429="","",ROUND(+E2429*((1+B2429)^(1/12)-1),2)))</f>
        <v>#REF!</v>
      </c>
      <c r="H2429" s="662" t="e">
        <f aca="false">IF(A2429="","",IF(E2429="","",ROUND(+E2429*((1+D2429)^(1/12)-1),2)))</f>
        <v>#REF!</v>
      </c>
      <c r="I2429" s="662" t="e">
        <f aca="false">IF(A2429="","",+G2429-H2429)</f>
        <v>#REF!</v>
      </c>
      <c r="J2429" s="662" t="e">
        <f aca="false">IF(A2429="","",IF(#REF!="","",PMT((1+D2429)^(1/12)-1,(#REF!*12)-A2429+1,-E2429)))</f>
        <v>#REF!</v>
      </c>
    </row>
    <row r="2430" customFormat="false" ht="14.25" hidden="false" customHeight="false" outlineLevel="0" collapsed="false">
      <c r="A2430" s="660" t="e">
        <f aca="false">IF(A2429="","",IF(A2429=#REF!*12,"",+A2429+1))</f>
        <v>#REF!</v>
      </c>
      <c r="B2430" s="661" t="e">
        <f aca="false">IF(A2430="","",+B2429)</f>
        <v>#REF!</v>
      </c>
      <c r="C2430" s="661" t="e">
        <f aca="false">IF(A2430="","",IF(#REF!+'Plano Prestação Mensal Proposta'!A2430&gt;120,0,ROUND(IF(B2430&gt;0.045,(0.045*0.5),(0.5)*B2430),7)))</f>
        <v>#REF!</v>
      </c>
      <c r="D2430" s="661" t="e">
        <f aca="false">IF(A2430="","",+B2430-C2430)</f>
        <v>#REF!</v>
      </c>
      <c r="E2430" s="662" t="e">
        <f aca="false">IF(A2430="","",IF(F2429="","",+E2429-F2429))</f>
        <v>#REF!</v>
      </c>
      <c r="F2430" s="662" t="e">
        <f aca="false">IF(A2430="","",IF(J2430="","",+J2430-H2430))</f>
        <v>#REF!</v>
      </c>
      <c r="G2430" s="662" t="e">
        <f aca="false">IF(A2430="","",IF(E2430="","",ROUND(+E2430*((1+B2430)^(1/12)-1),2)))</f>
        <v>#REF!</v>
      </c>
      <c r="H2430" s="662" t="e">
        <f aca="false">IF(A2430="","",IF(E2430="","",ROUND(+E2430*((1+D2430)^(1/12)-1),2)))</f>
        <v>#REF!</v>
      </c>
      <c r="I2430" s="662" t="e">
        <f aca="false">IF(A2430="","",+G2430-H2430)</f>
        <v>#REF!</v>
      </c>
      <c r="J2430" s="662" t="e">
        <f aca="false">IF(A2430="","",IF(#REF!="","",PMT((1+D2430)^(1/12)-1,(#REF!*12)-A2430+1,-E2430)))</f>
        <v>#REF!</v>
      </c>
    </row>
    <row r="2431" customFormat="false" ht="14.25" hidden="false" customHeight="false" outlineLevel="0" collapsed="false">
      <c r="A2431" s="660" t="e">
        <f aca="false">IF(A2430="","",IF(A2430=#REF!*12,"",+A2430+1))</f>
        <v>#REF!</v>
      </c>
      <c r="B2431" s="661" t="e">
        <f aca="false">IF(A2431="","",+B2430)</f>
        <v>#REF!</v>
      </c>
      <c r="C2431" s="661" t="e">
        <f aca="false">IF(A2431="","",IF(#REF!+'Plano Prestação Mensal Proposta'!A2431&gt;120,0,ROUND(IF(B2431&gt;0.045,(0.045*0.5),(0.5)*B2431),7)))</f>
        <v>#REF!</v>
      </c>
      <c r="D2431" s="661" t="e">
        <f aca="false">IF(A2431="","",+B2431-C2431)</f>
        <v>#REF!</v>
      </c>
      <c r="E2431" s="662" t="e">
        <f aca="false">IF(A2431="","",IF(F2430="","",+E2430-F2430))</f>
        <v>#REF!</v>
      </c>
      <c r="F2431" s="662" t="e">
        <f aca="false">IF(A2431="","",IF(J2431="","",+J2431-H2431))</f>
        <v>#REF!</v>
      </c>
      <c r="G2431" s="662" t="e">
        <f aca="false">IF(A2431="","",IF(E2431="","",ROUND(+E2431*((1+B2431)^(1/12)-1),2)))</f>
        <v>#REF!</v>
      </c>
      <c r="H2431" s="662" t="e">
        <f aca="false">IF(A2431="","",IF(E2431="","",ROUND(+E2431*((1+D2431)^(1/12)-1),2)))</f>
        <v>#REF!</v>
      </c>
      <c r="I2431" s="662" t="e">
        <f aca="false">IF(A2431="","",+G2431-H2431)</f>
        <v>#REF!</v>
      </c>
      <c r="J2431" s="662" t="e">
        <f aca="false">IF(A2431="","",IF(#REF!="","",PMT((1+D2431)^(1/12)-1,(#REF!*12)-A2431+1,-E2431)))</f>
        <v>#REF!</v>
      </c>
    </row>
    <row r="2432" customFormat="false" ht="14.25" hidden="false" customHeight="false" outlineLevel="0" collapsed="false">
      <c r="A2432" s="660" t="e">
        <f aca="false">IF(A2431="","",IF(A2431=#REF!*12,"",+A2431+1))</f>
        <v>#REF!</v>
      </c>
      <c r="B2432" s="661" t="e">
        <f aca="false">IF(A2432="","",+B2431)</f>
        <v>#REF!</v>
      </c>
      <c r="C2432" s="661" t="e">
        <f aca="false">IF(A2432="","",IF(#REF!+'Plano Prestação Mensal Proposta'!A2432&gt;120,0,ROUND(IF(B2432&gt;0.045,(0.045*0.5),(0.5)*B2432),7)))</f>
        <v>#REF!</v>
      </c>
      <c r="D2432" s="661" t="e">
        <f aca="false">IF(A2432="","",+B2432-C2432)</f>
        <v>#REF!</v>
      </c>
      <c r="E2432" s="662" t="e">
        <f aca="false">IF(A2432="","",IF(F2431="","",+E2431-F2431))</f>
        <v>#REF!</v>
      </c>
      <c r="F2432" s="662" t="e">
        <f aca="false">IF(A2432="","",IF(J2432="","",+J2432-H2432))</f>
        <v>#REF!</v>
      </c>
      <c r="G2432" s="662" t="e">
        <f aca="false">IF(A2432="","",IF(E2432="","",ROUND(+E2432*((1+B2432)^(1/12)-1),2)))</f>
        <v>#REF!</v>
      </c>
      <c r="H2432" s="662" t="e">
        <f aca="false">IF(A2432="","",IF(E2432="","",ROUND(+E2432*((1+D2432)^(1/12)-1),2)))</f>
        <v>#REF!</v>
      </c>
      <c r="I2432" s="662" t="e">
        <f aca="false">IF(A2432="","",+G2432-H2432)</f>
        <v>#REF!</v>
      </c>
      <c r="J2432" s="662" t="e">
        <f aca="false">IF(A2432="","",IF(#REF!="","",PMT((1+D2432)^(1/12)-1,(#REF!*12)-A2432+1,-E2432)))</f>
        <v>#REF!</v>
      </c>
    </row>
    <row r="2433" customFormat="false" ht="14.25" hidden="false" customHeight="false" outlineLevel="0" collapsed="false">
      <c r="A2433" s="660" t="e">
        <f aca="false">IF(A2432="","",IF(A2432=#REF!*12,"",+A2432+1))</f>
        <v>#REF!</v>
      </c>
      <c r="B2433" s="661" t="e">
        <f aca="false">IF(A2433="","",+B2432)</f>
        <v>#REF!</v>
      </c>
      <c r="C2433" s="661" t="e">
        <f aca="false">IF(A2433="","",IF(#REF!+'Plano Prestação Mensal Proposta'!A2433&gt;120,0,ROUND(IF(B2433&gt;0.045,(0.045*0.5),(0.5)*B2433),7)))</f>
        <v>#REF!</v>
      </c>
      <c r="D2433" s="661" t="e">
        <f aca="false">IF(A2433="","",+B2433-C2433)</f>
        <v>#REF!</v>
      </c>
      <c r="E2433" s="662" t="e">
        <f aca="false">IF(A2433="","",IF(F2432="","",+E2432-F2432))</f>
        <v>#REF!</v>
      </c>
      <c r="F2433" s="662" t="e">
        <f aca="false">IF(A2433="","",IF(J2433="","",+J2433-H2433))</f>
        <v>#REF!</v>
      </c>
      <c r="G2433" s="662" t="e">
        <f aca="false">IF(A2433="","",IF(E2433="","",ROUND(+E2433*((1+B2433)^(1/12)-1),2)))</f>
        <v>#REF!</v>
      </c>
      <c r="H2433" s="662" t="e">
        <f aca="false">IF(A2433="","",IF(E2433="","",ROUND(+E2433*((1+D2433)^(1/12)-1),2)))</f>
        <v>#REF!</v>
      </c>
      <c r="I2433" s="662" t="e">
        <f aca="false">IF(A2433="","",+G2433-H2433)</f>
        <v>#REF!</v>
      </c>
      <c r="J2433" s="662" t="e">
        <f aca="false">IF(A2433="","",IF(#REF!="","",PMT((1+D2433)^(1/12)-1,(#REF!*12)-A2433+1,-E2433)))</f>
        <v>#REF!</v>
      </c>
    </row>
    <row r="2434" customFormat="false" ht="14.25" hidden="false" customHeight="false" outlineLevel="0" collapsed="false">
      <c r="A2434" s="660" t="e">
        <f aca="false">IF(A2433="","",IF(A2433=#REF!*12,"",+A2433+1))</f>
        <v>#REF!</v>
      </c>
      <c r="B2434" s="661" t="e">
        <f aca="false">IF(A2434="","",+B2433)</f>
        <v>#REF!</v>
      </c>
      <c r="C2434" s="661" t="e">
        <f aca="false">IF(A2434="","",IF(#REF!+'Plano Prestação Mensal Proposta'!A2434&gt;120,0,ROUND(IF(B2434&gt;0.045,(0.045*0.5),(0.5)*B2434),7)))</f>
        <v>#REF!</v>
      </c>
      <c r="D2434" s="661" t="e">
        <f aca="false">IF(A2434="","",+B2434-C2434)</f>
        <v>#REF!</v>
      </c>
      <c r="E2434" s="662" t="e">
        <f aca="false">IF(A2434="","",IF(F2433="","",+E2433-F2433))</f>
        <v>#REF!</v>
      </c>
      <c r="F2434" s="662" t="e">
        <f aca="false">IF(A2434="","",IF(J2434="","",+J2434-H2434))</f>
        <v>#REF!</v>
      </c>
      <c r="G2434" s="662" t="e">
        <f aca="false">IF(A2434="","",IF(E2434="","",ROUND(+E2434*((1+B2434)^(1/12)-1),2)))</f>
        <v>#REF!</v>
      </c>
      <c r="H2434" s="662" t="e">
        <f aca="false">IF(A2434="","",IF(E2434="","",ROUND(+E2434*((1+D2434)^(1/12)-1),2)))</f>
        <v>#REF!</v>
      </c>
      <c r="I2434" s="662" t="e">
        <f aca="false">IF(A2434="","",+G2434-H2434)</f>
        <v>#REF!</v>
      </c>
      <c r="J2434" s="662" t="e">
        <f aca="false">IF(A2434="","",IF(#REF!="","",PMT((1+D2434)^(1/12)-1,(#REF!*12)-A2434+1,-E2434)))</f>
        <v>#REF!</v>
      </c>
    </row>
    <row r="2435" customFormat="false" ht="14.25" hidden="false" customHeight="false" outlineLevel="0" collapsed="false">
      <c r="A2435" s="660" t="e">
        <f aca="false">IF(A2434="","",IF(A2434=#REF!*12,"",+A2434+1))</f>
        <v>#REF!</v>
      </c>
      <c r="B2435" s="661" t="e">
        <f aca="false">IF(A2435="","",+B2434)</f>
        <v>#REF!</v>
      </c>
      <c r="C2435" s="661" t="e">
        <f aca="false">IF(A2435="","",IF(#REF!+'Plano Prestação Mensal Proposta'!A2435&gt;120,0,ROUND(IF(B2435&gt;0.045,(0.045*0.5),(0.5)*B2435),7)))</f>
        <v>#REF!</v>
      </c>
      <c r="D2435" s="661" t="e">
        <f aca="false">IF(A2435="","",+B2435-C2435)</f>
        <v>#REF!</v>
      </c>
      <c r="E2435" s="662" t="e">
        <f aca="false">IF(A2435="","",IF(F2434="","",+E2434-F2434))</f>
        <v>#REF!</v>
      </c>
      <c r="F2435" s="662" t="e">
        <f aca="false">IF(A2435="","",IF(J2435="","",+J2435-H2435))</f>
        <v>#REF!</v>
      </c>
      <c r="G2435" s="662" t="e">
        <f aca="false">IF(A2435="","",IF(E2435="","",ROUND(+E2435*((1+B2435)^(1/12)-1),2)))</f>
        <v>#REF!</v>
      </c>
      <c r="H2435" s="662" t="e">
        <f aca="false">IF(A2435="","",IF(E2435="","",ROUND(+E2435*((1+D2435)^(1/12)-1),2)))</f>
        <v>#REF!</v>
      </c>
      <c r="I2435" s="662" t="e">
        <f aca="false">IF(A2435="","",+G2435-H2435)</f>
        <v>#REF!</v>
      </c>
      <c r="J2435" s="662" t="e">
        <f aca="false">IF(A2435="","",IF(#REF!="","",PMT((1+D2435)^(1/12)-1,(#REF!*12)-A2435+1,-E2435)))</f>
        <v>#REF!</v>
      </c>
    </row>
    <row r="2436" customFormat="false" ht="14.25" hidden="false" customHeight="false" outlineLevel="0" collapsed="false">
      <c r="A2436" s="660" t="e">
        <f aca="false">IF(A2435="","",IF(A2435=#REF!*12,"",+A2435+1))</f>
        <v>#REF!</v>
      </c>
      <c r="B2436" s="661" t="e">
        <f aca="false">IF(A2436="","",+B2435)</f>
        <v>#REF!</v>
      </c>
      <c r="C2436" s="661" t="e">
        <f aca="false">IF(A2436="","",IF(#REF!+'Plano Prestação Mensal Proposta'!A2436&gt;120,0,ROUND(IF(B2436&gt;0.045,(0.045*0.5),(0.5)*B2436),7)))</f>
        <v>#REF!</v>
      </c>
      <c r="D2436" s="661" t="e">
        <f aca="false">IF(A2436="","",+B2436-C2436)</f>
        <v>#REF!</v>
      </c>
      <c r="E2436" s="662" t="e">
        <f aca="false">IF(A2436="","",IF(F2435="","",+E2435-F2435))</f>
        <v>#REF!</v>
      </c>
      <c r="F2436" s="662" t="e">
        <f aca="false">IF(A2436="","",IF(J2436="","",+J2436-H2436))</f>
        <v>#REF!</v>
      </c>
      <c r="G2436" s="662" t="e">
        <f aca="false">IF(A2436="","",IF(E2436="","",ROUND(+E2436*((1+B2436)^(1/12)-1),2)))</f>
        <v>#REF!</v>
      </c>
      <c r="H2436" s="662" t="e">
        <f aca="false">IF(A2436="","",IF(E2436="","",ROUND(+E2436*((1+D2436)^(1/12)-1),2)))</f>
        <v>#REF!</v>
      </c>
      <c r="I2436" s="662" t="e">
        <f aca="false">IF(A2436="","",+G2436-H2436)</f>
        <v>#REF!</v>
      </c>
      <c r="J2436" s="662" t="e">
        <f aca="false">IF(A2436="","",IF(#REF!="","",PMT((1+D2436)^(1/12)-1,(#REF!*12)-A2436+1,-E2436)))</f>
        <v>#REF!</v>
      </c>
    </row>
    <row r="2437" customFormat="false" ht="14.25" hidden="false" customHeight="false" outlineLevel="0" collapsed="false">
      <c r="A2437" s="660" t="e">
        <f aca="false">IF(A2436="","",IF(A2436=#REF!*12,"",+A2436+1))</f>
        <v>#REF!</v>
      </c>
      <c r="B2437" s="661" t="e">
        <f aca="false">IF(A2437="","",+B2436)</f>
        <v>#REF!</v>
      </c>
      <c r="C2437" s="661" t="e">
        <f aca="false">IF(A2437="","",IF(#REF!+'Plano Prestação Mensal Proposta'!A2437&gt;120,0,ROUND(IF(B2437&gt;0.045,(0.045*0.5),(0.5)*B2437),7)))</f>
        <v>#REF!</v>
      </c>
      <c r="D2437" s="661" t="e">
        <f aca="false">IF(A2437="","",+B2437-C2437)</f>
        <v>#REF!</v>
      </c>
      <c r="E2437" s="662" t="e">
        <f aca="false">IF(A2437="","",IF(F2436="","",+E2436-F2436))</f>
        <v>#REF!</v>
      </c>
      <c r="F2437" s="662" t="e">
        <f aca="false">IF(A2437="","",IF(J2437="","",+J2437-H2437))</f>
        <v>#REF!</v>
      </c>
      <c r="G2437" s="662" t="e">
        <f aca="false">IF(A2437="","",IF(E2437="","",ROUND(+E2437*((1+B2437)^(1/12)-1),2)))</f>
        <v>#REF!</v>
      </c>
      <c r="H2437" s="662" t="e">
        <f aca="false">IF(A2437="","",IF(E2437="","",ROUND(+E2437*((1+D2437)^(1/12)-1),2)))</f>
        <v>#REF!</v>
      </c>
      <c r="I2437" s="662" t="e">
        <f aca="false">IF(A2437="","",+G2437-H2437)</f>
        <v>#REF!</v>
      </c>
      <c r="J2437" s="662" t="e">
        <f aca="false">IF(A2437="","",IF(#REF!="","",PMT((1+D2437)^(1/12)-1,(#REF!*12)-A2437+1,-E2437)))</f>
        <v>#REF!</v>
      </c>
    </row>
    <row r="2438" customFormat="false" ht="14.25" hidden="false" customHeight="false" outlineLevel="0" collapsed="false">
      <c r="A2438" s="660" t="e">
        <f aca="false">IF(A2437="","",IF(A2437=#REF!*12,"",+A2437+1))</f>
        <v>#REF!</v>
      </c>
      <c r="B2438" s="661" t="e">
        <f aca="false">IF(A2438="","",+B2437)</f>
        <v>#REF!</v>
      </c>
      <c r="C2438" s="661" t="e">
        <f aca="false">IF(A2438="","",IF(#REF!+'Plano Prestação Mensal Proposta'!A2438&gt;120,0,ROUND(IF(B2438&gt;0.045,(0.045*0.5),(0.5)*B2438),7)))</f>
        <v>#REF!</v>
      </c>
      <c r="D2438" s="661" t="e">
        <f aca="false">IF(A2438="","",+B2438-C2438)</f>
        <v>#REF!</v>
      </c>
      <c r="E2438" s="662" t="e">
        <f aca="false">IF(A2438="","",IF(F2437="","",+E2437-F2437))</f>
        <v>#REF!</v>
      </c>
      <c r="F2438" s="662" t="e">
        <f aca="false">IF(A2438="","",IF(J2438="","",+J2438-H2438))</f>
        <v>#REF!</v>
      </c>
      <c r="G2438" s="662" t="e">
        <f aca="false">IF(A2438="","",IF(E2438="","",ROUND(+E2438*((1+B2438)^(1/12)-1),2)))</f>
        <v>#REF!</v>
      </c>
      <c r="H2438" s="662" t="e">
        <f aca="false">IF(A2438="","",IF(E2438="","",ROUND(+E2438*((1+D2438)^(1/12)-1),2)))</f>
        <v>#REF!</v>
      </c>
      <c r="I2438" s="662" t="e">
        <f aca="false">IF(A2438="","",+G2438-H2438)</f>
        <v>#REF!</v>
      </c>
      <c r="J2438" s="662" t="e">
        <f aca="false">IF(A2438="","",IF(#REF!="","",PMT((1+D2438)^(1/12)-1,(#REF!*12)-A2438+1,-E2438)))</f>
        <v>#REF!</v>
      </c>
    </row>
    <row r="2439" customFormat="false" ht="14.25" hidden="false" customHeight="false" outlineLevel="0" collapsed="false">
      <c r="A2439" s="660" t="e">
        <f aca="false">IF(A2438="","",IF(A2438=#REF!*12,"",+A2438+1))</f>
        <v>#REF!</v>
      </c>
      <c r="B2439" s="661" t="e">
        <f aca="false">IF(A2439="","",+B2438)</f>
        <v>#REF!</v>
      </c>
      <c r="C2439" s="661" t="e">
        <f aca="false">IF(A2439="","",IF(#REF!+'Plano Prestação Mensal Proposta'!A2439&gt;120,0,ROUND(IF(B2439&gt;0.045,(0.045*0.5),(0.5)*B2439),7)))</f>
        <v>#REF!</v>
      </c>
      <c r="D2439" s="661" t="e">
        <f aca="false">IF(A2439="","",+B2439-C2439)</f>
        <v>#REF!</v>
      </c>
      <c r="E2439" s="662" t="e">
        <f aca="false">IF(A2439="","",IF(F2438="","",+E2438-F2438))</f>
        <v>#REF!</v>
      </c>
      <c r="F2439" s="662" t="e">
        <f aca="false">IF(A2439="","",IF(J2439="","",+J2439-H2439))</f>
        <v>#REF!</v>
      </c>
      <c r="G2439" s="662" t="e">
        <f aca="false">IF(A2439="","",IF(E2439="","",ROUND(+E2439*((1+B2439)^(1/12)-1),2)))</f>
        <v>#REF!</v>
      </c>
      <c r="H2439" s="662" t="e">
        <f aca="false">IF(A2439="","",IF(E2439="","",ROUND(+E2439*((1+D2439)^(1/12)-1),2)))</f>
        <v>#REF!</v>
      </c>
      <c r="I2439" s="662" t="e">
        <f aca="false">IF(A2439="","",+G2439-H2439)</f>
        <v>#REF!</v>
      </c>
      <c r="J2439" s="662" t="e">
        <f aca="false">IF(A2439="","",IF(#REF!="","",PMT((1+D2439)^(1/12)-1,(#REF!*12)-A2439+1,-E2439)))</f>
        <v>#REF!</v>
      </c>
    </row>
    <row r="2440" customFormat="false" ht="14.25" hidden="false" customHeight="false" outlineLevel="0" collapsed="false">
      <c r="A2440" s="660" t="e">
        <f aca="false">IF(A2439="","",IF(A2439=#REF!*12,"",+A2439+1))</f>
        <v>#REF!</v>
      </c>
      <c r="B2440" s="661" t="e">
        <f aca="false">IF(A2440="","",+B2439)</f>
        <v>#REF!</v>
      </c>
      <c r="C2440" s="661" t="e">
        <f aca="false">IF(A2440="","",IF(#REF!+'Plano Prestação Mensal Proposta'!A2440&gt;120,0,ROUND(IF(B2440&gt;0.045,(0.045*0.5),(0.5)*B2440),7)))</f>
        <v>#REF!</v>
      </c>
      <c r="D2440" s="661" t="e">
        <f aca="false">IF(A2440="","",+B2440-C2440)</f>
        <v>#REF!</v>
      </c>
      <c r="E2440" s="662" t="e">
        <f aca="false">IF(A2440="","",IF(F2439="","",+E2439-F2439))</f>
        <v>#REF!</v>
      </c>
      <c r="F2440" s="662" t="e">
        <f aca="false">IF(A2440="","",IF(J2440="","",+J2440-H2440))</f>
        <v>#REF!</v>
      </c>
      <c r="G2440" s="662" t="e">
        <f aca="false">IF(A2440="","",IF(E2440="","",ROUND(+E2440*((1+B2440)^(1/12)-1),2)))</f>
        <v>#REF!</v>
      </c>
      <c r="H2440" s="662" t="e">
        <f aca="false">IF(A2440="","",IF(E2440="","",ROUND(+E2440*((1+D2440)^(1/12)-1),2)))</f>
        <v>#REF!</v>
      </c>
      <c r="I2440" s="662" t="e">
        <f aca="false">IF(A2440="","",+G2440-H2440)</f>
        <v>#REF!</v>
      </c>
      <c r="J2440" s="662" t="e">
        <f aca="false">IF(A2440="","",IF(#REF!="","",PMT((1+D2440)^(1/12)-1,(#REF!*12)-A2440+1,-E2440)))</f>
        <v>#REF!</v>
      </c>
    </row>
    <row r="2441" customFormat="false" ht="14.25" hidden="false" customHeight="false" outlineLevel="0" collapsed="false">
      <c r="A2441" s="660" t="e">
        <f aca="false">IF(A2440="","",IF(A2440=#REF!*12,"",+A2440+1))</f>
        <v>#REF!</v>
      </c>
      <c r="B2441" s="661" t="e">
        <f aca="false">IF(A2441="","",+B2440)</f>
        <v>#REF!</v>
      </c>
      <c r="C2441" s="661" t="e">
        <f aca="false">IF(A2441="","",IF(#REF!+'Plano Prestação Mensal Proposta'!A2441&gt;120,0,ROUND(IF(B2441&gt;0.045,(0.045*0.5),(0.5)*B2441),7)))</f>
        <v>#REF!</v>
      </c>
      <c r="D2441" s="661" t="e">
        <f aca="false">IF(A2441="","",+B2441-C2441)</f>
        <v>#REF!</v>
      </c>
      <c r="E2441" s="662" t="e">
        <f aca="false">IF(A2441="","",IF(F2440="","",+E2440-F2440))</f>
        <v>#REF!</v>
      </c>
      <c r="F2441" s="662" t="e">
        <f aca="false">IF(A2441="","",IF(J2441="","",+J2441-H2441))</f>
        <v>#REF!</v>
      </c>
      <c r="G2441" s="662" t="e">
        <f aca="false">IF(A2441="","",IF(E2441="","",ROUND(+E2441*((1+B2441)^(1/12)-1),2)))</f>
        <v>#REF!</v>
      </c>
      <c r="H2441" s="662" t="e">
        <f aca="false">IF(A2441="","",IF(E2441="","",ROUND(+E2441*((1+D2441)^(1/12)-1),2)))</f>
        <v>#REF!</v>
      </c>
      <c r="I2441" s="662" t="e">
        <f aca="false">IF(A2441="","",+G2441-H2441)</f>
        <v>#REF!</v>
      </c>
      <c r="J2441" s="662" t="e">
        <f aca="false">IF(A2441="","",IF(#REF!="","",PMT((1+D2441)^(1/12)-1,(#REF!*12)-A2441+1,-E2441)))</f>
        <v>#REF!</v>
      </c>
    </row>
    <row r="2442" customFormat="false" ht="14.25" hidden="false" customHeight="false" outlineLevel="0" collapsed="false">
      <c r="A2442" s="660" t="e">
        <f aca="false">IF(A2441="","",IF(A2441=#REF!*12,"",+A2441+1))</f>
        <v>#REF!</v>
      </c>
      <c r="B2442" s="661" t="e">
        <f aca="false">IF(A2442="","",+B2441)</f>
        <v>#REF!</v>
      </c>
      <c r="C2442" s="661" t="e">
        <f aca="false">IF(A2442="","",IF(#REF!+'Plano Prestação Mensal Proposta'!A2442&gt;120,0,ROUND(IF(B2442&gt;0.045,(0.045*0.5),(0.5)*B2442),7)))</f>
        <v>#REF!</v>
      </c>
      <c r="D2442" s="661" t="e">
        <f aca="false">IF(A2442="","",+B2442-C2442)</f>
        <v>#REF!</v>
      </c>
      <c r="E2442" s="662" t="e">
        <f aca="false">IF(A2442="","",IF(F2441="","",+E2441-F2441))</f>
        <v>#REF!</v>
      </c>
      <c r="F2442" s="662" t="e">
        <f aca="false">IF(A2442="","",IF(J2442="","",+J2442-H2442))</f>
        <v>#REF!</v>
      </c>
      <c r="G2442" s="662" t="e">
        <f aca="false">IF(A2442="","",IF(E2442="","",ROUND(+E2442*((1+B2442)^(1/12)-1),2)))</f>
        <v>#REF!</v>
      </c>
      <c r="H2442" s="662" t="e">
        <f aca="false">IF(A2442="","",IF(E2442="","",ROUND(+E2442*((1+D2442)^(1/12)-1),2)))</f>
        <v>#REF!</v>
      </c>
      <c r="I2442" s="662" t="e">
        <f aca="false">IF(A2442="","",+G2442-H2442)</f>
        <v>#REF!</v>
      </c>
      <c r="J2442" s="662" t="e">
        <f aca="false">IF(A2442="","",IF(#REF!="","",PMT((1+D2442)^(1/12)-1,(#REF!*12)-A2442+1,-E2442)))</f>
        <v>#REF!</v>
      </c>
    </row>
    <row r="2443" customFormat="false" ht="14.25" hidden="false" customHeight="false" outlineLevel="0" collapsed="false">
      <c r="A2443" s="660" t="e">
        <f aca="false">IF(A2442="","",IF(A2442=#REF!*12,"",+A2442+1))</f>
        <v>#REF!</v>
      </c>
      <c r="B2443" s="661" t="e">
        <f aca="false">IF(A2443="","",+B2442)</f>
        <v>#REF!</v>
      </c>
      <c r="C2443" s="661" t="e">
        <f aca="false">IF(A2443="","",IF(#REF!+'Plano Prestação Mensal Proposta'!A2443&gt;120,0,ROUND(IF(B2443&gt;0.045,(0.045*0.5),(0.5)*B2443),7)))</f>
        <v>#REF!</v>
      </c>
      <c r="D2443" s="661" t="e">
        <f aca="false">IF(A2443="","",+B2443-C2443)</f>
        <v>#REF!</v>
      </c>
      <c r="E2443" s="662" t="e">
        <f aca="false">IF(A2443="","",IF(F2442="","",+E2442-F2442))</f>
        <v>#REF!</v>
      </c>
      <c r="F2443" s="662" t="e">
        <f aca="false">IF(A2443="","",IF(J2443="","",+J2443-H2443))</f>
        <v>#REF!</v>
      </c>
      <c r="G2443" s="662" t="e">
        <f aca="false">IF(A2443="","",IF(E2443="","",ROUND(+E2443*((1+B2443)^(1/12)-1),2)))</f>
        <v>#REF!</v>
      </c>
      <c r="H2443" s="662" t="e">
        <f aca="false">IF(A2443="","",IF(E2443="","",ROUND(+E2443*((1+D2443)^(1/12)-1),2)))</f>
        <v>#REF!</v>
      </c>
      <c r="I2443" s="662" t="e">
        <f aca="false">IF(A2443="","",+G2443-H2443)</f>
        <v>#REF!</v>
      </c>
      <c r="J2443" s="662" t="e">
        <f aca="false">IF(A2443="","",IF(#REF!="","",PMT((1+D2443)^(1/12)-1,(#REF!*12)-A2443+1,-E2443)))</f>
        <v>#REF!</v>
      </c>
    </row>
    <row r="2444" customFormat="false" ht="14.25" hidden="false" customHeight="false" outlineLevel="0" collapsed="false">
      <c r="A2444" s="660" t="e">
        <f aca="false">IF(A2443="","",IF(A2443=#REF!*12,"",+A2443+1))</f>
        <v>#REF!</v>
      </c>
      <c r="B2444" s="661" t="e">
        <f aca="false">IF(A2444="","",+B2443)</f>
        <v>#REF!</v>
      </c>
      <c r="C2444" s="661" t="e">
        <f aca="false">IF(A2444="","",IF(#REF!+'Plano Prestação Mensal Proposta'!A2444&gt;120,0,ROUND(IF(B2444&gt;0.045,(0.045*0.5),(0.5)*B2444),7)))</f>
        <v>#REF!</v>
      </c>
      <c r="D2444" s="661" t="e">
        <f aca="false">IF(A2444="","",+B2444-C2444)</f>
        <v>#REF!</v>
      </c>
      <c r="E2444" s="662" t="e">
        <f aca="false">IF(A2444="","",IF(F2443="","",+E2443-F2443))</f>
        <v>#REF!</v>
      </c>
      <c r="F2444" s="662" t="e">
        <f aca="false">IF(A2444="","",IF(J2444="","",+J2444-H2444))</f>
        <v>#REF!</v>
      </c>
      <c r="G2444" s="662" t="e">
        <f aca="false">IF(A2444="","",IF(E2444="","",ROUND(+E2444*((1+B2444)^(1/12)-1),2)))</f>
        <v>#REF!</v>
      </c>
      <c r="H2444" s="662" t="e">
        <f aca="false">IF(A2444="","",IF(E2444="","",ROUND(+E2444*((1+D2444)^(1/12)-1),2)))</f>
        <v>#REF!</v>
      </c>
      <c r="I2444" s="662" t="e">
        <f aca="false">IF(A2444="","",+G2444-H2444)</f>
        <v>#REF!</v>
      </c>
      <c r="J2444" s="662" t="e">
        <f aca="false">IF(A2444="","",IF(#REF!="","",PMT((1+D2444)^(1/12)-1,(#REF!*12)-A2444+1,-E2444)))</f>
        <v>#REF!</v>
      </c>
    </row>
    <row r="2445" customFormat="false" ht="14.25" hidden="false" customHeight="false" outlineLevel="0" collapsed="false">
      <c r="A2445" s="660" t="e">
        <f aca="false">IF(A2444="","",IF(A2444=#REF!*12,"",+A2444+1))</f>
        <v>#REF!</v>
      </c>
      <c r="B2445" s="661" t="e">
        <f aca="false">IF(A2445="","",+B2444)</f>
        <v>#REF!</v>
      </c>
      <c r="C2445" s="661" t="e">
        <f aca="false">IF(A2445="","",IF(#REF!+'Plano Prestação Mensal Proposta'!A2445&gt;120,0,ROUND(IF(B2445&gt;0.045,(0.045*0.5),(0.5)*B2445),7)))</f>
        <v>#REF!</v>
      </c>
      <c r="D2445" s="661" t="e">
        <f aca="false">IF(A2445="","",+B2445-C2445)</f>
        <v>#REF!</v>
      </c>
      <c r="E2445" s="662" t="e">
        <f aca="false">IF(A2445="","",IF(F2444="","",+E2444-F2444))</f>
        <v>#REF!</v>
      </c>
      <c r="F2445" s="662" t="e">
        <f aca="false">IF(A2445="","",IF(J2445="","",+J2445-H2445))</f>
        <v>#REF!</v>
      </c>
      <c r="G2445" s="662" t="e">
        <f aca="false">IF(A2445="","",IF(E2445="","",ROUND(+E2445*((1+B2445)^(1/12)-1),2)))</f>
        <v>#REF!</v>
      </c>
      <c r="H2445" s="662" t="e">
        <f aca="false">IF(A2445="","",IF(E2445="","",ROUND(+E2445*((1+D2445)^(1/12)-1),2)))</f>
        <v>#REF!</v>
      </c>
      <c r="I2445" s="662" t="e">
        <f aca="false">IF(A2445="","",+G2445-H2445)</f>
        <v>#REF!</v>
      </c>
      <c r="J2445" s="662" t="e">
        <f aca="false">IF(A2445="","",IF(#REF!="","",PMT((1+D2445)^(1/12)-1,(#REF!*12)-A2445+1,-E2445)))</f>
        <v>#REF!</v>
      </c>
    </row>
    <row r="2446" customFormat="false" ht="14.25" hidden="false" customHeight="false" outlineLevel="0" collapsed="false">
      <c r="A2446" s="660" t="e">
        <f aca="false">IF(A2445="","",IF(A2445=#REF!*12,"",+A2445+1))</f>
        <v>#REF!</v>
      </c>
      <c r="B2446" s="661" t="e">
        <f aca="false">IF(A2446="","",+B2445)</f>
        <v>#REF!</v>
      </c>
      <c r="C2446" s="661" t="e">
        <f aca="false">IF(A2446="","",IF(#REF!+'Plano Prestação Mensal Proposta'!A2446&gt;120,0,ROUND(IF(B2446&gt;0.045,(0.045*0.5),(0.5)*B2446),7)))</f>
        <v>#REF!</v>
      </c>
      <c r="D2446" s="661" t="e">
        <f aca="false">IF(A2446="","",+B2446-C2446)</f>
        <v>#REF!</v>
      </c>
      <c r="E2446" s="662" t="e">
        <f aca="false">IF(A2446="","",IF(F2445="","",+E2445-F2445))</f>
        <v>#REF!</v>
      </c>
      <c r="F2446" s="662" t="e">
        <f aca="false">IF(A2446="","",IF(J2446="","",+J2446-H2446))</f>
        <v>#REF!</v>
      </c>
      <c r="G2446" s="662" t="e">
        <f aca="false">IF(A2446="","",IF(E2446="","",ROUND(+E2446*((1+B2446)^(1/12)-1),2)))</f>
        <v>#REF!</v>
      </c>
      <c r="H2446" s="662" t="e">
        <f aca="false">IF(A2446="","",IF(E2446="","",ROUND(+E2446*((1+D2446)^(1/12)-1),2)))</f>
        <v>#REF!</v>
      </c>
      <c r="I2446" s="662" t="e">
        <f aca="false">IF(A2446="","",+G2446-H2446)</f>
        <v>#REF!</v>
      </c>
      <c r="J2446" s="662" t="e">
        <f aca="false">IF(A2446="","",IF(#REF!="","",PMT((1+D2446)^(1/12)-1,(#REF!*12)-A2446+1,-E2446)))</f>
        <v>#REF!</v>
      </c>
    </row>
    <row r="2447" customFormat="false" ht="14.25" hidden="false" customHeight="false" outlineLevel="0" collapsed="false">
      <c r="A2447" s="660" t="e">
        <f aca="false">IF(A2446="","",IF(A2446=#REF!*12,"",+A2446+1))</f>
        <v>#REF!</v>
      </c>
      <c r="B2447" s="661" t="e">
        <f aca="false">IF(A2447="","",+B2446)</f>
        <v>#REF!</v>
      </c>
      <c r="C2447" s="661" t="e">
        <f aca="false">IF(A2447="","",IF(#REF!+'Plano Prestação Mensal Proposta'!A2447&gt;120,0,ROUND(IF(B2447&gt;0.045,(0.045*0.5),(0.5)*B2447),7)))</f>
        <v>#REF!</v>
      </c>
      <c r="D2447" s="661" t="e">
        <f aca="false">IF(A2447="","",+B2447-C2447)</f>
        <v>#REF!</v>
      </c>
      <c r="E2447" s="662" t="e">
        <f aca="false">IF(A2447="","",IF(F2446="","",+E2446-F2446))</f>
        <v>#REF!</v>
      </c>
      <c r="F2447" s="662" t="e">
        <f aca="false">IF(A2447="","",IF(J2447="","",+J2447-H2447))</f>
        <v>#REF!</v>
      </c>
      <c r="G2447" s="662" t="e">
        <f aca="false">IF(A2447="","",IF(E2447="","",ROUND(+E2447*((1+B2447)^(1/12)-1),2)))</f>
        <v>#REF!</v>
      </c>
      <c r="H2447" s="662" t="e">
        <f aca="false">IF(A2447="","",IF(E2447="","",ROUND(+E2447*((1+D2447)^(1/12)-1),2)))</f>
        <v>#REF!</v>
      </c>
      <c r="I2447" s="662" t="e">
        <f aca="false">IF(A2447="","",+G2447-H2447)</f>
        <v>#REF!</v>
      </c>
      <c r="J2447" s="662" t="e">
        <f aca="false">IF(A2447="","",IF(#REF!="","",PMT((1+D2447)^(1/12)-1,(#REF!*12)-A2447+1,-E2447)))</f>
        <v>#REF!</v>
      </c>
    </row>
    <row r="2448" customFormat="false" ht="14.25" hidden="false" customHeight="false" outlineLevel="0" collapsed="false">
      <c r="A2448" s="660" t="e">
        <f aca="false">IF(A2447="","",IF(A2447=#REF!*12,"",+A2447+1))</f>
        <v>#REF!</v>
      </c>
      <c r="B2448" s="661" t="e">
        <f aca="false">IF(A2448="","",+B2447)</f>
        <v>#REF!</v>
      </c>
      <c r="C2448" s="661" t="e">
        <f aca="false">IF(A2448="","",IF(#REF!+'Plano Prestação Mensal Proposta'!A2448&gt;120,0,ROUND(IF(B2448&gt;0.045,(0.045*0.5),(0.5)*B2448),7)))</f>
        <v>#REF!</v>
      </c>
      <c r="D2448" s="661" t="e">
        <f aca="false">IF(A2448="","",+B2448-C2448)</f>
        <v>#REF!</v>
      </c>
      <c r="E2448" s="662" t="e">
        <f aca="false">IF(A2448="","",IF(F2447="","",+E2447-F2447))</f>
        <v>#REF!</v>
      </c>
      <c r="F2448" s="662" t="e">
        <f aca="false">IF(A2448="","",IF(J2448="","",+J2448-H2448))</f>
        <v>#REF!</v>
      </c>
      <c r="G2448" s="662" t="e">
        <f aca="false">IF(A2448="","",IF(E2448="","",ROUND(+E2448*((1+B2448)^(1/12)-1),2)))</f>
        <v>#REF!</v>
      </c>
      <c r="H2448" s="662" t="e">
        <f aca="false">IF(A2448="","",IF(E2448="","",ROUND(+E2448*((1+D2448)^(1/12)-1),2)))</f>
        <v>#REF!</v>
      </c>
      <c r="I2448" s="662" t="e">
        <f aca="false">IF(A2448="","",+G2448-H2448)</f>
        <v>#REF!</v>
      </c>
      <c r="J2448" s="662" t="e">
        <f aca="false">IF(A2448="","",IF(#REF!="","",PMT((1+D2448)^(1/12)-1,(#REF!*12)-A2448+1,-E2448)))</f>
        <v>#REF!</v>
      </c>
    </row>
    <row r="2449" customFormat="false" ht="14.25" hidden="false" customHeight="false" outlineLevel="0" collapsed="false">
      <c r="A2449" s="660" t="e">
        <f aca="false">IF(A2448="","",IF(A2448=#REF!*12,"",+A2448+1))</f>
        <v>#REF!</v>
      </c>
      <c r="B2449" s="661" t="e">
        <f aca="false">IF(A2449="","",+B2448)</f>
        <v>#REF!</v>
      </c>
      <c r="C2449" s="661" t="e">
        <f aca="false">IF(A2449="","",IF(#REF!+'Plano Prestação Mensal Proposta'!A2449&gt;120,0,ROUND(IF(B2449&gt;0.045,(0.045*0.5),(0.5)*B2449),7)))</f>
        <v>#REF!</v>
      </c>
      <c r="D2449" s="661" t="e">
        <f aca="false">IF(A2449="","",+B2449-C2449)</f>
        <v>#REF!</v>
      </c>
      <c r="E2449" s="662" t="e">
        <f aca="false">IF(A2449="","",IF(F2448="","",+E2448-F2448))</f>
        <v>#REF!</v>
      </c>
      <c r="F2449" s="662" t="e">
        <f aca="false">IF(A2449="","",IF(J2449="","",+J2449-H2449))</f>
        <v>#REF!</v>
      </c>
      <c r="G2449" s="662" t="e">
        <f aca="false">IF(A2449="","",IF(E2449="","",ROUND(+E2449*((1+B2449)^(1/12)-1),2)))</f>
        <v>#REF!</v>
      </c>
      <c r="H2449" s="662" t="e">
        <f aca="false">IF(A2449="","",IF(E2449="","",ROUND(+E2449*((1+D2449)^(1/12)-1),2)))</f>
        <v>#REF!</v>
      </c>
      <c r="I2449" s="662" t="e">
        <f aca="false">IF(A2449="","",+G2449-H2449)</f>
        <v>#REF!</v>
      </c>
      <c r="J2449" s="662" t="e">
        <f aca="false">IF(A2449="","",IF(#REF!="","",PMT((1+D2449)^(1/12)-1,(#REF!*12)-A2449+1,-E2449)))</f>
        <v>#REF!</v>
      </c>
    </row>
    <row r="2450" customFormat="false" ht="14.25" hidden="false" customHeight="false" outlineLevel="0" collapsed="false">
      <c r="A2450" s="660" t="e">
        <f aca="false">IF(A2449="","",IF(A2449=#REF!*12,"",+A2449+1))</f>
        <v>#REF!</v>
      </c>
      <c r="B2450" s="661" t="e">
        <f aca="false">IF(A2450="","",+B2449)</f>
        <v>#REF!</v>
      </c>
      <c r="C2450" s="661" t="e">
        <f aca="false">IF(A2450="","",IF(#REF!+'Plano Prestação Mensal Proposta'!A2450&gt;120,0,ROUND(IF(B2450&gt;0.045,(0.045*0.5),(0.5)*B2450),7)))</f>
        <v>#REF!</v>
      </c>
      <c r="D2450" s="661" t="e">
        <f aca="false">IF(A2450="","",+B2450-C2450)</f>
        <v>#REF!</v>
      </c>
      <c r="E2450" s="662" t="e">
        <f aca="false">IF(A2450="","",IF(F2449="","",+E2449-F2449))</f>
        <v>#REF!</v>
      </c>
      <c r="F2450" s="662" t="e">
        <f aca="false">IF(A2450="","",IF(J2450="","",+J2450-H2450))</f>
        <v>#REF!</v>
      </c>
      <c r="G2450" s="662" t="e">
        <f aca="false">IF(A2450="","",IF(E2450="","",ROUND(+E2450*((1+B2450)^(1/12)-1),2)))</f>
        <v>#REF!</v>
      </c>
      <c r="H2450" s="662" t="e">
        <f aca="false">IF(A2450="","",IF(E2450="","",ROUND(+E2450*((1+D2450)^(1/12)-1),2)))</f>
        <v>#REF!</v>
      </c>
      <c r="I2450" s="662" t="e">
        <f aca="false">IF(A2450="","",+G2450-H2450)</f>
        <v>#REF!</v>
      </c>
      <c r="J2450" s="662" t="e">
        <f aca="false">IF(A2450="","",IF(#REF!="","",PMT((1+D2450)^(1/12)-1,(#REF!*12)-A2450+1,-E2450)))</f>
        <v>#REF!</v>
      </c>
    </row>
    <row r="2451" customFormat="false" ht="14.25" hidden="false" customHeight="false" outlineLevel="0" collapsed="false">
      <c r="A2451" s="660" t="e">
        <f aca="false">IF(A2450="","",IF(A2450=#REF!*12,"",+A2450+1))</f>
        <v>#REF!</v>
      </c>
      <c r="B2451" s="661" t="e">
        <f aca="false">IF(A2451="","",+B2450)</f>
        <v>#REF!</v>
      </c>
      <c r="C2451" s="661" t="e">
        <f aca="false">IF(A2451="","",IF(#REF!+'Plano Prestação Mensal Proposta'!A2451&gt;120,0,ROUND(IF(B2451&gt;0.045,(0.045*0.5),(0.5)*B2451),7)))</f>
        <v>#REF!</v>
      </c>
      <c r="D2451" s="661" t="e">
        <f aca="false">IF(A2451="","",+B2451-C2451)</f>
        <v>#REF!</v>
      </c>
      <c r="E2451" s="662" t="e">
        <f aca="false">IF(A2451="","",IF(F2450="","",+E2450-F2450))</f>
        <v>#REF!</v>
      </c>
      <c r="F2451" s="662" t="e">
        <f aca="false">IF(A2451="","",IF(J2451="","",+J2451-H2451))</f>
        <v>#REF!</v>
      </c>
      <c r="G2451" s="662" t="e">
        <f aca="false">IF(A2451="","",IF(E2451="","",ROUND(+E2451*((1+B2451)^(1/12)-1),2)))</f>
        <v>#REF!</v>
      </c>
      <c r="H2451" s="662" t="e">
        <f aca="false">IF(A2451="","",IF(E2451="","",ROUND(+E2451*((1+D2451)^(1/12)-1),2)))</f>
        <v>#REF!</v>
      </c>
      <c r="I2451" s="662" t="e">
        <f aca="false">IF(A2451="","",+G2451-H2451)</f>
        <v>#REF!</v>
      </c>
      <c r="J2451" s="662" t="e">
        <f aca="false">IF(A2451="","",IF(#REF!="","",PMT((1+D2451)^(1/12)-1,(#REF!*12)-A2451+1,-E2451)))</f>
        <v>#REF!</v>
      </c>
    </row>
    <row r="2452" customFormat="false" ht="14.25" hidden="false" customHeight="false" outlineLevel="0" collapsed="false">
      <c r="A2452" s="660" t="e">
        <f aca="false">IF(A2451="","",IF(A2451=#REF!*12,"",+A2451+1))</f>
        <v>#REF!</v>
      </c>
      <c r="B2452" s="661" t="e">
        <f aca="false">IF(A2452="","",+B2451)</f>
        <v>#REF!</v>
      </c>
      <c r="C2452" s="661" t="e">
        <f aca="false">IF(A2452="","",IF(#REF!+'Plano Prestação Mensal Proposta'!A2452&gt;120,0,ROUND(IF(B2452&gt;0.045,(0.045*0.5),(0.5)*B2452),7)))</f>
        <v>#REF!</v>
      </c>
      <c r="D2452" s="661" t="e">
        <f aca="false">IF(A2452="","",+B2452-C2452)</f>
        <v>#REF!</v>
      </c>
      <c r="E2452" s="662" t="e">
        <f aca="false">IF(A2452="","",IF(F2451="","",+E2451-F2451))</f>
        <v>#REF!</v>
      </c>
      <c r="F2452" s="662" t="e">
        <f aca="false">IF(A2452="","",IF(J2452="","",+J2452-H2452))</f>
        <v>#REF!</v>
      </c>
      <c r="G2452" s="662" t="e">
        <f aca="false">IF(A2452="","",IF(E2452="","",ROUND(+E2452*((1+B2452)^(1/12)-1),2)))</f>
        <v>#REF!</v>
      </c>
      <c r="H2452" s="662" t="e">
        <f aca="false">IF(A2452="","",IF(E2452="","",ROUND(+E2452*((1+D2452)^(1/12)-1),2)))</f>
        <v>#REF!</v>
      </c>
      <c r="I2452" s="662" t="e">
        <f aca="false">IF(A2452="","",+G2452-H2452)</f>
        <v>#REF!</v>
      </c>
      <c r="J2452" s="662" t="e">
        <f aca="false">IF(A2452="","",IF(#REF!="","",PMT((1+D2452)^(1/12)-1,(#REF!*12)-A2452+1,-E2452)))</f>
        <v>#REF!</v>
      </c>
    </row>
    <row r="2453" customFormat="false" ht="14.25" hidden="false" customHeight="false" outlineLevel="0" collapsed="false">
      <c r="A2453" s="660" t="e">
        <f aca="false">IF(A2452="","",IF(A2452=#REF!*12,"",+A2452+1))</f>
        <v>#REF!</v>
      </c>
      <c r="B2453" s="661" t="e">
        <f aca="false">IF(A2453="","",+B2452)</f>
        <v>#REF!</v>
      </c>
      <c r="C2453" s="661" t="e">
        <f aca="false">IF(A2453="","",IF(#REF!+'Plano Prestação Mensal Proposta'!A2453&gt;120,0,ROUND(IF(B2453&gt;0.045,(0.045*0.5),(0.5)*B2453),7)))</f>
        <v>#REF!</v>
      </c>
      <c r="D2453" s="661" t="e">
        <f aca="false">IF(A2453="","",+B2453-C2453)</f>
        <v>#REF!</v>
      </c>
      <c r="E2453" s="662" t="e">
        <f aca="false">IF(A2453="","",IF(F2452="","",+E2452-F2452))</f>
        <v>#REF!</v>
      </c>
      <c r="F2453" s="662" t="e">
        <f aca="false">IF(A2453="","",IF(J2453="","",+J2453-H2453))</f>
        <v>#REF!</v>
      </c>
      <c r="G2453" s="662" t="e">
        <f aca="false">IF(A2453="","",IF(E2453="","",ROUND(+E2453*((1+B2453)^(1/12)-1),2)))</f>
        <v>#REF!</v>
      </c>
      <c r="H2453" s="662" t="e">
        <f aca="false">IF(A2453="","",IF(E2453="","",ROUND(+E2453*((1+D2453)^(1/12)-1),2)))</f>
        <v>#REF!</v>
      </c>
      <c r="I2453" s="662" t="e">
        <f aca="false">IF(A2453="","",+G2453-H2453)</f>
        <v>#REF!</v>
      </c>
      <c r="J2453" s="662" t="e">
        <f aca="false">IF(A2453="","",IF(#REF!="","",PMT((1+D2453)^(1/12)-1,(#REF!*12)-A2453+1,-E2453)))</f>
        <v>#REF!</v>
      </c>
    </row>
    <row r="2454" customFormat="false" ht="14.25" hidden="false" customHeight="false" outlineLevel="0" collapsed="false">
      <c r="A2454" s="660" t="e">
        <f aca="false">IF(A2453="","",IF(A2453=#REF!*12,"",+A2453+1))</f>
        <v>#REF!</v>
      </c>
      <c r="B2454" s="661" t="e">
        <f aca="false">IF(A2454="","",+B2453)</f>
        <v>#REF!</v>
      </c>
      <c r="C2454" s="661" t="e">
        <f aca="false">IF(A2454="","",IF(#REF!+'Plano Prestação Mensal Proposta'!A2454&gt;120,0,ROUND(IF(B2454&gt;0.045,(0.045*0.5),(0.5)*B2454),7)))</f>
        <v>#REF!</v>
      </c>
      <c r="D2454" s="661" t="e">
        <f aca="false">IF(A2454="","",+B2454-C2454)</f>
        <v>#REF!</v>
      </c>
      <c r="E2454" s="662" t="e">
        <f aca="false">IF(A2454="","",IF(F2453="","",+E2453-F2453))</f>
        <v>#REF!</v>
      </c>
      <c r="F2454" s="662" t="e">
        <f aca="false">IF(A2454="","",IF(J2454="","",+J2454-H2454))</f>
        <v>#REF!</v>
      </c>
      <c r="G2454" s="662" t="e">
        <f aca="false">IF(A2454="","",IF(E2454="","",ROUND(+E2454*((1+B2454)^(1/12)-1),2)))</f>
        <v>#REF!</v>
      </c>
      <c r="H2454" s="662" t="e">
        <f aca="false">IF(A2454="","",IF(E2454="","",ROUND(+E2454*((1+D2454)^(1/12)-1),2)))</f>
        <v>#REF!</v>
      </c>
      <c r="I2454" s="662" t="e">
        <f aca="false">IF(A2454="","",+G2454-H2454)</f>
        <v>#REF!</v>
      </c>
      <c r="J2454" s="662" t="e">
        <f aca="false">IF(A2454="","",IF(#REF!="","",PMT((1+D2454)^(1/12)-1,(#REF!*12)-A2454+1,-E2454)))</f>
        <v>#REF!</v>
      </c>
    </row>
    <row r="2455" customFormat="false" ht="14.25" hidden="false" customHeight="false" outlineLevel="0" collapsed="false">
      <c r="A2455" s="660" t="e">
        <f aca="false">IF(A2454="","",IF(A2454=#REF!*12,"",+A2454+1))</f>
        <v>#REF!</v>
      </c>
      <c r="B2455" s="661" t="e">
        <f aca="false">IF(A2455="","",+B2454)</f>
        <v>#REF!</v>
      </c>
      <c r="C2455" s="661" t="e">
        <f aca="false">IF(A2455="","",IF(#REF!+'Plano Prestação Mensal Proposta'!A2455&gt;120,0,ROUND(IF(B2455&gt;0.045,(0.045*0.5),(0.5)*B2455),7)))</f>
        <v>#REF!</v>
      </c>
      <c r="D2455" s="661" t="e">
        <f aca="false">IF(A2455="","",+B2455-C2455)</f>
        <v>#REF!</v>
      </c>
      <c r="E2455" s="662" t="e">
        <f aca="false">IF(A2455="","",IF(F2454="","",+E2454-F2454))</f>
        <v>#REF!</v>
      </c>
      <c r="F2455" s="662" t="e">
        <f aca="false">IF(A2455="","",IF(J2455="","",+J2455-H2455))</f>
        <v>#REF!</v>
      </c>
      <c r="G2455" s="662" t="e">
        <f aca="false">IF(A2455="","",IF(E2455="","",ROUND(+E2455*((1+B2455)^(1/12)-1),2)))</f>
        <v>#REF!</v>
      </c>
      <c r="H2455" s="662" t="e">
        <f aca="false">IF(A2455="","",IF(E2455="","",ROUND(+E2455*((1+D2455)^(1/12)-1),2)))</f>
        <v>#REF!</v>
      </c>
      <c r="I2455" s="662" t="e">
        <f aca="false">IF(A2455="","",+G2455-H2455)</f>
        <v>#REF!</v>
      </c>
      <c r="J2455" s="662" t="e">
        <f aca="false">IF(A2455="","",IF(#REF!="","",PMT((1+D2455)^(1/12)-1,(#REF!*12)-A2455+1,-E2455)))</f>
        <v>#REF!</v>
      </c>
    </row>
    <row r="2456" customFormat="false" ht="14.25" hidden="false" customHeight="false" outlineLevel="0" collapsed="false">
      <c r="A2456" s="660" t="e">
        <f aca="false">IF(A2455="","",IF(A2455=#REF!*12,"",+A2455+1))</f>
        <v>#REF!</v>
      </c>
      <c r="B2456" s="661" t="e">
        <f aca="false">IF(A2456="","",+B2455)</f>
        <v>#REF!</v>
      </c>
      <c r="C2456" s="661" t="e">
        <f aca="false">IF(A2456="","",IF(#REF!+'Plano Prestação Mensal Proposta'!A2456&gt;120,0,ROUND(IF(B2456&gt;0.045,(0.045*0.5),(0.5)*B2456),7)))</f>
        <v>#REF!</v>
      </c>
      <c r="D2456" s="661" t="e">
        <f aca="false">IF(A2456="","",+B2456-C2456)</f>
        <v>#REF!</v>
      </c>
      <c r="E2456" s="662" t="e">
        <f aca="false">IF(A2456="","",IF(F2455="","",+E2455-F2455))</f>
        <v>#REF!</v>
      </c>
      <c r="F2456" s="662" t="e">
        <f aca="false">IF(A2456="","",IF(J2456="","",+J2456-H2456))</f>
        <v>#REF!</v>
      </c>
      <c r="G2456" s="662" t="e">
        <f aca="false">IF(A2456="","",IF(E2456="","",ROUND(+E2456*((1+B2456)^(1/12)-1),2)))</f>
        <v>#REF!</v>
      </c>
      <c r="H2456" s="662" t="e">
        <f aca="false">IF(A2456="","",IF(E2456="","",ROUND(+E2456*((1+D2456)^(1/12)-1),2)))</f>
        <v>#REF!</v>
      </c>
      <c r="I2456" s="662" t="e">
        <f aca="false">IF(A2456="","",+G2456-H2456)</f>
        <v>#REF!</v>
      </c>
      <c r="J2456" s="662" t="e">
        <f aca="false">IF(A2456="","",IF(#REF!="","",PMT((1+D2456)^(1/12)-1,(#REF!*12)-A2456+1,-E2456)))</f>
        <v>#REF!</v>
      </c>
    </row>
    <row r="2457" customFormat="false" ht="14.25" hidden="false" customHeight="false" outlineLevel="0" collapsed="false">
      <c r="A2457" s="660" t="e">
        <f aca="false">IF(A2456="","",IF(A2456=#REF!*12,"",+A2456+1))</f>
        <v>#REF!</v>
      </c>
      <c r="B2457" s="661" t="e">
        <f aca="false">IF(A2457="","",+B2456)</f>
        <v>#REF!</v>
      </c>
      <c r="C2457" s="661" t="e">
        <f aca="false">IF(A2457="","",IF(#REF!+'Plano Prestação Mensal Proposta'!A2457&gt;120,0,ROUND(IF(B2457&gt;0.045,(0.045*0.5),(0.5)*B2457),7)))</f>
        <v>#REF!</v>
      </c>
      <c r="D2457" s="661" t="e">
        <f aca="false">IF(A2457="","",+B2457-C2457)</f>
        <v>#REF!</v>
      </c>
      <c r="E2457" s="662" t="e">
        <f aca="false">IF(A2457="","",IF(F2456="","",+E2456-F2456))</f>
        <v>#REF!</v>
      </c>
      <c r="F2457" s="662" t="e">
        <f aca="false">IF(A2457="","",IF(J2457="","",+J2457-H2457))</f>
        <v>#REF!</v>
      </c>
      <c r="G2457" s="662" t="e">
        <f aca="false">IF(A2457="","",IF(E2457="","",ROUND(+E2457*((1+B2457)^(1/12)-1),2)))</f>
        <v>#REF!</v>
      </c>
      <c r="H2457" s="662" t="e">
        <f aca="false">IF(A2457="","",IF(E2457="","",ROUND(+E2457*((1+D2457)^(1/12)-1),2)))</f>
        <v>#REF!</v>
      </c>
      <c r="I2457" s="662" t="e">
        <f aca="false">IF(A2457="","",+G2457-H2457)</f>
        <v>#REF!</v>
      </c>
      <c r="J2457" s="662" t="e">
        <f aca="false">IF(A2457="","",IF(#REF!="","",PMT((1+D2457)^(1/12)-1,(#REF!*12)-A2457+1,-E2457)))</f>
        <v>#REF!</v>
      </c>
    </row>
    <row r="2458" customFormat="false" ht="14.25" hidden="false" customHeight="false" outlineLevel="0" collapsed="false">
      <c r="A2458" s="660" t="e">
        <f aca="false">IF(A2457="","",IF(A2457=#REF!*12,"",+A2457+1))</f>
        <v>#REF!</v>
      </c>
      <c r="B2458" s="661" t="e">
        <f aca="false">IF(A2458="","",+B2457)</f>
        <v>#REF!</v>
      </c>
      <c r="C2458" s="661" t="e">
        <f aca="false">IF(A2458="","",IF(#REF!+'Plano Prestação Mensal Proposta'!A2458&gt;120,0,ROUND(IF(B2458&gt;0.045,(0.045*0.5),(0.5)*B2458),7)))</f>
        <v>#REF!</v>
      </c>
      <c r="D2458" s="661" t="e">
        <f aca="false">IF(A2458="","",+B2458-C2458)</f>
        <v>#REF!</v>
      </c>
      <c r="E2458" s="662" t="e">
        <f aca="false">IF(A2458="","",IF(F2457="","",+E2457-F2457))</f>
        <v>#REF!</v>
      </c>
      <c r="F2458" s="662" t="e">
        <f aca="false">IF(A2458="","",IF(J2458="","",+J2458-H2458))</f>
        <v>#REF!</v>
      </c>
      <c r="G2458" s="662" t="e">
        <f aca="false">IF(A2458="","",IF(E2458="","",ROUND(+E2458*((1+B2458)^(1/12)-1),2)))</f>
        <v>#REF!</v>
      </c>
      <c r="H2458" s="662" t="e">
        <f aca="false">IF(A2458="","",IF(E2458="","",ROUND(+E2458*((1+D2458)^(1/12)-1),2)))</f>
        <v>#REF!</v>
      </c>
      <c r="I2458" s="662" t="e">
        <f aca="false">IF(A2458="","",+G2458-H2458)</f>
        <v>#REF!</v>
      </c>
      <c r="J2458" s="662" t="e">
        <f aca="false">IF(A2458="","",IF(#REF!="","",PMT((1+D2458)^(1/12)-1,(#REF!*12)-A2458+1,-E2458)))</f>
        <v>#REF!</v>
      </c>
    </row>
    <row r="2459" customFormat="false" ht="14.25" hidden="false" customHeight="false" outlineLevel="0" collapsed="false">
      <c r="A2459" s="660" t="e">
        <f aca="false">IF(A2458="","",IF(A2458=#REF!*12,"",+A2458+1))</f>
        <v>#REF!</v>
      </c>
      <c r="B2459" s="661" t="e">
        <f aca="false">IF(A2459="","",+B2458)</f>
        <v>#REF!</v>
      </c>
      <c r="C2459" s="661" t="e">
        <f aca="false">IF(A2459="","",IF(#REF!+'Plano Prestação Mensal Proposta'!A2459&gt;120,0,ROUND(IF(B2459&gt;0.045,(0.045*0.5),(0.5)*B2459),7)))</f>
        <v>#REF!</v>
      </c>
      <c r="D2459" s="661" t="e">
        <f aca="false">IF(A2459="","",+B2459-C2459)</f>
        <v>#REF!</v>
      </c>
      <c r="E2459" s="662" t="e">
        <f aca="false">IF(A2459="","",IF(F2458="","",+E2458-F2458))</f>
        <v>#REF!</v>
      </c>
      <c r="F2459" s="662" t="e">
        <f aca="false">IF(A2459="","",IF(J2459="","",+J2459-H2459))</f>
        <v>#REF!</v>
      </c>
      <c r="G2459" s="662" t="e">
        <f aca="false">IF(A2459="","",IF(E2459="","",ROUND(+E2459*((1+B2459)^(1/12)-1),2)))</f>
        <v>#REF!</v>
      </c>
      <c r="H2459" s="662" t="e">
        <f aca="false">IF(A2459="","",IF(E2459="","",ROUND(+E2459*((1+D2459)^(1/12)-1),2)))</f>
        <v>#REF!</v>
      </c>
      <c r="I2459" s="662" t="e">
        <f aca="false">IF(A2459="","",+G2459-H2459)</f>
        <v>#REF!</v>
      </c>
      <c r="J2459" s="662" t="e">
        <f aca="false">IF(A2459="","",IF(#REF!="","",PMT((1+D2459)^(1/12)-1,(#REF!*12)-A2459+1,-E2459)))</f>
        <v>#REF!</v>
      </c>
    </row>
    <row r="2460" customFormat="false" ht="14.25" hidden="false" customHeight="false" outlineLevel="0" collapsed="false">
      <c r="A2460" s="660" t="e">
        <f aca="false">IF(A2459="","",IF(A2459=#REF!*12,"",+A2459+1))</f>
        <v>#REF!</v>
      </c>
      <c r="B2460" s="661" t="e">
        <f aca="false">IF(A2460="","",+B2459)</f>
        <v>#REF!</v>
      </c>
      <c r="C2460" s="661" t="e">
        <f aca="false">IF(A2460="","",IF(#REF!+'Plano Prestação Mensal Proposta'!A2460&gt;120,0,ROUND(IF(B2460&gt;0.045,(0.045*0.5),(0.5)*B2460),7)))</f>
        <v>#REF!</v>
      </c>
      <c r="D2460" s="661" t="e">
        <f aca="false">IF(A2460="","",+B2460-C2460)</f>
        <v>#REF!</v>
      </c>
      <c r="E2460" s="662" t="e">
        <f aca="false">IF(A2460="","",IF(F2459="","",+E2459-F2459))</f>
        <v>#REF!</v>
      </c>
      <c r="F2460" s="662" t="e">
        <f aca="false">IF(A2460="","",IF(J2460="","",+J2460-H2460))</f>
        <v>#REF!</v>
      </c>
      <c r="G2460" s="662" t="e">
        <f aca="false">IF(A2460="","",IF(E2460="","",ROUND(+E2460*((1+B2460)^(1/12)-1),2)))</f>
        <v>#REF!</v>
      </c>
      <c r="H2460" s="662" t="e">
        <f aca="false">IF(A2460="","",IF(E2460="","",ROUND(+E2460*((1+D2460)^(1/12)-1),2)))</f>
        <v>#REF!</v>
      </c>
      <c r="I2460" s="662" t="e">
        <f aca="false">IF(A2460="","",+G2460-H2460)</f>
        <v>#REF!</v>
      </c>
      <c r="J2460" s="662" t="e">
        <f aca="false">IF(A2460="","",IF(#REF!="","",PMT((1+D2460)^(1/12)-1,(#REF!*12)-A2460+1,-E2460)))</f>
        <v>#REF!</v>
      </c>
    </row>
    <row r="2461" customFormat="false" ht="14.25" hidden="false" customHeight="false" outlineLevel="0" collapsed="false">
      <c r="A2461" s="660" t="e">
        <f aca="false">IF(A2460="","",IF(A2460=#REF!*12,"",+A2460+1))</f>
        <v>#REF!</v>
      </c>
      <c r="B2461" s="661" t="e">
        <f aca="false">IF(A2461="","",+B2460)</f>
        <v>#REF!</v>
      </c>
      <c r="C2461" s="661" t="e">
        <f aca="false">IF(A2461="","",IF(#REF!+'Plano Prestação Mensal Proposta'!A2461&gt;120,0,ROUND(IF(B2461&gt;0.045,(0.045*0.5),(0.5)*B2461),7)))</f>
        <v>#REF!</v>
      </c>
      <c r="D2461" s="661" t="e">
        <f aca="false">IF(A2461="","",+B2461-C2461)</f>
        <v>#REF!</v>
      </c>
      <c r="E2461" s="662" t="e">
        <f aca="false">IF(A2461="","",IF(F2460="","",+E2460-F2460))</f>
        <v>#REF!</v>
      </c>
      <c r="F2461" s="662" t="e">
        <f aca="false">IF(A2461="","",IF(J2461="","",+J2461-H2461))</f>
        <v>#REF!</v>
      </c>
      <c r="G2461" s="662" t="e">
        <f aca="false">IF(A2461="","",IF(E2461="","",ROUND(+E2461*((1+B2461)^(1/12)-1),2)))</f>
        <v>#REF!</v>
      </c>
      <c r="H2461" s="662" t="e">
        <f aca="false">IF(A2461="","",IF(E2461="","",ROUND(+E2461*((1+D2461)^(1/12)-1),2)))</f>
        <v>#REF!</v>
      </c>
      <c r="I2461" s="662" t="e">
        <f aca="false">IF(A2461="","",+G2461-H2461)</f>
        <v>#REF!</v>
      </c>
      <c r="J2461" s="662" t="e">
        <f aca="false">IF(A2461="","",IF(#REF!="","",PMT((1+D2461)^(1/12)-1,(#REF!*12)-A2461+1,-E2461)))</f>
        <v>#REF!</v>
      </c>
    </row>
    <row r="2462" customFormat="false" ht="14.25" hidden="false" customHeight="false" outlineLevel="0" collapsed="false">
      <c r="A2462" s="660" t="e">
        <f aca="false">IF(A2461="","",IF(A2461=#REF!*12,"",+A2461+1))</f>
        <v>#REF!</v>
      </c>
      <c r="B2462" s="661" t="e">
        <f aca="false">IF(A2462="","",+B2461)</f>
        <v>#REF!</v>
      </c>
      <c r="C2462" s="661" t="e">
        <f aca="false">IF(A2462="","",IF(#REF!+'Plano Prestação Mensal Proposta'!A2462&gt;120,0,ROUND(IF(B2462&gt;0.045,(0.045*0.5),(0.5)*B2462),7)))</f>
        <v>#REF!</v>
      </c>
      <c r="D2462" s="661" t="e">
        <f aca="false">IF(A2462="","",+B2462-C2462)</f>
        <v>#REF!</v>
      </c>
      <c r="E2462" s="662" t="e">
        <f aca="false">IF(A2462="","",IF(F2461="","",+E2461-F2461))</f>
        <v>#REF!</v>
      </c>
      <c r="F2462" s="662" t="e">
        <f aca="false">IF(A2462="","",IF(J2462="","",+J2462-H2462))</f>
        <v>#REF!</v>
      </c>
      <c r="G2462" s="662" t="e">
        <f aca="false">IF(A2462="","",IF(E2462="","",ROUND(+E2462*((1+B2462)^(1/12)-1),2)))</f>
        <v>#REF!</v>
      </c>
      <c r="H2462" s="662" t="e">
        <f aca="false">IF(A2462="","",IF(E2462="","",ROUND(+E2462*((1+D2462)^(1/12)-1),2)))</f>
        <v>#REF!</v>
      </c>
      <c r="I2462" s="662" t="e">
        <f aca="false">IF(A2462="","",+G2462-H2462)</f>
        <v>#REF!</v>
      </c>
      <c r="J2462" s="662" t="e">
        <f aca="false">IF(A2462="","",IF(#REF!="","",PMT((1+D2462)^(1/12)-1,(#REF!*12)-A2462+1,-E2462)))</f>
        <v>#REF!</v>
      </c>
    </row>
    <row r="2463" customFormat="false" ht="14.25" hidden="false" customHeight="false" outlineLevel="0" collapsed="false">
      <c r="A2463" s="660" t="e">
        <f aca="false">IF(A2462="","",IF(A2462=#REF!*12,"",+A2462+1))</f>
        <v>#REF!</v>
      </c>
      <c r="B2463" s="661" t="e">
        <f aca="false">IF(A2463="","",+B2462)</f>
        <v>#REF!</v>
      </c>
      <c r="C2463" s="661" t="e">
        <f aca="false">IF(A2463="","",IF(#REF!+'Plano Prestação Mensal Proposta'!A2463&gt;120,0,ROUND(IF(B2463&gt;0.045,(0.045*0.5),(0.5)*B2463),7)))</f>
        <v>#REF!</v>
      </c>
      <c r="D2463" s="661" t="e">
        <f aca="false">IF(A2463="","",+B2463-C2463)</f>
        <v>#REF!</v>
      </c>
      <c r="E2463" s="662" t="e">
        <f aca="false">IF(A2463="","",IF(F2462="","",+E2462-F2462))</f>
        <v>#REF!</v>
      </c>
      <c r="F2463" s="662" t="e">
        <f aca="false">IF(A2463="","",IF(J2463="","",+J2463-H2463))</f>
        <v>#REF!</v>
      </c>
      <c r="G2463" s="662" t="e">
        <f aca="false">IF(A2463="","",IF(E2463="","",ROUND(+E2463*((1+B2463)^(1/12)-1),2)))</f>
        <v>#REF!</v>
      </c>
      <c r="H2463" s="662" t="e">
        <f aca="false">IF(A2463="","",IF(E2463="","",ROUND(+E2463*((1+D2463)^(1/12)-1),2)))</f>
        <v>#REF!</v>
      </c>
      <c r="I2463" s="662" t="e">
        <f aca="false">IF(A2463="","",+G2463-H2463)</f>
        <v>#REF!</v>
      </c>
      <c r="J2463" s="662" t="e">
        <f aca="false">IF(A2463="","",IF(#REF!="","",PMT((1+D2463)^(1/12)-1,(#REF!*12)-A2463+1,-E2463)))</f>
        <v>#REF!</v>
      </c>
    </row>
    <row r="2464" customFormat="false" ht="14.25" hidden="false" customHeight="false" outlineLevel="0" collapsed="false">
      <c r="A2464" s="660" t="e">
        <f aca="false">IF(A2463="","",IF(A2463=#REF!*12,"",+A2463+1))</f>
        <v>#REF!</v>
      </c>
      <c r="B2464" s="661" t="e">
        <f aca="false">IF(A2464="","",+B2463)</f>
        <v>#REF!</v>
      </c>
      <c r="C2464" s="661" t="e">
        <f aca="false">IF(A2464="","",IF(#REF!+'Plano Prestação Mensal Proposta'!A2464&gt;120,0,ROUND(IF(B2464&gt;0.045,(0.045*0.5),(0.5)*B2464),7)))</f>
        <v>#REF!</v>
      </c>
      <c r="D2464" s="661" t="e">
        <f aca="false">IF(A2464="","",+B2464-C2464)</f>
        <v>#REF!</v>
      </c>
      <c r="E2464" s="662" t="e">
        <f aca="false">IF(A2464="","",IF(F2463="","",+E2463-F2463))</f>
        <v>#REF!</v>
      </c>
      <c r="F2464" s="662" t="e">
        <f aca="false">IF(A2464="","",IF(J2464="","",+J2464-H2464))</f>
        <v>#REF!</v>
      </c>
      <c r="G2464" s="662" t="e">
        <f aca="false">IF(A2464="","",IF(E2464="","",ROUND(+E2464*((1+B2464)^(1/12)-1),2)))</f>
        <v>#REF!</v>
      </c>
      <c r="H2464" s="662" t="e">
        <f aca="false">IF(A2464="","",IF(E2464="","",ROUND(+E2464*((1+D2464)^(1/12)-1),2)))</f>
        <v>#REF!</v>
      </c>
      <c r="I2464" s="662" t="e">
        <f aca="false">IF(A2464="","",+G2464-H2464)</f>
        <v>#REF!</v>
      </c>
      <c r="J2464" s="662" t="e">
        <f aca="false">IF(A2464="","",IF(#REF!="","",PMT((1+D2464)^(1/12)-1,(#REF!*12)-A2464+1,-E2464)))</f>
        <v>#REF!</v>
      </c>
    </row>
    <row r="2465" customFormat="false" ht="14.25" hidden="false" customHeight="false" outlineLevel="0" collapsed="false">
      <c r="A2465" s="660" t="e">
        <f aca="false">IF(A2464="","",IF(A2464=#REF!*12,"",+A2464+1))</f>
        <v>#REF!</v>
      </c>
      <c r="B2465" s="661" t="e">
        <f aca="false">IF(A2465="","",+B2464)</f>
        <v>#REF!</v>
      </c>
      <c r="C2465" s="661" t="e">
        <f aca="false">IF(A2465="","",IF(#REF!+'Plano Prestação Mensal Proposta'!A2465&gt;120,0,ROUND(IF(B2465&gt;0.045,(0.045*0.5),(0.5)*B2465),7)))</f>
        <v>#REF!</v>
      </c>
      <c r="D2465" s="661" t="e">
        <f aca="false">IF(A2465="","",+B2465-C2465)</f>
        <v>#REF!</v>
      </c>
      <c r="E2465" s="662" t="e">
        <f aca="false">IF(A2465="","",IF(F2464="","",+E2464-F2464))</f>
        <v>#REF!</v>
      </c>
      <c r="F2465" s="662" t="e">
        <f aca="false">IF(A2465="","",IF(J2465="","",+J2465-H2465))</f>
        <v>#REF!</v>
      </c>
      <c r="G2465" s="662" t="e">
        <f aca="false">IF(A2465="","",IF(E2465="","",ROUND(+E2465*((1+B2465)^(1/12)-1),2)))</f>
        <v>#REF!</v>
      </c>
      <c r="H2465" s="662" t="e">
        <f aca="false">IF(A2465="","",IF(E2465="","",ROUND(+E2465*((1+D2465)^(1/12)-1),2)))</f>
        <v>#REF!</v>
      </c>
      <c r="I2465" s="662" t="e">
        <f aca="false">IF(A2465="","",+G2465-H2465)</f>
        <v>#REF!</v>
      </c>
      <c r="J2465" s="662" t="e">
        <f aca="false">IF(A2465="","",IF(#REF!="","",PMT((1+D2465)^(1/12)-1,(#REF!*12)-A2465+1,-E2465)))</f>
        <v>#REF!</v>
      </c>
    </row>
    <row r="2466" customFormat="false" ht="14.25" hidden="false" customHeight="false" outlineLevel="0" collapsed="false">
      <c r="A2466" s="660" t="e">
        <f aca="false">IF(A2465="","",IF(A2465=#REF!*12,"",+A2465+1))</f>
        <v>#REF!</v>
      </c>
      <c r="B2466" s="661" t="e">
        <f aca="false">IF(A2466="","",+B2465)</f>
        <v>#REF!</v>
      </c>
      <c r="C2466" s="661" t="e">
        <f aca="false">IF(A2466="","",IF(#REF!+'Plano Prestação Mensal Proposta'!A2466&gt;120,0,ROUND(IF(B2466&gt;0.045,(0.045*0.5),(0.5)*B2466),7)))</f>
        <v>#REF!</v>
      </c>
      <c r="D2466" s="661" t="e">
        <f aca="false">IF(A2466="","",+B2466-C2466)</f>
        <v>#REF!</v>
      </c>
      <c r="E2466" s="662" t="e">
        <f aca="false">IF(A2466="","",IF(F2465="","",+E2465-F2465))</f>
        <v>#REF!</v>
      </c>
      <c r="F2466" s="662" t="e">
        <f aca="false">IF(A2466="","",IF(J2466="","",+J2466-H2466))</f>
        <v>#REF!</v>
      </c>
      <c r="G2466" s="662" t="e">
        <f aca="false">IF(A2466="","",IF(E2466="","",ROUND(+E2466*((1+B2466)^(1/12)-1),2)))</f>
        <v>#REF!</v>
      </c>
      <c r="H2466" s="662" t="e">
        <f aca="false">IF(A2466="","",IF(E2466="","",ROUND(+E2466*((1+D2466)^(1/12)-1),2)))</f>
        <v>#REF!</v>
      </c>
      <c r="I2466" s="662" t="e">
        <f aca="false">IF(A2466="","",+G2466-H2466)</f>
        <v>#REF!</v>
      </c>
      <c r="J2466" s="662" t="e">
        <f aca="false">IF(A2466="","",IF(#REF!="","",PMT((1+D2466)^(1/12)-1,(#REF!*12)-A2466+1,-E2466)))</f>
        <v>#REF!</v>
      </c>
    </row>
    <row r="2467" customFormat="false" ht="14.25" hidden="false" customHeight="false" outlineLevel="0" collapsed="false">
      <c r="A2467" s="660" t="e">
        <f aca="false">IF(A2466="","",IF(A2466=#REF!*12,"",+A2466+1))</f>
        <v>#REF!</v>
      </c>
      <c r="B2467" s="661" t="e">
        <f aca="false">IF(A2467="","",+B2466)</f>
        <v>#REF!</v>
      </c>
      <c r="C2467" s="661" t="e">
        <f aca="false">IF(A2467="","",IF(#REF!+'Plano Prestação Mensal Proposta'!A2467&gt;120,0,ROUND(IF(B2467&gt;0.045,(0.045*0.5),(0.5)*B2467),7)))</f>
        <v>#REF!</v>
      </c>
      <c r="D2467" s="661" t="e">
        <f aca="false">IF(A2467="","",+B2467-C2467)</f>
        <v>#REF!</v>
      </c>
      <c r="E2467" s="662" t="e">
        <f aca="false">IF(A2467="","",IF(F2466="","",+E2466-F2466))</f>
        <v>#REF!</v>
      </c>
      <c r="F2467" s="662" t="e">
        <f aca="false">IF(A2467="","",IF(J2467="","",+J2467-H2467))</f>
        <v>#REF!</v>
      </c>
      <c r="G2467" s="662" t="e">
        <f aca="false">IF(A2467="","",IF(E2467="","",ROUND(+E2467*((1+B2467)^(1/12)-1),2)))</f>
        <v>#REF!</v>
      </c>
      <c r="H2467" s="662" t="e">
        <f aca="false">IF(A2467="","",IF(E2467="","",ROUND(+E2467*((1+D2467)^(1/12)-1),2)))</f>
        <v>#REF!</v>
      </c>
      <c r="I2467" s="662" t="e">
        <f aca="false">IF(A2467="","",+G2467-H2467)</f>
        <v>#REF!</v>
      </c>
      <c r="J2467" s="662" t="e">
        <f aca="false">IF(A2467="","",IF(#REF!="","",PMT((1+D2467)^(1/12)-1,(#REF!*12)-A2467+1,-E2467)))</f>
        <v>#REF!</v>
      </c>
    </row>
    <row r="2468" customFormat="false" ht="14.25" hidden="false" customHeight="false" outlineLevel="0" collapsed="false">
      <c r="A2468" s="660" t="e">
        <f aca="false">IF(A2467="","",IF(A2467=#REF!*12,"",+A2467+1))</f>
        <v>#REF!</v>
      </c>
      <c r="B2468" s="661" t="e">
        <f aca="false">IF(A2468="","",+B2467)</f>
        <v>#REF!</v>
      </c>
      <c r="C2468" s="661" t="e">
        <f aca="false">IF(A2468="","",IF(#REF!+'Plano Prestação Mensal Proposta'!A2468&gt;120,0,ROUND(IF(B2468&gt;0.045,(0.045*0.5),(0.5)*B2468),7)))</f>
        <v>#REF!</v>
      </c>
      <c r="D2468" s="661" t="e">
        <f aca="false">IF(A2468="","",+B2468-C2468)</f>
        <v>#REF!</v>
      </c>
      <c r="E2468" s="662" t="e">
        <f aca="false">IF(A2468="","",IF(F2467="","",+E2467-F2467))</f>
        <v>#REF!</v>
      </c>
      <c r="F2468" s="662" t="e">
        <f aca="false">IF(A2468="","",IF(J2468="","",+J2468-H2468))</f>
        <v>#REF!</v>
      </c>
      <c r="G2468" s="662" t="e">
        <f aca="false">IF(A2468="","",IF(E2468="","",ROUND(+E2468*((1+B2468)^(1/12)-1),2)))</f>
        <v>#REF!</v>
      </c>
      <c r="H2468" s="662" t="e">
        <f aca="false">IF(A2468="","",IF(E2468="","",ROUND(+E2468*((1+D2468)^(1/12)-1),2)))</f>
        <v>#REF!</v>
      </c>
      <c r="I2468" s="662" t="e">
        <f aca="false">IF(A2468="","",+G2468-H2468)</f>
        <v>#REF!</v>
      </c>
      <c r="J2468" s="662" t="e">
        <f aca="false">IF(A2468="","",IF(#REF!="","",PMT((1+D2468)^(1/12)-1,(#REF!*12)-A2468+1,-E2468)))</f>
        <v>#REF!</v>
      </c>
    </row>
    <row r="2469" customFormat="false" ht="14.25" hidden="false" customHeight="false" outlineLevel="0" collapsed="false">
      <c r="A2469" s="660" t="e">
        <f aca="false">IF(A2468="","",IF(A2468=#REF!*12,"",+A2468+1))</f>
        <v>#REF!</v>
      </c>
      <c r="B2469" s="661" t="e">
        <f aca="false">IF(A2469="","",+B2468)</f>
        <v>#REF!</v>
      </c>
      <c r="C2469" s="661" t="e">
        <f aca="false">IF(A2469="","",IF(#REF!+'Plano Prestação Mensal Proposta'!A2469&gt;120,0,ROUND(IF(B2469&gt;0.045,(0.045*0.5),(0.5)*B2469),7)))</f>
        <v>#REF!</v>
      </c>
      <c r="D2469" s="661" t="e">
        <f aca="false">IF(A2469="","",+B2469-C2469)</f>
        <v>#REF!</v>
      </c>
      <c r="E2469" s="662" t="e">
        <f aca="false">IF(A2469="","",IF(F2468="","",+E2468-F2468))</f>
        <v>#REF!</v>
      </c>
      <c r="F2469" s="662" t="e">
        <f aca="false">IF(A2469="","",IF(J2469="","",+J2469-H2469))</f>
        <v>#REF!</v>
      </c>
      <c r="G2469" s="662" t="e">
        <f aca="false">IF(A2469="","",IF(E2469="","",ROUND(+E2469*((1+B2469)^(1/12)-1),2)))</f>
        <v>#REF!</v>
      </c>
      <c r="H2469" s="662" t="e">
        <f aca="false">IF(A2469="","",IF(E2469="","",ROUND(+E2469*((1+D2469)^(1/12)-1),2)))</f>
        <v>#REF!</v>
      </c>
      <c r="I2469" s="662" t="e">
        <f aca="false">IF(A2469="","",+G2469-H2469)</f>
        <v>#REF!</v>
      </c>
      <c r="J2469" s="662" t="e">
        <f aca="false">IF(A2469="","",IF(#REF!="","",PMT((1+D2469)^(1/12)-1,(#REF!*12)-A2469+1,-E2469)))</f>
        <v>#REF!</v>
      </c>
    </row>
    <row r="2470" customFormat="false" ht="14.25" hidden="false" customHeight="false" outlineLevel="0" collapsed="false">
      <c r="A2470" s="660" t="e">
        <f aca="false">IF(A2469="","",IF(A2469=#REF!*12,"",+A2469+1))</f>
        <v>#REF!</v>
      </c>
      <c r="B2470" s="661" t="e">
        <f aca="false">IF(A2470="","",+B2469)</f>
        <v>#REF!</v>
      </c>
      <c r="C2470" s="661" t="e">
        <f aca="false">IF(A2470="","",IF(#REF!+'Plano Prestação Mensal Proposta'!A2470&gt;120,0,ROUND(IF(B2470&gt;0.045,(0.045*0.5),(0.5)*B2470),7)))</f>
        <v>#REF!</v>
      </c>
      <c r="D2470" s="661" t="e">
        <f aca="false">IF(A2470="","",+B2470-C2470)</f>
        <v>#REF!</v>
      </c>
      <c r="E2470" s="662" t="e">
        <f aca="false">IF(A2470="","",IF(F2469="","",+E2469-F2469))</f>
        <v>#REF!</v>
      </c>
      <c r="F2470" s="662" t="e">
        <f aca="false">IF(A2470="","",IF(J2470="","",+J2470-H2470))</f>
        <v>#REF!</v>
      </c>
      <c r="G2470" s="662" t="e">
        <f aca="false">IF(A2470="","",IF(E2470="","",ROUND(+E2470*((1+B2470)^(1/12)-1),2)))</f>
        <v>#REF!</v>
      </c>
      <c r="H2470" s="662" t="e">
        <f aca="false">IF(A2470="","",IF(E2470="","",ROUND(+E2470*((1+D2470)^(1/12)-1),2)))</f>
        <v>#REF!</v>
      </c>
      <c r="I2470" s="662" t="e">
        <f aca="false">IF(A2470="","",+G2470-H2470)</f>
        <v>#REF!</v>
      </c>
      <c r="J2470" s="662" t="e">
        <f aca="false">IF(A2470="","",IF(#REF!="","",PMT((1+D2470)^(1/12)-1,(#REF!*12)-A2470+1,-E2470)))</f>
        <v>#REF!</v>
      </c>
    </row>
    <row r="2471" customFormat="false" ht="14.25" hidden="false" customHeight="false" outlineLevel="0" collapsed="false">
      <c r="A2471" s="660" t="e">
        <f aca="false">IF(A2470="","",IF(A2470=#REF!*12,"",+A2470+1))</f>
        <v>#REF!</v>
      </c>
      <c r="B2471" s="661" t="e">
        <f aca="false">IF(A2471="","",+B2470)</f>
        <v>#REF!</v>
      </c>
      <c r="C2471" s="661" t="e">
        <f aca="false">IF(A2471="","",IF(#REF!+'Plano Prestação Mensal Proposta'!A2471&gt;120,0,ROUND(IF(B2471&gt;0.045,(0.045*0.5),(0.5)*B2471),7)))</f>
        <v>#REF!</v>
      </c>
      <c r="D2471" s="661" t="e">
        <f aca="false">IF(A2471="","",+B2471-C2471)</f>
        <v>#REF!</v>
      </c>
      <c r="E2471" s="662" t="e">
        <f aca="false">IF(A2471="","",IF(F2470="","",+E2470-F2470))</f>
        <v>#REF!</v>
      </c>
      <c r="F2471" s="662" t="e">
        <f aca="false">IF(A2471="","",IF(J2471="","",+J2471-H2471))</f>
        <v>#REF!</v>
      </c>
      <c r="G2471" s="662" t="e">
        <f aca="false">IF(A2471="","",IF(E2471="","",ROUND(+E2471*((1+B2471)^(1/12)-1),2)))</f>
        <v>#REF!</v>
      </c>
      <c r="H2471" s="662" t="e">
        <f aca="false">IF(A2471="","",IF(E2471="","",ROUND(+E2471*((1+D2471)^(1/12)-1),2)))</f>
        <v>#REF!</v>
      </c>
      <c r="I2471" s="662" t="e">
        <f aca="false">IF(A2471="","",+G2471-H2471)</f>
        <v>#REF!</v>
      </c>
      <c r="J2471" s="662" t="e">
        <f aca="false">IF(A2471="","",IF(#REF!="","",PMT((1+D2471)^(1/12)-1,(#REF!*12)-A2471+1,-E2471)))</f>
        <v>#REF!</v>
      </c>
    </row>
    <row r="2472" customFormat="false" ht="14.25" hidden="false" customHeight="false" outlineLevel="0" collapsed="false">
      <c r="A2472" s="660" t="e">
        <f aca="false">IF(A2471="","",IF(A2471=#REF!*12,"",+A2471+1))</f>
        <v>#REF!</v>
      </c>
      <c r="B2472" s="661" t="e">
        <f aca="false">IF(A2472="","",+B2471)</f>
        <v>#REF!</v>
      </c>
      <c r="C2472" s="661" t="e">
        <f aca="false">IF(A2472="","",IF(#REF!+'Plano Prestação Mensal Proposta'!A2472&gt;120,0,ROUND(IF(B2472&gt;0.045,(0.045*0.5),(0.5)*B2472),7)))</f>
        <v>#REF!</v>
      </c>
      <c r="D2472" s="661" t="e">
        <f aca="false">IF(A2472="","",+B2472-C2472)</f>
        <v>#REF!</v>
      </c>
      <c r="E2472" s="662" t="e">
        <f aca="false">IF(A2472="","",IF(F2471="","",+E2471-F2471))</f>
        <v>#REF!</v>
      </c>
      <c r="F2472" s="662" t="e">
        <f aca="false">IF(A2472="","",IF(J2472="","",+J2472-H2472))</f>
        <v>#REF!</v>
      </c>
      <c r="G2472" s="662" t="e">
        <f aca="false">IF(A2472="","",IF(E2472="","",ROUND(+E2472*((1+B2472)^(1/12)-1),2)))</f>
        <v>#REF!</v>
      </c>
      <c r="H2472" s="662" t="e">
        <f aca="false">IF(A2472="","",IF(E2472="","",ROUND(+E2472*((1+D2472)^(1/12)-1),2)))</f>
        <v>#REF!</v>
      </c>
      <c r="I2472" s="662" t="e">
        <f aca="false">IF(A2472="","",+G2472-H2472)</f>
        <v>#REF!</v>
      </c>
      <c r="J2472" s="662" t="e">
        <f aca="false">IF(A2472="","",IF(#REF!="","",PMT((1+D2472)^(1/12)-1,(#REF!*12)-A2472+1,-E2472)))</f>
        <v>#REF!</v>
      </c>
    </row>
    <row r="2473" customFormat="false" ht="14.25" hidden="false" customHeight="false" outlineLevel="0" collapsed="false">
      <c r="A2473" s="660" t="e">
        <f aca="false">IF(A2472="","",IF(A2472=#REF!*12,"",+A2472+1))</f>
        <v>#REF!</v>
      </c>
      <c r="B2473" s="661" t="e">
        <f aca="false">IF(A2473="","",+B2472)</f>
        <v>#REF!</v>
      </c>
      <c r="C2473" s="661" t="e">
        <f aca="false">IF(A2473="","",IF(#REF!+'Plano Prestação Mensal Proposta'!A2473&gt;120,0,ROUND(IF(B2473&gt;0.045,(0.045*0.5),(0.5)*B2473),7)))</f>
        <v>#REF!</v>
      </c>
      <c r="D2473" s="661" t="e">
        <f aca="false">IF(A2473="","",+B2473-C2473)</f>
        <v>#REF!</v>
      </c>
      <c r="E2473" s="662" t="e">
        <f aca="false">IF(A2473="","",IF(F2472="","",+E2472-F2472))</f>
        <v>#REF!</v>
      </c>
      <c r="F2473" s="662" t="e">
        <f aca="false">IF(A2473="","",IF(J2473="","",+J2473-H2473))</f>
        <v>#REF!</v>
      </c>
      <c r="G2473" s="662" t="e">
        <f aca="false">IF(A2473="","",IF(E2473="","",ROUND(+E2473*((1+B2473)^(1/12)-1),2)))</f>
        <v>#REF!</v>
      </c>
      <c r="H2473" s="662" t="e">
        <f aca="false">IF(A2473="","",IF(E2473="","",ROUND(+E2473*((1+D2473)^(1/12)-1),2)))</f>
        <v>#REF!</v>
      </c>
      <c r="I2473" s="662" t="e">
        <f aca="false">IF(A2473="","",+G2473-H2473)</f>
        <v>#REF!</v>
      </c>
      <c r="J2473" s="662" t="e">
        <f aca="false">IF(A2473="","",IF(#REF!="","",PMT((1+D2473)^(1/12)-1,(#REF!*12)-A2473+1,-E2473)))</f>
        <v>#REF!</v>
      </c>
    </row>
    <row r="2474" customFormat="false" ht="14.25" hidden="false" customHeight="false" outlineLevel="0" collapsed="false">
      <c r="A2474" s="660" t="e">
        <f aca="false">IF(A2473="","",IF(A2473=#REF!*12,"",+A2473+1))</f>
        <v>#REF!</v>
      </c>
      <c r="B2474" s="661" t="e">
        <f aca="false">IF(A2474="","",+B2473)</f>
        <v>#REF!</v>
      </c>
      <c r="C2474" s="661" t="e">
        <f aca="false">IF(A2474="","",IF(#REF!+'Plano Prestação Mensal Proposta'!A2474&gt;120,0,ROUND(IF(B2474&gt;0.045,(0.045*0.5),(0.5)*B2474),7)))</f>
        <v>#REF!</v>
      </c>
      <c r="D2474" s="661" t="e">
        <f aca="false">IF(A2474="","",+B2474-C2474)</f>
        <v>#REF!</v>
      </c>
      <c r="E2474" s="662" t="e">
        <f aca="false">IF(A2474="","",IF(F2473="","",+E2473-F2473))</f>
        <v>#REF!</v>
      </c>
      <c r="F2474" s="662" t="e">
        <f aca="false">IF(A2474="","",IF(J2474="","",+J2474-H2474))</f>
        <v>#REF!</v>
      </c>
      <c r="G2474" s="662" t="e">
        <f aca="false">IF(A2474="","",IF(E2474="","",ROUND(+E2474*((1+B2474)^(1/12)-1),2)))</f>
        <v>#REF!</v>
      </c>
      <c r="H2474" s="662" t="e">
        <f aca="false">IF(A2474="","",IF(E2474="","",ROUND(+E2474*((1+D2474)^(1/12)-1),2)))</f>
        <v>#REF!</v>
      </c>
      <c r="I2474" s="662" t="e">
        <f aca="false">IF(A2474="","",+G2474-H2474)</f>
        <v>#REF!</v>
      </c>
      <c r="J2474" s="662" t="e">
        <f aca="false">IF(A2474="","",IF(#REF!="","",PMT((1+D2474)^(1/12)-1,(#REF!*12)-A2474+1,-E2474)))</f>
        <v>#REF!</v>
      </c>
    </row>
    <row r="2475" customFormat="false" ht="14.25" hidden="false" customHeight="false" outlineLevel="0" collapsed="false">
      <c r="A2475" s="660" t="e">
        <f aca="false">IF(A2474="","",IF(A2474=#REF!*12,"",+A2474+1))</f>
        <v>#REF!</v>
      </c>
      <c r="B2475" s="661" t="e">
        <f aca="false">IF(A2475="","",+B2474)</f>
        <v>#REF!</v>
      </c>
      <c r="C2475" s="661" t="e">
        <f aca="false">IF(A2475="","",IF(#REF!+'Plano Prestação Mensal Proposta'!A2475&gt;120,0,ROUND(IF(B2475&gt;0.045,(0.045*0.5),(0.5)*B2475),7)))</f>
        <v>#REF!</v>
      </c>
      <c r="D2475" s="661" t="e">
        <f aca="false">IF(A2475="","",+B2475-C2475)</f>
        <v>#REF!</v>
      </c>
      <c r="E2475" s="662" t="e">
        <f aca="false">IF(A2475="","",IF(F2474="","",+E2474-F2474))</f>
        <v>#REF!</v>
      </c>
      <c r="F2475" s="662" t="e">
        <f aca="false">IF(A2475="","",IF(J2475="","",+J2475-H2475))</f>
        <v>#REF!</v>
      </c>
      <c r="G2475" s="662" t="e">
        <f aca="false">IF(A2475="","",IF(E2475="","",ROUND(+E2475*((1+B2475)^(1/12)-1),2)))</f>
        <v>#REF!</v>
      </c>
      <c r="H2475" s="662" t="e">
        <f aca="false">IF(A2475="","",IF(E2475="","",ROUND(+E2475*((1+D2475)^(1/12)-1),2)))</f>
        <v>#REF!</v>
      </c>
      <c r="I2475" s="662" t="e">
        <f aca="false">IF(A2475="","",+G2475-H2475)</f>
        <v>#REF!</v>
      </c>
      <c r="J2475" s="662" t="e">
        <f aca="false">IF(A2475="","",IF(#REF!="","",PMT((1+D2475)^(1/12)-1,(#REF!*12)-A2475+1,-E2475)))</f>
        <v>#REF!</v>
      </c>
    </row>
    <row r="2476" customFormat="false" ht="14.25" hidden="false" customHeight="false" outlineLevel="0" collapsed="false">
      <c r="A2476" s="660" t="e">
        <f aca="false">IF(A2475="","",IF(A2475=#REF!*12,"",+A2475+1))</f>
        <v>#REF!</v>
      </c>
      <c r="B2476" s="661" t="e">
        <f aca="false">IF(A2476="","",+B2475)</f>
        <v>#REF!</v>
      </c>
      <c r="C2476" s="661" t="e">
        <f aca="false">IF(A2476="","",IF(#REF!+'Plano Prestação Mensal Proposta'!A2476&gt;120,0,ROUND(IF(B2476&gt;0.045,(0.045*0.5),(0.5)*B2476),7)))</f>
        <v>#REF!</v>
      </c>
      <c r="D2476" s="661" t="e">
        <f aca="false">IF(A2476="","",+B2476-C2476)</f>
        <v>#REF!</v>
      </c>
      <c r="E2476" s="662" t="e">
        <f aca="false">IF(A2476="","",IF(F2475="","",+E2475-F2475))</f>
        <v>#REF!</v>
      </c>
      <c r="F2476" s="662" t="e">
        <f aca="false">IF(A2476="","",IF(J2476="","",+J2476-H2476))</f>
        <v>#REF!</v>
      </c>
      <c r="G2476" s="662" t="e">
        <f aca="false">IF(A2476="","",IF(E2476="","",ROUND(+E2476*((1+B2476)^(1/12)-1),2)))</f>
        <v>#REF!</v>
      </c>
      <c r="H2476" s="662" t="e">
        <f aca="false">IF(A2476="","",IF(E2476="","",ROUND(+E2476*((1+D2476)^(1/12)-1),2)))</f>
        <v>#REF!</v>
      </c>
      <c r="I2476" s="662" t="e">
        <f aca="false">IF(A2476="","",+G2476-H2476)</f>
        <v>#REF!</v>
      </c>
      <c r="J2476" s="662" t="e">
        <f aca="false">IF(A2476="","",IF(#REF!="","",PMT((1+D2476)^(1/12)-1,(#REF!*12)-A2476+1,-E2476)))</f>
        <v>#REF!</v>
      </c>
    </row>
    <row r="2477" customFormat="false" ht="14.25" hidden="false" customHeight="false" outlineLevel="0" collapsed="false">
      <c r="A2477" s="660" t="e">
        <f aca="false">IF(A2476="","",IF(A2476=#REF!*12,"",+A2476+1))</f>
        <v>#REF!</v>
      </c>
      <c r="B2477" s="661" t="e">
        <f aca="false">IF(A2477="","",+B2476)</f>
        <v>#REF!</v>
      </c>
      <c r="C2477" s="661" t="e">
        <f aca="false">IF(A2477="","",IF(#REF!+'Plano Prestação Mensal Proposta'!A2477&gt;120,0,ROUND(IF(B2477&gt;0.045,(0.045*0.5),(0.5)*B2477),7)))</f>
        <v>#REF!</v>
      </c>
      <c r="D2477" s="661" t="e">
        <f aca="false">IF(A2477="","",+B2477-C2477)</f>
        <v>#REF!</v>
      </c>
      <c r="E2477" s="662" t="e">
        <f aca="false">IF(A2477="","",IF(F2476="","",+E2476-F2476))</f>
        <v>#REF!</v>
      </c>
      <c r="F2477" s="662" t="e">
        <f aca="false">IF(A2477="","",IF(J2477="","",+J2477-H2477))</f>
        <v>#REF!</v>
      </c>
      <c r="G2477" s="662" t="e">
        <f aca="false">IF(A2477="","",IF(E2477="","",ROUND(+E2477*((1+B2477)^(1/12)-1),2)))</f>
        <v>#REF!</v>
      </c>
      <c r="H2477" s="662" t="e">
        <f aca="false">IF(A2477="","",IF(E2477="","",ROUND(+E2477*((1+D2477)^(1/12)-1),2)))</f>
        <v>#REF!</v>
      </c>
      <c r="I2477" s="662" t="e">
        <f aca="false">IF(A2477="","",+G2477-H2477)</f>
        <v>#REF!</v>
      </c>
      <c r="J2477" s="662" t="e">
        <f aca="false">IF(A2477="","",IF(#REF!="","",PMT((1+D2477)^(1/12)-1,(#REF!*12)-A2477+1,-E2477)))</f>
        <v>#REF!</v>
      </c>
    </row>
    <row r="2478" customFormat="false" ht="14.25" hidden="false" customHeight="false" outlineLevel="0" collapsed="false">
      <c r="A2478" s="660" t="e">
        <f aca="false">IF(A2477="","",IF(A2477=#REF!*12,"",+A2477+1))</f>
        <v>#REF!</v>
      </c>
      <c r="B2478" s="661" t="e">
        <f aca="false">IF(A2478="","",+B2477)</f>
        <v>#REF!</v>
      </c>
      <c r="C2478" s="661" t="e">
        <f aca="false">IF(A2478="","",IF(#REF!+'Plano Prestação Mensal Proposta'!A2478&gt;120,0,ROUND(IF(B2478&gt;0.045,(0.045*0.5),(0.5)*B2478),7)))</f>
        <v>#REF!</v>
      </c>
      <c r="D2478" s="661" t="e">
        <f aca="false">IF(A2478="","",+B2478-C2478)</f>
        <v>#REF!</v>
      </c>
      <c r="E2478" s="662" t="e">
        <f aca="false">IF(A2478="","",IF(F2477="","",+E2477-F2477))</f>
        <v>#REF!</v>
      </c>
      <c r="F2478" s="662" t="e">
        <f aca="false">IF(A2478="","",IF(J2478="","",+J2478-H2478))</f>
        <v>#REF!</v>
      </c>
      <c r="G2478" s="662" t="e">
        <f aca="false">IF(A2478="","",IF(E2478="","",ROUND(+E2478*((1+B2478)^(1/12)-1),2)))</f>
        <v>#REF!</v>
      </c>
      <c r="H2478" s="662" t="e">
        <f aca="false">IF(A2478="","",IF(E2478="","",ROUND(+E2478*((1+D2478)^(1/12)-1),2)))</f>
        <v>#REF!</v>
      </c>
      <c r="I2478" s="662" t="e">
        <f aca="false">IF(A2478="","",+G2478-H2478)</f>
        <v>#REF!</v>
      </c>
      <c r="J2478" s="662" t="e">
        <f aca="false">IF(A2478="","",IF(#REF!="","",PMT((1+D2478)^(1/12)-1,(#REF!*12)-A2478+1,-E2478)))</f>
        <v>#REF!</v>
      </c>
    </row>
    <row r="2479" customFormat="false" ht="14.25" hidden="false" customHeight="false" outlineLevel="0" collapsed="false">
      <c r="A2479" s="660" t="e">
        <f aca="false">IF(A2478="","",IF(A2478=#REF!*12,"",+A2478+1))</f>
        <v>#REF!</v>
      </c>
      <c r="B2479" s="661" t="e">
        <f aca="false">IF(A2479="","",+B2478)</f>
        <v>#REF!</v>
      </c>
      <c r="C2479" s="661" t="e">
        <f aca="false">IF(A2479="","",IF(#REF!+'Plano Prestação Mensal Proposta'!A2479&gt;120,0,ROUND(IF(B2479&gt;0.045,(0.045*0.5),(0.5)*B2479),7)))</f>
        <v>#REF!</v>
      </c>
      <c r="D2479" s="661" t="e">
        <f aca="false">IF(A2479="","",+B2479-C2479)</f>
        <v>#REF!</v>
      </c>
      <c r="E2479" s="662" t="e">
        <f aca="false">IF(A2479="","",IF(F2478="","",+E2478-F2478))</f>
        <v>#REF!</v>
      </c>
      <c r="F2479" s="662" t="e">
        <f aca="false">IF(A2479="","",IF(J2479="","",+J2479-H2479))</f>
        <v>#REF!</v>
      </c>
      <c r="G2479" s="662" t="e">
        <f aca="false">IF(A2479="","",IF(E2479="","",ROUND(+E2479*((1+B2479)^(1/12)-1),2)))</f>
        <v>#REF!</v>
      </c>
      <c r="H2479" s="662" t="e">
        <f aca="false">IF(A2479="","",IF(E2479="","",ROUND(+E2479*((1+D2479)^(1/12)-1),2)))</f>
        <v>#REF!</v>
      </c>
      <c r="I2479" s="662" t="e">
        <f aca="false">IF(A2479="","",+G2479-H2479)</f>
        <v>#REF!</v>
      </c>
      <c r="J2479" s="662" t="e">
        <f aca="false">IF(A2479="","",IF(#REF!="","",PMT((1+D2479)^(1/12)-1,(#REF!*12)-A2479+1,-E2479)))</f>
        <v>#REF!</v>
      </c>
    </row>
    <row r="2480" customFormat="false" ht="14.25" hidden="false" customHeight="false" outlineLevel="0" collapsed="false">
      <c r="A2480" s="660" t="e">
        <f aca="false">IF(A2479="","",IF(A2479=#REF!*12,"",+A2479+1))</f>
        <v>#REF!</v>
      </c>
      <c r="B2480" s="661" t="e">
        <f aca="false">IF(A2480="","",+B2479)</f>
        <v>#REF!</v>
      </c>
      <c r="C2480" s="661" t="e">
        <f aca="false">IF(A2480="","",IF(#REF!+'Plano Prestação Mensal Proposta'!A2480&gt;120,0,ROUND(IF(B2480&gt;0.045,(0.045*0.5),(0.5)*B2480),7)))</f>
        <v>#REF!</v>
      </c>
      <c r="D2480" s="661" t="e">
        <f aca="false">IF(A2480="","",+B2480-C2480)</f>
        <v>#REF!</v>
      </c>
      <c r="E2480" s="662" t="e">
        <f aca="false">IF(A2480="","",IF(F2479="","",+E2479-F2479))</f>
        <v>#REF!</v>
      </c>
      <c r="F2480" s="662" t="e">
        <f aca="false">IF(A2480="","",IF(J2480="","",+J2480-H2480))</f>
        <v>#REF!</v>
      </c>
      <c r="G2480" s="662" t="e">
        <f aca="false">IF(A2480="","",IF(E2480="","",ROUND(+E2480*((1+B2480)^(1/12)-1),2)))</f>
        <v>#REF!</v>
      </c>
      <c r="H2480" s="662" t="e">
        <f aca="false">IF(A2480="","",IF(E2480="","",ROUND(+E2480*((1+D2480)^(1/12)-1),2)))</f>
        <v>#REF!</v>
      </c>
      <c r="I2480" s="662" t="e">
        <f aca="false">IF(A2480="","",+G2480-H2480)</f>
        <v>#REF!</v>
      </c>
      <c r="J2480" s="662" t="e">
        <f aca="false">IF(A2480="","",IF(#REF!="","",PMT((1+D2480)^(1/12)-1,(#REF!*12)-A2480+1,-E2480)))</f>
        <v>#REF!</v>
      </c>
    </row>
    <row r="2481" customFormat="false" ht="14.25" hidden="false" customHeight="false" outlineLevel="0" collapsed="false">
      <c r="A2481" s="660" t="e">
        <f aca="false">IF(A2480="","",IF(A2480=#REF!*12,"",+A2480+1))</f>
        <v>#REF!</v>
      </c>
      <c r="B2481" s="661" t="e">
        <f aca="false">IF(A2481="","",+B2480)</f>
        <v>#REF!</v>
      </c>
      <c r="C2481" s="661" t="e">
        <f aca="false">IF(A2481="","",IF(#REF!+'Plano Prestação Mensal Proposta'!A2481&gt;120,0,ROUND(IF(B2481&gt;0.045,(0.045*0.5),(0.5)*B2481),7)))</f>
        <v>#REF!</v>
      </c>
      <c r="D2481" s="661" t="e">
        <f aca="false">IF(A2481="","",+B2481-C2481)</f>
        <v>#REF!</v>
      </c>
      <c r="E2481" s="662" t="e">
        <f aca="false">IF(A2481="","",IF(F2480="","",+E2480-F2480))</f>
        <v>#REF!</v>
      </c>
      <c r="F2481" s="662" t="e">
        <f aca="false">IF(A2481="","",IF(J2481="","",+J2481-H2481))</f>
        <v>#REF!</v>
      </c>
      <c r="G2481" s="662" t="e">
        <f aca="false">IF(A2481="","",IF(E2481="","",ROUND(+E2481*((1+B2481)^(1/12)-1),2)))</f>
        <v>#REF!</v>
      </c>
      <c r="H2481" s="662" t="e">
        <f aca="false">IF(A2481="","",IF(E2481="","",ROUND(+E2481*((1+D2481)^(1/12)-1),2)))</f>
        <v>#REF!</v>
      </c>
      <c r="I2481" s="662" t="e">
        <f aca="false">IF(A2481="","",+G2481-H2481)</f>
        <v>#REF!</v>
      </c>
      <c r="J2481" s="662" t="e">
        <f aca="false">IF(A2481="","",IF(#REF!="","",PMT((1+D2481)^(1/12)-1,(#REF!*12)-A2481+1,-E2481)))</f>
        <v>#REF!</v>
      </c>
    </row>
    <row r="2482" customFormat="false" ht="14.25" hidden="false" customHeight="false" outlineLevel="0" collapsed="false">
      <c r="A2482" s="660" t="e">
        <f aca="false">IF(A2481="","",IF(A2481=#REF!*12,"",+A2481+1))</f>
        <v>#REF!</v>
      </c>
      <c r="B2482" s="661" t="e">
        <f aca="false">IF(A2482="","",+B2481)</f>
        <v>#REF!</v>
      </c>
      <c r="C2482" s="661" t="e">
        <f aca="false">IF(A2482="","",IF(#REF!+'Plano Prestação Mensal Proposta'!A2482&gt;120,0,ROUND(IF(B2482&gt;0.045,(0.045*0.5),(0.5)*B2482),7)))</f>
        <v>#REF!</v>
      </c>
      <c r="D2482" s="661" t="e">
        <f aca="false">IF(A2482="","",+B2482-C2482)</f>
        <v>#REF!</v>
      </c>
      <c r="E2482" s="662" t="e">
        <f aca="false">IF(A2482="","",IF(F2481="","",+E2481-F2481))</f>
        <v>#REF!</v>
      </c>
      <c r="F2482" s="662" t="e">
        <f aca="false">IF(A2482="","",IF(J2482="","",+J2482-H2482))</f>
        <v>#REF!</v>
      </c>
      <c r="G2482" s="662" t="e">
        <f aca="false">IF(A2482="","",IF(E2482="","",ROUND(+E2482*((1+B2482)^(1/12)-1),2)))</f>
        <v>#REF!</v>
      </c>
      <c r="H2482" s="662" t="e">
        <f aca="false">IF(A2482="","",IF(E2482="","",ROUND(+E2482*((1+D2482)^(1/12)-1),2)))</f>
        <v>#REF!</v>
      </c>
      <c r="I2482" s="662" t="e">
        <f aca="false">IF(A2482="","",+G2482-H2482)</f>
        <v>#REF!</v>
      </c>
      <c r="J2482" s="662" t="e">
        <f aca="false">IF(A2482="","",IF(#REF!="","",PMT((1+D2482)^(1/12)-1,(#REF!*12)-A2482+1,-E2482)))</f>
        <v>#REF!</v>
      </c>
    </row>
    <row r="2483" customFormat="false" ht="14.25" hidden="false" customHeight="false" outlineLevel="0" collapsed="false">
      <c r="A2483" s="660" t="e">
        <f aca="false">IF(A2482="","",IF(A2482=#REF!*12,"",+A2482+1))</f>
        <v>#REF!</v>
      </c>
      <c r="B2483" s="661" t="e">
        <f aca="false">IF(A2483="","",+B2482)</f>
        <v>#REF!</v>
      </c>
      <c r="C2483" s="661" t="e">
        <f aca="false">IF(A2483="","",IF(#REF!+'Plano Prestação Mensal Proposta'!A2483&gt;120,0,ROUND(IF(B2483&gt;0.045,(0.045*0.5),(0.5)*B2483),7)))</f>
        <v>#REF!</v>
      </c>
      <c r="D2483" s="661" t="e">
        <f aca="false">IF(A2483="","",+B2483-C2483)</f>
        <v>#REF!</v>
      </c>
      <c r="E2483" s="662" t="e">
        <f aca="false">IF(A2483="","",IF(F2482="","",+E2482-F2482))</f>
        <v>#REF!</v>
      </c>
      <c r="F2483" s="662" t="e">
        <f aca="false">IF(A2483="","",IF(J2483="","",+J2483-H2483))</f>
        <v>#REF!</v>
      </c>
      <c r="G2483" s="662" t="e">
        <f aca="false">IF(A2483="","",IF(E2483="","",ROUND(+E2483*((1+B2483)^(1/12)-1),2)))</f>
        <v>#REF!</v>
      </c>
      <c r="H2483" s="662" t="e">
        <f aca="false">IF(A2483="","",IF(E2483="","",ROUND(+E2483*((1+D2483)^(1/12)-1),2)))</f>
        <v>#REF!</v>
      </c>
      <c r="I2483" s="662" t="e">
        <f aca="false">IF(A2483="","",+G2483-H2483)</f>
        <v>#REF!</v>
      </c>
      <c r="J2483" s="662" t="e">
        <f aca="false">IF(A2483="","",IF(#REF!="","",PMT((1+D2483)^(1/12)-1,(#REF!*12)-A2483+1,-E2483)))</f>
        <v>#REF!</v>
      </c>
    </row>
    <row r="2484" customFormat="false" ht="14.25" hidden="false" customHeight="false" outlineLevel="0" collapsed="false">
      <c r="A2484" s="660" t="e">
        <f aca="false">IF(A2483="","",IF(A2483=#REF!*12,"",+A2483+1))</f>
        <v>#REF!</v>
      </c>
      <c r="B2484" s="661" t="e">
        <f aca="false">IF(A2484="","",+B2483)</f>
        <v>#REF!</v>
      </c>
      <c r="C2484" s="661" t="e">
        <f aca="false">IF(A2484="","",IF(#REF!+'Plano Prestação Mensal Proposta'!A2484&gt;120,0,ROUND(IF(B2484&gt;0.045,(0.045*0.5),(0.5)*B2484),7)))</f>
        <v>#REF!</v>
      </c>
      <c r="D2484" s="661" t="e">
        <f aca="false">IF(A2484="","",+B2484-C2484)</f>
        <v>#REF!</v>
      </c>
      <c r="E2484" s="662" t="e">
        <f aca="false">IF(A2484="","",IF(F2483="","",+E2483-F2483))</f>
        <v>#REF!</v>
      </c>
      <c r="F2484" s="662" t="e">
        <f aca="false">IF(A2484="","",IF(J2484="","",+J2484-H2484))</f>
        <v>#REF!</v>
      </c>
      <c r="G2484" s="662" t="e">
        <f aca="false">IF(A2484="","",IF(E2484="","",ROUND(+E2484*((1+B2484)^(1/12)-1),2)))</f>
        <v>#REF!</v>
      </c>
      <c r="H2484" s="662" t="e">
        <f aca="false">IF(A2484="","",IF(E2484="","",ROUND(+E2484*((1+D2484)^(1/12)-1),2)))</f>
        <v>#REF!</v>
      </c>
      <c r="I2484" s="662" t="e">
        <f aca="false">IF(A2484="","",+G2484-H2484)</f>
        <v>#REF!</v>
      </c>
      <c r="J2484" s="662" t="e">
        <f aca="false">IF(A2484="","",IF(#REF!="","",PMT((1+D2484)^(1/12)-1,(#REF!*12)-A2484+1,-E2484)))</f>
        <v>#REF!</v>
      </c>
    </row>
    <row r="2485" customFormat="false" ht="14.25" hidden="false" customHeight="false" outlineLevel="0" collapsed="false">
      <c r="A2485" s="660" t="e">
        <f aca="false">IF(A2484="","",IF(A2484=#REF!*12,"",+A2484+1))</f>
        <v>#REF!</v>
      </c>
      <c r="B2485" s="661" t="e">
        <f aca="false">IF(A2485="","",+B2484)</f>
        <v>#REF!</v>
      </c>
      <c r="C2485" s="661" t="e">
        <f aca="false">IF(A2485="","",IF(#REF!+'Plano Prestação Mensal Proposta'!A2485&gt;120,0,ROUND(IF(B2485&gt;0.045,(0.045*0.5),(0.5)*B2485),7)))</f>
        <v>#REF!</v>
      </c>
      <c r="D2485" s="661" t="e">
        <f aca="false">IF(A2485="","",+B2485-C2485)</f>
        <v>#REF!</v>
      </c>
      <c r="E2485" s="662" t="e">
        <f aca="false">IF(A2485="","",IF(F2484="","",+E2484-F2484))</f>
        <v>#REF!</v>
      </c>
      <c r="F2485" s="662" t="e">
        <f aca="false">IF(A2485="","",IF(J2485="","",+J2485-H2485))</f>
        <v>#REF!</v>
      </c>
      <c r="G2485" s="662" t="e">
        <f aca="false">IF(A2485="","",IF(E2485="","",ROUND(+E2485*((1+B2485)^(1/12)-1),2)))</f>
        <v>#REF!</v>
      </c>
      <c r="H2485" s="662" t="e">
        <f aca="false">IF(A2485="","",IF(E2485="","",ROUND(+E2485*((1+D2485)^(1/12)-1),2)))</f>
        <v>#REF!</v>
      </c>
      <c r="I2485" s="662" t="e">
        <f aca="false">IF(A2485="","",+G2485-H2485)</f>
        <v>#REF!</v>
      </c>
      <c r="J2485" s="662" t="e">
        <f aca="false">IF(A2485="","",IF(#REF!="","",PMT((1+D2485)^(1/12)-1,(#REF!*12)-A2485+1,-E2485)))</f>
        <v>#REF!</v>
      </c>
    </row>
    <row r="2486" customFormat="false" ht="14.25" hidden="false" customHeight="false" outlineLevel="0" collapsed="false">
      <c r="A2486" s="660" t="e">
        <f aca="false">IF(A2485="","",IF(A2485=#REF!*12,"",+A2485+1))</f>
        <v>#REF!</v>
      </c>
      <c r="B2486" s="661" t="e">
        <f aca="false">IF(A2486="","",+B2485)</f>
        <v>#REF!</v>
      </c>
      <c r="C2486" s="661" t="e">
        <f aca="false">IF(A2486="","",IF(#REF!+'Plano Prestação Mensal Proposta'!A2486&gt;120,0,ROUND(IF(B2486&gt;0.045,(0.045*0.5),(0.5)*B2486),7)))</f>
        <v>#REF!</v>
      </c>
      <c r="D2486" s="661" t="e">
        <f aca="false">IF(A2486="","",+B2486-C2486)</f>
        <v>#REF!</v>
      </c>
      <c r="E2486" s="662" t="e">
        <f aca="false">IF(A2486="","",IF(F2485="","",+E2485-F2485))</f>
        <v>#REF!</v>
      </c>
      <c r="F2486" s="662" t="e">
        <f aca="false">IF(A2486="","",IF(J2486="","",+J2486-H2486))</f>
        <v>#REF!</v>
      </c>
      <c r="G2486" s="662" t="e">
        <f aca="false">IF(A2486="","",IF(E2486="","",ROUND(+E2486*((1+B2486)^(1/12)-1),2)))</f>
        <v>#REF!</v>
      </c>
      <c r="H2486" s="662" t="e">
        <f aca="false">IF(A2486="","",IF(E2486="","",ROUND(+E2486*((1+D2486)^(1/12)-1),2)))</f>
        <v>#REF!</v>
      </c>
      <c r="I2486" s="662" t="e">
        <f aca="false">IF(A2486="","",+G2486-H2486)</f>
        <v>#REF!</v>
      </c>
      <c r="J2486" s="662" t="e">
        <f aca="false">IF(A2486="","",IF(#REF!="","",PMT((1+D2486)^(1/12)-1,(#REF!*12)-A2486+1,-E2486)))</f>
        <v>#REF!</v>
      </c>
    </row>
    <row r="2487" customFormat="false" ht="14.25" hidden="false" customHeight="false" outlineLevel="0" collapsed="false">
      <c r="A2487" s="660" t="e">
        <f aca="false">IF(A2486="","",IF(A2486=#REF!*12,"",+A2486+1))</f>
        <v>#REF!</v>
      </c>
      <c r="B2487" s="661" t="e">
        <f aca="false">IF(A2487="","",+B2486)</f>
        <v>#REF!</v>
      </c>
      <c r="C2487" s="661" t="e">
        <f aca="false">IF(A2487="","",IF(#REF!+'Plano Prestação Mensal Proposta'!A2487&gt;120,0,ROUND(IF(B2487&gt;0.045,(0.045*0.5),(0.5)*B2487),7)))</f>
        <v>#REF!</v>
      </c>
      <c r="D2487" s="661" t="e">
        <f aca="false">IF(A2487="","",+B2487-C2487)</f>
        <v>#REF!</v>
      </c>
      <c r="E2487" s="662" t="e">
        <f aca="false">IF(A2487="","",IF(F2486="","",+E2486-F2486))</f>
        <v>#REF!</v>
      </c>
      <c r="F2487" s="662" t="e">
        <f aca="false">IF(A2487="","",IF(J2487="","",+J2487-H2487))</f>
        <v>#REF!</v>
      </c>
      <c r="G2487" s="662" t="e">
        <f aca="false">IF(A2487="","",IF(E2487="","",ROUND(+E2487*((1+B2487)^(1/12)-1),2)))</f>
        <v>#REF!</v>
      </c>
      <c r="H2487" s="662" t="e">
        <f aca="false">IF(A2487="","",IF(E2487="","",ROUND(+E2487*((1+D2487)^(1/12)-1),2)))</f>
        <v>#REF!</v>
      </c>
      <c r="I2487" s="662" t="e">
        <f aca="false">IF(A2487="","",+G2487-H2487)</f>
        <v>#REF!</v>
      </c>
      <c r="J2487" s="662" t="e">
        <f aca="false">IF(A2487="","",IF(#REF!="","",PMT((1+D2487)^(1/12)-1,(#REF!*12)-A2487+1,-E2487)))</f>
        <v>#REF!</v>
      </c>
    </row>
    <row r="2488" customFormat="false" ht="14.25" hidden="false" customHeight="false" outlineLevel="0" collapsed="false">
      <c r="A2488" s="660" t="e">
        <f aca="false">IF(A2487="","",IF(A2487=#REF!*12,"",+A2487+1))</f>
        <v>#REF!</v>
      </c>
      <c r="B2488" s="661" t="e">
        <f aca="false">IF(A2488="","",+B2487)</f>
        <v>#REF!</v>
      </c>
      <c r="C2488" s="661" t="e">
        <f aca="false">IF(A2488="","",IF(#REF!+'Plano Prestação Mensal Proposta'!A2488&gt;120,0,ROUND(IF(B2488&gt;0.045,(0.045*0.5),(0.5)*B2488),7)))</f>
        <v>#REF!</v>
      </c>
      <c r="D2488" s="661" t="e">
        <f aca="false">IF(A2488="","",+B2488-C2488)</f>
        <v>#REF!</v>
      </c>
      <c r="E2488" s="662" t="e">
        <f aca="false">IF(A2488="","",IF(F2487="","",+E2487-F2487))</f>
        <v>#REF!</v>
      </c>
      <c r="F2488" s="662" t="e">
        <f aca="false">IF(A2488="","",IF(J2488="","",+J2488-H2488))</f>
        <v>#REF!</v>
      </c>
      <c r="G2488" s="662" t="e">
        <f aca="false">IF(A2488="","",IF(E2488="","",ROUND(+E2488*((1+B2488)^(1/12)-1),2)))</f>
        <v>#REF!</v>
      </c>
      <c r="H2488" s="662" t="e">
        <f aca="false">IF(A2488="","",IF(E2488="","",ROUND(+E2488*((1+D2488)^(1/12)-1),2)))</f>
        <v>#REF!</v>
      </c>
      <c r="I2488" s="662" t="e">
        <f aca="false">IF(A2488="","",+G2488-H2488)</f>
        <v>#REF!</v>
      </c>
      <c r="J2488" s="662" t="e">
        <f aca="false">IF(A2488="","",IF(#REF!="","",PMT((1+D2488)^(1/12)-1,(#REF!*12)-A2488+1,-E2488)))</f>
        <v>#REF!</v>
      </c>
    </row>
    <row r="2489" customFormat="false" ht="14.25" hidden="false" customHeight="false" outlineLevel="0" collapsed="false">
      <c r="A2489" s="660" t="e">
        <f aca="false">IF(A2488="","",IF(A2488=#REF!*12,"",+A2488+1))</f>
        <v>#REF!</v>
      </c>
      <c r="B2489" s="661" t="e">
        <f aca="false">IF(A2489="","",+B2488)</f>
        <v>#REF!</v>
      </c>
      <c r="C2489" s="661" t="e">
        <f aca="false">IF(A2489="","",IF(#REF!+'Plano Prestação Mensal Proposta'!A2489&gt;120,0,ROUND(IF(B2489&gt;0.045,(0.045*0.5),(0.5)*B2489),7)))</f>
        <v>#REF!</v>
      </c>
      <c r="D2489" s="661" t="e">
        <f aca="false">IF(A2489="","",+B2489-C2489)</f>
        <v>#REF!</v>
      </c>
      <c r="E2489" s="662" t="e">
        <f aca="false">IF(A2489="","",IF(F2488="","",+E2488-F2488))</f>
        <v>#REF!</v>
      </c>
      <c r="F2489" s="662" t="e">
        <f aca="false">IF(A2489="","",IF(J2489="","",+J2489-H2489))</f>
        <v>#REF!</v>
      </c>
      <c r="G2489" s="662" t="e">
        <f aca="false">IF(A2489="","",IF(E2489="","",ROUND(+E2489*((1+B2489)^(1/12)-1),2)))</f>
        <v>#REF!</v>
      </c>
      <c r="H2489" s="662" t="e">
        <f aca="false">IF(A2489="","",IF(E2489="","",ROUND(+E2489*((1+D2489)^(1/12)-1),2)))</f>
        <v>#REF!</v>
      </c>
      <c r="I2489" s="662" t="e">
        <f aca="false">IF(A2489="","",+G2489-H2489)</f>
        <v>#REF!</v>
      </c>
      <c r="J2489" s="662" t="e">
        <f aca="false">IF(A2489="","",IF(#REF!="","",PMT((1+D2489)^(1/12)-1,(#REF!*12)-A2489+1,-E2489)))</f>
        <v>#REF!</v>
      </c>
    </row>
    <row r="2490" customFormat="false" ht="14.25" hidden="false" customHeight="false" outlineLevel="0" collapsed="false">
      <c r="A2490" s="660" t="e">
        <f aca="false">IF(A2489="","",IF(A2489=#REF!*12,"",+A2489+1))</f>
        <v>#REF!</v>
      </c>
      <c r="B2490" s="661" t="e">
        <f aca="false">IF(A2490="","",+B2489)</f>
        <v>#REF!</v>
      </c>
      <c r="C2490" s="661" t="e">
        <f aca="false">IF(A2490="","",IF(#REF!+'Plano Prestação Mensal Proposta'!A2490&gt;120,0,ROUND(IF(B2490&gt;0.045,(0.045*0.5),(0.5)*B2490),7)))</f>
        <v>#REF!</v>
      </c>
      <c r="D2490" s="661" t="e">
        <f aca="false">IF(A2490="","",+B2490-C2490)</f>
        <v>#REF!</v>
      </c>
      <c r="E2490" s="662" t="e">
        <f aca="false">IF(A2490="","",IF(F2489="","",+E2489-F2489))</f>
        <v>#REF!</v>
      </c>
      <c r="F2490" s="662" t="e">
        <f aca="false">IF(A2490="","",IF(J2490="","",+J2490-H2490))</f>
        <v>#REF!</v>
      </c>
      <c r="G2490" s="662" t="e">
        <f aca="false">IF(A2490="","",IF(E2490="","",ROUND(+E2490*((1+B2490)^(1/12)-1),2)))</f>
        <v>#REF!</v>
      </c>
      <c r="H2490" s="662" t="e">
        <f aca="false">IF(A2490="","",IF(E2490="","",ROUND(+E2490*((1+D2490)^(1/12)-1),2)))</f>
        <v>#REF!</v>
      </c>
      <c r="I2490" s="662" t="e">
        <f aca="false">IF(A2490="","",+G2490-H2490)</f>
        <v>#REF!</v>
      </c>
      <c r="J2490" s="662" t="e">
        <f aca="false">IF(A2490="","",IF(#REF!="","",PMT((1+D2490)^(1/12)-1,(#REF!*12)-A2490+1,-E2490)))</f>
        <v>#REF!</v>
      </c>
    </row>
    <row r="2491" customFormat="false" ht="14.25" hidden="false" customHeight="false" outlineLevel="0" collapsed="false">
      <c r="A2491" s="660" t="e">
        <f aca="false">IF(A2490="","",IF(A2490=#REF!*12,"",+A2490+1))</f>
        <v>#REF!</v>
      </c>
      <c r="B2491" s="661" t="e">
        <f aca="false">IF(A2491="","",+B2490)</f>
        <v>#REF!</v>
      </c>
      <c r="C2491" s="661" t="e">
        <f aca="false">IF(A2491="","",IF(#REF!+'Plano Prestação Mensal Proposta'!A2491&gt;120,0,ROUND(IF(B2491&gt;0.045,(0.045*0.5),(0.5)*B2491),7)))</f>
        <v>#REF!</v>
      </c>
      <c r="D2491" s="661" t="e">
        <f aca="false">IF(A2491="","",+B2491-C2491)</f>
        <v>#REF!</v>
      </c>
      <c r="E2491" s="662" t="e">
        <f aca="false">IF(A2491="","",IF(F2490="","",+E2490-F2490))</f>
        <v>#REF!</v>
      </c>
      <c r="F2491" s="662" t="e">
        <f aca="false">IF(A2491="","",IF(J2491="","",+J2491-H2491))</f>
        <v>#REF!</v>
      </c>
      <c r="G2491" s="662" t="e">
        <f aca="false">IF(A2491="","",IF(E2491="","",ROUND(+E2491*((1+B2491)^(1/12)-1),2)))</f>
        <v>#REF!</v>
      </c>
      <c r="H2491" s="662" t="e">
        <f aca="false">IF(A2491="","",IF(E2491="","",ROUND(+E2491*((1+D2491)^(1/12)-1),2)))</f>
        <v>#REF!</v>
      </c>
      <c r="I2491" s="662" t="e">
        <f aca="false">IF(A2491="","",+G2491-H2491)</f>
        <v>#REF!</v>
      </c>
      <c r="J2491" s="662" t="e">
        <f aca="false">IF(A2491="","",IF(#REF!="","",PMT((1+D2491)^(1/12)-1,(#REF!*12)-A2491+1,-E2491)))</f>
        <v>#REF!</v>
      </c>
    </row>
    <row r="2492" customFormat="false" ht="14.25" hidden="false" customHeight="false" outlineLevel="0" collapsed="false">
      <c r="A2492" s="660" t="e">
        <f aca="false">IF(A2491="","",IF(A2491=#REF!*12,"",+A2491+1))</f>
        <v>#REF!</v>
      </c>
      <c r="B2492" s="661" t="e">
        <f aca="false">IF(A2492="","",+B2491)</f>
        <v>#REF!</v>
      </c>
      <c r="C2492" s="661" t="e">
        <f aca="false">IF(A2492="","",IF(#REF!+'Plano Prestação Mensal Proposta'!A2492&gt;120,0,ROUND(IF(B2492&gt;0.045,(0.045*0.5),(0.5)*B2492),7)))</f>
        <v>#REF!</v>
      </c>
      <c r="D2492" s="661" t="e">
        <f aca="false">IF(A2492="","",+B2492-C2492)</f>
        <v>#REF!</v>
      </c>
      <c r="E2492" s="662" t="e">
        <f aca="false">IF(A2492="","",IF(F2491="","",+E2491-F2491))</f>
        <v>#REF!</v>
      </c>
      <c r="F2492" s="662" t="e">
        <f aca="false">IF(A2492="","",IF(J2492="","",+J2492-H2492))</f>
        <v>#REF!</v>
      </c>
      <c r="G2492" s="662" t="e">
        <f aca="false">IF(A2492="","",IF(E2492="","",ROUND(+E2492*((1+B2492)^(1/12)-1),2)))</f>
        <v>#REF!</v>
      </c>
      <c r="H2492" s="662" t="e">
        <f aca="false">IF(A2492="","",IF(E2492="","",ROUND(+E2492*((1+D2492)^(1/12)-1),2)))</f>
        <v>#REF!</v>
      </c>
      <c r="I2492" s="662" t="e">
        <f aca="false">IF(A2492="","",+G2492-H2492)</f>
        <v>#REF!</v>
      </c>
      <c r="J2492" s="662" t="e">
        <f aca="false">IF(A2492="","",IF(#REF!="","",PMT((1+D2492)^(1/12)-1,(#REF!*12)-A2492+1,-E2492)))</f>
        <v>#REF!</v>
      </c>
    </row>
    <row r="2493" customFormat="false" ht="14.25" hidden="false" customHeight="false" outlineLevel="0" collapsed="false">
      <c r="A2493" s="660" t="e">
        <f aca="false">IF(A2492="","",IF(A2492=#REF!*12,"",+A2492+1))</f>
        <v>#REF!</v>
      </c>
      <c r="B2493" s="661" t="e">
        <f aca="false">IF(A2493="","",+B2492)</f>
        <v>#REF!</v>
      </c>
      <c r="C2493" s="661" t="e">
        <f aca="false">IF(A2493="","",IF(#REF!+'Plano Prestação Mensal Proposta'!A2493&gt;120,0,ROUND(IF(B2493&gt;0.045,(0.045*0.5),(0.5)*B2493),7)))</f>
        <v>#REF!</v>
      </c>
      <c r="D2493" s="661" t="e">
        <f aca="false">IF(A2493="","",+B2493-C2493)</f>
        <v>#REF!</v>
      </c>
      <c r="E2493" s="662" t="e">
        <f aca="false">IF(A2493="","",IF(F2492="","",+E2492-F2492))</f>
        <v>#REF!</v>
      </c>
      <c r="F2493" s="662" t="e">
        <f aca="false">IF(A2493="","",IF(J2493="","",+J2493-H2493))</f>
        <v>#REF!</v>
      </c>
      <c r="G2493" s="662" t="e">
        <f aca="false">IF(A2493="","",IF(E2493="","",ROUND(+E2493*((1+B2493)^(1/12)-1),2)))</f>
        <v>#REF!</v>
      </c>
      <c r="H2493" s="662" t="e">
        <f aca="false">IF(A2493="","",IF(E2493="","",ROUND(+E2493*((1+D2493)^(1/12)-1),2)))</f>
        <v>#REF!</v>
      </c>
      <c r="I2493" s="662" t="e">
        <f aca="false">IF(A2493="","",+G2493-H2493)</f>
        <v>#REF!</v>
      </c>
      <c r="J2493" s="662" t="e">
        <f aca="false">IF(A2493="","",IF(#REF!="","",PMT((1+D2493)^(1/12)-1,(#REF!*12)-A2493+1,-E2493)))</f>
        <v>#REF!</v>
      </c>
    </row>
    <row r="2494" customFormat="false" ht="14.25" hidden="false" customHeight="false" outlineLevel="0" collapsed="false">
      <c r="A2494" s="660" t="e">
        <f aca="false">IF(A2493="","",IF(A2493=#REF!*12,"",+A2493+1))</f>
        <v>#REF!</v>
      </c>
      <c r="B2494" s="661" t="e">
        <f aca="false">IF(A2494="","",+B2493)</f>
        <v>#REF!</v>
      </c>
      <c r="C2494" s="661" t="e">
        <f aca="false">IF(A2494="","",IF(#REF!+'Plano Prestação Mensal Proposta'!A2494&gt;120,0,ROUND(IF(B2494&gt;0.045,(0.045*0.5),(0.5)*B2494),7)))</f>
        <v>#REF!</v>
      </c>
      <c r="D2494" s="661" t="e">
        <f aca="false">IF(A2494="","",+B2494-C2494)</f>
        <v>#REF!</v>
      </c>
      <c r="E2494" s="662" t="e">
        <f aca="false">IF(A2494="","",IF(F2493="","",+E2493-F2493))</f>
        <v>#REF!</v>
      </c>
      <c r="F2494" s="662" t="e">
        <f aca="false">IF(A2494="","",IF(J2494="","",+J2494-H2494))</f>
        <v>#REF!</v>
      </c>
      <c r="G2494" s="662" t="e">
        <f aca="false">IF(A2494="","",IF(E2494="","",ROUND(+E2494*((1+B2494)^(1/12)-1),2)))</f>
        <v>#REF!</v>
      </c>
      <c r="H2494" s="662" t="e">
        <f aca="false">IF(A2494="","",IF(E2494="","",ROUND(+E2494*((1+D2494)^(1/12)-1),2)))</f>
        <v>#REF!</v>
      </c>
      <c r="I2494" s="662" t="e">
        <f aca="false">IF(A2494="","",+G2494-H2494)</f>
        <v>#REF!</v>
      </c>
      <c r="J2494" s="662" t="e">
        <f aca="false">IF(A2494="","",IF(#REF!="","",PMT((1+D2494)^(1/12)-1,(#REF!*12)-A2494+1,-E2494)))</f>
        <v>#REF!</v>
      </c>
    </row>
    <row r="2495" customFormat="false" ht="14.25" hidden="false" customHeight="false" outlineLevel="0" collapsed="false">
      <c r="A2495" s="660" t="e">
        <f aca="false">IF(A2494="","",IF(A2494=#REF!*12,"",+A2494+1))</f>
        <v>#REF!</v>
      </c>
      <c r="B2495" s="661" t="e">
        <f aca="false">IF(A2495="","",+B2494)</f>
        <v>#REF!</v>
      </c>
      <c r="C2495" s="661" t="e">
        <f aca="false">IF(A2495="","",IF(#REF!+'Plano Prestação Mensal Proposta'!A2495&gt;120,0,ROUND(IF(B2495&gt;0.045,(0.045*0.5),(0.5)*B2495),7)))</f>
        <v>#REF!</v>
      </c>
      <c r="D2495" s="661" t="e">
        <f aca="false">IF(A2495="","",+B2495-C2495)</f>
        <v>#REF!</v>
      </c>
      <c r="E2495" s="662" t="e">
        <f aca="false">IF(A2495="","",IF(F2494="","",+E2494-F2494))</f>
        <v>#REF!</v>
      </c>
      <c r="F2495" s="662" t="e">
        <f aca="false">IF(A2495="","",IF(J2495="","",+J2495-H2495))</f>
        <v>#REF!</v>
      </c>
      <c r="G2495" s="662" t="e">
        <f aca="false">IF(A2495="","",IF(E2495="","",ROUND(+E2495*((1+B2495)^(1/12)-1),2)))</f>
        <v>#REF!</v>
      </c>
      <c r="H2495" s="662" t="e">
        <f aca="false">IF(A2495="","",IF(E2495="","",ROUND(+E2495*((1+D2495)^(1/12)-1),2)))</f>
        <v>#REF!</v>
      </c>
      <c r="I2495" s="662" t="e">
        <f aca="false">IF(A2495="","",+G2495-H2495)</f>
        <v>#REF!</v>
      </c>
      <c r="J2495" s="662" t="e">
        <f aca="false">IF(A2495="","",IF(#REF!="","",PMT((1+D2495)^(1/12)-1,(#REF!*12)-A2495+1,-E2495)))</f>
        <v>#REF!</v>
      </c>
    </row>
    <row r="2496" customFormat="false" ht="14.25" hidden="false" customHeight="false" outlineLevel="0" collapsed="false">
      <c r="A2496" s="660" t="e">
        <f aca="false">IF(A2495="","",IF(A2495=#REF!*12,"",+A2495+1))</f>
        <v>#REF!</v>
      </c>
      <c r="B2496" s="661" t="e">
        <f aca="false">IF(A2496="","",+B2495)</f>
        <v>#REF!</v>
      </c>
      <c r="C2496" s="661" t="e">
        <f aca="false">IF(A2496="","",IF(#REF!+'Plano Prestação Mensal Proposta'!A2496&gt;120,0,ROUND(IF(B2496&gt;0.045,(0.045*0.5),(0.5)*B2496),7)))</f>
        <v>#REF!</v>
      </c>
      <c r="D2496" s="661" t="e">
        <f aca="false">IF(A2496="","",+B2496-C2496)</f>
        <v>#REF!</v>
      </c>
      <c r="E2496" s="662" t="e">
        <f aca="false">IF(A2496="","",IF(F2495="","",+E2495-F2495))</f>
        <v>#REF!</v>
      </c>
      <c r="F2496" s="662" t="e">
        <f aca="false">IF(A2496="","",IF(J2496="","",+J2496-H2496))</f>
        <v>#REF!</v>
      </c>
      <c r="G2496" s="662" t="e">
        <f aca="false">IF(A2496="","",IF(E2496="","",ROUND(+E2496*((1+B2496)^(1/12)-1),2)))</f>
        <v>#REF!</v>
      </c>
      <c r="H2496" s="662" t="e">
        <f aca="false">IF(A2496="","",IF(E2496="","",ROUND(+E2496*((1+D2496)^(1/12)-1),2)))</f>
        <v>#REF!</v>
      </c>
      <c r="I2496" s="662" t="e">
        <f aca="false">IF(A2496="","",+G2496-H2496)</f>
        <v>#REF!</v>
      </c>
      <c r="J2496" s="662" t="e">
        <f aca="false">IF(A2496="","",IF(#REF!="","",PMT((1+D2496)^(1/12)-1,(#REF!*12)-A2496+1,-E2496)))</f>
        <v>#REF!</v>
      </c>
    </row>
    <row r="2497" customFormat="false" ht="14.25" hidden="false" customHeight="false" outlineLevel="0" collapsed="false">
      <c r="A2497" s="660" t="e">
        <f aca="false">IF(A2496="","",IF(A2496=#REF!*12,"",+A2496+1))</f>
        <v>#REF!</v>
      </c>
      <c r="B2497" s="661" t="e">
        <f aca="false">IF(A2497="","",+B2496)</f>
        <v>#REF!</v>
      </c>
      <c r="C2497" s="661" t="e">
        <f aca="false">IF(A2497="","",IF(#REF!+'Plano Prestação Mensal Proposta'!A2497&gt;120,0,ROUND(IF(B2497&gt;0.045,(0.045*0.5),(0.5)*B2497),7)))</f>
        <v>#REF!</v>
      </c>
      <c r="D2497" s="661" t="e">
        <f aca="false">IF(A2497="","",+B2497-C2497)</f>
        <v>#REF!</v>
      </c>
      <c r="E2497" s="662" t="e">
        <f aca="false">IF(A2497="","",IF(F2496="","",+E2496-F2496))</f>
        <v>#REF!</v>
      </c>
      <c r="F2497" s="662" t="e">
        <f aca="false">IF(A2497="","",IF(J2497="","",+J2497-H2497))</f>
        <v>#REF!</v>
      </c>
      <c r="G2497" s="662" t="e">
        <f aca="false">IF(A2497="","",IF(E2497="","",ROUND(+E2497*((1+B2497)^(1/12)-1),2)))</f>
        <v>#REF!</v>
      </c>
      <c r="H2497" s="662" t="e">
        <f aca="false">IF(A2497="","",IF(E2497="","",ROUND(+E2497*((1+D2497)^(1/12)-1),2)))</f>
        <v>#REF!</v>
      </c>
      <c r="I2497" s="662" t="e">
        <f aca="false">IF(A2497="","",+G2497-H2497)</f>
        <v>#REF!</v>
      </c>
      <c r="J2497" s="662" t="e">
        <f aca="false">IF(A2497="","",IF(#REF!="","",PMT((1+D2497)^(1/12)-1,(#REF!*12)-A2497+1,-E2497)))</f>
        <v>#REF!</v>
      </c>
    </row>
    <row r="2498" customFormat="false" ht="14.25" hidden="false" customHeight="false" outlineLevel="0" collapsed="false">
      <c r="A2498" s="660" t="e">
        <f aca="false">IF(A2497="","",IF(A2497=#REF!*12,"",+A2497+1))</f>
        <v>#REF!</v>
      </c>
      <c r="B2498" s="661" t="e">
        <f aca="false">IF(A2498="","",+B2497)</f>
        <v>#REF!</v>
      </c>
      <c r="C2498" s="661" t="e">
        <f aca="false">IF(A2498="","",IF(#REF!+'Plano Prestação Mensal Proposta'!A2498&gt;120,0,ROUND(IF(B2498&gt;0.045,(0.045*0.5),(0.5)*B2498),7)))</f>
        <v>#REF!</v>
      </c>
      <c r="D2498" s="661" t="e">
        <f aca="false">IF(A2498="","",+B2498-C2498)</f>
        <v>#REF!</v>
      </c>
      <c r="E2498" s="662" t="e">
        <f aca="false">IF(A2498="","",IF(F2497="","",+E2497-F2497))</f>
        <v>#REF!</v>
      </c>
      <c r="F2498" s="662" t="e">
        <f aca="false">IF(A2498="","",IF(J2498="","",+J2498-H2498))</f>
        <v>#REF!</v>
      </c>
      <c r="G2498" s="662" t="e">
        <f aca="false">IF(A2498="","",IF(E2498="","",ROUND(+E2498*((1+B2498)^(1/12)-1),2)))</f>
        <v>#REF!</v>
      </c>
      <c r="H2498" s="662" t="e">
        <f aca="false">IF(A2498="","",IF(E2498="","",ROUND(+E2498*((1+D2498)^(1/12)-1),2)))</f>
        <v>#REF!</v>
      </c>
      <c r="I2498" s="662" t="e">
        <f aca="false">IF(A2498="","",+G2498-H2498)</f>
        <v>#REF!</v>
      </c>
      <c r="J2498" s="662" t="e">
        <f aca="false">IF(A2498="","",IF(#REF!="","",PMT((1+D2498)^(1/12)-1,(#REF!*12)-A2498+1,-E2498)))</f>
        <v>#REF!</v>
      </c>
    </row>
    <row r="2499" customFormat="false" ht="14.25" hidden="false" customHeight="false" outlineLevel="0" collapsed="false">
      <c r="A2499" s="660" t="e">
        <f aca="false">IF(A2498="","",IF(A2498=#REF!*12,"",+A2498+1))</f>
        <v>#REF!</v>
      </c>
      <c r="B2499" s="661" t="e">
        <f aca="false">IF(A2499="","",+B2498)</f>
        <v>#REF!</v>
      </c>
      <c r="C2499" s="661" t="e">
        <f aca="false">IF(A2499="","",IF(#REF!+'Plano Prestação Mensal Proposta'!A2499&gt;120,0,ROUND(IF(B2499&gt;0.045,(0.045*0.5),(0.5)*B2499),7)))</f>
        <v>#REF!</v>
      </c>
      <c r="D2499" s="661" t="e">
        <f aca="false">IF(A2499="","",+B2499-C2499)</f>
        <v>#REF!</v>
      </c>
      <c r="E2499" s="662" t="e">
        <f aca="false">IF(A2499="","",IF(F2498="","",+E2498-F2498))</f>
        <v>#REF!</v>
      </c>
      <c r="F2499" s="662" t="e">
        <f aca="false">IF(A2499="","",IF(J2499="","",+J2499-H2499))</f>
        <v>#REF!</v>
      </c>
      <c r="G2499" s="662" t="e">
        <f aca="false">IF(A2499="","",IF(E2499="","",ROUND(+E2499*((1+B2499)^(1/12)-1),2)))</f>
        <v>#REF!</v>
      </c>
      <c r="H2499" s="662" t="e">
        <f aca="false">IF(A2499="","",IF(E2499="","",ROUND(+E2499*((1+D2499)^(1/12)-1),2)))</f>
        <v>#REF!</v>
      </c>
      <c r="I2499" s="662" t="e">
        <f aca="false">IF(A2499="","",+G2499-H2499)</f>
        <v>#REF!</v>
      </c>
      <c r="J2499" s="662" t="e">
        <f aca="false">IF(A2499="","",IF(#REF!="","",PMT((1+D2499)^(1/12)-1,(#REF!*12)-A2499+1,-E2499)))</f>
        <v>#REF!</v>
      </c>
    </row>
    <row r="2500" customFormat="false" ht="14.25" hidden="false" customHeight="false" outlineLevel="0" collapsed="false">
      <c r="A2500" s="660" t="e">
        <f aca="false">IF(A2499="","",IF(A2499=#REF!*12,"",+A2499+1))</f>
        <v>#REF!</v>
      </c>
      <c r="B2500" s="661" t="e">
        <f aca="false">IF(A2500="","",+B2499)</f>
        <v>#REF!</v>
      </c>
      <c r="C2500" s="661" t="e">
        <f aca="false">IF(A2500="","",IF(#REF!+'Plano Prestação Mensal Proposta'!A2500&gt;120,0,ROUND(IF(B2500&gt;0.045,(0.045*0.5),(0.5)*B2500),7)))</f>
        <v>#REF!</v>
      </c>
      <c r="D2500" s="661" t="e">
        <f aca="false">IF(A2500="","",+B2500-C2500)</f>
        <v>#REF!</v>
      </c>
      <c r="E2500" s="662" t="e">
        <f aca="false">IF(A2500="","",IF(F2499="","",+E2499-F2499))</f>
        <v>#REF!</v>
      </c>
      <c r="F2500" s="662" t="e">
        <f aca="false">IF(A2500="","",IF(J2500="","",+J2500-H2500))</f>
        <v>#REF!</v>
      </c>
      <c r="G2500" s="662" t="e">
        <f aca="false">IF(A2500="","",IF(E2500="","",ROUND(+E2500*((1+B2500)^(1/12)-1),2)))</f>
        <v>#REF!</v>
      </c>
      <c r="H2500" s="662" t="e">
        <f aca="false">IF(A2500="","",IF(E2500="","",ROUND(+E2500*((1+D2500)^(1/12)-1),2)))</f>
        <v>#REF!</v>
      </c>
      <c r="I2500" s="662" t="e">
        <f aca="false">IF(A2500="","",+G2500-H2500)</f>
        <v>#REF!</v>
      </c>
      <c r="J2500" s="662" t="e">
        <f aca="false">IF(A2500="","",IF(#REF!="","",PMT((1+D2500)^(1/12)-1,(#REF!*12)-A2500+1,-E2500)))</f>
        <v>#REF!</v>
      </c>
    </row>
    <row r="2501" customFormat="false" ht="14.25" hidden="false" customHeight="false" outlineLevel="0" collapsed="false">
      <c r="A2501" s="660" t="e">
        <f aca="false">IF(A2500="","",IF(A2500=#REF!*12,"",+A2500+1))</f>
        <v>#REF!</v>
      </c>
      <c r="B2501" s="661" t="e">
        <f aca="false">IF(A2501="","",+B2500)</f>
        <v>#REF!</v>
      </c>
      <c r="C2501" s="661" t="e">
        <f aca="false">IF(A2501="","",IF(#REF!+'Plano Prestação Mensal Proposta'!A2501&gt;120,0,ROUND(IF(B2501&gt;0.045,(0.045*0.5),(0.5)*B2501),7)))</f>
        <v>#REF!</v>
      </c>
      <c r="D2501" s="661" t="e">
        <f aca="false">IF(A2501="","",+B2501-C2501)</f>
        <v>#REF!</v>
      </c>
      <c r="E2501" s="662" t="e">
        <f aca="false">IF(A2501="","",IF(F2500="","",+E2500-F2500))</f>
        <v>#REF!</v>
      </c>
      <c r="F2501" s="662" t="e">
        <f aca="false">IF(A2501="","",IF(J2501="","",+J2501-H2501))</f>
        <v>#REF!</v>
      </c>
      <c r="G2501" s="662" t="e">
        <f aca="false">IF(A2501="","",IF(E2501="","",ROUND(+E2501*((1+B2501)^(1/12)-1),2)))</f>
        <v>#REF!</v>
      </c>
      <c r="H2501" s="662" t="e">
        <f aca="false">IF(A2501="","",IF(E2501="","",ROUND(+E2501*((1+D2501)^(1/12)-1),2)))</f>
        <v>#REF!</v>
      </c>
      <c r="I2501" s="662" t="e">
        <f aca="false">IF(A2501="","",+G2501-H2501)</f>
        <v>#REF!</v>
      </c>
      <c r="J2501" s="662" t="e">
        <f aca="false">IF(A2501="","",IF(#REF!="","",PMT((1+D2501)^(1/12)-1,(#REF!*12)-A2501+1,-E2501)))</f>
        <v>#REF!</v>
      </c>
    </row>
    <row r="2502" customFormat="false" ht="14.25" hidden="false" customHeight="false" outlineLevel="0" collapsed="false">
      <c r="A2502" s="660" t="e">
        <f aca="false">IF(A2501="","",IF(A2501=#REF!*12,"",+A2501+1))</f>
        <v>#REF!</v>
      </c>
      <c r="B2502" s="661" t="e">
        <f aca="false">IF(A2502="","",+B2501)</f>
        <v>#REF!</v>
      </c>
      <c r="C2502" s="661" t="e">
        <f aca="false">IF(A2502="","",IF(#REF!+'Plano Prestação Mensal Proposta'!A2502&gt;120,0,ROUND(IF(B2502&gt;0.045,(0.045*0.5),(0.5)*B2502),7)))</f>
        <v>#REF!</v>
      </c>
      <c r="D2502" s="661" t="e">
        <f aca="false">IF(A2502="","",+B2502-C2502)</f>
        <v>#REF!</v>
      </c>
      <c r="E2502" s="662" t="e">
        <f aca="false">IF(A2502="","",IF(F2501="","",+E2501-F2501))</f>
        <v>#REF!</v>
      </c>
      <c r="F2502" s="662" t="e">
        <f aca="false">IF(A2502="","",IF(J2502="","",+J2502-H2502))</f>
        <v>#REF!</v>
      </c>
      <c r="G2502" s="662" t="e">
        <f aca="false">IF(A2502="","",IF(E2502="","",ROUND(+E2502*((1+B2502)^(1/12)-1),2)))</f>
        <v>#REF!</v>
      </c>
      <c r="H2502" s="662" t="e">
        <f aca="false">IF(A2502="","",IF(E2502="","",ROUND(+E2502*((1+D2502)^(1/12)-1),2)))</f>
        <v>#REF!</v>
      </c>
      <c r="I2502" s="662" t="e">
        <f aca="false">IF(A2502="","",+G2502-H2502)</f>
        <v>#REF!</v>
      </c>
      <c r="J2502" s="662" t="e">
        <f aca="false">IF(A2502="","",IF(#REF!="","",PMT((1+D2502)^(1/12)-1,(#REF!*12)-A2502+1,-E2502)))</f>
        <v>#REF!</v>
      </c>
    </row>
    <row r="2503" customFormat="false" ht="14.25" hidden="false" customHeight="false" outlineLevel="0" collapsed="false">
      <c r="A2503" s="660" t="e">
        <f aca="false">IF(A2502="","",IF(A2502=#REF!*12,"",+A2502+1))</f>
        <v>#REF!</v>
      </c>
      <c r="B2503" s="661" t="e">
        <f aca="false">IF(A2503="","",+B2502)</f>
        <v>#REF!</v>
      </c>
      <c r="C2503" s="661" t="e">
        <f aca="false">IF(A2503="","",IF(#REF!+'Plano Prestação Mensal Proposta'!A2503&gt;120,0,ROUND(IF(B2503&gt;0.045,(0.045*0.5),(0.5)*B2503),7)))</f>
        <v>#REF!</v>
      </c>
      <c r="D2503" s="661" t="e">
        <f aca="false">IF(A2503="","",+B2503-C2503)</f>
        <v>#REF!</v>
      </c>
      <c r="E2503" s="662" t="e">
        <f aca="false">IF(A2503="","",IF(F2502="","",+E2502-F2502))</f>
        <v>#REF!</v>
      </c>
      <c r="F2503" s="662" t="e">
        <f aca="false">IF(A2503="","",IF(J2503="","",+J2503-H2503))</f>
        <v>#REF!</v>
      </c>
      <c r="G2503" s="662" t="e">
        <f aca="false">IF(A2503="","",IF(E2503="","",ROUND(+E2503*((1+B2503)^(1/12)-1),2)))</f>
        <v>#REF!</v>
      </c>
      <c r="H2503" s="662" t="e">
        <f aca="false">IF(A2503="","",IF(E2503="","",ROUND(+E2503*((1+D2503)^(1/12)-1),2)))</f>
        <v>#REF!</v>
      </c>
      <c r="I2503" s="662" t="e">
        <f aca="false">IF(A2503="","",+G2503-H2503)</f>
        <v>#REF!</v>
      </c>
      <c r="J2503" s="662" t="e">
        <f aca="false">IF(A2503="","",IF(#REF!="","",PMT((1+D2503)^(1/12)-1,(#REF!*12)-A2503+1,-E2503)))</f>
        <v>#REF!</v>
      </c>
    </row>
    <row r="2504" customFormat="false" ht="14.25" hidden="false" customHeight="false" outlineLevel="0" collapsed="false">
      <c r="A2504" s="660" t="e">
        <f aca="false">IF(A2503="","",IF(A2503=#REF!*12,"",+A2503+1))</f>
        <v>#REF!</v>
      </c>
      <c r="B2504" s="661" t="e">
        <f aca="false">IF(A2504="","",+B2503)</f>
        <v>#REF!</v>
      </c>
      <c r="C2504" s="661" t="e">
        <f aca="false">IF(A2504="","",IF(#REF!+'Plano Prestação Mensal Proposta'!A2504&gt;120,0,ROUND(IF(B2504&gt;0.045,(0.045*0.5),(0.5)*B2504),7)))</f>
        <v>#REF!</v>
      </c>
      <c r="D2504" s="661" t="e">
        <f aca="false">IF(A2504="","",+B2504-C2504)</f>
        <v>#REF!</v>
      </c>
      <c r="E2504" s="662" t="e">
        <f aca="false">IF(A2504="","",IF(F2503="","",+E2503-F2503))</f>
        <v>#REF!</v>
      </c>
      <c r="F2504" s="662" t="e">
        <f aca="false">IF(A2504="","",IF(J2504="","",+J2504-H2504))</f>
        <v>#REF!</v>
      </c>
      <c r="G2504" s="662" t="e">
        <f aca="false">IF(A2504="","",IF(E2504="","",ROUND(+E2504*((1+B2504)^(1/12)-1),2)))</f>
        <v>#REF!</v>
      </c>
      <c r="H2504" s="662" t="e">
        <f aca="false">IF(A2504="","",IF(E2504="","",ROUND(+E2504*((1+D2504)^(1/12)-1),2)))</f>
        <v>#REF!</v>
      </c>
      <c r="I2504" s="662" t="e">
        <f aca="false">IF(A2504="","",+G2504-H2504)</f>
        <v>#REF!</v>
      </c>
      <c r="J2504" s="662" t="e">
        <f aca="false">IF(A2504="","",IF(#REF!="","",PMT((1+D2504)^(1/12)-1,(#REF!*12)-A2504+1,-E2504)))</f>
        <v>#REF!</v>
      </c>
    </row>
    <row r="2505" customFormat="false" ht="14.25" hidden="false" customHeight="false" outlineLevel="0" collapsed="false">
      <c r="A2505" s="660" t="e">
        <f aca="false">IF(A2504="","",IF(A2504=#REF!*12,"",+A2504+1))</f>
        <v>#REF!</v>
      </c>
      <c r="B2505" s="661" t="e">
        <f aca="false">IF(A2505="","",+B2504)</f>
        <v>#REF!</v>
      </c>
      <c r="C2505" s="661" t="e">
        <f aca="false">IF(A2505="","",IF(#REF!+'Plano Prestação Mensal Proposta'!A2505&gt;120,0,ROUND(IF(B2505&gt;0.045,(0.045*0.5),(0.5)*B2505),7)))</f>
        <v>#REF!</v>
      </c>
      <c r="D2505" s="661" t="e">
        <f aca="false">IF(A2505="","",+B2505-C2505)</f>
        <v>#REF!</v>
      </c>
      <c r="E2505" s="662" t="e">
        <f aca="false">IF(A2505="","",IF(F2504="","",+E2504-F2504))</f>
        <v>#REF!</v>
      </c>
      <c r="F2505" s="662" t="e">
        <f aca="false">IF(A2505="","",IF(J2505="","",+J2505-H2505))</f>
        <v>#REF!</v>
      </c>
      <c r="G2505" s="662" t="e">
        <f aca="false">IF(A2505="","",IF(E2505="","",ROUND(+E2505*((1+B2505)^(1/12)-1),2)))</f>
        <v>#REF!</v>
      </c>
      <c r="H2505" s="662" t="e">
        <f aca="false">IF(A2505="","",IF(E2505="","",ROUND(+E2505*((1+D2505)^(1/12)-1),2)))</f>
        <v>#REF!</v>
      </c>
      <c r="I2505" s="662" t="e">
        <f aca="false">IF(A2505="","",+G2505-H2505)</f>
        <v>#REF!</v>
      </c>
      <c r="J2505" s="662" t="e">
        <f aca="false">IF(A2505="","",IF(#REF!="","",PMT((1+D2505)^(1/12)-1,(#REF!*12)-A2505+1,-E2505)))</f>
        <v>#REF!</v>
      </c>
    </row>
    <row r="2506" customFormat="false" ht="14.25" hidden="false" customHeight="false" outlineLevel="0" collapsed="false">
      <c r="A2506" s="660" t="e">
        <f aca="false">IF(A2505="","",IF(A2505=#REF!*12,"",+A2505+1))</f>
        <v>#REF!</v>
      </c>
      <c r="B2506" s="661" t="e">
        <f aca="false">IF(A2506="","",+B2505)</f>
        <v>#REF!</v>
      </c>
      <c r="C2506" s="661" t="e">
        <f aca="false">IF(A2506="","",IF(#REF!+'Plano Prestação Mensal Proposta'!A2506&gt;120,0,ROUND(IF(B2506&gt;0.045,(0.045*0.5),(0.5)*B2506),7)))</f>
        <v>#REF!</v>
      </c>
      <c r="D2506" s="661" t="e">
        <f aca="false">IF(A2506="","",+B2506-C2506)</f>
        <v>#REF!</v>
      </c>
      <c r="E2506" s="662" t="e">
        <f aca="false">IF(A2506="","",IF(F2505="","",+E2505-F2505))</f>
        <v>#REF!</v>
      </c>
      <c r="F2506" s="662" t="e">
        <f aca="false">IF(A2506="","",IF(J2506="","",+J2506-H2506))</f>
        <v>#REF!</v>
      </c>
      <c r="G2506" s="662" t="e">
        <f aca="false">IF(A2506="","",IF(E2506="","",ROUND(+E2506*((1+B2506)^(1/12)-1),2)))</f>
        <v>#REF!</v>
      </c>
      <c r="H2506" s="662" t="e">
        <f aca="false">IF(A2506="","",IF(E2506="","",ROUND(+E2506*((1+D2506)^(1/12)-1),2)))</f>
        <v>#REF!</v>
      </c>
      <c r="I2506" s="662" t="e">
        <f aca="false">IF(A2506="","",+G2506-H2506)</f>
        <v>#REF!</v>
      </c>
      <c r="J2506" s="662" t="e">
        <f aca="false">IF(A2506="","",IF(#REF!="","",PMT((1+D2506)^(1/12)-1,(#REF!*12)-A2506+1,-E2506)))</f>
        <v>#REF!</v>
      </c>
    </row>
    <row r="2507" customFormat="false" ht="14.25" hidden="false" customHeight="false" outlineLevel="0" collapsed="false">
      <c r="A2507" s="660" t="e">
        <f aca="false">IF(A2506="","",IF(A2506=#REF!*12,"",+A2506+1))</f>
        <v>#REF!</v>
      </c>
      <c r="B2507" s="661" t="e">
        <f aca="false">IF(A2507="","",+B2506)</f>
        <v>#REF!</v>
      </c>
      <c r="C2507" s="661" t="e">
        <f aca="false">IF(A2507="","",IF(#REF!+'Plano Prestação Mensal Proposta'!A2507&gt;120,0,ROUND(IF(B2507&gt;0.045,(0.045*0.5),(0.5)*B2507),7)))</f>
        <v>#REF!</v>
      </c>
      <c r="D2507" s="661" t="e">
        <f aca="false">IF(A2507="","",+B2507-C2507)</f>
        <v>#REF!</v>
      </c>
      <c r="E2507" s="662" t="e">
        <f aca="false">IF(A2507="","",IF(F2506="","",+E2506-F2506))</f>
        <v>#REF!</v>
      </c>
      <c r="F2507" s="662" t="e">
        <f aca="false">IF(A2507="","",IF(J2507="","",+J2507-H2507))</f>
        <v>#REF!</v>
      </c>
      <c r="G2507" s="662" t="e">
        <f aca="false">IF(A2507="","",IF(E2507="","",ROUND(+E2507*((1+B2507)^(1/12)-1),2)))</f>
        <v>#REF!</v>
      </c>
      <c r="H2507" s="662" t="e">
        <f aca="false">IF(A2507="","",IF(E2507="","",ROUND(+E2507*((1+D2507)^(1/12)-1),2)))</f>
        <v>#REF!</v>
      </c>
      <c r="I2507" s="662" t="e">
        <f aca="false">IF(A2507="","",+G2507-H2507)</f>
        <v>#REF!</v>
      </c>
      <c r="J2507" s="662" t="e">
        <f aca="false">IF(A2507="","",IF(#REF!="","",PMT((1+D2507)^(1/12)-1,(#REF!*12)-A2507+1,-E2507)))</f>
        <v>#REF!</v>
      </c>
    </row>
    <row r="2508" customFormat="false" ht="14.25" hidden="false" customHeight="false" outlineLevel="0" collapsed="false">
      <c r="A2508" s="660" t="e">
        <f aca="false">IF(A2507="","",IF(A2507=#REF!*12,"",+A2507+1))</f>
        <v>#REF!</v>
      </c>
      <c r="B2508" s="661" t="e">
        <f aca="false">IF(A2508="","",+B2507)</f>
        <v>#REF!</v>
      </c>
      <c r="C2508" s="661" t="e">
        <f aca="false">IF(A2508="","",IF(#REF!+'Plano Prestação Mensal Proposta'!A2508&gt;120,0,ROUND(IF(B2508&gt;0.045,(0.045*0.5),(0.5)*B2508),7)))</f>
        <v>#REF!</v>
      </c>
      <c r="D2508" s="661" t="e">
        <f aca="false">IF(A2508="","",+B2508-C2508)</f>
        <v>#REF!</v>
      </c>
      <c r="E2508" s="662" t="e">
        <f aca="false">IF(A2508="","",IF(F2507="","",+E2507-F2507))</f>
        <v>#REF!</v>
      </c>
      <c r="F2508" s="662" t="e">
        <f aca="false">IF(A2508="","",IF(J2508="","",+J2508-H2508))</f>
        <v>#REF!</v>
      </c>
      <c r="G2508" s="662" t="e">
        <f aca="false">IF(A2508="","",IF(E2508="","",ROUND(+E2508*((1+B2508)^(1/12)-1),2)))</f>
        <v>#REF!</v>
      </c>
      <c r="H2508" s="662" t="e">
        <f aca="false">IF(A2508="","",IF(E2508="","",ROUND(+E2508*((1+D2508)^(1/12)-1),2)))</f>
        <v>#REF!</v>
      </c>
      <c r="I2508" s="662" t="e">
        <f aca="false">IF(A2508="","",+G2508-H2508)</f>
        <v>#REF!</v>
      </c>
      <c r="J2508" s="662" t="e">
        <f aca="false">IF(A2508="","",IF(#REF!="","",PMT((1+D2508)^(1/12)-1,(#REF!*12)-A2508+1,-E2508)))</f>
        <v>#REF!</v>
      </c>
    </row>
    <row r="2509" customFormat="false" ht="14.25" hidden="false" customHeight="false" outlineLevel="0" collapsed="false">
      <c r="A2509" s="660" t="e">
        <f aca="false">IF(A2508="","",IF(A2508=#REF!*12,"",+A2508+1))</f>
        <v>#REF!</v>
      </c>
      <c r="B2509" s="661" t="e">
        <f aca="false">IF(A2509="","",+B2508)</f>
        <v>#REF!</v>
      </c>
      <c r="C2509" s="661" t="e">
        <f aca="false">IF(A2509="","",IF(#REF!+'Plano Prestação Mensal Proposta'!A2509&gt;120,0,ROUND(IF(B2509&gt;0.045,(0.045*0.5),(0.5)*B2509),7)))</f>
        <v>#REF!</v>
      </c>
      <c r="D2509" s="661" t="e">
        <f aca="false">IF(A2509="","",+B2509-C2509)</f>
        <v>#REF!</v>
      </c>
      <c r="E2509" s="662" t="e">
        <f aca="false">IF(A2509="","",IF(F2508="","",+E2508-F2508))</f>
        <v>#REF!</v>
      </c>
      <c r="F2509" s="662" t="e">
        <f aca="false">IF(A2509="","",IF(J2509="","",+J2509-H2509))</f>
        <v>#REF!</v>
      </c>
      <c r="G2509" s="662" t="e">
        <f aca="false">IF(A2509="","",IF(E2509="","",ROUND(+E2509*((1+B2509)^(1/12)-1),2)))</f>
        <v>#REF!</v>
      </c>
      <c r="H2509" s="662" t="e">
        <f aca="false">IF(A2509="","",IF(E2509="","",ROUND(+E2509*((1+D2509)^(1/12)-1),2)))</f>
        <v>#REF!</v>
      </c>
      <c r="I2509" s="662" t="e">
        <f aca="false">IF(A2509="","",+G2509-H2509)</f>
        <v>#REF!</v>
      </c>
      <c r="J2509" s="662" t="e">
        <f aca="false">IF(A2509="","",IF(#REF!="","",PMT((1+D2509)^(1/12)-1,(#REF!*12)-A2509+1,-E2509)))</f>
        <v>#REF!</v>
      </c>
    </row>
    <row r="2510" customFormat="false" ht="14.25" hidden="false" customHeight="false" outlineLevel="0" collapsed="false">
      <c r="A2510" s="660" t="e">
        <f aca="false">IF(A2509="","",IF(A2509=#REF!*12,"",+A2509+1))</f>
        <v>#REF!</v>
      </c>
      <c r="B2510" s="661" t="e">
        <f aca="false">IF(A2510="","",+B2509)</f>
        <v>#REF!</v>
      </c>
      <c r="C2510" s="661" t="e">
        <f aca="false">IF(A2510="","",IF(#REF!+'Plano Prestação Mensal Proposta'!A2510&gt;120,0,ROUND(IF(B2510&gt;0.045,(0.045*0.5),(0.5)*B2510),7)))</f>
        <v>#REF!</v>
      </c>
      <c r="D2510" s="661" t="e">
        <f aca="false">IF(A2510="","",+B2510-C2510)</f>
        <v>#REF!</v>
      </c>
      <c r="E2510" s="662" t="e">
        <f aca="false">IF(A2510="","",IF(F2509="","",+E2509-F2509))</f>
        <v>#REF!</v>
      </c>
      <c r="F2510" s="662" t="e">
        <f aca="false">IF(A2510="","",IF(J2510="","",+J2510-H2510))</f>
        <v>#REF!</v>
      </c>
      <c r="G2510" s="662" t="e">
        <f aca="false">IF(A2510="","",IF(E2510="","",ROUND(+E2510*((1+B2510)^(1/12)-1),2)))</f>
        <v>#REF!</v>
      </c>
      <c r="H2510" s="662" t="e">
        <f aca="false">IF(A2510="","",IF(E2510="","",ROUND(+E2510*((1+D2510)^(1/12)-1),2)))</f>
        <v>#REF!</v>
      </c>
      <c r="I2510" s="662" t="e">
        <f aca="false">IF(A2510="","",+G2510-H2510)</f>
        <v>#REF!</v>
      </c>
      <c r="J2510" s="662" t="e">
        <f aca="false">IF(A2510="","",IF(#REF!="","",PMT((1+D2510)^(1/12)-1,(#REF!*12)-A2510+1,-E2510)))</f>
        <v>#REF!</v>
      </c>
    </row>
    <row r="2511" customFormat="false" ht="14.25" hidden="false" customHeight="false" outlineLevel="0" collapsed="false">
      <c r="A2511" s="660" t="e">
        <f aca="false">IF(A2510="","",IF(A2510=#REF!*12,"",+A2510+1))</f>
        <v>#REF!</v>
      </c>
      <c r="B2511" s="661" t="e">
        <f aca="false">IF(A2511="","",+B2510)</f>
        <v>#REF!</v>
      </c>
      <c r="C2511" s="661" t="e">
        <f aca="false">IF(A2511="","",IF(#REF!+'Plano Prestação Mensal Proposta'!A2511&gt;120,0,ROUND(IF(B2511&gt;0.045,(0.045*0.5),(0.5)*B2511),7)))</f>
        <v>#REF!</v>
      </c>
      <c r="D2511" s="661" t="e">
        <f aca="false">IF(A2511="","",+B2511-C2511)</f>
        <v>#REF!</v>
      </c>
      <c r="E2511" s="662" t="e">
        <f aca="false">IF(A2511="","",IF(F2510="","",+E2510-F2510))</f>
        <v>#REF!</v>
      </c>
      <c r="F2511" s="662" t="e">
        <f aca="false">IF(A2511="","",IF(J2511="","",+J2511-H2511))</f>
        <v>#REF!</v>
      </c>
      <c r="G2511" s="662" t="e">
        <f aca="false">IF(A2511="","",IF(E2511="","",ROUND(+E2511*((1+B2511)^(1/12)-1),2)))</f>
        <v>#REF!</v>
      </c>
      <c r="H2511" s="662" t="e">
        <f aca="false">IF(A2511="","",IF(E2511="","",ROUND(+E2511*((1+D2511)^(1/12)-1),2)))</f>
        <v>#REF!</v>
      </c>
      <c r="I2511" s="662" t="e">
        <f aca="false">IF(A2511="","",+G2511-H2511)</f>
        <v>#REF!</v>
      </c>
      <c r="J2511" s="662" t="e">
        <f aca="false">IF(A2511="","",IF(#REF!="","",PMT((1+D2511)^(1/12)-1,(#REF!*12)-A2511+1,-E2511)))</f>
        <v>#REF!</v>
      </c>
    </row>
    <row r="2512" customFormat="false" ht="14.25" hidden="false" customHeight="false" outlineLevel="0" collapsed="false">
      <c r="A2512" s="660" t="e">
        <f aca="false">IF(A2511="","",IF(A2511=#REF!*12,"",+A2511+1))</f>
        <v>#REF!</v>
      </c>
      <c r="B2512" s="661" t="e">
        <f aca="false">IF(A2512="","",+B2511)</f>
        <v>#REF!</v>
      </c>
      <c r="C2512" s="661" t="e">
        <f aca="false">IF(A2512="","",IF(#REF!+'Plano Prestação Mensal Proposta'!A2512&gt;120,0,ROUND(IF(B2512&gt;0.045,(0.045*0.5),(0.5)*B2512),7)))</f>
        <v>#REF!</v>
      </c>
      <c r="D2512" s="661" t="e">
        <f aca="false">IF(A2512="","",+B2512-C2512)</f>
        <v>#REF!</v>
      </c>
      <c r="E2512" s="662" t="e">
        <f aca="false">IF(A2512="","",IF(F2511="","",+E2511-F2511))</f>
        <v>#REF!</v>
      </c>
      <c r="F2512" s="662" t="e">
        <f aca="false">IF(A2512="","",IF(J2512="","",+J2512-H2512))</f>
        <v>#REF!</v>
      </c>
      <c r="G2512" s="662" t="e">
        <f aca="false">IF(A2512="","",IF(E2512="","",ROUND(+E2512*((1+B2512)^(1/12)-1),2)))</f>
        <v>#REF!</v>
      </c>
      <c r="H2512" s="662" t="e">
        <f aca="false">IF(A2512="","",IF(E2512="","",ROUND(+E2512*((1+D2512)^(1/12)-1),2)))</f>
        <v>#REF!</v>
      </c>
      <c r="I2512" s="662" t="e">
        <f aca="false">IF(A2512="","",+G2512-H2512)</f>
        <v>#REF!</v>
      </c>
      <c r="J2512" s="662" t="e">
        <f aca="false">IF(A2512="","",IF(#REF!="","",PMT((1+D2512)^(1/12)-1,(#REF!*12)-A2512+1,-E2512)))</f>
        <v>#REF!</v>
      </c>
    </row>
    <row r="2513" customFormat="false" ht="14.25" hidden="false" customHeight="false" outlineLevel="0" collapsed="false">
      <c r="A2513" s="660" t="e">
        <f aca="false">IF(A2512="","",IF(A2512=#REF!*12,"",+A2512+1))</f>
        <v>#REF!</v>
      </c>
      <c r="B2513" s="661" t="e">
        <f aca="false">IF(A2513="","",+B2512)</f>
        <v>#REF!</v>
      </c>
      <c r="C2513" s="661" t="e">
        <f aca="false">IF(A2513="","",IF(#REF!+'Plano Prestação Mensal Proposta'!A2513&gt;120,0,ROUND(IF(B2513&gt;0.045,(0.045*0.5),(0.5)*B2513),7)))</f>
        <v>#REF!</v>
      </c>
      <c r="D2513" s="661" t="e">
        <f aca="false">IF(A2513="","",+B2513-C2513)</f>
        <v>#REF!</v>
      </c>
      <c r="E2513" s="662" t="e">
        <f aca="false">IF(A2513="","",IF(F2512="","",+E2512-F2512))</f>
        <v>#REF!</v>
      </c>
      <c r="F2513" s="662" t="e">
        <f aca="false">IF(A2513="","",IF(J2513="","",+J2513-H2513))</f>
        <v>#REF!</v>
      </c>
      <c r="G2513" s="662" t="e">
        <f aca="false">IF(A2513="","",IF(E2513="","",ROUND(+E2513*((1+B2513)^(1/12)-1),2)))</f>
        <v>#REF!</v>
      </c>
      <c r="H2513" s="662" t="e">
        <f aca="false">IF(A2513="","",IF(E2513="","",ROUND(+E2513*((1+D2513)^(1/12)-1),2)))</f>
        <v>#REF!</v>
      </c>
      <c r="I2513" s="662" t="e">
        <f aca="false">IF(A2513="","",+G2513-H2513)</f>
        <v>#REF!</v>
      </c>
      <c r="J2513" s="662" t="e">
        <f aca="false">IF(A2513="","",IF(#REF!="","",PMT((1+D2513)^(1/12)-1,(#REF!*12)-A2513+1,-E2513)))</f>
        <v>#REF!</v>
      </c>
    </row>
    <row r="2514" customFormat="false" ht="14.25" hidden="false" customHeight="false" outlineLevel="0" collapsed="false">
      <c r="A2514" s="660" t="e">
        <f aca="false">IF(A2513="","",IF(A2513=#REF!*12,"",+A2513+1))</f>
        <v>#REF!</v>
      </c>
      <c r="B2514" s="661" t="e">
        <f aca="false">IF(A2514="","",+B2513)</f>
        <v>#REF!</v>
      </c>
      <c r="C2514" s="661" t="e">
        <f aca="false">IF(A2514="","",IF(#REF!+'Plano Prestação Mensal Proposta'!A2514&gt;120,0,ROUND(IF(B2514&gt;0.045,(0.045*0.5),(0.5)*B2514),7)))</f>
        <v>#REF!</v>
      </c>
      <c r="D2514" s="661" t="e">
        <f aca="false">IF(A2514="","",+B2514-C2514)</f>
        <v>#REF!</v>
      </c>
      <c r="E2514" s="662" t="e">
        <f aca="false">IF(A2514="","",IF(F2513="","",+E2513-F2513))</f>
        <v>#REF!</v>
      </c>
      <c r="F2514" s="662" t="e">
        <f aca="false">IF(A2514="","",IF(J2514="","",+J2514-H2514))</f>
        <v>#REF!</v>
      </c>
      <c r="G2514" s="662" t="e">
        <f aca="false">IF(A2514="","",IF(E2514="","",ROUND(+E2514*((1+B2514)^(1/12)-1),2)))</f>
        <v>#REF!</v>
      </c>
      <c r="H2514" s="662" t="e">
        <f aca="false">IF(A2514="","",IF(E2514="","",ROUND(+E2514*((1+D2514)^(1/12)-1),2)))</f>
        <v>#REF!</v>
      </c>
      <c r="I2514" s="662" t="e">
        <f aca="false">IF(A2514="","",+G2514-H2514)</f>
        <v>#REF!</v>
      </c>
      <c r="J2514" s="662" t="e">
        <f aca="false">IF(A2514="","",IF(#REF!="","",PMT((1+D2514)^(1/12)-1,(#REF!*12)-A2514+1,-E2514)))</f>
        <v>#REF!</v>
      </c>
    </row>
    <row r="2515" customFormat="false" ht="14.25" hidden="false" customHeight="false" outlineLevel="0" collapsed="false">
      <c r="A2515" s="660" t="e">
        <f aca="false">IF(A2514="","",IF(A2514=#REF!*12,"",+A2514+1))</f>
        <v>#REF!</v>
      </c>
      <c r="B2515" s="661" t="e">
        <f aca="false">IF(A2515="","",+B2514)</f>
        <v>#REF!</v>
      </c>
      <c r="C2515" s="661" t="e">
        <f aca="false">IF(A2515="","",IF(#REF!+'Plano Prestação Mensal Proposta'!A2515&gt;120,0,ROUND(IF(B2515&gt;0.045,(0.045*0.5),(0.5)*B2515),7)))</f>
        <v>#REF!</v>
      </c>
      <c r="D2515" s="661" t="e">
        <f aca="false">IF(A2515="","",+B2515-C2515)</f>
        <v>#REF!</v>
      </c>
      <c r="E2515" s="662" t="e">
        <f aca="false">IF(A2515="","",IF(F2514="","",+E2514-F2514))</f>
        <v>#REF!</v>
      </c>
      <c r="F2515" s="662" t="e">
        <f aca="false">IF(A2515="","",IF(J2515="","",+J2515-H2515))</f>
        <v>#REF!</v>
      </c>
      <c r="G2515" s="662" t="e">
        <f aca="false">IF(A2515="","",IF(E2515="","",ROUND(+E2515*((1+B2515)^(1/12)-1),2)))</f>
        <v>#REF!</v>
      </c>
      <c r="H2515" s="662" t="e">
        <f aca="false">IF(A2515="","",IF(E2515="","",ROUND(+E2515*((1+D2515)^(1/12)-1),2)))</f>
        <v>#REF!</v>
      </c>
      <c r="I2515" s="662" t="e">
        <f aca="false">IF(A2515="","",+G2515-H2515)</f>
        <v>#REF!</v>
      </c>
      <c r="J2515" s="662" t="e">
        <f aca="false">IF(A2515="","",IF(#REF!="","",PMT((1+D2515)^(1/12)-1,(#REF!*12)-A2515+1,-E2515)))</f>
        <v>#REF!</v>
      </c>
    </row>
    <row r="2516" customFormat="false" ht="14.25" hidden="false" customHeight="false" outlineLevel="0" collapsed="false">
      <c r="A2516" s="660" t="e">
        <f aca="false">IF(A2515="","",IF(A2515=#REF!*12,"",+A2515+1))</f>
        <v>#REF!</v>
      </c>
      <c r="B2516" s="661" t="e">
        <f aca="false">IF(A2516="","",+B2515)</f>
        <v>#REF!</v>
      </c>
      <c r="C2516" s="661" t="e">
        <f aca="false">IF(A2516="","",IF(#REF!+'Plano Prestação Mensal Proposta'!A2516&gt;120,0,ROUND(IF(B2516&gt;0.045,(0.045*0.5),(0.5)*B2516),7)))</f>
        <v>#REF!</v>
      </c>
      <c r="D2516" s="661" t="e">
        <f aca="false">IF(A2516="","",+B2516-C2516)</f>
        <v>#REF!</v>
      </c>
      <c r="E2516" s="662" t="e">
        <f aca="false">IF(A2516="","",IF(F2515="","",+E2515-F2515))</f>
        <v>#REF!</v>
      </c>
      <c r="F2516" s="662" t="e">
        <f aca="false">IF(A2516="","",IF(J2516="","",+J2516-H2516))</f>
        <v>#REF!</v>
      </c>
      <c r="G2516" s="662" t="e">
        <f aca="false">IF(A2516="","",IF(E2516="","",ROUND(+E2516*((1+B2516)^(1/12)-1),2)))</f>
        <v>#REF!</v>
      </c>
      <c r="H2516" s="662" t="e">
        <f aca="false">IF(A2516="","",IF(E2516="","",ROUND(+E2516*((1+D2516)^(1/12)-1),2)))</f>
        <v>#REF!</v>
      </c>
      <c r="I2516" s="662" t="e">
        <f aca="false">IF(A2516="","",+G2516-H2516)</f>
        <v>#REF!</v>
      </c>
      <c r="J2516" s="662" t="e">
        <f aca="false">IF(A2516="","",IF(#REF!="","",PMT((1+D2516)^(1/12)-1,(#REF!*12)-A2516+1,-E2516)))</f>
        <v>#REF!</v>
      </c>
    </row>
    <row r="2517" customFormat="false" ht="14.25" hidden="false" customHeight="false" outlineLevel="0" collapsed="false">
      <c r="A2517" s="660" t="e">
        <f aca="false">IF(A2516="","",IF(A2516=#REF!*12,"",+A2516+1))</f>
        <v>#REF!</v>
      </c>
      <c r="B2517" s="661" t="e">
        <f aca="false">IF(A2517="","",+B2516)</f>
        <v>#REF!</v>
      </c>
      <c r="C2517" s="661" t="e">
        <f aca="false">IF(A2517="","",IF(#REF!+'Plano Prestação Mensal Proposta'!A2517&gt;120,0,ROUND(IF(B2517&gt;0.045,(0.045*0.5),(0.5)*B2517),7)))</f>
        <v>#REF!</v>
      </c>
      <c r="D2517" s="661" t="e">
        <f aca="false">IF(A2517="","",+B2517-C2517)</f>
        <v>#REF!</v>
      </c>
      <c r="E2517" s="662" t="e">
        <f aca="false">IF(A2517="","",IF(F2516="","",+E2516-F2516))</f>
        <v>#REF!</v>
      </c>
      <c r="F2517" s="662" t="e">
        <f aca="false">IF(A2517="","",IF(J2517="","",+J2517-H2517))</f>
        <v>#REF!</v>
      </c>
      <c r="G2517" s="662" t="e">
        <f aca="false">IF(A2517="","",IF(E2517="","",ROUND(+E2517*((1+B2517)^(1/12)-1),2)))</f>
        <v>#REF!</v>
      </c>
      <c r="H2517" s="662" t="e">
        <f aca="false">IF(A2517="","",IF(E2517="","",ROUND(+E2517*((1+D2517)^(1/12)-1),2)))</f>
        <v>#REF!</v>
      </c>
      <c r="I2517" s="662" t="e">
        <f aca="false">IF(A2517="","",+G2517-H2517)</f>
        <v>#REF!</v>
      </c>
      <c r="J2517" s="662" t="e">
        <f aca="false">IF(A2517="","",IF(#REF!="","",PMT((1+D2517)^(1/12)-1,(#REF!*12)-A2517+1,-E2517)))</f>
        <v>#REF!</v>
      </c>
    </row>
    <row r="2518" customFormat="false" ht="14.25" hidden="false" customHeight="false" outlineLevel="0" collapsed="false">
      <c r="A2518" s="660" t="e">
        <f aca="false">IF(A2517="","",IF(A2517=#REF!*12,"",+A2517+1))</f>
        <v>#REF!</v>
      </c>
      <c r="B2518" s="661" t="e">
        <f aca="false">IF(A2518="","",+B2517)</f>
        <v>#REF!</v>
      </c>
      <c r="C2518" s="661" t="e">
        <f aca="false">IF(A2518="","",IF(#REF!+'Plano Prestação Mensal Proposta'!A2518&gt;120,0,ROUND(IF(B2518&gt;0.045,(0.045*0.5),(0.5)*B2518),7)))</f>
        <v>#REF!</v>
      </c>
      <c r="D2518" s="661" t="e">
        <f aca="false">IF(A2518="","",+B2518-C2518)</f>
        <v>#REF!</v>
      </c>
      <c r="E2518" s="662" t="e">
        <f aca="false">IF(A2518="","",IF(F2517="","",+E2517-F2517))</f>
        <v>#REF!</v>
      </c>
      <c r="F2518" s="662" t="e">
        <f aca="false">IF(A2518="","",IF(J2518="","",+J2518-H2518))</f>
        <v>#REF!</v>
      </c>
      <c r="G2518" s="662" t="e">
        <f aca="false">IF(A2518="","",IF(E2518="","",ROUND(+E2518*((1+B2518)^(1/12)-1),2)))</f>
        <v>#REF!</v>
      </c>
      <c r="H2518" s="662" t="e">
        <f aca="false">IF(A2518="","",IF(E2518="","",ROUND(+E2518*((1+D2518)^(1/12)-1),2)))</f>
        <v>#REF!</v>
      </c>
      <c r="I2518" s="662" t="e">
        <f aca="false">IF(A2518="","",+G2518-H2518)</f>
        <v>#REF!</v>
      </c>
      <c r="J2518" s="662" t="e">
        <f aca="false">IF(A2518="","",IF(#REF!="","",PMT((1+D2518)^(1/12)-1,(#REF!*12)-A2518+1,-E2518)))</f>
        <v>#REF!</v>
      </c>
    </row>
    <row r="2519" customFormat="false" ht="14.25" hidden="false" customHeight="false" outlineLevel="0" collapsed="false">
      <c r="A2519" s="660" t="e">
        <f aca="false">IF(A2518="","",IF(A2518=#REF!*12,"",+A2518+1))</f>
        <v>#REF!</v>
      </c>
      <c r="B2519" s="661" t="e">
        <f aca="false">IF(A2519="","",+B2518)</f>
        <v>#REF!</v>
      </c>
      <c r="C2519" s="661" t="e">
        <f aca="false">IF(A2519="","",IF(#REF!+'Plano Prestação Mensal Proposta'!A2519&gt;120,0,ROUND(IF(B2519&gt;0.045,(0.045*0.5),(0.5)*B2519),7)))</f>
        <v>#REF!</v>
      </c>
      <c r="D2519" s="661" t="e">
        <f aca="false">IF(A2519="","",+B2519-C2519)</f>
        <v>#REF!</v>
      </c>
      <c r="E2519" s="662" t="e">
        <f aca="false">IF(A2519="","",IF(F2518="","",+E2518-F2518))</f>
        <v>#REF!</v>
      </c>
      <c r="F2519" s="662" t="e">
        <f aca="false">IF(A2519="","",IF(J2519="","",+J2519-H2519))</f>
        <v>#REF!</v>
      </c>
      <c r="G2519" s="662" t="e">
        <f aca="false">IF(A2519="","",IF(E2519="","",ROUND(+E2519*((1+B2519)^(1/12)-1),2)))</f>
        <v>#REF!</v>
      </c>
      <c r="H2519" s="662" t="e">
        <f aca="false">IF(A2519="","",IF(E2519="","",ROUND(+E2519*((1+D2519)^(1/12)-1),2)))</f>
        <v>#REF!</v>
      </c>
      <c r="I2519" s="662" t="e">
        <f aca="false">IF(A2519="","",+G2519-H2519)</f>
        <v>#REF!</v>
      </c>
      <c r="J2519" s="662" t="e">
        <f aca="false">IF(A2519="","",IF(#REF!="","",PMT((1+D2519)^(1/12)-1,(#REF!*12)-A2519+1,-E2519)))</f>
        <v>#REF!</v>
      </c>
    </row>
    <row r="2520" customFormat="false" ht="14.25" hidden="false" customHeight="false" outlineLevel="0" collapsed="false">
      <c r="A2520" s="660" t="e">
        <f aca="false">IF(A2519="","",IF(A2519=#REF!*12,"",+A2519+1))</f>
        <v>#REF!</v>
      </c>
      <c r="B2520" s="661" t="e">
        <f aca="false">IF(A2520="","",+B2519)</f>
        <v>#REF!</v>
      </c>
      <c r="C2520" s="661" t="e">
        <f aca="false">IF(A2520="","",IF(#REF!+'Plano Prestação Mensal Proposta'!A2520&gt;120,0,ROUND(IF(B2520&gt;0.045,(0.045*0.5),(0.5)*B2520),7)))</f>
        <v>#REF!</v>
      </c>
      <c r="D2520" s="661" t="e">
        <f aca="false">IF(A2520="","",+B2520-C2520)</f>
        <v>#REF!</v>
      </c>
      <c r="E2520" s="662" t="e">
        <f aca="false">IF(A2520="","",IF(F2519="","",+E2519-F2519))</f>
        <v>#REF!</v>
      </c>
      <c r="F2520" s="662" t="e">
        <f aca="false">IF(A2520="","",IF(J2520="","",+J2520-H2520))</f>
        <v>#REF!</v>
      </c>
      <c r="G2520" s="662" t="e">
        <f aca="false">IF(A2520="","",IF(E2520="","",ROUND(+E2520*((1+B2520)^(1/12)-1),2)))</f>
        <v>#REF!</v>
      </c>
      <c r="H2520" s="662" t="e">
        <f aca="false">IF(A2520="","",IF(E2520="","",ROUND(+E2520*((1+D2520)^(1/12)-1),2)))</f>
        <v>#REF!</v>
      </c>
      <c r="I2520" s="662" t="e">
        <f aca="false">IF(A2520="","",+G2520-H2520)</f>
        <v>#REF!</v>
      </c>
      <c r="J2520" s="662" t="e">
        <f aca="false">IF(A2520="","",IF(#REF!="","",PMT((1+D2520)^(1/12)-1,(#REF!*12)-A2520+1,-E2520)))</f>
        <v>#REF!</v>
      </c>
    </row>
    <row r="2521" customFormat="false" ht="14.25" hidden="false" customHeight="false" outlineLevel="0" collapsed="false">
      <c r="A2521" s="660" t="e">
        <f aca="false">IF(A2520="","",IF(A2520=#REF!*12,"",+A2520+1))</f>
        <v>#REF!</v>
      </c>
      <c r="B2521" s="661" t="e">
        <f aca="false">IF(A2521="","",+B2520)</f>
        <v>#REF!</v>
      </c>
      <c r="C2521" s="661" t="e">
        <f aca="false">IF(A2521="","",IF(#REF!+'Plano Prestação Mensal Proposta'!A2521&gt;120,0,ROUND(IF(B2521&gt;0.045,(0.045*0.5),(0.5)*B2521),7)))</f>
        <v>#REF!</v>
      </c>
      <c r="D2521" s="661" t="e">
        <f aca="false">IF(A2521="","",+B2521-C2521)</f>
        <v>#REF!</v>
      </c>
      <c r="E2521" s="662" t="e">
        <f aca="false">IF(A2521="","",IF(F2520="","",+E2520-F2520))</f>
        <v>#REF!</v>
      </c>
      <c r="F2521" s="662" t="e">
        <f aca="false">IF(A2521="","",IF(J2521="","",+J2521-H2521))</f>
        <v>#REF!</v>
      </c>
      <c r="G2521" s="662" t="e">
        <f aca="false">IF(A2521="","",IF(E2521="","",ROUND(+E2521*((1+B2521)^(1/12)-1),2)))</f>
        <v>#REF!</v>
      </c>
      <c r="H2521" s="662" t="e">
        <f aca="false">IF(A2521="","",IF(E2521="","",ROUND(+E2521*((1+D2521)^(1/12)-1),2)))</f>
        <v>#REF!</v>
      </c>
      <c r="I2521" s="662" t="e">
        <f aca="false">IF(A2521="","",+G2521-H2521)</f>
        <v>#REF!</v>
      </c>
      <c r="J2521" s="662" t="e">
        <f aca="false">IF(A2521="","",IF(#REF!="","",PMT((1+D2521)^(1/12)-1,(#REF!*12)-A2521+1,-E2521)))</f>
        <v>#REF!</v>
      </c>
    </row>
    <row r="2522" customFormat="false" ht="14.25" hidden="false" customHeight="false" outlineLevel="0" collapsed="false">
      <c r="A2522" s="660" t="e">
        <f aca="false">IF(A2521="","",IF(A2521=#REF!*12,"",+A2521+1))</f>
        <v>#REF!</v>
      </c>
      <c r="B2522" s="661" t="e">
        <f aca="false">IF(A2522="","",+B2521)</f>
        <v>#REF!</v>
      </c>
      <c r="C2522" s="661" t="e">
        <f aca="false">IF(A2522="","",IF(#REF!+'Plano Prestação Mensal Proposta'!A2522&gt;120,0,ROUND(IF(B2522&gt;0.045,(0.045*0.5),(0.5)*B2522),7)))</f>
        <v>#REF!</v>
      </c>
      <c r="D2522" s="661" t="e">
        <f aca="false">IF(A2522="","",+B2522-C2522)</f>
        <v>#REF!</v>
      </c>
      <c r="E2522" s="662" t="e">
        <f aca="false">IF(A2522="","",IF(F2521="","",+E2521-F2521))</f>
        <v>#REF!</v>
      </c>
      <c r="F2522" s="662" t="e">
        <f aca="false">IF(A2522="","",IF(J2522="","",+J2522-H2522))</f>
        <v>#REF!</v>
      </c>
      <c r="G2522" s="662" t="e">
        <f aca="false">IF(A2522="","",IF(E2522="","",ROUND(+E2522*((1+B2522)^(1/12)-1),2)))</f>
        <v>#REF!</v>
      </c>
      <c r="H2522" s="662" t="e">
        <f aca="false">IF(A2522="","",IF(E2522="","",ROUND(+E2522*((1+D2522)^(1/12)-1),2)))</f>
        <v>#REF!</v>
      </c>
      <c r="I2522" s="662" t="e">
        <f aca="false">IF(A2522="","",+G2522-H2522)</f>
        <v>#REF!</v>
      </c>
      <c r="J2522" s="662" t="e">
        <f aca="false">IF(A2522="","",IF(#REF!="","",PMT((1+D2522)^(1/12)-1,(#REF!*12)-A2522+1,-E2522)))</f>
        <v>#REF!</v>
      </c>
    </row>
    <row r="2523" customFormat="false" ht="14.25" hidden="false" customHeight="false" outlineLevel="0" collapsed="false">
      <c r="A2523" s="660" t="e">
        <f aca="false">IF(A2522="","",IF(A2522=#REF!*12,"",+A2522+1))</f>
        <v>#REF!</v>
      </c>
      <c r="B2523" s="661" t="e">
        <f aca="false">IF(A2523="","",+B2522)</f>
        <v>#REF!</v>
      </c>
      <c r="C2523" s="661" t="e">
        <f aca="false">IF(A2523="","",IF(#REF!+'Plano Prestação Mensal Proposta'!A2523&gt;120,0,ROUND(IF(B2523&gt;0.045,(0.045*0.5),(0.5)*B2523),7)))</f>
        <v>#REF!</v>
      </c>
      <c r="D2523" s="661" t="e">
        <f aca="false">IF(A2523="","",+B2523-C2523)</f>
        <v>#REF!</v>
      </c>
      <c r="E2523" s="662" t="e">
        <f aca="false">IF(A2523="","",IF(F2522="","",+E2522-F2522))</f>
        <v>#REF!</v>
      </c>
      <c r="F2523" s="662" t="e">
        <f aca="false">IF(A2523="","",IF(J2523="","",+J2523-H2523))</f>
        <v>#REF!</v>
      </c>
      <c r="G2523" s="662" t="e">
        <f aca="false">IF(A2523="","",IF(E2523="","",ROUND(+E2523*((1+B2523)^(1/12)-1),2)))</f>
        <v>#REF!</v>
      </c>
      <c r="H2523" s="662" t="e">
        <f aca="false">IF(A2523="","",IF(E2523="","",ROUND(+E2523*((1+D2523)^(1/12)-1),2)))</f>
        <v>#REF!</v>
      </c>
      <c r="I2523" s="662" t="e">
        <f aca="false">IF(A2523="","",+G2523-H2523)</f>
        <v>#REF!</v>
      </c>
      <c r="J2523" s="662" t="e">
        <f aca="false">IF(A2523="","",IF(#REF!="","",PMT((1+D2523)^(1/12)-1,(#REF!*12)-A2523+1,-E2523)))</f>
        <v>#REF!</v>
      </c>
    </row>
    <row r="2524" customFormat="false" ht="14.25" hidden="false" customHeight="false" outlineLevel="0" collapsed="false">
      <c r="A2524" s="660" t="e">
        <f aca="false">IF(A2523="","",IF(A2523=#REF!*12,"",+A2523+1))</f>
        <v>#REF!</v>
      </c>
      <c r="B2524" s="661" t="e">
        <f aca="false">IF(A2524="","",+B2523)</f>
        <v>#REF!</v>
      </c>
      <c r="C2524" s="661" t="e">
        <f aca="false">IF(A2524="","",IF(#REF!+'Plano Prestação Mensal Proposta'!A2524&gt;120,0,ROUND(IF(B2524&gt;0.045,(0.045*0.5),(0.5)*B2524),7)))</f>
        <v>#REF!</v>
      </c>
      <c r="D2524" s="661" t="e">
        <f aca="false">IF(A2524="","",+B2524-C2524)</f>
        <v>#REF!</v>
      </c>
      <c r="E2524" s="662" t="e">
        <f aca="false">IF(A2524="","",IF(F2523="","",+E2523-F2523))</f>
        <v>#REF!</v>
      </c>
      <c r="F2524" s="662" t="e">
        <f aca="false">IF(A2524="","",IF(J2524="","",+J2524-H2524))</f>
        <v>#REF!</v>
      </c>
      <c r="G2524" s="662" t="e">
        <f aca="false">IF(A2524="","",IF(E2524="","",ROUND(+E2524*((1+B2524)^(1/12)-1),2)))</f>
        <v>#REF!</v>
      </c>
      <c r="H2524" s="662" t="e">
        <f aca="false">IF(A2524="","",IF(E2524="","",ROUND(+E2524*((1+D2524)^(1/12)-1),2)))</f>
        <v>#REF!</v>
      </c>
      <c r="I2524" s="662" t="e">
        <f aca="false">IF(A2524="","",+G2524-H2524)</f>
        <v>#REF!</v>
      </c>
      <c r="J2524" s="662" t="e">
        <f aca="false">IF(A2524="","",IF(#REF!="","",PMT((1+D2524)^(1/12)-1,(#REF!*12)-A2524+1,-E2524)))</f>
        <v>#REF!</v>
      </c>
    </row>
    <row r="2525" customFormat="false" ht="14.25" hidden="false" customHeight="false" outlineLevel="0" collapsed="false">
      <c r="A2525" s="660" t="e">
        <f aca="false">IF(A2524="","",IF(A2524=#REF!*12,"",+A2524+1))</f>
        <v>#REF!</v>
      </c>
      <c r="B2525" s="661" t="e">
        <f aca="false">IF(A2525="","",+B2524)</f>
        <v>#REF!</v>
      </c>
      <c r="C2525" s="661" t="e">
        <f aca="false">IF(A2525="","",IF(#REF!+'Plano Prestação Mensal Proposta'!A2525&gt;120,0,ROUND(IF(B2525&gt;0.045,(0.045*0.5),(0.5)*B2525),7)))</f>
        <v>#REF!</v>
      </c>
      <c r="D2525" s="661" t="e">
        <f aca="false">IF(A2525="","",+B2525-C2525)</f>
        <v>#REF!</v>
      </c>
      <c r="E2525" s="662" t="e">
        <f aca="false">IF(A2525="","",IF(F2524="","",+E2524-F2524))</f>
        <v>#REF!</v>
      </c>
      <c r="F2525" s="662" t="e">
        <f aca="false">IF(A2525="","",IF(J2525="","",+J2525-H2525))</f>
        <v>#REF!</v>
      </c>
      <c r="G2525" s="662" t="e">
        <f aca="false">IF(A2525="","",IF(E2525="","",ROUND(+E2525*((1+B2525)^(1/12)-1),2)))</f>
        <v>#REF!</v>
      </c>
      <c r="H2525" s="662" t="e">
        <f aca="false">IF(A2525="","",IF(E2525="","",ROUND(+E2525*((1+D2525)^(1/12)-1),2)))</f>
        <v>#REF!</v>
      </c>
      <c r="I2525" s="662" t="e">
        <f aca="false">IF(A2525="","",+G2525-H2525)</f>
        <v>#REF!</v>
      </c>
      <c r="J2525" s="662" t="e">
        <f aca="false">IF(A2525="","",IF(#REF!="","",PMT((1+D2525)^(1/12)-1,(#REF!*12)-A2525+1,-E2525)))</f>
        <v>#REF!</v>
      </c>
    </row>
    <row r="2526" customFormat="false" ht="14.25" hidden="false" customHeight="false" outlineLevel="0" collapsed="false">
      <c r="A2526" s="660" t="e">
        <f aca="false">IF(A2525="","",IF(A2525=#REF!*12,"",+A2525+1))</f>
        <v>#REF!</v>
      </c>
      <c r="B2526" s="661" t="e">
        <f aca="false">IF(A2526="","",+B2525)</f>
        <v>#REF!</v>
      </c>
      <c r="C2526" s="661" t="e">
        <f aca="false">IF(A2526="","",IF(#REF!+'Plano Prestação Mensal Proposta'!A2526&gt;120,0,ROUND(IF(B2526&gt;0.045,(0.045*0.5),(0.5)*B2526),7)))</f>
        <v>#REF!</v>
      </c>
      <c r="D2526" s="661" t="e">
        <f aca="false">IF(A2526="","",+B2526-C2526)</f>
        <v>#REF!</v>
      </c>
      <c r="E2526" s="662" t="e">
        <f aca="false">IF(A2526="","",IF(F2525="","",+E2525-F2525))</f>
        <v>#REF!</v>
      </c>
      <c r="F2526" s="662" t="e">
        <f aca="false">IF(A2526="","",IF(J2526="","",+J2526-H2526))</f>
        <v>#REF!</v>
      </c>
      <c r="G2526" s="662" t="e">
        <f aca="false">IF(A2526="","",IF(E2526="","",ROUND(+E2526*((1+B2526)^(1/12)-1),2)))</f>
        <v>#REF!</v>
      </c>
      <c r="H2526" s="662" t="e">
        <f aca="false">IF(A2526="","",IF(E2526="","",ROUND(+E2526*((1+D2526)^(1/12)-1),2)))</f>
        <v>#REF!</v>
      </c>
      <c r="I2526" s="662" t="e">
        <f aca="false">IF(A2526="","",+G2526-H2526)</f>
        <v>#REF!</v>
      </c>
      <c r="J2526" s="662" t="e">
        <f aca="false">IF(A2526="","",IF(#REF!="","",PMT((1+D2526)^(1/12)-1,(#REF!*12)-A2526+1,-E2526)))</f>
        <v>#REF!</v>
      </c>
    </row>
    <row r="2527" customFormat="false" ht="14.25" hidden="false" customHeight="false" outlineLevel="0" collapsed="false">
      <c r="A2527" s="660" t="e">
        <f aca="false">IF(A2526="","",IF(A2526=#REF!*12,"",+A2526+1))</f>
        <v>#REF!</v>
      </c>
      <c r="B2527" s="661" t="e">
        <f aca="false">IF(A2527="","",+B2526)</f>
        <v>#REF!</v>
      </c>
      <c r="C2527" s="661" t="e">
        <f aca="false">IF(A2527="","",IF(#REF!+'Plano Prestação Mensal Proposta'!A2527&gt;120,0,ROUND(IF(B2527&gt;0.045,(0.045*0.5),(0.5)*B2527),7)))</f>
        <v>#REF!</v>
      </c>
      <c r="D2527" s="661" t="e">
        <f aca="false">IF(A2527="","",+B2527-C2527)</f>
        <v>#REF!</v>
      </c>
      <c r="E2527" s="662" t="e">
        <f aca="false">IF(A2527="","",IF(F2526="","",+E2526-F2526))</f>
        <v>#REF!</v>
      </c>
      <c r="F2527" s="662" t="e">
        <f aca="false">IF(A2527="","",IF(J2527="","",+J2527-H2527))</f>
        <v>#REF!</v>
      </c>
      <c r="G2527" s="662" t="e">
        <f aca="false">IF(A2527="","",IF(E2527="","",ROUND(+E2527*((1+B2527)^(1/12)-1),2)))</f>
        <v>#REF!</v>
      </c>
      <c r="H2527" s="662" t="e">
        <f aca="false">IF(A2527="","",IF(E2527="","",ROUND(+E2527*((1+D2527)^(1/12)-1),2)))</f>
        <v>#REF!</v>
      </c>
      <c r="I2527" s="662" t="e">
        <f aca="false">IF(A2527="","",+G2527-H2527)</f>
        <v>#REF!</v>
      </c>
      <c r="J2527" s="662" t="e">
        <f aca="false">IF(A2527="","",IF(#REF!="","",PMT((1+D2527)^(1/12)-1,(#REF!*12)-A2527+1,-E2527)))</f>
        <v>#REF!</v>
      </c>
    </row>
    <row r="2528" customFormat="false" ht="14.25" hidden="false" customHeight="false" outlineLevel="0" collapsed="false">
      <c r="A2528" s="660" t="e">
        <f aca="false">IF(A2527="","",IF(A2527=#REF!*12,"",+A2527+1))</f>
        <v>#REF!</v>
      </c>
      <c r="B2528" s="661" t="e">
        <f aca="false">IF(A2528="","",+B2527)</f>
        <v>#REF!</v>
      </c>
      <c r="C2528" s="661" t="e">
        <f aca="false">IF(A2528="","",IF(#REF!+'Plano Prestação Mensal Proposta'!A2528&gt;120,0,ROUND(IF(B2528&gt;0.045,(0.045*0.5),(0.5)*B2528),7)))</f>
        <v>#REF!</v>
      </c>
      <c r="D2528" s="661" t="e">
        <f aca="false">IF(A2528="","",+B2528-C2528)</f>
        <v>#REF!</v>
      </c>
      <c r="E2528" s="662" t="e">
        <f aca="false">IF(A2528="","",IF(F2527="","",+E2527-F2527))</f>
        <v>#REF!</v>
      </c>
      <c r="F2528" s="662" t="e">
        <f aca="false">IF(A2528="","",IF(J2528="","",+J2528-H2528))</f>
        <v>#REF!</v>
      </c>
      <c r="G2528" s="662" t="e">
        <f aca="false">IF(A2528="","",IF(E2528="","",ROUND(+E2528*((1+B2528)^(1/12)-1),2)))</f>
        <v>#REF!</v>
      </c>
      <c r="H2528" s="662" t="e">
        <f aca="false">IF(A2528="","",IF(E2528="","",ROUND(+E2528*((1+D2528)^(1/12)-1),2)))</f>
        <v>#REF!</v>
      </c>
      <c r="I2528" s="662" t="e">
        <f aca="false">IF(A2528="","",+G2528-H2528)</f>
        <v>#REF!</v>
      </c>
      <c r="J2528" s="662" t="e">
        <f aca="false">IF(A2528="","",IF(#REF!="","",PMT((1+D2528)^(1/12)-1,(#REF!*12)-A2528+1,-E2528)))</f>
        <v>#REF!</v>
      </c>
    </row>
    <row r="2529" customFormat="false" ht="14.25" hidden="false" customHeight="false" outlineLevel="0" collapsed="false">
      <c r="A2529" s="660" t="e">
        <f aca="false">IF(A2528="","",IF(A2528=#REF!*12,"",+A2528+1))</f>
        <v>#REF!</v>
      </c>
      <c r="B2529" s="661" t="e">
        <f aca="false">IF(A2529="","",+B2528)</f>
        <v>#REF!</v>
      </c>
      <c r="C2529" s="661" t="e">
        <f aca="false">IF(A2529="","",IF(#REF!+'Plano Prestação Mensal Proposta'!A2529&gt;120,0,ROUND(IF(B2529&gt;0.045,(0.045*0.5),(0.5)*B2529),7)))</f>
        <v>#REF!</v>
      </c>
      <c r="D2529" s="661" t="e">
        <f aca="false">IF(A2529="","",+B2529-C2529)</f>
        <v>#REF!</v>
      </c>
      <c r="E2529" s="662" t="e">
        <f aca="false">IF(A2529="","",IF(F2528="","",+E2528-F2528))</f>
        <v>#REF!</v>
      </c>
      <c r="F2529" s="662" t="e">
        <f aca="false">IF(A2529="","",IF(J2529="","",+J2529-H2529))</f>
        <v>#REF!</v>
      </c>
      <c r="G2529" s="662" t="e">
        <f aca="false">IF(A2529="","",IF(E2529="","",ROUND(+E2529*((1+B2529)^(1/12)-1),2)))</f>
        <v>#REF!</v>
      </c>
      <c r="H2529" s="662" t="e">
        <f aca="false">IF(A2529="","",IF(E2529="","",ROUND(+E2529*((1+D2529)^(1/12)-1),2)))</f>
        <v>#REF!</v>
      </c>
      <c r="I2529" s="662" t="e">
        <f aca="false">IF(A2529="","",+G2529-H2529)</f>
        <v>#REF!</v>
      </c>
      <c r="J2529" s="662" t="e">
        <f aca="false">IF(A2529="","",IF(#REF!="","",PMT((1+D2529)^(1/12)-1,(#REF!*12)-A2529+1,-E2529)))</f>
        <v>#REF!</v>
      </c>
    </row>
    <row r="2530" customFormat="false" ht="14.25" hidden="false" customHeight="false" outlineLevel="0" collapsed="false">
      <c r="A2530" s="660" t="e">
        <f aca="false">IF(A2529="","",IF(A2529=#REF!*12,"",+A2529+1))</f>
        <v>#REF!</v>
      </c>
      <c r="B2530" s="661" t="e">
        <f aca="false">IF(A2530="","",+B2529)</f>
        <v>#REF!</v>
      </c>
      <c r="C2530" s="661" t="e">
        <f aca="false">IF(A2530="","",IF(#REF!+'Plano Prestação Mensal Proposta'!A2530&gt;120,0,ROUND(IF(B2530&gt;0.045,(0.045*0.5),(0.5)*B2530),7)))</f>
        <v>#REF!</v>
      </c>
      <c r="D2530" s="661" t="e">
        <f aca="false">IF(A2530="","",+B2530-C2530)</f>
        <v>#REF!</v>
      </c>
      <c r="E2530" s="662" t="e">
        <f aca="false">IF(A2530="","",IF(F2529="","",+E2529-F2529))</f>
        <v>#REF!</v>
      </c>
      <c r="F2530" s="662" t="e">
        <f aca="false">IF(A2530="","",IF(J2530="","",+J2530-H2530))</f>
        <v>#REF!</v>
      </c>
      <c r="G2530" s="662" t="e">
        <f aca="false">IF(A2530="","",IF(E2530="","",ROUND(+E2530*((1+B2530)^(1/12)-1),2)))</f>
        <v>#REF!</v>
      </c>
      <c r="H2530" s="662" t="e">
        <f aca="false">IF(A2530="","",IF(E2530="","",ROUND(+E2530*((1+D2530)^(1/12)-1),2)))</f>
        <v>#REF!</v>
      </c>
      <c r="I2530" s="662" t="e">
        <f aca="false">IF(A2530="","",+G2530-H2530)</f>
        <v>#REF!</v>
      </c>
      <c r="J2530" s="662" t="e">
        <f aca="false">IF(A2530="","",IF(#REF!="","",PMT((1+D2530)^(1/12)-1,(#REF!*12)-A2530+1,-E2530)))</f>
        <v>#REF!</v>
      </c>
    </row>
    <row r="2531" customFormat="false" ht="14.25" hidden="false" customHeight="false" outlineLevel="0" collapsed="false">
      <c r="A2531" s="660" t="e">
        <f aca="false">IF(A2530="","",IF(A2530=#REF!*12,"",+A2530+1))</f>
        <v>#REF!</v>
      </c>
      <c r="B2531" s="661" t="e">
        <f aca="false">IF(A2531="","",+B2530)</f>
        <v>#REF!</v>
      </c>
      <c r="C2531" s="661" t="e">
        <f aca="false">IF(A2531="","",IF(#REF!+'Plano Prestação Mensal Proposta'!A2531&gt;120,0,ROUND(IF(B2531&gt;0.045,(0.045*0.5),(0.5)*B2531),7)))</f>
        <v>#REF!</v>
      </c>
      <c r="D2531" s="661" t="e">
        <f aca="false">IF(A2531="","",+B2531-C2531)</f>
        <v>#REF!</v>
      </c>
      <c r="E2531" s="662" t="e">
        <f aca="false">IF(A2531="","",IF(F2530="","",+E2530-F2530))</f>
        <v>#REF!</v>
      </c>
      <c r="F2531" s="662" t="e">
        <f aca="false">IF(A2531="","",IF(J2531="","",+J2531-H2531))</f>
        <v>#REF!</v>
      </c>
      <c r="G2531" s="662" t="e">
        <f aca="false">IF(A2531="","",IF(E2531="","",ROUND(+E2531*((1+B2531)^(1/12)-1),2)))</f>
        <v>#REF!</v>
      </c>
      <c r="H2531" s="662" t="e">
        <f aca="false">IF(A2531="","",IF(E2531="","",ROUND(+E2531*((1+D2531)^(1/12)-1),2)))</f>
        <v>#REF!</v>
      </c>
      <c r="I2531" s="662" t="e">
        <f aca="false">IF(A2531="","",+G2531-H2531)</f>
        <v>#REF!</v>
      </c>
      <c r="J2531" s="662" t="e">
        <f aca="false">IF(A2531="","",IF(#REF!="","",PMT((1+D2531)^(1/12)-1,(#REF!*12)-A2531+1,-E2531)))</f>
        <v>#REF!</v>
      </c>
    </row>
    <row r="2532" customFormat="false" ht="14.25" hidden="false" customHeight="false" outlineLevel="0" collapsed="false">
      <c r="A2532" s="660" t="e">
        <f aca="false">IF(A2531="","",IF(A2531=#REF!*12,"",+A2531+1))</f>
        <v>#REF!</v>
      </c>
      <c r="B2532" s="661" t="e">
        <f aca="false">IF(A2532="","",+B2531)</f>
        <v>#REF!</v>
      </c>
      <c r="C2532" s="661" t="e">
        <f aca="false">IF(A2532="","",IF(#REF!+'Plano Prestação Mensal Proposta'!A2532&gt;120,0,ROUND(IF(B2532&gt;0.045,(0.045*0.5),(0.5)*B2532),7)))</f>
        <v>#REF!</v>
      </c>
      <c r="D2532" s="661" t="e">
        <f aca="false">IF(A2532="","",+B2532-C2532)</f>
        <v>#REF!</v>
      </c>
      <c r="E2532" s="662" t="e">
        <f aca="false">IF(A2532="","",IF(F2531="","",+E2531-F2531))</f>
        <v>#REF!</v>
      </c>
      <c r="F2532" s="662" t="e">
        <f aca="false">IF(A2532="","",IF(J2532="","",+J2532-H2532))</f>
        <v>#REF!</v>
      </c>
      <c r="G2532" s="662" t="e">
        <f aca="false">IF(A2532="","",IF(E2532="","",ROUND(+E2532*((1+B2532)^(1/12)-1),2)))</f>
        <v>#REF!</v>
      </c>
      <c r="H2532" s="662" t="e">
        <f aca="false">IF(A2532="","",IF(E2532="","",ROUND(+E2532*((1+D2532)^(1/12)-1),2)))</f>
        <v>#REF!</v>
      </c>
      <c r="I2532" s="662" t="e">
        <f aca="false">IF(A2532="","",+G2532-H2532)</f>
        <v>#REF!</v>
      </c>
      <c r="J2532" s="662" t="e">
        <f aca="false">IF(A2532="","",IF(#REF!="","",PMT((1+D2532)^(1/12)-1,(#REF!*12)-A2532+1,-E2532)))</f>
        <v>#REF!</v>
      </c>
    </row>
    <row r="2533" customFormat="false" ht="14.25" hidden="false" customHeight="false" outlineLevel="0" collapsed="false">
      <c r="A2533" s="660" t="e">
        <f aca="false">IF(A2532="","",IF(A2532=#REF!*12,"",+A2532+1))</f>
        <v>#REF!</v>
      </c>
      <c r="B2533" s="661" t="e">
        <f aca="false">IF(A2533="","",+B2532)</f>
        <v>#REF!</v>
      </c>
      <c r="C2533" s="661" t="e">
        <f aca="false">IF(A2533="","",IF(#REF!+'Plano Prestação Mensal Proposta'!A2533&gt;120,0,ROUND(IF(B2533&gt;0.045,(0.045*0.5),(0.5)*B2533),7)))</f>
        <v>#REF!</v>
      </c>
      <c r="D2533" s="661" t="e">
        <f aca="false">IF(A2533="","",+B2533-C2533)</f>
        <v>#REF!</v>
      </c>
      <c r="E2533" s="662" t="e">
        <f aca="false">IF(A2533="","",IF(F2532="","",+E2532-F2532))</f>
        <v>#REF!</v>
      </c>
      <c r="F2533" s="662" t="e">
        <f aca="false">IF(A2533="","",IF(J2533="","",+J2533-H2533))</f>
        <v>#REF!</v>
      </c>
      <c r="G2533" s="662" t="e">
        <f aca="false">IF(A2533="","",IF(E2533="","",ROUND(+E2533*((1+B2533)^(1/12)-1),2)))</f>
        <v>#REF!</v>
      </c>
      <c r="H2533" s="662" t="e">
        <f aca="false">IF(A2533="","",IF(E2533="","",ROUND(+E2533*((1+D2533)^(1/12)-1),2)))</f>
        <v>#REF!</v>
      </c>
      <c r="I2533" s="662" t="e">
        <f aca="false">IF(A2533="","",+G2533-H2533)</f>
        <v>#REF!</v>
      </c>
      <c r="J2533" s="662" t="e">
        <f aca="false">IF(A2533="","",IF(#REF!="","",PMT((1+D2533)^(1/12)-1,(#REF!*12)-A2533+1,-E2533)))</f>
        <v>#REF!</v>
      </c>
    </row>
    <row r="2534" customFormat="false" ht="14.25" hidden="false" customHeight="false" outlineLevel="0" collapsed="false">
      <c r="A2534" s="660" t="e">
        <f aca="false">IF(A2533="","",IF(A2533=#REF!*12,"",+A2533+1))</f>
        <v>#REF!</v>
      </c>
      <c r="B2534" s="661" t="e">
        <f aca="false">IF(A2534="","",+B2533)</f>
        <v>#REF!</v>
      </c>
      <c r="C2534" s="661" t="e">
        <f aca="false">IF(A2534="","",IF(#REF!+'Plano Prestação Mensal Proposta'!A2534&gt;120,0,ROUND(IF(B2534&gt;0.045,(0.045*0.5),(0.5)*B2534),7)))</f>
        <v>#REF!</v>
      </c>
      <c r="D2534" s="661" t="e">
        <f aca="false">IF(A2534="","",+B2534-C2534)</f>
        <v>#REF!</v>
      </c>
      <c r="E2534" s="662" t="e">
        <f aca="false">IF(A2534="","",IF(F2533="","",+E2533-F2533))</f>
        <v>#REF!</v>
      </c>
      <c r="F2534" s="662" t="e">
        <f aca="false">IF(A2534="","",IF(J2534="","",+J2534-H2534))</f>
        <v>#REF!</v>
      </c>
      <c r="G2534" s="662" t="e">
        <f aca="false">IF(A2534="","",IF(E2534="","",ROUND(+E2534*((1+B2534)^(1/12)-1),2)))</f>
        <v>#REF!</v>
      </c>
      <c r="H2534" s="662" t="e">
        <f aca="false">IF(A2534="","",IF(E2534="","",ROUND(+E2534*((1+D2534)^(1/12)-1),2)))</f>
        <v>#REF!</v>
      </c>
      <c r="I2534" s="662" t="e">
        <f aca="false">IF(A2534="","",+G2534-H2534)</f>
        <v>#REF!</v>
      </c>
      <c r="J2534" s="662" t="e">
        <f aca="false">IF(A2534="","",IF(#REF!="","",PMT((1+D2534)^(1/12)-1,(#REF!*12)-A2534+1,-E2534)))</f>
        <v>#REF!</v>
      </c>
    </row>
    <row r="2535" customFormat="false" ht="14.25" hidden="false" customHeight="false" outlineLevel="0" collapsed="false">
      <c r="A2535" s="660" t="e">
        <f aca="false">IF(A2534="","",IF(A2534=#REF!*12,"",+A2534+1))</f>
        <v>#REF!</v>
      </c>
      <c r="B2535" s="661" t="e">
        <f aca="false">IF(A2535="","",+B2534)</f>
        <v>#REF!</v>
      </c>
      <c r="C2535" s="661" t="e">
        <f aca="false">IF(A2535="","",IF(#REF!+'Plano Prestação Mensal Proposta'!A2535&gt;120,0,ROUND(IF(B2535&gt;0.045,(0.045*0.5),(0.5)*B2535),7)))</f>
        <v>#REF!</v>
      </c>
      <c r="D2535" s="661" t="e">
        <f aca="false">IF(A2535="","",+B2535-C2535)</f>
        <v>#REF!</v>
      </c>
      <c r="E2535" s="662" t="e">
        <f aca="false">IF(A2535="","",IF(F2534="","",+E2534-F2534))</f>
        <v>#REF!</v>
      </c>
      <c r="F2535" s="662" t="e">
        <f aca="false">IF(A2535="","",IF(J2535="","",+J2535-H2535))</f>
        <v>#REF!</v>
      </c>
      <c r="G2535" s="662" t="e">
        <f aca="false">IF(A2535="","",IF(E2535="","",ROUND(+E2535*((1+B2535)^(1/12)-1),2)))</f>
        <v>#REF!</v>
      </c>
      <c r="H2535" s="662" t="e">
        <f aca="false">IF(A2535="","",IF(E2535="","",ROUND(+E2535*((1+D2535)^(1/12)-1),2)))</f>
        <v>#REF!</v>
      </c>
      <c r="I2535" s="662" t="e">
        <f aca="false">IF(A2535="","",+G2535-H2535)</f>
        <v>#REF!</v>
      </c>
      <c r="J2535" s="662" t="e">
        <f aca="false">IF(A2535="","",IF(#REF!="","",PMT((1+D2535)^(1/12)-1,(#REF!*12)-A2535+1,-E2535)))</f>
        <v>#REF!</v>
      </c>
    </row>
    <row r="2536" customFormat="false" ht="14.25" hidden="false" customHeight="false" outlineLevel="0" collapsed="false">
      <c r="A2536" s="660" t="e">
        <f aca="false">IF(A2535="","",IF(A2535=#REF!*12,"",+A2535+1))</f>
        <v>#REF!</v>
      </c>
      <c r="B2536" s="661" t="e">
        <f aca="false">IF(A2536="","",+B2535)</f>
        <v>#REF!</v>
      </c>
      <c r="C2536" s="661" t="e">
        <f aca="false">IF(A2536="","",IF(#REF!+'Plano Prestação Mensal Proposta'!A2536&gt;120,0,ROUND(IF(B2536&gt;0.045,(0.045*0.5),(0.5)*B2536),7)))</f>
        <v>#REF!</v>
      </c>
      <c r="D2536" s="661" t="e">
        <f aca="false">IF(A2536="","",+B2536-C2536)</f>
        <v>#REF!</v>
      </c>
      <c r="E2536" s="662" t="e">
        <f aca="false">IF(A2536="","",IF(F2535="","",+E2535-F2535))</f>
        <v>#REF!</v>
      </c>
      <c r="F2536" s="662" t="e">
        <f aca="false">IF(A2536="","",IF(J2536="","",+J2536-H2536))</f>
        <v>#REF!</v>
      </c>
      <c r="G2536" s="662" t="e">
        <f aca="false">IF(A2536="","",IF(E2536="","",ROUND(+E2536*((1+B2536)^(1/12)-1),2)))</f>
        <v>#REF!</v>
      </c>
      <c r="H2536" s="662" t="e">
        <f aca="false">IF(A2536="","",IF(E2536="","",ROUND(+E2536*((1+D2536)^(1/12)-1),2)))</f>
        <v>#REF!</v>
      </c>
      <c r="I2536" s="662" t="e">
        <f aca="false">IF(A2536="","",+G2536-H2536)</f>
        <v>#REF!</v>
      </c>
      <c r="J2536" s="662" t="e">
        <f aca="false">IF(A2536="","",IF(#REF!="","",PMT((1+D2536)^(1/12)-1,(#REF!*12)-A2536+1,-E2536)))</f>
        <v>#REF!</v>
      </c>
    </row>
    <row r="2537" customFormat="false" ht="14.25" hidden="false" customHeight="false" outlineLevel="0" collapsed="false">
      <c r="A2537" s="660" t="e">
        <f aca="false">IF(A2536="","",IF(A2536=#REF!*12,"",+A2536+1))</f>
        <v>#REF!</v>
      </c>
      <c r="B2537" s="661" t="e">
        <f aca="false">IF(A2537="","",+B2536)</f>
        <v>#REF!</v>
      </c>
      <c r="C2537" s="661" t="e">
        <f aca="false">IF(A2537="","",IF(#REF!+'Plano Prestação Mensal Proposta'!A2537&gt;120,0,ROUND(IF(B2537&gt;0.045,(0.045*0.5),(0.5)*B2537),7)))</f>
        <v>#REF!</v>
      </c>
      <c r="D2537" s="661" t="e">
        <f aca="false">IF(A2537="","",+B2537-C2537)</f>
        <v>#REF!</v>
      </c>
      <c r="E2537" s="662" t="e">
        <f aca="false">IF(A2537="","",IF(F2536="","",+E2536-F2536))</f>
        <v>#REF!</v>
      </c>
      <c r="F2537" s="662" t="e">
        <f aca="false">IF(A2537="","",IF(J2537="","",+J2537-H2537))</f>
        <v>#REF!</v>
      </c>
      <c r="G2537" s="662" t="e">
        <f aca="false">IF(A2537="","",IF(E2537="","",ROUND(+E2537*((1+B2537)^(1/12)-1),2)))</f>
        <v>#REF!</v>
      </c>
      <c r="H2537" s="662" t="e">
        <f aca="false">IF(A2537="","",IF(E2537="","",ROUND(+E2537*((1+D2537)^(1/12)-1),2)))</f>
        <v>#REF!</v>
      </c>
      <c r="I2537" s="662" t="e">
        <f aca="false">IF(A2537="","",+G2537-H2537)</f>
        <v>#REF!</v>
      </c>
      <c r="J2537" s="662" t="e">
        <f aca="false">IF(A2537="","",IF(#REF!="","",PMT((1+D2537)^(1/12)-1,(#REF!*12)-A2537+1,-E2537)))</f>
        <v>#REF!</v>
      </c>
    </row>
    <row r="2538" customFormat="false" ht="14.25" hidden="false" customHeight="false" outlineLevel="0" collapsed="false">
      <c r="A2538" s="660" t="e">
        <f aca="false">IF(A2537="","",IF(A2537=#REF!*12,"",+A2537+1))</f>
        <v>#REF!</v>
      </c>
      <c r="B2538" s="661" t="e">
        <f aca="false">IF(A2538="","",+B2537)</f>
        <v>#REF!</v>
      </c>
      <c r="C2538" s="661" t="e">
        <f aca="false">IF(A2538="","",IF(#REF!+'Plano Prestação Mensal Proposta'!A2538&gt;120,0,ROUND(IF(B2538&gt;0.045,(0.045*0.5),(0.5)*B2538),7)))</f>
        <v>#REF!</v>
      </c>
      <c r="D2538" s="661" t="e">
        <f aca="false">IF(A2538="","",+B2538-C2538)</f>
        <v>#REF!</v>
      </c>
      <c r="E2538" s="662" t="e">
        <f aca="false">IF(A2538="","",IF(F2537="","",+E2537-F2537))</f>
        <v>#REF!</v>
      </c>
      <c r="F2538" s="662" t="e">
        <f aca="false">IF(A2538="","",IF(J2538="","",+J2538-H2538))</f>
        <v>#REF!</v>
      </c>
      <c r="G2538" s="662" t="e">
        <f aca="false">IF(A2538="","",IF(E2538="","",ROUND(+E2538*((1+B2538)^(1/12)-1),2)))</f>
        <v>#REF!</v>
      </c>
      <c r="H2538" s="662" t="e">
        <f aca="false">IF(A2538="","",IF(E2538="","",ROUND(+E2538*((1+D2538)^(1/12)-1),2)))</f>
        <v>#REF!</v>
      </c>
      <c r="I2538" s="662" t="e">
        <f aca="false">IF(A2538="","",+G2538-H2538)</f>
        <v>#REF!</v>
      </c>
      <c r="J2538" s="662" t="e">
        <f aca="false">IF(A2538="","",IF(#REF!="","",PMT((1+D2538)^(1/12)-1,(#REF!*12)-A2538+1,-E2538)))</f>
        <v>#REF!</v>
      </c>
    </row>
    <row r="2539" customFormat="false" ht="14.25" hidden="false" customHeight="false" outlineLevel="0" collapsed="false">
      <c r="A2539" s="660" t="e">
        <f aca="false">IF(A2538="","",IF(A2538=#REF!*12,"",+A2538+1))</f>
        <v>#REF!</v>
      </c>
      <c r="B2539" s="661" t="e">
        <f aca="false">IF(A2539="","",+B2538)</f>
        <v>#REF!</v>
      </c>
      <c r="C2539" s="661" t="e">
        <f aca="false">IF(A2539="","",IF(#REF!+'Plano Prestação Mensal Proposta'!A2539&gt;120,0,ROUND(IF(B2539&gt;0.045,(0.045*0.5),(0.5)*B2539),7)))</f>
        <v>#REF!</v>
      </c>
      <c r="D2539" s="661" t="e">
        <f aca="false">IF(A2539="","",+B2539-C2539)</f>
        <v>#REF!</v>
      </c>
      <c r="E2539" s="662" t="e">
        <f aca="false">IF(A2539="","",IF(F2538="","",+E2538-F2538))</f>
        <v>#REF!</v>
      </c>
      <c r="F2539" s="662" t="e">
        <f aca="false">IF(A2539="","",IF(J2539="","",+J2539-H2539))</f>
        <v>#REF!</v>
      </c>
      <c r="G2539" s="662" t="e">
        <f aca="false">IF(A2539="","",IF(E2539="","",ROUND(+E2539*((1+B2539)^(1/12)-1),2)))</f>
        <v>#REF!</v>
      </c>
      <c r="H2539" s="662" t="e">
        <f aca="false">IF(A2539="","",IF(E2539="","",ROUND(+E2539*((1+D2539)^(1/12)-1),2)))</f>
        <v>#REF!</v>
      </c>
      <c r="I2539" s="662" t="e">
        <f aca="false">IF(A2539="","",+G2539-H2539)</f>
        <v>#REF!</v>
      </c>
      <c r="J2539" s="662" t="e">
        <f aca="false">IF(A2539="","",IF(#REF!="","",PMT((1+D2539)^(1/12)-1,(#REF!*12)-A2539+1,-E2539)))</f>
        <v>#REF!</v>
      </c>
    </row>
    <row r="2540" customFormat="false" ht="14.25" hidden="false" customHeight="false" outlineLevel="0" collapsed="false">
      <c r="A2540" s="660" t="e">
        <f aca="false">IF(A2539="","",IF(A2539=#REF!*12,"",+A2539+1))</f>
        <v>#REF!</v>
      </c>
      <c r="B2540" s="661" t="e">
        <f aca="false">IF(A2540="","",+B2539)</f>
        <v>#REF!</v>
      </c>
      <c r="C2540" s="661" t="e">
        <f aca="false">IF(A2540="","",IF(#REF!+'Plano Prestação Mensal Proposta'!A2540&gt;120,0,ROUND(IF(B2540&gt;0.045,(0.045*0.5),(0.5)*B2540),7)))</f>
        <v>#REF!</v>
      </c>
      <c r="D2540" s="661" t="e">
        <f aca="false">IF(A2540="","",+B2540-C2540)</f>
        <v>#REF!</v>
      </c>
      <c r="E2540" s="662" t="e">
        <f aca="false">IF(A2540="","",IF(F2539="","",+E2539-F2539))</f>
        <v>#REF!</v>
      </c>
      <c r="F2540" s="662" t="e">
        <f aca="false">IF(A2540="","",IF(J2540="","",+J2540-H2540))</f>
        <v>#REF!</v>
      </c>
      <c r="G2540" s="662" t="e">
        <f aca="false">IF(A2540="","",IF(E2540="","",ROUND(+E2540*((1+B2540)^(1/12)-1),2)))</f>
        <v>#REF!</v>
      </c>
      <c r="H2540" s="662" t="e">
        <f aca="false">IF(A2540="","",IF(E2540="","",ROUND(+E2540*((1+D2540)^(1/12)-1),2)))</f>
        <v>#REF!</v>
      </c>
      <c r="I2540" s="662" t="e">
        <f aca="false">IF(A2540="","",+G2540-H2540)</f>
        <v>#REF!</v>
      </c>
      <c r="J2540" s="662" t="e">
        <f aca="false">IF(A2540="","",IF(#REF!="","",PMT((1+D2540)^(1/12)-1,(#REF!*12)-A2540+1,-E2540)))</f>
        <v>#REF!</v>
      </c>
    </row>
    <row r="2541" customFormat="false" ht="14.25" hidden="false" customHeight="false" outlineLevel="0" collapsed="false">
      <c r="A2541" s="660" t="e">
        <f aca="false">IF(A2540="","",IF(A2540=#REF!*12,"",+A2540+1))</f>
        <v>#REF!</v>
      </c>
      <c r="B2541" s="661" t="e">
        <f aca="false">IF(A2541="","",+B2540)</f>
        <v>#REF!</v>
      </c>
      <c r="C2541" s="661" t="e">
        <f aca="false">IF(A2541="","",IF(#REF!+'Plano Prestação Mensal Proposta'!A2541&gt;120,0,ROUND(IF(B2541&gt;0.045,(0.045*0.5),(0.5)*B2541),7)))</f>
        <v>#REF!</v>
      </c>
      <c r="D2541" s="661" t="e">
        <f aca="false">IF(A2541="","",+B2541-C2541)</f>
        <v>#REF!</v>
      </c>
      <c r="E2541" s="662" t="e">
        <f aca="false">IF(A2541="","",IF(F2540="","",+E2540-F2540))</f>
        <v>#REF!</v>
      </c>
      <c r="F2541" s="662" t="e">
        <f aca="false">IF(A2541="","",IF(J2541="","",+J2541-H2541))</f>
        <v>#REF!</v>
      </c>
      <c r="G2541" s="662" t="e">
        <f aca="false">IF(A2541="","",IF(E2541="","",ROUND(+E2541*((1+B2541)^(1/12)-1),2)))</f>
        <v>#REF!</v>
      </c>
      <c r="H2541" s="662" t="e">
        <f aca="false">IF(A2541="","",IF(E2541="","",ROUND(+E2541*((1+D2541)^(1/12)-1),2)))</f>
        <v>#REF!</v>
      </c>
      <c r="I2541" s="662" t="e">
        <f aca="false">IF(A2541="","",+G2541-H2541)</f>
        <v>#REF!</v>
      </c>
      <c r="J2541" s="662" t="e">
        <f aca="false">IF(A2541="","",IF(#REF!="","",PMT((1+D2541)^(1/12)-1,(#REF!*12)-A2541+1,-E2541)))</f>
        <v>#REF!</v>
      </c>
    </row>
    <row r="2542" customFormat="false" ht="14.25" hidden="false" customHeight="false" outlineLevel="0" collapsed="false">
      <c r="A2542" s="660" t="e">
        <f aca="false">IF(A2541="","",IF(A2541=#REF!*12,"",+A2541+1))</f>
        <v>#REF!</v>
      </c>
      <c r="B2542" s="661" t="e">
        <f aca="false">IF(A2542="","",+B2541)</f>
        <v>#REF!</v>
      </c>
      <c r="C2542" s="661" t="e">
        <f aca="false">IF(A2542="","",IF(#REF!+'Plano Prestação Mensal Proposta'!A2542&gt;120,0,ROUND(IF(B2542&gt;0.045,(0.045*0.5),(0.5)*B2542),7)))</f>
        <v>#REF!</v>
      </c>
      <c r="D2542" s="661" t="e">
        <f aca="false">IF(A2542="","",+B2542-C2542)</f>
        <v>#REF!</v>
      </c>
      <c r="E2542" s="662" t="e">
        <f aca="false">IF(A2542="","",IF(F2541="","",+E2541-F2541))</f>
        <v>#REF!</v>
      </c>
      <c r="F2542" s="662" t="e">
        <f aca="false">IF(A2542="","",IF(J2542="","",+J2542-H2542))</f>
        <v>#REF!</v>
      </c>
      <c r="G2542" s="662" t="e">
        <f aca="false">IF(A2542="","",IF(E2542="","",ROUND(+E2542*((1+B2542)^(1/12)-1),2)))</f>
        <v>#REF!</v>
      </c>
      <c r="H2542" s="662" t="e">
        <f aca="false">IF(A2542="","",IF(E2542="","",ROUND(+E2542*((1+D2542)^(1/12)-1),2)))</f>
        <v>#REF!</v>
      </c>
      <c r="I2542" s="662" t="e">
        <f aca="false">IF(A2542="","",+G2542-H2542)</f>
        <v>#REF!</v>
      </c>
      <c r="J2542" s="662" t="e">
        <f aca="false">IF(A2542="","",IF(#REF!="","",PMT((1+D2542)^(1/12)-1,(#REF!*12)-A2542+1,-E2542)))</f>
        <v>#REF!</v>
      </c>
    </row>
    <row r="2543" customFormat="false" ht="14.25" hidden="false" customHeight="false" outlineLevel="0" collapsed="false">
      <c r="A2543" s="660" t="e">
        <f aca="false">IF(A2542="","",IF(A2542=#REF!*12,"",+A2542+1))</f>
        <v>#REF!</v>
      </c>
      <c r="B2543" s="661" t="e">
        <f aca="false">IF(A2543="","",+B2542)</f>
        <v>#REF!</v>
      </c>
      <c r="C2543" s="661" t="e">
        <f aca="false">IF(A2543="","",IF(#REF!+'Plano Prestação Mensal Proposta'!A2543&gt;120,0,ROUND(IF(B2543&gt;0.045,(0.045*0.5),(0.5)*B2543),7)))</f>
        <v>#REF!</v>
      </c>
      <c r="D2543" s="661" t="e">
        <f aca="false">IF(A2543="","",+B2543-C2543)</f>
        <v>#REF!</v>
      </c>
      <c r="E2543" s="662" t="e">
        <f aca="false">IF(A2543="","",IF(F2542="","",+E2542-F2542))</f>
        <v>#REF!</v>
      </c>
      <c r="F2543" s="662" t="e">
        <f aca="false">IF(A2543="","",IF(J2543="","",+J2543-H2543))</f>
        <v>#REF!</v>
      </c>
      <c r="G2543" s="662" t="e">
        <f aca="false">IF(A2543="","",IF(E2543="","",ROUND(+E2543*((1+B2543)^(1/12)-1),2)))</f>
        <v>#REF!</v>
      </c>
      <c r="H2543" s="662" t="e">
        <f aca="false">IF(A2543="","",IF(E2543="","",ROUND(+E2543*((1+D2543)^(1/12)-1),2)))</f>
        <v>#REF!</v>
      </c>
      <c r="I2543" s="662" t="e">
        <f aca="false">IF(A2543="","",+G2543-H2543)</f>
        <v>#REF!</v>
      </c>
      <c r="J2543" s="662" t="e">
        <f aca="false">IF(A2543="","",IF(#REF!="","",PMT((1+D2543)^(1/12)-1,(#REF!*12)-A2543+1,-E2543)))</f>
        <v>#REF!</v>
      </c>
    </row>
    <row r="2544" customFormat="false" ht="14.25" hidden="false" customHeight="false" outlineLevel="0" collapsed="false">
      <c r="A2544" s="660" t="e">
        <f aca="false">IF(A2543="","",IF(A2543=#REF!*12,"",+A2543+1))</f>
        <v>#REF!</v>
      </c>
      <c r="B2544" s="661" t="e">
        <f aca="false">IF(A2544="","",+B2543)</f>
        <v>#REF!</v>
      </c>
      <c r="C2544" s="661" t="e">
        <f aca="false">IF(A2544="","",IF(#REF!+'Plano Prestação Mensal Proposta'!A2544&gt;120,0,ROUND(IF(B2544&gt;0.045,(0.045*0.5),(0.5)*B2544),7)))</f>
        <v>#REF!</v>
      </c>
      <c r="D2544" s="661" t="e">
        <f aca="false">IF(A2544="","",+B2544-C2544)</f>
        <v>#REF!</v>
      </c>
      <c r="E2544" s="662" t="e">
        <f aca="false">IF(A2544="","",IF(F2543="","",+E2543-F2543))</f>
        <v>#REF!</v>
      </c>
      <c r="F2544" s="662" t="e">
        <f aca="false">IF(A2544="","",IF(J2544="","",+J2544-H2544))</f>
        <v>#REF!</v>
      </c>
      <c r="G2544" s="662" t="e">
        <f aca="false">IF(A2544="","",IF(E2544="","",ROUND(+E2544*((1+B2544)^(1/12)-1),2)))</f>
        <v>#REF!</v>
      </c>
      <c r="H2544" s="662" t="e">
        <f aca="false">IF(A2544="","",IF(E2544="","",ROUND(+E2544*((1+D2544)^(1/12)-1),2)))</f>
        <v>#REF!</v>
      </c>
      <c r="I2544" s="662" t="e">
        <f aca="false">IF(A2544="","",+G2544-H2544)</f>
        <v>#REF!</v>
      </c>
      <c r="J2544" s="662" t="e">
        <f aca="false">IF(A2544="","",IF(#REF!="","",PMT((1+D2544)^(1/12)-1,(#REF!*12)-A2544+1,-E2544)))</f>
        <v>#REF!</v>
      </c>
    </row>
    <row r="2545" customFormat="false" ht="14.25" hidden="false" customHeight="false" outlineLevel="0" collapsed="false">
      <c r="A2545" s="660" t="e">
        <f aca="false">IF(A2544="","",IF(A2544=#REF!*12,"",+A2544+1))</f>
        <v>#REF!</v>
      </c>
      <c r="B2545" s="661" t="e">
        <f aca="false">IF(A2545="","",+B2544)</f>
        <v>#REF!</v>
      </c>
      <c r="C2545" s="661" t="e">
        <f aca="false">IF(A2545="","",IF(#REF!+'Plano Prestação Mensal Proposta'!A2545&gt;120,0,ROUND(IF(B2545&gt;0.045,(0.045*0.5),(0.5)*B2545),7)))</f>
        <v>#REF!</v>
      </c>
      <c r="D2545" s="661" t="e">
        <f aca="false">IF(A2545="","",+B2545-C2545)</f>
        <v>#REF!</v>
      </c>
      <c r="E2545" s="662" t="e">
        <f aca="false">IF(A2545="","",IF(F2544="","",+E2544-F2544))</f>
        <v>#REF!</v>
      </c>
      <c r="F2545" s="662" t="e">
        <f aca="false">IF(A2545="","",IF(J2545="","",+J2545-H2545))</f>
        <v>#REF!</v>
      </c>
      <c r="G2545" s="662" t="e">
        <f aca="false">IF(A2545="","",IF(E2545="","",ROUND(+E2545*((1+B2545)^(1/12)-1),2)))</f>
        <v>#REF!</v>
      </c>
      <c r="H2545" s="662" t="e">
        <f aca="false">IF(A2545="","",IF(E2545="","",ROUND(+E2545*((1+D2545)^(1/12)-1),2)))</f>
        <v>#REF!</v>
      </c>
      <c r="I2545" s="662" t="e">
        <f aca="false">IF(A2545="","",+G2545-H2545)</f>
        <v>#REF!</v>
      </c>
      <c r="J2545" s="662" t="e">
        <f aca="false">IF(A2545="","",IF(#REF!="","",PMT((1+D2545)^(1/12)-1,(#REF!*12)-A2545+1,-E2545)))</f>
        <v>#REF!</v>
      </c>
    </row>
    <row r="2546" customFormat="false" ht="14.25" hidden="false" customHeight="false" outlineLevel="0" collapsed="false">
      <c r="A2546" s="660" t="e">
        <f aca="false">IF(A2545="","",IF(A2545=#REF!*12,"",+A2545+1))</f>
        <v>#REF!</v>
      </c>
      <c r="B2546" s="661" t="e">
        <f aca="false">IF(A2546="","",+B2545)</f>
        <v>#REF!</v>
      </c>
      <c r="C2546" s="661" t="e">
        <f aca="false">IF(A2546="","",IF(#REF!+'Plano Prestação Mensal Proposta'!A2546&gt;120,0,ROUND(IF(B2546&gt;0.045,(0.045*0.5),(0.5)*B2546),7)))</f>
        <v>#REF!</v>
      </c>
      <c r="D2546" s="661" t="e">
        <f aca="false">IF(A2546="","",+B2546-C2546)</f>
        <v>#REF!</v>
      </c>
      <c r="E2546" s="662" t="e">
        <f aca="false">IF(A2546="","",IF(F2545="","",+E2545-F2545))</f>
        <v>#REF!</v>
      </c>
      <c r="F2546" s="662" t="e">
        <f aca="false">IF(A2546="","",IF(J2546="","",+J2546-H2546))</f>
        <v>#REF!</v>
      </c>
      <c r="G2546" s="662" t="e">
        <f aca="false">IF(A2546="","",IF(E2546="","",ROUND(+E2546*((1+B2546)^(1/12)-1),2)))</f>
        <v>#REF!</v>
      </c>
      <c r="H2546" s="662" t="e">
        <f aca="false">IF(A2546="","",IF(E2546="","",ROUND(+E2546*((1+D2546)^(1/12)-1),2)))</f>
        <v>#REF!</v>
      </c>
      <c r="I2546" s="662" t="e">
        <f aca="false">IF(A2546="","",+G2546-H2546)</f>
        <v>#REF!</v>
      </c>
      <c r="J2546" s="662" t="e">
        <f aca="false">IF(A2546="","",IF(#REF!="","",PMT((1+D2546)^(1/12)-1,(#REF!*12)-A2546+1,-E2546)))</f>
        <v>#REF!</v>
      </c>
    </row>
    <row r="2547" customFormat="false" ht="14.25" hidden="false" customHeight="false" outlineLevel="0" collapsed="false">
      <c r="A2547" s="660" t="e">
        <f aca="false">IF(A2546="","",IF(A2546=#REF!*12,"",+A2546+1))</f>
        <v>#REF!</v>
      </c>
      <c r="B2547" s="661" t="e">
        <f aca="false">IF(A2547="","",+B2546)</f>
        <v>#REF!</v>
      </c>
      <c r="C2547" s="661" t="e">
        <f aca="false">IF(A2547="","",IF(#REF!+'Plano Prestação Mensal Proposta'!A2547&gt;120,0,ROUND(IF(B2547&gt;0.045,(0.045*0.5),(0.5)*B2547),7)))</f>
        <v>#REF!</v>
      </c>
      <c r="D2547" s="661" t="e">
        <f aca="false">IF(A2547="","",+B2547-C2547)</f>
        <v>#REF!</v>
      </c>
      <c r="E2547" s="662" t="e">
        <f aca="false">IF(A2547="","",IF(F2546="","",+E2546-F2546))</f>
        <v>#REF!</v>
      </c>
      <c r="F2547" s="662" t="e">
        <f aca="false">IF(A2547="","",IF(J2547="","",+J2547-H2547))</f>
        <v>#REF!</v>
      </c>
      <c r="G2547" s="662" t="e">
        <f aca="false">IF(A2547="","",IF(E2547="","",ROUND(+E2547*((1+B2547)^(1/12)-1),2)))</f>
        <v>#REF!</v>
      </c>
      <c r="H2547" s="662" t="e">
        <f aca="false">IF(A2547="","",IF(E2547="","",ROUND(+E2547*((1+D2547)^(1/12)-1),2)))</f>
        <v>#REF!</v>
      </c>
      <c r="I2547" s="662" t="e">
        <f aca="false">IF(A2547="","",+G2547-H2547)</f>
        <v>#REF!</v>
      </c>
      <c r="J2547" s="662" t="e">
        <f aca="false">IF(A2547="","",IF(#REF!="","",PMT((1+D2547)^(1/12)-1,(#REF!*12)-A2547+1,-E2547)))</f>
        <v>#REF!</v>
      </c>
    </row>
    <row r="2548" customFormat="false" ht="14.25" hidden="false" customHeight="false" outlineLevel="0" collapsed="false">
      <c r="A2548" s="660" t="e">
        <f aca="false">IF(A2547="","",IF(A2547=#REF!*12,"",+A2547+1))</f>
        <v>#REF!</v>
      </c>
      <c r="B2548" s="661" t="e">
        <f aca="false">IF(A2548="","",+B2547)</f>
        <v>#REF!</v>
      </c>
      <c r="C2548" s="661" t="e">
        <f aca="false">IF(A2548="","",IF(#REF!+'Plano Prestação Mensal Proposta'!A2548&gt;120,0,ROUND(IF(B2548&gt;0.045,(0.045*0.5),(0.5)*B2548),7)))</f>
        <v>#REF!</v>
      </c>
      <c r="D2548" s="661" t="e">
        <f aca="false">IF(A2548="","",+B2548-C2548)</f>
        <v>#REF!</v>
      </c>
      <c r="E2548" s="662" t="e">
        <f aca="false">IF(A2548="","",IF(F2547="","",+E2547-F2547))</f>
        <v>#REF!</v>
      </c>
      <c r="F2548" s="662" t="e">
        <f aca="false">IF(A2548="","",IF(J2548="","",+J2548-H2548))</f>
        <v>#REF!</v>
      </c>
      <c r="G2548" s="662" t="e">
        <f aca="false">IF(A2548="","",IF(E2548="","",ROUND(+E2548*((1+B2548)^(1/12)-1),2)))</f>
        <v>#REF!</v>
      </c>
      <c r="H2548" s="662" t="e">
        <f aca="false">IF(A2548="","",IF(E2548="","",ROUND(+E2548*((1+D2548)^(1/12)-1),2)))</f>
        <v>#REF!</v>
      </c>
      <c r="I2548" s="662" t="e">
        <f aca="false">IF(A2548="","",+G2548-H2548)</f>
        <v>#REF!</v>
      </c>
      <c r="J2548" s="662" t="e">
        <f aca="false">IF(A2548="","",IF(#REF!="","",PMT((1+D2548)^(1/12)-1,(#REF!*12)-A2548+1,-E2548)))</f>
        <v>#REF!</v>
      </c>
    </row>
    <row r="2549" customFormat="false" ht="14.25" hidden="false" customHeight="false" outlineLevel="0" collapsed="false">
      <c r="A2549" s="660" t="e">
        <f aca="false">IF(A2548="","",IF(A2548=#REF!*12,"",+A2548+1))</f>
        <v>#REF!</v>
      </c>
      <c r="B2549" s="661" t="e">
        <f aca="false">IF(A2549="","",+B2548)</f>
        <v>#REF!</v>
      </c>
      <c r="C2549" s="661" t="e">
        <f aca="false">IF(A2549="","",IF(#REF!+'Plano Prestação Mensal Proposta'!A2549&gt;120,0,ROUND(IF(B2549&gt;0.045,(0.045*0.5),(0.5)*B2549),7)))</f>
        <v>#REF!</v>
      </c>
      <c r="D2549" s="661" t="e">
        <f aca="false">IF(A2549="","",+B2549-C2549)</f>
        <v>#REF!</v>
      </c>
      <c r="E2549" s="662" t="e">
        <f aca="false">IF(A2549="","",IF(F2548="","",+E2548-F2548))</f>
        <v>#REF!</v>
      </c>
      <c r="F2549" s="662" t="e">
        <f aca="false">IF(A2549="","",IF(J2549="","",+J2549-H2549))</f>
        <v>#REF!</v>
      </c>
      <c r="G2549" s="662" t="e">
        <f aca="false">IF(A2549="","",IF(E2549="","",ROUND(+E2549*((1+B2549)^(1/12)-1),2)))</f>
        <v>#REF!</v>
      </c>
      <c r="H2549" s="662" t="e">
        <f aca="false">IF(A2549="","",IF(E2549="","",ROUND(+E2549*((1+D2549)^(1/12)-1),2)))</f>
        <v>#REF!</v>
      </c>
      <c r="I2549" s="662" t="e">
        <f aca="false">IF(A2549="","",+G2549-H2549)</f>
        <v>#REF!</v>
      </c>
      <c r="J2549" s="662" t="e">
        <f aca="false">IF(A2549="","",IF(#REF!="","",PMT((1+D2549)^(1/12)-1,(#REF!*12)-A2549+1,-E2549)))</f>
        <v>#REF!</v>
      </c>
    </row>
    <row r="2550" customFormat="false" ht="14.25" hidden="false" customHeight="false" outlineLevel="0" collapsed="false">
      <c r="A2550" s="660" t="e">
        <f aca="false">IF(A2549="","",IF(A2549=#REF!*12,"",+A2549+1))</f>
        <v>#REF!</v>
      </c>
      <c r="B2550" s="661" t="e">
        <f aca="false">IF(A2550="","",+B2549)</f>
        <v>#REF!</v>
      </c>
      <c r="C2550" s="661" t="e">
        <f aca="false">IF(A2550="","",IF(#REF!+'Plano Prestação Mensal Proposta'!A2550&gt;120,0,ROUND(IF(B2550&gt;0.045,(0.045*0.5),(0.5)*B2550),7)))</f>
        <v>#REF!</v>
      </c>
      <c r="D2550" s="661" t="e">
        <f aca="false">IF(A2550="","",+B2550-C2550)</f>
        <v>#REF!</v>
      </c>
      <c r="E2550" s="662" t="e">
        <f aca="false">IF(A2550="","",IF(F2549="","",+E2549-F2549))</f>
        <v>#REF!</v>
      </c>
      <c r="F2550" s="662" t="e">
        <f aca="false">IF(A2550="","",IF(J2550="","",+J2550-H2550))</f>
        <v>#REF!</v>
      </c>
      <c r="G2550" s="662" t="e">
        <f aca="false">IF(A2550="","",IF(E2550="","",ROUND(+E2550*((1+B2550)^(1/12)-1),2)))</f>
        <v>#REF!</v>
      </c>
      <c r="H2550" s="662" t="e">
        <f aca="false">IF(A2550="","",IF(E2550="","",ROUND(+E2550*((1+D2550)^(1/12)-1),2)))</f>
        <v>#REF!</v>
      </c>
      <c r="I2550" s="662" t="e">
        <f aca="false">IF(A2550="","",+G2550-H2550)</f>
        <v>#REF!</v>
      </c>
      <c r="J2550" s="662" t="e">
        <f aca="false">IF(A2550="","",IF(#REF!="","",PMT((1+D2550)^(1/12)-1,(#REF!*12)-A2550+1,-E2550)))</f>
        <v>#REF!</v>
      </c>
    </row>
    <row r="2551" customFormat="false" ht="14.25" hidden="false" customHeight="false" outlineLevel="0" collapsed="false">
      <c r="A2551" s="660" t="e">
        <f aca="false">IF(A2550="","",IF(A2550=#REF!*12,"",+A2550+1))</f>
        <v>#REF!</v>
      </c>
      <c r="B2551" s="661" t="e">
        <f aca="false">IF(A2551="","",+B2550)</f>
        <v>#REF!</v>
      </c>
      <c r="C2551" s="661" t="e">
        <f aca="false">IF(A2551="","",IF(#REF!+'Plano Prestação Mensal Proposta'!A2551&gt;120,0,ROUND(IF(B2551&gt;0.045,(0.045*0.5),(0.5)*B2551),7)))</f>
        <v>#REF!</v>
      </c>
      <c r="D2551" s="661" t="e">
        <f aca="false">IF(A2551="","",+B2551-C2551)</f>
        <v>#REF!</v>
      </c>
      <c r="E2551" s="662" t="e">
        <f aca="false">IF(A2551="","",IF(F2550="","",+E2550-F2550))</f>
        <v>#REF!</v>
      </c>
      <c r="F2551" s="662" t="e">
        <f aca="false">IF(A2551="","",IF(J2551="","",+J2551-H2551))</f>
        <v>#REF!</v>
      </c>
      <c r="G2551" s="662" t="e">
        <f aca="false">IF(A2551="","",IF(E2551="","",ROUND(+E2551*((1+B2551)^(1/12)-1),2)))</f>
        <v>#REF!</v>
      </c>
      <c r="H2551" s="662" t="e">
        <f aca="false">IF(A2551="","",IF(E2551="","",ROUND(+E2551*((1+D2551)^(1/12)-1),2)))</f>
        <v>#REF!</v>
      </c>
      <c r="I2551" s="662" t="e">
        <f aca="false">IF(A2551="","",+G2551-H2551)</f>
        <v>#REF!</v>
      </c>
      <c r="J2551" s="662" t="e">
        <f aca="false">IF(A2551="","",IF(#REF!="","",PMT((1+D2551)^(1/12)-1,(#REF!*12)-A2551+1,-E2551)))</f>
        <v>#REF!</v>
      </c>
    </row>
    <row r="2552" customFormat="false" ht="14.25" hidden="false" customHeight="false" outlineLevel="0" collapsed="false">
      <c r="A2552" s="660" t="e">
        <f aca="false">IF(A2551="","",IF(A2551=#REF!*12,"",+A2551+1))</f>
        <v>#REF!</v>
      </c>
      <c r="B2552" s="661" t="e">
        <f aca="false">IF(A2552="","",+B2551)</f>
        <v>#REF!</v>
      </c>
      <c r="C2552" s="661" t="e">
        <f aca="false">IF(A2552="","",IF(#REF!+'Plano Prestação Mensal Proposta'!A2552&gt;120,0,ROUND(IF(B2552&gt;0.045,(0.045*0.5),(0.5)*B2552),7)))</f>
        <v>#REF!</v>
      </c>
      <c r="D2552" s="661" t="e">
        <f aca="false">IF(A2552="","",+B2552-C2552)</f>
        <v>#REF!</v>
      </c>
      <c r="E2552" s="662" t="e">
        <f aca="false">IF(A2552="","",IF(F2551="","",+E2551-F2551))</f>
        <v>#REF!</v>
      </c>
      <c r="F2552" s="662" t="e">
        <f aca="false">IF(A2552="","",IF(J2552="","",+J2552-H2552))</f>
        <v>#REF!</v>
      </c>
      <c r="G2552" s="662" t="e">
        <f aca="false">IF(A2552="","",IF(E2552="","",ROUND(+E2552*((1+B2552)^(1/12)-1),2)))</f>
        <v>#REF!</v>
      </c>
      <c r="H2552" s="662" t="e">
        <f aca="false">IF(A2552="","",IF(E2552="","",ROUND(+E2552*((1+D2552)^(1/12)-1),2)))</f>
        <v>#REF!</v>
      </c>
      <c r="I2552" s="662" t="e">
        <f aca="false">IF(A2552="","",+G2552-H2552)</f>
        <v>#REF!</v>
      </c>
      <c r="J2552" s="662" t="e">
        <f aca="false">IF(A2552="","",IF(#REF!="","",PMT((1+D2552)^(1/12)-1,(#REF!*12)-A2552+1,-E2552)))</f>
        <v>#REF!</v>
      </c>
    </row>
    <row r="2553" customFormat="false" ht="14.25" hidden="false" customHeight="false" outlineLevel="0" collapsed="false">
      <c r="A2553" s="660" t="e">
        <f aca="false">IF(A2552="","",IF(A2552=#REF!*12,"",+A2552+1))</f>
        <v>#REF!</v>
      </c>
      <c r="B2553" s="661" t="e">
        <f aca="false">IF(A2553="","",+B2552)</f>
        <v>#REF!</v>
      </c>
      <c r="C2553" s="661" t="e">
        <f aca="false">IF(A2553="","",IF(#REF!+'Plano Prestação Mensal Proposta'!A2553&gt;120,0,ROUND(IF(B2553&gt;0.045,(0.045*0.5),(0.5)*B2553),7)))</f>
        <v>#REF!</v>
      </c>
      <c r="D2553" s="661" t="e">
        <f aca="false">IF(A2553="","",+B2553-C2553)</f>
        <v>#REF!</v>
      </c>
      <c r="E2553" s="662" t="e">
        <f aca="false">IF(A2553="","",IF(F2552="","",+E2552-F2552))</f>
        <v>#REF!</v>
      </c>
      <c r="F2553" s="662" t="e">
        <f aca="false">IF(A2553="","",IF(J2553="","",+J2553-H2553))</f>
        <v>#REF!</v>
      </c>
      <c r="G2553" s="662" t="e">
        <f aca="false">IF(A2553="","",IF(E2553="","",ROUND(+E2553*((1+B2553)^(1/12)-1),2)))</f>
        <v>#REF!</v>
      </c>
      <c r="H2553" s="662" t="e">
        <f aca="false">IF(A2553="","",IF(E2553="","",ROUND(+E2553*((1+D2553)^(1/12)-1),2)))</f>
        <v>#REF!</v>
      </c>
      <c r="I2553" s="662" t="e">
        <f aca="false">IF(A2553="","",+G2553-H2553)</f>
        <v>#REF!</v>
      </c>
      <c r="J2553" s="662" t="e">
        <f aca="false">IF(A2553="","",IF(#REF!="","",PMT((1+D2553)^(1/12)-1,(#REF!*12)-A2553+1,-E2553)))</f>
        <v>#REF!</v>
      </c>
    </row>
    <row r="2554" customFormat="false" ht="14.25" hidden="false" customHeight="false" outlineLevel="0" collapsed="false">
      <c r="A2554" s="660" t="e">
        <f aca="false">IF(A2553="","",IF(A2553=#REF!*12,"",+A2553+1))</f>
        <v>#REF!</v>
      </c>
      <c r="B2554" s="661" t="e">
        <f aca="false">IF(A2554="","",+B2553)</f>
        <v>#REF!</v>
      </c>
      <c r="C2554" s="661" t="e">
        <f aca="false">IF(A2554="","",IF(#REF!+'Plano Prestação Mensal Proposta'!A2554&gt;120,0,ROUND(IF(B2554&gt;0.045,(0.045*0.5),(0.5)*B2554),7)))</f>
        <v>#REF!</v>
      </c>
      <c r="D2554" s="661" t="e">
        <f aca="false">IF(A2554="","",+B2554-C2554)</f>
        <v>#REF!</v>
      </c>
      <c r="E2554" s="662" t="e">
        <f aca="false">IF(A2554="","",IF(F2553="","",+E2553-F2553))</f>
        <v>#REF!</v>
      </c>
      <c r="F2554" s="662" t="e">
        <f aca="false">IF(A2554="","",IF(J2554="","",+J2554-H2554))</f>
        <v>#REF!</v>
      </c>
      <c r="G2554" s="662" t="e">
        <f aca="false">IF(A2554="","",IF(E2554="","",ROUND(+E2554*((1+B2554)^(1/12)-1),2)))</f>
        <v>#REF!</v>
      </c>
      <c r="H2554" s="662" t="e">
        <f aca="false">IF(A2554="","",IF(E2554="","",ROUND(+E2554*((1+D2554)^(1/12)-1),2)))</f>
        <v>#REF!</v>
      </c>
      <c r="I2554" s="662" t="e">
        <f aca="false">IF(A2554="","",+G2554-H2554)</f>
        <v>#REF!</v>
      </c>
      <c r="J2554" s="662" t="e">
        <f aca="false">IF(A2554="","",IF(#REF!="","",PMT((1+D2554)^(1/12)-1,(#REF!*12)-A2554+1,-E2554)))</f>
        <v>#REF!</v>
      </c>
    </row>
    <row r="2555" customFormat="false" ht="14.25" hidden="false" customHeight="false" outlineLevel="0" collapsed="false">
      <c r="A2555" s="660" t="e">
        <f aca="false">IF(A2554="","",IF(A2554=#REF!*12,"",+A2554+1))</f>
        <v>#REF!</v>
      </c>
      <c r="B2555" s="661" t="e">
        <f aca="false">IF(A2555="","",+B2554)</f>
        <v>#REF!</v>
      </c>
      <c r="C2555" s="661" t="e">
        <f aca="false">IF(A2555="","",IF(#REF!+'Plano Prestação Mensal Proposta'!A2555&gt;120,0,ROUND(IF(B2555&gt;0.045,(0.045*0.5),(0.5)*B2555),7)))</f>
        <v>#REF!</v>
      </c>
      <c r="D2555" s="661" t="e">
        <f aca="false">IF(A2555="","",+B2555-C2555)</f>
        <v>#REF!</v>
      </c>
      <c r="E2555" s="662" t="e">
        <f aca="false">IF(A2555="","",IF(F2554="","",+E2554-F2554))</f>
        <v>#REF!</v>
      </c>
      <c r="F2555" s="662" t="e">
        <f aca="false">IF(A2555="","",IF(J2555="","",+J2555-H2555))</f>
        <v>#REF!</v>
      </c>
      <c r="G2555" s="662" t="e">
        <f aca="false">IF(A2555="","",IF(E2555="","",ROUND(+E2555*((1+B2555)^(1/12)-1),2)))</f>
        <v>#REF!</v>
      </c>
      <c r="H2555" s="662" t="e">
        <f aca="false">IF(A2555="","",IF(E2555="","",ROUND(+E2555*((1+D2555)^(1/12)-1),2)))</f>
        <v>#REF!</v>
      </c>
      <c r="I2555" s="662" t="e">
        <f aca="false">IF(A2555="","",+G2555-H2555)</f>
        <v>#REF!</v>
      </c>
      <c r="J2555" s="662" t="e">
        <f aca="false">IF(A2555="","",IF(#REF!="","",PMT((1+D2555)^(1/12)-1,(#REF!*12)-A2555+1,-E2555)))</f>
        <v>#REF!</v>
      </c>
    </row>
    <row r="2556" customFormat="false" ht="14.25" hidden="false" customHeight="false" outlineLevel="0" collapsed="false">
      <c r="A2556" s="660" t="e">
        <f aca="false">IF(A2555="","",IF(A2555=#REF!*12,"",+A2555+1))</f>
        <v>#REF!</v>
      </c>
      <c r="B2556" s="661" t="e">
        <f aca="false">IF(A2556="","",+B2555)</f>
        <v>#REF!</v>
      </c>
      <c r="C2556" s="661" t="e">
        <f aca="false">IF(A2556="","",IF(#REF!+'Plano Prestação Mensal Proposta'!A2556&gt;120,0,ROUND(IF(B2556&gt;0.045,(0.045*0.5),(0.5)*B2556),7)))</f>
        <v>#REF!</v>
      </c>
      <c r="D2556" s="661" t="e">
        <f aca="false">IF(A2556="","",+B2556-C2556)</f>
        <v>#REF!</v>
      </c>
      <c r="E2556" s="662" t="e">
        <f aca="false">IF(A2556="","",IF(F2555="","",+E2555-F2555))</f>
        <v>#REF!</v>
      </c>
      <c r="F2556" s="662" t="e">
        <f aca="false">IF(A2556="","",IF(J2556="","",+J2556-H2556))</f>
        <v>#REF!</v>
      </c>
      <c r="G2556" s="662" t="e">
        <f aca="false">IF(A2556="","",IF(E2556="","",ROUND(+E2556*((1+B2556)^(1/12)-1),2)))</f>
        <v>#REF!</v>
      </c>
      <c r="H2556" s="662" t="e">
        <f aca="false">IF(A2556="","",IF(E2556="","",ROUND(+E2556*((1+D2556)^(1/12)-1),2)))</f>
        <v>#REF!</v>
      </c>
      <c r="I2556" s="662" t="e">
        <f aca="false">IF(A2556="","",+G2556-H2556)</f>
        <v>#REF!</v>
      </c>
      <c r="J2556" s="662" t="e">
        <f aca="false">IF(A2556="","",IF(#REF!="","",PMT((1+D2556)^(1/12)-1,(#REF!*12)-A2556+1,-E2556)))</f>
        <v>#REF!</v>
      </c>
    </row>
    <row r="2557" customFormat="false" ht="14.25" hidden="false" customHeight="false" outlineLevel="0" collapsed="false">
      <c r="A2557" s="660" t="e">
        <f aca="false">IF(A2556="","",IF(A2556=#REF!*12,"",+A2556+1))</f>
        <v>#REF!</v>
      </c>
      <c r="B2557" s="661" t="e">
        <f aca="false">IF(A2557="","",+B2556)</f>
        <v>#REF!</v>
      </c>
      <c r="C2557" s="661" t="e">
        <f aca="false">IF(A2557="","",IF(#REF!+'Plano Prestação Mensal Proposta'!A2557&gt;120,0,ROUND(IF(B2557&gt;0.045,(0.045*0.5),(0.5)*B2557),7)))</f>
        <v>#REF!</v>
      </c>
      <c r="D2557" s="661" t="e">
        <f aca="false">IF(A2557="","",+B2557-C2557)</f>
        <v>#REF!</v>
      </c>
      <c r="E2557" s="662" t="e">
        <f aca="false">IF(A2557="","",IF(F2556="","",+E2556-F2556))</f>
        <v>#REF!</v>
      </c>
      <c r="F2557" s="662" t="e">
        <f aca="false">IF(A2557="","",IF(J2557="","",+J2557-H2557))</f>
        <v>#REF!</v>
      </c>
      <c r="G2557" s="662" t="e">
        <f aca="false">IF(A2557="","",IF(E2557="","",ROUND(+E2557*((1+B2557)^(1/12)-1),2)))</f>
        <v>#REF!</v>
      </c>
      <c r="H2557" s="662" t="e">
        <f aca="false">IF(A2557="","",IF(E2557="","",ROUND(+E2557*((1+D2557)^(1/12)-1),2)))</f>
        <v>#REF!</v>
      </c>
      <c r="I2557" s="662" t="e">
        <f aca="false">IF(A2557="","",+G2557-H2557)</f>
        <v>#REF!</v>
      </c>
      <c r="J2557" s="662" t="e">
        <f aca="false">IF(A2557="","",IF(#REF!="","",PMT((1+D2557)^(1/12)-1,(#REF!*12)-A2557+1,-E2557)))</f>
        <v>#REF!</v>
      </c>
    </row>
    <row r="2558" customFormat="false" ht="14.25" hidden="false" customHeight="false" outlineLevel="0" collapsed="false">
      <c r="A2558" s="660" t="e">
        <f aca="false">IF(A2557="","",IF(A2557=#REF!*12,"",+A2557+1))</f>
        <v>#REF!</v>
      </c>
      <c r="B2558" s="661" t="e">
        <f aca="false">IF(A2558="","",+B2557)</f>
        <v>#REF!</v>
      </c>
      <c r="C2558" s="661" t="e">
        <f aca="false">IF(A2558="","",IF(#REF!+'Plano Prestação Mensal Proposta'!A2558&gt;120,0,ROUND(IF(B2558&gt;0.045,(0.045*0.5),(0.5)*B2558),7)))</f>
        <v>#REF!</v>
      </c>
      <c r="D2558" s="661" t="e">
        <f aca="false">IF(A2558="","",+B2558-C2558)</f>
        <v>#REF!</v>
      </c>
      <c r="E2558" s="662" t="e">
        <f aca="false">IF(A2558="","",IF(F2557="","",+E2557-F2557))</f>
        <v>#REF!</v>
      </c>
      <c r="F2558" s="662" t="e">
        <f aca="false">IF(A2558="","",IF(J2558="","",+J2558-H2558))</f>
        <v>#REF!</v>
      </c>
      <c r="G2558" s="662" t="e">
        <f aca="false">IF(A2558="","",IF(E2558="","",ROUND(+E2558*((1+B2558)^(1/12)-1),2)))</f>
        <v>#REF!</v>
      </c>
      <c r="H2558" s="662" t="e">
        <f aca="false">IF(A2558="","",IF(E2558="","",ROUND(+E2558*((1+D2558)^(1/12)-1),2)))</f>
        <v>#REF!</v>
      </c>
      <c r="I2558" s="662" t="e">
        <f aca="false">IF(A2558="","",+G2558-H2558)</f>
        <v>#REF!</v>
      </c>
      <c r="J2558" s="662" t="e">
        <f aca="false">IF(A2558="","",IF(#REF!="","",PMT((1+D2558)^(1/12)-1,(#REF!*12)-A2558+1,-E2558)))</f>
        <v>#REF!</v>
      </c>
    </row>
    <row r="2559" customFormat="false" ht="14.25" hidden="false" customHeight="false" outlineLevel="0" collapsed="false">
      <c r="A2559" s="660" t="e">
        <f aca="false">IF(A2558="","",IF(A2558=#REF!*12,"",+A2558+1))</f>
        <v>#REF!</v>
      </c>
      <c r="B2559" s="661" t="e">
        <f aca="false">IF(A2559="","",+B2558)</f>
        <v>#REF!</v>
      </c>
      <c r="C2559" s="661" t="e">
        <f aca="false">IF(A2559="","",IF(#REF!+'Plano Prestação Mensal Proposta'!A2559&gt;120,0,ROUND(IF(B2559&gt;0.045,(0.045*0.5),(0.5)*B2559),7)))</f>
        <v>#REF!</v>
      </c>
      <c r="D2559" s="661" t="e">
        <f aca="false">IF(A2559="","",+B2559-C2559)</f>
        <v>#REF!</v>
      </c>
      <c r="E2559" s="662" t="e">
        <f aca="false">IF(A2559="","",IF(F2558="","",+E2558-F2558))</f>
        <v>#REF!</v>
      </c>
      <c r="F2559" s="662" t="e">
        <f aca="false">IF(A2559="","",IF(J2559="","",+J2559-H2559))</f>
        <v>#REF!</v>
      </c>
      <c r="G2559" s="662" t="e">
        <f aca="false">IF(A2559="","",IF(E2559="","",ROUND(+E2559*((1+B2559)^(1/12)-1),2)))</f>
        <v>#REF!</v>
      </c>
      <c r="H2559" s="662" t="e">
        <f aca="false">IF(A2559="","",IF(E2559="","",ROUND(+E2559*((1+D2559)^(1/12)-1),2)))</f>
        <v>#REF!</v>
      </c>
      <c r="I2559" s="662" t="e">
        <f aca="false">IF(A2559="","",+G2559-H2559)</f>
        <v>#REF!</v>
      </c>
      <c r="J2559" s="662" t="e">
        <f aca="false">IF(A2559="","",IF(#REF!="","",PMT((1+D2559)^(1/12)-1,(#REF!*12)-A2559+1,-E2559)))</f>
        <v>#REF!</v>
      </c>
    </row>
    <row r="2560" customFormat="false" ht="14.25" hidden="false" customHeight="false" outlineLevel="0" collapsed="false">
      <c r="A2560" s="660" t="e">
        <f aca="false">IF(A2559="","",IF(A2559=#REF!*12,"",+A2559+1))</f>
        <v>#REF!</v>
      </c>
      <c r="B2560" s="661" t="e">
        <f aca="false">IF(A2560="","",+B2559)</f>
        <v>#REF!</v>
      </c>
      <c r="C2560" s="661" t="e">
        <f aca="false">IF(A2560="","",IF(#REF!+'Plano Prestação Mensal Proposta'!A2560&gt;120,0,ROUND(IF(B2560&gt;0.045,(0.045*0.5),(0.5)*B2560),7)))</f>
        <v>#REF!</v>
      </c>
      <c r="D2560" s="661" t="e">
        <f aca="false">IF(A2560="","",+B2560-C2560)</f>
        <v>#REF!</v>
      </c>
      <c r="E2560" s="662" t="e">
        <f aca="false">IF(A2560="","",IF(F2559="","",+E2559-F2559))</f>
        <v>#REF!</v>
      </c>
      <c r="F2560" s="662" t="e">
        <f aca="false">IF(A2560="","",IF(J2560="","",+J2560-H2560))</f>
        <v>#REF!</v>
      </c>
      <c r="G2560" s="662" t="e">
        <f aca="false">IF(A2560="","",IF(E2560="","",ROUND(+E2560*((1+B2560)^(1/12)-1),2)))</f>
        <v>#REF!</v>
      </c>
      <c r="H2560" s="662" t="e">
        <f aca="false">IF(A2560="","",IF(E2560="","",ROUND(+E2560*((1+D2560)^(1/12)-1),2)))</f>
        <v>#REF!</v>
      </c>
      <c r="I2560" s="662" t="e">
        <f aca="false">IF(A2560="","",+G2560-H2560)</f>
        <v>#REF!</v>
      </c>
      <c r="J2560" s="662" t="e">
        <f aca="false">IF(A2560="","",IF(#REF!="","",PMT((1+D2560)^(1/12)-1,(#REF!*12)-A2560+1,-E2560)))</f>
        <v>#REF!</v>
      </c>
    </row>
    <row r="2561" customFormat="false" ht="14.25" hidden="false" customHeight="false" outlineLevel="0" collapsed="false">
      <c r="A2561" s="660" t="e">
        <f aca="false">IF(A2560="","",IF(A2560=#REF!*12,"",+A2560+1))</f>
        <v>#REF!</v>
      </c>
      <c r="B2561" s="661" t="e">
        <f aca="false">IF(A2561="","",+B2560)</f>
        <v>#REF!</v>
      </c>
      <c r="C2561" s="661" t="e">
        <f aca="false">IF(A2561="","",IF(#REF!+'Plano Prestação Mensal Proposta'!A2561&gt;120,0,ROUND(IF(B2561&gt;0.045,(0.045*0.5),(0.5)*B2561),7)))</f>
        <v>#REF!</v>
      </c>
      <c r="D2561" s="661" t="e">
        <f aca="false">IF(A2561="","",+B2561-C2561)</f>
        <v>#REF!</v>
      </c>
      <c r="E2561" s="662" t="e">
        <f aca="false">IF(A2561="","",IF(F2560="","",+E2560-F2560))</f>
        <v>#REF!</v>
      </c>
      <c r="F2561" s="662" t="e">
        <f aca="false">IF(A2561="","",IF(J2561="","",+J2561-H2561))</f>
        <v>#REF!</v>
      </c>
      <c r="G2561" s="662" t="e">
        <f aca="false">IF(A2561="","",IF(E2561="","",ROUND(+E2561*((1+B2561)^(1/12)-1),2)))</f>
        <v>#REF!</v>
      </c>
      <c r="H2561" s="662" t="e">
        <f aca="false">IF(A2561="","",IF(E2561="","",ROUND(+E2561*((1+D2561)^(1/12)-1),2)))</f>
        <v>#REF!</v>
      </c>
      <c r="I2561" s="662" t="e">
        <f aca="false">IF(A2561="","",+G2561-H2561)</f>
        <v>#REF!</v>
      </c>
      <c r="J2561" s="662" t="e">
        <f aca="false">IF(A2561="","",IF(#REF!="","",PMT((1+D2561)^(1/12)-1,(#REF!*12)-A2561+1,-E2561)))</f>
        <v>#REF!</v>
      </c>
    </row>
    <row r="2562" customFormat="false" ht="14.25" hidden="false" customHeight="false" outlineLevel="0" collapsed="false">
      <c r="A2562" s="660" t="e">
        <f aca="false">IF(A2561="","",IF(A2561=#REF!*12,"",+A2561+1))</f>
        <v>#REF!</v>
      </c>
      <c r="B2562" s="661" t="e">
        <f aca="false">IF(A2562="","",+B2561)</f>
        <v>#REF!</v>
      </c>
      <c r="C2562" s="661" t="e">
        <f aca="false">IF(A2562="","",IF(#REF!+'Plano Prestação Mensal Proposta'!A2562&gt;120,0,ROUND(IF(B2562&gt;0.045,(0.045*0.5),(0.5)*B2562),7)))</f>
        <v>#REF!</v>
      </c>
      <c r="D2562" s="661" t="e">
        <f aca="false">IF(A2562="","",+B2562-C2562)</f>
        <v>#REF!</v>
      </c>
      <c r="E2562" s="662" t="e">
        <f aca="false">IF(A2562="","",IF(F2561="","",+E2561-F2561))</f>
        <v>#REF!</v>
      </c>
      <c r="F2562" s="662" t="e">
        <f aca="false">IF(A2562="","",IF(J2562="","",+J2562-H2562))</f>
        <v>#REF!</v>
      </c>
      <c r="G2562" s="662" t="e">
        <f aca="false">IF(A2562="","",IF(E2562="","",ROUND(+E2562*((1+B2562)^(1/12)-1),2)))</f>
        <v>#REF!</v>
      </c>
      <c r="H2562" s="662" t="e">
        <f aca="false">IF(A2562="","",IF(E2562="","",ROUND(+E2562*((1+D2562)^(1/12)-1),2)))</f>
        <v>#REF!</v>
      </c>
      <c r="I2562" s="662" t="e">
        <f aca="false">IF(A2562="","",+G2562-H2562)</f>
        <v>#REF!</v>
      </c>
      <c r="J2562" s="662" t="e">
        <f aca="false">IF(A2562="","",IF(#REF!="","",PMT((1+D2562)^(1/12)-1,(#REF!*12)-A2562+1,-E2562)))</f>
        <v>#REF!</v>
      </c>
    </row>
    <row r="2563" customFormat="false" ht="14.25" hidden="false" customHeight="false" outlineLevel="0" collapsed="false">
      <c r="A2563" s="660" t="e">
        <f aca="false">IF(A2562="","",IF(A2562=#REF!*12,"",+A2562+1))</f>
        <v>#REF!</v>
      </c>
      <c r="B2563" s="661" t="e">
        <f aca="false">IF(A2563="","",+B2562)</f>
        <v>#REF!</v>
      </c>
      <c r="C2563" s="661" t="e">
        <f aca="false">IF(A2563="","",IF(#REF!+'Plano Prestação Mensal Proposta'!A2563&gt;120,0,ROUND(IF(B2563&gt;0.045,(0.045*0.5),(0.5)*B2563),7)))</f>
        <v>#REF!</v>
      </c>
      <c r="D2563" s="661" t="e">
        <f aca="false">IF(A2563="","",+B2563-C2563)</f>
        <v>#REF!</v>
      </c>
      <c r="E2563" s="662" t="e">
        <f aca="false">IF(A2563="","",IF(F2562="","",+E2562-F2562))</f>
        <v>#REF!</v>
      </c>
      <c r="F2563" s="662" t="e">
        <f aca="false">IF(A2563="","",IF(J2563="","",+J2563-H2563))</f>
        <v>#REF!</v>
      </c>
      <c r="G2563" s="662" t="e">
        <f aca="false">IF(A2563="","",IF(E2563="","",ROUND(+E2563*((1+B2563)^(1/12)-1),2)))</f>
        <v>#REF!</v>
      </c>
      <c r="H2563" s="662" t="e">
        <f aca="false">IF(A2563="","",IF(E2563="","",ROUND(+E2563*((1+D2563)^(1/12)-1),2)))</f>
        <v>#REF!</v>
      </c>
      <c r="I2563" s="662" t="e">
        <f aca="false">IF(A2563="","",+G2563-H2563)</f>
        <v>#REF!</v>
      </c>
      <c r="J2563" s="662" t="e">
        <f aca="false">IF(A2563="","",IF(#REF!="","",PMT((1+D2563)^(1/12)-1,(#REF!*12)-A2563+1,-E2563)))</f>
        <v>#REF!</v>
      </c>
    </row>
    <row r="2564" customFormat="false" ht="14.25" hidden="false" customHeight="false" outlineLevel="0" collapsed="false">
      <c r="A2564" s="660" t="e">
        <f aca="false">IF(A2563="","",IF(A2563=#REF!*12,"",+A2563+1))</f>
        <v>#REF!</v>
      </c>
      <c r="B2564" s="661" t="e">
        <f aca="false">IF(A2564="","",+B2563)</f>
        <v>#REF!</v>
      </c>
      <c r="C2564" s="661" t="e">
        <f aca="false">IF(A2564="","",IF(#REF!+'Plano Prestação Mensal Proposta'!A2564&gt;120,0,ROUND(IF(B2564&gt;0.045,(0.045*0.5),(0.5)*B2564),7)))</f>
        <v>#REF!</v>
      </c>
      <c r="D2564" s="661" t="e">
        <f aca="false">IF(A2564="","",+B2564-C2564)</f>
        <v>#REF!</v>
      </c>
      <c r="E2564" s="662" t="e">
        <f aca="false">IF(A2564="","",IF(F2563="","",+E2563-F2563))</f>
        <v>#REF!</v>
      </c>
      <c r="F2564" s="662" t="e">
        <f aca="false">IF(A2564="","",IF(J2564="","",+J2564-H2564))</f>
        <v>#REF!</v>
      </c>
      <c r="G2564" s="662" t="e">
        <f aca="false">IF(A2564="","",IF(E2564="","",ROUND(+E2564*((1+B2564)^(1/12)-1),2)))</f>
        <v>#REF!</v>
      </c>
      <c r="H2564" s="662" t="e">
        <f aca="false">IF(A2564="","",IF(E2564="","",ROUND(+E2564*((1+D2564)^(1/12)-1),2)))</f>
        <v>#REF!</v>
      </c>
      <c r="I2564" s="662" t="e">
        <f aca="false">IF(A2564="","",+G2564-H2564)</f>
        <v>#REF!</v>
      </c>
      <c r="J2564" s="662" t="e">
        <f aca="false">IF(A2564="","",IF(#REF!="","",PMT((1+D2564)^(1/12)-1,(#REF!*12)-A2564+1,-E2564)))</f>
        <v>#REF!</v>
      </c>
    </row>
    <row r="2565" customFormat="false" ht="14.25" hidden="false" customHeight="false" outlineLevel="0" collapsed="false">
      <c r="A2565" s="660" t="e">
        <f aca="false">IF(A2564="","",IF(A2564=#REF!*12,"",+A2564+1))</f>
        <v>#REF!</v>
      </c>
      <c r="B2565" s="661" t="e">
        <f aca="false">IF(A2565="","",+B2564)</f>
        <v>#REF!</v>
      </c>
      <c r="C2565" s="661" t="e">
        <f aca="false">IF(A2565="","",IF(#REF!+'Plano Prestação Mensal Proposta'!A2565&gt;120,0,ROUND(IF(B2565&gt;0.045,(0.045*0.5),(0.5)*B2565),7)))</f>
        <v>#REF!</v>
      </c>
      <c r="D2565" s="661" t="e">
        <f aca="false">IF(A2565="","",+B2565-C2565)</f>
        <v>#REF!</v>
      </c>
      <c r="E2565" s="662" t="e">
        <f aca="false">IF(A2565="","",IF(F2564="","",+E2564-F2564))</f>
        <v>#REF!</v>
      </c>
      <c r="F2565" s="662" t="e">
        <f aca="false">IF(A2565="","",IF(J2565="","",+J2565-H2565))</f>
        <v>#REF!</v>
      </c>
      <c r="G2565" s="662" t="e">
        <f aca="false">IF(A2565="","",IF(E2565="","",ROUND(+E2565*((1+B2565)^(1/12)-1),2)))</f>
        <v>#REF!</v>
      </c>
      <c r="H2565" s="662" t="e">
        <f aca="false">IF(A2565="","",IF(E2565="","",ROUND(+E2565*((1+D2565)^(1/12)-1),2)))</f>
        <v>#REF!</v>
      </c>
      <c r="I2565" s="662" t="e">
        <f aca="false">IF(A2565="","",+G2565-H2565)</f>
        <v>#REF!</v>
      </c>
      <c r="J2565" s="662" t="e">
        <f aca="false">IF(A2565="","",IF(#REF!="","",PMT((1+D2565)^(1/12)-1,(#REF!*12)-A2565+1,-E2565)))</f>
        <v>#REF!</v>
      </c>
    </row>
    <row r="2566" customFormat="false" ht="14.25" hidden="false" customHeight="false" outlineLevel="0" collapsed="false">
      <c r="A2566" s="660" t="e">
        <f aca="false">IF(A2565="","",IF(A2565=#REF!*12,"",+A2565+1))</f>
        <v>#REF!</v>
      </c>
      <c r="B2566" s="661" t="e">
        <f aca="false">IF(A2566="","",+B2565)</f>
        <v>#REF!</v>
      </c>
      <c r="C2566" s="661" t="e">
        <f aca="false">IF(A2566="","",IF(#REF!+'Plano Prestação Mensal Proposta'!A2566&gt;120,0,ROUND(IF(B2566&gt;0.045,(0.045*0.5),(0.5)*B2566),7)))</f>
        <v>#REF!</v>
      </c>
      <c r="D2566" s="661" t="e">
        <f aca="false">IF(A2566="","",+B2566-C2566)</f>
        <v>#REF!</v>
      </c>
      <c r="E2566" s="662" t="e">
        <f aca="false">IF(A2566="","",IF(F2565="","",+E2565-F2565))</f>
        <v>#REF!</v>
      </c>
      <c r="F2566" s="662" t="e">
        <f aca="false">IF(A2566="","",IF(J2566="","",+J2566-H2566))</f>
        <v>#REF!</v>
      </c>
      <c r="G2566" s="662" t="e">
        <f aca="false">IF(A2566="","",IF(E2566="","",ROUND(+E2566*((1+B2566)^(1/12)-1),2)))</f>
        <v>#REF!</v>
      </c>
      <c r="H2566" s="662" t="e">
        <f aca="false">IF(A2566="","",IF(E2566="","",ROUND(+E2566*((1+D2566)^(1/12)-1),2)))</f>
        <v>#REF!</v>
      </c>
      <c r="I2566" s="662" t="e">
        <f aca="false">IF(A2566="","",+G2566-H2566)</f>
        <v>#REF!</v>
      </c>
      <c r="J2566" s="662" t="e">
        <f aca="false">IF(A2566="","",IF(#REF!="","",PMT((1+D2566)^(1/12)-1,(#REF!*12)-A2566+1,-E2566)))</f>
        <v>#REF!</v>
      </c>
    </row>
    <row r="2567" customFormat="false" ht="14.25" hidden="false" customHeight="false" outlineLevel="0" collapsed="false">
      <c r="A2567" s="660" t="e">
        <f aca="false">IF(A2566="","",IF(A2566=#REF!*12,"",+A2566+1))</f>
        <v>#REF!</v>
      </c>
      <c r="B2567" s="661" t="e">
        <f aca="false">IF(A2567="","",+B2566)</f>
        <v>#REF!</v>
      </c>
      <c r="C2567" s="661" t="e">
        <f aca="false">IF(A2567="","",IF(#REF!+'Plano Prestação Mensal Proposta'!A2567&gt;120,0,ROUND(IF(B2567&gt;0.045,(0.045*0.5),(0.5)*B2567),7)))</f>
        <v>#REF!</v>
      </c>
      <c r="D2567" s="661" t="e">
        <f aca="false">IF(A2567="","",+B2567-C2567)</f>
        <v>#REF!</v>
      </c>
      <c r="E2567" s="662" t="e">
        <f aca="false">IF(A2567="","",IF(F2566="","",+E2566-F2566))</f>
        <v>#REF!</v>
      </c>
      <c r="F2567" s="662" t="e">
        <f aca="false">IF(A2567="","",IF(J2567="","",+J2567-H2567))</f>
        <v>#REF!</v>
      </c>
      <c r="G2567" s="662" t="e">
        <f aca="false">IF(A2567="","",IF(E2567="","",ROUND(+E2567*((1+B2567)^(1/12)-1),2)))</f>
        <v>#REF!</v>
      </c>
      <c r="H2567" s="662" t="e">
        <f aca="false">IF(A2567="","",IF(E2567="","",ROUND(+E2567*((1+D2567)^(1/12)-1),2)))</f>
        <v>#REF!</v>
      </c>
      <c r="I2567" s="662" t="e">
        <f aca="false">IF(A2567="","",+G2567-H2567)</f>
        <v>#REF!</v>
      </c>
      <c r="J2567" s="662" t="e">
        <f aca="false">IF(A2567="","",IF(#REF!="","",PMT((1+D2567)^(1/12)-1,(#REF!*12)-A2567+1,-E2567)))</f>
        <v>#REF!</v>
      </c>
    </row>
    <row r="2568" customFormat="false" ht="14.25" hidden="false" customHeight="false" outlineLevel="0" collapsed="false">
      <c r="A2568" s="660" t="e">
        <f aca="false">IF(A2567="","",IF(A2567=#REF!*12,"",+A2567+1))</f>
        <v>#REF!</v>
      </c>
      <c r="B2568" s="661" t="e">
        <f aca="false">IF(A2568="","",+B2567)</f>
        <v>#REF!</v>
      </c>
      <c r="C2568" s="661" t="e">
        <f aca="false">IF(A2568="","",IF(#REF!+'Plano Prestação Mensal Proposta'!A2568&gt;120,0,ROUND(IF(B2568&gt;0.045,(0.045*0.5),(0.5)*B2568),7)))</f>
        <v>#REF!</v>
      </c>
      <c r="D2568" s="661" t="e">
        <f aca="false">IF(A2568="","",+B2568-C2568)</f>
        <v>#REF!</v>
      </c>
      <c r="E2568" s="662" t="e">
        <f aca="false">IF(A2568="","",IF(F2567="","",+E2567-F2567))</f>
        <v>#REF!</v>
      </c>
      <c r="F2568" s="662" t="e">
        <f aca="false">IF(A2568="","",IF(J2568="","",+J2568-H2568))</f>
        <v>#REF!</v>
      </c>
      <c r="G2568" s="662" t="e">
        <f aca="false">IF(A2568="","",IF(E2568="","",ROUND(+E2568*((1+B2568)^(1/12)-1),2)))</f>
        <v>#REF!</v>
      </c>
      <c r="H2568" s="662" t="e">
        <f aca="false">IF(A2568="","",IF(E2568="","",ROUND(+E2568*((1+D2568)^(1/12)-1),2)))</f>
        <v>#REF!</v>
      </c>
      <c r="I2568" s="662" t="e">
        <f aca="false">IF(A2568="","",+G2568-H2568)</f>
        <v>#REF!</v>
      </c>
      <c r="J2568" s="662" t="e">
        <f aca="false">IF(A2568="","",IF(#REF!="","",PMT((1+D2568)^(1/12)-1,(#REF!*12)-A2568+1,-E2568)))</f>
        <v>#REF!</v>
      </c>
    </row>
    <row r="2569" customFormat="false" ht="14.25" hidden="false" customHeight="false" outlineLevel="0" collapsed="false">
      <c r="A2569" s="660" t="e">
        <f aca="false">IF(A2568="","",IF(A2568=#REF!*12,"",+A2568+1))</f>
        <v>#REF!</v>
      </c>
      <c r="B2569" s="661" t="e">
        <f aca="false">IF(A2569="","",+B2568)</f>
        <v>#REF!</v>
      </c>
      <c r="C2569" s="661" t="e">
        <f aca="false">IF(A2569="","",IF(#REF!+'Plano Prestação Mensal Proposta'!A2569&gt;120,0,ROUND(IF(B2569&gt;0.045,(0.045*0.5),(0.5)*B2569),7)))</f>
        <v>#REF!</v>
      </c>
      <c r="D2569" s="661" t="e">
        <f aca="false">IF(A2569="","",+B2569-C2569)</f>
        <v>#REF!</v>
      </c>
      <c r="E2569" s="662" t="e">
        <f aca="false">IF(A2569="","",IF(F2568="","",+E2568-F2568))</f>
        <v>#REF!</v>
      </c>
      <c r="F2569" s="662" t="e">
        <f aca="false">IF(A2569="","",IF(J2569="","",+J2569-H2569))</f>
        <v>#REF!</v>
      </c>
      <c r="G2569" s="662" t="e">
        <f aca="false">IF(A2569="","",IF(E2569="","",ROUND(+E2569*((1+B2569)^(1/12)-1),2)))</f>
        <v>#REF!</v>
      </c>
      <c r="H2569" s="662" t="e">
        <f aca="false">IF(A2569="","",IF(E2569="","",ROUND(+E2569*((1+D2569)^(1/12)-1),2)))</f>
        <v>#REF!</v>
      </c>
      <c r="I2569" s="662" t="e">
        <f aca="false">IF(A2569="","",+G2569-H2569)</f>
        <v>#REF!</v>
      </c>
      <c r="J2569" s="662" t="e">
        <f aca="false">IF(A2569="","",IF(#REF!="","",PMT((1+D2569)^(1/12)-1,(#REF!*12)-A2569+1,-E2569)))</f>
        <v>#REF!</v>
      </c>
    </row>
    <row r="2570" customFormat="false" ht="14.25" hidden="false" customHeight="false" outlineLevel="0" collapsed="false">
      <c r="A2570" s="660" t="e">
        <f aca="false">IF(A2569="","",IF(A2569=#REF!*12,"",+A2569+1))</f>
        <v>#REF!</v>
      </c>
      <c r="B2570" s="661" t="e">
        <f aca="false">IF(A2570="","",+B2569)</f>
        <v>#REF!</v>
      </c>
      <c r="C2570" s="661" t="e">
        <f aca="false">IF(A2570="","",IF(#REF!+'Plano Prestação Mensal Proposta'!A2570&gt;120,0,ROUND(IF(B2570&gt;0.045,(0.045*0.5),(0.5)*B2570),7)))</f>
        <v>#REF!</v>
      </c>
      <c r="D2570" s="661" t="e">
        <f aca="false">IF(A2570="","",+B2570-C2570)</f>
        <v>#REF!</v>
      </c>
      <c r="E2570" s="662" t="e">
        <f aca="false">IF(A2570="","",IF(F2569="","",+E2569-F2569))</f>
        <v>#REF!</v>
      </c>
      <c r="F2570" s="662" t="e">
        <f aca="false">IF(A2570="","",IF(J2570="","",+J2570-H2570))</f>
        <v>#REF!</v>
      </c>
      <c r="G2570" s="662" t="e">
        <f aca="false">IF(A2570="","",IF(E2570="","",ROUND(+E2570*((1+B2570)^(1/12)-1),2)))</f>
        <v>#REF!</v>
      </c>
      <c r="H2570" s="662" t="e">
        <f aca="false">IF(A2570="","",IF(E2570="","",ROUND(+E2570*((1+D2570)^(1/12)-1),2)))</f>
        <v>#REF!</v>
      </c>
      <c r="I2570" s="662" t="e">
        <f aca="false">IF(A2570="","",+G2570-H2570)</f>
        <v>#REF!</v>
      </c>
      <c r="J2570" s="662" t="e">
        <f aca="false">IF(A2570="","",IF(#REF!="","",PMT((1+D2570)^(1/12)-1,(#REF!*12)-A2570+1,-E2570)))</f>
        <v>#REF!</v>
      </c>
    </row>
    <row r="2571" customFormat="false" ht="14.25" hidden="false" customHeight="false" outlineLevel="0" collapsed="false">
      <c r="A2571" s="660" t="e">
        <f aca="false">IF(A2570="","",IF(A2570=#REF!*12,"",+A2570+1))</f>
        <v>#REF!</v>
      </c>
      <c r="B2571" s="661" t="e">
        <f aca="false">IF(A2571="","",+B2570)</f>
        <v>#REF!</v>
      </c>
      <c r="C2571" s="661" t="e">
        <f aca="false">IF(A2571="","",IF(#REF!+'Plano Prestação Mensal Proposta'!A2571&gt;120,0,ROUND(IF(B2571&gt;0.045,(0.045*0.5),(0.5)*B2571),7)))</f>
        <v>#REF!</v>
      </c>
      <c r="D2571" s="661" t="e">
        <f aca="false">IF(A2571="","",+B2571-C2571)</f>
        <v>#REF!</v>
      </c>
      <c r="E2571" s="662" t="e">
        <f aca="false">IF(A2571="","",IF(F2570="","",+E2570-F2570))</f>
        <v>#REF!</v>
      </c>
      <c r="F2571" s="662" t="e">
        <f aca="false">IF(A2571="","",IF(J2571="","",+J2571-H2571))</f>
        <v>#REF!</v>
      </c>
      <c r="G2571" s="662" t="e">
        <f aca="false">IF(A2571="","",IF(E2571="","",ROUND(+E2571*((1+B2571)^(1/12)-1),2)))</f>
        <v>#REF!</v>
      </c>
      <c r="H2571" s="662" t="e">
        <f aca="false">IF(A2571="","",IF(E2571="","",ROUND(+E2571*((1+D2571)^(1/12)-1),2)))</f>
        <v>#REF!</v>
      </c>
      <c r="I2571" s="662" t="e">
        <f aca="false">IF(A2571="","",+G2571-H2571)</f>
        <v>#REF!</v>
      </c>
      <c r="J2571" s="662" t="e">
        <f aca="false">IF(A2571="","",IF(#REF!="","",PMT((1+D2571)^(1/12)-1,(#REF!*12)-A2571+1,-E2571)))</f>
        <v>#REF!</v>
      </c>
    </row>
    <row r="2572" customFormat="false" ht="14.25" hidden="false" customHeight="false" outlineLevel="0" collapsed="false">
      <c r="A2572" s="660" t="e">
        <f aca="false">IF(A2571="","",IF(A2571=#REF!*12,"",+A2571+1))</f>
        <v>#REF!</v>
      </c>
      <c r="B2572" s="661" t="e">
        <f aca="false">IF(A2572="","",+B2571)</f>
        <v>#REF!</v>
      </c>
      <c r="C2572" s="661" t="e">
        <f aca="false">IF(A2572="","",IF(#REF!+'Plano Prestação Mensal Proposta'!A2572&gt;120,0,ROUND(IF(B2572&gt;0.045,(0.045*0.5),(0.5)*B2572),7)))</f>
        <v>#REF!</v>
      </c>
      <c r="D2572" s="661" t="e">
        <f aca="false">IF(A2572="","",+B2572-C2572)</f>
        <v>#REF!</v>
      </c>
      <c r="E2572" s="662" t="e">
        <f aca="false">IF(A2572="","",IF(F2571="","",+E2571-F2571))</f>
        <v>#REF!</v>
      </c>
      <c r="F2572" s="662" t="e">
        <f aca="false">IF(A2572="","",IF(J2572="","",+J2572-H2572))</f>
        <v>#REF!</v>
      </c>
      <c r="G2572" s="662" t="e">
        <f aca="false">IF(A2572="","",IF(E2572="","",ROUND(+E2572*((1+B2572)^(1/12)-1),2)))</f>
        <v>#REF!</v>
      </c>
      <c r="H2572" s="662" t="e">
        <f aca="false">IF(A2572="","",IF(E2572="","",ROUND(+E2572*((1+D2572)^(1/12)-1),2)))</f>
        <v>#REF!</v>
      </c>
      <c r="I2572" s="662" t="e">
        <f aca="false">IF(A2572="","",+G2572-H2572)</f>
        <v>#REF!</v>
      </c>
      <c r="J2572" s="662" t="e">
        <f aca="false">IF(A2572="","",IF(#REF!="","",PMT((1+D2572)^(1/12)-1,(#REF!*12)-A2572+1,-E2572)))</f>
        <v>#REF!</v>
      </c>
    </row>
    <row r="2573" customFormat="false" ht="14.25" hidden="false" customHeight="false" outlineLevel="0" collapsed="false">
      <c r="A2573" s="660" t="e">
        <f aca="false">IF(A2572="","",IF(A2572=#REF!*12,"",+A2572+1))</f>
        <v>#REF!</v>
      </c>
      <c r="B2573" s="661" t="e">
        <f aca="false">IF(A2573="","",+B2572)</f>
        <v>#REF!</v>
      </c>
      <c r="C2573" s="661" t="e">
        <f aca="false">IF(A2573="","",IF(#REF!+'Plano Prestação Mensal Proposta'!A2573&gt;120,0,ROUND(IF(B2573&gt;0.045,(0.045*0.5),(0.5)*B2573),7)))</f>
        <v>#REF!</v>
      </c>
      <c r="D2573" s="661" t="e">
        <f aca="false">IF(A2573="","",+B2573-C2573)</f>
        <v>#REF!</v>
      </c>
      <c r="E2573" s="662" t="e">
        <f aca="false">IF(A2573="","",IF(F2572="","",+E2572-F2572))</f>
        <v>#REF!</v>
      </c>
      <c r="F2573" s="662" t="e">
        <f aca="false">IF(A2573="","",IF(J2573="","",+J2573-H2573))</f>
        <v>#REF!</v>
      </c>
      <c r="G2573" s="662" t="e">
        <f aca="false">IF(A2573="","",IF(E2573="","",ROUND(+E2573*((1+B2573)^(1/12)-1),2)))</f>
        <v>#REF!</v>
      </c>
      <c r="H2573" s="662" t="e">
        <f aca="false">IF(A2573="","",IF(E2573="","",ROUND(+E2573*((1+D2573)^(1/12)-1),2)))</f>
        <v>#REF!</v>
      </c>
      <c r="I2573" s="662" t="e">
        <f aca="false">IF(A2573="","",+G2573-H2573)</f>
        <v>#REF!</v>
      </c>
      <c r="J2573" s="662" t="e">
        <f aca="false">IF(A2573="","",IF(#REF!="","",PMT((1+D2573)^(1/12)-1,(#REF!*12)-A2573+1,-E2573)))</f>
        <v>#REF!</v>
      </c>
    </row>
    <row r="2574" customFormat="false" ht="14.25" hidden="false" customHeight="false" outlineLevel="0" collapsed="false">
      <c r="A2574" s="660" t="e">
        <f aca="false">IF(A2573="","",IF(A2573=#REF!*12,"",+A2573+1))</f>
        <v>#REF!</v>
      </c>
      <c r="B2574" s="661" t="e">
        <f aca="false">IF(A2574="","",+B2573)</f>
        <v>#REF!</v>
      </c>
      <c r="C2574" s="661" t="e">
        <f aca="false">IF(A2574="","",IF(#REF!+'Plano Prestação Mensal Proposta'!A2574&gt;120,0,ROUND(IF(B2574&gt;0.045,(0.045*0.5),(0.5)*B2574),7)))</f>
        <v>#REF!</v>
      </c>
      <c r="D2574" s="661" t="e">
        <f aca="false">IF(A2574="","",+B2574-C2574)</f>
        <v>#REF!</v>
      </c>
      <c r="E2574" s="662" t="e">
        <f aca="false">IF(A2574="","",IF(F2573="","",+E2573-F2573))</f>
        <v>#REF!</v>
      </c>
      <c r="F2574" s="662" t="e">
        <f aca="false">IF(A2574="","",IF(J2574="","",+J2574-H2574))</f>
        <v>#REF!</v>
      </c>
      <c r="G2574" s="662" t="e">
        <f aca="false">IF(A2574="","",IF(E2574="","",ROUND(+E2574*((1+B2574)^(1/12)-1),2)))</f>
        <v>#REF!</v>
      </c>
      <c r="H2574" s="662" t="e">
        <f aca="false">IF(A2574="","",IF(E2574="","",ROUND(+E2574*((1+D2574)^(1/12)-1),2)))</f>
        <v>#REF!</v>
      </c>
      <c r="I2574" s="662" t="e">
        <f aca="false">IF(A2574="","",+G2574-H2574)</f>
        <v>#REF!</v>
      </c>
      <c r="J2574" s="662" t="e">
        <f aca="false">IF(A2574="","",IF(#REF!="","",PMT((1+D2574)^(1/12)-1,(#REF!*12)-A2574+1,-E2574)))</f>
        <v>#REF!</v>
      </c>
    </row>
    <row r="2575" customFormat="false" ht="14.25" hidden="false" customHeight="false" outlineLevel="0" collapsed="false">
      <c r="A2575" s="660" t="e">
        <f aca="false">IF(A2574="","",IF(A2574=#REF!*12,"",+A2574+1))</f>
        <v>#REF!</v>
      </c>
      <c r="B2575" s="661" t="e">
        <f aca="false">IF(A2575="","",+B2574)</f>
        <v>#REF!</v>
      </c>
      <c r="C2575" s="661" t="e">
        <f aca="false">IF(A2575="","",IF(#REF!+'Plano Prestação Mensal Proposta'!A2575&gt;120,0,ROUND(IF(B2575&gt;0.045,(0.045*0.5),(0.5)*B2575),7)))</f>
        <v>#REF!</v>
      </c>
      <c r="D2575" s="661" t="e">
        <f aca="false">IF(A2575="","",+B2575-C2575)</f>
        <v>#REF!</v>
      </c>
      <c r="E2575" s="662" t="e">
        <f aca="false">IF(A2575="","",IF(F2574="","",+E2574-F2574))</f>
        <v>#REF!</v>
      </c>
      <c r="F2575" s="662" t="e">
        <f aca="false">IF(A2575="","",IF(J2575="","",+J2575-H2575))</f>
        <v>#REF!</v>
      </c>
      <c r="G2575" s="662" t="e">
        <f aca="false">IF(A2575="","",IF(E2575="","",ROUND(+E2575*((1+B2575)^(1/12)-1),2)))</f>
        <v>#REF!</v>
      </c>
      <c r="H2575" s="662" t="e">
        <f aca="false">IF(A2575="","",IF(E2575="","",ROUND(+E2575*((1+D2575)^(1/12)-1),2)))</f>
        <v>#REF!</v>
      </c>
      <c r="I2575" s="662" t="e">
        <f aca="false">IF(A2575="","",+G2575-H2575)</f>
        <v>#REF!</v>
      </c>
      <c r="J2575" s="662" t="e">
        <f aca="false">IF(A2575="","",IF(#REF!="","",PMT((1+D2575)^(1/12)-1,(#REF!*12)-A2575+1,-E2575)))</f>
        <v>#REF!</v>
      </c>
    </row>
    <row r="2576" customFormat="false" ht="14.25" hidden="false" customHeight="false" outlineLevel="0" collapsed="false">
      <c r="A2576" s="660" t="e">
        <f aca="false">IF(A2575="","",IF(A2575=#REF!*12,"",+A2575+1))</f>
        <v>#REF!</v>
      </c>
      <c r="B2576" s="661" t="e">
        <f aca="false">IF(A2576="","",+B2575)</f>
        <v>#REF!</v>
      </c>
      <c r="C2576" s="661" t="e">
        <f aca="false">IF(A2576="","",IF(#REF!+'Plano Prestação Mensal Proposta'!A2576&gt;120,0,ROUND(IF(B2576&gt;0.045,(0.045*0.5),(0.5)*B2576),7)))</f>
        <v>#REF!</v>
      </c>
      <c r="D2576" s="661" t="e">
        <f aca="false">IF(A2576="","",+B2576-C2576)</f>
        <v>#REF!</v>
      </c>
      <c r="E2576" s="662" t="e">
        <f aca="false">IF(A2576="","",IF(F2575="","",+E2575-F2575))</f>
        <v>#REF!</v>
      </c>
      <c r="F2576" s="662" t="e">
        <f aca="false">IF(A2576="","",IF(J2576="","",+J2576-H2576))</f>
        <v>#REF!</v>
      </c>
      <c r="G2576" s="662" t="e">
        <f aca="false">IF(A2576="","",IF(E2576="","",ROUND(+E2576*((1+B2576)^(1/12)-1),2)))</f>
        <v>#REF!</v>
      </c>
      <c r="H2576" s="662" t="e">
        <f aca="false">IF(A2576="","",IF(E2576="","",ROUND(+E2576*((1+D2576)^(1/12)-1),2)))</f>
        <v>#REF!</v>
      </c>
      <c r="I2576" s="662" t="e">
        <f aca="false">IF(A2576="","",+G2576-H2576)</f>
        <v>#REF!</v>
      </c>
      <c r="J2576" s="662" t="e">
        <f aca="false">IF(A2576="","",IF(#REF!="","",PMT((1+D2576)^(1/12)-1,(#REF!*12)-A2576+1,-E2576)))</f>
        <v>#REF!</v>
      </c>
    </row>
    <row r="2577" customFormat="false" ht="14.25" hidden="false" customHeight="false" outlineLevel="0" collapsed="false">
      <c r="A2577" s="660" t="e">
        <f aca="false">IF(A2576="","",IF(A2576=#REF!*12,"",+A2576+1))</f>
        <v>#REF!</v>
      </c>
      <c r="B2577" s="661" t="e">
        <f aca="false">IF(A2577="","",+B2576)</f>
        <v>#REF!</v>
      </c>
      <c r="C2577" s="661" t="e">
        <f aca="false">IF(A2577="","",IF(#REF!+'Plano Prestação Mensal Proposta'!A2577&gt;120,0,ROUND(IF(B2577&gt;0.045,(0.045*0.5),(0.5)*B2577),7)))</f>
        <v>#REF!</v>
      </c>
      <c r="D2577" s="661" t="e">
        <f aca="false">IF(A2577="","",+B2577-C2577)</f>
        <v>#REF!</v>
      </c>
      <c r="E2577" s="662" t="e">
        <f aca="false">IF(A2577="","",IF(F2576="","",+E2576-F2576))</f>
        <v>#REF!</v>
      </c>
      <c r="F2577" s="662" t="e">
        <f aca="false">IF(A2577="","",IF(J2577="","",+J2577-H2577))</f>
        <v>#REF!</v>
      </c>
      <c r="G2577" s="662" t="e">
        <f aca="false">IF(A2577="","",IF(E2577="","",ROUND(+E2577*((1+B2577)^(1/12)-1),2)))</f>
        <v>#REF!</v>
      </c>
      <c r="H2577" s="662" t="e">
        <f aca="false">IF(A2577="","",IF(E2577="","",ROUND(+E2577*((1+D2577)^(1/12)-1),2)))</f>
        <v>#REF!</v>
      </c>
      <c r="I2577" s="662" t="e">
        <f aca="false">IF(A2577="","",+G2577-H2577)</f>
        <v>#REF!</v>
      </c>
      <c r="J2577" s="662" t="e">
        <f aca="false">IF(A2577="","",IF(#REF!="","",PMT((1+D2577)^(1/12)-1,(#REF!*12)-A2577+1,-E2577)))</f>
        <v>#REF!</v>
      </c>
    </row>
    <row r="2578" customFormat="false" ht="14.25" hidden="false" customHeight="false" outlineLevel="0" collapsed="false">
      <c r="A2578" s="660" t="e">
        <f aca="false">IF(A2577="","",IF(A2577=#REF!*12,"",+A2577+1))</f>
        <v>#REF!</v>
      </c>
      <c r="B2578" s="661" t="e">
        <f aca="false">IF(A2578="","",+B2577)</f>
        <v>#REF!</v>
      </c>
      <c r="C2578" s="661" t="e">
        <f aca="false">IF(A2578="","",IF(#REF!+'Plano Prestação Mensal Proposta'!A2578&gt;120,0,ROUND(IF(B2578&gt;0.045,(0.045*0.5),(0.5)*B2578),7)))</f>
        <v>#REF!</v>
      </c>
      <c r="D2578" s="661" t="e">
        <f aca="false">IF(A2578="","",+B2578-C2578)</f>
        <v>#REF!</v>
      </c>
      <c r="E2578" s="662" t="e">
        <f aca="false">IF(A2578="","",IF(F2577="","",+E2577-F2577))</f>
        <v>#REF!</v>
      </c>
      <c r="F2578" s="662" t="e">
        <f aca="false">IF(A2578="","",IF(J2578="","",+J2578-H2578))</f>
        <v>#REF!</v>
      </c>
      <c r="G2578" s="662" t="e">
        <f aca="false">IF(A2578="","",IF(E2578="","",ROUND(+E2578*((1+B2578)^(1/12)-1),2)))</f>
        <v>#REF!</v>
      </c>
      <c r="H2578" s="662" t="e">
        <f aca="false">IF(A2578="","",IF(E2578="","",ROUND(+E2578*((1+D2578)^(1/12)-1),2)))</f>
        <v>#REF!</v>
      </c>
      <c r="I2578" s="662" t="e">
        <f aca="false">IF(A2578="","",+G2578-H2578)</f>
        <v>#REF!</v>
      </c>
      <c r="J2578" s="662" t="e">
        <f aca="false">IF(A2578="","",IF(#REF!="","",PMT((1+D2578)^(1/12)-1,(#REF!*12)-A2578+1,-E2578)))</f>
        <v>#REF!</v>
      </c>
    </row>
    <row r="2579" customFormat="false" ht="14.25" hidden="false" customHeight="false" outlineLevel="0" collapsed="false">
      <c r="A2579" s="660" t="e">
        <f aca="false">IF(A2578="","",IF(A2578=#REF!*12,"",+A2578+1))</f>
        <v>#REF!</v>
      </c>
      <c r="B2579" s="661" t="e">
        <f aca="false">IF(A2579="","",+B2578)</f>
        <v>#REF!</v>
      </c>
      <c r="C2579" s="661" t="e">
        <f aca="false">IF(A2579="","",IF(#REF!+'Plano Prestação Mensal Proposta'!A2579&gt;120,0,ROUND(IF(B2579&gt;0.045,(0.045*0.5),(0.5)*B2579),7)))</f>
        <v>#REF!</v>
      </c>
      <c r="D2579" s="661" t="e">
        <f aca="false">IF(A2579="","",+B2579-C2579)</f>
        <v>#REF!</v>
      </c>
      <c r="E2579" s="662" t="e">
        <f aca="false">IF(A2579="","",IF(F2578="","",+E2578-F2578))</f>
        <v>#REF!</v>
      </c>
      <c r="F2579" s="662" t="e">
        <f aca="false">IF(A2579="","",IF(J2579="","",+J2579-H2579))</f>
        <v>#REF!</v>
      </c>
      <c r="G2579" s="662" t="e">
        <f aca="false">IF(A2579="","",IF(E2579="","",ROUND(+E2579*((1+B2579)^(1/12)-1),2)))</f>
        <v>#REF!</v>
      </c>
      <c r="H2579" s="662" t="e">
        <f aca="false">IF(A2579="","",IF(E2579="","",ROUND(+E2579*((1+D2579)^(1/12)-1),2)))</f>
        <v>#REF!</v>
      </c>
      <c r="I2579" s="662" t="e">
        <f aca="false">IF(A2579="","",+G2579-H2579)</f>
        <v>#REF!</v>
      </c>
      <c r="J2579" s="662" t="e">
        <f aca="false">IF(A2579="","",IF(#REF!="","",PMT((1+D2579)^(1/12)-1,(#REF!*12)-A2579+1,-E2579)))</f>
        <v>#REF!</v>
      </c>
    </row>
    <row r="2580" customFormat="false" ht="14.25" hidden="false" customHeight="false" outlineLevel="0" collapsed="false">
      <c r="A2580" s="660" t="e">
        <f aca="false">IF(A2579="","",IF(A2579=#REF!*12,"",+A2579+1))</f>
        <v>#REF!</v>
      </c>
      <c r="B2580" s="661" t="e">
        <f aca="false">IF(A2580="","",+B2579)</f>
        <v>#REF!</v>
      </c>
      <c r="C2580" s="661" t="e">
        <f aca="false">IF(A2580="","",IF(#REF!+'Plano Prestação Mensal Proposta'!A2580&gt;120,0,ROUND(IF(B2580&gt;0.045,(0.045*0.5),(0.5)*B2580),7)))</f>
        <v>#REF!</v>
      </c>
      <c r="D2580" s="661" t="e">
        <f aca="false">IF(A2580="","",+B2580-C2580)</f>
        <v>#REF!</v>
      </c>
      <c r="E2580" s="662" t="e">
        <f aca="false">IF(A2580="","",IF(F2579="","",+E2579-F2579))</f>
        <v>#REF!</v>
      </c>
      <c r="F2580" s="662" t="e">
        <f aca="false">IF(A2580="","",IF(J2580="","",+J2580-H2580))</f>
        <v>#REF!</v>
      </c>
      <c r="G2580" s="662" t="e">
        <f aca="false">IF(A2580="","",IF(E2580="","",ROUND(+E2580*((1+B2580)^(1/12)-1),2)))</f>
        <v>#REF!</v>
      </c>
      <c r="H2580" s="662" t="e">
        <f aca="false">IF(A2580="","",IF(E2580="","",ROUND(+E2580*((1+D2580)^(1/12)-1),2)))</f>
        <v>#REF!</v>
      </c>
      <c r="I2580" s="662" t="e">
        <f aca="false">IF(A2580="","",+G2580-H2580)</f>
        <v>#REF!</v>
      </c>
      <c r="J2580" s="662" t="e">
        <f aca="false">IF(A2580="","",IF(#REF!="","",PMT((1+D2580)^(1/12)-1,(#REF!*12)-A2580+1,-E2580)))</f>
        <v>#REF!</v>
      </c>
    </row>
    <row r="2581" customFormat="false" ht="14.25" hidden="false" customHeight="false" outlineLevel="0" collapsed="false">
      <c r="A2581" s="660" t="e">
        <f aca="false">IF(A2580="","",IF(A2580=#REF!*12,"",+A2580+1))</f>
        <v>#REF!</v>
      </c>
      <c r="B2581" s="661" t="e">
        <f aca="false">IF(A2581="","",+B2580)</f>
        <v>#REF!</v>
      </c>
      <c r="C2581" s="661" t="e">
        <f aca="false">IF(A2581="","",IF(#REF!+'Plano Prestação Mensal Proposta'!A2581&gt;120,0,ROUND(IF(B2581&gt;0.045,(0.045*0.5),(0.5)*B2581),7)))</f>
        <v>#REF!</v>
      </c>
      <c r="D2581" s="661" t="e">
        <f aca="false">IF(A2581="","",+B2581-C2581)</f>
        <v>#REF!</v>
      </c>
      <c r="E2581" s="662" t="e">
        <f aca="false">IF(A2581="","",IF(F2580="","",+E2580-F2580))</f>
        <v>#REF!</v>
      </c>
      <c r="F2581" s="662" t="e">
        <f aca="false">IF(A2581="","",IF(J2581="","",+J2581-H2581))</f>
        <v>#REF!</v>
      </c>
      <c r="G2581" s="662" t="e">
        <f aca="false">IF(A2581="","",IF(E2581="","",ROUND(+E2581*((1+B2581)^(1/12)-1),2)))</f>
        <v>#REF!</v>
      </c>
      <c r="H2581" s="662" t="e">
        <f aca="false">IF(A2581="","",IF(E2581="","",ROUND(+E2581*((1+D2581)^(1/12)-1),2)))</f>
        <v>#REF!</v>
      </c>
      <c r="I2581" s="662" t="e">
        <f aca="false">IF(A2581="","",+G2581-H2581)</f>
        <v>#REF!</v>
      </c>
      <c r="J2581" s="662" t="e">
        <f aca="false">IF(A2581="","",IF(#REF!="","",PMT((1+D2581)^(1/12)-1,(#REF!*12)-A2581+1,-E2581)))</f>
        <v>#REF!</v>
      </c>
    </row>
    <row r="2582" customFormat="false" ht="14.25" hidden="false" customHeight="false" outlineLevel="0" collapsed="false">
      <c r="A2582" s="660" t="e">
        <f aca="false">IF(A2581="","",IF(A2581=#REF!*12,"",+A2581+1))</f>
        <v>#REF!</v>
      </c>
      <c r="B2582" s="661" t="e">
        <f aca="false">IF(A2582="","",+B2581)</f>
        <v>#REF!</v>
      </c>
      <c r="C2582" s="661" t="e">
        <f aca="false">IF(A2582="","",IF(#REF!+'Plano Prestação Mensal Proposta'!A2582&gt;120,0,ROUND(IF(B2582&gt;0.045,(0.045*0.5),(0.5)*B2582),7)))</f>
        <v>#REF!</v>
      </c>
      <c r="D2582" s="661" t="e">
        <f aca="false">IF(A2582="","",+B2582-C2582)</f>
        <v>#REF!</v>
      </c>
      <c r="E2582" s="662" t="e">
        <f aca="false">IF(A2582="","",IF(F2581="","",+E2581-F2581))</f>
        <v>#REF!</v>
      </c>
      <c r="F2582" s="662" t="e">
        <f aca="false">IF(A2582="","",IF(J2582="","",+J2582-H2582))</f>
        <v>#REF!</v>
      </c>
      <c r="G2582" s="662" t="e">
        <f aca="false">IF(A2582="","",IF(E2582="","",ROUND(+E2582*((1+B2582)^(1/12)-1),2)))</f>
        <v>#REF!</v>
      </c>
      <c r="H2582" s="662" t="e">
        <f aca="false">IF(A2582="","",IF(E2582="","",ROUND(+E2582*((1+D2582)^(1/12)-1),2)))</f>
        <v>#REF!</v>
      </c>
      <c r="I2582" s="662" t="e">
        <f aca="false">IF(A2582="","",+G2582-H2582)</f>
        <v>#REF!</v>
      </c>
      <c r="J2582" s="662" t="e">
        <f aca="false">IF(A2582="","",IF(#REF!="","",PMT((1+D2582)^(1/12)-1,(#REF!*12)-A2582+1,-E2582)))</f>
        <v>#REF!</v>
      </c>
    </row>
    <row r="2583" customFormat="false" ht="14.25" hidden="false" customHeight="false" outlineLevel="0" collapsed="false">
      <c r="A2583" s="660" t="e">
        <f aca="false">IF(A2582="","",IF(A2582=#REF!*12,"",+A2582+1))</f>
        <v>#REF!</v>
      </c>
      <c r="B2583" s="661" t="e">
        <f aca="false">IF(A2583="","",+B2582)</f>
        <v>#REF!</v>
      </c>
      <c r="C2583" s="661" t="e">
        <f aca="false">IF(A2583="","",IF(#REF!+'Plano Prestação Mensal Proposta'!A2583&gt;120,0,ROUND(IF(B2583&gt;0.045,(0.045*0.5),(0.5)*B2583),7)))</f>
        <v>#REF!</v>
      </c>
      <c r="D2583" s="661" t="e">
        <f aca="false">IF(A2583="","",+B2583-C2583)</f>
        <v>#REF!</v>
      </c>
      <c r="E2583" s="662" t="e">
        <f aca="false">IF(A2583="","",IF(F2582="","",+E2582-F2582))</f>
        <v>#REF!</v>
      </c>
      <c r="F2583" s="662" t="e">
        <f aca="false">IF(A2583="","",IF(J2583="","",+J2583-H2583))</f>
        <v>#REF!</v>
      </c>
      <c r="G2583" s="662" t="e">
        <f aca="false">IF(A2583="","",IF(E2583="","",ROUND(+E2583*((1+B2583)^(1/12)-1),2)))</f>
        <v>#REF!</v>
      </c>
      <c r="H2583" s="662" t="e">
        <f aca="false">IF(A2583="","",IF(E2583="","",ROUND(+E2583*((1+D2583)^(1/12)-1),2)))</f>
        <v>#REF!</v>
      </c>
      <c r="I2583" s="662" t="e">
        <f aca="false">IF(A2583="","",+G2583-H2583)</f>
        <v>#REF!</v>
      </c>
      <c r="J2583" s="662" t="e">
        <f aca="false">IF(A2583="","",IF(#REF!="","",PMT((1+D2583)^(1/12)-1,(#REF!*12)-A2583+1,-E2583)))</f>
        <v>#REF!</v>
      </c>
    </row>
    <row r="2584" customFormat="false" ht="14.25" hidden="false" customHeight="false" outlineLevel="0" collapsed="false">
      <c r="A2584" s="660" t="e">
        <f aca="false">IF(A2583="","",IF(A2583=#REF!*12,"",+A2583+1))</f>
        <v>#REF!</v>
      </c>
      <c r="B2584" s="661" t="e">
        <f aca="false">IF(A2584="","",+B2583)</f>
        <v>#REF!</v>
      </c>
      <c r="C2584" s="661" t="e">
        <f aca="false">IF(A2584="","",IF(#REF!+'Plano Prestação Mensal Proposta'!A2584&gt;120,0,ROUND(IF(B2584&gt;0.045,(0.045*0.5),(0.5)*B2584),7)))</f>
        <v>#REF!</v>
      </c>
      <c r="D2584" s="661" t="e">
        <f aca="false">IF(A2584="","",+B2584-C2584)</f>
        <v>#REF!</v>
      </c>
      <c r="E2584" s="662" t="e">
        <f aca="false">IF(A2584="","",IF(F2583="","",+E2583-F2583))</f>
        <v>#REF!</v>
      </c>
      <c r="F2584" s="662" t="e">
        <f aca="false">IF(A2584="","",IF(J2584="","",+J2584-H2584))</f>
        <v>#REF!</v>
      </c>
      <c r="G2584" s="662" t="e">
        <f aca="false">IF(A2584="","",IF(E2584="","",ROUND(+E2584*((1+B2584)^(1/12)-1),2)))</f>
        <v>#REF!</v>
      </c>
      <c r="H2584" s="662" t="e">
        <f aca="false">IF(A2584="","",IF(E2584="","",ROUND(+E2584*((1+D2584)^(1/12)-1),2)))</f>
        <v>#REF!</v>
      </c>
      <c r="I2584" s="662" t="e">
        <f aca="false">IF(A2584="","",+G2584-H2584)</f>
        <v>#REF!</v>
      </c>
      <c r="J2584" s="662" t="e">
        <f aca="false">IF(A2584="","",IF(#REF!="","",PMT((1+D2584)^(1/12)-1,(#REF!*12)-A2584+1,-E2584)))</f>
        <v>#REF!</v>
      </c>
    </row>
    <row r="2585" customFormat="false" ht="14.25" hidden="false" customHeight="false" outlineLevel="0" collapsed="false">
      <c r="A2585" s="660" t="e">
        <f aca="false">IF(A2584="","",IF(A2584=#REF!*12,"",+A2584+1))</f>
        <v>#REF!</v>
      </c>
      <c r="B2585" s="661" t="e">
        <f aca="false">IF(A2585="","",+B2584)</f>
        <v>#REF!</v>
      </c>
      <c r="C2585" s="661" t="e">
        <f aca="false">IF(A2585="","",IF(#REF!+'Plano Prestação Mensal Proposta'!A2585&gt;120,0,ROUND(IF(B2585&gt;0.045,(0.045*0.5),(0.5)*B2585),7)))</f>
        <v>#REF!</v>
      </c>
      <c r="D2585" s="661" t="e">
        <f aca="false">IF(A2585="","",+B2585-C2585)</f>
        <v>#REF!</v>
      </c>
      <c r="E2585" s="662" t="e">
        <f aca="false">IF(A2585="","",IF(F2584="","",+E2584-F2584))</f>
        <v>#REF!</v>
      </c>
      <c r="F2585" s="662" t="e">
        <f aca="false">IF(A2585="","",IF(J2585="","",+J2585-H2585))</f>
        <v>#REF!</v>
      </c>
      <c r="G2585" s="662" t="e">
        <f aca="false">IF(A2585="","",IF(E2585="","",ROUND(+E2585*((1+B2585)^(1/12)-1),2)))</f>
        <v>#REF!</v>
      </c>
      <c r="H2585" s="662" t="e">
        <f aca="false">IF(A2585="","",IF(E2585="","",ROUND(+E2585*((1+D2585)^(1/12)-1),2)))</f>
        <v>#REF!</v>
      </c>
      <c r="I2585" s="662" t="e">
        <f aca="false">IF(A2585="","",+G2585-H2585)</f>
        <v>#REF!</v>
      </c>
      <c r="J2585" s="662" t="e">
        <f aca="false">IF(A2585="","",IF(#REF!="","",PMT((1+D2585)^(1/12)-1,(#REF!*12)-A2585+1,-E2585)))</f>
        <v>#REF!</v>
      </c>
    </row>
    <row r="2586" customFormat="false" ht="14.25" hidden="false" customHeight="false" outlineLevel="0" collapsed="false">
      <c r="A2586" s="660" t="e">
        <f aca="false">IF(A2585="","",IF(A2585=#REF!*12,"",+A2585+1))</f>
        <v>#REF!</v>
      </c>
      <c r="B2586" s="661" t="e">
        <f aca="false">IF(A2586="","",+B2585)</f>
        <v>#REF!</v>
      </c>
      <c r="C2586" s="661" t="e">
        <f aca="false">IF(A2586="","",IF(#REF!+'Plano Prestação Mensal Proposta'!A2586&gt;120,0,ROUND(IF(B2586&gt;0.045,(0.045*0.5),(0.5)*B2586),7)))</f>
        <v>#REF!</v>
      </c>
      <c r="D2586" s="661" t="e">
        <f aca="false">IF(A2586="","",+B2586-C2586)</f>
        <v>#REF!</v>
      </c>
      <c r="E2586" s="662" t="e">
        <f aca="false">IF(A2586="","",IF(F2585="","",+E2585-F2585))</f>
        <v>#REF!</v>
      </c>
      <c r="F2586" s="662" t="e">
        <f aca="false">IF(A2586="","",IF(J2586="","",+J2586-H2586))</f>
        <v>#REF!</v>
      </c>
      <c r="G2586" s="662" t="e">
        <f aca="false">IF(A2586="","",IF(E2586="","",ROUND(+E2586*((1+B2586)^(1/12)-1),2)))</f>
        <v>#REF!</v>
      </c>
      <c r="H2586" s="662" t="e">
        <f aca="false">IF(A2586="","",IF(E2586="","",ROUND(+E2586*((1+D2586)^(1/12)-1),2)))</f>
        <v>#REF!</v>
      </c>
      <c r="I2586" s="662" t="e">
        <f aca="false">IF(A2586="","",+G2586-H2586)</f>
        <v>#REF!</v>
      </c>
      <c r="J2586" s="662" t="e">
        <f aca="false">IF(A2586="","",IF(#REF!="","",PMT((1+D2586)^(1/12)-1,(#REF!*12)-A2586+1,-E2586)))</f>
        <v>#REF!</v>
      </c>
    </row>
    <row r="2587" customFormat="false" ht="14.25" hidden="false" customHeight="false" outlineLevel="0" collapsed="false">
      <c r="A2587" s="660" t="e">
        <f aca="false">IF(A2586="","",IF(A2586=#REF!*12,"",+A2586+1))</f>
        <v>#REF!</v>
      </c>
      <c r="B2587" s="661" t="e">
        <f aca="false">IF(A2587="","",+B2586)</f>
        <v>#REF!</v>
      </c>
      <c r="C2587" s="661" t="e">
        <f aca="false">IF(A2587="","",IF(#REF!+'Plano Prestação Mensal Proposta'!A2587&gt;120,0,ROUND(IF(B2587&gt;0.045,(0.045*0.5),(0.5)*B2587),7)))</f>
        <v>#REF!</v>
      </c>
      <c r="D2587" s="661" t="e">
        <f aca="false">IF(A2587="","",+B2587-C2587)</f>
        <v>#REF!</v>
      </c>
      <c r="E2587" s="662" t="e">
        <f aca="false">IF(A2587="","",IF(F2586="","",+E2586-F2586))</f>
        <v>#REF!</v>
      </c>
      <c r="F2587" s="662" t="e">
        <f aca="false">IF(A2587="","",IF(J2587="","",+J2587-H2587))</f>
        <v>#REF!</v>
      </c>
      <c r="G2587" s="662" t="e">
        <f aca="false">IF(A2587="","",IF(E2587="","",ROUND(+E2587*((1+B2587)^(1/12)-1),2)))</f>
        <v>#REF!</v>
      </c>
      <c r="H2587" s="662" t="e">
        <f aca="false">IF(A2587="","",IF(E2587="","",ROUND(+E2587*((1+D2587)^(1/12)-1),2)))</f>
        <v>#REF!</v>
      </c>
      <c r="I2587" s="662" t="e">
        <f aca="false">IF(A2587="","",+G2587-H2587)</f>
        <v>#REF!</v>
      </c>
      <c r="J2587" s="662" t="e">
        <f aca="false">IF(A2587="","",IF(#REF!="","",PMT((1+D2587)^(1/12)-1,(#REF!*12)-A2587+1,-E2587)))</f>
        <v>#REF!</v>
      </c>
    </row>
    <row r="2588" customFormat="false" ht="14.25" hidden="false" customHeight="false" outlineLevel="0" collapsed="false">
      <c r="A2588" s="660" t="e">
        <f aca="false">IF(A2587="","",IF(A2587=#REF!*12,"",+A2587+1))</f>
        <v>#REF!</v>
      </c>
      <c r="B2588" s="661" t="e">
        <f aca="false">IF(A2588="","",+B2587)</f>
        <v>#REF!</v>
      </c>
      <c r="C2588" s="661" t="e">
        <f aca="false">IF(A2588="","",IF(#REF!+'Plano Prestação Mensal Proposta'!A2588&gt;120,0,ROUND(IF(B2588&gt;0.045,(0.045*0.5),(0.5)*B2588),7)))</f>
        <v>#REF!</v>
      </c>
      <c r="D2588" s="661" t="e">
        <f aca="false">IF(A2588="","",+B2588-C2588)</f>
        <v>#REF!</v>
      </c>
      <c r="E2588" s="662" t="e">
        <f aca="false">IF(A2588="","",IF(F2587="","",+E2587-F2587))</f>
        <v>#REF!</v>
      </c>
      <c r="F2588" s="662" t="e">
        <f aca="false">IF(A2588="","",IF(J2588="","",+J2588-H2588))</f>
        <v>#REF!</v>
      </c>
      <c r="G2588" s="662" t="e">
        <f aca="false">IF(A2588="","",IF(E2588="","",ROUND(+E2588*((1+B2588)^(1/12)-1),2)))</f>
        <v>#REF!</v>
      </c>
      <c r="H2588" s="662" t="e">
        <f aca="false">IF(A2588="","",IF(E2588="","",ROUND(+E2588*((1+D2588)^(1/12)-1),2)))</f>
        <v>#REF!</v>
      </c>
      <c r="I2588" s="662" t="e">
        <f aca="false">IF(A2588="","",+G2588-H2588)</f>
        <v>#REF!</v>
      </c>
      <c r="J2588" s="662" t="e">
        <f aca="false">IF(A2588="","",IF(#REF!="","",PMT((1+D2588)^(1/12)-1,(#REF!*12)-A2588+1,-E2588)))</f>
        <v>#REF!</v>
      </c>
    </row>
    <row r="2589" customFormat="false" ht="14.25" hidden="false" customHeight="false" outlineLevel="0" collapsed="false">
      <c r="A2589" s="660" t="e">
        <f aca="false">IF(A2588="","",IF(A2588=#REF!*12,"",+A2588+1))</f>
        <v>#REF!</v>
      </c>
      <c r="B2589" s="661" t="e">
        <f aca="false">IF(A2589="","",+B2588)</f>
        <v>#REF!</v>
      </c>
      <c r="C2589" s="661" t="e">
        <f aca="false">IF(A2589="","",IF(#REF!+'Plano Prestação Mensal Proposta'!A2589&gt;120,0,ROUND(IF(B2589&gt;0.045,(0.045*0.5),(0.5)*B2589),7)))</f>
        <v>#REF!</v>
      </c>
      <c r="D2589" s="661" t="e">
        <f aca="false">IF(A2589="","",+B2589-C2589)</f>
        <v>#REF!</v>
      </c>
      <c r="E2589" s="662" t="e">
        <f aca="false">IF(A2589="","",IF(F2588="","",+E2588-F2588))</f>
        <v>#REF!</v>
      </c>
      <c r="F2589" s="662" t="e">
        <f aca="false">IF(A2589="","",IF(J2589="","",+J2589-H2589))</f>
        <v>#REF!</v>
      </c>
      <c r="G2589" s="662" t="e">
        <f aca="false">IF(A2589="","",IF(E2589="","",ROUND(+E2589*((1+B2589)^(1/12)-1),2)))</f>
        <v>#REF!</v>
      </c>
      <c r="H2589" s="662" t="e">
        <f aca="false">IF(A2589="","",IF(E2589="","",ROUND(+E2589*((1+D2589)^(1/12)-1),2)))</f>
        <v>#REF!</v>
      </c>
      <c r="I2589" s="662" t="e">
        <f aca="false">IF(A2589="","",+G2589-H2589)</f>
        <v>#REF!</v>
      </c>
      <c r="J2589" s="662" t="e">
        <f aca="false">IF(A2589="","",IF(#REF!="","",PMT((1+D2589)^(1/12)-1,(#REF!*12)-A2589+1,-E2589)))</f>
        <v>#REF!</v>
      </c>
    </row>
    <row r="2590" customFormat="false" ht="14.25" hidden="false" customHeight="false" outlineLevel="0" collapsed="false">
      <c r="A2590" s="660" t="e">
        <f aca="false">IF(A2589="","",IF(A2589=#REF!*12,"",+A2589+1))</f>
        <v>#REF!</v>
      </c>
      <c r="B2590" s="661" t="e">
        <f aca="false">IF(A2590="","",+B2589)</f>
        <v>#REF!</v>
      </c>
      <c r="C2590" s="661" t="e">
        <f aca="false">IF(A2590="","",IF(#REF!+'Plano Prestação Mensal Proposta'!A2590&gt;120,0,ROUND(IF(B2590&gt;0.045,(0.045*0.5),(0.5)*B2590),7)))</f>
        <v>#REF!</v>
      </c>
      <c r="D2590" s="661" t="e">
        <f aca="false">IF(A2590="","",+B2590-C2590)</f>
        <v>#REF!</v>
      </c>
      <c r="E2590" s="662" t="e">
        <f aca="false">IF(A2590="","",IF(F2589="","",+E2589-F2589))</f>
        <v>#REF!</v>
      </c>
      <c r="F2590" s="662" t="e">
        <f aca="false">IF(A2590="","",IF(J2590="","",+J2590-H2590))</f>
        <v>#REF!</v>
      </c>
      <c r="G2590" s="662" t="e">
        <f aca="false">IF(A2590="","",IF(E2590="","",ROUND(+E2590*((1+B2590)^(1/12)-1),2)))</f>
        <v>#REF!</v>
      </c>
      <c r="H2590" s="662" t="e">
        <f aca="false">IF(A2590="","",IF(E2590="","",ROUND(+E2590*((1+D2590)^(1/12)-1),2)))</f>
        <v>#REF!</v>
      </c>
      <c r="I2590" s="662" t="e">
        <f aca="false">IF(A2590="","",+G2590-H2590)</f>
        <v>#REF!</v>
      </c>
      <c r="J2590" s="662" t="e">
        <f aca="false">IF(A2590="","",IF(#REF!="","",PMT((1+D2590)^(1/12)-1,(#REF!*12)-A2590+1,-E2590)))</f>
        <v>#REF!</v>
      </c>
    </row>
    <row r="2591" customFormat="false" ht="14.25" hidden="false" customHeight="false" outlineLevel="0" collapsed="false">
      <c r="A2591" s="660" t="e">
        <f aca="false">IF(A2590="","",IF(A2590=#REF!*12,"",+A2590+1))</f>
        <v>#REF!</v>
      </c>
      <c r="B2591" s="661" t="e">
        <f aca="false">IF(A2591="","",+B2590)</f>
        <v>#REF!</v>
      </c>
      <c r="C2591" s="661" t="e">
        <f aca="false">IF(A2591="","",IF(#REF!+'Plano Prestação Mensal Proposta'!A2591&gt;120,0,ROUND(IF(B2591&gt;0.045,(0.045*0.5),(0.5)*B2591),7)))</f>
        <v>#REF!</v>
      </c>
      <c r="D2591" s="661" t="e">
        <f aca="false">IF(A2591="","",+B2591-C2591)</f>
        <v>#REF!</v>
      </c>
      <c r="E2591" s="662" t="e">
        <f aca="false">IF(A2591="","",IF(F2590="","",+E2590-F2590))</f>
        <v>#REF!</v>
      </c>
      <c r="F2591" s="662" t="e">
        <f aca="false">IF(A2591="","",IF(J2591="","",+J2591-H2591))</f>
        <v>#REF!</v>
      </c>
      <c r="G2591" s="662" t="e">
        <f aca="false">IF(A2591="","",IF(E2591="","",ROUND(+E2591*((1+B2591)^(1/12)-1),2)))</f>
        <v>#REF!</v>
      </c>
      <c r="H2591" s="662" t="e">
        <f aca="false">IF(A2591="","",IF(E2591="","",ROUND(+E2591*((1+D2591)^(1/12)-1),2)))</f>
        <v>#REF!</v>
      </c>
      <c r="I2591" s="662" t="e">
        <f aca="false">IF(A2591="","",+G2591-H2591)</f>
        <v>#REF!</v>
      </c>
      <c r="J2591" s="662" t="e">
        <f aca="false">IF(A2591="","",IF(#REF!="","",PMT((1+D2591)^(1/12)-1,(#REF!*12)-A2591+1,-E2591)))</f>
        <v>#REF!</v>
      </c>
    </row>
    <row r="2592" customFormat="false" ht="14.25" hidden="false" customHeight="false" outlineLevel="0" collapsed="false">
      <c r="A2592" s="660" t="e">
        <f aca="false">IF(A2591="","",IF(A2591=#REF!*12,"",+A2591+1))</f>
        <v>#REF!</v>
      </c>
      <c r="B2592" s="661" t="e">
        <f aca="false">IF(A2592="","",+B2591)</f>
        <v>#REF!</v>
      </c>
      <c r="C2592" s="661" t="e">
        <f aca="false">IF(A2592="","",IF(#REF!+'Plano Prestação Mensal Proposta'!A2592&gt;120,0,ROUND(IF(B2592&gt;0.045,(0.045*0.5),(0.5)*B2592),7)))</f>
        <v>#REF!</v>
      </c>
      <c r="D2592" s="661" t="e">
        <f aca="false">IF(A2592="","",+B2592-C2592)</f>
        <v>#REF!</v>
      </c>
      <c r="E2592" s="662" t="e">
        <f aca="false">IF(A2592="","",IF(F2591="","",+E2591-F2591))</f>
        <v>#REF!</v>
      </c>
      <c r="F2592" s="662" t="e">
        <f aca="false">IF(A2592="","",IF(J2592="","",+J2592-H2592))</f>
        <v>#REF!</v>
      </c>
      <c r="G2592" s="662" t="e">
        <f aca="false">IF(A2592="","",IF(E2592="","",ROUND(+E2592*((1+B2592)^(1/12)-1),2)))</f>
        <v>#REF!</v>
      </c>
      <c r="H2592" s="662" t="e">
        <f aca="false">IF(A2592="","",IF(E2592="","",ROUND(+E2592*((1+D2592)^(1/12)-1),2)))</f>
        <v>#REF!</v>
      </c>
      <c r="I2592" s="662" t="e">
        <f aca="false">IF(A2592="","",+G2592-H2592)</f>
        <v>#REF!</v>
      </c>
      <c r="J2592" s="662" t="e">
        <f aca="false">IF(A2592="","",IF(#REF!="","",PMT((1+D2592)^(1/12)-1,(#REF!*12)-A2592+1,-E2592)))</f>
        <v>#REF!</v>
      </c>
    </row>
    <row r="2593" customFormat="false" ht="14.25" hidden="false" customHeight="false" outlineLevel="0" collapsed="false">
      <c r="A2593" s="660" t="e">
        <f aca="false">IF(A2592="","",IF(A2592=#REF!*12,"",+A2592+1))</f>
        <v>#REF!</v>
      </c>
      <c r="B2593" s="661" t="e">
        <f aca="false">IF(A2593="","",+B2592)</f>
        <v>#REF!</v>
      </c>
      <c r="C2593" s="661" t="e">
        <f aca="false">IF(A2593="","",IF(#REF!+'Plano Prestação Mensal Proposta'!A2593&gt;120,0,ROUND(IF(B2593&gt;0.045,(0.045*0.5),(0.5)*B2593),7)))</f>
        <v>#REF!</v>
      </c>
      <c r="D2593" s="661" t="e">
        <f aca="false">IF(A2593="","",+B2593-C2593)</f>
        <v>#REF!</v>
      </c>
      <c r="E2593" s="662" t="e">
        <f aca="false">IF(A2593="","",IF(F2592="","",+E2592-F2592))</f>
        <v>#REF!</v>
      </c>
      <c r="F2593" s="662" t="e">
        <f aca="false">IF(A2593="","",IF(J2593="","",+J2593-H2593))</f>
        <v>#REF!</v>
      </c>
      <c r="G2593" s="662" t="e">
        <f aca="false">IF(A2593="","",IF(E2593="","",ROUND(+E2593*((1+B2593)^(1/12)-1),2)))</f>
        <v>#REF!</v>
      </c>
      <c r="H2593" s="662" t="e">
        <f aca="false">IF(A2593="","",IF(E2593="","",ROUND(+E2593*((1+D2593)^(1/12)-1),2)))</f>
        <v>#REF!</v>
      </c>
      <c r="I2593" s="662" t="e">
        <f aca="false">IF(A2593="","",+G2593-H2593)</f>
        <v>#REF!</v>
      </c>
      <c r="J2593" s="662" t="e">
        <f aca="false">IF(A2593="","",IF(#REF!="","",PMT((1+D2593)^(1/12)-1,(#REF!*12)-A2593+1,-E2593)))</f>
        <v>#REF!</v>
      </c>
    </row>
    <row r="2594" customFormat="false" ht="14.25" hidden="false" customHeight="false" outlineLevel="0" collapsed="false">
      <c r="A2594" s="660" t="e">
        <f aca="false">IF(A2593="","",IF(A2593=#REF!*12,"",+A2593+1))</f>
        <v>#REF!</v>
      </c>
      <c r="B2594" s="661" t="e">
        <f aca="false">IF(A2594="","",+B2593)</f>
        <v>#REF!</v>
      </c>
      <c r="C2594" s="661" t="e">
        <f aca="false">IF(A2594="","",IF(#REF!+'Plano Prestação Mensal Proposta'!A2594&gt;120,0,ROUND(IF(B2594&gt;0.045,(0.045*0.5),(0.5)*B2594),7)))</f>
        <v>#REF!</v>
      </c>
      <c r="D2594" s="661" t="e">
        <f aca="false">IF(A2594="","",+B2594-C2594)</f>
        <v>#REF!</v>
      </c>
      <c r="E2594" s="662" t="e">
        <f aca="false">IF(A2594="","",IF(F2593="","",+E2593-F2593))</f>
        <v>#REF!</v>
      </c>
      <c r="F2594" s="662" t="e">
        <f aca="false">IF(A2594="","",IF(J2594="","",+J2594-H2594))</f>
        <v>#REF!</v>
      </c>
      <c r="G2594" s="662" t="e">
        <f aca="false">IF(A2594="","",IF(E2594="","",ROUND(+E2594*((1+B2594)^(1/12)-1),2)))</f>
        <v>#REF!</v>
      </c>
      <c r="H2594" s="662" t="e">
        <f aca="false">IF(A2594="","",IF(E2594="","",ROUND(+E2594*((1+D2594)^(1/12)-1),2)))</f>
        <v>#REF!</v>
      </c>
      <c r="I2594" s="662" t="e">
        <f aca="false">IF(A2594="","",+G2594-H2594)</f>
        <v>#REF!</v>
      </c>
      <c r="J2594" s="662" t="e">
        <f aca="false">IF(A2594="","",IF(#REF!="","",PMT((1+D2594)^(1/12)-1,(#REF!*12)-A2594+1,-E2594)))</f>
        <v>#REF!</v>
      </c>
    </row>
    <row r="2595" customFormat="false" ht="14.25" hidden="false" customHeight="false" outlineLevel="0" collapsed="false">
      <c r="A2595" s="660" t="e">
        <f aca="false">IF(A2594="","",IF(A2594=#REF!*12,"",+A2594+1))</f>
        <v>#REF!</v>
      </c>
      <c r="B2595" s="661" t="e">
        <f aca="false">IF(A2595="","",+B2594)</f>
        <v>#REF!</v>
      </c>
      <c r="C2595" s="661" t="e">
        <f aca="false">IF(A2595="","",IF(#REF!+'Plano Prestação Mensal Proposta'!A2595&gt;120,0,ROUND(IF(B2595&gt;0.045,(0.045*0.5),(0.5)*B2595),7)))</f>
        <v>#REF!</v>
      </c>
      <c r="D2595" s="661" t="e">
        <f aca="false">IF(A2595="","",+B2595-C2595)</f>
        <v>#REF!</v>
      </c>
      <c r="E2595" s="662" t="e">
        <f aca="false">IF(A2595="","",IF(F2594="","",+E2594-F2594))</f>
        <v>#REF!</v>
      </c>
      <c r="F2595" s="662" t="e">
        <f aca="false">IF(A2595="","",IF(J2595="","",+J2595-H2595))</f>
        <v>#REF!</v>
      </c>
      <c r="G2595" s="662" t="e">
        <f aca="false">IF(A2595="","",IF(E2595="","",ROUND(+E2595*((1+B2595)^(1/12)-1),2)))</f>
        <v>#REF!</v>
      </c>
      <c r="H2595" s="662" t="e">
        <f aca="false">IF(A2595="","",IF(E2595="","",ROUND(+E2595*((1+D2595)^(1/12)-1),2)))</f>
        <v>#REF!</v>
      </c>
      <c r="I2595" s="662" t="e">
        <f aca="false">IF(A2595="","",+G2595-H2595)</f>
        <v>#REF!</v>
      </c>
      <c r="J2595" s="662" t="e">
        <f aca="false">IF(A2595="","",IF(#REF!="","",PMT((1+D2595)^(1/12)-1,(#REF!*12)-A2595+1,-E2595)))</f>
        <v>#REF!</v>
      </c>
    </row>
    <row r="2596" customFormat="false" ht="14.25" hidden="false" customHeight="false" outlineLevel="0" collapsed="false">
      <c r="A2596" s="660" t="e">
        <f aca="false">IF(A2595="","",IF(A2595=#REF!*12,"",+A2595+1))</f>
        <v>#REF!</v>
      </c>
      <c r="B2596" s="661" t="e">
        <f aca="false">IF(A2596="","",+B2595)</f>
        <v>#REF!</v>
      </c>
      <c r="C2596" s="661" t="e">
        <f aca="false">IF(A2596="","",IF(#REF!+'Plano Prestação Mensal Proposta'!A2596&gt;120,0,ROUND(IF(B2596&gt;0.045,(0.045*0.5),(0.5)*B2596),7)))</f>
        <v>#REF!</v>
      </c>
      <c r="D2596" s="661" t="e">
        <f aca="false">IF(A2596="","",+B2596-C2596)</f>
        <v>#REF!</v>
      </c>
      <c r="E2596" s="662" t="e">
        <f aca="false">IF(A2596="","",IF(F2595="","",+E2595-F2595))</f>
        <v>#REF!</v>
      </c>
      <c r="F2596" s="662" t="e">
        <f aca="false">IF(A2596="","",IF(J2596="","",+J2596-H2596))</f>
        <v>#REF!</v>
      </c>
      <c r="G2596" s="662" t="e">
        <f aca="false">IF(A2596="","",IF(E2596="","",ROUND(+E2596*((1+B2596)^(1/12)-1),2)))</f>
        <v>#REF!</v>
      </c>
      <c r="H2596" s="662" t="e">
        <f aca="false">IF(A2596="","",IF(E2596="","",ROUND(+E2596*((1+D2596)^(1/12)-1),2)))</f>
        <v>#REF!</v>
      </c>
      <c r="I2596" s="662" t="e">
        <f aca="false">IF(A2596="","",+G2596-H2596)</f>
        <v>#REF!</v>
      </c>
      <c r="J2596" s="662" t="e">
        <f aca="false">IF(A2596="","",IF(#REF!="","",PMT((1+D2596)^(1/12)-1,(#REF!*12)-A2596+1,-E2596)))</f>
        <v>#REF!</v>
      </c>
    </row>
    <row r="2597" customFormat="false" ht="14.25" hidden="false" customHeight="false" outlineLevel="0" collapsed="false">
      <c r="A2597" s="660" t="e">
        <f aca="false">IF(A2596="","",IF(A2596=#REF!*12,"",+A2596+1))</f>
        <v>#REF!</v>
      </c>
      <c r="B2597" s="661" t="e">
        <f aca="false">IF(A2597="","",+B2596)</f>
        <v>#REF!</v>
      </c>
      <c r="C2597" s="661" t="e">
        <f aca="false">IF(A2597="","",IF(#REF!+'Plano Prestação Mensal Proposta'!A2597&gt;120,0,ROUND(IF(B2597&gt;0.045,(0.045*0.5),(0.5)*B2597),7)))</f>
        <v>#REF!</v>
      </c>
      <c r="D2597" s="661" t="e">
        <f aca="false">IF(A2597="","",+B2597-C2597)</f>
        <v>#REF!</v>
      </c>
      <c r="E2597" s="662" t="e">
        <f aca="false">IF(A2597="","",IF(F2596="","",+E2596-F2596))</f>
        <v>#REF!</v>
      </c>
      <c r="F2597" s="662" t="e">
        <f aca="false">IF(A2597="","",IF(J2597="","",+J2597-H2597))</f>
        <v>#REF!</v>
      </c>
      <c r="G2597" s="662" t="e">
        <f aca="false">IF(A2597="","",IF(E2597="","",ROUND(+E2597*((1+B2597)^(1/12)-1),2)))</f>
        <v>#REF!</v>
      </c>
      <c r="H2597" s="662" t="e">
        <f aca="false">IF(A2597="","",IF(E2597="","",ROUND(+E2597*((1+D2597)^(1/12)-1),2)))</f>
        <v>#REF!</v>
      </c>
      <c r="I2597" s="662" t="e">
        <f aca="false">IF(A2597="","",+G2597-H2597)</f>
        <v>#REF!</v>
      </c>
      <c r="J2597" s="662" t="e">
        <f aca="false">IF(A2597="","",IF(#REF!="","",PMT((1+D2597)^(1/12)-1,(#REF!*12)-A2597+1,-E2597)))</f>
        <v>#REF!</v>
      </c>
    </row>
    <row r="2598" customFormat="false" ht="14.25" hidden="false" customHeight="false" outlineLevel="0" collapsed="false">
      <c r="A2598" s="660" t="e">
        <f aca="false">IF(A2597="","",IF(A2597=#REF!*12,"",+A2597+1))</f>
        <v>#REF!</v>
      </c>
      <c r="B2598" s="661" t="e">
        <f aca="false">IF(A2598="","",+B2597)</f>
        <v>#REF!</v>
      </c>
      <c r="C2598" s="661" t="e">
        <f aca="false">IF(A2598="","",IF(#REF!+'Plano Prestação Mensal Proposta'!A2598&gt;120,0,ROUND(IF(B2598&gt;0.045,(0.045*0.5),(0.5)*B2598),7)))</f>
        <v>#REF!</v>
      </c>
      <c r="D2598" s="661" t="e">
        <f aca="false">IF(A2598="","",+B2598-C2598)</f>
        <v>#REF!</v>
      </c>
      <c r="E2598" s="662" t="e">
        <f aca="false">IF(A2598="","",IF(F2597="","",+E2597-F2597))</f>
        <v>#REF!</v>
      </c>
      <c r="F2598" s="662" t="e">
        <f aca="false">IF(A2598="","",IF(J2598="","",+J2598-H2598))</f>
        <v>#REF!</v>
      </c>
      <c r="G2598" s="662" t="e">
        <f aca="false">IF(A2598="","",IF(E2598="","",ROUND(+E2598*((1+B2598)^(1/12)-1),2)))</f>
        <v>#REF!</v>
      </c>
      <c r="H2598" s="662" t="e">
        <f aca="false">IF(A2598="","",IF(E2598="","",ROUND(+E2598*((1+D2598)^(1/12)-1),2)))</f>
        <v>#REF!</v>
      </c>
      <c r="I2598" s="662" t="e">
        <f aca="false">IF(A2598="","",+G2598-H2598)</f>
        <v>#REF!</v>
      </c>
      <c r="J2598" s="662" t="e">
        <f aca="false">IF(A2598="","",IF(#REF!="","",PMT((1+D2598)^(1/12)-1,(#REF!*12)-A2598+1,-E2598)))</f>
        <v>#REF!</v>
      </c>
    </row>
    <row r="2599" customFormat="false" ht="14.25" hidden="false" customHeight="false" outlineLevel="0" collapsed="false">
      <c r="A2599" s="660" t="e">
        <f aca="false">IF(A2598="","",IF(A2598=#REF!*12,"",+A2598+1))</f>
        <v>#REF!</v>
      </c>
      <c r="B2599" s="661" t="e">
        <f aca="false">IF(A2599="","",+B2598)</f>
        <v>#REF!</v>
      </c>
      <c r="C2599" s="661" t="e">
        <f aca="false">IF(A2599="","",IF(#REF!+'Plano Prestação Mensal Proposta'!A2599&gt;120,0,ROUND(IF(B2599&gt;0.045,(0.045*0.5),(0.5)*B2599),7)))</f>
        <v>#REF!</v>
      </c>
      <c r="D2599" s="661" t="e">
        <f aca="false">IF(A2599="","",+B2599-C2599)</f>
        <v>#REF!</v>
      </c>
      <c r="E2599" s="662" t="e">
        <f aca="false">IF(A2599="","",IF(F2598="","",+E2598-F2598))</f>
        <v>#REF!</v>
      </c>
      <c r="F2599" s="662" t="e">
        <f aca="false">IF(A2599="","",IF(J2599="","",+J2599-H2599))</f>
        <v>#REF!</v>
      </c>
      <c r="G2599" s="662" t="e">
        <f aca="false">IF(A2599="","",IF(E2599="","",ROUND(+E2599*((1+B2599)^(1/12)-1),2)))</f>
        <v>#REF!</v>
      </c>
      <c r="H2599" s="662" t="e">
        <f aca="false">IF(A2599="","",IF(E2599="","",ROUND(+E2599*((1+D2599)^(1/12)-1),2)))</f>
        <v>#REF!</v>
      </c>
      <c r="I2599" s="662" t="e">
        <f aca="false">IF(A2599="","",+G2599-H2599)</f>
        <v>#REF!</v>
      </c>
      <c r="J2599" s="662" t="e">
        <f aca="false">IF(A2599="","",IF(#REF!="","",PMT((1+D2599)^(1/12)-1,(#REF!*12)-A2599+1,-E2599)))</f>
        <v>#REF!</v>
      </c>
    </row>
    <row r="2600" customFormat="false" ht="14.25" hidden="false" customHeight="false" outlineLevel="0" collapsed="false">
      <c r="A2600" s="660" t="e">
        <f aca="false">IF(A2599="","",IF(A2599=#REF!*12,"",+A2599+1))</f>
        <v>#REF!</v>
      </c>
      <c r="B2600" s="661" t="e">
        <f aca="false">IF(A2600="","",+B2599)</f>
        <v>#REF!</v>
      </c>
      <c r="C2600" s="661" t="e">
        <f aca="false">IF(A2600="","",IF(#REF!+'Plano Prestação Mensal Proposta'!A2600&gt;120,0,ROUND(IF(B2600&gt;0.045,(0.045*0.5),(0.5)*B2600),7)))</f>
        <v>#REF!</v>
      </c>
      <c r="D2600" s="661" t="e">
        <f aca="false">IF(A2600="","",+B2600-C2600)</f>
        <v>#REF!</v>
      </c>
      <c r="E2600" s="662" t="e">
        <f aca="false">IF(A2600="","",IF(F2599="","",+E2599-F2599))</f>
        <v>#REF!</v>
      </c>
      <c r="F2600" s="662" t="e">
        <f aca="false">IF(A2600="","",IF(J2600="","",+J2600-H2600))</f>
        <v>#REF!</v>
      </c>
      <c r="G2600" s="662" t="e">
        <f aca="false">IF(A2600="","",IF(E2600="","",ROUND(+E2600*((1+B2600)^(1/12)-1),2)))</f>
        <v>#REF!</v>
      </c>
      <c r="H2600" s="662" t="e">
        <f aca="false">IF(A2600="","",IF(E2600="","",ROUND(+E2600*((1+D2600)^(1/12)-1),2)))</f>
        <v>#REF!</v>
      </c>
      <c r="I2600" s="662" t="e">
        <f aca="false">IF(A2600="","",+G2600-H2600)</f>
        <v>#REF!</v>
      </c>
      <c r="J2600" s="662" t="e">
        <f aca="false">IF(A2600="","",IF(#REF!="","",PMT((1+D2600)^(1/12)-1,(#REF!*12)-A2600+1,-E2600)))</f>
        <v>#REF!</v>
      </c>
    </row>
    <row r="2601" customFormat="false" ht="14.25" hidden="false" customHeight="false" outlineLevel="0" collapsed="false">
      <c r="A2601" s="660" t="e">
        <f aca="false">IF(A2600="","",IF(A2600=#REF!*12,"",+A2600+1))</f>
        <v>#REF!</v>
      </c>
      <c r="B2601" s="661" t="e">
        <f aca="false">IF(A2601="","",+B2600)</f>
        <v>#REF!</v>
      </c>
      <c r="C2601" s="661" t="e">
        <f aca="false">IF(A2601="","",IF(#REF!+'Plano Prestação Mensal Proposta'!A2601&gt;120,0,ROUND(IF(B2601&gt;0.045,(0.045*0.5),(0.5)*B2601),7)))</f>
        <v>#REF!</v>
      </c>
      <c r="D2601" s="661" t="e">
        <f aca="false">IF(A2601="","",+B2601-C2601)</f>
        <v>#REF!</v>
      </c>
      <c r="E2601" s="662" t="e">
        <f aca="false">IF(A2601="","",IF(F2600="","",+E2600-F2600))</f>
        <v>#REF!</v>
      </c>
      <c r="F2601" s="662" t="e">
        <f aca="false">IF(A2601="","",IF(J2601="","",+J2601-H2601))</f>
        <v>#REF!</v>
      </c>
      <c r="G2601" s="662" t="e">
        <f aca="false">IF(A2601="","",IF(E2601="","",ROUND(+E2601*((1+B2601)^(1/12)-1),2)))</f>
        <v>#REF!</v>
      </c>
      <c r="H2601" s="662" t="e">
        <f aca="false">IF(A2601="","",IF(E2601="","",ROUND(+E2601*((1+D2601)^(1/12)-1),2)))</f>
        <v>#REF!</v>
      </c>
      <c r="I2601" s="662" t="e">
        <f aca="false">IF(A2601="","",+G2601-H2601)</f>
        <v>#REF!</v>
      </c>
      <c r="J2601" s="662" t="e">
        <f aca="false">IF(A2601="","",IF(#REF!="","",PMT((1+D2601)^(1/12)-1,(#REF!*12)-A2601+1,-E2601)))</f>
        <v>#REF!</v>
      </c>
    </row>
    <row r="2602" customFormat="false" ht="14.25" hidden="false" customHeight="false" outlineLevel="0" collapsed="false">
      <c r="A2602" s="660" t="e">
        <f aca="false">IF(A2601="","",IF(A2601=#REF!*12,"",+A2601+1))</f>
        <v>#REF!</v>
      </c>
      <c r="B2602" s="661" t="e">
        <f aca="false">IF(A2602="","",+B2601)</f>
        <v>#REF!</v>
      </c>
      <c r="C2602" s="661" t="e">
        <f aca="false">IF(A2602="","",IF(#REF!+'Plano Prestação Mensal Proposta'!A2602&gt;120,0,ROUND(IF(B2602&gt;0.045,(0.045*0.5),(0.5)*B2602),7)))</f>
        <v>#REF!</v>
      </c>
      <c r="D2602" s="661" t="e">
        <f aca="false">IF(A2602="","",+B2602-C2602)</f>
        <v>#REF!</v>
      </c>
      <c r="E2602" s="662" t="e">
        <f aca="false">IF(A2602="","",IF(F2601="","",+E2601-F2601))</f>
        <v>#REF!</v>
      </c>
      <c r="F2602" s="662" t="e">
        <f aca="false">IF(A2602="","",IF(J2602="","",+J2602-H2602))</f>
        <v>#REF!</v>
      </c>
      <c r="G2602" s="662" t="e">
        <f aca="false">IF(A2602="","",IF(E2602="","",ROUND(+E2602*((1+B2602)^(1/12)-1),2)))</f>
        <v>#REF!</v>
      </c>
      <c r="H2602" s="662" t="e">
        <f aca="false">IF(A2602="","",IF(E2602="","",ROUND(+E2602*((1+D2602)^(1/12)-1),2)))</f>
        <v>#REF!</v>
      </c>
      <c r="I2602" s="662" t="e">
        <f aca="false">IF(A2602="","",+G2602-H2602)</f>
        <v>#REF!</v>
      </c>
      <c r="J2602" s="662" t="e">
        <f aca="false">IF(A2602="","",IF(#REF!="","",PMT((1+D2602)^(1/12)-1,(#REF!*12)-A2602+1,-E2602)))</f>
        <v>#REF!</v>
      </c>
    </row>
    <row r="2603" customFormat="false" ht="14.25" hidden="false" customHeight="false" outlineLevel="0" collapsed="false">
      <c r="A2603" s="660" t="e">
        <f aca="false">IF(A2602="","",IF(A2602=#REF!*12,"",+A2602+1))</f>
        <v>#REF!</v>
      </c>
      <c r="B2603" s="661" t="e">
        <f aca="false">IF(A2603="","",+B2602)</f>
        <v>#REF!</v>
      </c>
      <c r="C2603" s="661" t="e">
        <f aca="false">IF(A2603="","",IF(#REF!+'Plano Prestação Mensal Proposta'!A2603&gt;120,0,ROUND(IF(B2603&gt;0.045,(0.045*0.5),(0.5)*B2603),7)))</f>
        <v>#REF!</v>
      </c>
      <c r="D2603" s="661" t="e">
        <f aca="false">IF(A2603="","",+B2603-C2603)</f>
        <v>#REF!</v>
      </c>
      <c r="E2603" s="662" t="e">
        <f aca="false">IF(A2603="","",IF(F2602="","",+E2602-F2602))</f>
        <v>#REF!</v>
      </c>
      <c r="F2603" s="662" t="e">
        <f aca="false">IF(A2603="","",IF(J2603="","",+J2603-H2603))</f>
        <v>#REF!</v>
      </c>
      <c r="G2603" s="662" t="e">
        <f aca="false">IF(A2603="","",IF(E2603="","",ROUND(+E2603*((1+B2603)^(1/12)-1),2)))</f>
        <v>#REF!</v>
      </c>
      <c r="H2603" s="662" t="e">
        <f aca="false">IF(A2603="","",IF(E2603="","",ROUND(+E2603*((1+D2603)^(1/12)-1),2)))</f>
        <v>#REF!</v>
      </c>
      <c r="I2603" s="662" t="e">
        <f aca="false">IF(A2603="","",+G2603-H2603)</f>
        <v>#REF!</v>
      </c>
      <c r="J2603" s="662" t="e">
        <f aca="false">IF(A2603="","",IF(#REF!="","",PMT((1+D2603)^(1/12)-1,(#REF!*12)-A2603+1,-E2603)))</f>
        <v>#REF!</v>
      </c>
    </row>
    <row r="2604" customFormat="false" ht="14.25" hidden="false" customHeight="false" outlineLevel="0" collapsed="false">
      <c r="A2604" s="660" t="e">
        <f aca="false">IF(A2603="","",IF(A2603=#REF!*12,"",+A2603+1))</f>
        <v>#REF!</v>
      </c>
      <c r="B2604" s="661" t="e">
        <f aca="false">IF(A2604="","",+B2603)</f>
        <v>#REF!</v>
      </c>
      <c r="C2604" s="661" t="e">
        <f aca="false">IF(A2604="","",IF(#REF!+'Plano Prestação Mensal Proposta'!A2604&gt;120,0,ROUND(IF(B2604&gt;0.045,(0.045*0.5),(0.5)*B2604),7)))</f>
        <v>#REF!</v>
      </c>
      <c r="D2604" s="661" t="e">
        <f aca="false">IF(A2604="","",+B2604-C2604)</f>
        <v>#REF!</v>
      </c>
      <c r="E2604" s="662" t="e">
        <f aca="false">IF(A2604="","",IF(F2603="","",+E2603-F2603))</f>
        <v>#REF!</v>
      </c>
      <c r="F2604" s="662" t="e">
        <f aca="false">IF(A2604="","",IF(J2604="","",+J2604-H2604))</f>
        <v>#REF!</v>
      </c>
      <c r="G2604" s="662" t="e">
        <f aca="false">IF(A2604="","",IF(E2604="","",ROUND(+E2604*((1+B2604)^(1/12)-1),2)))</f>
        <v>#REF!</v>
      </c>
      <c r="H2604" s="662" t="e">
        <f aca="false">IF(A2604="","",IF(E2604="","",ROUND(+E2604*((1+D2604)^(1/12)-1),2)))</f>
        <v>#REF!</v>
      </c>
      <c r="I2604" s="662" t="e">
        <f aca="false">IF(A2604="","",+G2604-H2604)</f>
        <v>#REF!</v>
      </c>
      <c r="J2604" s="662" t="e">
        <f aca="false">IF(A2604="","",IF(#REF!="","",PMT((1+D2604)^(1/12)-1,(#REF!*12)-A2604+1,-E2604)))</f>
        <v>#REF!</v>
      </c>
    </row>
    <row r="2605" customFormat="false" ht="14.25" hidden="false" customHeight="false" outlineLevel="0" collapsed="false">
      <c r="A2605" s="660" t="e">
        <f aca="false">IF(A2604="","",IF(A2604=#REF!*12,"",+A2604+1))</f>
        <v>#REF!</v>
      </c>
      <c r="B2605" s="661" t="e">
        <f aca="false">IF(A2605="","",+B2604)</f>
        <v>#REF!</v>
      </c>
      <c r="C2605" s="661" t="e">
        <f aca="false">IF(A2605="","",IF(#REF!+'Plano Prestação Mensal Proposta'!A2605&gt;120,0,ROUND(IF(B2605&gt;0.045,(0.045*0.5),(0.5)*B2605),7)))</f>
        <v>#REF!</v>
      </c>
      <c r="D2605" s="661" t="e">
        <f aca="false">IF(A2605="","",+B2605-C2605)</f>
        <v>#REF!</v>
      </c>
      <c r="E2605" s="662" t="e">
        <f aca="false">IF(A2605="","",IF(F2604="","",+E2604-F2604))</f>
        <v>#REF!</v>
      </c>
      <c r="F2605" s="662" t="e">
        <f aca="false">IF(A2605="","",IF(J2605="","",+J2605-H2605))</f>
        <v>#REF!</v>
      </c>
      <c r="G2605" s="662" t="e">
        <f aca="false">IF(A2605="","",IF(E2605="","",ROUND(+E2605*((1+B2605)^(1/12)-1),2)))</f>
        <v>#REF!</v>
      </c>
      <c r="H2605" s="662" t="e">
        <f aca="false">IF(A2605="","",IF(E2605="","",ROUND(+E2605*((1+D2605)^(1/12)-1),2)))</f>
        <v>#REF!</v>
      </c>
      <c r="I2605" s="662" t="e">
        <f aca="false">IF(A2605="","",+G2605-H2605)</f>
        <v>#REF!</v>
      </c>
      <c r="J2605" s="662" t="e">
        <f aca="false">IF(A2605="","",IF(#REF!="","",PMT((1+D2605)^(1/12)-1,(#REF!*12)-A2605+1,-E2605)))</f>
        <v>#REF!</v>
      </c>
    </row>
    <row r="2606" customFormat="false" ht="14.25" hidden="false" customHeight="false" outlineLevel="0" collapsed="false">
      <c r="A2606" s="660" t="e">
        <f aca="false">IF(A2605="","",IF(A2605=#REF!*12,"",+A2605+1))</f>
        <v>#REF!</v>
      </c>
      <c r="B2606" s="661" t="e">
        <f aca="false">IF(A2606="","",+B2605)</f>
        <v>#REF!</v>
      </c>
      <c r="C2606" s="661" t="e">
        <f aca="false">IF(A2606="","",IF(#REF!+'Plano Prestação Mensal Proposta'!A2606&gt;120,0,ROUND(IF(B2606&gt;0.045,(0.045*0.5),(0.5)*B2606),7)))</f>
        <v>#REF!</v>
      </c>
      <c r="D2606" s="661" t="e">
        <f aca="false">IF(A2606="","",+B2606-C2606)</f>
        <v>#REF!</v>
      </c>
      <c r="E2606" s="662" t="e">
        <f aca="false">IF(A2606="","",IF(F2605="","",+E2605-F2605))</f>
        <v>#REF!</v>
      </c>
      <c r="F2606" s="662" t="e">
        <f aca="false">IF(A2606="","",IF(J2606="","",+J2606-H2606))</f>
        <v>#REF!</v>
      </c>
      <c r="G2606" s="662" t="e">
        <f aca="false">IF(A2606="","",IF(E2606="","",ROUND(+E2606*((1+B2606)^(1/12)-1),2)))</f>
        <v>#REF!</v>
      </c>
      <c r="H2606" s="662" t="e">
        <f aca="false">IF(A2606="","",IF(E2606="","",ROUND(+E2606*((1+D2606)^(1/12)-1),2)))</f>
        <v>#REF!</v>
      </c>
      <c r="I2606" s="662" t="e">
        <f aca="false">IF(A2606="","",+G2606-H2606)</f>
        <v>#REF!</v>
      </c>
      <c r="J2606" s="662" t="e">
        <f aca="false">IF(A2606="","",IF(#REF!="","",PMT((1+D2606)^(1/12)-1,(#REF!*12)-A2606+1,-E2606)))</f>
        <v>#REF!</v>
      </c>
    </row>
    <row r="2607" customFormat="false" ht="14.25" hidden="false" customHeight="false" outlineLevel="0" collapsed="false">
      <c r="A2607" s="660" t="e">
        <f aca="false">IF(A2606="","",IF(A2606=#REF!*12,"",+A2606+1))</f>
        <v>#REF!</v>
      </c>
      <c r="B2607" s="661" t="e">
        <f aca="false">IF(A2607="","",+B2606)</f>
        <v>#REF!</v>
      </c>
      <c r="C2607" s="661" t="e">
        <f aca="false">IF(A2607="","",IF(#REF!+'Plano Prestação Mensal Proposta'!A2607&gt;120,0,ROUND(IF(B2607&gt;0.045,(0.045*0.5),(0.5)*B2607),7)))</f>
        <v>#REF!</v>
      </c>
      <c r="D2607" s="661" t="e">
        <f aca="false">IF(A2607="","",+B2607-C2607)</f>
        <v>#REF!</v>
      </c>
      <c r="E2607" s="662" t="e">
        <f aca="false">IF(A2607="","",IF(F2606="","",+E2606-F2606))</f>
        <v>#REF!</v>
      </c>
      <c r="F2607" s="662" t="e">
        <f aca="false">IF(A2607="","",IF(J2607="","",+J2607-H2607))</f>
        <v>#REF!</v>
      </c>
      <c r="G2607" s="662" t="e">
        <f aca="false">IF(A2607="","",IF(E2607="","",ROUND(+E2607*((1+B2607)^(1/12)-1),2)))</f>
        <v>#REF!</v>
      </c>
      <c r="H2607" s="662" t="e">
        <f aca="false">IF(A2607="","",IF(E2607="","",ROUND(+E2607*((1+D2607)^(1/12)-1),2)))</f>
        <v>#REF!</v>
      </c>
      <c r="I2607" s="662" t="e">
        <f aca="false">IF(A2607="","",+G2607-H2607)</f>
        <v>#REF!</v>
      </c>
      <c r="J2607" s="662" t="e">
        <f aca="false">IF(A2607="","",IF(#REF!="","",PMT((1+D2607)^(1/12)-1,(#REF!*12)-A2607+1,-E2607)))</f>
        <v>#REF!</v>
      </c>
    </row>
    <row r="2608" customFormat="false" ht="14.25" hidden="false" customHeight="false" outlineLevel="0" collapsed="false">
      <c r="A2608" s="660" t="e">
        <f aca="false">IF(A2607="","",IF(A2607=#REF!*12,"",+A2607+1))</f>
        <v>#REF!</v>
      </c>
      <c r="B2608" s="661" t="e">
        <f aca="false">IF(A2608="","",+B2607)</f>
        <v>#REF!</v>
      </c>
      <c r="C2608" s="661" t="e">
        <f aca="false">IF(A2608="","",IF(#REF!+'Plano Prestação Mensal Proposta'!A2608&gt;120,0,ROUND(IF(B2608&gt;0.045,(0.045*0.5),(0.5)*B2608),7)))</f>
        <v>#REF!</v>
      </c>
      <c r="D2608" s="661" t="e">
        <f aca="false">IF(A2608="","",+B2608-C2608)</f>
        <v>#REF!</v>
      </c>
      <c r="E2608" s="662" t="e">
        <f aca="false">IF(A2608="","",IF(F2607="","",+E2607-F2607))</f>
        <v>#REF!</v>
      </c>
      <c r="F2608" s="662" t="e">
        <f aca="false">IF(A2608="","",IF(J2608="","",+J2608-H2608))</f>
        <v>#REF!</v>
      </c>
      <c r="G2608" s="662" t="e">
        <f aca="false">IF(A2608="","",IF(E2608="","",ROUND(+E2608*((1+B2608)^(1/12)-1),2)))</f>
        <v>#REF!</v>
      </c>
      <c r="H2608" s="662" t="e">
        <f aca="false">IF(A2608="","",IF(E2608="","",ROUND(+E2608*((1+D2608)^(1/12)-1),2)))</f>
        <v>#REF!</v>
      </c>
      <c r="I2608" s="662" t="e">
        <f aca="false">IF(A2608="","",+G2608-H2608)</f>
        <v>#REF!</v>
      </c>
      <c r="J2608" s="662" t="e">
        <f aca="false">IF(A2608="","",IF(#REF!="","",PMT((1+D2608)^(1/12)-1,(#REF!*12)-A2608+1,-E2608)))</f>
        <v>#REF!</v>
      </c>
    </row>
    <row r="2609" customFormat="false" ht="14.25" hidden="false" customHeight="false" outlineLevel="0" collapsed="false">
      <c r="A2609" s="660" t="e">
        <f aca="false">IF(A2608="","",IF(A2608=#REF!*12,"",+A2608+1))</f>
        <v>#REF!</v>
      </c>
      <c r="B2609" s="661" t="e">
        <f aca="false">IF(A2609="","",+B2608)</f>
        <v>#REF!</v>
      </c>
      <c r="C2609" s="661" t="e">
        <f aca="false">IF(A2609="","",IF(#REF!+'Plano Prestação Mensal Proposta'!A2609&gt;120,0,ROUND(IF(B2609&gt;0.045,(0.045*0.5),(0.5)*B2609),7)))</f>
        <v>#REF!</v>
      </c>
      <c r="D2609" s="661" t="e">
        <f aca="false">IF(A2609="","",+B2609-C2609)</f>
        <v>#REF!</v>
      </c>
      <c r="E2609" s="662" t="e">
        <f aca="false">IF(A2609="","",IF(F2608="","",+E2608-F2608))</f>
        <v>#REF!</v>
      </c>
      <c r="F2609" s="662" t="e">
        <f aca="false">IF(A2609="","",IF(J2609="","",+J2609-H2609))</f>
        <v>#REF!</v>
      </c>
      <c r="G2609" s="662" t="e">
        <f aca="false">IF(A2609="","",IF(E2609="","",ROUND(+E2609*((1+B2609)^(1/12)-1),2)))</f>
        <v>#REF!</v>
      </c>
      <c r="H2609" s="662" t="e">
        <f aca="false">IF(A2609="","",IF(E2609="","",ROUND(+E2609*((1+D2609)^(1/12)-1),2)))</f>
        <v>#REF!</v>
      </c>
      <c r="I2609" s="662" t="e">
        <f aca="false">IF(A2609="","",+G2609-H2609)</f>
        <v>#REF!</v>
      </c>
      <c r="J2609" s="662" t="e">
        <f aca="false">IF(A2609="","",IF(#REF!="","",PMT((1+D2609)^(1/12)-1,(#REF!*12)-A2609+1,-E2609)))</f>
        <v>#REF!</v>
      </c>
    </row>
    <row r="2610" customFormat="false" ht="14.25" hidden="false" customHeight="false" outlineLevel="0" collapsed="false">
      <c r="A2610" s="660" t="e">
        <f aca="false">IF(A2609="","",IF(A2609=#REF!*12,"",+A2609+1))</f>
        <v>#REF!</v>
      </c>
      <c r="B2610" s="661" t="e">
        <f aca="false">IF(A2610="","",+B2609)</f>
        <v>#REF!</v>
      </c>
      <c r="C2610" s="661" t="e">
        <f aca="false">IF(A2610="","",IF(#REF!+'Plano Prestação Mensal Proposta'!A2610&gt;120,0,ROUND(IF(B2610&gt;0.045,(0.045*0.5),(0.5)*B2610),7)))</f>
        <v>#REF!</v>
      </c>
      <c r="D2610" s="661" t="e">
        <f aca="false">IF(A2610="","",+B2610-C2610)</f>
        <v>#REF!</v>
      </c>
      <c r="E2610" s="662" t="e">
        <f aca="false">IF(A2610="","",IF(F2609="","",+E2609-F2609))</f>
        <v>#REF!</v>
      </c>
      <c r="F2610" s="662" t="e">
        <f aca="false">IF(A2610="","",IF(J2610="","",+J2610-H2610))</f>
        <v>#REF!</v>
      </c>
      <c r="G2610" s="662" t="e">
        <f aca="false">IF(A2610="","",IF(E2610="","",ROUND(+E2610*((1+B2610)^(1/12)-1),2)))</f>
        <v>#REF!</v>
      </c>
      <c r="H2610" s="662" t="e">
        <f aca="false">IF(A2610="","",IF(E2610="","",ROUND(+E2610*((1+D2610)^(1/12)-1),2)))</f>
        <v>#REF!</v>
      </c>
      <c r="I2610" s="662" t="e">
        <f aca="false">IF(A2610="","",+G2610-H2610)</f>
        <v>#REF!</v>
      </c>
      <c r="J2610" s="662" t="e">
        <f aca="false">IF(A2610="","",IF(#REF!="","",PMT((1+D2610)^(1/12)-1,(#REF!*12)-A2610+1,-E2610)))</f>
        <v>#REF!</v>
      </c>
    </row>
    <row r="2611" customFormat="false" ht="14.25" hidden="false" customHeight="false" outlineLevel="0" collapsed="false">
      <c r="A2611" s="660" t="e">
        <f aca="false">IF(A2610="","",IF(A2610=#REF!*12,"",+A2610+1))</f>
        <v>#REF!</v>
      </c>
      <c r="B2611" s="661" t="e">
        <f aca="false">IF(A2611="","",+B2610)</f>
        <v>#REF!</v>
      </c>
      <c r="C2611" s="661" t="e">
        <f aca="false">IF(A2611="","",IF(#REF!+'Plano Prestação Mensal Proposta'!A2611&gt;120,0,ROUND(IF(B2611&gt;0.045,(0.045*0.5),(0.5)*B2611),7)))</f>
        <v>#REF!</v>
      </c>
      <c r="D2611" s="661" t="e">
        <f aca="false">IF(A2611="","",+B2611-C2611)</f>
        <v>#REF!</v>
      </c>
      <c r="E2611" s="662" t="e">
        <f aca="false">IF(A2611="","",IF(F2610="","",+E2610-F2610))</f>
        <v>#REF!</v>
      </c>
      <c r="F2611" s="662" t="e">
        <f aca="false">IF(A2611="","",IF(J2611="","",+J2611-H2611))</f>
        <v>#REF!</v>
      </c>
      <c r="G2611" s="662" t="e">
        <f aca="false">IF(A2611="","",IF(E2611="","",ROUND(+E2611*((1+B2611)^(1/12)-1),2)))</f>
        <v>#REF!</v>
      </c>
      <c r="H2611" s="662" t="e">
        <f aca="false">IF(A2611="","",IF(E2611="","",ROUND(+E2611*((1+D2611)^(1/12)-1),2)))</f>
        <v>#REF!</v>
      </c>
      <c r="I2611" s="662" t="e">
        <f aca="false">IF(A2611="","",+G2611-H2611)</f>
        <v>#REF!</v>
      </c>
      <c r="J2611" s="662" t="e">
        <f aca="false">IF(A2611="","",IF(#REF!="","",PMT((1+D2611)^(1/12)-1,(#REF!*12)-A2611+1,-E2611)))</f>
        <v>#REF!</v>
      </c>
    </row>
    <row r="2612" customFormat="false" ht="14.25" hidden="false" customHeight="false" outlineLevel="0" collapsed="false">
      <c r="A2612" s="660" t="e">
        <f aca="false">IF(A2611="","",IF(A2611=#REF!*12,"",+A2611+1))</f>
        <v>#REF!</v>
      </c>
      <c r="B2612" s="661" t="e">
        <f aca="false">IF(A2612="","",+B2611)</f>
        <v>#REF!</v>
      </c>
      <c r="C2612" s="661" t="e">
        <f aca="false">IF(A2612="","",IF(#REF!+'Plano Prestação Mensal Proposta'!A2612&gt;120,0,ROUND(IF(B2612&gt;0.045,(0.045*0.5),(0.5)*B2612),7)))</f>
        <v>#REF!</v>
      </c>
      <c r="D2612" s="661" t="e">
        <f aca="false">IF(A2612="","",+B2612-C2612)</f>
        <v>#REF!</v>
      </c>
      <c r="E2612" s="662" t="e">
        <f aca="false">IF(A2612="","",IF(F2611="","",+E2611-F2611))</f>
        <v>#REF!</v>
      </c>
      <c r="F2612" s="662" t="e">
        <f aca="false">IF(A2612="","",IF(J2612="","",+J2612-H2612))</f>
        <v>#REF!</v>
      </c>
      <c r="G2612" s="662" t="e">
        <f aca="false">IF(A2612="","",IF(E2612="","",ROUND(+E2612*((1+B2612)^(1/12)-1),2)))</f>
        <v>#REF!</v>
      </c>
      <c r="H2612" s="662" t="e">
        <f aca="false">IF(A2612="","",IF(E2612="","",ROUND(+E2612*((1+D2612)^(1/12)-1),2)))</f>
        <v>#REF!</v>
      </c>
      <c r="I2612" s="662" t="e">
        <f aca="false">IF(A2612="","",+G2612-H2612)</f>
        <v>#REF!</v>
      </c>
      <c r="J2612" s="662" t="e">
        <f aca="false">IF(A2612="","",IF(#REF!="","",PMT((1+D2612)^(1/12)-1,(#REF!*12)-A2612+1,-E2612)))</f>
        <v>#REF!</v>
      </c>
    </row>
    <row r="2613" customFormat="false" ht="14.25" hidden="false" customHeight="false" outlineLevel="0" collapsed="false">
      <c r="A2613" s="660" t="e">
        <f aca="false">IF(A2612="","",IF(A2612=#REF!*12,"",+A2612+1))</f>
        <v>#REF!</v>
      </c>
      <c r="B2613" s="661" t="e">
        <f aca="false">IF(A2613="","",+B2612)</f>
        <v>#REF!</v>
      </c>
      <c r="C2613" s="661" t="e">
        <f aca="false">IF(A2613="","",IF(#REF!+'Plano Prestação Mensal Proposta'!A2613&gt;120,0,ROUND(IF(B2613&gt;0.045,(0.045*0.5),(0.5)*B2613),7)))</f>
        <v>#REF!</v>
      </c>
      <c r="D2613" s="661" t="e">
        <f aca="false">IF(A2613="","",+B2613-C2613)</f>
        <v>#REF!</v>
      </c>
      <c r="E2613" s="662" t="e">
        <f aca="false">IF(A2613="","",IF(F2612="","",+E2612-F2612))</f>
        <v>#REF!</v>
      </c>
      <c r="F2613" s="662" t="e">
        <f aca="false">IF(A2613="","",IF(J2613="","",+J2613-H2613))</f>
        <v>#REF!</v>
      </c>
      <c r="G2613" s="662" t="e">
        <f aca="false">IF(A2613="","",IF(E2613="","",ROUND(+E2613*((1+B2613)^(1/12)-1),2)))</f>
        <v>#REF!</v>
      </c>
      <c r="H2613" s="662" t="e">
        <f aca="false">IF(A2613="","",IF(E2613="","",ROUND(+E2613*((1+D2613)^(1/12)-1),2)))</f>
        <v>#REF!</v>
      </c>
      <c r="I2613" s="662" t="e">
        <f aca="false">IF(A2613="","",+G2613-H2613)</f>
        <v>#REF!</v>
      </c>
      <c r="J2613" s="662" t="e">
        <f aca="false">IF(A2613="","",IF(#REF!="","",PMT((1+D2613)^(1/12)-1,(#REF!*12)-A2613+1,-E2613)))</f>
        <v>#REF!</v>
      </c>
    </row>
    <row r="2614" customFormat="false" ht="14.25" hidden="false" customHeight="false" outlineLevel="0" collapsed="false">
      <c r="A2614" s="660" t="e">
        <f aca="false">IF(A2613="","",IF(A2613=#REF!*12,"",+A2613+1))</f>
        <v>#REF!</v>
      </c>
      <c r="B2614" s="661" t="e">
        <f aca="false">IF(A2614="","",+B2613)</f>
        <v>#REF!</v>
      </c>
      <c r="C2614" s="661" t="e">
        <f aca="false">IF(A2614="","",IF(#REF!+'Plano Prestação Mensal Proposta'!A2614&gt;120,0,ROUND(IF(B2614&gt;0.045,(0.045*0.5),(0.5)*B2614),7)))</f>
        <v>#REF!</v>
      </c>
      <c r="D2614" s="661" t="e">
        <f aca="false">IF(A2614="","",+B2614-C2614)</f>
        <v>#REF!</v>
      </c>
      <c r="E2614" s="662" t="e">
        <f aca="false">IF(A2614="","",IF(F2613="","",+E2613-F2613))</f>
        <v>#REF!</v>
      </c>
      <c r="F2614" s="662" t="e">
        <f aca="false">IF(A2614="","",IF(J2614="","",+J2614-H2614))</f>
        <v>#REF!</v>
      </c>
      <c r="G2614" s="662" t="e">
        <f aca="false">IF(A2614="","",IF(E2614="","",ROUND(+E2614*((1+B2614)^(1/12)-1),2)))</f>
        <v>#REF!</v>
      </c>
      <c r="H2614" s="662" t="e">
        <f aca="false">IF(A2614="","",IF(E2614="","",ROUND(+E2614*((1+D2614)^(1/12)-1),2)))</f>
        <v>#REF!</v>
      </c>
      <c r="I2614" s="662" t="e">
        <f aca="false">IF(A2614="","",+G2614-H2614)</f>
        <v>#REF!</v>
      </c>
      <c r="J2614" s="662" t="e">
        <f aca="false">IF(A2614="","",IF(#REF!="","",PMT((1+D2614)^(1/12)-1,(#REF!*12)-A2614+1,-E2614)))</f>
        <v>#REF!</v>
      </c>
    </row>
    <row r="2615" customFormat="false" ht="14.25" hidden="false" customHeight="false" outlineLevel="0" collapsed="false">
      <c r="A2615" s="660" t="e">
        <f aca="false">IF(A2614="","",IF(A2614=#REF!*12,"",+A2614+1))</f>
        <v>#REF!</v>
      </c>
      <c r="B2615" s="661" t="e">
        <f aca="false">IF(A2615="","",+B2614)</f>
        <v>#REF!</v>
      </c>
      <c r="C2615" s="661" t="e">
        <f aca="false">IF(A2615="","",IF(#REF!+'Plano Prestação Mensal Proposta'!A2615&gt;120,0,ROUND(IF(B2615&gt;0.045,(0.045*0.5),(0.5)*B2615),7)))</f>
        <v>#REF!</v>
      </c>
      <c r="D2615" s="661" t="e">
        <f aca="false">IF(A2615="","",+B2615-C2615)</f>
        <v>#REF!</v>
      </c>
      <c r="E2615" s="662" t="e">
        <f aca="false">IF(A2615="","",IF(F2614="","",+E2614-F2614))</f>
        <v>#REF!</v>
      </c>
      <c r="F2615" s="662" t="e">
        <f aca="false">IF(A2615="","",IF(J2615="","",+J2615-H2615))</f>
        <v>#REF!</v>
      </c>
      <c r="G2615" s="662" t="e">
        <f aca="false">IF(A2615="","",IF(E2615="","",ROUND(+E2615*((1+B2615)^(1/12)-1),2)))</f>
        <v>#REF!</v>
      </c>
      <c r="H2615" s="662" t="e">
        <f aca="false">IF(A2615="","",IF(E2615="","",ROUND(+E2615*((1+D2615)^(1/12)-1),2)))</f>
        <v>#REF!</v>
      </c>
      <c r="I2615" s="662" t="e">
        <f aca="false">IF(A2615="","",+G2615-H2615)</f>
        <v>#REF!</v>
      </c>
      <c r="J2615" s="662" t="e">
        <f aca="false">IF(A2615="","",IF(#REF!="","",PMT((1+D2615)^(1/12)-1,(#REF!*12)-A2615+1,-E2615)))</f>
        <v>#REF!</v>
      </c>
    </row>
    <row r="2616" customFormat="false" ht="14.25" hidden="false" customHeight="false" outlineLevel="0" collapsed="false">
      <c r="A2616" s="660" t="e">
        <f aca="false">IF(A2615="","",IF(A2615=#REF!*12,"",+A2615+1))</f>
        <v>#REF!</v>
      </c>
      <c r="B2616" s="661" t="e">
        <f aca="false">IF(A2616="","",+B2615)</f>
        <v>#REF!</v>
      </c>
      <c r="C2616" s="661" t="e">
        <f aca="false">IF(A2616="","",IF(#REF!+'Plano Prestação Mensal Proposta'!A2616&gt;120,0,ROUND(IF(B2616&gt;0.045,(0.045*0.5),(0.5)*B2616),7)))</f>
        <v>#REF!</v>
      </c>
      <c r="D2616" s="661" t="e">
        <f aca="false">IF(A2616="","",+B2616-C2616)</f>
        <v>#REF!</v>
      </c>
      <c r="E2616" s="662" t="e">
        <f aca="false">IF(A2616="","",IF(F2615="","",+E2615-F2615))</f>
        <v>#REF!</v>
      </c>
      <c r="F2616" s="662" t="e">
        <f aca="false">IF(A2616="","",IF(J2616="","",+J2616-H2616))</f>
        <v>#REF!</v>
      </c>
      <c r="G2616" s="662" t="e">
        <f aca="false">IF(A2616="","",IF(E2616="","",ROUND(+E2616*((1+B2616)^(1/12)-1),2)))</f>
        <v>#REF!</v>
      </c>
      <c r="H2616" s="662" t="e">
        <f aca="false">IF(A2616="","",IF(E2616="","",ROUND(+E2616*((1+D2616)^(1/12)-1),2)))</f>
        <v>#REF!</v>
      </c>
      <c r="I2616" s="662" t="e">
        <f aca="false">IF(A2616="","",+G2616-H2616)</f>
        <v>#REF!</v>
      </c>
      <c r="J2616" s="662" t="e">
        <f aca="false">IF(A2616="","",IF(#REF!="","",PMT((1+D2616)^(1/12)-1,(#REF!*12)-A2616+1,-E2616)))</f>
        <v>#REF!</v>
      </c>
    </row>
    <row r="2617" customFormat="false" ht="14.25" hidden="false" customHeight="false" outlineLevel="0" collapsed="false">
      <c r="A2617" s="660" t="e">
        <f aca="false">IF(A2616="","",IF(A2616=#REF!*12,"",+A2616+1))</f>
        <v>#REF!</v>
      </c>
      <c r="B2617" s="661" t="e">
        <f aca="false">IF(A2617="","",+B2616)</f>
        <v>#REF!</v>
      </c>
      <c r="C2617" s="661" t="e">
        <f aca="false">IF(A2617="","",IF(#REF!+'Plano Prestação Mensal Proposta'!A2617&gt;120,0,ROUND(IF(B2617&gt;0.045,(0.045*0.5),(0.5)*B2617),7)))</f>
        <v>#REF!</v>
      </c>
      <c r="D2617" s="661" t="e">
        <f aca="false">IF(A2617="","",+B2617-C2617)</f>
        <v>#REF!</v>
      </c>
      <c r="E2617" s="662" t="e">
        <f aca="false">IF(A2617="","",IF(F2616="","",+E2616-F2616))</f>
        <v>#REF!</v>
      </c>
      <c r="F2617" s="662" t="e">
        <f aca="false">IF(A2617="","",IF(J2617="","",+J2617-H2617))</f>
        <v>#REF!</v>
      </c>
      <c r="G2617" s="662" t="e">
        <f aca="false">IF(A2617="","",IF(E2617="","",ROUND(+E2617*((1+B2617)^(1/12)-1),2)))</f>
        <v>#REF!</v>
      </c>
      <c r="H2617" s="662" t="e">
        <f aca="false">IF(A2617="","",IF(E2617="","",ROUND(+E2617*((1+D2617)^(1/12)-1),2)))</f>
        <v>#REF!</v>
      </c>
      <c r="I2617" s="662" t="e">
        <f aca="false">IF(A2617="","",+G2617-H2617)</f>
        <v>#REF!</v>
      </c>
      <c r="J2617" s="662" t="e">
        <f aca="false">IF(A2617="","",IF(#REF!="","",PMT((1+D2617)^(1/12)-1,(#REF!*12)-A2617+1,-E2617)))</f>
        <v>#REF!</v>
      </c>
    </row>
    <row r="2618" customFormat="false" ht="14.25" hidden="false" customHeight="false" outlineLevel="0" collapsed="false">
      <c r="A2618" s="660" t="e">
        <f aca="false">IF(A2617="","",IF(A2617=#REF!*12,"",+A2617+1))</f>
        <v>#REF!</v>
      </c>
      <c r="B2618" s="661" t="e">
        <f aca="false">IF(A2618="","",+B2617)</f>
        <v>#REF!</v>
      </c>
      <c r="C2618" s="661" t="e">
        <f aca="false">IF(A2618="","",IF(#REF!+'Plano Prestação Mensal Proposta'!A2618&gt;120,0,ROUND(IF(B2618&gt;0.045,(0.045*0.5),(0.5)*B2618),7)))</f>
        <v>#REF!</v>
      </c>
      <c r="D2618" s="661" t="e">
        <f aca="false">IF(A2618="","",+B2618-C2618)</f>
        <v>#REF!</v>
      </c>
      <c r="E2618" s="662" t="e">
        <f aca="false">IF(A2618="","",IF(F2617="","",+E2617-F2617))</f>
        <v>#REF!</v>
      </c>
      <c r="F2618" s="662" t="e">
        <f aca="false">IF(A2618="","",IF(J2618="","",+J2618-H2618))</f>
        <v>#REF!</v>
      </c>
      <c r="G2618" s="662" t="e">
        <f aca="false">IF(A2618="","",IF(E2618="","",ROUND(+E2618*((1+B2618)^(1/12)-1),2)))</f>
        <v>#REF!</v>
      </c>
      <c r="H2618" s="662" t="e">
        <f aca="false">IF(A2618="","",IF(E2618="","",ROUND(+E2618*((1+D2618)^(1/12)-1),2)))</f>
        <v>#REF!</v>
      </c>
      <c r="I2618" s="662" t="e">
        <f aca="false">IF(A2618="","",+G2618-H2618)</f>
        <v>#REF!</v>
      </c>
      <c r="J2618" s="662" t="e">
        <f aca="false">IF(A2618="","",IF(#REF!="","",PMT((1+D2618)^(1/12)-1,(#REF!*12)-A2618+1,-E2618)))</f>
        <v>#REF!</v>
      </c>
    </row>
    <row r="2619" customFormat="false" ht="14.25" hidden="false" customHeight="false" outlineLevel="0" collapsed="false">
      <c r="A2619" s="660" t="e">
        <f aca="false">IF(A2618="","",IF(A2618=#REF!*12,"",+A2618+1))</f>
        <v>#REF!</v>
      </c>
      <c r="B2619" s="661" t="e">
        <f aca="false">IF(A2619="","",+B2618)</f>
        <v>#REF!</v>
      </c>
      <c r="C2619" s="661" t="e">
        <f aca="false">IF(A2619="","",IF(#REF!+'Plano Prestação Mensal Proposta'!A2619&gt;120,0,ROUND(IF(B2619&gt;0.045,(0.045*0.5),(0.5)*B2619),7)))</f>
        <v>#REF!</v>
      </c>
      <c r="D2619" s="661" t="e">
        <f aca="false">IF(A2619="","",+B2619-C2619)</f>
        <v>#REF!</v>
      </c>
      <c r="E2619" s="662" t="e">
        <f aca="false">IF(A2619="","",IF(F2618="","",+E2618-F2618))</f>
        <v>#REF!</v>
      </c>
      <c r="F2619" s="662" t="e">
        <f aca="false">IF(A2619="","",IF(J2619="","",+J2619-H2619))</f>
        <v>#REF!</v>
      </c>
      <c r="G2619" s="662" t="e">
        <f aca="false">IF(A2619="","",IF(E2619="","",ROUND(+E2619*((1+B2619)^(1/12)-1),2)))</f>
        <v>#REF!</v>
      </c>
      <c r="H2619" s="662" t="e">
        <f aca="false">IF(A2619="","",IF(E2619="","",ROUND(+E2619*((1+D2619)^(1/12)-1),2)))</f>
        <v>#REF!</v>
      </c>
      <c r="I2619" s="662" t="e">
        <f aca="false">IF(A2619="","",+G2619-H2619)</f>
        <v>#REF!</v>
      </c>
      <c r="J2619" s="662" t="e">
        <f aca="false">IF(A2619="","",IF(#REF!="","",PMT((1+D2619)^(1/12)-1,(#REF!*12)-A2619+1,-E2619)))</f>
        <v>#REF!</v>
      </c>
    </row>
    <row r="2620" customFormat="false" ht="14.25" hidden="false" customHeight="false" outlineLevel="0" collapsed="false">
      <c r="A2620" s="660" t="e">
        <f aca="false">IF(A2619="","",IF(A2619=#REF!*12,"",+A2619+1))</f>
        <v>#REF!</v>
      </c>
      <c r="B2620" s="661" t="e">
        <f aca="false">IF(A2620="","",+B2619)</f>
        <v>#REF!</v>
      </c>
      <c r="C2620" s="661" t="e">
        <f aca="false">IF(A2620="","",IF(#REF!+'Plano Prestação Mensal Proposta'!A2620&gt;120,0,ROUND(IF(B2620&gt;0.045,(0.045*0.5),(0.5)*B2620),7)))</f>
        <v>#REF!</v>
      </c>
      <c r="D2620" s="661" t="e">
        <f aca="false">IF(A2620="","",+B2620-C2620)</f>
        <v>#REF!</v>
      </c>
      <c r="E2620" s="662" t="e">
        <f aca="false">IF(A2620="","",IF(F2619="","",+E2619-F2619))</f>
        <v>#REF!</v>
      </c>
      <c r="F2620" s="662" t="e">
        <f aca="false">IF(A2620="","",IF(J2620="","",+J2620-H2620))</f>
        <v>#REF!</v>
      </c>
      <c r="G2620" s="662" t="e">
        <f aca="false">IF(A2620="","",IF(E2620="","",ROUND(+E2620*((1+B2620)^(1/12)-1),2)))</f>
        <v>#REF!</v>
      </c>
      <c r="H2620" s="662" t="e">
        <f aca="false">IF(A2620="","",IF(E2620="","",ROUND(+E2620*((1+D2620)^(1/12)-1),2)))</f>
        <v>#REF!</v>
      </c>
      <c r="I2620" s="662" t="e">
        <f aca="false">IF(A2620="","",+G2620-H2620)</f>
        <v>#REF!</v>
      </c>
      <c r="J2620" s="662" t="e">
        <f aca="false">IF(A2620="","",IF(#REF!="","",PMT((1+D2620)^(1/12)-1,(#REF!*12)-A2620+1,-E2620)))</f>
        <v>#REF!</v>
      </c>
    </row>
    <row r="2621" customFormat="false" ht="14.25" hidden="false" customHeight="false" outlineLevel="0" collapsed="false">
      <c r="A2621" s="660" t="e">
        <f aca="false">IF(A2620="","",IF(A2620=#REF!*12,"",+A2620+1))</f>
        <v>#REF!</v>
      </c>
      <c r="B2621" s="661" t="e">
        <f aca="false">IF(A2621="","",+B2620)</f>
        <v>#REF!</v>
      </c>
      <c r="C2621" s="661" t="e">
        <f aca="false">IF(A2621="","",IF(#REF!+'Plano Prestação Mensal Proposta'!A2621&gt;120,0,ROUND(IF(B2621&gt;0.045,(0.045*0.5),(0.5)*B2621),7)))</f>
        <v>#REF!</v>
      </c>
      <c r="D2621" s="661" t="e">
        <f aca="false">IF(A2621="","",+B2621-C2621)</f>
        <v>#REF!</v>
      </c>
      <c r="E2621" s="662" t="e">
        <f aca="false">IF(A2621="","",IF(F2620="","",+E2620-F2620))</f>
        <v>#REF!</v>
      </c>
      <c r="F2621" s="662" t="e">
        <f aca="false">IF(A2621="","",IF(J2621="","",+J2621-H2621))</f>
        <v>#REF!</v>
      </c>
      <c r="G2621" s="662" t="e">
        <f aca="false">IF(A2621="","",IF(E2621="","",ROUND(+E2621*((1+B2621)^(1/12)-1),2)))</f>
        <v>#REF!</v>
      </c>
      <c r="H2621" s="662" t="e">
        <f aca="false">IF(A2621="","",IF(E2621="","",ROUND(+E2621*((1+D2621)^(1/12)-1),2)))</f>
        <v>#REF!</v>
      </c>
      <c r="I2621" s="662" t="e">
        <f aca="false">IF(A2621="","",+G2621-H2621)</f>
        <v>#REF!</v>
      </c>
      <c r="J2621" s="662" t="e">
        <f aca="false">IF(A2621="","",IF(#REF!="","",PMT((1+D2621)^(1/12)-1,(#REF!*12)-A2621+1,-E2621)))</f>
        <v>#REF!</v>
      </c>
    </row>
    <row r="2622" customFormat="false" ht="14.25" hidden="false" customHeight="false" outlineLevel="0" collapsed="false">
      <c r="A2622" s="660" t="e">
        <f aca="false">IF(A2621="","",IF(A2621=#REF!*12,"",+A2621+1))</f>
        <v>#REF!</v>
      </c>
      <c r="B2622" s="661" t="e">
        <f aca="false">IF(A2622="","",+B2621)</f>
        <v>#REF!</v>
      </c>
      <c r="C2622" s="661" t="e">
        <f aca="false">IF(A2622="","",IF(#REF!+'Plano Prestação Mensal Proposta'!A2622&gt;120,0,ROUND(IF(B2622&gt;0.045,(0.045*0.5),(0.5)*B2622),7)))</f>
        <v>#REF!</v>
      </c>
      <c r="D2622" s="661" t="e">
        <f aca="false">IF(A2622="","",+B2622-C2622)</f>
        <v>#REF!</v>
      </c>
      <c r="E2622" s="662" t="e">
        <f aca="false">IF(A2622="","",IF(F2621="","",+E2621-F2621))</f>
        <v>#REF!</v>
      </c>
      <c r="F2622" s="662" t="e">
        <f aca="false">IF(A2622="","",IF(J2622="","",+J2622-H2622))</f>
        <v>#REF!</v>
      </c>
      <c r="G2622" s="662" t="e">
        <f aca="false">IF(A2622="","",IF(E2622="","",ROUND(+E2622*((1+B2622)^(1/12)-1),2)))</f>
        <v>#REF!</v>
      </c>
      <c r="H2622" s="662" t="e">
        <f aca="false">IF(A2622="","",IF(E2622="","",ROUND(+E2622*((1+D2622)^(1/12)-1),2)))</f>
        <v>#REF!</v>
      </c>
      <c r="I2622" s="662" t="e">
        <f aca="false">IF(A2622="","",+G2622-H2622)</f>
        <v>#REF!</v>
      </c>
      <c r="J2622" s="662" t="e">
        <f aca="false">IF(A2622="","",IF(#REF!="","",PMT((1+D2622)^(1/12)-1,(#REF!*12)-A2622+1,-E2622)))</f>
        <v>#REF!</v>
      </c>
    </row>
    <row r="2623" customFormat="false" ht="14.25" hidden="false" customHeight="false" outlineLevel="0" collapsed="false">
      <c r="A2623" s="660" t="e">
        <f aca="false">IF(A2622="","",IF(A2622=#REF!*12,"",+A2622+1))</f>
        <v>#REF!</v>
      </c>
      <c r="B2623" s="661" t="e">
        <f aca="false">IF(A2623="","",+B2622)</f>
        <v>#REF!</v>
      </c>
      <c r="C2623" s="661" t="e">
        <f aca="false">IF(A2623="","",IF(#REF!+'Plano Prestação Mensal Proposta'!A2623&gt;120,0,ROUND(IF(B2623&gt;0.045,(0.045*0.5),(0.5)*B2623),7)))</f>
        <v>#REF!</v>
      </c>
      <c r="D2623" s="661" t="e">
        <f aca="false">IF(A2623="","",+B2623-C2623)</f>
        <v>#REF!</v>
      </c>
      <c r="E2623" s="662" t="e">
        <f aca="false">IF(A2623="","",IF(F2622="","",+E2622-F2622))</f>
        <v>#REF!</v>
      </c>
      <c r="F2623" s="662" t="e">
        <f aca="false">IF(A2623="","",IF(J2623="","",+J2623-H2623))</f>
        <v>#REF!</v>
      </c>
      <c r="G2623" s="662" t="e">
        <f aca="false">IF(A2623="","",IF(E2623="","",ROUND(+E2623*((1+B2623)^(1/12)-1),2)))</f>
        <v>#REF!</v>
      </c>
      <c r="H2623" s="662" t="e">
        <f aca="false">IF(A2623="","",IF(E2623="","",ROUND(+E2623*((1+D2623)^(1/12)-1),2)))</f>
        <v>#REF!</v>
      </c>
      <c r="I2623" s="662" t="e">
        <f aca="false">IF(A2623="","",+G2623-H2623)</f>
        <v>#REF!</v>
      </c>
      <c r="J2623" s="662" t="e">
        <f aca="false">IF(A2623="","",IF(#REF!="","",PMT((1+D2623)^(1/12)-1,(#REF!*12)-A2623+1,-E2623)))</f>
        <v>#REF!</v>
      </c>
    </row>
    <row r="2624" customFormat="false" ht="14.25" hidden="false" customHeight="false" outlineLevel="0" collapsed="false">
      <c r="A2624" s="660" t="e">
        <f aca="false">IF(A2623="","",IF(A2623=#REF!*12,"",+A2623+1))</f>
        <v>#REF!</v>
      </c>
      <c r="B2624" s="661" t="e">
        <f aca="false">IF(A2624="","",+B2623)</f>
        <v>#REF!</v>
      </c>
      <c r="C2624" s="661" t="e">
        <f aca="false">IF(A2624="","",IF(#REF!+'Plano Prestação Mensal Proposta'!A2624&gt;120,0,ROUND(IF(B2624&gt;0.045,(0.045*0.5),(0.5)*B2624),7)))</f>
        <v>#REF!</v>
      </c>
      <c r="D2624" s="661" t="e">
        <f aca="false">IF(A2624="","",+B2624-C2624)</f>
        <v>#REF!</v>
      </c>
      <c r="E2624" s="662" t="e">
        <f aca="false">IF(A2624="","",IF(F2623="","",+E2623-F2623))</f>
        <v>#REF!</v>
      </c>
      <c r="F2624" s="662" t="e">
        <f aca="false">IF(A2624="","",IF(J2624="","",+J2624-H2624))</f>
        <v>#REF!</v>
      </c>
      <c r="G2624" s="662" t="e">
        <f aca="false">IF(A2624="","",IF(E2624="","",ROUND(+E2624*((1+B2624)^(1/12)-1),2)))</f>
        <v>#REF!</v>
      </c>
      <c r="H2624" s="662" t="e">
        <f aca="false">IF(A2624="","",IF(E2624="","",ROUND(+E2624*((1+D2624)^(1/12)-1),2)))</f>
        <v>#REF!</v>
      </c>
      <c r="I2624" s="662" t="e">
        <f aca="false">IF(A2624="","",+G2624-H2624)</f>
        <v>#REF!</v>
      </c>
      <c r="J2624" s="662" t="e">
        <f aca="false">IF(A2624="","",IF(#REF!="","",PMT((1+D2624)^(1/12)-1,(#REF!*12)-A2624+1,-E2624)))</f>
        <v>#REF!</v>
      </c>
    </row>
    <row r="2625" customFormat="false" ht="14.25" hidden="false" customHeight="false" outlineLevel="0" collapsed="false">
      <c r="A2625" s="660" t="e">
        <f aca="false">IF(A2624="","",IF(A2624=#REF!*12,"",+A2624+1))</f>
        <v>#REF!</v>
      </c>
      <c r="B2625" s="661" t="e">
        <f aca="false">IF(A2625="","",+B2624)</f>
        <v>#REF!</v>
      </c>
      <c r="C2625" s="661" t="e">
        <f aca="false">IF(A2625="","",IF(#REF!+'Plano Prestação Mensal Proposta'!A2625&gt;120,0,ROUND(IF(B2625&gt;0.045,(0.045*0.5),(0.5)*B2625),7)))</f>
        <v>#REF!</v>
      </c>
      <c r="D2625" s="661" t="e">
        <f aca="false">IF(A2625="","",+B2625-C2625)</f>
        <v>#REF!</v>
      </c>
      <c r="E2625" s="662" t="e">
        <f aca="false">IF(A2625="","",IF(F2624="","",+E2624-F2624))</f>
        <v>#REF!</v>
      </c>
      <c r="F2625" s="662" t="e">
        <f aca="false">IF(A2625="","",IF(J2625="","",+J2625-H2625))</f>
        <v>#REF!</v>
      </c>
      <c r="G2625" s="662" t="e">
        <f aca="false">IF(A2625="","",IF(E2625="","",ROUND(+E2625*((1+B2625)^(1/12)-1),2)))</f>
        <v>#REF!</v>
      </c>
      <c r="H2625" s="662" t="e">
        <f aca="false">IF(A2625="","",IF(E2625="","",ROUND(+E2625*((1+D2625)^(1/12)-1),2)))</f>
        <v>#REF!</v>
      </c>
      <c r="I2625" s="662" t="e">
        <f aca="false">IF(A2625="","",+G2625-H2625)</f>
        <v>#REF!</v>
      </c>
      <c r="J2625" s="662" t="e">
        <f aca="false">IF(A2625="","",IF(#REF!="","",PMT((1+D2625)^(1/12)-1,(#REF!*12)-A2625+1,-E2625)))</f>
        <v>#REF!</v>
      </c>
    </row>
    <row r="2626" customFormat="false" ht="14.25" hidden="false" customHeight="false" outlineLevel="0" collapsed="false">
      <c r="A2626" s="660" t="e">
        <f aca="false">IF(A2625="","",IF(A2625=#REF!*12,"",+A2625+1))</f>
        <v>#REF!</v>
      </c>
      <c r="B2626" s="661" t="e">
        <f aca="false">IF(A2626="","",+B2625)</f>
        <v>#REF!</v>
      </c>
      <c r="C2626" s="661" t="e">
        <f aca="false">IF(A2626="","",IF(#REF!+'Plano Prestação Mensal Proposta'!A2626&gt;120,0,ROUND(IF(B2626&gt;0.045,(0.045*0.5),(0.5)*B2626),7)))</f>
        <v>#REF!</v>
      </c>
      <c r="D2626" s="661" t="e">
        <f aca="false">IF(A2626="","",+B2626-C2626)</f>
        <v>#REF!</v>
      </c>
      <c r="E2626" s="662" t="e">
        <f aca="false">IF(A2626="","",IF(F2625="","",+E2625-F2625))</f>
        <v>#REF!</v>
      </c>
      <c r="F2626" s="662" t="e">
        <f aca="false">IF(A2626="","",IF(J2626="","",+J2626-H2626))</f>
        <v>#REF!</v>
      </c>
      <c r="G2626" s="662" t="e">
        <f aca="false">IF(A2626="","",IF(E2626="","",ROUND(+E2626*((1+B2626)^(1/12)-1),2)))</f>
        <v>#REF!</v>
      </c>
      <c r="H2626" s="662" t="e">
        <f aca="false">IF(A2626="","",IF(E2626="","",ROUND(+E2626*((1+D2626)^(1/12)-1),2)))</f>
        <v>#REF!</v>
      </c>
      <c r="I2626" s="662" t="e">
        <f aca="false">IF(A2626="","",+G2626-H2626)</f>
        <v>#REF!</v>
      </c>
      <c r="J2626" s="662" t="e">
        <f aca="false">IF(A2626="","",IF(#REF!="","",PMT((1+D2626)^(1/12)-1,(#REF!*12)-A2626+1,-E2626)))</f>
        <v>#REF!</v>
      </c>
    </row>
    <row r="2627" customFormat="false" ht="14.25" hidden="false" customHeight="false" outlineLevel="0" collapsed="false">
      <c r="A2627" s="660" t="e">
        <f aca="false">IF(A2626="","",IF(A2626=#REF!*12,"",+A2626+1))</f>
        <v>#REF!</v>
      </c>
      <c r="B2627" s="661" t="e">
        <f aca="false">IF(A2627="","",+B2626)</f>
        <v>#REF!</v>
      </c>
      <c r="C2627" s="661" t="e">
        <f aca="false">IF(A2627="","",IF(#REF!+'Plano Prestação Mensal Proposta'!A2627&gt;120,0,ROUND(IF(B2627&gt;0.045,(0.045*0.5),(0.5)*B2627),7)))</f>
        <v>#REF!</v>
      </c>
      <c r="D2627" s="661" t="e">
        <f aca="false">IF(A2627="","",+B2627-C2627)</f>
        <v>#REF!</v>
      </c>
      <c r="E2627" s="662" t="e">
        <f aca="false">IF(A2627="","",IF(F2626="","",+E2626-F2626))</f>
        <v>#REF!</v>
      </c>
      <c r="F2627" s="662" t="e">
        <f aca="false">IF(A2627="","",IF(J2627="","",+J2627-H2627))</f>
        <v>#REF!</v>
      </c>
      <c r="G2627" s="662" t="e">
        <f aca="false">IF(A2627="","",IF(E2627="","",ROUND(+E2627*((1+B2627)^(1/12)-1),2)))</f>
        <v>#REF!</v>
      </c>
      <c r="H2627" s="662" t="e">
        <f aca="false">IF(A2627="","",IF(E2627="","",ROUND(+E2627*((1+D2627)^(1/12)-1),2)))</f>
        <v>#REF!</v>
      </c>
      <c r="I2627" s="662" t="e">
        <f aca="false">IF(A2627="","",+G2627-H2627)</f>
        <v>#REF!</v>
      </c>
      <c r="J2627" s="662" t="e">
        <f aca="false">IF(A2627="","",IF(#REF!="","",PMT((1+D2627)^(1/12)-1,(#REF!*12)-A2627+1,-E2627)))</f>
        <v>#REF!</v>
      </c>
    </row>
    <row r="2628" customFormat="false" ht="14.25" hidden="false" customHeight="false" outlineLevel="0" collapsed="false">
      <c r="A2628" s="660" t="e">
        <f aca="false">IF(A2627="","",IF(A2627=#REF!*12,"",+A2627+1))</f>
        <v>#REF!</v>
      </c>
      <c r="B2628" s="661" t="e">
        <f aca="false">IF(A2628="","",+B2627)</f>
        <v>#REF!</v>
      </c>
      <c r="C2628" s="661" t="e">
        <f aca="false">IF(A2628="","",IF(#REF!+'Plano Prestação Mensal Proposta'!A2628&gt;120,0,ROUND(IF(B2628&gt;0.045,(0.045*0.5),(0.5)*B2628),7)))</f>
        <v>#REF!</v>
      </c>
      <c r="D2628" s="661" t="e">
        <f aca="false">IF(A2628="","",+B2628-C2628)</f>
        <v>#REF!</v>
      </c>
      <c r="E2628" s="662" t="e">
        <f aca="false">IF(A2628="","",IF(F2627="","",+E2627-F2627))</f>
        <v>#REF!</v>
      </c>
      <c r="F2628" s="662" t="e">
        <f aca="false">IF(A2628="","",IF(J2628="","",+J2628-H2628))</f>
        <v>#REF!</v>
      </c>
      <c r="G2628" s="662" t="e">
        <f aca="false">IF(A2628="","",IF(E2628="","",ROUND(+E2628*((1+B2628)^(1/12)-1),2)))</f>
        <v>#REF!</v>
      </c>
      <c r="H2628" s="662" t="e">
        <f aca="false">IF(A2628="","",IF(E2628="","",ROUND(+E2628*((1+D2628)^(1/12)-1),2)))</f>
        <v>#REF!</v>
      </c>
      <c r="I2628" s="662" t="e">
        <f aca="false">IF(A2628="","",+G2628-H2628)</f>
        <v>#REF!</v>
      </c>
      <c r="J2628" s="662" t="e">
        <f aca="false">IF(A2628="","",IF(#REF!="","",PMT((1+D2628)^(1/12)-1,(#REF!*12)-A2628+1,-E2628)))</f>
        <v>#REF!</v>
      </c>
    </row>
    <row r="2629" customFormat="false" ht="14.25" hidden="false" customHeight="false" outlineLevel="0" collapsed="false">
      <c r="A2629" s="660" t="e">
        <f aca="false">IF(A2628="","",IF(A2628=#REF!*12,"",+A2628+1))</f>
        <v>#REF!</v>
      </c>
      <c r="B2629" s="661" t="e">
        <f aca="false">IF(A2629="","",+B2628)</f>
        <v>#REF!</v>
      </c>
      <c r="C2629" s="661" t="e">
        <f aca="false">IF(A2629="","",IF(#REF!+'Plano Prestação Mensal Proposta'!A2629&gt;120,0,ROUND(IF(B2629&gt;0.045,(0.045*0.5),(0.5)*B2629),7)))</f>
        <v>#REF!</v>
      </c>
      <c r="D2629" s="661" t="e">
        <f aca="false">IF(A2629="","",+B2629-C2629)</f>
        <v>#REF!</v>
      </c>
      <c r="E2629" s="662" t="e">
        <f aca="false">IF(A2629="","",IF(F2628="","",+E2628-F2628))</f>
        <v>#REF!</v>
      </c>
      <c r="F2629" s="662" t="e">
        <f aca="false">IF(A2629="","",IF(J2629="","",+J2629-H2629))</f>
        <v>#REF!</v>
      </c>
      <c r="G2629" s="662" t="e">
        <f aca="false">IF(A2629="","",IF(E2629="","",ROUND(+E2629*((1+B2629)^(1/12)-1),2)))</f>
        <v>#REF!</v>
      </c>
      <c r="H2629" s="662" t="e">
        <f aca="false">IF(A2629="","",IF(E2629="","",ROUND(+E2629*((1+D2629)^(1/12)-1),2)))</f>
        <v>#REF!</v>
      </c>
      <c r="I2629" s="662" t="e">
        <f aca="false">IF(A2629="","",+G2629-H2629)</f>
        <v>#REF!</v>
      </c>
      <c r="J2629" s="662" t="e">
        <f aca="false">IF(A2629="","",IF(#REF!="","",PMT((1+D2629)^(1/12)-1,(#REF!*12)-A2629+1,-E2629)))</f>
        <v>#REF!</v>
      </c>
    </row>
    <row r="2630" customFormat="false" ht="14.25" hidden="false" customHeight="false" outlineLevel="0" collapsed="false">
      <c r="A2630" s="660" t="e">
        <f aca="false">IF(A2629="","",IF(A2629=#REF!*12,"",+A2629+1))</f>
        <v>#REF!</v>
      </c>
      <c r="B2630" s="661" t="e">
        <f aca="false">IF(A2630="","",+B2629)</f>
        <v>#REF!</v>
      </c>
      <c r="C2630" s="661" t="e">
        <f aca="false">IF(A2630="","",IF(#REF!+'Plano Prestação Mensal Proposta'!A2630&gt;120,0,ROUND(IF(B2630&gt;0.045,(0.045*0.5),(0.5)*B2630),7)))</f>
        <v>#REF!</v>
      </c>
      <c r="D2630" s="661" t="e">
        <f aca="false">IF(A2630="","",+B2630-C2630)</f>
        <v>#REF!</v>
      </c>
      <c r="E2630" s="662" t="e">
        <f aca="false">IF(A2630="","",IF(F2629="","",+E2629-F2629))</f>
        <v>#REF!</v>
      </c>
      <c r="F2630" s="662" t="e">
        <f aca="false">IF(A2630="","",IF(J2630="","",+J2630-H2630))</f>
        <v>#REF!</v>
      </c>
      <c r="G2630" s="662" t="e">
        <f aca="false">IF(A2630="","",IF(E2630="","",ROUND(+E2630*((1+B2630)^(1/12)-1),2)))</f>
        <v>#REF!</v>
      </c>
      <c r="H2630" s="662" t="e">
        <f aca="false">IF(A2630="","",IF(E2630="","",ROUND(+E2630*((1+D2630)^(1/12)-1),2)))</f>
        <v>#REF!</v>
      </c>
      <c r="I2630" s="662" t="e">
        <f aca="false">IF(A2630="","",+G2630-H2630)</f>
        <v>#REF!</v>
      </c>
      <c r="J2630" s="662" t="e">
        <f aca="false">IF(A2630="","",IF(#REF!="","",PMT((1+D2630)^(1/12)-1,(#REF!*12)-A2630+1,-E2630)))</f>
        <v>#REF!</v>
      </c>
    </row>
    <row r="2631" customFormat="false" ht="14.25" hidden="false" customHeight="false" outlineLevel="0" collapsed="false">
      <c r="A2631" s="660" t="e">
        <f aca="false">IF(A2630="","",IF(A2630=#REF!*12,"",+A2630+1))</f>
        <v>#REF!</v>
      </c>
      <c r="B2631" s="661" t="e">
        <f aca="false">IF(A2631="","",+B2630)</f>
        <v>#REF!</v>
      </c>
      <c r="C2631" s="661" t="e">
        <f aca="false">IF(A2631="","",IF(#REF!+'Plano Prestação Mensal Proposta'!A2631&gt;120,0,ROUND(IF(B2631&gt;0.045,(0.045*0.5),(0.5)*B2631),7)))</f>
        <v>#REF!</v>
      </c>
      <c r="D2631" s="661" t="e">
        <f aca="false">IF(A2631="","",+B2631-C2631)</f>
        <v>#REF!</v>
      </c>
      <c r="E2631" s="662" t="e">
        <f aca="false">IF(A2631="","",IF(F2630="","",+E2630-F2630))</f>
        <v>#REF!</v>
      </c>
      <c r="F2631" s="662" t="e">
        <f aca="false">IF(A2631="","",IF(J2631="","",+J2631-H2631))</f>
        <v>#REF!</v>
      </c>
      <c r="G2631" s="662" t="e">
        <f aca="false">IF(A2631="","",IF(E2631="","",ROUND(+E2631*((1+B2631)^(1/12)-1),2)))</f>
        <v>#REF!</v>
      </c>
      <c r="H2631" s="662" t="e">
        <f aca="false">IF(A2631="","",IF(E2631="","",ROUND(+E2631*((1+D2631)^(1/12)-1),2)))</f>
        <v>#REF!</v>
      </c>
      <c r="I2631" s="662" t="e">
        <f aca="false">IF(A2631="","",+G2631-H2631)</f>
        <v>#REF!</v>
      </c>
      <c r="J2631" s="662" t="e">
        <f aca="false">IF(A2631="","",IF(#REF!="","",PMT((1+D2631)^(1/12)-1,(#REF!*12)-A2631+1,-E2631)))</f>
        <v>#REF!</v>
      </c>
    </row>
    <row r="2632" customFormat="false" ht="14.25" hidden="false" customHeight="false" outlineLevel="0" collapsed="false">
      <c r="A2632" s="660" t="e">
        <f aca="false">IF(A2631="","",IF(A2631=#REF!*12,"",+A2631+1))</f>
        <v>#REF!</v>
      </c>
      <c r="B2632" s="661" t="e">
        <f aca="false">IF(A2632="","",+B2631)</f>
        <v>#REF!</v>
      </c>
      <c r="C2632" s="661" t="e">
        <f aca="false">IF(A2632="","",IF(#REF!+'Plano Prestação Mensal Proposta'!A2632&gt;120,0,ROUND(IF(B2632&gt;0.045,(0.045*0.5),(0.5)*B2632),7)))</f>
        <v>#REF!</v>
      </c>
      <c r="D2632" s="661" t="e">
        <f aca="false">IF(A2632="","",+B2632-C2632)</f>
        <v>#REF!</v>
      </c>
      <c r="E2632" s="662" t="e">
        <f aca="false">IF(A2632="","",IF(F2631="","",+E2631-F2631))</f>
        <v>#REF!</v>
      </c>
      <c r="F2632" s="662" t="e">
        <f aca="false">IF(A2632="","",IF(J2632="","",+J2632-H2632))</f>
        <v>#REF!</v>
      </c>
      <c r="G2632" s="662" t="e">
        <f aca="false">IF(A2632="","",IF(E2632="","",ROUND(+E2632*((1+B2632)^(1/12)-1),2)))</f>
        <v>#REF!</v>
      </c>
      <c r="H2632" s="662" t="e">
        <f aca="false">IF(A2632="","",IF(E2632="","",ROUND(+E2632*((1+D2632)^(1/12)-1),2)))</f>
        <v>#REF!</v>
      </c>
      <c r="I2632" s="662" t="e">
        <f aca="false">IF(A2632="","",+G2632-H2632)</f>
        <v>#REF!</v>
      </c>
      <c r="J2632" s="662" t="e">
        <f aca="false">IF(A2632="","",IF(#REF!="","",PMT((1+D2632)^(1/12)-1,(#REF!*12)-A2632+1,-E2632)))</f>
        <v>#REF!</v>
      </c>
    </row>
    <row r="2633" customFormat="false" ht="14.25" hidden="false" customHeight="false" outlineLevel="0" collapsed="false">
      <c r="A2633" s="660" t="e">
        <f aca="false">IF(A2632="","",IF(A2632=#REF!*12,"",+A2632+1))</f>
        <v>#REF!</v>
      </c>
      <c r="B2633" s="661" t="e">
        <f aca="false">IF(A2633="","",+B2632)</f>
        <v>#REF!</v>
      </c>
      <c r="C2633" s="661" t="e">
        <f aca="false">IF(A2633="","",IF(#REF!+'Plano Prestação Mensal Proposta'!A2633&gt;120,0,ROUND(IF(B2633&gt;0.045,(0.045*0.5),(0.5)*B2633),7)))</f>
        <v>#REF!</v>
      </c>
      <c r="D2633" s="661" t="e">
        <f aca="false">IF(A2633="","",+B2633-C2633)</f>
        <v>#REF!</v>
      </c>
      <c r="E2633" s="662" t="e">
        <f aca="false">IF(A2633="","",IF(F2632="","",+E2632-F2632))</f>
        <v>#REF!</v>
      </c>
      <c r="F2633" s="662" t="e">
        <f aca="false">IF(A2633="","",IF(J2633="","",+J2633-H2633))</f>
        <v>#REF!</v>
      </c>
      <c r="G2633" s="662" t="e">
        <f aca="false">IF(A2633="","",IF(E2633="","",ROUND(+E2633*((1+B2633)^(1/12)-1),2)))</f>
        <v>#REF!</v>
      </c>
      <c r="H2633" s="662" t="e">
        <f aca="false">IF(A2633="","",IF(E2633="","",ROUND(+E2633*((1+D2633)^(1/12)-1),2)))</f>
        <v>#REF!</v>
      </c>
      <c r="I2633" s="662" t="e">
        <f aca="false">IF(A2633="","",+G2633-H2633)</f>
        <v>#REF!</v>
      </c>
      <c r="J2633" s="662" t="e">
        <f aca="false">IF(A2633="","",IF(#REF!="","",PMT((1+D2633)^(1/12)-1,(#REF!*12)-A2633+1,-E2633)))</f>
        <v>#REF!</v>
      </c>
    </row>
    <row r="2634" customFormat="false" ht="14.25" hidden="false" customHeight="false" outlineLevel="0" collapsed="false">
      <c r="A2634" s="660" t="e">
        <f aca="false">IF(A2633="","",IF(A2633=#REF!*12,"",+A2633+1))</f>
        <v>#REF!</v>
      </c>
      <c r="B2634" s="661" t="e">
        <f aca="false">IF(A2634="","",+B2633)</f>
        <v>#REF!</v>
      </c>
      <c r="C2634" s="661" t="e">
        <f aca="false">IF(A2634="","",IF(#REF!+'Plano Prestação Mensal Proposta'!A2634&gt;120,0,ROUND(IF(B2634&gt;0.045,(0.045*0.5),(0.5)*B2634),7)))</f>
        <v>#REF!</v>
      </c>
      <c r="D2634" s="661" t="e">
        <f aca="false">IF(A2634="","",+B2634-C2634)</f>
        <v>#REF!</v>
      </c>
      <c r="E2634" s="662" t="e">
        <f aca="false">IF(A2634="","",IF(F2633="","",+E2633-F2633))</f>
        <v>#REF!</v>
      </c>
      <c r="F2634" s="662" t="e">
        <f aca="false">IF(A2634="","",IF(J2634="","",+J2634-H2634))</f>
        <v>#REF!</v>
      </c>
      <c r="G2634" s="662" t="e">
        <f aca="false">IF(A2634="","",IF(E2634="","",ROUND(+E2634*((1+B2634)^(1/12)-1),2)))</f>
        <v>#REF!</v>
      </c>
      <c r="H2634" s="662" t="e">
        <f aca="false">IF(A2634="","",IF(E2634="","",ROUND(+E2634*((1+D2634)^(1/12)-1),2)))</f>
        <v>#REF!</v>
      </c>
      <c r="I2634" s="662" t="e">
        <f aca="false">IF(A2634="","",+G2634-H2634)</f>
        <v>#REF!</v>
      </c>
      <c r="J2634" s="662" t="e">
        <f aca="false">IF(A2634="","",IF(#REF!="","",PMT((1+D2634)^(1/12)-1,(#REF!*12)-A2634+1,-E2634)))</f>
        <v>#REF!</v>
      </c>
    </row>
    <row r="2635" customFormat="false" ht="14.25" hidden="false" customHeight="false" outlineLevel="0" collapsed="false">
      <c r="A2635" s="660" t="e">
        <f aca="false">IF(A2634="","",IF(A2634=#REF!*12,"",+A2634+1))</f>
        <v>#REF!</v>
      </c>
      <c r="B2635" s="661" t="e">
        <f aca="false">IF(A2635="","",+B2634)</f>
        <v>#REF!</v>
      </c>
      <c r="C2635" s="661" t="e">
        <f aca="false">IF(A2635="","",IF(#REF!+'Plano Prestação Mensal Proposta'!A2635&gt;120,0,ROUND(IF(B2635&gt;0.045,(0.045*0.5),(0.5)*B2635),7)))</f>
        <v>#REF!</v>
      </c>
      <c r="D2635" s="661" t="e">
        <f aca="false">IF(A2635="","",+B2635-C2635)</f>
        <v>#REF!</v>
      </c>
      <c r="E2635" s="662" t="e">
        <f aca="false">IF(A2635="","",IF(F2634="","",+E2634-F2634))</f>
        <v>#REF!</v>
      </c>
      <c r="F2635" s="662" t="e">
        <f aca="false">IF(A2635="","",IF(J2635="","",+J2635-H2635))</f>
        <v>#REF!</v>
      </c>
      <c r="G2635" s="662" t="e">
        <f aca="false">IF(A2635="","",IF(E2635="","",ROUND(+E2635*((1+B2635)^(1/12)-1),2)))</f>
        <v>#REF!</v>
      </c>
      <c r="H2635" s="662" t="e">
        <f aca="false">IF(A2635="","",IF(E2635="","",ROUND(+E2635*((1+D2635)^(1/12)-1),2)))</f>
        <v>#REF!</v>
      </c>
      <c r="I2635" s="662" t="e">
        <f aca="false">IF(A2635="","",+G2635-H2635)</f>
        <v>#REF!</v>
      </c>
      <c r="J2635" s="662" t="e">
        <f aca="false">IF(A2635="","",IF(#REF!="","",PMT((1+D2635)^(1/12)-1,(#REF!*12)-A2635+1,-E2635)))</f>
        <v>#REF!</v>
      </c>
    </row>
    <row r="2636" customFormat="false" ht="14.25" hidden="false" customHeight="false" outlineLevel="0" collapsed="false">
      <c r="A2636" s="660" t="e">
        <f aca="false">IF(A2635="","",IF(A2635=#REF!*12,"",+A2635+1))</f>
        <v>#REF!</v>
      </c>
      <c r="B2636" s="661" t="e">
        <f aca="false">IF(A2636="","",+B2635)</f>
        <v>#REF!</v>
      </c>
      <c r="C2636" s="661" t="e">
        <f aca="false">IF(A2636="","",IF(#REF!+'Plano Prestação Mensal Proposta'!A2636&gt;120,0,ROUND(IF(B2636&gt;0.045,(0.045*0.5),(0.5)*B2636),7)))</f>
        <v>#REF!</v>
      </c>
      <c r="D2636" s="661" t="e">
        <f aca="false">IF(A2636="","",+B2636-C2636)</f>
        <v>#REF!</v>
      </c>
      <c r="E2636" s="662" t="e">
        <f aca="false">IF(A2636="","",IF(F2635="","",+E2635-F2635))</f>
        <v>#REF!</v>
      </c>
      <c r="F2636" s="662" t="e">
        <f aca="false">IF(A2636="","",IF(J2636="","",+J2636-H2636))</f>
        <v>#REF!</v>
      </c>
      <c r="G2636" s="662" t="e">
        <f aca="false">IF(A2636="","",IF(E2636="","",ROUND(+E2636*((1+B2636)^(1/12)-1),2)))</f>
        <v>#REF!</v>
      </c>
      <c r="H2636" s="662" t="e">
        <f aca="false">IF(A2636="","",IF(E2636="","",ROUND(+E2636*((1+D2636)^(1/12)-1),2)))</f>
        <v>#REF!</v>
      </c>
      <c r="I2636" s="662" t="e">
        <f aca="false">IF(A2636="","",+G2636-H2636)</f>
        <v>#REF!</v>
      </c>
      <c r="J2636" s="662" t="e">
        <f aca="false">IF(A2636="","",IF(#REF!="","",PMT((1+D2636)^(1/12)-1,(#REF!*12)-A2636+1,-E2636)))</f>
        <v>#REF!</v>
      </c>
    </row>
    <row r="2637" customFormat="false" ht="14.25" hidden="false" customHeight="false" outlineLevel="0" collapsed="false">
      <c r="A2637" s="660" t="e">
        <f aca="false">IF(A2636="","",IF(A2636=#REF!*12,"",+A2636+1))</f>
        <v>#REF!</v>
      </c>
      <c r="B2637" s="661" t="e">
        <f aca="false">IF(A2637="","",+B2636)</f>
        <v>#REF!</v>
      </c>
      <c r="C2637" s="661" t="e">
        <f aca="false">IF(A2637="","",IF(#REF!+'Plano Prestação Mensal Proposta'!A2637&gt;120,0,ROUND(IF(B2637&gt;0.045,(0.045*0.5),(0.5)*B2637),7)))</f>
        <v>#REF!</v>
      </c>
      <c r="D2637" s="661" t="e">
        <f aca="false">IF(A2637="","",+B2637-C2637)</f>
        <v>#REF!</v>
      </c>
      <c r="E2637" s="662" t="e">
        <f aca="false">IF(A2637="","",IF(F2636="","",+E2636-F2636))</f>
        <v>#REF!</v>
      </c>
      <c r="F2637" s="662" t="e">
        <f aca="false">IF(A2637="","",IF(J2637="","",+J2637-H2637))</f>
        <v>#REF!</v>
      </c>
      <c r="G2637" s="662" t="e">
        <f aca="false">IF(A2637="","",IF(E2637="","",ROUND(+E2637*((1+B2637)^(1/12)-1),2)))</f>
        <v>#REF!</v>
      </c>
      <c r="H2637" s="662" t="e">
        <f aca="false">IF(A2637="","",IF(E2637="","",ROUND(+E2637*((1+D2637)^(1/12)-1),2)))</f>
        <v>#REF!</v>
      </c>
      <c r="I2637" s="662" t="e">
        <f aca="false">IF(A2637="","",+G2637-H2637)</f>
        <v>#REF!</v>
      </c>
      <c r="J2637" s="662" t="e">
        <f aca="false">IF(A2637="","",IF(#REF!="","",PMT((1+D2637)^(1/12)-1,(#REF!*12)-A2637+1,-E2637)))</f>
        <v>#REF!</v>
      </c>
    </row>
    <row r="2638" customFormat="false" ht="14.25" hidden="false" customHeight="false" outlineLevel="0" collapsed="false">
      <c r="A2638" s="660" t="e">
        <f aca="false">IF(A2637="","",IF(A2637=#REF!*12,"",+A2637+1))</f>
        <v>#REF!</v>
      </c>
      <c r="B2638" s="661" t="e">
        <f aca="false">IF(A2638="","",+B2637)</f>
        <v>#REF!</v>
      </c>
      <c r="C2638" s="661" t="e">
        <f aca="false">IF(A2638="","",IF(#REF!+'Plano Prestação Mensal Proposta'!A2638&gt;120,0,ROUND(IF(B2638&gt;0.045,(0.045*0.5),(0.5)*B2638),7)))</f>
        <v>#REF!</v>
      </c>
      <c r="D2638" s="661" t="e">
        <f aca="false">IF(A2638="","",+B2638-C2638)</f>
        <v>#REF!</v>
      </c>
      <c r="E2638" s="662" t="e">
        <f aca="false">IF(A2638="","",IF(F2637="","",+E2637-F2637))</f>
        <v>#REF!</v>
      </c>
      <c r="F2638" s="662" t="e">
        <f aca="false">IF(A2638="","",IF(J2638="","",+J2638-H2638))</f>
        <v>#REF!</v>
      </c>
      <c r="G2638" s="662" t="e">
        <f aca="false">IF(A2638="","",IF(E2638="","",ROUND(+E2638*((1+B2638)^(1/12)-1),2)))</f>
        <v>#REF!</v>
      </c>
      <c r="H2638" s="662" t="e">
        <f aca="false">IF(A2638="","",IF(E2638="","",ROUND(+E2638*((1+D2638)^(1/12)-1),2)))</f>
        <v>#REF!</v>
      </c>
      <c r="I2638" s="662" t="e">
        <f aca="false">IF(A2638="","",+G2638-H2638)</f>
        <v>#REF!</v>
      </c>
      <c r="J2638" s="662" t="e">
        <f aca="false">IF(A2638="","",IF(#REF!="","",PMT((1+D2638)^(1/12)-1,(#REF!*12)-A2638+1,-E2638)))</f>
        <v>#REF!</v>
      </c>
    </row>
    <row r="2639" customFormat="false" ht="14.25" hidden="false" customHeight="false" outlineLevel="0" collapsed="false">
      <c r="A2639" s="660" t="e">
        <f aca="false">IF(A2638="","",IF(A2638=#REF!*12,"",+A2638+1))</f>
        <v>#REF!</v>
      </c>
      <c r="B2639" s="661" t="e">
        <f aca="false">IF(A2639="","",+B2638)</f>
        <v>#REF!</v>
      </c>
      <c r="C2639" s="661" t="e">
        <f aca="false">IF(A2639="","",IF(#REF!+'Plano Prestação Mensal Proposta'!A2639&gt;120,0,ROUND(IF(B2639&gt;0.045,(0.045*0.5),(0.5)*B2639),7)))</f>
        <v>#REF!</v>
      </c>
      <c r="D2639" s="661" t="e">
        <f aca="false">IF(A2639="","",+B2639-C2639)</f>
        <v>#REF!</v>
      </c>
      <c r="E2639" s="662" t="e">
        <f aca="false">IF(A2639="","",IF(F2638="","",+E2638-F2638))</f>
        <v>#REF!</v>
      </c>
      <c r="F2639" s="662" t="e">
        <f aca="false">IF(A2639="","",IF(J2639="","",+J2639-H2639))</f>
        <v>#REF!</v>
      </c>
      <c r="G2639" s="662" t="e">
        <f aca="false">IF(A2639="","",IF(E2639="","",ROUND(+E2639*((1+B2639)^(1/12)-1),2)))</f>
        <v>#REF!</v>
      </c>
      <c r="H2639" s="662" t="e">
        <f aca="false">IF(A2639="","",IF(E2639="","",ROUND(+E2639*((1+D2639)^(1/12)-1),2)))</f>
        <v>#REF!</v>
      </c>
      <c r="I2639" s="662" t="e">
        <f aca="false">IF(A2639="","",+G2639-H2639)</f>
        <v>#REF!</v>
      </c>
      <c r="J2639" s="662" t="e">
        <f aca="false">IF(A2639="","",IF(#REF!="","",PMT((1+D2639)^(1/12)-1,(#REF!*12)-A2639+1,-E2639)))</f>
        <v>#REF!</v>
      </c>
    </row>
    <row r="2640" customFormat="false" ht="14.25" hidden="false" customHeight="false" outlineLevel="0" collapsed="false">
      <c r="A2640" s="660" t="e">
        <f aca="false">IF(A2639="","",IF(A2639=#REF!*12,"",+A2639+1))</f>
        <v>#REF!</v>
      </c>
      <c r="B2640" s="661" t="e">
        <f aca="false">IF(A2640="","",+B2639)</f>
        <v>#REF!</v>
      </c>
      <c r="C2640" s="661" t="e">
        <f aca="false">IF(A2640="","",IF(#REF!+'Plano Prestação Mensal Proposta'!A2640&gt;120,0,ROUND(IF(B2640&gt;0.045,(0.045*0.5),(0.5)*B2640),7)))</f>
        <v>#REF!</v>
      </c>
      <c r="D2640" s="661" t="e">
        <f aca="false">IF(A2640="","",+B2640-C2640)</f>
        <v>#REF!</v>
      </c>
      <c r="E2640" s="662" t="e">
        <f aca="false">IF(A2640="","",IF(F2639="","",+E2639-F2639))</f>
        <v>#REF!</v>
      </c>
      <c r="F2640" s="662" t="e">
        <f aca="false">IF(A2640="","",IF(J2640="","",+J2640-H2640))</f>
        <v>#REF!</v>
      </c>
      <c r="G2640" s="662" t="e">
        <f aca="false">IF(A2640="","",IF(E2640="","",ROUND(+E2640*((1+B2640)^(1/12)-1),2)))</f>
        <v>#REF!</v>
      </c>
      <c r="H2640" s="662" t="e">
        <f aca="false">IF(A2640="","",IF(E2640="","",ROUND(+E2640*((1+D2640)^(1/12)-1),2)))</f>
        <v>#REF!</v>
      </c>
      <c r="I2640" s="662" t="e">
        <f aca="false">IF(A2640="","",+G2640-H2640)</f>
        <v>#REF!</v>
      </c>
      <c r="J2640" s="662" t="e">
        <f aca="false">IF(A2640="","",IF(#REF!="","",PMT((1+D2640)^(1/12)-1,(#REF!*12)-A2640+1,-E2640)))</f>
        <v>#REF!</v>
      </c>
    </row>
    <row r="2641" customFormat="false" ht="14.25" hidden="false" customHeight="false" outlineLevel="0" collapsed="false">
      <c r="A2641" s="660" t="e">
        <f aca="false">IF(A2640="","",IF(A2640=#REF!*12,"",+A2640+1))</f>
        <v>#REF!</v>
      </c>
      <c r="B2641" s="661" t="e">
        <f aca="false">IF(A2641="","",+B2640)</f>
        <v>#REF!</v>
      </c>
      <c r="C2641" s="661" t="e">
        <f aca="false">IF(A2641="","",IF(#REF!+'Plano Prestação Mensal Proposta'!A2641&gt;120,0,ROUND(IF(B2641&gt;0.045,(0.045*0.5),(0.5)*B2641),7)))</f>
        <v>#REF!</v>
      </c>
      <c r="D2641" s="661" t="e">
        <f aca="false">IF(A2641="","",+B2641-C2641)</f>
        <v>#REF!</v>
      </c>
      <c r="E2641" s="662" t="e">
        <f aca="false">IF(A2641="","",IF(F2640="","",+E2640-F2640))</f>
        <v>#REF!</v>
      </c>
      <c r="F2641" s="662" t="e">
        <f aca="false">IF(A2641="","",IF(J2641="","",+J2641-H2641))</f>
        <v>#REF!</v>
      </c>
      <c r="G2641" s="662" t="e">
        <f aca="false">IF(A2641="","",IF(E2641="","",ROUND(+E2641*((1+B2641)^(1/12)-1),2)))</f>
        <v>#REF!</v>
      </c>
      <c r="H2641" s="662" t="e">
        <f aca="false">IF(A2641="","",IF(E2641="","",ROUND(+E2641*((1+D2641)^(1/12)-1),2)))</f>
        <v>#REF!</v>
      </c>
      <c r="I2641" s="662" t="e">
        <f aca="false">IF(A2641="","",+G2641-H2641)</f>
        <v>#REF!</v>
      </c>
      <c r="J2641" s="662" t="e">
        <f aca="false">IF(A2641="","",IF(#REF!="","",PMT((1+D2641)^(1/12)-1,(#REF!*12)-A2641+1,-E2641)))</f>
        <v>#REF!</v>
      </c>
    </row>
    <row r="2642" customFormat="false" ht="14.25" hidden="false" customHeight="false" outlineLevel="0" collapsed="false">
      <c r="A2642" s="660" t="e">
        <f aca="false">IF(A2641="","",IF(A2641=#REF!*12,"",+A2641+1))</f>
        <v>#REF!</v>
      </c>
      <c r="B2642" s="661" t="e">
        <f aca="false">IF(A2642="","",+B2641)</f>
        <v>#REF!</v>
      </c>
      <c r="C2642" s="661" t="e">
        <f aca="false">IF(A2642="","",IF(#REF!+'Plano Prestação Mensal Proposta'!A2642&gt;120,0,ROUND(IF(B2642&gt;0.045,(0.045*0.5),(0.5)*B2642),7)))</f>
        <v>#REF!</v>
      </c>
      <c r="D2642" s="661" t="e">
        <f aca="false">IF(A2642="","",+B2642-C2642)</f>
        <v>#REF!</v>
      </c>
      <c r="E2642" s="662" t="e">
        <f aca="false">IF(A2642="","",IF(F2641="","",+E2641-F2641))</f>
        <v>#REF!</v>
      </c>
      <c r="F2642" s="662" t="e">
        <f aca="false">IF(A2642="","",IF(J2642="","",+J2642-H2642))</f>
        <v>#REF!</v>
      </c>
      <c r="G2642" s="662" t="e">
        <f aca="false">IF(A2642="","",IF(E2642="","",ROUND(+E2642*((1+B2642)^(1/12)-1),2)))</f>
        <v>#REF!</v>
      </c>
      <c r="H2642" s="662" t="e">
        <f aca="false">IF(A2642="","",IF(E2642="","",ROUND(+E2642*((1+D2642)^(1/12)-1),2)))</f>
        <v>#REF!</v>
      </c>
      <c r="I2642" s="662" t="e">
        <f aca="false">IF(A2642="","",+G2642-H2642)</f>
        <v>#REF!</v>
      </c>
      <c r="J2642" s="662" t="e">
        <f aca="false">IF(A2642="","",IF(#REF!="","",PMT((1+D2642)^(1/12)-1,(#REF!*12)-A2642+1,-E2642)))</f>
        <v>#REF!</v>
      </c>
    </row>
    <row r="2643" customFormat="false" ht="14.25" hidden="false" customHeight="false" outlineLevel="0" collapsed="false">
      <c r="A2643" s="660" t="e">
        <f aca="false">IF(A2642="","",IF(A2642=#REF!*12,"",+A2642+1))</f>
        <v>#REF!</v>
      </c>
      <c r="B2643" s="661" t="e">
        <f aca="false">IF(A2643="","",+B2642)</f>
        <v>#REF!</v>
      </c>
      <c r="C2643" s="661" t="e">
        <f aca="false">IF(A2643="","",IF(#REF!+'Plano Prestação Mensal Proposta'!A2643&gt;120,0,ROUND(IF(B2643&gt;0.045,(0.045*0.5),(0.5)*B2643),7)))</f>
        <v>#REF!</v>
      </c>
      <c r="D2643" s="661" t="e">
        <f aca="false">IF(A2643="","",+B2643-C2643)</f>
        <v>#REF!</v>
      </c>
      <c r="E2643" s="662" t="e">
        <f aca="false">IF(A2643="","",IF(F2642="","",+E2642-F2642))</f>
        <v>#REF!</v>
      </c>
      <c r="F2643" s="662" t="e">
        <f aca="false">IF(A2643="","",IF(J2643="","",+J2643-H2643))</f>
        <v>#REF!</v>
      </c>
      <c r="G2643" s="662" t="e">
        <f aca="false">IF(A2643="","",IF(E2643="","",ROUND(+E2643*((1+B2643)^(1/12)-1),2)))</f>
        <v>#REF!</v>
      </c>
      <c r="H2643" s="662" t="e">
        <f aca="false">IF(A2643="","",IF(E2643="","",ROUND(+E2643*((1+D2643)^(1/12)-1),2)))</f>
        <v>#REF!</v>
      </c>
      <c r="I2643" s="662" t="e">
        <f aca="false">IF(A2643="","",+G2643-H2643)</f>
        <v>#REF!</v>
      </c>
      <c r="J2643" s="662" t="e">
        <f aca="false">IF(A2643="","",IF(#REF!="","",PMT((1+D2643)^(1/12)-1,(#REF!*12)-A2643+1,-E2643)))</f>
        <v>#REF!</v>
      </c>
    </row>
    <row r="2644" customFormat="false" ht="14.25" hidden="false" customHeight="false" outlineLevel="0" collapsed="false">
      <c r="A2644" s="660" t="e">
        <f aca="false">IF(A2643="","",IF(A2643=#REF!*12,"",+A2643+1))</f>
        <v>#REF!</v>
      </c>
      <c r="B2644" s="661" t="e">
        <f aca="false">IF(A2644="","",+B2643)</f>
        <v>#REF!</v>
      </c>
      <c r="C2644" s="661" t="e">
        <f aca="false">IF(A2644="","",IF(#REF!+'Plano Prestação Mensal Proposta'!A2644&gt;120,0,ROUND(IF(B2644&gt;0.045,(0.045*0.5),(0.5)*B2644),7)))</f>
        <v>#REF!</v>
      </c>
      <c r="D2644" s="661" t="e">
        <f aca="false">IF(A2644="","",+B2644-C2644)</f>
        <v>#REF!</v>
      </c>
      <c r="E2644" s="662" t="e">
        <f aca="false">IF(A2644="","",IF(F2643="","",+E2643-F2643))</f>
        <v>#REF!</v>
      </c>
      <c r="F2644" s="662" t="e">
        <f aca="false">IF(A2644="","",IF(J2644="","",+J2644-H2644))</f>
        <v>#REF!</v>
      </c>
      <c r="G2644" s="662" t="e">
        <f aca="false">IF(A2644="","",IF(E2644="","",ROUND(+E2644*((1+B2644)^(1/12)-1),2)))</f>
        <v>#REF!</v>
      </c>
      <c r="H2644" s="662" t="e">
        <f aca="false">IF(A2644="","",IF(E2644="","",ROUND(+E2644*((1+D2644)^(1/12)-1),2)))</f>
        <v>#REF!</v>
      </c>
      <c r="I2644" s="662" t="e">
        <f aca="false">IF(A2644="","",+G2644-H2644)</f>
        <v>#REF!</v>
      </c>
      <c r="J2644" s="662" t="e">
        <f aca="false">IF(A2644="","",IF(#REF!="","",PMT((1+D2644)^(1/12)-1,(#REF!*12)-A2644+1,-E2644)))</f>
        <v>#REF!</v>
      </c>
    </row>
    <row r="2645" customFormat="false" ht="14.25" hidden="false" customHeight="false" outlineLevel="0" collapsed="false">
      <c r="A2645" s="660" t="e">
        <f aca="false">IF(A2644="","",IF(A2644=#REF!*12,"",+A2644+1))</f>
        <v>#REF!</v>
      </c>
      <c r="B2645" s="661" t="e">
        <f aca="false">IF(A2645="","",+B2644)</f>
        <v>#REF!</v>
      </c>
      <c r="C2645" s="661" t="e">
        <f aca="false">IF(A2645="","",IF(#REF!+'Plano Prestação Mensal Proposta'!A2645&gt;120,0,ROUND(IF(B2645&gt;0.045,(0.045*0.5),(0.5)*B2645),7)))</f>
        <v>#REF!</v>
      </c>
      <c r="D2645" s="661" t="e">
        <f aca="false">IF(A2645="","",+B2645-C2645)</f>
        <v>#REF!</v>
      </c>
      <c r="E2645" s="662" t="e">
        <f aca="false">IF(A2645="","",IF(F2644="","",+E2644-F2644))</f>
        <v>#REF!</v>
      </c>
      <c r="F2645" s="662" t="e">
        <f aca="false">IF(A2645="","",IF(J2645="","",+J2645-H2645))</f>
        <v>#REF!</v>
      </c>
      <c r="G2645" s="662" t="e">
        <f aca="false">IF(A2645="","",IF(E2645="","",ROUND(+E2645*((1+B2645)^(1/12)-1),2)))</f>
        <v>#REF!</v>
      </c>
      <c r="H2645" s="662" t="e">
        <f aca="false">IF(A2645="","",IF(E2645="","",ROUND(+E2645*((1+D2645)^(1/12)-1),2)))</f>
        <v>#REF!</v>
      </c>
      <c r="I2645" s="662" t="e">
        <f aca="false">IF(A2645="","",+G2645-H2645)</f>
        <v>#REF!</v>
      </c>
      <c r="J2645" s="662" t="e">
        <f aca="false">IF(A2645="","",IF(#REF!="","",PMT((1+D2645)^(1/12)-1,(#REF!*12)-A2645+1,-E2645)))</f>
        <v>#REF!</v>
      </c>
    </row>
    <row r="2646" customFormat="false" ht="14.25" hidden="false" customHeight="false" outlineLevel="0" collapsed="false">
      <c r="A2646" s="660" t="e">
        <f aca="false">IF(A2645="","",IF(A2645=#REF!*12,"",+A2645+1))</f>
        <v>#REF!</v>
      </c>
      <c r="B2646" s="661" t="e">
        <f aca="false">IF(A2646="","",+B2645)</f>
        <v>#REF!</v>
      </c>
      <c r="C2646" s="661" t="e">
        <f aca="false">IF(A2646="","",IF(#REF!+'Plano Prestação Mensal Proposta'!A2646&gt;120,0,ROUND(IF(B2646&gt;0.045,(0.045*0.5),(0.5)*B2646),7)))</f>
        <v>#REF!</v>
      </c>
      <c r="D2646" s="661" t="e">
        <f aca="false">IF(A2646="","",+B2646-C2646)</f>
        <v>#REF!</v>
      </c>
      <c r="E2646" s="662" t="e">
        <f aca="false">IF(A2646="","",IF(F2645="","",+E2645-F2645))</f>
        <v>#REF!</v>
      </c>
      <c r="F2646" s="662" t="e">
        <f aca="false">IF(A2646="","",IF(J2646="","",+J2646-H2646))</f>
        <v>#REF!</v>
      </c>
      <c r="G2646" s="662" t="e">
        <f aca="false">IF(A2646="","",IF(E2646="","",ROUND(+E2646*((1+B2646)^(1/12)-1),2)))</f>
        <v>#REF!</v>
      </c>
      <c r="H2646" s="662" t="e">
        <f aca="false">IF(A2646="","",IF(E2646="","",ROUND(+E2646*((1+D2646)^(1/12)-1),2)))</f>
        <v>#REF!</v>
      </c>
      <c r="I2646" s="662" t="e">
        <f aca="false">IF(A2646="","",+G2646-H2646)</f>
        <v>#REF!</v>
      </c>
      <c r="J2646" s="662" t="e">
        <f aca="false">IF(A2646="","",IF(#REF!="","",PMT((1+D2646)^(1/12)-1,(#REF!*12)-A2646+1,-E2646)))</f>
        <v>#REF!</v>
      </c>
    </row>
    <row r="2647" customFormat="false" ht="14.25" hidden="false" customHeight="false" outlineLevel="0" collapsed="false">
      <c r="A2647" s="660" t="e">
        <f aca="false">IF(A2646="","",IF(A2646=#REF!*12,"",+A2646+1))</f>
        <v>#REF!</v>
      </c>
      <c r="B2647" s="661" t="e">
        <f aca="false">IF(A2647="","",+B2646)</f>
        <v>#REF!</v>
      </c>
      <c r="C2647" s="661" t="e">
        <f aca="false">IF(A2647="","",IF(#REF!+'Plano Prestação Mensal Proposta'!A2647&gt;120,0,ROUND(IF(B2647&gt;0.045,(0.045*0.5),(0.5)*B2647),7)))</f>
        <v>#REF!</v>
      </c>
      <c r="D2647" s="661" t="e">
        <f aca="false">IF(A2647="","",+B2647-C2647)</f>
        <v>#REF!</v>
      </c>
      <c r="E2647" s="662" t="e">
        <f aca="false">IF(A2647="","",IF(F2646="","",+E2646-F2646))</f>
        <v>#REF!</v>
      </c>
      <c r="F2647" s="662" t="e">
        <f aca="false">IF(A2647="","",IF(J2647="","",+J2647-H2647))</f>
        <v>#REF!</v>
      </c>
      <c r="G2647" s="662" t="e">
        <f aca="false">IF(A2647="","",IF(E2647="","",ROUND(+E2647*((1+B2647)^(1/12)-1),2)))</f>
        <v>#REF!</v>
      </c>
      <c r="H2647" s="662" t="e">
        <f aca="false">IF(A2647="","",IF(E2647="","",ROUND(+E2647*((1+D2647)^(1/12)-1),2)))</f>
        <v>#REF!</v>
      </c>
      <c r="I2647" s="662" t="e">
        <f aca="false">IF(A2647="","",+G2647-H2647)</f>
        <v>#REF!</v>
      </c>
      <c r="J2647" s="662" t="e">
        <f aca="false">IF(A2647="","",IF(#REF!="","",PMT((1+D2647)^(1/12)-1,(#REF!*12)-A2647+1,-E2647)))</f>
        <v>#REF!</v>
      </c>
    </row>
    <row r="2648" customFormat="false" ht="14.25" hidden="false" customHeight="false" outlineLevel="0" collapsed="false">
      <c r="A2648" s="660" t="e">
        <f aca="false">IF(A2647="","",IF(A2647=#REF!*12,"",+A2647+1))</f>
        <v>#REF!</v>
      </c>
      <c r="B2648" s="661" t="e">
        <f aca="false">IF(A2648="","",+B2647)</f>
        <v>#REF!</v>
      </c>
      <c r="C2648" s="661" t="e">
        <f aca="false">IF(A2648="","",IF(#REF!+'Plano Prestação Mensal Proposta'!A2648&gt;120,0,ROUND(IF(B2648&gt;0.045,(0.045*0.5),(0.5)*B2648),7)))</f>
        <v>#REF!</v>
      </c>
      <c r="D2648" s="661" t="e">
        <f aca="false">IF(A2648="","",+B2648-C2648)</f>
        <v>#REF!</v>
      </c>
      <c r="E2648" s="662" t="e">
        <f aca="false">IF(A2648="","",IF(F2647="","",+E2647-F2647))</f>
        <v>#REF!</v>
      </c>
      <c r="F2648" s="662" t="e">
        <f aca="false">IF(A2648="","",IF(J2648="","",+J2648-H2648))</f>
        <v>#REF!</v>
      </c>
      <c r="G2648" s="662" t="e">
        <f aca="false">IF(A2648="","",IF(E2648="","",ROUND(+E2648*((1+B2648)^(1/12)-1),2)))</f>
        <v>#REF!</v>
      </c>
      <c r="H2648" s="662" t="e">
        <f aca="false">IF(A2648="","",IF(E2648="","",ROUND(+E2648*((1+D2648)^(1/12)-1),2)))</f>
        <v>#REF!</v>
      </c>
      <c r="I2648" s="662" t="e">
        <f aca="false">IF(A2648="","",+G2648-H2648)</f>
        <v>#REF!</v>
      </c>
      <c r="J2648" s="662" t="e">
        <f aca="false">IF(A2648="","",IF(#REF!="","",PMT((1+D2648)^(1/12)-1,(#REF!*12)-A2648+1,-E2648)))</f>
        <v>#REF!</v>
      </c>
    </row>
    <row r="2649" customFormat="false" ht="14.25" hidden="false" customHeight="false" outlineLevel="0" collapsed="false">
      <c r="A2649" s="660" t="e">
        <f aca="false">IF(A2648="","",IF(A2648=#REF!*12,"",+A2648+1))</f>
        <v>#REF!</v>
      </c>
      <c r="B2649" s="661" t="e">
        <f aca="false">IF(A2649="","",+B2648)</f>
        <v>#REF!</v>
      </c>
      <c r="C2649" s="661" t="e">
        <f aca="false">IF(A2649="","",IF(#REF!+'Plano Prestação Mensal Proposta'!A2649&gt;120,0,ROUND(IF(B2649&gt;0.045,(0.045*0.5),(0.5)*B2649),7)))</f>
        <v>#REF!</v>
      </c>
      <c r="D2649" s="661" t="e">
        <f aca="false">IF(A2649="","",+B2649-C2649)</f>
        <v>#REF!</v>
      </c>
      <c r="E2649" s="662" t="e">
        <f aca="false">IF(A2649="","",IF(F2648="","",+E2648-F2648))</f>
        <v>#REF!</v>
      </c>
      <c r="F2649" s="662" t="e">
        <f aca="false">IF(A2649="","",IF(J2649="","",+J2649-H2649))</f>
        <v>#REF!</v>
      </c>
      <c r="G2649" s="662" t="e">
        <f aca="false">IF(A2649="","",IF(E2649="","",ROUND(+E2649*((1+B2649)^(1/12)-1),2)))</f>
        <v>#REF!</v>
      </c>
      <c r="H2649" s="662" t="e">
        <f aca="false">IF(A2649="","",IF(E2649="","",ROUND(+E2649*((1+D2649)^(1/12)-1),2)))</f>
        <v>#REF!</v>
      </c>
      <c r="I2649" s="662" t="e">
        <f aca="false">IF(A2649="","",+G2649-H2649)</f>
        <v>#REF!</v>
      </c>
      <c r="J2649" s="662" t="e">
        <f aca="false">IF(A2649="","",IF(#REF!="","",PMT((1+D2649)^(1/12)-1,(#REF!*12)-A2649+1,-E2649)))</f>
        <v>#REF!</v>
      </c>
    </row>
    <row r="2650" customFormat="false" ht="14.25" hidden="false" customHeight="false" outlineLevel="0" collapsed="false">
      <c r="A2650" s="660" t="e">
        <f aca="false">IF(A2649="","",IF(A2649=#REF!*12,"",+A2649+1))</f>
        <v>#REF!</v>
      </c>
      <c r="B2650" s="661" t="e">
        <f aca="false">IF(A2650="","",+B2649)</f>
        <v>#REF!</v>
      </c>
      <c r="C2650" s="661" t="e">
        <f aca="false">IF(A2650="","",IF(#REF!+'Plano Prestação Mensal Proposta'!A2650&gt;120,0,ROUND(IF(B2650&gt;0.045,(0.045*0.5),(0.5)*B2650),7)))</f>
        <v>#REF!</v>
      </c>
      <c r="D2650" s="661" t="e">
        <f aca="false">IF(A2650="","",+B2650-C2650)</f>
        <v>#REF!</v>
      </c>
      <c r="E2650" s="662" t="e">
        <f aca="false">IF(A2650="","",IF(F2649="","",+E2649-F2649))</f>
        <v>#REF!</v>
      </c>
      <c r="F2650" s="662" t="e">
        <f aca="false">IF(A2650="","",IF(J2650="","",+J2650-H2650))</f>
        <v>#REF!</v>
      </c>
      <c r="G2650" s="662" t="e">
        <f aca="false">IF(A2650="","",IF(E2650="","",ROUND(+E2650*((1+B2650)^(1/12)-1),2)))</f>
        <v>#REF!</v>
      </c>
      <c r="H2650" s="662" t="e">
        <f aca="false">IF(A2650="","",IF(E2650="","",ROUND(+E2650*((1+D2650)^(1/12)-1),2)))</f>
        <v>#REF!</v>
      </c>
      <c r="I2650" s="662" t="e">
        <f aca="false">IF(A2650="","",+G2650-H2650)</f>
        <v>#REF!</v>
      </c>
      <c r="J2650" s="662" t="e">
        <f aca="false">IF(A2650="","",IF(#REF!="","",PMT((1+D2650)^(1/12)-1,(#REF!*12)-A2650+1,-E2650)))</f>
        <v>#REF!</v>
      </c>
    </row>
    <row r="2651" customFormat="false" ht="14.25" hidden="false" customHeight="false" outlineLevel="0" collapsed="false">
      <c r="A2651" s="660" t="e">
        <f aca="false">IF(A2650="","",IF(A2650=#REF!*12,"",+A2650+1))</f>
        <v>#REF!</v>
      </c>
      <c r="B2651" s="661" t="e">
        <f aca="false">IF(A2651="","",+B2650)</f>
        <v>#REF!</v>
      </c>
      <c r="C2651" s="661" t="e">
        <f aca="false">IF(A2651="","",IF(#REF!+'Plano Prestação Mensal Proposta'!A2651&gt;120,0,ROUND(IF(B2651&gt;0.045,(0.045*0.5),(0.5)*B2651),7)))</f>
        <v>#REF!</v>
      </c>
      <c r="D2651" s="661" t="e">
        <f aca="false">IF(A2651="","",+B2651-C2651)</f>
        <v>#REF!</v>
      </c>
      <c r="E2651" s="662" t="e">
        <f aca="false">IF(A2651="","",IF(F2650="","",+E2650-F2650))</f>
        <v>#REF!</v>
      </c>
      <c r="F2651" s="662" t="e">
        <f aca="false">IF(A2651="","",IF(J2651="","",+J2651-H2651))</f>
        <v>#REF!</v>
      </c>
      <c r="G2651" s="662" t="e">
        <f aca="false">IF(A2651="","",IF(E2651="","",ROUND(+E2651*((1+B2651)^(1/12)-1),2)))</f>
        <v>#REF!</v>
      </c>
      <c r="H2651" s="662" t="e">
        <f aca="false">IF(A2651="","",IF(E2651="","",ROUND(+E2651*((1+D2651)^(1/12)-1),2)))</f>
        <v>#REF!</v>
      </c>
      <c r="I2651" s="662" t="e">
        <f aca="false">IF(A2651="","",+G2651-H2651)</f>
        <v>#REF!</v>
      </c>
      <c r="J2651" s="662" t="e">
        <f aca="false">IF(A2651="","",IF(#REF!="","",PMT((1+D2651)^(1/12)-1,(#REF!*12)-A2651+1,-E2651)))</f>
        <v>#REF!</v>
      </c>
    </row>
    <row r="2652" customFormat="false" ht="14.25" hidden="false" customHeight="false" outlineLevel="0" collapsed="false">
      <c r="A2652" s="660" t="e">
        <f aca="false">IF(A2651="","",IF(A2651=#REF!*12,"",+A2651+1))</f>
        <v>#REF!</v>
      </c>
      <c r="B2652" s="661" t="e">
        <f aca="false">IF(A2652="","",+B2651)</f>
        <v>#REF!</v>
      </c>
      <c r="C2652" s="661" t="e">
        <f aca="false">IF(A2652="","",IF(#REF!+'Plano Prestação Mensal Proposta'!A2652&gt;120,0,ROUND(IF(B2652&gt;0.045,(0.045*0.5),(0.5)*B2652),7)))</f>
        <v>#REF!</v>
      </c>
      <c r="D2652" s="661" t="e">
        <f aca="false">IF(A2652="","",+B2652-C2652)</f>
        <v>#REF!</v>
      </c>
      <c r="E2652" s="662" t="e">
        <f aca="false">IF(A2652="","",IF(F2651="","",+E2651-F2651))</f>
        <v>#REF!</v>
      </c>
      <c r="F2652" s="662" t="e">
        <f aca="false">IF(A2652="","",IF(J2652="","",+J2652-H2652))</f>
        <v>#REF!</v>
      </c>
      <c r="G2652" s="662" t="e">
        <f aca="false">IF(A2652="","",IF(E2652="","",ROUND(+E2652*((1+B2652)^(1/12)-1),2)))</f>
        <v>#REF!</v>
      </c>
      <c r="H2652" s="662" t="e">
        <f aca="false">IF(A2652="","",IF(E2652="","",ROUND(+E2652*((1+D2652)^(1/12)-1),2)))</f>
        <v>#REF!</v>
      </c>
      <c r="I2652" s="662" t="e">
        <f aca="false">IF(A2652="","",+G2652-H2652)</f>
        <v>#REF!</v>
      </c>
      <c r="J2652" s="662" t="e">
        <f aca="false">IF(A2652="","",IF(#REF!="","",PMT((1+D2652)^(1/12)-1,(#REF!*12)-A2652+1,-E2652)))</f>
        <v>#REF!</v>
      </c>
    </row>
    <row r="2653" customFormat="false" ht="14.25" hidden="false" customHeight="false" outlineLevel="0" collapsed="false">
      <c r="A2653" s="660" t="e">
        <f aca="false">IF(A2652="","",IF(A2652=#REF!*12,"",+A2652+1))</f>
        <v>#REF!</v>
      </c>
      <c r="B2653" s="661" t="e">
        <f aca="false">IF(A2653="","",+B2652)</f>
        <v>#REF!</v>
      </c>
      <c r="C2653" s="661" t="e">
        <f aca="false">IF(A2653="","",IF(#REF!+'Plano Prestação Mensal Proposta'!A2653&gt;120,0,ROUND(IF(B2653&gt;0.045,(0.045*0.5),(0.5)*B2653),7)))</f>
        <v>#REF!</v>
      </c>
      <c r="D2653" s="661" t="e">
        <f aca="false">IF(A2653="","",+B2653-C2653)</f>
        <v>#REF!</v>
      </c>
      <c r="E2653" s="662" t="e">
        <f aca="false">IF(A2653="","",IF(F2652="","",+E2652-F2652))</f>
        <v>#REF!</v>
      </c>
      <c r="F2653" s="662" t="e">
        <f aca="false">IF(A2653="","",IF(J2653="","",+J2653-H2653))</f>
        <v>#REF!</v>
      </c>
      <c r="G2653" s="662" t="e">
        <f aca="false">IF(A2653="","",IF(E2653="","",ROUND(+E2653*((1+B2653)^(1/12)-1),2)))</f>
        <v>#REF!</v>
      </c>
      <c r="H2653" s="662" t="e">
        <f aca="false">IF(A2653="","",IF(E2653="","",ROUND(+E2653*((1+D2653)^(1/12)-1),2)))</f>
        <v>#REF!</v>
      </c>
      <c r="I2653" s="662" t="e">
        <f aca="false">IF(A2653="","",+G2653-H2653)</f>
        <v>#REF!</v>
      </c>
      <c r="J2653" s="662" t="e">
        <f aca="false">IF(A2653="","",IF(#REF!="","",PMT((1+D2653)^(1/12)-1,(#REF!*12)-A2653+1,-E2653)))</f>
        <v>#REF!</v>
      </c>
    </row>
    <row r="2654" customFormat="false" ht="14.25" hidden="false" customHeight="false" outlineLevel="0" collapsed="false">
      <c r="A2654" s="660" t="e">
        <f aca="false">IF(A2653="","",IF(A2653=#REF!*12,"",+A2653+1))</f>
        <v>#REF!</v>
      </c>
      <c r="B2654" s="661" t="e">
        <f aca="false">IF(A2654="","",+B2653)</f>
        <v>#REF!</v>
      </c>
      <c r="C2654" s="661" t="e">
        <f aca="false">IF(A2654="","",IF(#REF!+'Plano Prestação Mensal Proposta'!A2654&gt;120,0,ROUND(IF(B2654&gt;0.045,(0.045*0.5),(0.5)*B2654),7)))</f>
        <v>#REF!</v>
      </c>
      <c r="D2654" s="661" t="e">
        <f aca="false">IF(A2654="","",+B2654-C2654)</f>
        <v>#REF!</v>
      </c>
      <c r="E2654" s="662" t="e">
        <f aca="false">IF(A2654="","",IF(F2653="","",+E2653-F2653))</f>
        <v>#REF!</v>
      </c>
      <c r="F2654" s="662" t="e">
        <f aca="false">IF(A2654="","",IF(J2654="","",+J2654-H2654))</f>
        <v>#REF!</v>
      </c>
      <c r="G2654" s="662" t="e">
        <f aca="false">IF(A2654="","",IF(E2654="","",ROUND(+E2654*((1+B2654)^(1/12)-1),2)))</f>
        <v>#REF!</v>
      </c>
      <c r="H2654" s="662" t="e">
        <f aca="false">IF(A2654="","",IF(E2654="","",ROUND(+E2654*((1+D2654)^(1/12)-1),2)))</f>
        <v>#REF!</v>
      </c>
      <c r="I2654" s="662" t="e">
        <f aca="false">IF(A2654="","",+G2654-H2654)</f>
        <v>#REF!</v>
      </c>
      <c r="J2654" s="662" t="e">
        <f aca="false">IF(A2654="","",IF(#REF!="","",PMT((1+D2654)^(1/12)-1,(#REF!*12)-A2654+1,-E2654)))</f>
        <v>#REF!</v>
      </c>
    </row>
    <row r="2655" customFormat="false" ht="14.25" hidden="false" customHeight="false" outlineLevel="0" collapsed="false">
      <c r="A2655" s="660" t="e">
        <f aca="false">IF(A2654="","",IF(A2654=#REF!*12,"",+A2654+1))</f>
        <v>#REF!</v>
      </c>
      <c r="B2655" s="661" t="e">
        <f aca="false">IF(A2655="","",+B2654)</f>
        <v>#REF!</v>
      </c>
      <c r="C2655" s="661" t="e">
        <f aca="false">IF(A2655="","",IF(#REF!+'Plano Prestação Mensal Proposta'!A2655&gt;120,0,ROUND(IF(B2655&gt;0.045,(0.045*0.5),(0.5)*B2655),7)))</f>
        <v>#REF!</v>
      </c>
      <c r="D2655" s="661" t="e">
        <f aca="false">IF(A2655="","",+B2655-C2655)</f>
        <v>#REF!</v>
      </c>
      <c r="E2655" s="662" t="e">
        <f aca="false">IF(A2655="","",IF(F2654="","",+E2654-F2654))</f>
        <v>#REF!</v>
      </c>
      <c r="F2655" s="662" t="e">
        <f aca="false">IF(A2655="","",IF(J2655="","",+J2655-H2655))</f>
        <v>#REF!</v>
      </c>
      <c r="G2655" s="662" t="e">
        <f aca="false">IF(A2655="","",IF(E2655="","",ROUND(+E2655*((1+B2655)^(1/12)-1),2)))</f>
        <v>#REF!</v>
      </c>
      <c r="H2655" s="662" t="e">
        <f aca="false">IF(A2655="","",IF(E2655="","",ROUND(+E2655*((1+D2655)^(1/12)-1),2)))</f>
        <v>#REF!</v>
      </c>
      <c r="I2655" s="662" t="e">
        <f aca="false">IF(A2655="","",+G2655-H2655)</f>
        <v>#REF!</v>
      </c>
      <c r="J2655" s="662" t="e">
        <f aca="false">IF(A2655="","",IF(#REF!="","",PMT((1+D2655)^(1/12)-1,(#REF!*12)-A2655+1,-E2655)))</f>
        <v>#REF!</v>
      </c>
    </row>
    <row r="2656" customFormat="false" ht="14.25" hidden="false" customHeight="false" outlineLevel="0" collapsed="false">
      <c r="A2656" s="660" t="e">
        <f aca="false">IF(A2655="","",IF(A2655=#REF!*12,"",+A2655+1))</f>
        <v>#REF!</v>
      </c>
      <c r="B2656" s="661" t="e">
        <f aca="false">IF(A2656="","",+B2655)</f>
        <v>#REF!</v>
      </c>
      <c r="C2656" s="661" t="e">
        <f aca="false">IF(A2656="","",IF(#REF!+'Plano Prestação Mensal Proposta'!A2656&gt;120,0,ROUND(IF(B2656&gt;0.045,(0.045*0.5),(0.5)*B2656),7)))</f>
        <v>#REF!</v>
      </c>
      <c r="D2656" s="661" t="e">
        <f aca="false">IF(A2656="","",+B2656-C2656)</f>
        <v>#REF!</v>
      </c>
      <c r="E2656" s="662" t="e">
        <f aca="false">IF(A2656="","",IF(F2655="","",+E2655-F2655))</f>
        <v>#REF!</v>
      </c>
      <c r="F2656" s="662" t="e">
        <f aca="false">IF(A2656="","",IF(J2656="","",+J2656-H2656))</f>
        <v>#REF!</v>
      </c>
      <c r="G2656" s="662" t="e">
        <f aca="false">IF(A2656="","",IF(E2656="","",ROUND(+E2656*((1+B2656)^(1/12)-1),2)))</f>
        <v>#REF!</v>
      </c>
      <c r="H2656" s="662" t="e">
        <f aca="false">IF(A2656="","",IF(E2656="","",ROUND(+E2656*((1+D2656)^(1/12)-1),2)))</f>
        <v>#REF!</v>
      </c>
      <c r="I2656" s="662" t="e">
        <f aca="false">IF(A2656="","",+G2656-H2656)</f>
        <v>#REF!</v>
      </c>
      <c r="J2656" s="662" t="e">
        <f aca="false">IF(A2656="","",IF(#REF!="","",PMT((1+D2656)^(1/12)-1,(#REF!*12)-A2656+1,-E2656)))</f>
        <v>#REF!</v>
      </c>
    </row>
    <row r="2657" customFormat="false" ht="14.25" hidden="false" customHeight="false" outlineLevel="0" collapsed="false">
      <c r="A2657" s="660" t="e">
        <f aca="false">IF(A2656="","",IF(A2656=#REF!*12,"",+A2656+1))</f>
        <v>#REF!</v>
      </c>
      <c r="B2657" s="661" t="e">
        <f aca="false">IF(A2657="","",+B2656)</f>
        <v>#REF!</v>
      </c>
      <c r="C2657" s="661" t="e">
        <f aca="false">IF(A2657="","",IF(#REF!+'Plano Prestação Mensal Proposta'!A2657&gt;120,0,ROUND(IF(B2657&gt;0.045,(0.045*0.5),(0.5)*B2657),7)))</f>
        <v>#REF!</v>
      </c>
      <c r="D2657" s="661" t="e">
        <f aca="false">IF(A2657="","",+B2657-C2657)</f>
        <v>#REF!</v>
      </c>
      <c r="E2657" s="662" t="e">
        <f aca="false">IF(A2657="","",IF(F2656="","",+E2656-F2656))</f>
        <v>#REF!</v>
      </c>
      <c r="F2657" s="662" t="e">
        <f aca="false">IF(A2657="","",IF(J2657="","",+J2657-H2657))</f>
        <v>#REF!</v>
      </c>
      <c r="G2657" s="662" t="e">
        <f aca="false">IF(A2657="","",IF(E2657="","",ROUND(+E2657*((1+B2657)^(1/12)-1),2)))</f>
        <v>#REF!</v>
      </c>
      <c r="H2657" s="662" t="e">
        <f aca="false">IF(A2657="","",IF(E2657="","",ROUND(+E2657*((1+D2657)^(1/12)-1),2)))</f>
        <v>#REF!</v>
      </c>
      <c r="I2657" s="662" t="e">
        <f aca="false">IF(A2657="","",+G2657-H2657)</f>
        <v>#REF!</v>
      </c>
      <c r="J2657" s="662" t="e">
        <f aca="false">IF(A2657="","",IF(#REF!="","",PMT((1+D2657)^(1/12)-1,(#REF!*12)-A2657+1,-E2657)))</f>
        <v>#REF!</v>
      </c>
    </row>
    <row r="2658" customFormat="false" ht="14.25" hidden="false" customHeight="false" outlineLevel="0" collapsed="false">
      <c r="A2658" s="660" t="e">
        <f aca="false">IF(A2657="","",IF(A2657=#REF!*12,"",+A2657+1))</f>
        <v>#REF!</v>
      </c>
      <c r="B2658" s="661" t="e">
        <f aca="false">IF(A2658="","",+B2657)</f>
        <v>#REF!</v>
      </c>
      <c r="C2658" s="661" t="e">
        <f aca="false">IF(A2658="","",IF(#REF!+'Plano Prestação Mensal Proposta'!A2658&gt;120,0,ROUND(IF(B2658&gt;0.045,(0.045*0.5),(0.5)*B2658),7)))</f>
        <v>#REF!</v>
      </c>
      <c r="D2658" s="661" t="e">
        <f aca="false">IF(A2658="","",+B2658-C2658)</f>
        <v>#REF!</v>
      </c>
      <c r="E2658" s="662" t="e">
        <f aca="false">IF(A2658="","",IF(F2657="","",+E2657-F2657))</f>
        <v>#REF!</v>
      </c>
      <c r="F2658" s="662" t="e">
        <f aca="false">IF(A2658="","",IF(J2658="","",+J2658-H2658))</f>
        <v>#REF!</v>
      </c>
      <c r="G2658" s="662" t="e">
        <f aca="false">IF(A2658="","",IF(E2658="","",ROUND(+E2658*((1+B2658)^(1/12)-1),2)))</f>
        <v>#REF!</v>
      </c>
      <c r="H2658" s="662" t="e">
        <f aca="false">IF(A2658="","",IF(E2658="","",ROUND(+E2658*((1+D2658)^(1/12)-1),2)))</f>
        <v>#REF!</v>
      </c>
      <c r="I2658" s="662" t="e">
        <f aca="false">IF(A2658="","",+G2658-H2658)</f>
        <v>#REF!</v>
      </c>
      <c r="J2658" s="662" t="e">
        <f aca="false">IF(A2658="","",IF(#REF!="","",PMT((1+D2658)^(1/12)-1,(#REF!*12)-A2658+1,-E2658)))</f>
        <v>#REF!</v>
      </c>
    </row>
    <row r="2659" customFormat="false" ht="14.25" hidden="false" customHeight="false" outlineLevel="0" collapsed="false">
      <c r="A2659" s="660" t="e">
        <f aca="false">IF(A2658="","",IF(A2658=#REF!*12,"",+A2658+1))</f>
        <v>#REF!</v>
      </c>
      <c r="B2659" s="661" t="e">
        <f aca="false">IF(A2659="","",+B2658)</f>
        <v>#REF!</v>
      </c>
      <c r="C2659" s="661" t="e">
        <f aca="false">IF(A2659="","",IF(#REF!+'Plano Prestação Mensal Proposta'!A2659&gt;120,0,ROUND(IF(B2659&gt;0.045,(0.045*0.5),(0.5)*B2659),7)))</f>
        <v>#REF!</v>
      </c>
      <c r="D2659" s="661" t="e">
        <f aca="false">IF(A2659="","",+B2659-C2659)</f>
        <v>#REF!</v>
      </c>
      <c r="E2659" s="662" t="e">
        <f aca="false">IF(A2659="","",IF(F2658="","",+E2658-F2658))</f>
        <v>#REF!</v>
      </c>
      <c r="F2659" s="662" t="e">
        <f aca="false">IF(A2659="","",IF(J2659="","",+J2659-H2659))</f>
        <v>#REF!</v>
      </c>
      <c r="G2659" s="662" t="e">
        <f aca="false">IF(A2659="","",IF(E2659="","",ROUND(+E2659*((1+B2659)^(1/12)-1),2)))</f>
        <v>#REF!</v>
      </c>
      <c r="H2659" s="662" t="e">
        <f aca="false">IF(A2659="","",IF(E2659="","",ROUND(+E2659*((1+D2659)^(1/12)-1),2)))</f>
        <v>#REF!</v>
      </c>
      <c r="I2659" s="662" t="e">
        <f aca="false">IF(A2659="","",+G2659-H2659)</f>
        <v>#REF!</v>
      </c>
      <c r="J2659" s="662" t="e">
        <f aca="false">IF(A2659="","",IF(#REF!="","",PMT((1+D2659)^(1/12)-1,(#REF!*12)-A2659+1,-E2659)))</f>
        <v>#REF!</v>
      </c>
    </row>
    <row r="2660" customFormat="false" ht="14.25" hidden="false" customHeight="false" outlineLevel="0" collapsed="false">
      <c r="A2660" s="660" t="e">
        <f aca="false">IF(A2659="","",IF(A2659=#REF!*12,"",+A2659+1))</f>
        <v>#REF!</v>
      </c>
      <c r="B2660" s="661" t="e">
        <f aca="false">IF(A2660="","",+B2659)</f>
        <v>#REF!</v>
      </c>
      <c r="C2660" s="661" t="e">
        <f aca="false">IF(A2660="","",IF(#REF!+'Plano Prestação Mensal Proposta'!A2660&gt;120,0,ROUND(IF(B2660&gt;0.045,(0.045*0.5),(0.5)*B2660),7)))</f>
        <v>#REF!</v>
      </c>
      <c r="D2660" s="661" t="e">
        <f aca="false">IF(A2660="","",+B2660-C2660)</f>
        <v>#REF!</v>
      </c>
      <c r="E2660" s="662" t="e">
        <f aca="false">IF(A2660="","",IF(F2659="","",+E2659-F2659))</f>
        <v>#REF!</v>
      </c>
      <c r="F2660" s="662" t="e">
        <f aca="false">IF(A2660="","",IF(J2660="","",+J2660-H2660))</f>
        <v>#REF!</v>
      </c>
      <c r="G2660" s="662" t="e">
        <f aca="false">IF(A2660="","",IF(E2660="","",ROUND(+E2660*((1+B2660)^(1/12)-1),2)))</f>
        <v>#REF!</v>
      </c>
      <c r="H2660" s="662" t="e">
        <f aca="false">IF(A2660="","",IF(E2660="","",ROUND(+E2660*((1+D2660)^(1/12)-1),2)))</f>
        <v>#REF!</v>
      </c>
      <c r="I2660" s="662" t="e">
        <f aca="false">IF(A2660="","",+G2660-H2660)</f>
        <v>#REF!</v>
      </c>
      <c r="J2660" s="662" t="e">
        <f aca="false">IF(A2660="","",IF(#REF!="","",PMT((1+D2660)^(1/12)-1,(#REF!*12)-A2660+1,-E2660)))</f>
        <v>#REF!</v>
      </c>
    </row>
    <row r="2661" customFormat="false" ht="14.25" hidden="false" customHeight="false" outlineLevel="0" collapsed="false">
      <c r="A2661" s="660" t="e">
        <f aca="false">IF(A2660="","",IF(A2660=#REF!*12,"",+A2660+1))</f>
        <v>#REF!</v>
      </c>
      <c r="B2661" s="661" t="e">
        <f aca="false">IF(A2661="","",+B2660)</f>
        <v>#REF!</v>
      </c>
      <c r="C2661" s="661" t="e">
        <f aca="false">IF(A2661="","",IF(#REF!+'Plano Prestação Mensal Proposta'!A2661&gt;120,0,ROUND(IF(B2661&gt;0.045,(0.045*0.5),(0.5)*B2661),7)))</f>
        <v>#REF!</v>
      </c>
      <c r="D2661" s="661" t="e">
        <f aca="false">IF(A2661="","",+B2661-C2661)</f>
        <v>#REF!</v>
      </c>
      <c r="E2661" s="662" t="e">
        <f aca="false">IF(A2661="","",IF(F2660="","",+E2660-F2660))</f>
        <v>#REF!</v>
      </c>
      <c r="F2661" s="662" t="e">
        <f aca="false">IF(A2661="","",IF(J2661="","",+J2661-H2661))</f>
        <v>#REF!</v>
      </c>
      <c r="G2661" s="662" t="e">
        <f aca="false">IF(A2661="","",IF(E2661="","",ROUND(+E2661*((1+B2661)^(1/12)-1),2)))</f>
        <v>#REF!</v>
      </c>
      <c r="H2661" s="662" t="e">
        <f aca="false">IF(A2661="","",IF(E2661="","",ROUND(+E2661*((1+D2661)^(1/12)-1),2)))</f>
        <v>#REF!</v>
      </c>
      <c r="I2661" s="662" t="e">
        <f aca="false">IF(A2661="","",+G2661-H2661)</f>
        <v>#REF!</v>
      </c>
      <c r="J2661" s="662" t="e">
        <f aca="false">IF(A2661="","",IF(#REF!="","",PMT((1+D2661)^(1/12)-1,(#REF!*12)-A2661+1,-E2661)))</f>
        <v>#REF!</v>
      </c>
    </row>
    <row r="2662" customFormat="false" ht="14.25" hidden="false" customHeight="false" outlineLevel="0" collapsed="false">
      <c r="A2662" s="660" t="e">
        <f aca="false">IF(A2661="","",IF(A2661=#REF!*12,"",+A2661+1))</f>
        <v>#REF!</v>
      </c>
      <c r="B2662" s="661" t="e">
        <f aca="false">IF(A2662="","",+B2661)</f>
        <v>#REF!</v>
      </c>
      <c r="C2662" s="661" t="e">
        <f aca="false">IF(A2662="","",IF(#REF!+'Plano Prestação Mensal Proposta'!A2662&gt;120,0,ROUND(IF(B2662&gt;0.045,(0.045*0.5),(0.5)*B2662),7)))</f>
        <v>#REF!</v>
      </c>
      <c r="D2662" s="661" t="e">
        <f aca="false">IF(A2662="","",+B2662-C2662)</f>
        <v>#REF!</v>
      </c>
      <c r="E2662" s="662" t="e">
        <f aca="false">IF(A2662="","",IF(F2661="","",+E2661-F2661))</f>
        <v>#REF!</v>
      </c>
      <c r="F2662" s="662" t="e">
        <f aca="false">IF(A2662="","",IF(J2662="","",+J2662-H2662))</f>
        <v>#REF!</v>
      </c>
      <c r="G2662" s="662" t="e">
        <f aca="false">IF(A2662="","",IF(E2662="","",ROUND(+E2662*((1+B2662)^(1/12)-1),2)))</f>
        <v>#REF!</v>
      </c>
      <c r="H2662" s="662" t="e">
        <f aca="false">IF(A2662="","",IF(E2662="","",ROUND(+E2662*((1+D2662)^(1/12)-1),2)))</f>
        <v>#REF!</v>
      </c>
      <c r="I2662" s="662" t="e">
        <f aca="false">IF(A2662="","",+G2662-H2662)</f>
        <v>#REF!</v>
      </c>
      <c r="J2662" s="662" t="e">
        <f aca="false">IF(A2662="","",IF(#REF!="","",PMT((1+D2662)^(1/12)-1,(#REF!*12)-A2662+1,-E2662)))</f>
        <v>#REF!</v>
      </c>
    </row>
    <row r="2663" customFormat="false" ht="14.25" hidden="false" customHeight="false" outlineLevel="0" collapsed="false">
      <c r="A2663" s="660" t="e">
        <f aca="false">IF(A2662="","",IF(A2662=#REF!*12,"",+A2662+1))</f>
        <v>#REF!</v>
      </c>
      <c r="B2663" s="661" t="e">
        <f aca="false">IF(A2663="","",+B2662)</f>
        <v>#REF!</v>
      </c>
      <c r="C2663" s="661" t="e">
        <f aca="false">IF(A2663="","",IF(#REF!+'Plano Prestação Mensal Proposta'!A2663&gt;120,0,ROUND(IF(B2663&gt;0.045,(0.045*0.5),(0.5)*B2663),7)))</f>
        <v>#REF!</v>
      </c>
      <c r="D2663" s="661" t="e">
        <f aca="false">IF(A2663="","",+B2663-C2663)</f>
        <v>#REF!</v>
      </c>
      <c r="E2663" s="662" t="e">
        <f aca="false">IF(A2663="","",IF(F2662="","",+E2662-F2662))</f>
        <v>#REF!</v>
      </c>
      <c r="F2663" s="662" t="e">
        <f aca="false">IF(A2663="","",IF(J2663="","",+J2663-H2663))</f>
        <v>#REF!</v>
      </c>
      <c r="G2663" s="662" t="e">
        <f aca="false">IF(A2663="","",IF(E2663="","",ROUND(+E2663*((1+B2663)^(1/12)-1),2)))</f>
        <v>#REF!</v>
      </c>
      <c r="H2663" s="662" t="e">
        <f aca="false">IF(A2663="","",IF(E2663="","",ROUND(+E2663*((1+D2663)^(1/12)-1),2)))</f>
        <v>#REF!</v>
      </c>
      <c r="I2663" s="662" t="e">
        <f aca="false">IF(A2663="","",+G2663-H2663)</f>
        <v>#REF!</v>
      </c>
      <c r="J2663" s="662" t="e">
        <f aca="false">IF(A2663="","",IF(#REF!="","",PMT((1+D2663)^(1/12)-1,(#REF!*12)-A2663+1,-E2663)))</f>
        <v>#REF!</v>
      </c>
    </row>
    <row r="2664" customFormat="false" ht="14.25" hidden="false" customHeight="false" outlineLevel="0" collapsed="false">
      <c r="A2664" s="660" t="e">
        <f aca="false">IF(A2663="","",IF(A2663=#REF!*12,"",+A2663+1))</f>
        <v>#REF!</v>
      </c>
      <c r="B2664" s="661" t="e">
        <f aca="false">IF(A2664="","",+B2663)</f>
        <v>#REF!</v>
      </c>
      <c r="C2664" s="661" t="e">
        <f aca="false">IF(A2664="","",IF(#REF!+'Plano Prestação Mensal Proposta'!A2664&gt;120,0,ROUND(IF(B2664&gt;0.045,(0.045*0.5),(0.5)*B2664),7)))</f>
        <v>#REF!</v>
      </c>
      <c r="D2664" s="661" t="e">
        <f aca="false">IF(A2664="","",+B2664-C2664)</f>
        <v>#REF!</v>
      </c>
      <c r="E2664" s="662" t="e">
        <f aca="false">IF(A2664="","",IF(F2663="","",+E2663-F2663))</f>
        <v>#REF!</v>
      </c>
      <c r="F2664" s="662" t="e">
        <f aca="false">IF(A2664="","",IF(J2664="","",+J2664-H2664))</f>
        <v>#REF!</v>
      </c>
      <c r="G2664" s="662" t="e">
        <f aca="false">IF(A2664="","",IF(E2664="","",ROUND(+E2664*((1+B2664)^(1/12)-1),2)))</f>
        <v>#REF!</v>
      </c>
      <c r="H2664" s="662" t="e">
        <f aca="false">IF(A2664="","",IF(E2664="","",ROUND(+E2664*((1+D2664)^(1/12)-1),2)))</f>
        <v>#REF!</v>
      </c>
      <c r="I2664" s="662" t="e">
        <f aca="false">IF(A2664="","",+G2664-H2664)</f>
        <v>#REF!</v>
      </c>
      <c r="J2664" s="662" t="e">
        <f aca="false">IF(A2664="","",IF(#REF!="","",PMT((1+D2664)^(1/12)-1,(#REF!*12)-A2664+1,-E2664)))</f>
        <v>#REF!</v>
      </c>
    </row>
    <row r="2665" customFormat="false" ht="14.25" hidden="false" customHeight="false" outlineLevel="0" collapsed="false">
      <c r="A2665" s="660" t="e">
        <f aca="false">IF(A2664="","",IF(A2664=#REF!*12,"",+A2664+1))</f>
        <v>#REF!</v>
      </c>
      <c r="B2665" s="661" t="e">
        <f aca="false">IF(A2665="","",+B2664)</f>
        <v>#REF!</v>
      </c>
      <c r="C2665" s="661" t="e">
        <f aca="false">IF(A2665="","",IF(#REF!+'Plano Prestação Mensal Proposta'!A2665&gt;120,0,ROUND(IF(B2665&gt;0.045,(0.045*0.5),(0.5)*B2665),7)))</f>
        <v>#REF!</v>
      </c>
      <c r="D2665" s="661" t="e">
        <f aca="false">IF(A2665="","",+B2665-C2665)</f>
        <v>#REF!</v>
      </c>
      <c r="E2665" s="662" t="e">
        <f aca="false">IF(A2665="","",IF(F2664="","",+E2664-F2664))</f>
        <v>#REF!</v>
      </c>
      <c r="F2665" s="662" t="e">
        <f aca="false">IF(A2665="","",IF(J2665="","",+J2665-H2665))</f>
        <v>#REF!</v>
      </c>
      <c r="G2665" s="662" t="e">
        <f aca="false">IF(A2665="","",IF(E2665="","",ROUND(+E2665*((1+B2665)^(1/12)-1),2)))</f>
        <v>#REF!</v>
      </c>
      <c r="H2665" s="662" t="e">
        <f aca="false">IF(A2665="","",IF(E2665="","",ROUND(+E2665*((1+D2665)^(1/12)-1),2)))</f>
        <v>#REF!</v>
      </c>
      <c r="I2665" s="662" t="e">
        <f aca="false">IF(A2665="","",+G2665-H2665)</f>
        <v>#REF!</v>
      </c>
      <c r="J2665" s="662" t="e">
        <f aca="false">IF(A2665="","",IF(#REF!="","",PMT((1+D2665)^(1/12)-1,(#REF!*12)-A2665+1,-E2665)))</f>
        <v>#REF!</v>
      </c>
    </row>
    <row r="2666" customFormat="false" ht="14.25" hidden="false" customHeight="false" outlineLevel="0" collapsed="false">
      <c r="A2666" s="660" t="e">
        <f aca="false">IF(A2665="","",IF(A2665=#REF!*12,"",+A2665+1))</f>
        <v>#REF!</v>
      </c>
      <c r="B2666" s="661" t="e">
        <f aca="false">IF(A2666="","",+B2665)</f>
        <v>#REF!</v>
      </c>
      <c r="C2666" s="661" t="e">
        <f aca="false">IF(A2666="","",IF(#REF!+'Plano Prestação Mensal Proposta'!A2666&gt;120,0,ROUND(IF(B2666&gt;0.045,(0.045*0.5),(0.5)*B2666),7)))</f>
        <v>#REF!</v>
      </c>
      <c r="D2666" s="661" t="e">
        <f aca="false">IF(A2666="","",+B2666-C2666)</f>
        <v>#REF!</v>
      </c>
      <c r="E2666" s="662" t="e">
        <f aca="false">IF(A2666="","",IF(F2665="","",+E2665-F2665))</f>
        <v>#REF!</v>
      </c>
      <c r="F2666" s="662" t="e">
        <f aca="false">IF(A2666="","",IF(J2666="","",+J2666-H2666))</f>
        <v>#REF!</v>
      </c>
      <c r="G2666" s="662" t="e">
        <f aca="false">IF(A2666="","",IF(E2666="","",ROUND(+E2666*((1+B2666)^(1/12)-1),2)))</f>
        <v>#REF!</v>
      </c>
      <c r="H2666" s="662" t="e">
        <f aca="false">IF(A2666="","",IF(E2666="","",ROUND(+E2666*((1+D2666)^(1/12)-1),2)))</f>
        <v>#REF!</v>
      </c>
      <c r="I2666" s="662" t="e">
        <f aca="false">IF(A2666="","",+G2666-H2666)</f>
        <v>#REF!</v>
      </c>
      <c r="J2666" s="662" t="e">
        <f aca="false">IF(A2666="","",IF(#REF!="","",PMT((1+D2666)^(1/12)-1,(#REF!*12)-A2666+1,-E2666)))</f>
        <v>#REF!</v>
      </c>
    </row>
    <row r="2667" customFormat="false" ht="14.25" hidden="false" customHeight="false" outlineLevel="0" collapsed="false">
      <c r="A2667" s="660" t="e">
        <f aca="false">IF(A2666="","",IF(A2666=#REF!*12,"",+A2666+1))</f>
        <v>#REF!</v>
      </c>
      <c r="B2667" s="661" t="e">
        <f aca="false">IF(A2667="","",+B2666)</f>
        <v>#REF!</v>
      </c>
      <c r="C2667" s="661" t="e">
        <f aca="false">IF(A2667="","",IF(#REF!+'Plano Prestação Mensal Proposta'!A2667&gt;120,0,ROUND(IF(B2667&gt;0.045,(0.045*0.5),(0.5)*B2667),7)))</f>
        <v>#REF!</v>
      </c>
      <c r="D2667" s="661" t="e">
        <f aca="false">IF(A2667="","",+B2667-C2667)</f>
        <v>#REF!</v>
      </c>
      <c r="E2667" s="662" t="e">
        <f aca="false">IF(A2667="","",IF(F2666="","",+E2666-F2666))</f>
        <v>#REF!</v>
      </c>
      <c r="F2667" s="662" t="e">
        <f aca="false">IF(A2667="","",IF(J2667="","",+J2667-H2667))</f>
        <v>#REF!</v>
      </c>
      <c r="G2667" s="662" t="e">
        <f aca="false">IF(A2667="","",IF(E2667="","",ROUND(+E2667*((1+B2667)^(1/12)-1),2)))</f>
        <v>#REF!</v>
      </c>
      <c r="H2667" s="662" t="e">
        <f aca="false">IF(A2667="","",IF(E2667="","",ROUND(+E2667*((1+D2667)^(1/12)-1),2)))</f>
        <v>#REF!</v>
      </c>
      <c r="I2667" s="662" t="e">
        <f aca="false">IF(A2667="","",+G2667-H2667)</f>
        <v>#REF!</v>
      </c>
      <c r="J2667" s="662" t="e">
        <f aca="false">IF(A2667="","",IF(#REF!="","",PMT((1+D2667)^(1/12)-1,(#REF!*12)-A2667+1,-E2667)))</f>
        <v>#REF!</v>
      </c>
    </row>
    <row r="2668" customFormat="false" ht="14.25" hidden="false" customHeight="false" outlineLevel="0" collapsed="false">
      <c r="A2668" s="660" t="e">
        <f aca="false">IF(A2667="","",IF(A2667=#REF!*12,"",+A2667+1))</f>
        <v>#REF!</v>
      </c>
      <c r="B2668" s="661" t="e">
        <f aca="false">IF(A2668="","",+B2667)</f>
        <v>#REF!</v>
      </c>
      <c r="C2668" s="661" t="e">
        <f aca="false">IF(A2668="","",IF(#REF!+'Plano Prestação Mensal Proposta'!A2668&gt;120,0,ROUND(IF(B2668&gt;0.045,(0.045*0.5),(0.5)*B2668),7)))</f>
        <v>#REF!</v>
      </c>
      <c r="D2668" s="661" t="e">
        <f aca="false">IF(A2668="","",+B2668-C2668)</f>
        <v>#REF!</v>
      </c>
      <c r="E2668" s="662" t="e">
        <f aca="false">IF(A2668="","",IF(F2667="","",+E2667-F2667))</f>
        <v>#REF!</v>
      </c>
      <c r="F2668" s="662" t="e">
        <f aca="false">IF(A2668="","",IF(J2668="","",+J2668-H2668))</f>
        <v>#REF!</v>
      </c>
      <c r="G2668" s="662" t="e">
        <f aca="false">IF(A2668="","",IF(E2668="","",ROUND(+E2668*((1+B2668)^(1/12)-1),2)))</f>
        <v>#REF!</v>
      </c>
      <c r="H2668" s="662" t="e">
        <f aca="false">IF(A2668="","",IF(E2668="","",ROUND(+E2668*((1+D2668)^(1/12)-1),2)))</f>
        <v>#REF!</v>
      </c>
      <c r="I2668" s="662" t="e">
        <f aca="false">IF(A2668="","",+G2668-H2668)</f>
        <v>#REF!</v>
      </c>
      <c r="J2668" s="662" t="e">
        <f aca="false">IF(A2668="","",IF(#REF!="","",PMT((1+D2668)^(1/12)-1,(#REF!*12)-A2668+1,-E2668)))</f>
        <v>#REF!</v>
      </c>
    </row>
    <row r="2669" customFormat="false" ht="14.25" hidden="false" customHeight="false" outlineLevel="0" collapsed="false">
      <c r="A2669" s="660" t="e">
        <f aca="false">IF(A2668="","",IF(A2668=#REF!*12,"",+A2668+1))</f>
        <v>#REF!</v>
      </c>
      <c r="B2669" s="661" t="e">
        <f aca="false">IF(A2669="","",+B2668)</f>
        <v>#REF!</v>
      </c>
      <c r="C2669" s="661" t="e">
        <f aca="false">IF(A2669="","",IF(#REF!+'Plano Prestação Mensal Proposta'!A2669&gt;120,0,ROUND(IF(B2669&gt;0.045,(0.045*0.5),(0.5)*B2669),7)))</f>
        <v>#REF!</v>
      </c>
      <c r="D2669" s="661" t="e">
        <f aca="false">IF(A2669="","",+B2669-C2669)</f>
        <v>#REF!</v>
      </c>
      <c r="E2669" s="662" t="e">
        <f aca="false">IF(A2669="","",IF(F2668="","",+E2668-F2668))</f>
        <v>#REF!</v>
      </c>
      <c r="F2669" s="662" t="e">
        <f aca="false">IF(A2669="","",IF(J2669="","",+J2669-H2669))</f>
        <v>#REF!</v>
      </c>
      <c r="G2669" s="662" t="e">
        <f aca="false">IF(A2669="","",IF(E2669="","",ROUND(+E2669*((1+B2669)^(1/12)-1),2)))</f>
        <v>#REF!</v>
      </c>
      <c r="H2669" s="662" t="e">
        <f aca="false">IF(A2669="","",IF(E2669="","",ROUND(+E2669*((1+D2669)^(1/12)-1),2)))</f>
        <v>#REF!</v>
      </c>
      <c r="I2669" s="662" t="e">
        <f aca="false">IF(A2669="","",+G2669-H2669)</f>
        <v>#REF!</v>
      </c>
      <c r="J2669" s="662" t="e">
        <f aca="false">IF(A2669="","",IF(#REF!="","",PMT((1+D2669)^(1/12)-1,(#REF!*12)-A2669+1,-E2669)))</f>
        <v>#REF!</v>
      </c>
    </row>
    <row r="2670" customFormat="false" ht="14.25" hidden="false" customHeight="false" outlineLevel="0" collapsed="false">
      <c r="A2670" s="660" t="e">
        <f aca="false">IF(A2669="","",IF(A2669=#REF!*12,"",+A2669+1))</f>
        <v>#REF!</v>
      </c>
      <c r="B2670" s="661" t="e">
        <f aca="false">IF(A2670="","",+B2669)</f>
        <v>#REF!</v>
      </c>
      <c r="C2670" s="661" t="e">
        <f aca="false">IF(A2670="","",IF(#REF!+'Plano Prestação Mensal Proposta'!A2670&gt;120,0,ROUND(IF(B2670&gt;0.045,(0.045*0.5),(0.5)*B2670),7)))</f>
        <v>#REF!</v>
      </c>
      <c r="D2670" s="661" t="e">
        <f aca="false">IF(A2670="","",+B2670-C2670)</f>
        <v>#REF!</v>
      </c>
      <c r="E2670" s="662" t="e">
        <f aca="false">IF(A2670="","",IF(F2669="","",+E2669-F2669))</f>
        <v>#REF!</v>
      </c>
      <c r="F2670" s="662" t="e">
        <f aca="false">IF(A2670="","",IF(J2670="","",+J2670-H2670))</f>
        <v>#REF!</v>
      </c>
      <c r="G2670" s="662" t="e">
        <f aca="false">IF(A2670="","",IF(E2670="","",ROUND(+E2670*((1+B2670)^(1/12)-1),2)))</f>
        <v>#REF!</v>
      </c>
      <c r="H2670" s="662" t="e">
        <f aca="false">IF(A2670="","",IF(E2670="","",ROUND(+E2670*((1+D2670)^(1/12)-1),2)))</f>
        <v>#REF!</v>
      </c>
      <c r="I2670" s="662" t="e">
        <f aca="false">IF(A2670="","",+G2670-H2670)</f>
        <v>#REF!</v>
      </c>
      <c r="J2670" s="662" t="e">
        <f aca="false">IF(A2670="","",IF(#REF!="","",PMT((1+D2670)^(1/12)-1,(#REF!*12)-A2670+1,-E2670)))</f>
        <v>#REF!</v>
      </c>
    </row>
    <row r="2671" customFormat="false" ht="14.25" hidden="false" customHeight="false" outlineLevel="0" collapsed="false">
      <c r="A2671" s="660" t="e">
        <f aca="false">IF(A2670="","",IF(A2670=#REF!*12,"",+A2670+1))</f>
        <v>#REF!</v>
      </c>
      <c r="B2671" s="661" t="e">
        <f aca="false">IF(A2671="","",+B2670)</f>
        <v>#REF!</v>
      </c>
      <c r="C2671" s="661" t="e">
        <f aca="false">IF(A2671="","",IF(#REF!+'Plano Prestação Mensal Proposta'!A2671&gt;120,0,ROUND(IF(B2671&gt;0.045,(0.045*0.5),(0.5)*B2671),7)))</f>
        <v>#REF!</v>
      </c>
      <c r="D2671" s="661" t="e">
        <f aca="false">IF(A2671="","",+B2671-C2671)</f>
        <v>#REF!</v>
      </c>
      <c r="E2671" s="662" t="e">
        <f aca="false">IF(A2671="","",IF(F2670="","",+E2670-F2670))</f>
        <v>#REF!</v>
      </c>
      <c r="F2671" s="662" t="e">
        <f aca="false">IF(A2671="","",IF(J2671="","",+J2671-H2671))</f>
        <v>#REF!</v>
      </c>
      <c r="G2671" s="662" t="e">
        <f aca="false">IF(A2671="","",IF(E2671="","",ROUND(+E2671*((1+B2671)^(1/12)-1),2)))</f>
        <v>#REF!</v>
      </c>
      <c r="H2671" s="662" t="e">
        <f aca="false">IF(A2671="","",IF(E2671="","",ROUND(+E2671*((1+D2671)^(1/12)-1),2)))</f>
        <v>#REF!</v>
      </c>
      <c r="I2671" s="662" t="e">
        <f aca="false">IF(A2671="","",+G2671-H2671)</f>
        <v>#REF!</v>
      </c>
      <c r="J2671" s="662" t="e">
        <f aca="false">IF(A2671="","",IF(#REF!="","",PMT((1+D2671)^(1/12)-1,(#REF!*12)-A2671+1,-E2671)))</f>
        <v>#REF!</v>
      </c>
    </row>
    <row r="2672" customFormat="false" ht="14.25" hidden="false" customHeight="false" outlineLevel="0" collapsed="false">
      <c r="A2672" s="660" t="e">
        <f aca="false">IF(A2671="","",IF(A2671=#REF!*12,"",+A2671+1))</f>
        <v>#REF!</v>
      </c>
      <c r="B2672" s="661" t="e">
        <f aca="false">IF(A2672="","",+B2671)</f>
        <v>#REF!</v>
      </c>
      <c r="C2672" s="661" t="e">
        <f aca="false">IF(A2672="","",IF(#REF!+'Plano Prestação Mensal Proposta'!A2672&gt;120,0,ROUND(IF(B2672&gt;0.045,(0.045*0.5),(0.5)*B2672),7)))</f>
        <v>#REF!</v>
      </c>
      <c r="D2672" s="661" t="e">
        <f aca="false">IF(A2672="","",+B2672-C2672)</f>
        <v>#REF!</v>
      </c>
      <c r="E2672" s="662" t="e">
        <f aca="false">IF(A2672="","",IF(F2671="","",+E2671-F2671))</f>
        <v>#REF!</v>
      </c>
      <c r="F2672" s="662" t="e">
        <f aca="false">IF(A2672="","",IF(J2672="","",+J2672-H2672))</f>
        <v>#REF!</v>
      </c>
      <c r="G2672" s="662" t="e">
        <f aca="false">IF(A2672="","",IF(E2672="","",ROUND(+E2672*((1+B2672)^(1/12)-1),2)))</f>
        <v>#REF!</v>
      </c>
      <c r="H2672" s="662" t="e">
        <f aca="false">IF(A2672="","",IF(E2672="","",ROUND(+E2672*((1+D2672)^(1/12)-1),2)))</f>
        <v>#REF!</v>
      </c>
      <c r="I2672" s="662" t="e">
        <f aca="false">IF(A2672="","",+G2672-H2672)</f>
        <v>#REF!</v>
      </c>
      <c r="J2672" s="662" t="e">
        <f aca="false">IF(A2672="","",IF(#REF!="","",PMT((1+D2672)^(1/12)-1,(#REF!*12)-A2672+1,-E2672)))</f>
        <v>#REF!</v>
      </c>
    </row>
    <row r="2673" customFormat="false" ht="14.25" hidden="false" customHeight="false" outlineLevel="0" collapsed="false">
      <c r="A2673" s="660" t="e">
        <f aca="false">IF(A2672="","",IF(A2672=#REF!*12,"",+A2672+1))</f>
        <v>#REF!</v>
      </c>
      <c r="B2673" s="661" t="e">
        <f aca="false">IF(A2673="","",+B2672)</f>
        <v>#REF!</v>
      </c>
      <c r="C2673" s="661" t="e">
        <f aca="false">IF(A2673="","",IF(#REF!+'Plano Prestação Mensal Proposta'!A2673&gt;120,0,ROUND(IF(B2673&gt;0.045,(0.045*0.5),(0.5)*B2673),7)))</f>
        <v>#REF!</v>
      </c>
      <c r="D2673" s="661" t="e">
        <f aca="false">IF(A2673="","",+B2673-C2673)</f>
        <v>#REF!</v>
      </c>
      <c r="E2673" s="662" t="e">
        <f aca="false">IF(A2673="","",IF(F2672="","",+E2672-F2672))</f>
        <v>#REF!</v>
      </c>
      <c r="F2673" s="662" t="e">
        <f aca="false">IF(A2673="","",IF(J2673="","",+J2673-H2673))</f>
        <v>#REF!</v>
      </c>
      <c r="G2673" s="662" t="e">
        <f aca="false">IF(A2673="","",IF(E2673="","",ROUND(+E2673*((1+B2673)^(1/12)-1),2)))</f>
        <v>#REF!</v>
      </c>
      <c r="H2673" s="662" t="e">
        <f aca="false">IF(A2673="","",IF(E2673="","",ROUND(+E2673*((1+D2673)^(1/12)-1),2)))</f>
        <v>#REF!</v>
      </c>
      <c r="I2673" s="662" t="e">
        <f aca="false">IF(A2673="","",+G2673-H2673)</f>
        <v>#REF!</v>
      </c>
      <c r="J2673" s="662" t="e">
        <f aca="false">IF(A2673="","",IF(#REF!="","",PMT((1+D2673)^(1/12)-1,(#REF!*12)-A2673+1,-E2673)))</f>
        <v>#REF!</v>
      </c>
    </row>
    <row r="2674" customFormat="false" ht="14.25" hidden="false" customHeight="false" outlineLevel="0" collapsed="false">
      <c r="A2674" s="660" t="e">
        <f aca="false">IF(A2673="","",IF(A2673=#REF!*12,"",+A2673+1))</f>
        <v>#REF!</v>
      </c>
      <c r="B2674" s="661" t="e">
        <f aca="false">IF(A2674="","",+B2673)</f>
        <v>#REF!</v>
      </c>
      <c r="C2674" s="661" t="e">
        <f aca="false">IF(A2674="","",IF(#REF!+'Plano Prestação Mensal Proposta'!A2674&gt;120,0,ROUND(IF(B2674&gt;0.045,(0.045*0.5),(0.5)*B2674),7)))</f>
        <v>#REF!</v>
      </c>
      <c r="D2674" s="661" t="e">
        <f aca="false">IF(A2674="","",+B2674-C2674)</f>
        <v>#REF!</v>
      </c>
      <c r="E2674" s="662" t="e">
        <f aca="false">IF(A2674="","",IF(F2673="","",+E2673-F2673))</f>
        <v>#REF!</v>
      </c>
      <c r="F2674" s="662" t="e">
        <f aca="false">IF(A2674="","",IF(J2674="","",+J2674-H2674))</f>
        <v>#REF!</v>
      </c>
      <c r="G2674" s="662" t="e">
        <f aca="false">IF(A2674="","",IF(E2674="","",ROUND(+E2674*((1+B2674)^(1/12)-1),2)))</f>
        <v>#REF!</v>
      </c>
      <c r="H2674" s="662" t="e">
        <f aca="false">IF(A2674="","",IF(E2674="","",ROUND(+E2674*((1+D2674)^(1/12)-1),2)))</f>
        <v>#REF!</v>
      </c>
      <c r="I2674" s="662" t="e">
        <f aca="false">IF(A2674="","",+G2674-H2674)</f>
        <v>#REF!</v>
      </c>
      <c r="J2674" s="662" t="e">
        <f aca="false">IF(A2674="","",IF(#REF!="","",PMT((1+D2674)^(1/12)-1,(#REF!*12)-A2674+1,-E2674)))</f>
        <v>#REF!</v>
      </c>
    </row>
    <row r="2675" customFormat="false" ht="14.25" hidden="false" customHeight="false" outlineLevel="0" collapsed="false">
      <c r="A2675" s="660" t="e">
        <f aca="false">IF(A2674="","",IF(A2674=#REF!*12,"",+A2674+1))</f>
        <v>#REF!</v>
      </c>
      <c r="B2675" s="661" t="e">
        <f aca="false">IF(A2675="","",+B2674)</f>
        <v>#REF!</v>
      </c>
      <c r="C2675" s="661" t="e">
        <f aca="false">IF(A2675="","",IF(#REF!+'Plano Prestação Mensal Proposta'!A2675&gt;120,0,ROUND(IF(B2675&gt;0.045,(0.045*0.5),(0.5)*B2675),7)))</f>
        <v>#REF!</v>
      </c>
      <c r="D2675" s="661" t="e">
        <f aca="false">IF(A2675="","",+B2675-C2675)</f>
        <v>#REF!</v>
      </c>
      <c r="E2675" s="662" t="e">
        <f aca="false">IF(A2675="","",IF(F2674="","",+E2674-F2674))</f>
        <v>#REF!</v>
      </c>
      <c r="F2675" s="662" t="e">
        <f aca="false">IF(A2675="","",IF(J2675="","",+J2675-H2675))</f>
        <v>#REF!</v>
      </c>
      <c r="G2675" s="662" t="e">
        <f aca="false">IF(A2675="","",IF(E2675="","",ROUND(+E2675*((1+B2675)^(1/12)-1),2)))</f>
        <v>#REF!</v>
      </c>
      <c r="H2675" s="662" t="e">
        <f aca="false">IF(A2675="","",IF(E2675="","",ROUND(+E2675*((1+D2675)^(1/12)-1),2)))</f>
        <v>#REF!</v>
      </c>
      <c r="I2675" s="662" t="e">
        <f aca="false">IF(A2675="","",+G2675-H2675)</f>
        <v>#REF!</v>
      </c>
      <c r="J2675" s="662" t="e">
        <f aca="false">IF(A2675="","",IF(#REF!="","",PMT((1+D2675)^(1/12)-1,(#REF!*12)-A2675+1,-E2675)))</f>
        <v>#REF!</v>
      </c>
    </row>
    <row r="2676" customFormat="false" ht="14.25" hidden="false" customHeight="false" outlineLevel="0" collapsed="false">
      <c r="A2676" s="660" t="e">
        <f aca="false">IF(A2675="","",IF(A2675=#REF!*12,"",+A2675+1))</f>
        <v>#REF!</v>
      </c>
      <c r="B2676" s="661" t="e">
        <f aca="false">IF(A2676="","",+B2675)</f>
        <v>#REF!</v>
      </c>
      <c r="C2676" s="661" t="e">
        <f aca="false">IF(A2676="","",IF(#REF!+'Plano Prestação Mensal Proposta'!A2676&gt;120,0,ROUND(IF(B2676&gt;0.045,(0.045*0.5),(0.5)*B2676),7)))</f>
        <v>#REF!</v>
      </c>
      <c r="D2676" s="661" t="e">
        <f aca="false">IF(A2676="","",+B2676-C2676)</f>
        <v>#REF!</v>
      </c>
      <c r="E2676" s="662" t="e">
        <f aca="false">IF(A2676="","",IF(F2675="","",+E2675-F2675))</f>
        <v>#REF!</v>
      </c>
      <c r="F2676" s="662" t="e">
        <f aca="false">IF(A2676="","",IF(J2676="","",+J2676-H2676))</f>
        <v>#REF!</v>
      </c>
      <c r="G2676" s="662" t="e">
        <f aca="false">IF(A2676="","",IF(E2676="","",ROUND(+E2676*((1+B2676)^(1/12)-1),2)))</f>
        <v>#REF!</v>
      </c>
      <c r="H2676" s="662" t="e">
        <f aca="false">IF(A2676="","",IF(E2676="","",ROUND(+E2676*((1+D2676)^(1/12)-1),2)))</f>
        <v>#REF!</v>
      </c>
      <c r="I2676" s="662" t="e">
        <f aca="false">IF(A2676="","",+G2676-H2676)</f>
        <v>#REF!</v>
      </c>
      <c r="J2676" s="662" t="e">
        <f aca="false">IF(A2676="","",IF(#REF!="","",PMT((1+D2676)^(1/12)-1,(#REF!*12)-A2676+1,-E2676)))</f>
        <v>#REF!</v>
      </c>
    </row>
    <row r="2677" customFormat="false" ht="14.25" hidden="false" customHeight="false" outlineLevel="0" collapsed="false">
      <c r="A2677" s="660" t="e">
        <f aca="false">IF(A2676="","",IF(A2676=#REF!*12,"",+A2676+1))</f>
        <v>#REF!</v>
      </c>
      <c r="B2677" s="661" t="e">
        <f aca="false">IF(A2677="","",+B2676)</f>
        <v>#REF!</v>
      </c>
      <c r="C2677" s="661" t="e">
        <f aca="false">IF(A2677="","",IF(#REF!+'Plano Prestação Mensal Proposta'!A2677&gt;120,0,ROUND(IF(B2677&gt;0.045,(0.045*0.5),(0.5)*B2677),7)))</f>
        <v>#REF!</v>
      </c>
      <c r="D2677" s="661" t="e">
        <f aca="false">IF(A2677="","",+B2677-C2677)</f>
        <v>#REF!</v>
      </c>
      <c r="E2677" s="662" t="e">
        <f aca="false">IF(A2677="","",IF(F2676="","",+E2676-F2676))</f>
        <v>#REF!</v>
      </c>
      <c r="F2677" s="662" t="e">
        <f aca="false">IF(A2677="","",IF(J2677="","",+J2677-H2677))</f>
        <v>#REF!</v>
      </c>
      <c r="G2677" s="662" t="e">
        <f aca="false">IF(A2677="","",IF(E2677="","",ROUND(+E2677*((1+B2677)^(1/12)-1),2)))</f>
        <v>#REF!</v>
      </c>
      <c r="H2677" s="662" t="e">
        <f aca="false">IF(A2677="","",IF(E2677="","",ROUND(+E2677*((1+D2677)^(1/12)-1),2)))</f>
        <v>#REF!</v>
      </c>
      <c r="I2677" s="662" t="e">
        <f aca="false">IF(A2677="","",+G2677-H2677)</f>
        <v>#REF!</v>
      </c>
      <c r="J2677" s="662" t="e">
        <f aca="false">IF(A2677="","",IF(#REF!="","",PMT((1+D2677)^(1/12)-1,(#REF!*12)-A2677+1,-E2677)))</f>
        <v>#REF!</v>
      </c>
    </row>
    <row r="2678" customFormat="false" ht="14.25" hidden="false" customHeight="false" outlineLevel="0" collapsed="false">
      <c r="A2678" s="660" t="e">
        <f aca="false">IF(A2677="","",IF(A2677=#REF!*12,"",+A2677+1))</f>
        <v>#REF!</v>
      </c>
      <c r="B2678" s="661" t="e">
        <f aca="false">IF(A2678="","",+B2677)</f>
        <v>#REF!</v>
      </c>
      <c r="C2678" s="661" t="e">
        <f aca="false">IF(A2678="","",IF(#REF!+'Plano Prestação Mensal Proposta'!A2678&gt;120,0,ROUND(IF(B2678&gt;0.045,(0.045*0.5),(0.5)*B2678),7)))</f>
        <v>#REF!</v>
      </c>
      <c r="D2678" s="661" t="e">
        <f aca="false">IF(A2678="","",+B2678-C2678)</f>
        <v>#REF!</v>
      </c>
      <c r="E2678" s="662" t="e">
        <f aca="false">IF(A2678="","",IF(F2677="","",+E2677-F2677))</f>
        <v>#REF!</v>
      </c>
      <c r="F2678" s="662" t="e">
        <f aca="false">IF(A2678="","",IF(J2678="","",+J2678-H2678))</f>
        <v>#REF!</v>
      </c>
      <c r="G2678" s="662" t="e">
        <f aca="false">IF(A2678="","",IF(E2678="","",ROUND(+E2678*((1+B2678)^(1/12)-1),2)))</f>
        <v>#REF!</v>
      </c>
      <c r="H2678" s="662" t="e">
        <f aca="false">IF(A2678="","",IF(E2678="","",ROUND(+E2678*((1+D2678)^(1/12)-1),2)))</f>
        <v>#REF!</v>
      </c>
      <c r="I2678" s="662" t="e">
        <f aca="false">IF(A2678="","",+G2678-H2678)</f>
        <v>#REF!</v>
      </c>
      <c r="J2678" s="662" t="e">
        <f aca="false">IF(A2678="","",IF(#REF!="","",PMT((1+D2678)^(1/12)-1,(#REF!*12)-A2678+1,-E2678)))</f>
        <v>#REF!</v>
      </c>
    </row>
    <row r="2679" customFormat="false" ht="14.25" hidden="false" customHeight="false" outlineLevel="0" collapsed="false">
      <c r="A2679" s="660" t="e">
        <f aca="false">IF(A2678="","",IF(A2678=#REF!*12,"",+A2678+1))</f>
        <v>#REF!</v>
      </c>
      <c r="B2679" s="661" t="e">
        <f aca="false">IF(A2679="","",+B2678)</f>
        <v>#REF!</v>
      </c>
      <c r="C2679" s="661" t="e">
        <f aca="false">IF(A2679="","",IF(#REF!+'Plano Prestação Mensal Proposta'!A2679&gt;120,0,ROUND(IF(B2679&gt;0.045,(0.045*0.5),(0.5)*B2679),7)))</f>
        <v>#REF!</v>
      </c>
      <c r="D2679" s="661" t="e">
        <f aca="false">IF(A2679="","",+B2679-C2679)</f>
        <v>#REF!</v>
      </c>
      <c r="E2679" s="662" t="e">
        <f aca="false">IF(A2679="","",IF(F2678="","",+E2678-F2678))</f>
        <v>#REF!</v>
      </c>
      <c r="F2679" s="662" t="e">
        <f aca="false">IF(A2679="","",IF(J2679="","",+J2679-H2679))</f>
        <v>#REF!</v>
      </c>
      <c r="G2679" s="662" t="e">
        <f aca="false">IF(A2679="","",IF(E2679="","",ROUND(+E2679*((1+B2679)^(1/12)-1),2)))</f>
        <v>#REF!</v>
      </c>
      <c r="H2679" s="662" t="e">
        <f aca="false">IF(A2679="","",IF(E2679="","",ROUND(+E2679*((1+D2679)^(1/12)-1),2)))</f>
        <v>#REF!</v>
      </c>
      <c r="I2679" s="662" t="e">
        <f aca="false">IF(A2679="","",+G2679-H2679)</f>
        <v>#REF!</v>
      </c>
      <c r="J2679" s="662" t="e">
        <f aca="false">IF(A2679="","",IF(#REF!="","",PMT((1+D2679)^(1/12)-1,(#REF!*12)-A2679+1,-E2679)))</f>
        <v>#REF!</v>
      </c>
    </row>
    <row r="2680" customFormat="false" ht="14.25" hidden="false" customHeight="false" outlineLevel="0" collapsed="false">
      <c r="A2680" s="660" t="e">
        <f aca="false">IF(A2679="","",IF(A2679=#REF!*12,"",+A2679+1))</f>
        <v>#REF!</v>
      </c>
      <c r="B2680" s="661" t="e">
        <f aca="false">IF(A2680="","",+B2679)</f>
        <v>#REF!</v>
      </c>
      <c r="C2680" s="661" t="e">
        <f aca="false">IF(A2680="","",IF(#REF!+'Plano Prestação Mensal Proposta'!A2680&gt;120,0,ROUND(IF(B2680&gt;0.045,(0.045*0.5),(0.5)*B2680),7)))</f>
        <v>#REF!</v>
      </c>
      <c r="D2680" s="661" t="e">
        <f aca="false">IF(A2680="","",+B2680-C2680)</f>
        <v>#REF!</v>
      </c>
      <c r="E2680" s="662" t="e">
        <f aca="false">IF(A2680="","",IF(F2679="","",+E2679-F2679))</f>
        <v>#REF!</v>
      </c>
      <c r="F2680" s="662" t="e">
        <f aca="false">IF(A2680="","",IF(J2680="","",+J2680-H2680))</f>
        <v>#REF!</v>
      </c>
      <c r="G2680" s="662" t="e">
        <f aca="false">IF(A2680="","",IF(E2680="","",ROUND(+E2680*((1+B2680)^(1/12)-1),2)))</f>
        <v>#REF!</v>
      </c>
      <c r="H2680" s="662" t="e">
        <f aca="false">IF(A2680="","",IF(E2680="","",ROUND(+E2680*((1+D2680)^(1/12)-1),2)))</f>
        <v>#REF!</v>
      </c>
      <c r="I2680" s="662" t="e">
        <f aca="false">IF(A2680="","",+G2680-H2680)</f>
        <v>#REF!</v>
      </c>
      <c r="J2680" s="662" t="e">
        <f aca="false">IF(A2680="","",IF(#REF!="","",PMT((1+D2680)^(1/12)-1,(#REF!*12)-A2680+1,-E2680)))</f>
        <v>#REF!</v>
      </c>
    </row>
    <row r="2681" customFormat="false" ht="14.25" hidden="false" customHeight="false" outlineLevel="0" collapsed="false">
      <c r="A2681" s="660" t="e">
        <f aca="false">IF(A2680="","",IF(A2680=#REF!*12,"",+A2680+1))</f>
        <v>#REF!</v>
      </c>
      <c r="B2681" s="661" t="e">
        <f aca="false">IF(A2681="","",+B2680)</f>
        <v>#REF!</v>
      </c>
      <c r="C2681" s="661" t="e">
        <f aca="false">IF(A2681="","",IF(#REF!+'Plano Prestação Mensal Proposta'!A2681&gt;120,0,ROUND(IF(B2681&gt;0.045,(0.045*0.5),(0.5)*B2681),7)))</f>
        <v>#REF!</v>
      </c>
      <c r="D2681" s="661" t="e">
        <f aca="false">IF(A2681="","",+B2681-C2681)</f>
        <v>#REF!</v>
      </c>
      <c r="E2681" s="662" t="e">
        <f aca="false">IF(A2681="","",IF(F2680="","",+E2680-F2680))</f>
        <v>#REF!</v>
      </c>
      <c r="F2681" s="662" t="e">
        <f aca="false">IF(A2681="","",IF(J2681="","",+J2681-H2681))</f>
        <v>#REF!</v>
      </c>
      <c r="G2681" s="662" t="e">
        <f aca="false">IF(A2681="","",IF(E2681="","",ROUND(+E2681*((1+B2681)^(1/12)-1),2)))</f>
        <v>#REF!</v>
      </c>
      <c r="H2681" s="662" t="e">
        <f aca="false">IF(A2681="","",IF(E2681="","",ROUND(+E2681*((1+D2681)^(1/12)-1),2)))</f>
        <v>#REF!</v>
      </c>
      <c r="I2681" s="662" t="e">
        <f aca="false">IF(A2681="","",+G2681-H2681)</f>
        <v>#REF!</v>
      </c>
      <c r="J2681" s="662" t="e">
        <f aca="false">IF(A2681="","",IF(#REF!="","",PMT((1+D2681)^(1/12)-1,(#REF!*12)-A2681+1,-E2681)))</f>
        <v>#REF!</v>
      </c>
    </row>
    <row r="2682" customFormat="false" ht="14.25" hidden="false" customHeight="false" outlineLevel="0" collapsed="false">
      <c r="A2682" s="660" t="e">
        <f aca="false">IF(A2681="","",IF(A2681=#REF!*12,"",+A2681+1))</f>
        <v>#REF!</v>
      </c>
      <c r="B2682" s="661" t="e">
        <f aca="false">IF(A2682="","",+B2681)</f>
        <v>#REF!</v>
      </c>
      <c r="C2682" s="661" t="e">
        <f aca="false">IF(A2682="","",IF(#REF!+'Plano Prestação Mensal Proposta'!A2682&gt;120,0,ROUND(IF(B2682&gt;0.045,(0.045*0.5),(0.5)*B2682),7)))</f>
        <v>#REF!</v>
      </c>
      <c r="D2682" s="661" t="e">
        <f aca="false">IF(A2682="","",+B2682-C2682)</f>
        <v>#REF!</v>
      </c>
      <c r="E2682" s="662" t="e">
        <f aca="false">IF(A2682="","",IF(F2681="","",+E2681-F2681))</f>
        <v>#REF!</v>
      </c>
      <c r="F2682" s="662" t="e">
        <f aca="false">IF(A2682="","",IF(J2682="","",+J2682-H2682))</f>
        <v>#REF!</v>
      </c>
      <c r="G2682" s="662" t="e">
        <f aca="false">IF(A2682="","",IF(E2682="","",ROUND(+E2682*((1+B2682)^(1/12)-1),2)))</f>
        <v>#REF!</v>
      </c>
      <c r="H2682" s="662" t="e">
        <f aca="false">IF(A2682="","",IF(E2682="","",ROUND(+E2682*((1+D2682)^(1/12)-1),2)))</f>
        <v>#REF!</v>
      </c>
      <c r="I2682" s="662" t="e">
        <f aca="false">IF(A2682="","",+G2682-H2682)</f>
        <v>#REF!</v>
      </c>
      <c r="J2682" s="662" t="e">
        <f aca="false">IF(A2682="","",IF(#REF!="","",PMT((1+D2682)^(1/12)-1,(#REF!*12)-A2682+1,-E2682)))</f>
        <v>#REF!</v>
      </c>
    </row>
    <row r="2683" customFormat="false" ht="14.25" hidden="false" customHeight="false" outlineLevel="0" collapsed="false">
      <c r="A2683" s="660" t="e">
        <f aca="false">IF(A2682="","",IF(A2682=#REF!*12,"",+A2682+1))</f>
        <v>#REF!</v>
      </c>
      <c r="B2683" s="661" t="e">
        <f aca="false">IF(A2683="","",+B2682)</f>
        <v>#REF!</v>
      </c>
      <c r="C2683" s="661" t="e">
        <f aca="false">IF(A2683="","",IF(#REF!+'Plano Prestação Mensal Proposta'!A2683&gt;120,0,ROUND(IF(B2683&gt;0.045,(0.045*0.5),(0.5)*B2683),7)))</f>
        <v>#REF!</v>
      </c>
      <c r="D2683" s="661" t="e">
        <f aca="false">IF(A2683="","",+B2683-C2683)</f>
        <v>#REF!</v>
      </c>
      <c r="E2683" s="662" t="e">
        <f aca="false">IF(A2683="","",IF(F2682="","",+E2682-F2682))</f>
        <v>#REF!</v>
      </c>
      <c r="F2683" s="662" t="e">
        <f aca="false">IF(A2683="","",IF(J2683="","",+J2683-H2683))</f>
        <v>#REF!</v>
      </c>
      <c r="G2683" s="662" t="e">
        <f aca="false">IF(A2683="","",IF(E2683="","",ROUND(+E2683*((1+B2683)^(1/12)-1),2)))</f>
        <v>#REF!</v>
      </c>
      <c r="H2683" s="662" t="e">
        <f aca="false">IF(A2683="","",IF(E2683="","",ROUND(+E2683*((1+D2683)^(1/12)-1),2)))</f>
        <v>#REF!</v>
      </c>
      <c r="I2683" s="662" t="e">
        <f aca="false">IF(A2683="","",+G2683-H2683)</f>
        <v>#REF!</v>
      </c>
      <c r="J2683" s="662" t="e">
        <f aca="false">IF(A2683="","",IF(#REF!="","",PMT((1+D2683)^(1/12)-1,(#REF!*12)-A2683+1,-E2683)))</f>
        <v>#REF!</v>
      </c>
    </row>
    <row r="2684" customFormat="false" ht="14.25" hidden="false" customHeight="false" outlineLevel="0" collapsed="false">
      <c r="A2684" s="660" t="e">
        <f aca="false">IF(A2683="","",IF(A2683=#REF!*12,"",+A2683+1))</f>
        <v>#REF!</v>
      </c>
      <c r="B2684" s="661" t="e">
        <f aca="false">IF(A2684="","",+B2683)</f>
        <v>#REF!</v>
      </c>
      <c r="C2684" s="661" t="e">
        <f aca="false">IF(A2684="","",IF(#REF!+'Plano Prestação Mensal Proposta'!A2684&gt;120,0,ROUND(IF(B2684&gt;0.045,(0.045*0.5),(0.5)*B2684),7)))</f>
        <v>#REF!</v>
      </c>
      <c r="D2684" s="661" t="e">
        <f aca="false">IF(A2684="","",+B2684-C2684)</f>
        <v>#REF!</v>
      </c>
      <c r="E2684" s="662" t="e">
        <f aca="false">IF(A2684="","",IF(F2683="","",+E2683-F2683))</f>
        <v>#REF!</v>
      </c>
      <c r="F2684" s="662" t="e">
        <f aca="false">IF(A2684="","",IF(J2684="","",+J2684-H2684))</f>
        <v>#REF!</v>
      </c>
      <c r="G2684" s="662" t="e">
        <f aca="false">IF(A2684="","",IF(E2684="","",ROUND(+E2684*((1+B2684)^(1/12)-1),2)))</f>
        <v>#REF!</v>
      </c>
      <c r="H2684" s="662" t="e">
        <f aca="false">IF(A2684="","",IF(E2684="","",ROUND(+E2684*((1+D2684)^(1/12)-1),2)))</f>
        <v>#REF!</v>
      </c>
      <c r="I2684" s="662" t="e">
        <f aca="false">IF(A2684="","",+G2684-H2684)</f>
        <v>#REF!</v>
      </c>
      <c r="J2684" s="662" t="e">
        <f aca="false">IF(A2684="","",IF(#REF!="","",PMT((1+D2684)^(1/12)-1,(#REF!*12)-A2684+1,-E2684)))</f>
        <v>#REF!</v>
      </c>
    </row>
    <row r="2685" customFormat="false" ht="14.25" hidden="false" customHeight="false" outlineLevel="0" collapsed="false">
      <c r="A2685" s="660" t="e">
        <f aca="false">IF(A2684="","",IF(A2684=#REF!*12,"",+A2684+1))</f>
        <v>#REF!</v>
      </c>
      <c r="B2685" s="661" t="e">
        <f aca="false">IF(A2685="","",+B2684)</f>
        <v>#REF!</v>
      </c>
      <c r="C2685" s="661" t="e">
        <f aca="false">IF(A2685="","",IF(#REF!+'Plano Prestação Mensal Proposta'!A2685&gt;120,0,ROUND(IF(B2685&gt;0.045,(0.045*0.5),(0.5)*B2685),7)))</f>
        <v>#REF!</v>
      </c>
      <c r="D2685" s="661" t="e">
        <f aca="false">IF(A2685="","",+B2685-C2685)</f>
        <v>#REF!</v>
      </c>
      <c r="E2685" s="662" t="e">
        <f aca="false">IF(A2685="","",IF(F2684="","",+E2684-F2684))</f>
        <v>#REF!</v>
      </c>
      <c r="F2685" s="662" t="e">
        <f aca="false">IF(A2685="","",IF(J2685="","",+J2685-H2685))</f>
        <v>#REF!</v>
      </c>
      <c r="G2685" s="662" t="e">
        <f aca="false">IF(A2685="","",IF(E2685="","",ROUND(+E2685*((1+B2685)^(1/12)-1),2)))</f>
        <v>#REF!</v>
      </c>
      <c r="H2685" s="662" t="e">
        <f aca="false">IF(A2685="","",IF(E2685="","",ROUND(+E2685*((1+D2685)^(1/12)-1),2)))</f>
        <v>#REF!</v>
      </c>
      <c r="I2685" s="662" t="e">
        <f aca="false">IF(A2685="","",+G2685-H2685)</f>
        <v>#REF!</v>
      </c>
      <c r="J2685" s="662" t="e">
        <f aca="false">IF(A2685="","",IF(#REF!="","",PMT((1+D2685)^(1/12)-1,(#REF!*12)-A2685+1,-E2685)))</f>
        <v>#REF!</v>
      </c>
    </row>
    <row r="2686" customFormat="false" ht="14.25" hidden="false" customHeight="false" outlineLevel="0" collapsed="false">
      <c r="A2686" s="660" t="e">
        <f aca="false">IF(A2685="","",IF(A2685=#REF!*12,"",+A2685+1))</f>
        <v>#REF!</v>
      </c>
      <c r="B2686" s="661" t="e">
        <f aca="false">IF(A2686="","",+B2685)</f>
        <v>#REF!</v>
      </c>
      <c r="C2686" s="661" t="e">
        <f aca="false">IF(A2686="","",IF(#REF!+'Plano Prestação Mensal Proposta'!A2686&gt;120,0,ROUND(IF(B2686&gt;0.045,(0.045*0.5),(0.5)*B2686),7)))</f>
        <v>#REF!</v>
      </c>
      <c r="D2686" s="661" t="e">
        <f aca="false">IF(A2686="","",+B2686-C2686)</f>
        <v>#REF!</v>
      </c>
      <c r="E2686" s="662" t="e">
        <f aca="false">IF(A2686="","",IF(F2685="","",+E2685-F2685))</f>
        <v>#REF!</v>
      </c>
      <c r="F2686" s="662" t="e">
        <f aca="false">IF(A2686="","",IF(J2686="","",+J2686-H2686))</f>
        <v>#REF!</v>
      </c>
      <c r="G2686" s="662" t="e">
        <f aca="false">IF(A2686="","",IF(E2686="","",ROUND(+E2686*((1+B2686)^(1/12)-1),2)))</f>
        <v>#REF!</v>
      </c>
      <c r="H2686" s="662" t="e">
        <f aca="false">IF(A2686="","",IF(E2686="","",ROUND(+E2686*((1+D2686)^(1/12)-1),2)))</f>
        <v>#REF!</v>
      </c>
      <c r="I2686" s="662" t="e">
        <f aca="false">IF(A2686="","",+G2686-H2686)</f>
        <v>#REF!</v>
      </c>
      <c r="J2686" s="662" t="e">
        <f aca="false">IF(A2686="","",IF(#REF!="","",PMT((1+D2686)^(1/12)-1,(#REF!*12)-A2686+1,-E2686)))</f>
        <v>#REF!</v>
      </c>
    </row>
    <row r="2687" customFormat="false" ht="14.25" hidden="false" customHeight="false" outlineLevel="0" collapsed="false">
      <c r="A2687" s="660" t="e">
        <f aca="false">IF(A2686="","",IF(A2686=#REF!*12,"",+A2686+1))</f>
        <v>#REF!</v>
      </c>
      <c r="B2687" s="661" t="e">
        <f aca="false">IF(A2687="","",+B2686)</f>
        <v>#REF!</v>
      </c>
      <c r="C2687" s="661" t="e">
        <f aca="false">IF(A2687="","",IF(#REF!+'Plano Prestação Mensal Proposta'!A2687&gt;120,0,ROUND(IF(B2687&gt;0.045,(0.045*0.5),(0.5)*B2687),7)))</f>
        <v>#REF!</v>
      </c>
      <c r="D2687" s="661" t="e">
        <f aca="false">IF(A2687="","",+B2687-C2687)</f>
        <v>#REF!</v>
      </c>
      <c r="E2687" s="662" t="e">
        <f aca="false">IF(A2687="","",IF(F2686="","",+E2686-F2686))</f>
        <v>#REF!</v>
      </c>
      <c r="F2687" s="662" t="e">
        <f aca="false">IF(A2687="","",IF(J2687="","",+J2687-H2687))</f>
        <v>#REF!</v>
      </c>
      <c r="G2687" s="662" t="e">
        <f aca="false">IF(A2687="","",IF(E2687="","",ROUND(+E2687*((1+B2687)^(1/12)-1),2)))</f>
        <v>#REF!</v>
      </c>
      <c r="H2687" s="662" t="e">
        <f aca="false">IF(A2687="","",IF(E2687="","",ROUND(+E2687*((1+D2687)^(1/12)-1),2)))</f>
        <v>#REF!</v>
      </c>
      <c r="I2687" s="662" t="e">
        <f aca="false">IF(A2687="","",+G2687-H2687)</f>
        <v>#REF!</v>
      </c>
      <c r="J2687" s="662" t="e">
        <f aca="false">IF(A2687="","",IF(#REF!="","",PMT((1+D2687)^(1/12)-1,(#REF!*12)-A2687+1,-E2687)))</f>
        <v>#REF!</v>
      </c>
    </row>
    <row r="2688" customFormat="false" ht="14.25" hidden="false" customHeight="false" outlineLevel="0" collapsed="false">
      <c r="A2688" s="660" t="e">
        <f aca="false">IF(A2687="","",IF(A2687=#REF!*12,"",+A2687+1))</f>
        <v>#REF!</v>
      </c>
      <c r="B2688" s="661" t="e">
        <f aca="false">IF(A2688="","",+B2687)</f>
        <v>#REF!</v>
      </c>
      <c r="C2688" s="661" t="e">
        <f aca="false">IF(A2688="","",IF(#REF!+'Plano Prestação Mensal Proposta'!A2688&gt;120,0,ROUND(IF(B2688&gt;0.045,(0.045*0.5),(0.5)*B2688),7)))</f>
        <v>#REF!</v>
      </c>
      <c r="D2688" s="661" t="e">
        <f aca="false">IF(A2688="","",+B2688-C2688)</f>
        <v>#REF!</v>
      </c>
      <c r="E2688" s="662" t="e">
        <f aca="false">IF(A2688="","",IF(F2687="","",+E2687-F2687))</f>
        <v>#REF!</v>
      </c>
      <c r="F2688" s="662" t="e">
        <f aca="false">IF(A2688="","",IF(J2688="","",+J2688-H2688))</f>
        <v>#REF!</v>
      </c>
      <c r="G2688" s="662" t="e">
        <f aca="false">IF(A2688="","",IF(E2688="","",ROUND(+E2688*((1+B2688)^(1/12)-1),2)))</f>
        <v>#REF!</v>
      </c>
      <c r="H2688" s="662" t="e">
        <f aca="false">IF(A2688="","",IF(E2688="","",ROUND(+E2688*((1+D2688)^(1/12)-1),2)))</f>
        <v>#REF!</v>
      </c>
      <c r="I2688" s="662" t="e">
        <f aca="false">IF(A2688="","",+G2688-H2688)</f>
        <v>#REF!</v>
      </c>
      <c r="J2688" s="662" t="e">
        <f aca="false">IF(A2688="","",IF(#REF!="","",PMT((1+D2688)^(1/12)-1,(#REF!*12)-A2688+1,-E2688)))</f>
        <v>#REF!</v>
      </c>
    </row>
    <row r="2689" customFormat="false" ht="14.25" hidden="false" customHeight="false" outlineLevel="0" collapsed="false">
      <c r="A2689" s="660" t="e">
        <f aca="false">IF(A2688="","",IF(A2688=#REF!*12,"",+A2688+1))</f>
        <v>#REF!</v>
      </c>
      <c r="B2689" s="661" t="e">
        <f aca="false">IF(A2689="","",+B2688)</f>
        <v>#REF!</v>
      </c>
      <c r="C2689" s="661" t="e">
        <f aca="false">IF(A2689="","",IF(#REF!+'Plano Prestação Mensal Proposta'!A2689&gt;120,0,ROUND(IF(B2689&gt;0.045,(0.045*0.5),(0.5)*B2689),7)))</f>
        <v>#REF!</v>
      </c>
      <c r="D2689" s="661" t="e">
        <f aca="false">IF(A2689="","",+B2689-C2689)</f>
        <v>#REF!</v>
      </c>
      <c r="E2689" s="662" t="e">
        <f aca="false">IF(A2689="","",IF(F2688="","",+E2688-F2688))</f>
        <v>#REF!</v>
      </c>
      <c r="F2689" s="662" t="e">
        <f aca="false">IF(A2689="","",IF(J2689="","",+J2689-H2689))</f>
        <v>#REF!</v>
      </c>
      <c r="G2689" s="662" t="e">
        <f aca="false">IF(A2689="","",IF(E2689="","",ROUND(+E2689*((1+B2689)^(1/12)-1),2)))</f>
        <v>#REF!</v>
      </c>
      <c r="H2689" s="662" t="e">
        <f aca="false">IF(A2689="","",IF(E2689="","",ROUND(+E2689*((1+D2689)^(1/12)-1),2)))</f>
        <v>#REF!</v>
      </c>
      <c r="I2689" s="662" t="e">
        <f aca="false">IF(A2689="","",+G2689-H2689)</f>
        <v>#REF!</v>
      </c>
      <c r="J2689" s="662" t="e">
        <f aca="false">IF(A2689="","",IF(#REF!="","",PMT((1+D2689)^(1/12)-1,(#REF!*12)-A2689+1,-E2689)))</f>
        <v>#REF!</v>
      </c>
    </row>
    <row r="2690" customFormat="false" ht="14.25" hidden="false" customHeight="false" outlineLevel="0" collapsed="false">
      <c r="A2690" s="660" t="e">
        <f aca="false">IF(A2689="","",IF(A2689=#REF!*12,"",+A2689+1))</f>
        <v>#REF!</v>
      </c>
      <c r="B2690" s="661" t="e">
        <f aca="false">IF(A2690="","",+B2689)</f>
        <v>#REF!</v>
      </c>
      <c r="C2690" s="661" t="e">
        <f aca="false">IF(A2690="","",IF(#REF!+'Plano Prestação Mensal Proposta'!A2690&gt;120,0,ROUND(IF(B2690&gt;0.045,(0.045*0.5),(0.5)*B2690),7)))</f>
        <v>#REF!</v>
      </c>
      <c r="D2690" s="661" t="e">
        <f aca="false">IF(A2690="","",+B2690-C2690)</f>
        <v>#REF!</v>
      </c>
      <c r="E2690" s="662" t="e">
        <f aca="false">IF(A2690="","",IF(F2689="","",+E2689-F2689))</f>
        <v>#REF!</v>
      </c>
      <c r="F2690" s="662" t="e">
        <f aca="false">IF(A2690="","",IF(J2690="","",+J2690-H2690))</f>
        <v>#REF!</v>
      </c>
      <c r="G2690" s="662" t="e">
        <f aca="false">IF(A2690="","",IF(E2690="","",ROUND(+E2690*((1+B2690)^(1/12)-1),2)))</f>
        <v>#REF!</v>
      </c>
      <c r="H2690" s="662" t="e">
        <f aca="false">IF(A2690="","",IF(E2690="","",ROUND(+E2690*((1+D2690)^(1/12)-1),2)))</f>
        <v>#REF!</v>
      </c>
      <c r="I2690" s="662" t="e">
        <f aca="false">IF(A2690="","",+G2690-H2690)</f>
        <v>#REF!</v>
      </c>
      <c r="J2690" s="662" t="e">
        <f aca="false">IF(A2690="","",IF(#REF!="","",PMT((1+D2690)^(1/12)-1,(#REF!*12)-A2690+1,-E2690)))</f>
        <v>#REF!</v>
      </c>
    </row>
    <row r="2691" customFormat="false" ht="14.25" hidden="false" customHeight="false" outlineLevel="0" collapsed="false">
      <c r="A2691" s="660" t="e">
        <f aca="false">IF(A2690="","",IF(A2690=#REF!*12,"",+A2690+1))</f>
        <v>#REF!</v>
      </c>
      <c r="B2691" s="661" t="e">
        <f aca="false">IF(A2691="","",+B2690)</f>
        <v>#REF!</v>
      </c>
      <c r="C2691" s="661" t="e">
        <f aca="false">IF(A2691="","",IF(#REF!+'Plano Prestação Mensal Proposta'!A2691&gt;120,0,ROUND(IF(B2691&gt;0.045,(0.045*0.5),(0.5)*B2691),7)))</f>
        <v>#REF!</v>
      </c>
      <c r="D2691" s="661" t="e">
        <f aca="false">IF(A2691="","",+B2691-C2691)</f>
        <v>#REF!</v>
      </c>
      <c r="E2691" s="662" t="e">
        <f aca="false">IF(A2691="","",IF(F2690="","",+E2690-F2690))</f>
        <v>#REF!</v>
      </c>
      <c r="F2691" s="662" t="e">
        <f aca="false">IF(A2691="","",IF(J2691="","",+J2691-H2691))</f>
        <v>#REF!</v>
      </c>
      <c r="G2691" s="662" t="e">
        <f aca="false">IF(A2691="","",IF(E2691="","",ROUND(+E2691*((1+B2691)^(1/12)-1),2)))</f>
        <v>#REF!</v>
      </c>
      <c r="H2691" s="662" t="e">
        <f aca="false">IF(A2691="","",IF(E2691="","",ROUND(+E2691*((1+D2691)^(1/12)-1),2)))</f>
        <v>#REF!</v>
      </c>
      <c r="I2691" s="662" t="e">
        <f aca="false">IF(A2691="","",+G2691-H2691)</f>
        <v>#REF!</v>
      </c>
      <c r="J2691" s="662" t="e">
        <f aca="false">IF(A2691="","",IF(#REF!="","",PMT((1+D2691)^(1/12)-1,(#REF!*12)-A2691+1,-E2691)))</f>
        <v>#REF!</v>
      </c>
    </row>
    <row r="2692" customFormat="false" ht="14.25" hidden="false" customHeight="false" outlineLevel="0" collapsed="false">
      <c r="A2692" s="660" t="e">
        <f aca="false">IF(A2691="","",IF(A2691=#REF!*12,"",+A2691+1))</f>
        <v>#REF!</v>
      </c>
      <c r="B2692" s="661" t="e">
        <f aca="false">IF(A2692="","",+B2691)</f>
        <v>#REF!</v>
      </c>
      <c r="C2692" s="661" t="e">
        <f aca="false">IF(A2692="","",IF(#REF!+'Plano Prestação Mensal Proposta'!A2692&gt;120,0,ROUND(IF(B2692&gt;0.045,(0.045*0.5),(0.5)*B2692),7)))</f>
        <v>#REF!</v>
      </c>
      <c r="D2692" s="661" t="e">
        <f aca="false">IF(A2692="","",+B2692-C2692)</f>
        <v>#REF!</v>
      </c>
      <c r="E2692" s="662" t="e">
        <f aca="false">IF(A2692="","",IF(F2691="","",+E2691-F2691))</f>
        <v>#REF!</v>
      </c>
      <c r="F2692" s="662" t="e">
        <f aca="false">IF(A2692="","",IF(J2692="","",+J2692-H2692))</f>
        <v>#REF!</v>
      </c>
      <c r="G2692" s="662" t="e">
        <f aca="false">IF(A2692="","",IF(E2692="","",ROUND(+E2692*((1+B2692)^(1/12)-1),2)))</f>
        <v>#REF!</v>
      </c>
      <c r="H2692" s="662" t="e">
        <f aca="false">IF(A2692="","",IF(E2692="","",ROUND(+E2692*((1+D2692)^(1/12)-1),2)))</f>
        <v>#REF!</v>
      </c>
      <c r="I2692" s="662" t="e">
        <f aca="false">IF(A2692="","",+G2692-H2692)</f>
        <v>#REF!</v>
      </c>
      <c r="J2692" s="662" t="e">
        <f aca="false">IF(A2692="","",IF(#REF!="","",PMT((1+D2692)^(1/12)-1,(#REF!*12)-A2692+1,-E2692)))</f>
        <v>#REF!</v>
      </c>
    </row>
    <row r="2693" customFormat="false" ht="14.25" hidden="false" customHeight="false" outlineLevel="0" collapsed="false">
      <c r="A2693" s="660" t="e">
        <f aca="false">IF(A2692="","",IF(A2692=#REF!*12,"",+A2692+1))</f>
        <v>#REF!</v>
      </c>
      <c r="B2693" s="661" t="e">
        <f aca="false">IF(A2693="","",+B2692)</f>
        <v>#REF!</v>
      </c>
      <c r="C2693" s="661" t="e">
        <f aca="false">IF(A2693="","",IF(#REF!+'Plano Prestação Mensal Proposta'!A2693&gt;120,0,ROUND(IF(B2693&gt;0.045,(0.045*0.5),(0.5)*B2693),7)))</f>
        <v>#REF!</v>
      </c>
      <c r="D2693" s="661" t="e">
        <f aca="false">IF(A2693="","",+B2693-C2693)</f>
        <v>#REF!</v>
      </c>
      <c r="E2693" s="662" t="e">
        <f aca="false">IF(A2693="","",IF(F2692="","",+E2692-F2692))</f>
        <v>#REF!</v>
      </c>
      <c r="F2693" s="662" t="e">
        <f aca="false">IF(A2693="","",IF(J2693="","",+J2693-H2693))</f>
        <v>#REF!</v>
      </c>
      <c r="G2693" s="662" t="e">
        <f aca="false">IF(A2693="","",IF(E2693="","",ROUND(+E2693*((1+B2693)^(1/12)-1),2)))</f>
        <v>#REF!</v>
      </c>
      <c r="H2693" s="662" t="e">
        <f aca="false">IF(A2693="","",IF(E2693="","",ROUND(+E2693*((1+D2693)^(1/12)-1),2)))</f>
        <v>#REF!</v>
      </c>
      <c r="I2693" s="662" t="e">
        <f aca="false">IF(A2693="","",+G2693-H2693)</f>
        <v>#REF!</v>
      </c>
      <c r="J2693" s="662" t="e">
        <f aca="false">IF(A2693="","",IF(#REF!="","",PMT((1+D2693)^(1/12)-1,(#REF!*12)-A2693+1,-E2693)))</f>
        <v>#REF!</v>
      </c>
    </row>
    <row r="2694" customFormat="false" ht="14.25" hidden="false" customHeight="false" outlineLevel="0" collapsed="false">
      <c r="A2694" s="660" t="e">
        <f aca="false">IF(A2693="","",IF(A2693=#REF!*12,"",+A2693+1))</f>
        <v>#REF!</v>
      </c>
      <c r="B2694" s="661" t="e">
        <f aca="false">IF(A2694="","",+B2693)</f>
        <v>#REF!</v>
      </c>
      <c r="C2694" s="661" t="e">
        <f aca="false">IF(A2694="","",IF(#REF!+'Plano Prestação Mensal Proposta'!A2694&gt;120,0,ROUND(IF(B2694&gt;0.045,(0.045*0.5),(0.5)*B2694),7)))</f>
        <v>#REF!</v>
      </c>
      <c r="D2694" s="661" t="e">
        <f aca="false">IF(A2694="","",+B2694-C2694)</f>
        <v>#REF!</v>
      </c>
      <c r="E2694" s="662" t="e">
        <f aca="false">IF(A2694="","",IF(F2693="","",+E2693-F2693))</f>
        <v>#REF!</v>
      </c>
      <c r="F2694" s="662" t="e">
        <f aca="false">IF(A2694="","",IF(J2694="","",+J2694-H2694))</f>
        <v>#REF!</v>
      </c>
      <c r="G2694" s="662" t="e">
        <f aca="false">IF(A2694="","",IF(E2694="","",ROUND(+E2694*((1+B2694)^(1/12)-1),2)))</f>
        <v>#REF!</v>
      </c>
      <c r="H2694" s="662" t="e">
        <f aca="false">IF(A2694="","",IF(E2694="","",ROUND(+E2694*((1+D2694)^(1/12)-1),2)))</f>
        <v>#REF!</v>
      </c>
      <c r="I2694" s="662" t="e">
        <f aca="false">IF(A2694="","",+G2694-H2694)</f>
        <v>#REF!</v>
      </c>
      <c r="J2694" s="662" t="e">
        <f aca="false">IF(A2694="","",IF(#REF!="","",PMT((1+D2694)^(1/12)-1,(#REF!*12)-A2694+1,-E2694)))</f>
        <v>#REF!</v>
      </c>
    </row>
    <row r="2695" customFormat="false" ht="14.25" hidden="false" customHeight="false" outlineLevel="0" collapsed="false">
      <c r="A2695" s="660" t="e">
        <f aca="false">IF(A2694="","",IF(A2694=#REF!*12,"",+A2694+1))</f>
        <v>#REF!</v>
      </c>
      <c r="B2695" s="661" t="e">
        <f aca="false">IF(A2695="","",+B2694)</f>
        <v>#REF!</v>
      </c>
      <c r="C2695" s="661" t="e">
        <f aca="false">IF(A2695="","",IF(#REF!+'Plano Prestação Mensal Proposta'!A2695&gt;120,0,ROUND(IF(B2695&gt;0.045,(0.045*0.5),(0.5)*B2695),7)))</f>
        <v>#REF!</v>
      </c>
      <c r="D2695" s="661" t="e">
        <f aca="false">IF(A2695="","",+B2695-C2695)</f>
        <v>#REF!</v>
      </c>
      <c r="E2695" s="662" t="e">
        <f aca="false">IF(A2695="","",IF(F2694="","",+E2694-F2694))</f>
        <v>#REF!</v>
      </c>
      <c r="F2695" s="662" t="e">
        <f aca="false">IF(A2695="","",IF(J2695="","",+J2695-H2695))</f>
        <v>#REF!</v>
      </c>
      <c r="G2695" s="662" t="e">
        <f aca="false">IF(A2695="","",IF(E2695="","",ROUND(+E2695*((1+B2695)^(1/12)-1),2)))</f>
        <v>#REF!</v>
      </c>
      <c r="H2695" s="662" t="e">
        <f aca="false">IF(A2695="","",IF(E2695="","",ROUND(+E2695*((1+D2695)^(1/12)-1),2)))</f>
        <v>#REF!</v>
      </c>
      <c r="I2695" s="662" t="e">
        <f aca="false">IF(A2695="","",+G2695-H2695)</f>
        <v>#REF!</v>
      </c>
      <c r="J2695" s="662" t="e">
        <f aca="false">IF(A2695="","",IF(#REF!="","",PMT((1+D2695)^(1/12)-1,(#REF!*12)-A2695+1,-E2695)))</f>
        <v>#REF!</v>
      </c>
    </row>
    <row r="2696" customFormat="false" ht="14.25" hidden="false" customHeight="false" outlineLevel="0" collapsed="false">
      <c r="A2696" s="660" t="e">
        <f aca="false">IF(A2695="","",IF(A2695=#REF!*12,"",+A2695+1))</f>
        <v>#REF!</v>
      </c>
      <c r="B2696" s="661" t="e">
        <f aca="false">IF(A2696="","",+B2695)</f>
        <v>#REF!</v>
      </c>
      <c r="C2696" s="661" t="e">
        <f aca="false">IF(A2696="","",IF(#REF!+'Plano Prestação Mensal Proposta'!A2696&gt;120,0,ROUND(IF(B2696&gt;0.045,(0.045*0.5),(0.5)*B2696),7)))</f>
        <v>#REF!</v>
      </c>
      <c r="D2696" s="661" t="e">
        <f aca="false">IF(A2696="","",+B2696-C2696)</f>
        <v>#REF!</v>
      </c>
      <c r="E2696" s="662" t="e">
        <f aca="false">IF(A2696="","",IF(F2695="","",+E2695-F2695))</f>
        <v>#REF!</v>
      </c>
      <c r="F2696" s="662" t="e">
        <f aca="false">IF(A2696="","",IF(J2696="","",+J2696-H2696))</f>
        <v>#REF!</v>
      </c>
      <c r="G2696" s="662" t="e">
        <f aca="false">IF(A2696="","",IF(E2696="","",ROUND(+E2696*((1+B2696)^(1/12)-1),2)))</f>
        <v>#REF!</v>
      </c>
      <c r="H2696" s="662" t="e">
        <f aca="false">IF(A2696="","",IF(E2696="","",ROUND(+E2696*((1+D2696)^(1/12)-1),2)))</f>
        <v>#REF!</v>
      </c>
      <c r="I2696" s="662" t="e">
        <f aca="false">IF(A2696="","",+G2696-H2696)</f>
        <v>#REF!</v>
      </c>
      <c r="J2696" s="662" t="e">
        <f aca="false">IF(A2696="","",IF(#REF!="","",PMT((1+D2696)^(1/12)-1,(#REF!*12)-A2696+1,-E2696)))</f>
        <v>#REF!</v>
      </c>
    </row>
    <row r="2697" customFormat="false" ht="14.25" hidden="false" customHeight="false" outlineLevel="0" collapsed="false">
      <c r="A2697" s="660" t="e">
        <f aca="false">IF(A2696="","",IF(A2696=#REF!*12,"",+A2696+1))</f>
        <v>#REF!</v>
      </c>
      <c r="B2697" s="661" t="e">
        <f aca="false">IF(A2697="","",+B2696)</f>
        <v>#REF!</v>
      </c>
      <c r="C2697" s="661" t="e">
        <f aca="false">IF(A2697="","",IF(#REF!+'Plano Prestação Mensal Proposta'!A2697&gt;120,0,ROUND(IF(B2697&gt;0.045,(0.045*0.5),(0.5)*B2697),7)))</f>
        <v>#REF!</v>
      </c>
      <c r="D2697" s="661" t="e">
        <f aca="false">IF(A2697="","",+B2697-C2697)</f>
        <v>#REF!</v>
      </c>
      <c r="E2697" s="662" t="e">
        <f aca="false">IF(A2697="","",IF(F2696="","",+E2696-F2696))</f>
        <v>#REF!</v>
      </c>
      <c r="F2697" s="662" t="e">
        <f aca="false">IF(A2697="","",IF(J2697="","",+J2697-H2697))</f>
        <v>#REF!</v>
      </c>
      <c r="G2697" s="662" t="e">
        <f aca="false">IF(A2697="","",IF(E2697="","",ROUND(+E2697*((1+B2697)^(1/12)-1),2)))</f>
        <v>#REF!</v>
      </c>
      <c r="H2697" s="662" t="e">
        <f aca="false">IF(A2697="","",IF(E2697="","",ROUND(+E2697*((1+D2697)^(1/12)-1),2)))</f>
        <v>#REF!</v>
      </c>
      <c r="I2697" s="662" t="e">
        <f aca="false">IF(A2697="","",+G2697-H2697)</f>
        <v>#REF!</v>
      </c>
      <c r="J2697" s="662" t="e">
        <f aca="false">IF(A2697="","",IF(#REF!="","",PMT((1+D2697)^(1/12)-1,(#REF!*12)-A2697+1,-E2697)))</f>
        <v>#REF!</v>
      </c>
    </row>
    <row r="2698" customFormat="false" ht="14.25" hidden="false" customHeight="false" outlineLevel="0" collapsed="false">
      <c r="A2698" s="660" t="e">
        <f aca="false">IF(A2697="","",IF(A2697=#REF!*12,"",+A2697+1))</f>
        <v>#REF!</v>
      </c>
      <c r="B2698" s="661" t="e">
        <f aca="false">IF(A2698="","",+B2697)</f>
        <v>#REF!</v>
      </c>
      <c r="C2698" s="661" t="e">
        <f aca="false">IF(A2698="","",IF(#REF!+'Plano Prestação Mensal Proposta'!A2698&gt;120,0,ROUND(IF(B2698&gt;0.045,(0.045*0.5),(0.5)*B2698),7)))</f>
        <v>#REF!</v>
      </c>
      <c r="D2698" s="661" t="e">
        <f aca="false">IF(A2698="","",+B2698-C2698)</f>
        <v>#REF!</v>
      </c>
      <c r="E2698" s="662" t="e">
        <f aca="false">IF(A2698="","",IF(F2697="","",+E2697-F2697))</f>
        <v>#REF!</v>
      </c>
      <c r="F2698" s="662" t="e">
        <f aca="false">IF(A2698="","",IF(J2698="","",+J2698-H2698))</f>
        <v>#REF!</v>
      </c>
      <c r="G2698" s="662" t="e">
        <f aca="false">IF(A2698="","",IF(E2698="","",ROUND(+E2698*((1+B2698)^(1/12)-1),2)))</f>
        <v>#REF!</v>
      </c>
      <c r="H2698" s="662" t="e">
        <f aca="false">IF(A2698="","",IF(E2698="","",ROUND(+E2698*((1+D2698)^(1/12)-1),2)))</f>
        <v>#REF!</v>
      </c>
      <c r="I2698" s="662" t="e">
        <f aca="false">IF(A2698="","",+G2698-H2698)</f>
        <v>#REF!</v>
      </c>
      <c r="J2698" s="662" t="e">
        <f aca="false">IF(A2698="","",IF(#REF!="","",PMT((1+D2698)^(1/12)-1,(#REF!*12)-A2698+1,-E2698)))</f>
        <v>#REF!</v>
      </c>
    </row>
    <row r="2699" customFormat="false" ht="14.25" hidden="false" customHeight="false" outlineLevel="0" collapsed="false">
      <c r="A2699" s="660" t="e">
        <f aca="false">IF(A2698="","",IF(A2698=#REF!*12,"",+A2698+1))</f>
        <v>#REF!</v>
      </c>
      <c r="B2699" s="661" t="e">
        <f aca="false">IF(A2699="","",+B2698)</f>
        <v>#REF!</v>
      </c>
      <c r="C2699" s="661" t="e">
        <f aca="false">IF(A2699="","",IF(#REF!+'Plano Prestação Mensal Proposta'!A2699&gt;120,0,ROUND(IF(B2699&gt;0.045,(0.045*0.5),(0.5)*B2699),7)))</f>
        <v>#REF!</v>
      </c>
      <c r="D2699" s="661" t="e">
        <f aca="false">IF(A2699="","",+B2699-C2699)</f>
        <v>#REF!</v>
      </c>
      <c r="E2699" s="662" t="e">
        <f aca="false">IF(A2699="","",IF(F2698="","",+E2698-F2698))</f>
        <v>#REF!</v>
      </c>
      <c r="F2699" s="662" t="e">
        <f aca="false">IF(A2699="","",IF(J2699="","",+J2699-H2699))</f>
        <v>#REF!</v>
      </c>
      <c r="G2699" s="662" t="e">
        <f aca="false">IF(A2699="","",IF(E2699="","",ROUND(+E2699*((1+B2699)^(1/12)-1),2)))</f>
        <v>#REF!</v>
      </c>
      <c r="H2699" s="662" t="e">
        <f aca="false">IF(A2699="","",IF(E2699="","",ROUND(+E2699*((1+D2699)^(1/12)-1),2)))</f>
        <v>#REF!</v>
      </c>
      <c r="I2699" s="662" t="e">
        <f aca="false">IF(A2699="","",+G2699-H2699)</f>
        <v>#REF!</v>
      </c>
      <c r="J2699" s="662" t="e">
        <f aca="false">IF(A2699="","",IF(#REF!="","",PMT((1+D2699)^(1/12)-1,(#REF!*12)-A2699+1,-E2699)))</f>
        <v>#REF!</v>
      </c>
    </row>
    <row r="2700" customFormat="false" ht="14.25" hidden="false" customHeight="false" outlineLevel="0" collapsed="false">
      <c r="A2700" s="660" t="e">
        <f aca="false">IF(A2699="","",IF(A2699=#REF!*12,"",+A2699+1))</f>
        <v>#REF!</v>
      </c>
      <c r="B2700" s="661" t="e">
        <f aca="false">IF(A2700="","",+B2699)</f>
        <v>#REF!</v>
      </c>
      <c r="C2700" s="661" t="e">
        <f aca="false">IF(A2700="","",IF(#REF!+'Plano Prestação Mensal Proposta'!A2700&gt;120,0,ROUND(IF(B2700&gt;0.045,(0.045*0.5),(0.5)*B2700),7)))</f>
        <v>#REF!</v>
      </c>
      <c r="D2700" s="661" t="e">
        <f aca="false">IF(A2700="","",+B2700-C2700)</f>
        <v>#REF!</v>
      </c>
      <c r="E2700" s="662" t="e">
        <f aca="false">IF(A2700="","",IF(F2699="","",+E2699-F2699))</f>
        <v>#REF!</v>
      </c>
      <c r="F2700" s="662" t="e">
        <f aca="false">IF(A2700="","",IF(J2700="","",+J2700-H2700))</f>
        <v>#REF!</v>
      </c>
      <c r="G2700" s="662" t="e">
        <f aca="false">IF(A2700="","",IF(E2700="","",ROUND(+E2700*((1+B2700)^(1/12)-1),2)))</f>
        <v>#REF!</v>
      </c>
      <c r="H2700" s="662" t="e">
        <f aca="false">IF(A2700="","",IF(E2700="","",ROUND(+E2700*((1+D2700)^(1/12)-1),2)))</f>
        <v>#REF!</v>
      </c>
      <c r="I2700" s="662" t="e">
        <f aca="false">IF(A2700="","",+G2700-H2700)</f>
        <v>#REF!</v>
      </c>
      <c r="J2700" s="662" t="e">
        <f aca="false">IF(A2700="","",IF(#REF!="","",PMT((1+D2700)^(1/12)-1,(#REF!*12)-A2700+1,-E2700)))</f>
        <v>#REF!</v>
      </c>
    </row>
    <row r="2701" customFormat="false" ht="14.25" hidden="false" customHeight="false" outlineLevel="0" collapsed="false">
      <c r="A2701" s="660" t="e">
        <f aca="false">IF(A2700="","",IF(A2700=#REF!*12,"",+A2700+1))</f>
        <v>#REF!</v>
      </c>
      <c r="B2701" s="661" t="e">
        <f aca="false">IF(A2701="","",+B2700)</f>
        <v>#REF!</v>
      </c>
      <c r="C2701" s="661" t="e">
        <f aca="false">IF(A2701="","",IF(#REF!+'Plano Prestação Mensal Proposta'!A2701&gt;120,0,ROUND(IF(B2701&gt;0.045,(0.045*0.5),(0.5)*B2701),7)))</f>
        <v>#REF!</v>
      </c>
      <c r="D2701" s="661" t="e">
        <f aca="false">IF(A2701="","",+B2701-C2701)</f>
        <v>#REF!</v>
      </c>
      <c r="E2701" s="662" t="e">
        <f aca="false">IF(A2701="","",IF(F2700="","",+E2700-F2700))</f>
        <v>#REF!</v>
      </c>
      <c r="F2701" s="662" t="e">
        <f aca="false">IF(A2701="","",IF(J2701="","",+J2701-H2701))</f>
        <v>#REF!</v>
      </c>
      <c r="G2701" s="662" t="e">
        <f aca="false">IF(A2701="","",IF(E2701="","",ROUND(+E2701*((1+B2701)^(1/12)-1),2)))</f>
        <v>#REF!</v>
      </c>
      <c r="H2701" s="662" t="e">
        <f aca="false">IF(A2701="","",IF(E2701="","",ROUND(+E2701*((1+D2701)^(1/12)-1),2)))</f>
        <v>#REF!</v>
      </c>
      <c r="I2701" s="662" t="e">
        <f aca="false">IF(A2701="","",+G2701-H2701)</f>
        <v>#REF!</v>
      </c>
      <c r="J2701" s="662" t="e">
        <f aca="false">IF(A2701="","",IF(#REF!="","",PMT((1+D2701)^(1/12)-1,(#REF!*12)-A2701+1,-E2701)))</f>
        <v>#REF!</v>
      </c>
    </row>
    <row r="2702" customFormat="false" ht="14.25" hidden="false" customHeight="false" outlineLevel="0" collapsed="false">
      <c r="A2702" s="660" t="e">
        <f aca="false">IF(A2701="","",IF(A2701=#REF!*12,"",+A2701+1))</f>
        <v>#REF!</v>
      </c>
      <c r="B2702" s="661" t="e">
        <f aca="false">IF(A2702="","",+B2701)</f>
        <v>#REF!</v>
      </c>
      <c r="C2702" s="661" t="e">
        <f aca="false">IF(A2702="","",IF(#REF!+'Plano Prestação Mensal Proposta'!A2702&gt;120,0,ROUND(IF(B2702&gt;0.045,(0.045*0.5),(0.5)*B2702),7)))</f>
        <v>#REF!</v>
      </c>
      <c r="D2702" s="661" t="e">
        <f aca="false">IF(A2702="","",+B2702-C2702)</f>
        <v>#REF!</v>
      </c>
      <c r="E2702" s="662" t="e">
        <f aca="false">IF(A2702="","",IF(F2701="","",+E2701-F2701))</f>
        <v>#REF!</v>
      </c>
      <c r="F2702" s="662" t="e">
        <f aca="false">IF(A2702="","",IF(J2702="","",+J2702-H2702))</f>
        <v>#REF!</v>
      </c>
      <c r="G2702" s="662" t="e">
        <f aca="false">IF(A2702="","",IF(E2702="","",ROUND(+E2702*((1+B2702)^(1/12)-1),2)))</f>
        <v>#REF!</v>
      </c>
      <c r="H2702" s="662" t="e">
        <f aca="false">IF(A2702="","",IF(E2702="","",ROUND(+E2702*((1+D2702)^(1/12)-1),2)))</f>
        <v>#REF!</v>
      </c>
      <c r="I2702" s="662" t="e">
        <f aca="false">IF(A2702="","",+G2702-H2702)</f>
        <v>#REF!</v>
      </c>
      <c r="J2702" s="662" t="e">
        <f aca="false">IF(A2702="","",IF(#REF!="","",PMT((1+D2702)^(1/12)-1,(#REF!*12)-A2702+1,-E2702)))</f>
        <v>#REF!</v>
      </c>
    </row>
    <row r="2703" customFormat="false" ht="14.25" hidden="false" customHeight="false" outlineLevel="0" collapsed="false">
      <c r="A2703" s="660" t="e">
        <f aca="false">IF(A2702="","",IF(A2702=#REF!*12,"",+A2702+1))</f>
        <v>#REF!</v>
      </c>
      <c r="B2703" s="661" t="e">
        <f aca="false">IF(A2703="","",+B2702)</f>
        <v>#REF!</v>
      </c>
      <c r="C2703" s="661" t="e">
        <f aca="false">IF(A2703="","",IF(#REF!+'Plano Prestação Mensal Proposta'!A2703&gt;120,0,ROUND(IF(B2703&gt;0.045,(0.045*0.5),(0.5)*B2703),7)))</f>
        <v>#REF!</v>
      </c>
      <c r="D2703" s="661" t="e">
        <f aca="false">IF(A2703="","",+B2703-C2703)</f>
        <v>#REF!</v>
      </c>
      <c r="E2703" s="662" t="e">
        <f aca="false">IF(A2703="","",IF(F2702="","",+E2702-F2702))</f>
        <v>#REF!</v>
      </c>
      <c r="F2703" s="662" t="e">
        <f aca="false">IF(A2703="","",IF(J2703="","",+J2703-H2703))</f>
        <v>#REF!</v>
      </c>
      <c r="G2703" s="662" t="e">
        <f aca="false">IF(A2703="","",IF(E2703="","",ROUND(+E2703*((1+B2703)^(1/12)-1),2)))</f>
        <v>#REF!</v>
      </c>
      <c r="H2703" s="662" t="e">
        <f aca="false">IF(A2703="","",IF(E2703="","",ROUND(+E2703*((1+D2703)^(1/12)-1),2)))</f>
        <v>#REF!</v>
      </c>
      <c r="I2703" s="662" t="e">
        <f aca="false">IF(A2703="","",+G2703-H2703)</f>
        <v>#REF!</v>
      </c>
      <c r="J2703" s="662" t="e">
        <f aca="false">IF(A2703="","",IF(#REF!="","",PMT((1+D2703)^(1/12)-1,(#REF!*12)-A2703+1,-E2703)))</f>
        <v>#REF!</v>
      </c>
    </row>
    <row r="2704" customFormat="false" ht="14.25" hidden="false" customHeight="false" outlineLevel="0" collapsed="false">
      <c r="A2704" s="660" t="e">
        <f aca="false">IF(A2703="","",IF(A2703=#REF!*12,"",+A2703+1))</f>
        <v>#REF!</v>
      </c>
      <c r="B2704" s="661" t="e">
        <f aca="false">IF(A2704="","",+B2703)</f>
        <v>#REF!</v>
      </c>
      <c r="C2704" s="661" t="e">
        <f aca="false">IF(A2704="","",IF(#REF!+'Plano Prestação Mensal Proposta'!A2704&gt;120,0,ROUND(IF(B2704&gt;0.045,(0.045*0.5),(0.5)*B2704),7)))</f>
        <v>#REF!</v>
      </c>
      <c r="D2704" s="661" t="e">
        <f aca="false">IF(A2704="","",+B2704-C2704)</f>
        <v>#REF!</v>
      </c>
      <c r="E2704" s="662" t="e">
        <f aca="false">IF(A2704="","",IF(F2703="","",+E2703-F2703))</f>
        <v>#REF!</v>
      </c>
      <c r="F2704" s="662" t="e">
        <f aca="false">IF(A2704="","",IF(J2704="","",+J2704-H2704))</f>
        <v>#REF!</v>
      </c>
      <c r="G2704" s="662" t="e">
        <f aca="false">IF(A2704="","",IF(E2704="","",ROUND(+E2704*((1+B2704)^(1/12)-1),2)))</f>
        <v>#REF!</v>
      </c>
      <c r="H2704" s="662" t="e">
        <f aca="false">IF(A2704="","",IF(E2704="","",ROUND(+E2704*((1+D2704)^(1/12)-1),2)))</f>
        <v>#REF!</v>
      </c>
      <c r="I2704" s="662" t="e">
        <f aca="false">IF(A2704="","",+G2704-H2704)</f>
        <v>#REF!</v>
      </c>
      <c r="J2704" s="662" t="e">
        <f aca="false">IF(A2704="","",IF(#REF!="","",PMT((1+D2704)^(1/12)-1,(#REF!*12)-A2704+1,-E2704)))</f>
        <v>#REF!</v>
      </c>
    </row>
    <row r="2705" customFormat="false" ht="14.25" hidden="false" customHeight="false" outlineLevel="0" collapsed="false">
      <c r="A2705" s="660" t="e">
        <f aca="false">IF(A2704="","",IF(A2704=#REF!*12,"",+A2704+1))</f>
        <v>#REF!</v>
      </c>
      <c r="B2705" s="661" t="e">
        <f aca="false">IF(A2705="","",+B2704)</f>
        <v>#REF!</v>
      </c>
      <c r="C2705" s="661" t="e">
        <f aca="false">IF(A2705="","",IF(#REF!+'Plano Prestação Mensal Proposta'!A2705&gt;120,0,ROUND(IF(B2705&gt;0.045,(0.045*0.5),(0.5)*B2705),7)))</f>
        <v>#REF!</v>
      </c>
      <c r="D2705" s="661" t="e">
        <f aca="false">IF(A2705="","",+B2705-C2705)</f>
        <v>#REF!</v>
      </c>
      <c r="E2705" s="662" t="e">
        <f aca="false">IF(A2705="","",IF(F2704="","",+E2704-F2704))</f>
        <v>#REF!</v>
      </c>
      <c r="F2705" s="662" t="e">
        <f aca="false">IF(A2705="","",IF(J2705="","",+J2705-H2705))</f>
        <v>#REF!</v>
      </c>
      <c r="G2705" s="662" t="e">
        <f aca="false">IF(A2705="","",IF(E2705="","",ROUND(+E2705*((1+B2705)^(1/12)-1),2)))</f>
        <v>#REF!</v>
      </c>
      <c r="H2705" s="662" t="e">
        <f aca="false">IF(A2705="","",IF(E2705="","",ROUND(+E2705*((1+D2705)^(1/12)-1),2)))</f>
        <v>#REF!</v>
      </c>
      <c r="I2705" s="662" t="e">
        <f aca="false">IF(A2705="","",+G2705-H2705)</f>
        <v>#REF!</v>
      </c>
      <c r="J2705" s="662" t="e">
        <f aca="false">IF(A2705="","",IF(#REF!="","",PMT((1+D2705)^(1/12)-1,(#REF!*12)-A2705+1,-E2705)))</f>
        <v>#REF!</v>
      </c>
    </row>
    <row r="2706" customFormat="false" ht="14.25" hidden="false" customHeight="false" outlineLevel="0" collapsed="false">
      <c r="A2706" s="660" t="e">
        <f aca="false">IF(A2705="","",IF(A2705=#REF!*12,"",+A2705+1))</f>
        <v>#REF!</v>
      </c>
      <c r="B2706" s="661" t="e">
        <f aca="false">IF(A2706="","",+B2705)</f>
        <v>#REF!</v>
      </c>
      <c r="C2706" s="661" t="e">
        <f aca="false">IF(A2706="","",IF(#REF!+'Plano Prestação Mensal Proposta'!A2706&gt;120,0,ROUND(IF(B2706&gt;0.045,(0.045*0.5),(0.5)*B2706),7)))</f>
        <v>#REF!</v>
      </c>
      <c r="D2706" s="661" t="e">
        <f aca="false">IF(A2706="","",+B2706-C2706)</f>
        <v>#REF!</v>
      </c>
      <c r="E2706" s="662" t="e">
        <f aca="false">IF(A2706="","",IF(F2705="","",+E2705-F2705))</f>
        <v>#REF!</v>
      </c>
      <c r="F2706" s="662" t="e">
        <f aca="false">IF(A2706="","",IF(J2706="","",+J2706-H2706))</f>
        <v>#REF!</v>
      </c>
      <c r="G2706" s="662" t="e">
        <f aca="false">IF(A2706="","",IF(E2706="","",ROUND(+E2706*((1+B2706)^(1/12)-1),2)))</f>
        <v>#REF!</v>
      </c>
      <c r="H2706" s="662" t="e">
        <f aca="false">IF(A2706="","",IF(E2706="","",ROUND(+E2706*((1+D2706)^(1/12)-1),2)))</f>
        <v>#REF!</v>
      </c>
      <c r="I2706" s="662" t="e">
        <f aca="false">IF(A2706="","",+G2706-H2706)</f>
        <v>#REF!</v>
      </c>
      <c r="J2706" s="662" t="e">
        <f aca="false">IF(A2706="","",IF(#REF!="","",PMT((1+D2706)^(1/12)-1,(#REF!*12)-A2706+1,-E2706)))</f>
        <v>#REF!</v>
      </c>
    </row>
    <row r="2707" customFormat="false" ht="14.25" hidden="false" customHeight="false" outlineLevel="0" collapsed="false">
      <c r="A2707" s="660" t="e">
        <f aca="false">IF(A2706="","",IF(A2706=#REF!*12,"",+A2706+1))</f>
        <v>#REF!</v>
      </c>
      <c r="B2707" s="661" t="e">
        <f aca="false">IF(A2707="","",+B2706)</f>
        <v>#REF!</v>
      </c>
      <c r="C2707" s="661" t="e">
        <f aca="false">IF(A2707="","",IF(#REF!+'Plano Prestação Mensal Proposta'!A2707&gt;120,0,ROUND(IF(B2707&gt;0.045,(0.045*0.5),(0.5)*B2707),7)))</f>
        <v>#REF!</v>
      </c>
      <c r="D2707" s="661" t="e">
        <f aca="false">IF(A2707="","",+B2707-C2707)</f>
        <v>#REF!</v>
      </c>
      <c r="E2707" s="662" t="e">
        <f aca="false">IF(A2707="","",IF(F2706="","",+E2706-F2706))</f>
        <v>#REF!</v>
      </c>
      <c r="F2707" s="662" t="e">
        <f aca="false">IF(A2707="","",IF(J2707="","",+J2707-H2707))</f>
        <v>#REF!</v>
      </c>
      <c r="G2707" s="662" t="e">
        <f aca="false">IF(A2707="","",IF(E2707="","",ROUND(+E2707*((1+B2707)^(1/12)-1),2)))</f>
        <v>#REF!</v>
      </c>
      <c r="H2707" s="662" t="e">
        <f aca="false">IF(A2707="","",IF(E2707="","",ROUND(+E2707*((1+D2707)^(1/12)-1),2)))</f>
        <v>#REF!</v>
      </c>
      <c r="I2707" s="662" t="e">
        <f aca="false">IF(A2707="","",+G2707-H2707)</f>
        <v>#REF!</v>
      </c>
      <c r="J2707" s="662" t="e">
        <f aca="false">IF(A2707="","",IF(#REF!="","",PMT((1+D2707)^(1/12)-1,(#REF!*12)-A2707+1,-E2707)))</f>
        <v>#REF!</v>
      </c>
    </row>
    <row r="2708" customFormat="false" ht="14.25" hidden="false" customHeight="false" outlineLevel="0" collapsed="false">
      <c r="A2708" s="660" t="e">
        <f aca="false">IF(A2707="","",IF(A2707=#REF!*12,"",+A2707+1))</f>
        <v>#REF!</v>
      </c>
      <c r="B2708" s="661" t="e">
        <f aca="false">IF(A2708="","",+B2707)</f>
        <v>#REF!</v>
      </c>
      <c r="C2708" s="661" t="e">
        <f aca="false">IF(A2708="","",IF(#REF!+'Plano Prestação Mensal Proposta'!A2708&gt;120,0,ROUND(IF(B2708&gt;0.045,(0.045*0.5),(0.5)*B2708),7)))</f>
        <v>#REF!</v>
      </c>
      <c r="D2708" s="661" t="e">
        <f aca="false">IF(A2708="","",+B2708-C2708)</f>
        <v>#REF!</v>
      </c>
      <c r="E2708" s="662" t="e">
        <f aca="false">IF(A2708="","",IF(F2707="","",+E2707-F2707))</f>
        <v>#REF!</v>
      </c>
      <c r="F2708" s="662" t="e">
        <f aca="false">IF(A2708="","",IF(J2708="","",+J2708-H2708))</f>
        <v>#REF!</v>
      </c>
      <c r="G2708" s="662" t="e">
        <f aca="false">IF(A2708="","",IF(E2708="","",ROUND(+E2708*((1+B2708)^(1/12)-1),2)))</f>
        <v>#REF!</v>
      </c>
      <c r="H2708" s="662" t="e">
        <f aca="false">IF(A2708="","",IF(E2708="","",ROUND(+E2708*((1+D2708)^(1/12)-1),2)))</f>
        <v>#REF!</v>
      </c>
      <c r="I2708" s="662" t="e">
        <f aca="false">IF(A2708="","",+G2708-H2708)</f>
        <v>#REF!</v>
      </c>
      <c r="J2708" s="662" t="e">
        <f aca="false">IF(A2708="","",IF(#REF!="","",PMT((1+D2708)^(1/12)-1,(#REF!*12)-A2708+1,-E2708)))</f>
        <v>#REF!</v>
      </c>
    </row>
    <row r="2709" customFormat="false" ht="14.25" hidden="false" customHeight="false" outlineLevel="0" collapsed="false">
      <c r="A2709" s="660" t="e">
        <f aca="false">IF(A2708="","",IF(A2708=#REF!*12,"",+A2708+1))</f>
        <v>#REF!</v>
      </c>
      <c r="B2709" s="661" t="e">
        <f aca="false">IF(A2709="","",+B2708)</f>
        <v>#REF!</v>
      </c>
      <c r="C2709" s="661" t="e">
        <f aca="false">IF(A2709="","",IF(#REF!+'Plano Prestação Mensal Proposta'!A2709&gt;120,0,ROUND(IF(B2709&gt;0.045,(0.045*0.5),(0.5)*B2709),7)))</f>
        <v>#REF!</v>
      </c>
      <c r="D2709" s="661" t="e">
        <f aca="false">IF(A2709="","",+B2709-C2709)</f>
        <v>#REF!</v>
      </c>
      <c r="E2709" s="662" t="e">
        <f aca="false">IF(A2709="","",IF(F2708="","",+E2708-F2708))</f>
        <v>#REF!</v>
      </c>
      <c r="F2709" s="662" t="e">
        <f aca="false">IF(A2709="","",IF(J2709="","",+J2709-H2709))</f>
        <v>#REF!</v>
      </c>
      <c r="G2709" s="662" t="e">
        <f aca="false">IF(A2709="","",IF(E2709="","",ROUND(+E2709*((1+B2709)^(1/12)-1),2)))</f>
        <v>#REF!</v>
      </c>
      <c r="H2709" s="662" t="e">
        <f aca="false">IF(A2709="","",IF(E2709="","",ROUND(+E2709*((1+D2709)^(1/12)-1),2)))</f>
        <v>#REF!</v>
      </c>
      <c r="I2709" s="662" t="e">
        <f aca="false">IF(A2709="","",+G2709-H2709)</f>
        <v>#REF!</v>
      </c>
      <c r="J2709" s="662" t="e">
        <f aca="false">IF(A2709="","",IF(#REF!="","",PMT((1+D2709)^(1/12)-1,(#REF!*12)-A2709+1,-E2709)))</f>
        <v>#REF!</v>
      </c>
    </row>
    <row r="2710" customFormat="false" ht="14.25" hidden="false" customHeight="false" outlineLevel="0" collapsed="false">
      <c r="A2710" s="660" t="e">
        <f aca="false">IF(A2709="","",IF(A2709=#REF!*12,"",+A2709+1))</f>
        <v>#REF!</v>
      </c>
      <c r="B2710" s="661" t="e">
        <f aca="false">IF(A2710="","",+B2709)</f>
        <v>#REF!</v>
      </c>
      <c r="C2710" s="661" t="e">
        <f aca="false">IF(A2710="","",IF(#REF!+'Plano Prestação Mensal Proposta'!A2710&gt;120,0,ROUND(IF(B2710&gt;0.045,(0.045*0.5),(0.5)*B2710),7)))</f>
        <v>#REF!</v>
      </c>
      <c r="D2710" s="661" t="e">
        <f aca="false">IF(A2710="","",+B2710-C2710)</f>
        <v>#REF!</v>
      </c>
      <c r="E2710" s="662" t="e">
        <f aca="false">IF(A2710="","",IF(F2709="","",+E2709-F2709))</f>
        <v>#REF!</v>
      </c>
      <c r="F2710" s="662" t="e">
        <f aca="false">IF(A2710="","",IF(J2710="","",+J2710-H2710))</f>
        <v>#REF!</v>
      </c>
      <c r="G2710" s="662" t="e">
        <f aca="false">IF(A2710="","",IF(E2710="","",ROUND(+E2710*((1+B2710)^(1/12)-1),2)))</f>
        <v>#REF!</v>
      </c>
      <c r="H2710" s="662" t="e">
        <f aca="false">IF(A2710="","",IF(E2710="","",ROUND(+E2710*((1+D2710)^(1/12)-1),2)))</f>
        <v>#REF!</v>
      </c>
      <c r="I2710" s="662" t="e">
        <f aca="false">IF(A2710="","",+G2710-H2710)</f>
        <v>#REF!</v>
      </c>
      <c r="J2710" s="662" t="e">
        <f aca="false">IF(A2710="","",IF(#REF!="","",PMT((1+D2710)^(1/12)-1,(#REF!*12)-A2710+1,-E2710)))</f>
        <v>#REF!</v>
      </c>
    </row>
    <row r="2711" customFormat="false" ht="14.25" hidden="false" customHeight="false" outlineLevel="0" collapsed="false">
      <c r="A2711" s="660" t="e">
        <f aca="false">IF(A2710="","",IF(A2710=#REF!*12,"",+A2710+1))</f>
        <v>#REF!</v>
      </c>
      <c r="B2711" s="661" t="e">
        <f aca="false">IF(A2711="","",+B2710)</f>
        <v>#REF!</v>
      </c>
      <c r="C2711" s="661" t="e">
        <f aca="false">IF(A2711="","",IF(#REF!+'Plano Prestação Mensal Proposta'!A2711&gt;120,0,ROUND(IF(B2711&gt;0.045,(0.045*0.5),(0.5)*B2711),7)))</f>
        <v>#REF!</v>
      </c>
      <c r="D2711" s="661" t="e">
        <f aca="false">IF(A2711="","",+B2711-C2711)</f>
        <v>#REF!</v>
      </c>
      <c r="E2711" s="662" t="e">
        <f aca="false">IF(A2711="","",IF(F2710="","",+E2710-F2710))</f>
        <v>#REF!</v>
      </c>
      <c r="F2711" s="662" t="e">
        <f aca="false">IF(A2711="","",IF(J2711="","",+J2711-H2711))</f>
        <v>#REF!</v>
      </c>
      <c r="G2711" s="662" t="e">
        <f aca="false">IF(A2711="","",IF(E2711="","",ROUND(+E2711*((1+B2711)^(1/12)-1),2)))</f>
        <v>#REF!</v>
      </c>
      <c r="H2711" s="662" t="e">
        <f aca="false">IF(A2711="","",IF(E2711="","",ROUND(+E2711*((1+D2711)^(1/12)-1),2)))</f>
        <v>#REF!</v>
      </c>
      <c r="I2711" s="662" t="e">
        <f aca="false">IF(A2711="","",+G2711-H2711)</f>
        <v>#REF!</v>
      </c>
      <c r="J2711" s="662" t="e">
        <f aca="false">IF(A2711="","",IF(#REF!="","",PMT((1+D2711)^(1/12)-1,(#REF!*12)-A2711+1,-E2711)))</f>
        <v>#REF!</v>
      </c>
    </row>
    <row r="2712" customFormat="false" ht="14.25" hidden="false" customHeight="false" outlineLevel="0" collapsed="false">
      <c r="A2712" s="660" t="e">
        <f aca="false">IF(A2711="","",IF(A2711=#REF!*12,"",+A2711+1))</f>
        <v>#REF!</v>
      </c>
      <c r="B2712" s="661" t="e">
        <f aca="false">IF(A2712="","",+B2711)</f>
        <v>#REF!</v>
      </c>
      <c r="C2712" s="661" t="e">
        <f aca="false">IF(A2712="","",IF(#REF!+'Plano Prestação Mensal Proposta'!A2712&gt;120,0,ROUND(IF(B2712&gt;0.045,(0.045*0.5),(0.5)*B2712),7)))</f>
        <v>#REF!</v>
      </c>
      <c r="D2712" s="661" t="e">
        <f aca="false">IF(A2712="","",+B2712-C2712)</f>
        <v>#REF!</v>
      </c>
      <c r="E2712" s="662" t="e">
        <f aca="false">IF(A2712="","",IF(F2711="","",+E2711-F2711))</f>
        <v>#REF!</v>
      </c>
      <c r="F2712" s="662" t="e">
        <f aca="false">IF(A2712="","",IF(J2712="","",+J2712-H2712))</f>
        <v>#REF!</v>
      </c>
      <c r="G2712" s="662" t="e">
        <f aca="false">IF(A2712="","",IF(E2712="","",ROUND(+E2712*((1+B2712)^(1/12)-1),2)))</f>
        <v>#REF!</v>
      </c>
      <c r="H2712" s="662" t="e">
        <f aca="false">IF(A2712="","",IF(E2712="","",ROUND(+E2712*((1+D2712)^(1/12)-1),2)))</f>
        <v>#REF!</v>
      </c>
      <c r="I2712" s="662" t="e">
        <f aca="false">IF(A2712="","",+G2712-H2712)</f>
        <v>#REF!</v>
      </c>
      <c r="J2712" s="662" t="e">
        <f aca="false">IF(A2712="","",IF(#REF!="","",PMT((1+D2712)^(1/12)-1,(#REF!*12)-A2712+1,-E2712)))</f>
        <v>#REF!</v>
      </c>
    </row>
    <row r="2713" customFormat="false" ht="14.25" hidden="false" customHeight="false" outlineLevel="0" collapsed="false">
      <c r="A2713" s="660" t="e">
        <f aca="false">IF(A2712="","",IF(A2712=#REF!*12,"",+A2712+1))</f>
        <v>#REF!</v>
      </c>
      <c r="B2713" s="661" t="e">
        <f aca="false">IF(A2713="","",+B2712)</f>
        <v>#REF!</v>
      </c>
      <c r="C2713" s="661" t="e">
        <f aca="false">IF(A2713="","",IF(#REF!+'Plano Prestação Mensal Proposta'!A2713&gt;120,0,ROUND(IF(B2713&gt;0.045,(0.045*0.5),(0.5)*B2713),7)))</f>
        <v>#REF!</v>
      </c>
      <c r="D2713" s="661" t="e">
        <f aca="false">IF(A2713="","",+B2713-C2713)</f>
        <v>#REF!</v>
      </c>
      <c r="E2713" s="662" t="e">
        <f aca="false">IF(A2713="","",IF(F2712="","",+E2712-F2712))</f>
        <v>#REF!</v>
      </c>
      <c r="F2713" s="662" t="e">
        <f aca="false">IF(A2713="","",IF(J2713="","",+J2713-H2713))</f>
        <v>#REF!</v>
      </c>
      <c r="G2713" s="662" t="e">
        <f aca="false">IF(A2713="","",IF(E2713="","",ROUND(+E2713*((1+B2713)^(1/12)-1),2)))</f>
        <v>#REF!</v>
      </c>
      <c r="H2713" s="662" t="e">
        <f aca="false">IF(A2713="","",IF(E2713="","",ROUND(+E2713*((1+D2713)^(1/12)-1),2)))</f>
        <v>#REF!</v>
      </c>
      <c r="I2713" s="662" t="e">
        <f aca="false">IF(A2713="","",+G2713-H2713)</f>
        <v>#REF!</v>
      </c>
      <c r="J2713" s="662" t="e">
        <f aca="false">IF(A2713="","",IF(#REF!="","",PMT((1+D2713)^(1/12)-1,(#REF!*12)-A2713+1,-E2713)))</f>
        <v>#REF!</v>
      </c>
    </row>
    <row r="2714" customFormat="false" ht="14.25" hidden="false" customHeight="false" outlineLevel="0" collapsed="false">
      <c r="A2714" s="660" t="e">
        <f aca="false">IF(A2713="","",IF(A2713=#REF!*12,"",+A2713+1))</f>
        <v>#REF!</v>
      </c>
      <c r="B2714" s="661" t="e">
        <f aca="false">IF(A2714="","",+B2713)</f>
        <v>#REF!</v>
      </c>
      <c r="C2714" s="661" t="e">
        <f aca="false">IF(A2714="","",IF(#REF!+'Plano Prestação Mensal Proposta'!A2714&gt;120,0,ROUND(IF(B2714&gt;0.045,(0.045*0.5),(0.5)*B2714),7)))</f>
        <v>#REF!</v>
      </c>
      <c r="D2714" s="661" t="e">
        <f aca="false">IF(A2714="","",+B2714-C2714)</f>
        <v>#REF!</v>
      </c>
      <c r="E2714" s="662" t="e">
        <f aca="false">IF(A2714="","",IF(F2713="","",+E2713-F2713))</f>
        <v>#REF!</v>
      </c>
      <c r="F2714" s="662" t="e">
        <f aca="false">IF(A2714="","",IF(J2714="","",+J2714-H2714))</f>
        <v>#REF!</v>
      </c>
      <c r="G2714" s="662" t="e">
        <f aca="false">IF(A2714="","",IF(E2714="","",ROUND(+E2714*((1+B2714)^(1/12)-1),2)))</f>
        <v>#REF!</v>
      </c>
      <c r="H2714" s="662" t="e">
        <f aca="false">IF(A2714="","",IF(E2714="","",ROUND(+E2714*((1+D2714)^(1/12)-1),2)))</f>
        <v>#REF!</v>
      </c>
      <c r="I2714" s="662" t="e">
        <f aca="false">IF(A2714="","",+G2714-H2714)</f>
        <v>#REF!</v>
      </c>
      <c r="J2714" s="662" t="e">
        <f aca="false">IF(A2714="","",IF(#REF!="","",PMT((1+D2714)^(1/12)-1,(#REF!*12)-A2714+1,-E2714)))</f>
        <v>#REF!</v>
      </c>
    </row>
    <row r="2715" customFormat="false" ht="14.25" hidden="false" customHeight="false" outlineLevel="0" collapsed="false">
      <c r="A2715" s="660" t="e">
        <f aca="false">IF(A2714="","",IF(A2714=#REF!*12,"",+A2714+1))</f>
        <v>#REF!</v>
      </c>
      <c r="B2715" s="661" t="e">
        <f aca="false">IF(A2715="","",+B2714)</f>
        <v>#REF!</v>
      </c>
      <c r="C2715" s="661" t="e">
        <f aca="false">IF(A2715="","",IF(#REF!+'Plano Prestação Mensal Proposta'!A2715&gt;120,0,ROUND(IF(B2715&gt;0.045,(0.045*0.5),(0.5)*B2715),7)))</f>
        <v>#REF!</v>
      </c>
      <c r="D2715" s="661" t="e">
        <f aca="false">IF(A2715="","",+B2715-C2715)</f>
        <v>#REF!</v>
      </c>
      <c r="E2715" s="662" t="e">
        <f aca="false">IF(A2715="","",IF(F2714="","",+E2714-F2714))</f>
        <v>#REF!</v>
      </c>
      <c r="F2715" s="662" t="e">
        <f aca="false">IF(A2715="","",IF(J2715="","",+J2715-H2715))</f>
        <v>#REF!</v>
      </c>
      <c r="G2715" s="662" t="e">
        <f aca="false">IF(A2715="","",IF(E2715="","",ROUND(+E2715*((1+B2715)^(1/12)-1),2)))</f>
        <v>#REF!</v>
      </c>
      <c r="H2715" s="662" t="e">
        <f aca="false">IF(A2715="","",IF(E2715="","",ROUND(+E2715*((1+D2715)^(1/12)-1),2)))</f>
        <v>#REF!</v>
      </c>
      <c r="I2715" s="662" t="e">
        <f aca="false">IF(A2715="","",+G2715-H2715)</f>
        <v>#REF!</v>
      </c>
      <c r="J2715" s="662" t="e">
        <f aca="false">IF(A2715="","",IF(#REF!="","",PMT((1+D2715)^(1/12)-1,(#REF!*12)-A2715+1,-E2715)))</f>
        <v>#REF!</v>
      </c>
    </row>
    <row r="2716" customFormat="false" ht="14.25" hidden="false" customHeight="false" outlineLevel="0" collapsed="false">
      <c r="A2716" s="660" t="e">
        <f aca="false">IF(A2715="","",IF(A2715=#REF!*12,"",+A2715+1))</f>
        <v>#REF!</v>
      </c>
      <c r="B2716" s="661" t="e">
        <f aca="false">IF(A2716="","",+B2715)</f>
        <v>#REF!</v>
      </c>
      <c r="C2716" s="661" t="e">
        <f aca="false">IF(A2716="","",IF(#REF!+'Plano Prestação Mensal Proposta'!A2716&gt;120,0,ROUND(IF(B2716&gt;0.045,(0.045*0.5),(0.5)*B2716),7)))</f>
        <v>#REF!</v>
      </c>
      <c r="D2716" s="661" t="e">
        <f aca="false">IF(A2716="","",+B2716-C2716)</f>
        <v>#REF!</v>
      </c>
      <c r="E2716" s="662" t="e">
        <f aca="false">IF(A2716="","",IF(F2715="","",+E2715-F2715))</f>
        <v>#REF!</v>
      </c>
      <c r="F2716" s="662" t="e">
        <f aca="false">IF(A2716="","",IF(J2716="","",+J2716-H2716))</f>
        <v>#REF!</v>
      </c>
      <c r="G2716" s="662" t="e">
        <f aca="false">IF(A2716="","",IF(E2716="","",ROUND(+E2716*((1+B2716)^(1/12)-1),2)))</f>
        <v>#REF!</v>
      </c>
      <c r="H2716" s="662" t="e">
        <f aca="false">IF(A2716="","",IF(E2716="","",ROUND(+E2716*((1+D2716)^(1/12)-1),2)))</f>
        <v>#REF!</v>
      </c>
      <c r="I2716" s="662" t="e">
        <f aca="false">IF(A2716="","",+G2716-H2716)</f>
        <v>#REF!</v>
      </c>
      <c r="J2716" s="662" t="e">
        <f aca="false">IF(A2716="","",IF(#REF!="","",PMT((1+D2716)^(1/12)-1,(#REF!*12)-A2716+1,-E2716)))</f>
        <v>#REF!</v>
      </c>
    </row>
    <row r="2717" customFormat="false" ht="14.25" hidden="false" customHeight="false" outlineLevel="0" collapsed="false">
      <c r="A2717" s="660" t="e">
        <f aca="false">IF(A2716="","",IF(A2716=#REF!*12,"",+A2716+1))</f>
        <v>#REF!</v>
      </c>
      <c r="B2717" s="661" t="e">
        <f aca="false">IF(A2717="","",+B2716)</f>
        <v>#REF!</v>
      </c>
      <c r="C2717" s="661" t="e">
        <f aca="false">IF(A2717="","",IF(#REF!+'Plano Prestação Mensal Proposta'!A2717&gt;120,0,ROUND(IF(B2717&gt;0.045,(0.045*0.5),(0.5)*B2717),7)))</f>
        <v>#REF!</v>
      </c>
      <c r="D2717" s="661" t="e">
        <f aca="false">IF(A2717="","",+B2717-C2717)</f>
        <v>#REF!</v>
      </c>
      <c r="E2717" s="662" t="e">
        <f aca="false">IF(A2717="","",IF(F2716="","",+E2716-F2716))</f>
        <v>#REF!</v>
      </c>
      <c r="F2717" s="662" t="e">
        <f aca="false">IF(A2717="","",IF(J2717="","",+J2717-H2717))</f>
        <v>#REF!</v>
      </c>
      <c r="G2717" s="662" t="e">
        <f aca="false">IF(A2717="","",IF(E2717="","",ROUND(+E2717*((1+B2717)^(1/12)-1),2)))</f>
        <v>#REF!</v>
      </c>
      <c r="H2717" s="662" t="e">
        <f aca="false">IF(A2717="","",IF(E2717="","",ROUND(+E2717*((1+D2717)^(1/12)-1),2)))</f>
        <v>#REF!</v>
      </c>
      <c r="I2717" s="662" t="e">
        <f aca="false">IF(A2717="","",+G2717-H2717)</f>
        <v>#REF!</v>
      </c>
      <c r="J2717" s="662" t="e">
        <f aca="false">IF(A2717="","",IF(#REF!="","",PMT((1+D2717)^(1/12)-1,(#REF!*12)-A2717+1,-E2717)))</f>
        <v>#REF!</v>
      </c>
    </row>
    <row r="2718" customFormat="false" ht="14.25" hidden="false" customHeight="false" outlineLevel="0" collapsed="false">
      <c r="A2718" s="660" t="e">
        <f aca="false">IF(A2717="","",IF(A2717=#REF!*12,"",+A2717+1))</f>
        <v>#REF!</v>
      </c>
      <c r="B2718" s="661" t="e">
        <f aca="false">IF(A2718="","",+B2717)</f>
        <v>#REF!</v>
      </c>
      <c r="C2718" s="661" t="e">
        <f aca="false">IF(A2718="","",IF(#REF!+'Plano Prestação Mensal Proposta'!A2718&gt;120,0,ROUND(IF(B2718&gt;0.045,(0.045*0.5),(0.5)*B2718),7)))</f>
        <v>#REF!</v>
      </c>
      <c r="D2718" s="661" t="e">
        <f aca="false">IF(A2718="","",+B2718-C2718)</f>
        <v>#REF!</v>
      </c>
      <c r="E2718" s="662" t="e">
        <f aca="false">IF(A2718="","",IF(F2717="","",+E2717-F2717))</f>
        <v>#REF!</v>
      </c>
      <c r="F2718" s="662" t="e">
        <f aca="false">IF(A2718="","",IF(J2718="","",+J2718-H2718))</f>
        <v>#REF!</v>
      </c>
      <c r="G2718" s="662" t="e">
        <f aca="false">IF(A2718="","",IF(E2718="","",ROUND(+E2718*((1+B2718)^(1/12)-1),2)))</f>
        <v>#REF!</v>
      </c>
      <c r="H2718" s="662" t="e">
        <f aca="false">IF(A2718="","",IF(E2718="","",ROUND(+E2718*((1+D2718)^(1/12)-1),2)))</f>
        <v>#REF!</v>
      </c>
      <c r="I2718" s="662" t="e">
        <f aca="false">IF(A2718="","",+G2718-H2718)</f>
        <v>#REF!</v>
      </c>
      <c r="J2718" s="662" t="e">
        <f aca="false">IF(A2718="","",IF(#REF!="","",PMT((1+D2718)^(1/12)-1,(#REF!*12)-A2718+1,-E2718)))</f>
        <v>#REF!</v>
      </c>
    </row>
    <row r="2719" customFormat="false" ht="14.25" hidden="false" customHeight="false" outlineLevel="0" collapsed="false">
      <c r="A2719" s="660" t="e">
        <f aca="false">IF(A2718="","",IF(A2718=#REF!*12,"",+A2718+1))</f>
        <v>#REF!</v>
      </c>
      <c r="B2719" s="661" t="e">
        <f aca="false">IF(A2719="","",+B2718)</f>
        <v>#REF!</v>
      </c>
      <c r="C2719" s="661" t="e">
        <f aca="false">IF(A2719="","",IF(#REF!+'Plano Prestação Mensal Proposta'!A2719&gt;120,0,ROUND(IF(B2719&gt;0.045,(0.045*0.5),(0.5)*B2719),7)))</f>
        <v>#REF!</v>
      </c>
      <c r="D2719" s="661" t="e">
        <f aca="false">IF(A2719="","",+B2719-C2719)</f>
        <v>#REF!</v>
      </c>
      <c r="E2719" s="662" t="e">
        <f aca="false">IF(A2719="","",IF(F2718="","",+E2718-F2718))</f>
        <v>#REF!</v>
      </c>
      <c r="F2719" s="662" t="e">
        <f aca="false">IF(A2719="","",IF(J2719="","",+J2719-H2719))</f>
        <v>#REF!</v>
      </c>
      <c r="G2719" s="662" t="e">
        <f aca="false">IF(A2719="","",IF(E2719="","",ROUND(+E2719*((1+B2719)^(1/12)-1),2)))</f>
        <v>#REF!</v>
      </c>
      <c r="H2719" s="662" t="e">
        <f aca="false">IF(A2719="","",IF(E2719="","",ROUND(+E2719*((1+D2719)^(1/12)-1),2)))</f>
        <v>#REF!</v>
      </c>
      <c r="I2719" s="662" t="e">
        <f aca="false">IF(A2719="","",+G2719-H2719)</f>
        <v>#REF!</v>
      </c>
      <c r="J2719" s="662" t="e">
        <f aca="false">IF(A2719="","",IF(#REF!="","",PMT((1+D2719)^(1/12)-1,(#REF!*12)-A2719+1,-E2719)))</f>
        <v>#REF!</v>
      </c>
    </row>
    <row r="2720" customFormat="false" ht="14.25" hidden="false" customHeight="false" outlineLevel="0" collapsed="false">
      <c r="A2720" s="660" t="e">
        <f aca="false">IF(A2719="","",IF(A2719=#REF!*12,"",+A2719+1))</f>
        <v>#REF!</v>
      </c>
      <c r="B2720" s="661" t="e">
        <f aca="false">IF(A2720="","",+B2719)</f>
        <v>#REF!</v>
      </c>
      <c r="C2720" s="661" t="e">
        <f aca="false">IF(A2720="","",IF(#REF!+'Plano Prestação Mensal Proposta'!A2720&gt;120,0,ROUND(IF(B2720&gt;0.045,(0.045*0.5),(0.5)*B2720),7)))</f>
        <v>#REF!</v>
      </c>
      <c r="D2720" s="661" t="e">
        <f aca="false">IF(A2720="","",+B2720-C2720)</f>
        <v>#REF!</v>
      </c>
      <c r="E2720" s="662" t="e">
        <f aca="false">IF(A2720="","",IF(F2719="","",+E2719-F2719))</f>
        <v>#REF!</v>
      </c>
      <c r="F2720" s="662" t="e">
        <f aca="false">IF(A2720="","",IF(J2720="","",+J2720-H2720))</f>
        <v>#REF!</v>
      </c>
      <c r="G2720" s="662" t="e">
        <f aca="false">IF(A2720="","",IF(E2720="","",ROUND(+E2720*((1+B2720)^(1/12)-1),2)))</f>
        <v>#REF!</v>
      </c>
      <c r="H2720" s="662" t="e">
        <f aca="false">IF(A2720="","",IF(E2720="","",ROUND(+E2720*((1+D2720)^(1/12)-1),2)))</f>
        <v>#REF!</v>
      </c>
      <c r="I2720" s="662" t="e">
        <f aca="false">IF(A2720="","",+G2720-H2720)</f>
        <v>#REF!</v>
      </c>
      <c r="J2720" s="662" t="e">
        <f aca="false">IF(A2720="","",IF(#REF!="","",PMT((1+D2720)^(1/12)-1,(#REF!*12)-A2720+1,-E2720)))</f>
        <v>#REF!</v>
      </c>
    </row>
    <row r="2721" customFormat="false" ht="14.25" hidden="false" customHeight="false" outlineLevel="0" collapsed="false">
      <c r="A2721" s="660" t="e">
        <f aca="false">IF(A2720="","",IF(A2720=#REF!*12,"",+A2720+1))</f>
        <v>#REF!</v>
      </c>
      <c r="B2721" s="661" t="e">
        <f aca="false">IF(A2721="","",+B2720)</f>
        <v>#REF!</v>
      </c>
      <c r="C2721" s="661" t="e">
        <f aca="false">IF(A2721="","",IF(#REF!+'Plano Prestação Mensal Proposta'!A2721&gt;120,0,ROUND(IF(B2721&gt;0.045,(0.045*0.5),(0.5)*B2721),7)))</f>
        <v>#REF!</v>
      </c>
      <c r="D2721" s="661" t="e">
        <f aca="false">IF(A2721="","",+B2721-C2721)</f>
        <v>#REF!</v>
      </c>
      <c r="E2721" s="662" t="e">
        <f aca="false">IF(A2721="","",IF(F2720="","",+E2720-F2720))</f>
        <v>#REF!</v>
      </c>
      <c r="F2721" s="662" t="e">
        <f aca="false">IF(A2721="","",IF(J2721="","",+J2721-H2721))</f>
        <v>#REF!</v>
      </c>
      <c r="G2721" s="662" t="e">
        <f aca="false">IF(A2721="","",IF(E2721="","",ROUND(+E2721*((1+B2721)^(1/12)-1),2)))</f>
        <v>#REF!</v>
      </c>
      <c r="H2721" s="662" t="e">
        <f aca="false">IF(A2721="","",IF(E2721="","",ROUND(+E2721*((1+D2721)^(1/12)-1),2)))</f>
        <v>#REF!</v>
      </c>
      <c r="I2721" s="662" t="e">
        <f aca="false">IF(A2721="","",+G2721-H2721)</f>
        <v>#REF!</v>
      </c>
      <c r="J2721" s="662" t="e">
        <f aca="false">IF(A2721="","",IF(#REF!="","",PMT((1+D2721)^(1/12)-1,(#REF!*12)-A2721+1,-E2721)))</f>
        <v>#REF!</v>
      </c>
    </row>
    <row r="2722" customFormat="false" ht="14.25" hidden="false" customHeight="false" outlineLevel="0" collapsed="false">
      <c r="A2722" s="660" t="e">
        <f aca="false">IF(A2721="","",IF(A2721=#REF!*12,"",+A2721+1))</f>
        <v>#REF!</v>
      </c>
      <c r="B2722" s="661" t="e">
        <f aca="false">IF(A2722="","",+B2721)</f>
        <v>#REF!</v>
      </c>
      <c r="C2722" s="661" t="e">
        <f aca="false">IF(A2722="","",IF(#REF!+'Plano Prestação Mensal Proposta'!A2722&gt;120,0,ROUND(IF(B2722&gt;0.045,(0.045*0.5),(0.5)*B2722),7)))</f>
        <v>#REF!</v>
      </c>
      <c r="D2722" s="661" t="e">
        <f aca="false">IF(A2722="","",+B2722-C2722)</f>
        <v>#REF!</v>
      </c>
      <c r="E2722" s="662" t="e">
        <f aca="false">IF(A2722="","",IF(F2721="","",+E2721-F2721))</f>
        <v>#REF!</v>
      </c>
      <c r="F2722" s="662" t="e">
        <f aca="false">IF(A2722="","",IF(J2722="","",+J2722-H2722))</f>
        <v>#REF!</v>
      </c>
      <c r="G2722" s="662" t="e">
        <f aca="false">IF(A2722="","",IF(E2722="","",ROUND(+E2722*((1+B2722)^(1/12)-1),2)))</f>
        <v>#REF!</v>
      </c>
      <c r="H2722" s="662" t="e">
        <f aca="false">IF(A2722="","",IF(E2722="","",ROUND(+E2722*((1+D2722)^(1/12)-1),2)))</f>
        <v>#REF!</v>
      </c>
      <c r="I2722" s="662" t="e">
        <f aca="false">IF(A2722="","",+G2722-H2722)</f>
        <v>#REF!</v>
      </c>
      <c r="J2722" s="662" t="e">
        <f aca="false">IF(A2722="","",IF(#REF!="","",PMT((1+D2722)^(1/12)-1,(#REF!*12)-A2722+1,-E2722)))</f>
        <v>#REF!</v>
      </c>
    </row>
    <row r="2723" customFormat="false" ht="14.25" hidden="false" customHeight="false" outlineLevel="0" collapsed="false">
      <c r="A2723" s="660" t="e">
        <f aca="false">IF(A2722="","",IF(A2722=#REF!*12,"",+A2722+1))</f>
        <v>#REF!</v>
      </c>
      <c r="B2723" s="661" t="e">
        <f aca="false">IF(A2723="","",+B2722)</f>
        <v>#REF!</v>
      </c>
      <c r="C2723" s="661" t="e">
        <f aca="false">IF(A2723="","",IF(#REF!+'Plano Prestação Mensal Proposta'!A2723&gt;120,0,ROUND(IF(B2723&gt;0.045,(0.045*0.5),(0.5)*B2723),7)))</f>
        <v>#REF!</v>
      </c>
      <c r="D2723" s="661" t="e">
        <f aca="false">IF(A2723="","",+B2723-C2723)</f>
        <v>#REF!</v>
      </c>
      <c r="E2723" s="662" t="e">
        <f aca="false">IF(A2723="","",IF(F2722="","",+E2722-F2722))</f>
        <v>#REF!</v>
      </c>
      <c r="F2723" s="662" t="e">
        <f aca="false">IF(A2723="","",IF(J2723="","",+J2723-H2723))</f>
        <v>#REF!</v>
      </c>
      <c r="G2723" s="662" t="e">
        <f aca="false">IF(A2723="","",IF(E2723="","",ROUND(+E2723*((1+B2723)^(1/12)-1),2)))</f>
        <v>#REF!</v>
      </c>
      <c r="H2723" s="662" t="e">
        <f aca="false">IF(A2723="","",IF(E2723="","",ROUND(+E2723*((1+D2723)^(1/12)-1),2)))</f>
        <v>#REF!</v>
      </c>
      <c r="I2723" s="662" t="e">
        <f aca="false">IF(A2723="","",+G2723-H2723)</f>
        <v>#REF!</v>
      </c>
      <c r="J2723" s="662" t="e">
        <f aca="false">IF(A2723="","",IF(#REF!="","",PMT((1+D2723)^(1/12)-1,(#REF!*12)-A2723+1,-E2723)))</f>
        <v>#REF!</v>
      </c>
    </row>
    <row r="2724" customFormat="false" ht="14.25" hidden="false" customHeight="false" outlineLevel="0" collapsed="false">
      <c r="A2724" s="660" t="e">
        <f aca="false">IF(A2723="","",IF(A2723=#REF!*12,"",+A2723+1))</f>
        <v>#REF!</v>
      </c>
      <c r="B2724" s="661" t="e">
        <f aca="false">IF(A2724="","",+B2723)</f>
        <v>#REF!</v>
      </c>
      <c r="C2724" s="661" t="e">
        <f aca="false">IF(A2724="","",IF(#REF!+'Plano Prestação Mensal Proposta'!A2724&gt;120,0,ROUND(IF(B2724&gt;0.045,(0.045*0.5),(0.5)*B2724),7)))</f>
        <v>#REF!</v>
      </c>
      <c r="D2724" s="661" t="e">
        <f aca="false">IF(A2724="","",+B2724-C2724)</f>
        <v>#REF!</v>
      </c>
      <c r="E2724" s="662" t="e">
        <f aca="false">IF(A2724="","",IF(F2723="","",+E2723-F2723))</f>
        <v>#REF!</v>
      </c>
      <c r="F2724" s="662" t="e">
        <f aca="false">IF(A2724="","",IF(J2724="","",+J2724-H2724))</f>
        <v>#REF!</v>
      </c>
      <c r="G2724" s="662" t="e">
        <f aca="false">IF(A2724="","",IF(E2724="","",ROUND(+E2724*((1+B2724)^(1/12)-1),2)))</f>
        <v>#REF!</v>
      </c>
      <c r="H2724" s="662" t="e">
        <f aca="false">IF(A2724="","",IF(E2724="","",ROUND(+E2724*((1+D2724)^(1/12)-1),2)))</f>
        <v>#REF!</v>
      </c>
      <c r="I2724" s="662" t="e">
        <f aca="false">IF(A2724="","",+G2724-H2724)</f>
        <v>#REF!</v>
      </c>
      <c r="J2724" s="662" t="e">
        <f aca="false">IF(A2724="","",IF(#REF!="","",PMT((1+D2724)^(1/12)-1,(#REF!*12)-A2724+1,-E2724)))</f>
        <v>#REF!</v>
      </c>
    </row>
    <row r="2725" customFormat="false" ht="14.25" hidden="false" customHeight="false" outlineLevel="0" collapsed="false">
      <c r="A2725" s="660" t="e">
        <f aca="false">IF(A2724="","",IF(A2724=#REF!*12,"",+A2724+1))</f>
        <v>#REF!</v>
      </c>
      <c r="B2725" s="661" t="e">
        <f aca="false">IF(A2725="","",+B2724)</f>
        <v>#REF!</v>
      </c>
      <c r="C2725" s="661" t="e">
        <f aca="false">IF(A2725="","",IF(#REF!+'Plano Prestação Mensal Proposta'!A2725&gt;120,0,ROUND(IF(B2725&gt;0.045,(0.045*0.5),(0.5)*B2725),7)))</f>
        <v>#REF!</v>
      </c>
      <c r="D2725" s="661" t="e">
        <f aca="false">IF(A2725="","",+B2725-C2725)</f>
        <v>#REF!</v>
      </c>
      <c r="E2725" s="662" t="e">
        <f aca="false">IF(A2725="","",IF(F2724="","",+E2724-F2724))</f>
        <v>#REF!</v>
      </c>
      <c r="F2725" s="662" t="e">
        <f aca="false">IF(A2725="","",IF(J2725="","",+J2725-H2725))</f>
        <v>#REF!</v>
      </c>
      <c r="G2725" s="662" t="e">
        <f aca="false">IF(A2725="","",IF(E2725="","",ROUND(+E2725*((1+B2725)^(1/12)-1),2)))</f>
        <v>#REF!</v>
      </c>
      <c r="H2725" s="662" t="e">
        <f aca="false">IF(A2725="","",IF(E2725="","",ROUND(+E2725*((1+D2725)^(1/12)-1),2)))</f>
        <v>#REF!</v>
      </c>
      <c r="I2725" s="662" t="e">
        <f aca="false">IF(A2725="","",+G2725-H2725)</f>
        <v>#REF!</v>
      </c>
      <c r="J2725" s="662" t="e">
        <f aca="false">IF(A2725="","",IF(#REF!="","",PMT((1+D2725)^(1/12)-1,(#REF!*12)-A2725+1,-E2725)))</f>
        <v>#REF!</v>
      </c>
    </row>
    <row r="2726" customFormat="false" ht="14.25" hidden="false" customHeight="false" outlineLevel="0" collapsed="false">
      <c r="A2726" s="660" t="e">
        <f aca="false">IF(A2725="","",IF(A2725=#REF!*12,"",+A2725+1))</f>
        <v>#REF!</v>
      </c>
      <c r="B2726" s="661" t="e">
        <f aca="false">IF(A2726="","",+B2725)</f>
        <v>#REF!</v>
      </c>
      <c r="C2726" s="661" t="e">
        <f aca="false">IF(A2726="","",IF(#REF!+'Plano Prestação Mensal Proposta'!A2726&gt;120,0,ROUND(IF(B2726&gt;0.045,(0.045*0.5),(0.5)*B2726),7)))</f>
        <v>#REF!</v>
      </c>
      <c r="D2726" s="661" t="e">
        <f aca="false">IF(A2726="","",+B2726-C2726)</f>
        <v>#REF!</v>
      </c>
      <c r="E2726" s="662" t="e">
        <f aca="false">IF(A2726="","",IF(F2725="","",+E2725-F2725))</f>
        <v>#REF!</v>
      </c>
      <c r="F2726" s="662" t="e">
        <f aca="false">IF(A2726="","",IF(J2726="","",+J2726-H2726))</f>
        <v>#REF!</v>
      </c>
      <c r="G2726" s="662" t="e">
        <f aca="false">IF(A2726="","",IF(E2726="","",ROUND(+E2726*((1+B2726)^(1/12)-1),2)))</f>
        <v>#REF!</v>
      </c>
      <c r="H2726" s="662" t="e">
        <f aca="false">IF(A2726="","",IF(E2726="","",ROUND(+E2726*((1+D2726)^(1/12)-1),2)))</f>
        <v>#REF!</v>
      </c>
      <c r="I2726" s="662" t="e">
        <f aca="false">IF(A2726="","",+G2726-H2726)</f>
        <v>#REF!</v>
      </c>
      <c r="J2726" s="662" t="e">
        <f aca="false">IF(A2726="","",IF(#REF!="","",PMT((1+D2726)^(1/12)-1,(#REF!*12)-A2726+1,-E2726)))</f>
        <v>#REF!</v>
      </c>
    </row>
    <row r="2727" customFormat="false" ht="14.25" hidden="false" customHeight="false" outlineLevel="0" collapsed="false">
      <c r="A2727" s="660" t="e">
        <f aca="false">IF(A2726="","",IF(A2726=#REF!*12,"",+A2726+1))</f>
        <v>#REF!</v>
      </c>
      <c r="B2727" s="661" t="e">
        <f aca="false">IF(A2727="","",+B2726)</f>
        <v>#REF!</v>
      </c>
      <c r="C2727" s="661" t="e">
        <f aca="false">IF(A2727="","",IF(#REF!+'Plano Prestação Mensal Proposta'!A2727&gt;120,0,ROUND(IF(B2727&gt;0.045,(0.045*0.5),(0.5)*B2727),7)))</f>
        <v>#REF!</v>
      </c>
      <c r="D2727" s="661" t="e">
        <f aca="false">IF(A2727="","",+B2727-C2727)</f>
        <v>#REF!</v>
      </c>
      <c r="E2727" s="662" t="e">
        <f aca="false">IF(A2727="","",IF(F2726="","",+E2726-F2726))</f>
        <v>#REF!</v>
      </c>
      <c r="F2727" s="662" t="e">
        <f aca="false">IF(A2727="","",IF(J2727="","",+J2727-H2727))</f>
        <v>#REF!</v>
      </c>
      <c r="G2727" s="662" t="e">
        <f aca="false">IF(A2727="","",IF(E2727="","",ROUND(+E2727*((1+B2727)^(1/12)-1),2)))</f>
        <v>#REF!</v>
      </c>
      <c r="H2727" s="662" t="e">
        <f aca="false">IF(A2727="","",IF(E2727="","",ROUND(+E2727*((1+D2727)^(1/12)-1),2)))</f>
        <v>#REF!</v>
      </c>
      <c r="I2727" s="662" t="e">
        <f aca="false">IF(A2727="","",+G2727-H2727)</f>
        <v>#REF!</v>
      </c>
      <c r="J2727" s="662" t="e">
        <f aca="false">IF(A2727="","",IF(#REF!="","",PMT((1+D2727)^(1/12)-1,(#REF!*12)-A2727+1,-E2727)))</f>
        <v>#REF!</v>
      </c>
    </row>
    <row r="2728" customFormat="false" ht="14.25" hidden="false" customHeight="false" outlineLevel="0" collapsed="false">
      <c r="A2728" s="660" t="e">
        <f aca="false">IF(A2727="","",IF(A2727=#REF!*12,"",+A2727+1))</f>
        <v>#REF!</v>
      </c>
      <c r="B2728" s="661" t="e">
        <f aca="false">IF(A2728="","",+B2727)</f>
        <v>#REF!</v>
      </c>
      <c r="C2728" s="661" t="e">
        <f aca="false">IF(A2728="","",IF(#REF!+'Plano Prestação Mensal Proposta'!A2728&gt;120,0,ROUND(IF(B2728&gt;0.045,(0.045*0.5),(0.5)*B2728),7)))</f>
        <v>#REF!</v>
      </c>
      <c r="D2728" s="661" t="e">
        <f aca="false">IF(A2728="","",+B2728-C2728)</f>
        <v>#REF!</v>
      </c>
      <c r="E2728" s="662" t="e">
        <f aca="false">IF(A2728="","",IF(F2727="","",+E2727-F2727))</f>
        <v>#REF!</v>
      </c>
      <c r="F2728" s="662" t="e">
        <f aca="false">IF(A2728="","",IF(J2728="","",+J2728-H2728))</f>
        <v>#REF!</v>
      </c>
      <c r="G2728" s="662" t="e">
        <f aca="false">IF(A2728="","",IF(E2728="","",ROUND(+E2728*((1+B2728)^(1/12)-1),2)))</f>
        <v>#REF!</v>
      </c>
      <c r="H2728" s="662" t="e">
        <f aca="false">IF(A2728="","",IF(E2728="","",ROUND(+E2728*((1+D2728)^(1/12)-1),2)))</f>
        <v>#REF!</v>
      </c>
      <c r="I2728" s="662" t="e">
        <f aca="false">IF(A2728="","",+G2728-H2728)</f>
        <v>#REF!</v>
      </c>
      <c r="J2728" s="662" t="e">
        <f aca="false">IF(A2728="","",IF(#REF!="","",PMT((1+D2728)^(1/12)-1,(#REF!*12)-A2728+1,-E2728)))</f>
        <v>#REF!</v>
      </c>
    </row>
    <row r="2729" customFormat="false" ht="14.25" hidden="false" customHeight="false" outlineLevel="0" collapsed="false">
      <c r="A2729" s="660" t="e">
        <f aca="false">IF(A2728="","",IF(A2728=#REF!*12,"",+A2728+1))</f>
        <v>#REF!</v>
      </c>
      <c r="B2729" s="661" t="e">
        <f aca="false">IF(A2729="","",+B2728)</f>
        <v>#REF!</v>
      </c>
      <c r="C2729" s="661" t="e">
        <f aca="false">IF(A2729="","",IF(#REF!+'Plano Prestação Mensal Proposta'!A2729&gt;120,0,ROUND(IF(B2729&gt;0.045,(0.045*0.5),(0.5)*B2729),7)))</f>
        <v>#REF!</v>
      </c>
      <c r="D2729" s="661" t="e">
        <f aca="false">IF(A2729="","",+B2729-C2729)</f>
        <v>#REF!</v>
      </c>
      <c r="E2729" s="662" t="e">
        <f aca="false">IF(A2729="","",IF(F2728="","",+E2728-F2728))</f>
        <v>#REF!</v>
      </c>
      <c r="F2729" s="662" t="e">
        <f aca="false">IF(A2729="","",IF(J2729="","",+J2729-H2729))</f>
        <v>#REF!</v>
      </c>
      <c r="G2729" s="662" t="e">
        <f aca="false">IF(A2729="","",IF(E2729="","",ROUND(+E2729*((1+B2729)^(1/12)-1),2)))</f>
        <v>#REF!</v>
      </c>
      <c r="H2729" s="662" t="e">
        <f aca="false">IF(A2729="","",IF(E2729="","",ROUND(+E2729*((1+D2729)^(1/12)-1),2)))</f>
        <v>#REF!</v>
      </c>
      <c r="I2729" s="662" t="e">
        <f aca="false">IF(A2729="","",+G2729-H2729)</f>
        <v>#REF!</v>
      </c>
      <c r="J2729" s="662" t="e">
        <f aca="false">IF(A2729="","",IF(#REF!="","",PMT((1+D2729)^(1/12)-1,(#REF!*12)-A2729+1,-E2729)))</f>
        <v>#REF!</v>
      </c>
    </row>
    <row r="2730" customFormat="false" ht="14.25" hidden="false" customHeight="false" outlineLevel="0" collapsed="false">
      <c r="A2730" s="660" t="e">
        <f aca="false">IF(A2729="","",IF(A2729=#REF!*12,"",+A2729+1))</f>
        <v>#REF!</v>
      </c>
      <c r="B2730" s="661" t="e">
        <f aca="false">IF(A2730="","",+B2729)</f>
        <v>#REF!</v>
      </c>
      <c r="C2730" s="661" t="e">
        <f aca="false">IF(A2730="","",IF(#REF!+'Plano Prestação Mensal Proposta'!A2730&gt;120,0,ROUND(IF(B2730&gt;0.045,(0.045*0.5),(0.5)*B2730),7)))</f>
        <v>#REF!</v>
      </c>
      <c r="D2730" s="661" t="e">
        <f aca="false">IF(A2730="","",+B2730-C2730)</f>
        <v>#REF!</v>
      </c>
      <c r="E2730" s="662" t="e">
        <f aca="false">IF(A2730="","",IF(F2729="","",+E2729-F2729))</f>
        <v>#REF!</v>
      </c>
      <c r="F2730" s="662" t="e">
        <f aca="false">IF(A2730="","",IF(J2730="","",+J2730-H2730))</f>
        <v>#REF!</v>
      </c>
      <c r="G2730" s="662" t="e">
        <f aca="false">IF(A2730="","",IF(E2730="","",ROUND(+E2730*((1+B2730)^(1/12)-1),2)))</f>
        <v>#REF!</v>
      </c>
      <c r="H2730" s="662" t="e">
        <f aca="false">IF(A2730="","",IF(E2730="","",ROUND(+E2730*((1+D2730)^(1/12)-1),2)))</f>
        <v>#REF!</v>
      </c>
      <c r="I2730" s="662" t="e">
        <f aca="false">IF(A2730="","",+G2730-H2730)</f>
        <v>#REF!</v>
      </c>
      <c r="J2730" s="662" t="e">
        <f aca="false">IF(A2730="","",IF(#REF!="","",PMT((1+D2730)^(1/12)-1,(#REF!*12)-A2730+1,-E2730)))</f>
        <v>#REF!</v>
      </c>
    </row>
    <row r="2731" customFormat="false" ht="14.25" hidden="false" customHeight="false" outlineLevel="0" collapsed="false">
      <c r="A2731" s="660" t="e">
        <f aca="false">IF(A2730="","",IF(A2730=#REF!*12,"",+A2730+1))</f>
        <v>#REF!</v>
      </c>
      <c r="B2731" s="661" t="e">
        <f aca="false">IF(A2731="","",+B2730)</f>
        <v>#REF!</v>
      </c>
      <c r="C2731" s="661" t="e">
        <f aca="false">IF(A2731="","",IF(#REF!+'Plano Prestação Mensal Proposta'!A2731&gt;120,0,ROUND(IF(B2731&gt;0.045,(0.045*0.5),(0.5)*B2731),7)))</f>
        <v>#REF!</v>
      </c>
      <c r="D2731" s="661" t="e">
        <f aca="false">IF(A2731="","",+B2731-C2731)</f>
        <v>#REF!</v>
      </c>
      <c r="E2731" s="662" t="e">
        <f aca="false">IF(A2731="","",IF(F2730="","",+E2730-F2730))</f>
        <v>#REF!</v>
      </c>
      <c r="F2731" s="662" t="e">
        <f aca="false">IF(A2731="","",IF(J2731="","",+J2731-H2731))</f>
        <v>#REF!</v>
      </c>
      <c r="G2731" s="662" t="e">
        <f aca="false">IF(A2731="","",IF(E2731="","",ROUND(+E2731*((1+B2731)^(1/12)-1),2)))</f>
        <v>#REF!</v>
      </c>
      <c r="H2731" s="662" t="e">
        <f aca="false">IF(A2731="","",IF(E2731="","",ROUND(+E2731*((1+D2731)^(1/12)-1),2)))</f>
        <v>#REF!</v>
      </c>
      <c r="I2731" s="662" t="e">
        <f aca="false">IF(A2731="","",+G2731-H2731)</f>
        <v>#REF!</v>
      </c>
      <c r="J2731" s="662" t="e">
        <f aca="false">IF(A2731="","",IF(#REF!="","",PMT((1+D2731)^(1/12)-1,(#REF!*12)-A2731+1,-E2731)))</f>
        <v>#REF!</v>
      </c>
    </row>
    <row r="2732" customFormat="false" ht="14.25" hidden="false" customHeight="false" outlineLevel="0" collapsed="false">
      <c r="A2732" s="660" t="e">
        <f aca="false">IF(A2731="","",IF(A2731=#REF!*12,"",+A2731+1))</f>
        <v>#REF!</v>
      </c>
      <c r="B2732" s="661" t="e">
        <f aca="false">IF(A2732="","",+B2731)</f>
        <v>#REF!</v>
      </c>
      <c r="C2732" s="661" t="e">
        <f aca="false">IF(A2732="","",IF(#REF!+'Plano Prestação Mensal Proposta'!A2732&gt;120,0,ROUND(IF(B2732&gt;0.045,(0.045*0.5),(0.5)*B2732),7)))</f>
        <v>#REF!</v>
      </c>
      <c r="D2732" s="661" t="e">
        <f aca="false">IF(A2732="","",+B2732-C2732)</f>
        <v>#REF!</v>
      </c>
      <c r="E2732" s="662" t="e">
        <f aca="false">IF(A2732="","",IF(F2731="","",+E2731-F2731))</f>
        <v>#REF!</v>
      </c>
      <c r="F2732" s="662" t="e">
        <f aca="false">IF(A2732="","",IF(J2732="","",+J2732-H2732))</f>
        <v>#REF!</v>
      </c>
      <c r="G2732" s="662" t="e">
        <f aca="false">IF(A2732="","",IF(E2732="","",ROUND(+E2732*((1+B2732)^(1/12)-1),2)))</f>
        <v>#REF!</v>
      </c>
      <c r="H2732" s="662" t="e">
        <f aca="false">IF(A2732="","",IF(E2732="","",ROUND(+E2732*((1+D2732)^(1/12)-1),2)))</f>
        <v>#REF!</v>
      </c>
      <c r="I2732" s="662" t="e">
        <f aca="false">IF(A2732="","",+G2732-H2732)</f>
        <v>#REF!</v>
      </c>
      <c r="J2732" s="662" t="e">
        <f aca="false">IF(A2732="","",IF(#REF!="","",PMT((1+D2732)^(1/12)-1,(#REF!*12)-A2732+1,-E2732)))</f>
        <v>#REF!</v>
      </c>
    </row>
    <row r="2733" customFormat="false" ht="14.25" hidden="false" customHeight="false" outlineLevel="0" collapsed="false">
      <c r="A2733" s="660" t="e">
        <f aca="false">IF(A2732="","",IF(A2732=#REF!*12,"",+A2732+1))</f>
        <v>#REF!</v>
      </c>
      <c r="B2733" s="661" t="e">
        <f aca="false">IF(A2733="","",+B2732)</f>
        <v>#REF!</v>
      </c>
      <c r="C2733" s="661" t="e">
        <f aca="false">IF(A2733="","",IF(#REF!+'Plano Prestação Mensal Proposta'!A2733&gt;120,0,ROUND(IF(B2733&gt;0.045,(0.045*0.5),(0.5)*B2733),7)))</f>
        <v>#REF!</v>
      </c>
      <c r="D2733" s="661" t="e">
        <f aca="false">IF(A2733="","",+B2733-C2733)</f>
        <v>#REF!</v>
      </c>
      <c r="E2733" s="662" t="e">
        <f aca="false">IF(A2733="","",IF(F2732="","",+E2732-F2732))</f>
        <v>#REF!</v>
      </c>
      <c r="F2733" s="662" t="e">
        <f aca="false">IF(A2733="","",IF(J2733="","",+J2733-H2733))</f>
        <v>#REF!</v>
      </c>
      <c r="G2733" s="662" t="e">
        <f aca="false">IF(A2733="","",IF(E2733="","",ROUND(+E2733*((1+B2733)^(1/12)-1),2)))</f>
        <v>#REF!</v>
      </c>
      <c r="H2733" s="662" t="e">
        <f aca="false">IF(A2733="","",IF(E2733="","",ROUND(+E2733*((1+D2733)^(1/12)-1),2)))</f>
        <v>#REF!</v>
      </c>
      <c r="I2733" s="662" t="e">
        <f aca="false">IF(A2733="","",+G2733-H2733)</f>
        <v>#REF!</v>
      </c>
      <c r="J2733" s="662" t="e">
        <f aca="false">IF(A2733="","",IF(#REF!="","",PMT((1+D2733)^(1/12)-1,(#REF!*12)-A2733+1,-E2733)))</f>
        <v>#REF!</v>
      </c>
    </row>
    <row r="2734" customFormat="false" ht="14.25" hidden="false" customHeight="false" outlineLevel="0" collapsed="false">
      <c r="A2734" s="660" t="e">
        <f aca="false">IF(A2733="","",IF(A2733=#REF!*12,"",+A2733+1))</f>
        <v>#REF!</v>
      </c>
      <c r="B2734" s="661" t="e">
        <f aca="false">IF(A2734="","",+B2733)</f>
        <v>#REF!</v>
      </c>
      <c r="C2734" s="661" t="e">
        <f aca="false">IF(A2734="","",IF(#REF!+'Plano Prestação Mensal Proposta'!A2734&gt;120,0,ROUND(IF(B2734&gt;0.045,(0.045*0.5),(0.5)*B2734),7)))</f>
        <v>#REF!</v>
      </c>
      <c r="D2734" s="661" t="e">
        <f aca="false">IF(A2734="","",+B2734-C2734)</f>
        <v>#REF!</v>
      </c>
      <c r="E2734" s="662" t="e">
        <f aca="false">IF(A2734="","",IF(F2733="","",+E2733-F2733))</f>
        <v>#REF!</v>
      </c>
      <c r="F2734" s="662" t="e">
        <f aca="false">IF(A2734="","",IF(J2734="","",+J2734-H2734))</f>
        <v>#REF!</v>
      </c>
      <c r="G2734" s="662" t="e">
        <f aca="false">IF(A2734="","",IF(E2734="","",ROUND(+E2734*((1+B2734)^(1/12)-1),2)))</f>
        <v>#REF!</v>
      </c>
      <c r="H2734" s="662" t="e">
        <f aca="false">IF(A2734="","",IF(E2734="","",ROUND(+E2734*((1+D2734)^(1/12)-1),2)))</f>
        <v>#REF!</v>
      </c>
      <c r="I2734" s="662" t="e">
        <f aca="false">IF(A2734="","",+G2734-H2734)</f>
        <v>#REF!</v>
      </c>
      <c r="J2734" s="662" t="e">
        <f aca="false">IF(A2734="","",IF(#REF!="","",PMT((1+D2734)^(1/12)-1,(#REF!*12)-A2734+1,-E2734)))</f>
        <v>#REF!</v>
      </c>
    </row>
    <row r="2735" customFormat="false" ht="14.25" hidden="false" customHeight="false" outlineLevel="0" collapsed="false">
      <c r="A2735" s="660" t="e">
        <f aca="false">IF(A2734="","",IF(A2734=#REF!*12,"",+A2734+1))</f>
        <v>#REF!</v>
      </c>
      <c r="B2735" s="661" t="e">
        <f aca="false">IF(A2735="","",+B2734)</f>
        <v>#REF!</v>
      </c>
      <c r="C2735" s="661" t="e">
        <f aca="false">IF(A2735="","",IF(#REF!+'Plano Prestação Mensal Proposta'!A2735&gt;120,0,ROUND(IF(B2735&gt;0.045,(0.045*0.5),(0.5)*B2735),7)))</f>
        <v>#REF!</v>
      </c>
      <c r="D2735" s="661" t="e">
        <f aca="false">IF(A2735="","",+B2735-C2735)</f>
        <v>#REF!</v>
      </c>
      <c r="E2735" s="662" t="e">
        <f aca="false">IF(A2735="","",IF(F2734="","",+E2734-F2734))</f>
        <v>#REF!</v>
      </c>
      <c r="F2735" s="662" t="e">
        <f aca="false">IF(A2735="","",IF(J2735="","",+J2735-H2735))</f>
        <v>#REF!</v>
      </c>
      <c r="G2735" s="662" t="e">
        <f aca="false">IF(A2735="","",IF(E2735="","",ROUND(+E2735*((1+B2735)^(1/12)-1),2)))</f>
        <v>#REF!</v>
      </c>
      <c r="H2735" s="662" t="e">
        <f aca="false">IF(A2735="","",IF(E2735="","",ROUND(+E2735*((1+D2735)^(1/12)-1),2)))</f>
        <v>#REF!</v>
      </c>
      <c r="I2735" s="662" t="e">
        <f aca="false">IF(A2735="","",+G2735-H2735)</f>
        <v>#REF!</v>
      </c>
      <c r="J2735" s="662" t="e">
        <f aca="false">IF(A2735="","",IF(#REF!="","",PMT((1+D2735)^(1/12)-1,(#REF!*12)-A2735+1,-E2735)))</f>
        <v>#REF!</v>
      </c>
    </row>
    <row r="2736" customFormat="false" ht="14.25" hidden="false" customHeight="false" outlineLevel="0" collapsed="false">
      <c r="A2736" s="660" t="e">
        <f aca="false">IF(A2735="","",IF(A2735=#REF!*12,"",+A2735+1))</f>
        <v>#REF!</v>
      </c>
      <c r="B2736" s="661" t="e">
        <f aca="false">IF(A2736="","",+B2735)</f>
        <v>#REF!</v>
      </c>
      <c r="C2736" s="661" t="e">
        <f aca="false">IF(A2736="","",IF(#REF!+'Plano Prestação Mensal Proposta'!A2736&gt;120,0,ROUND(IF(B2736&gt;0.045,(0.045*0.5),(0.5)*B2736),7)))</f>
        <v>#REF!</v>
      </c>
      <c r="D2736" s="661" t="e">
        <f aca="false">IF(A2736="","",+B2736-C2736)</f>
        <v>#REF!</v>
      </c>
      <c r="E2736" s="662" t="e">
        <f aca="false">IF(A2736="","",IF(F2735="","",+E2735-F2735))</f>
        <v>#REF!</v>
      </c>
      <c r="F2736" s="662" t="e">
        <f aca="false">IF(A2736="","",IF(J2736="","",+J2736-H2736))</f>
        <v>#REF!</v>
      </c>
      <c r="G2736" s="662" t="e">
        <f aca="false">IF(A2736="","",IF(E2736="","",ROUND(+E2736*((1+B2736)^(1/12)-1),2)))</f>
        <v>#REF!</v>
      </c>
      <c r="H2736" s="662" t="e">
        <f aca="false">IF(A2736="","",IF(E2736="","",ROUND(+E2736*((1+D2736)^(1/12)-1),2)))</f>
        <v>#REF!</v>
      </c>
      <c r="I2736" s="662" t="e">
        <f aca="false">IF(A2736="","",+G2736-H2736)</f>
        <v>#REF!</v>
      </c>
      <c r="J2736" s="662" t="e">
        <f aca="false">IF(A2736="","",IF(#REF!="","",PMT((1+D2736)^(1/12)-1,(#REF!*12)-A2736+1,-E2736)))</f>
        <v>#REF!</v>
      </c>
    </row>
    <row r="2737" customFormat="false" ht="14.25" hidden="false" customHeight="false" outlineLevel="0" collapsed="false">
      <c r="A2737" s="660" t="e">
        <f aca="false">IF(A2736="","",IF(A2736=#REF!*12,"",+A2736+1))</f>
        <v>#REF!</v>
      </c>
      <c r="B2737" s="661" t="e">
        <f aca="false">IF(A2737="","",+B2736)</f>
        <v>#REF!</v>
      </c>
      <c r="C2737" s="661" t="e">
        <f aca="false">IF(A2737="","",IF(#REF!+'Plano Prestação Mensal Proposta'!A2737&gt;120,0,ROUND(IF(B2737&gt;0.045,(0.045*0.5),(0.5)*B2737),7)))</f>
        <v>#REF!</v>
      </c>
      <c r="D2737" s="661" t="e">
        <f aca="false">IF(A2737="","",+B2737-C2737)</f>
        <v>#REF!</v>
      </c>
      <c r="E2737" s="662" t="e">
        <f aca="false">IF(A2737="","",IF(F2736="","",+E2736-F2736))</f>
        <v>#REF!</v>
      </c>
      <c r="F2737" s="662" t="e">
        <f aca="false">IF(A2737="","",IF(J2737="","",+J2737-H2737))</f>
        <v>#REF!</v>
      </c>
      <c r="G2737" s="662" t="e">
        <f aca="false">IF(A2737="","",IF(E2737="","",ROUND(+E2737*((1+B2737)^(1/12)-1),2)))</f>
        <v>#REF!</v>
      </c>
      <c r="H2737" s="662" t="e">
        <f aca="false">IF(A2737="","",IF(E2737="","",ROUND(+E2737*((1+D2737)^(1/12)-1),2)))</f>
        <v>#REF!</v>
      </c>
      <c r="I2737" s="662" t="e">
        <f aca="false">IF(A2737="","",+G2737-H2737)</f>
        <v>#REF!</v>
      </c>
      <c r="J2737" s="662" t="e">
        <f aca="false">IF(A2737="","",IF(#REF!="","",PMT((1+D2737)^(1/12)-1,(#REF!*12)-A2737+1,-E2737)))</f>
        <v>#REF!</v>
      </c>
    </row>
    <row r="2738" customFormat="false" ht="14.25" hidden="false" customHeight="false" outlineLevel="0" collapsed="false">
      <c r="A2738" s="660" t="e">
        <f aca="false">IF(A2737="","",IF(A2737=#REF!*12,"",+A2737+1))</f>
        <v>#REF!</v>
      </c>
      <c r="B2738" s="661" t="e">
        <f aca="false">IF(A2738="","",+B2737)</f>
        <v>#REF!</v>
      </c>
      <c r="C2738" s="661" t="e">
        <f aca="false">IF(A2738="","",IF(#REF!+'Plano Prestação Mensal Proposta'!A2738&gt;120,0,ROUND(IF(B2738&gt;0.045,(0.045*0.5),(0.5)*B2738),7)))</f>
        <v>#REF!</v>
      </c>
      <c r="D2738" s="661" t="e">
        <f aca="false">IF(A2738="","",+B2738-C2738)</f>
        <v>#REF!</v>
      </c>
      <c r="E2738" s="662" t="e">
        <f aca="false">IF(A2738="","",IF(F2737="","",+E2737-F2737))</f>
        <v>#REF!</v>
      </c>
      <c r="F2738" s="662" t="e">
        <f aca="false">IF(A2738="","",IF(J2738="","",+J2738-H2738))</f>
        <v>#REF!</v>
      </c>
      <c r="G2738" s="662" t="e">
        <f aca="false">IF(A2738="","",IF(E2738="","",ROUND(+E2738*((1+B2738)^(1/12)-1),2)))</f>
        <v>#REF!</v>
      </c>
      <c r="H2738" s="662" t="e">
        <f aca="false">IF(A2738="","",IF(E2738="","",ROUND(+E2738*((1+D2738)^(1/12)-1),2)))</f>
        <v>#REF!</v>
      </c>
      <c r="I2738" s="662" t="e">
        <f aca="false">IF(A2738="","",+G2738-H2738)</f>
        <v>#REF!</v>
      </c>
      <c r="J2738" s="662" t="e">
        <f aca="false">IF(A2738="","",IF(#REF!="","",PMT((1+D2738)^(1/12)-1,(#REF!*12)-A2738+1,-E2738)))</f>
        <v>#REF!</v>
      </c>
    </row>
    <row r="2739" customFormat="false" ht="14.25" hidden="false" customHeight="false" outlineLevel="0" collapsed="false">
      <c r="A2739" s="660" t="e">
        <f aca="false">IF(A2738="","",IF(A2738=#REF!*12,"",+A2738+1))</f>
        <v>#REF!</v>
      </c>
      <c r="B2739" s="661" t="e">
        <f aca="false">IF(A2739="","",+B2738)</f>
        <v>#REF!</v>
      </c>
      <c r="C2739" s="661" t="e">
        <f aca="false">IF(A2739="","",IF(#REF!+'Plano Prestação Mensal Proposta'!A2739&gt;120,0,ROUND(IF(B2739&gt;0.045,(0.045*0.5),(0.5)*B2739),7)))</f>
        <v>#REF!</v>
      </c>
      <c r="D2739" s="661" t="e">
        <f aca="false">IF(A2739="","",+B2739-C2739)</f>
        <v>#REF!</v>
      </c>
      <c r="E2739" s="662" t="e">
        <f aca="false">IF(A2739="","",IF(F2738="","",+E2738-F2738))</f>
        <v>#REF!</v>
      </c>
      <c r="F2739" s="662" t="e">
        <f aca="false">IF(A2739="","",IF(J2739="","",+J2739-H2739))</f>
        <v>#REF!</v>
      </c>
      <c r="G2739" s="662" t="e">
        <f aca="false">IF(A2739="","",IF(E2739="","",ROUND(+E2739*((1+B2739)^(1/12)-1),2)))</f>
        <v>#REF!</v>
      </c>
      <c r="H2739" s="662" t="e">
        <f aca="false">IF(A2739="","",IF(E2739="","",ROUND(+E2739*((1+D2739)^(1/12)-1),2)))</f>
        <v>#REF!</v>
      </c>
      <c r="I2739" s="662" t="e">
        <f aca="false">IF(A2739="","",+G2739-H2739)</f>
        <v>#REF!</v>
      </c>
      <c r="J2739" s="662" t="e">
        <f aca="false">IF(A2739="","",IF(#REF!="","",PMT((1+D2739)^(1/12)-1,(#REF!*12)-A2739+1,-E2739)))</f>
        <v>#REF!</v>
      </c>
    </row>
    <row r="2740" customFormat="false" ht="14.25" hidden="false" customHeight="false" outlineLevel="0" collapsed="false">
      <c r="A2740" s="660" t="e">
        <f aca="false">IF(A2739="","",IF(A2739=#REF!*12,"",+A2739+1))</f>
        <v>#REF!</v>
      </c>
      <c r="B2740" s="661" t="e">
        <f aca="false">IF(A2740="","",+B2739)</f>
        <v>#REF!</v>
      </c>
      <c r="C2740" s="661" t="e">
        <f aca="false">IF(A2740="","",IF(#REF!+'Plano Prestação Mensal Proposta'!A2740&gt;120,0,ROUND(IF(B2740&gt;0.045,(0.045*0.5),(0.5)*B2740),7)))</f>
        <v>#REF!</v>
      </c>
      <c r="D2740" s="661" t="e">
        <f aca="false">IF(A2740="","",+B2740-C2740)</f>
        <v>#REF!</v>
      </c>
      <c r="E2740" s="662" t="e">
        <f aca="false">IF(A2740="","",IF(F2739="","",+E2739-F2739))</f>
        <v>#REF!</v>
      </c>
      <c r="F2740" s="662" t="e">
        <f aca="false">IF(A2740="","",IF(J2740="","",+J2740-H2740))</f>
        <v>#REF!</v>
      </c>
      <c r="G2740" s="662" t="e">
        <f aca="false">IF(A2740="","",IF(E2740="","",ROUND(+E2740*((1+B2740)^(1/12)-1),2)))</f>
        <v>#REF!</v>
      </c>
      <c r="H2740" s="662" t="e">
        <f aca="false">IF(A2740="","",IF(E2740="","",ROUND(+E2740*((1+D2740)^(1/12)-1),2)))</f>
        <v>#REF!</v>
      </c>
      <c r="I2740" s="662" t="e">
        <f aca="false">IF(A2740="","",+G2740-H2740)</f>
        <v>#REF!</v>
      </c>
      <c r="J2740" s="662" t="e">
        <f aca="false">IF(A2740="","",IF(#REF!="","",PMT((1+D2740)^(1/12)-1,(#REF!*12)-A2740+1,-E2740)))</f>
        <v>#REF!</v>
      </c>
    </row>
    <row r="2741" customFormat="false" ht="14.25" hidden="false" customHeight="false" outlineLevel="0" collapsed="false">
      <c r="A2741" s="660" t="e">
        <f aca="false">IF(A2740="","",IF(A2740=#REF!*12,"",+A2740+1))</f>
        <v>#REF!</v>
      </c>
      <c r="B2741" s="661" t="e">
        <f aca="false">IF(A2741="","",+B2740)</f>
        <v>#REF!</v>
      </c>
      <c r="C2741" s="661" t="e">
        <f aca="false">IF(A2741="","",IF(#REF!+'Plano Prestação Mensal Proposta'!A2741&gt;120,0,ROUND(IF(B2741&gt;0.045,(0.045*0.5),(0.5)*B2741),7)))</f>
        <v>#REF!</v>
      </c>
      <c r="D2741" s="661" t="e">
        <f aca="false">IF(A2741="","",+B2741-C2741)</f>
        <v>#REF!</v>
      </c>
      <c r="E2741" s="662" t="e">
        <f aca="false">IF(A2741="","",IF(F2740="","",+E2740-F2740))</f>
        <v>#REF!</v>
      </c>
      <c r="F2741" s="662" t="e">
        <f aca="false">IF(A2741="","",IF(J2741="","",+J2741-H2741))</f>
        <v>#REF!</v>
      </c>
      <c r="G2741" s="662" t="e">
        <f aca="false">IF(A2741="","",IF(E2741="","",ROUND(+E2741*((1+B2741)^(1/12)-1),2)))</f>
        <v>#REF!</v>
      </c>
      <c r="H2741" s="662" t="e">
        <f aca="false">IF(A2741="","",IF(E2741="","",ROUND(+E2741*((1+D2741)^(1/12)-1),2)))</f>
        <v>#REF!</v>
      </c>
      <c r="I2741" s="662" t="e">
        <f aca="false">IF(A2741="","",+G2741-H2741)</f>
        <v>#REF!</v>
      </c>
      <c r="J2741" s="662" t="e">
        <f aca="false">IF(A2741="","",IF(#REF!="","",PMT((1+D2741)^(1/12)-1,(#REF!*12)-A2741+1,-E2741)))</f>
        <v>#REF!</v>
      </c>
    </row>
    <row r="2742" customFormat="false" ht="14.25" hidden="false" customHeight="false" outlineLevel="0" collapsed="false">
      <c r="A2742" s="660" t="e">
        <f aca="false">IF(A2741="","",IF(A2741=#REF!*12,"",+A2741+1))</f>
        <v>#REF!</v>
      </c>
      <c r="B2742" s="661" t="e">
        <f aca="false">IF(A2742="","",+B2741)</f>
        <v>#REF!</v>
      </c>
      <c r="C2742" s="661" t="e">
        <f aca="false">IF(A2742="","",IF(#REF!+'Plano Prestação Mensal Proposta'!A2742&gt;120,0,ROUND(IF(B2742&gt;0.045,(0.045*0.5),(0.5)*B2742),7)))</f>
        <v>#REF!</v>
      </c>
      <c r="D2742" s="661" t="e">
        <f aca="false">IF(A2742="","",+B2742-C2742)</f>
        <v>#REF!</v>
      </c>
      <c r="E2742" s="662" t="e">
        <f aca="false">IF(A2742="","",IF(F2741="","",+E2741-F2741))</f>
        <v>#REF!</v>
      </c>
      <c r="F2742" s="662" t="e">
        <f aca="false">IF(A2742="","",IF(J2742="","",+J2742-H2742))</f>
        <v>#REF!</v>
      </c>
      <c r="G2742" s="662" t="e">
        <f aca="false">IF(A2742="","",IF(E2742="","",ROUND(+E2742*((1+B2742)^(1/12)-1),2)))</f>
        <v>#REF!</v>
      </c>
      <c r="H2742" s="662" t="e">
        <f aca="false">IF(A2742="","",IF(E2742="","",ROUND(+E2742*((1+D2742)^(1/12)-1),2)))</f>
        <v>#REF!</v>
      </c>
      <c r="I2742" s="662" t="e">
        <f aca="false">IF(A2742="","",+G2742-H2742)</f>
        <v>#REF!</v>
      </c>
      <c r="J2742" s="662" t="e">
        <f aca="false">IF(A2742="","",IF(#REF!="","",PMT((1+D2742)^(1/12)-1,(#REF!*12)-A2742+1,-E2742)))</f>
        <v>#REF!</v>
      </c>
    </row>
    <row r="2743" customFormat="false" ht="14.25" hidden="false" customHeight="false" outlineLevel="0" collapsed="false">
      <c r="A2743" s="660" t="e">
        <f aca="false">IF(A2742="","",IF(A2742=#REF!*12,"",+A2742+1))</f>
        <v>#REF!</v>
      </c>
      <c r="B2743" s="661" t="e">
        <f aca="false">IF(A2743="","",+B2742)</f>
        <v>#REF!</v>
      </c>
      <c r="C2743" s="661" t="e">
        <f aca="false">IF(A2743="","",IF(#REF!+'Plano Prestação Mensal Proposta'!A2743&gt;120,0,ROUND(IF(B2743&gt;0.045,(0.045*0.5),(0.5)*B2743),7)))</f>
        <v>#REF!</v>
      </c>
      <c r="D2743" s="661" t="e">
        <f aca="false">IF(A2743="","",+B2743-C2743)</f>
        <v>#REF!</v>
      </c>
      <c r="E2743" s="662" t="e">
        <f aca="false">IF(A2743="","",IF(F2742="","",+E2742-F2742))</f>
        <v>#REF!</v>
      </c>
      <c r="F2743" s="662" t="e">
        <f aca="false">IF(A2743="","",IF(J2743="","",+J2743-H2743))</f>
        <v>#REF!</v>
      </c>
      <c r="G2743" s="662" t="e">
        <f aca="false">IF(A2743="","",IF(E2743="","",ROUND(+E2743*((1+B2743)^(1/12)-1),2)))</f>
        <v>#REF!</v>
      </c>
      <c r="H2743" s="662" t="e">
        <f aca="false">IF(A2743="","",IF(E2743="","",ROUND(+E2743*((1+D2743)^(1/12)-1),2)))</f>
        <v>#REF!</v>
      </c>
      <c r="I2743" s="662" t="e">
        <f aca="false">IF(A2743="","",+G2743-H2743)</f>
        <v>#REF!</v>
      </c>
      <c r="J2743" s="662" t="e">
        <f aca="false">IF(A2743="","",IF(#REF!="","",PMT((1+D2743)^(1/12)-1,(#REF!*12)-A2743+1,-E2743)))</f>
        <v>#REF!</v>
      </c>
    </row>
    <row r="2744" customFormat="false" ht="14.25" hidden="false" customHeight="false" outlineLevel="0" collapsed="false">
      <c r="A2744" s="660" t="e">
        <f aca="false">IF(A2743="","",IF(A2743=#REF!*12,"",+A2743+1))</f>
        <v>#REF!</v>
      </c>
      <c r="B2744" s="661" t="e">
        <f aca="false">IF(A2744="","",+B2743)</f>
        <v>#REF!</v>
      </c>
      <c r="C2744" s="661" t="e">
        <f aca="false">IF(A2744="","",IF(#REF!+'Plano Prestação Mensal Proposta'!A2744&gt;120,0,ROUND(IF(B2744&gt;0.045,(0.045*0.5),(0.5)*B2744),7)))</f>
        <v>#REF!</v>
      </c>
      <c r="D2744" s="661" t="e">
        <f aca="false">IF(A2744="","",+B2744-C2744)</f>
        <v>#REF!</v>
      </c>
      <c r="E2744" s="662" t="e">
        <f aca="false">IF(A2744="","",IF(F2743="","",+E2743-F2743))</f>
        <v>#REF!</v>
      </c>
      <c r="F2744" s="662" t="e">
        <f aca="false">IF(A2744="","",IF(J2744="","",+J2744-H2744))</f>
        <v>#REF!</v>
      </c>
      <c r="G2744" s="662" t="e">
        <f aca="false">IF(A2744="","",IF(E2744="","",ROUND(+E2744*((1+B2744)^(1/12)-1),2)))</f>
        <v>#REF!</v>
      </c>
      <c r="H2744" s="662" t="e">
        <f aca="false">IF(A2744="","",IF(E2744="","",ROUND(+E2744*((1+D2744)^(1/12)-1),2)))</f>
        <v>#REF!</v>
      </c>
      <c r="I2744" s="662" t="e">
        <f aca="false">IF(A2744="","",+G2744-H2744)</f>
        <v>#REF!</v>
      </c>
      <c r="J2744" s="662" t="e">
        <f aca="false">IF(A2744="","",IF(#REF!="","",PMT((1+D2744)^(1/12)-1,(#REF!*12)-A2744+1,-E2744)))</f>
        <v>#REF!</v>
      </c>
    </row>
    <row r="2745" customFormat="false" ht="14.25" hidden="false" customHeight="false" outlineLevel="0" collapsed="false">
      <c r="A2745" s="660" t="e">
        <f aca="false">IF(A2744="","",IF(A2744=#REF!*12,"",+A2744+1))</f>
        <v>#REF!</v>
      </c>
      <c r="B2745" s="661" t="e">
        <f aca="false">IF(A2745="","",+B2744)</f>
        <v>#REF!</v>
      </c>
      <c r="C2745" s="661" t="e">
        <f aca="false">IF(A2745="","",IF(#REF!+'Plano Prestação Mensal Proposta'!A2745&gt;120,0,ROUND(IF(B2745&gt;0.045,(0.045*0.5),(0.5)*B2745),7)))</f>
        <v>#REF!</v>
      </c>
      <c r="D2745" s="661" t="e">
        <f aca="false">IF(A2745="","",+B2745-C2745)</f>
        <v>#REF!</v>
      </c>
      <c r="E2745" s="662" t="e">
        <f aca="false">IF(A2745="","",IF(F2744="","",+E2744-F2744))</f>
        <v>#REF!</v>
      </c>
      <c r="F2745" s="662" t="e">
        <f aca="false">IF(A2745="","",IF(J2745="","",+J2745-H2745))</f>
        <v>#REF!</v>
      </c>
      <c r="G2745" s="662" t="e">
        <f aca="false">IF(A2745="","",IF(E2745="","",ROUND(+E2745*((1+B2745)^(1/12)-1),2)))</f>
        <v>#REF!</v>
      </c>
      <c r="H2745" s="662" t="e">
        <f aca="false">IF(A2745="","",IF(E2745="","",ROUND(+E2745*((1+D2745)^(1/12)-1),2)))</f>
        <v>#REF!</v>
      </c>
      <c r="I2745" s="662" t="e">
        <f aca="false">IF(A2745="","",+G2745-H2745)</f>
        <v>#REF!</v>
      </c>
      <c r="J2745" s="662" t="e">
        <f aca="false">IF(A2745="","",IF(#REF!="","",PMT((1+D2745)^(1/12)-1,(#REF!*12)-A2745+1,-E2745)))</f>
        <v>#REF!</v>
      </c>
    </row>
    <row r="2746" customFormat="false" ht="14.25" hidden="false" customHeight="false" outlineLevel="0" collapsed="false">
      <c r="A2746" s="660" t="e">
        <f aca="false">IF(A2745="","",IF(A2745=#REF!*12,"",+A2745+1))</f>
        <v>#REF!</v>
      </c>
      <c r="B2746" s="661" t="e">
        <f aca="false">IF(A2746="","",+B2745)</f>
        <v>#REF!</v>
      </c>
      <c r="C2746" s="661" t="e">
        <f aca="false">IF(A2746="","",IF(#REF!+'Plano Prestação Mensal Proposta'!A2746&gt;120,0,ROUND(IF(B2746&gt;0.045,(0.045*0.5),(0.5)*B2746),7)))</f>
        <v>#REF!</v>
      </c>
      <c r="D2746" s="661" t="e">
        <f aca="false">IF(A2746="","",+B2746-C2746)</f>
        <v>#REF!</v>
      </c>
      <c r="E2746" s="662" t="e">
        <f aca="false">IF(A2746="","",IF(F2745="","",+E2745-F2745))</f>
        <v>#REF!</v>
      </c>
      <c r="F2746" s="662" t="e">
        <f aca="false">IF(A2746="","",IF(J2746="","",+J2746-H2746))</f>
        <v>#REF!</v>
      </c>
      <c r="G2746" s="662" t="e">
        <f aca="false">IF(A2746="","",IF(E2746="","",ROUND(+E2746*((1+B2746)^(1/12)-1),2)))</f>
        <v>#REF!</v>
      </c>
      <c r="H2746" s="662" t="e">
        <f aca="false">IF(A2746="","",IF(E2746="","",ROUND(+E2746*((1+D2746)^(1/12)-1),2)))</f>
        <v>#REF!</v>
      </c>
      <c r="I2746" s="662" t="e">
        <f aca="false">IF(A2746="","",+G2746-H2746)</f>
        <v>#REF!</v>
      </c>
      <c r="J2746" s="662" t="e">
        <f aca="false">IF(A2746="","",IF(#REF!="","",PMT((1+D2746)^(1/12)-1,(#REF!*12)-A2746+1,-E2746)))</f>
        <v>#REF!</v>
      </c>
    </row>
    <row r="2747" customFormat="false" ht="14.25" hidden="false" customHeight="false" outlineLevel="0" collapsed="false">
      <c r="A2747" s="660" t="e">
        <f aca="false">IF(A2746="","",IF(A2746=#REF!*12,"",+A2746+1))</f>
        <v>#REF!</v>
      </c>
      <c r="B2747" s="661" t="e">
        <f aca="false">IF(A2747="","",+B2746)</f>
        <v>#REF!</v>
      </c>
      <c r="C2747" s="661" t="e">
        <f aca="false">IF(A2747="","",IF(#REF!+'Plano Prestação Mensal Proposta'!A2747&gt;120,0,ROUND(IF(B2747&gt;0.045,(0.045*0.5),(0.5)*B2747),7)))</f>
        <v>#REF!</v>
      </c>
      <c r="D2747" s="661" t="e">
        <f aca="false">IF(A2747="","",+B2747-C2747)</f>
        <v>#REF!</v>
      </c>
      <c r="E2747" s="662" t="e">
        <f aca="false">IF(A2747="","",IF(F2746="","",+E2746-F2746))</f>
        <v>#REF!</v>
      </c>
      <c r="F2747" s="662" t="e">
        <f aca="false">IF(A2747="","",IF(J2747="","",+J2747-H2747))</f>
        <v>#REF!</v>
      </c>
      <c r="G2747" s="662" t="e">
        <f aca="false">IF(A2747="","",IF(E2747="","",ROUND(+E2747*((1+B2747)^(1/12)-1),2)))</f>
        <v>#REF!</v>
      </c>
      <c r="H2747" s="662" t="e">
        <f aca="false">IF(A2747="","",IF(E2747="","",ROUND(+E2747*((1+D2747)^(1/12)-1),2)))</f>
        <v>#REF!</v>
      </c>
      <c r="I2747" s="662" t="e">
        <f aca="false">IF(A2747="","",+G2747-H2747)</f>
        <v>#REF!</v>
      </c>
      <c r="J2747" s="662" t="e">
        <f aca="false">IF(A2747="","",IF(#REF!="","",PMT((1+D2747)^(1/12)-1,(#REF!*12)-A2747+1,-E2747)))</f>
        <v>#REF!</v>
      </c>
    </row>
    <row r="2748" customFormat="false" ht="14.25" hidden="false" customHeight="false" outlineLevel="0" collapsed="false">
      <c r="A2748" s="660" t="e">
        <f aca="false">IF(A2747="","",IF(A2747=#REF!*12,"",+A2747+1))</f>
        <v>#REF!</v>
      </c>
      <c r="B2748" s="661" t="e">
        <f aca="false">IF(A2748="","",+B2747)</f>
        <v>#REF!</v>
      </c>
      <c r="C2748" s="661" t="e">
        <f aca="false">IF(A2748="","",IF(#REF!+'Plano Prestação Mensal Proposta'!A2748&gt;120,0,ROUND(IF(B2748&gt;0.045,(0.045*0.5),(0.5)*B2748),7)))</f>
        <v>#REF!</v>
      </c>
      <c r="D2748" s="661" t="e">
        <f aca="false">IF(A2748="","",+B2748-C2748)</f>
        <v>#REF!</v>
      </c>
      <c r="E2748" s="662" t="e">
        <f aca="false">IF(A2748="","",IF(F2747="","",+E2747-F2747))</f>
        <v>#REF!</v>
      </c>
      <c r="F2748" s="662" t="e">
        <f aca="false">IF(A2748="","",IF(J2748="","",+J2748-H2748))</f>
        <v>#REF!</v>
      </c>
      <c r="G2748" s="662" t="e">
        <f aca="false">IF(A2748="","",IF(E2748="","",ROUND(+E2748*((1+B2748)^(1/12)-1),2)))</f>
        <v>#REF!</v>
      </c>
      <c r="H2748" s="662" t="e">
        <f aca="false">IF(A2748="","",IF(E2748="","",ROUND(+E2748*((1+D2748)^(1/12)-1),2)))</f>
        <v>#REF!</v>
      </c>
      <c r="I2748" s="662" t="e">
        <f aca="false">IF(A2748="","",+G2748-H2748)</f>
        <v>#REF!</v>
      </c>
      <c r="J2748" s="662" t="e">
        <f aca="false">IF(A2748="","",IF(#REF!="","",PMT((1+D2748)^(1/12)-1,(#REF!*12)-A2748+1,-E2748)))</f>
        <v>#REF!</v>
      </c>
    </row>
    <row r="2749" customFormat="false" ht="14.25" hidden="false" customHeight="false" outlineLevel="0" collapsed="false">
      <c r="A2749" s="660" t="e">
        <f aca="false">IF(A2748="","",IF(A2748=#REF!*12,"",+A2748+1))</f>
        <v>#REF!</v>
      </c>
      <c r="B2749" s="661" t="e">
        <f aca="false">IF(A2749="","",+B2748)</f>
        <v>#REF!</v>
      </c>
      <c r="C2749" s="661" t="e">
        <f aca="false">IF(A2749="","",IF(#REF!+'Plano Prestação Mensal Proposta'!A2749&gt;120,0,ROUND(IF(B2749&gt;0.045,(0.045*0.5),(0.5)*B2749),7)))</f>
        <v>#REF!</v>
      </c>
      <c r="D2749" s="661" t="e">
        <f aca="false">IF(A2749="","",+B2749-C2749)</f>
        <v>#REF!</v>
      </c>
      <c r="E2749" s="662" t="e">
        <f aca="false">IF(A2749="","",IF(F2748="","",+E2748-F2748))</f>
        <v>#REF!</v>
      </c>
      <c r="F2749" s="662" t="e">
        <f aca="false">IF(A2749="","",IF(J2749="","",+J2749-H2749))</f>
        <v>#REF!</v>
      </c>
      <c r="G2749" s="662" t="e">
        <f aca="false">IF(A2749="","",IF(E2749="","",ROUND(+E2749*((1+B2749)^(1/12)-1),2)))</f>
        <v>#REF!</v>
      </c>
      <c r="H2749" s="662" t="e">
        <f aca="false">IF(A2749="","",IF(E2749="","",ROUND(+E2749*((1+D2749)^(1/12)-1),2)))</f>
        <v>#REF!</v>
      </c>
      <c r="I2749" s="662" t="e">
        <f aca="false">IF(A2749="","",+G2749-H2749)</f>
        <v>#REF!</v>
      </c>
      <c r="J2749" s="662" t="e">
        <f aca="false">IF(A2749="","",IF(#REF!="","",PMT((1+D2749)^(1/12)-1,(#REF!*12)-A2749+1,-E2749)))</f>
        <v>#REF!</v>
      </c>
    </row>
    <row r="2750" customFormat="false" ht="14.25" hidden="false" customHeight="false" outlineLevel="0" collapsed="false">
      <c r="A2750" s="660" t="e">
        <f aca="false">IF(A2749="","",IF(A2749=#REF!*12,"",+A2749+1))</f>
        <v>#REF!</v>
      </c>
      <c r="B2750" s="661" t="e">
        <f aca="false">IF(A2750="","",+B2749)</f>
        <v>#REF!</v>
      </c>
      <c r="C2750" s="661" t="e">
        <f aca="false">IF(A2750="","",IF(#REF!+'Plano Prestação Mensal Proposta'!A2750&gt;120,0,ROUND(IF(B2750&gt;0.045,(0.045*0.5),(0.5)*B2750),7)))</f>
        <v>#REF!</v>
      </c>
      <c r="D2750" s="661" t="e">
        <f aca="false">IF(A2750="","",+B2750-C2750)</f>
        <v>#REF!</v>
      </c>
      <c r="E2750" s="662" t="e">
        <f aca="false">IF(A2750="","",IF(F2749="","",+E2749-F2749))</f>
        <v>#REF!</v>
      </c>
      <c r="F2750" s="662" t="e">
        <f aca="false">IF(A2750="","",IF(J2750="","",+J2750-H2750))</f>
        <v>#REF!</v>
      </c>
      <c r="G2750" s="662" t="e">
        <f aca="false">IF(A2750="","",IF(E2750="","",ROUND(+E2750*((1+B2750)^(1/12)-1),2)))</f>
        <v>#REF!</v>
      </c>
      <c r="H2750" s="662" t="e">
        <f aca="false">IF(A2750="","",IF(E2750="","",ROUND(+E2750*((1+D2750)^(1/12)-1),2)))</f>
        <v>#REF!</v>
      </c>
      <c r="I2750" s="662" t="e">
        <f aca="false">IF(A2750="","",+G2750-H2750)</f>
        <v>#REF!</v>
      </c>
      <c r="J2750" s="662" t="e">
        <f aca="false">IF(A2750="","",IF(#REF!="","",PMT((1+D2750)^(1/12)-1,(#REF!*12)-A2750+1,-E2750)))</f>
        <v>#REF!</v>
      </c>
    </row>
    <row r="2751" customFormat="false" ht="14.25" hidden="false" customHeight="false" outlineLevel="0" collapsed="false">
      <c r="A2751" s="660" t="e">
        <f aca="false">IF(A2750="","",IF(A2750=#REF!*12,"",+A2750+1))</f>
        <v>#REF!</v>
      </c>
      <c r="B2751" s="661" t="e">
        <f aca="false">IF(A2751="","",+B2750)</f>
        <v>#REF!</v>
      </c>
      <c r="C2751" s="661" t="e">
        <f aca="false">IF(A2751="","",IF(#REF!+'Plano Prestação Mensal Proposta'!A2751&gt;120,0,ROUND(IF(B2751&gt;0.045,(0.045*0.5),(0.5)*B2751),7)))</f>
        <v>#REF!</v>
      </c>
      <c r="D2751" s="661" t="e">
        <f aca="false">IF(A2751="","",+B2751-C2751)</f>
        <v>#REF!</v>
      </c>
      <c r="E2751" s="662" t="e">
        <f aca="false">IF(A2751="","",IF(F2750="","",+E2750-F2750))</f>
        <v>#REF!</v>
      </c>
      <c r="F2751" s="662" t="e">
        <f aca="false">IF(A2751="","",IF(J2751="","",+J2751-H2751))</f>
        <v>#REF!</v>
      </c>
      <c r="G2751" s="662" t="e">
        <f aca="false">IF(A2751="","",IF(E2751="","",ROUND(+E2751*((1+B2751)^(1/12)-1),2)))</f>
        <v>#REF!</v>
      </c>
      <c r="H2751" s="662" t="e">
        <f aca="false">IF(A2751="","",IF(E2751="","",ROUND(+E2751*((1+D2751)^(1/12)-1),2)))</f>
        <v>#REF!</v>
      </c>
      <c r="I2751" s="662" t="e">
        <f aca="false">IF(A2751="","",+G2751-H2751)</f>
        <v>#REF!</v>
      </c>
      <c r="J2751" s="662" t="e">
        <f aca="false">IF(A2751="","",IF(#REF!="","",PMT((1+D2751)^(1/12)-1,(#REF!*12)-A2751+1,-E2751)))</f>
        <v>#REF!</v>
      </c>
    </row>
    <row r="2752" customFormat="false" ht="14.25" hidden="false" customHeight="false" outlineLevel="0" collapsed="false">
      <c r="A2752" s="660" t="e">
        <f aca="false">IF(A2751="","",IF(A2751=#REF!*12,"",+A2751+1))</f>
        <v>#REF!</v>
      </c>
      <c r="B2752" s="661" t="e">
        <f aca="false">IF(A2752="","",+B2751)</f>
        <v>#REF!</v>
      </c>
      <c r="C2752" s="661" t="e">
        <f aca="false">IF(A2752="","",IF(#REF!+'Plano Prestação Mensal Proposta'!A2752&gt;120,0,ROUND(IF(B2752&gt;0.045,(0.045*0.5),(0.5)*B2752),7)))</f>
        <v>#REF!</v>
      </c>
      <c r="D2752" s="661" t="e">
        <f aca="false">IF(A2752="","",+B2752-C2752)</f>
        <v>#REF!</v>
      </c>
      <c r="E2752" s="662" t="e">
        <f aca="false">IF(A2752="","",IF(F2751="","",+E2751-F2751))</f>
        <v>#REF!</v>
      </c>
      <c r="F2752" s="662" t="e">
        <f aca="false">IF(A2752="","",IF(J2752="","",+J2752-H2752))</f>
        <v>#REF!</v>
      </c>
      <c r="G2752" s="662" t="e">
        <f aca="false">IF(A2752="","",IF(E2752="","",ROUND(+E2752*((1+B2752)^(1/12)-1),2)))</f>
        <v>#REF!</v>
      </c>
      <c r="H2752" s="662" t="e">
        <f aca="false">IF(A2752="","",IF(E2752="","",ROUND(+E2752*((1+D2752)^(1/12)-1),2)))</f>
        <v>#REF!</v>
      </c>
      <c r="I2752" s="662" t="e">
        <f aca="false">IF(A2752="","",+G2752-H2752)</f>
        <v>#REF!</v>
      </c>
      <c r="J2752" s="662" t="e">
        <f aca="false">IF(A2752="","",IF(#REF!="","",PMT((1+D2752)^(1/12)-1,(#REF!*12)-A2752+1,-E2752)))</f>
        <v>#REF!</v>
      </c>
    </row>
    <row r="2753" customFormat="false" ht="14.25" hidden="false" customHeight="false" outlineLevel="0" collapsed="false">
      <c r="A2753" s="660" t="e">
        <f aca="false">IF(A2752="","",IF(A2752=#REF!*12,"",+A2752+1))</f>
        <v>#REF!</v>
      </c>
      <c r="B2753" s="661" t="e">
        <f aca="false">IF(A2753="","",+B2752)</f>
        <v>#REF!</v>
      </c>
      <c r="C2753" s="661" t="e">
        <f aca="false">IF(A2753="","",IF(#REF!+'Plano Prestação Mensal Proposta'!A2753&gt;120,0,ROUND(IF(B2753&gt;0.045,(0.045*0.5),(0.5)*B2753),7)))</f>
        <v>#REF!</v>
      </c>
      <c r="D2753" s="661" t="e">
        <f aca="false">IF(A2753="","",+B2753-C2753)</f>
        <v>#REF!</v>
      </c>
      <c r="E2753" s="662" t="e">
        <f aca="false">IF(A2753="","",IF(F2752="","",+E2752-F2752))</f>
        <v>#REF!</v>
      </c>
      <c r="F2753" s="662" t="e">
        <f aca="false">IF(A2753="","",IF(J2753="","",+J2753-H2753))</f>
        <v>#REF!</v>
      </c>
      <c r="G2753" s="662" t="e">
        <f aca="false">IF(A2753="","",IF(E2753="","",ROUND(+E2753*((1+B2753)^(1/12)-1),2)))</f>
        <v>#REF!</v>
      </c>
      <c r="H2753" s="662" t="e">
        <f aca="false">IF(A2753="","",IF(E2753="","",ROUND(+E2753*((1+D2753)^(1/12)-1),2)))</f>
        <v>#REF!</v>
      </c>
      <c r="I2753" s="662" t="e">
        <f aca="false">IF(A2753="","",+G2753-H2753)</f>
        <v>#REF!</v>
      </c>
      <c r="J2753" s="662" t="e">
        <f aca="false">IF(A2753="","",IF(#REF!="","",PMT((1+D2753)^(1/12)-1,(#REF!*12)-A2753+1,-E2753)))</f>
        <v>#REF!</v>
      </c>
    </row>
    <row r="2754" customFormat="false" ht="14.25" hidden="false" customHeight="false" outlineLevel="0" collapsed="false">
      <c r="A2754" s="660" t="e">
        <f aca="false">IF(A2753="","",IF(A2753=#REF!*12,"",+A2753+1))</f>
        <v>#REF!</v>
      </c>
      <c r="B2754" s="661" t="e">
        <f aca="false">IF(A2754="","",+B2753)</f>
        <v>#REF!</v>
      </c>
      <c r="C2754" s="661" t="e">
        <f aca="false">IF(A2754="","",IF(#REF!+'Plano Prestação Mensal Proposta'!A2754&gt;120,0,ROUND(IF(B2754&gt;0.045,(0.045*0.5),(0.5)*B2754),7)))</f>
        <v>#REF!</v>
      </c>
      <c r="D2754" s="661" t="e">
        <f aca="false">IF(A2754="","",+B2754-C2754)</f>
        <v>#REF!</v>
      </c>
      <c r="E2754" s="662" t="e">
        <f aca="false">IF(A2754="","",IF(F2753="","",+E2753-F2753))</f>
        <v>#REF!</v>
      </c>
      <c r="F2754" s="662" t="e">
        <f aca="false">IF(A2754="","",IF(J2754="","",+J2754-H2754))</f>
        <v>#REF!</v>
      </c>
      <c r="G2754" s="662" t="e">
        <f aca="false">IF(A2754="","",IF(E2754="","",ROUND(+E2754*((1+B2754)^(1/12)-1),2)))</f>
        <v>#REF!</v>
      </c>
      <c r="H2754" s="662" t="e">
        <f aca="false">IF(A2754="","",IF(E2754="","",ROUND(+E2754*((1+D2754)^(1/12)-1),2)))</f>
        <v>#REF!</v>
      </c>
      <c r="I2754" s="662" t="e">
        <f aca="false">IF(A2754="","",+G2754-H2754)</f>
        <v>#REF!</v>
      </c>
      <c r="J2754" s="662" t="e">
        <f aca="false">IF(A2754="","",IF(#REF!="","",PMT((1+D2754)^(1/12)-1,(#REF!*12)-A2754+1,-E2754)))</f>
        <v>#REF!</v>
      </c>
    </row>
    <row r="2755" customFormat="false" ht="14.25" hidden="false" customHeight="false" outlineLevel="0" collapsed="false">
      <c r="A2755" s="660" t="e">
        <f aca="false">IF(A2754="","",IF(A2754=#REF!*12,"",+A2754+1))</f>
        <v>#REF!</v>
      </c>
      <c r="B2755" s="661" t="e">
        <f aca="false">IF(A2755="","",+B2754)</f>
        <v>#REF!</v>
      </c>
      <c r="C2755" s="661" t="e">
        <f aca="false">IF(A2755="","",IF(#REF!+'Plano Prestação Mensal Proposta'!A2755&gt;120,0,ROUND(IF(B2755&gt;0.045,(0.045*0.5),(0.5)*B2755),7)))</f>
        <v>#REF!</v>
      </c>
      <c r="D2755" s="661" t="e">
        <f aca="false">IF(A2755="","",+B2755-C2755)</f>
        <v>#REF!</v>
      </c>
      <c r="E2755" s="662" t="e">
        <f aca="false">IF(A2755="","",IF(F2754="","",+E2754-F2754))</f>
        <v>#REF!</v>
      </c>
      <c r="F2755" s="662" t="e">
        <f aca="false">IF(A2755="","",IF(J2755="","",+J2755-H2755))</f>
        <v>#REF!</v>
      </c>
      <c r="G2755" s="662" t="e">
        <f aca="false">IF(A2755="","",IF(E2755="","",ROUND(+E2755*((1+B2755)^(1/12)-1),2)))</f>
        <v>#REF!</v>
      </c>
      <c r="H2755" s="662" t="e">
        <f aca="false">IF(A2755="","",IF(E2755="","",ROUND(+E2755*((1+D2755)^(1/12)-1),2)))</f>
        <v>#REF!</v>
      </c>
      <c r="I2755" s="662" t="e">
        <f aca="false">IF(A2755="","",+G2755-H2755)</f>
        <v>#REF!</v>
      </c>
      <c r="J2755" s="662" t="e">
        <f aca="false">IF(A2755="","",IF(#REF!="","",PMT((1+D2755)^(1/12)-1,(#REF!*12)-A2755+1,-E2755)))</f>
        <v>#REF!</v>
      </c>
    </row>
    <row r="2756" customFormat="false" ht="14.25" hidden="false" customHeight="false" outlineLevel="0" collapsed="false">
      <c r="A2756" s="660" t="e">
        <f aca="false">IF(A2755="","",IF(A2755=#REF!*12,"",+A2755+1))</f>
        <v>#REF!</v>
      </c>
      <c r="B2756" s="661" t="e">
        <f aca="false">IF(A2756="","",+B2755)</f>
        <v>#REF!</v>
      </c>
      <c r="C2756" s="661" t="e">
        <f aca="false">IF(A2756="","",IF(#REF!+'Plano Prestação Mensal Proposta'!A2756&gt;120,0,ROUND(IF(B2756&gt;0.045,(0.045*0.5),(0.5)*B2756),7)))</f>
        <v>#REF!</v>
      </c>
      <c r="D2756" s="661" t="e">
        <f aca="false">IF(A2756="","",+B2756-C2756)</f>
        <v>#REF!</v>
      </c>
      <c r="E2756" s="662" t="e">
        <f aca="false">IF(A2756="","",IF(F2755="","",+E2755-F2755))</f>
        <v>#REF!</v>
      </c>
      <c r="F2756" s="662" t="e">
        <f aca="false">IF(A2756="","",IF(J2756="","",+J2756-H2756))</f>
        <v>#REF!</v>
      </c>
      <c r="G2756" s="662" t="e">
        <f aca="false">IF(A2756="","",IF(E2756="","",ROUND(+E2756*((1+B2756)^(1/12)-1),2)))</f>
        <v>#REF!</v>
      </c>
      <c r="H2756" s="662" t="e">
        <f aca="false">IF(A2756="","",IF(E2756="","",ROUND(+E2756*((1+D2756)^(1/12)-1),2)))</f>
        <v>#REF!</v>
      </c>
      <c r="I2756" s="662" t="e">
        <f aca="false">IF(A2756="","",+G2756-H2756)</f>
        <v>#REF!</v>
      </c>
      <c r="J2756" s="662" t="e">
        <f aca="false">IF(A2756="","",IF(#REF!="","",PMT((1+D2756)^(1/12)-1,(#REF!*12)-A2756+1,-E2756)))</f>
        <v>#REF!</v>
      </c>
    </row>
    <row r="2757" customFormat="false" ht="14.25" hidden="false" customHeight="false" outlineLevel="0" collapsed="false">
      <c r="A2757" s="660" t="e">
        <f aca="false">IF(A2756="","",IF(A2756=#REF!*12,"",+A2756+1))</f>
        <v>#REF!</v>
      </c>
      <c r="B2757" s="661" t="e">
        <f aca="false">IF(A2757="","",+B2756)</f>
        <v>#REF!</v>
      </c>
      <c r="C2757" s="661" t="e">
        <f aca="false">IF(A2757="","",IF(#REF!+'Plano Prestação Mensal Proposta'!A2757&gt;120,0,ROUND(IF(B2757&gt;0.045,(0.045*0.5),(0.5)*B2757),7)))</f>
        <v>#REF!</v>
      </c>
      <c r="D2757" s="661" t="e">
        <f aca="false">IF(A2757="","",+B2757-C2757)</f>
        <v>#REF!</v>
      </c>
      <c r="E2757" s="662" t="e">
        <f aca="false">IF(A2757="","",IF(F2756="","",+E2756-F2756))</f>
        <v>#REF!</v>
      </c>
      <c r="F2757" s="662" t="e">
        <f aca="false">IF(A2757="","",IF(J2757="","",+J2757-H2757))</f>
        <v>#REF!</v>
      </c>
      <c r="G2757" s="662" t="e">
        <f aca="false">IF(A2757="","",IF(E2757="","",ROUND(+E2757*((1+B2757)^(1/12)-1),2)))</f>
        <v>#REF!</v>
      </c>
      <c r="H2757" s="662" t="e">
        <f aca="false">IF(A2757="","",IF(E2757="","",ROUND(+E2757*((1+D2757)^(1/12)-1),2)))</f>
        <v>#REF!</v>
      </c>
      <c r="I2757" s="662" t="e">
        <f aca="false">IF(A2757="","",+G2757-H2757)</f>
        <v>#REF!</v>
      </c>
      <c r="J2757" s="662" t="e">
        <f aca="false">IF(A2757="","",IF(#REF!="","",PMT((1+D2757)^(1/12)-1,(#REF!*12)-A2757+1,-E2757)))</f>
        <v>#REF!</v>
      </c>
    </row>
    <row r="2758" customFormat="false" ht="14.25" hidden="false" customHeight="false" outlineLevel="0" collapsed="false">
      <c r="A2758" s="660" t="e">
        <f aca="false">IF(A2757="","",IF(A2757=#REF!*12,"",+A2757+1))</f>
        <v>#REF!</v>
      </c>
      <c r="B2758" s="661" t="e">
        <f aca="false">IF(A2758="","",+B2757)</f>
        <v>#REF!</v>
      </c>
      <c r="C2758" s="661" t="e">
        <f aca="false">IF(A2758="","",IF(#REF!+'Plano Prestação Mensal Proposta'!A2758&gt;120,0,ROUND(IF(B2758&gt;0.045,(0.045*0.5),(0.5)*B2758),7)))</f>
        <v>#REF!</v>
      </c>
      <c r="D2758" s="661" t="e">
        <f aca="false">IF(A2758="","",+B2758-C2758)</f>
        <v>#REF!</v>
      </c>
      <c r="E2758" s="662" t="e">
        <f aca="false">IF(A2758="","",IF(F2757="","",+E2757-F2757))</f>
        <v>#REF!</v>
      </c>
      <c r="F2758" s="662" t="e">
        <f aca="false">IF(A2758="","",IF(J2758="","",+J2758-H2758))</f>
        <v>#REF!</v>
      </c>
      <c r="G2758" s="662" t="e">
        <f aca="false">IF(A2758="","",IF(E2758="","",ROUND(+E2758*((1+B2758)^(1/12)-1),2)))</f>
        <v>#REF!</v>
      </c>
      <c r="H2758" s="662" t="e">
        <f aca="false">IF(A2758="","",IF(E2758="","",ROUND(+E2758*((1+D2758)^(1/12)-1),2)))</f>
        <v>#REF!</v>
      </c>
      <c r="I2758" s="662" t="e">
        <f aca="false">IF(A2758="","",+G2758-H2758)</f>
        <v>#REF!</v>
      </c>
      <c r="J2758" s="662" t="e">
        <f aca="false">IF(A2758="","",IF(#REF!="","",PMT((1+D2758)^(1/12)-1,(#REF!*12)-A2758+1,-E2758)))</f>
        <v>#REF!</v>
      </c>
    </row>
    <row r="2759" customFormat="false" ht="14.25" hidden="false" customHeight="false" outlineLevel="0" collapsed="false">
      <c r="A2759" s="660" t="e">
        <f aca="false">IF(A2758="","",IF(A2758=#REF!*12,"",+A2758+1))</f>
        <v>#REF!</v>
      </c>
      <c r="B2759" s="661" t="e">
        <f aca="false">IF(A2759="","",+B2758)</f>
        <v>#REF!</v>
      </c>
      <c r="C2759" s="661" t="e">
        <f aca="false">IF(A2759="","",IF(#REF!+'Plano Prestação Mensal Proposta'!A2759&gt;120,0,ROUND(IF(B2759&gt;0.045,(0.045*0.5),(0.5)*B2759),7)))</f>
        <v>#REF!</v>
      </c>
      <c r="D2759" s="661" t="e">
        <f aca="false">IF(A2759="","",+B2759-C2759)</f>
        <v>#REF!</v>
      </c>
      <c r="E2759" s="662" t="e">
        <f aca="false">IF(A2759="","",IF(F2758="","",+E2758-F2758))</f>
        <v>#REF!</v>
      </c>
      <c r="F2759" s="662" t="e">
        <f aca="false">IF(A2759="","",IF(J2759="","",+J2759-H2759))</f>
        <v>#REF!</v>
      </c>
      <c r="G2759" s="662" t="e">
        <f aca="false">IF(A2759="","",IF(E2759="","",ROUND(+E2759*((1+B2759)^(1/12)-1),2)))</f>
        <v>#REF!</v>
      </c>
      <c r="H2759" s="662" t="e">
        <f aca="false">IF(A2759="","",IF(E2759="","",ROUND(+E2759*((1+D2759)^(1/12)-1),2)))</f>
        <v>#REF!</v>
      </c>
      <c r="I2759" s="662" t="e">
        <f aca="false">IF(A2759="","",+G2759-H2759)</f>
        <v>#REF!</v>
      </c>
      <c r="J2759" s="662" t="e">
        <f aca="false">IF(A2759="","",IF(#REF!="","",PMT((1+D2759)^(1/12)-1,(#REF!*12)-A2759+1,-E2759)))</f>
        <v>#REF!</v>
      </c>
    </row>
    <row r="2760" customFormat="false" ht="14.25" hidden="false" customHeight="false" outlineLevel="0" collapsed="false">
      <c r="A2760" s="660" t="e">
        <f aca="false">IF(A2759="","",IF(A2759=#REF!*12,"",+A2759+1))</f>
        <v>#REF!</v>
      </c>
      <c r="B2760" s="661" t="e">
        <f aca="false">IF(A2760="","",+B2759)</f>
        <v>#REF!</v>
      </c>
      <c r="C2760" s="661" t="e">
        <f aca="false">IF(A2760="","",IF(#REF!+'Plano Prestação Mensal Proposta'!A2760&gt;120,0,ROUND(IF(B2760&gt;0.045,(0.045*0.5),(0.5)*B2760),7)))</f>
        <v>#REF!</v>
      </c>
      <c r="D2760" s="661" t="e">
        <f aca="false">IF(A2760="","",+B2760-C2760)</f>
        <v>#REF!</v>
      </c>
      <c r="E2760" s="662" t="e">
        <f aca="false">IF(A2760="","",IF(F2759="","",+E2759-F2759))</f>
        <v>#REF!</v>
      </c>
      <c r="F2760" s="662" t="e">
        <f aca="false">IF(A2760="","",IF(J2760="","",+J2760-H2760))</f>
        <v>#REF!</v>
      </c>
      <c r="G2760" s="662" t="e">
        <f aca="false">IF(A2760="","",IF(E2760="","",ROUND(+E2760*((1+B2760)^(1/12)-1),2)))</f>
        <v>#REF!</v>
      </c>
      <c r="H2760" s="662" t="e">
        <f aca="false">IF(A2760="","",IF(E2760="","",ROUND(+E2760*((1+D2760)^(1/12)-1),2)))</f>
        <v>#REF!</v>
      </c>
      <c r="I2760" s="662" t="e">
        <f aca="false">IF(A2760="","",+G2760-H2760)</f>
        <v>#REF!</v>
      </c>
      <c r="J2760" s="662" t="e">
        <f aca="false">IF(A2760="","",IF(#REF!="","",PMT((1+D2760)^(1/12)-1,(#REF!*12)-A2760+1,-E2760)))</f>
        <v>#REF!</v>
      </c>
    </row>
    <row r="2761" customFormat="false" ht="14.25" hidden="false" customHeight="false" outlineLevel="0" collapsed="false">
      <c r="A2761" s="660" t="e">
        <f aca="false">IF(A2760="","",IF(A2760=#REF!*12,"",+A2760+1))</f>
        <v>#REF!</v>
      </c>
      <c r="B2761" s="661" t="e">
        <f aca="false">IF(A2761="","",+B2760)</f>
        <v>#REF!</v>
      </c>
      <c r="C2761" s="661" t="e">
        <f aca="false">IF(A2761="","",IF(#REF!+'Plano Prestação Mensal Proposta'!A2761&gt;120,0,ROUND(IF(B2761&gt;0.045,(0.045*0.5),(0.5)*B2761),7)))</f>
        <v>#REF!</v>
      </c>
      <c r="D2761" s="661" t="e">
        <f aca="false">IF(A2761="","",+B2761-C2761)</f>
        <v>#REF!</v>
      </c>
      <c r="E2761" s="662" t="e">
        <f aca="false">IF(A2761="","",IF(F2760="","",+E2760-F2760))</f>
        <v>#REF!</v>
      </c>
      <c r="F2761" s="662" t="e">
        <f aca="false">IF(A2761="","",IF(J2761="","",+J2761-H2761))</f>
        <v>#REF!</v>
      </c>
      <c r="G2761" s="662" t="e">
        <f aca="false">IF(A2761="","",IF(E2761="","",ROUND(+E2761*((1+B2761)^(1/12)-1),2)))</f>
        <v>#REF!</v>
      </c>
      <c r="H2761" s="662" t="e">
        <f aca="false">IF(A2761="","",IF(E2761="","",ROUND(+E2761*((1+D2761)^(1/12)-1),2)))</f>
        <v>#REF!</v>
      </c>
      <c r="I2761" s="662" t="e">
        <f aca="false">IF(A2761="","",+G2761-H2761)</f>
        <v>#REF!</v>
      </c>
      <c r="J2761" s="662" t="e">
        <f aca="false">IF(A2761="","",IF(#REF!="","",PMT((1+D2761)^(1/12)-1,(#REF!*12)-A2761+1,-E2761)))</f>
        <v>#REF!</v>
      </c>
    </row>
    <row r="2762" customFormat="false" ht="14.25" hidden="false" customHeight="false" outlineLevel="0" collapsed="false">
      <c r="A2762" s="660" t="e">
        <f aca="false">IF(A2761="","",IF(A2761=#REF!*12,"",+A2761+1))</f>
        <v>#REF!</v>
      </c>
      <c r="B2762" s="661" t="e">
        <f aca="false">IF(A2762="","",+B2761)</f>
        <v>#REF!</v>
      </c>
      <c r="C2762" s="661" t="e">
        <f aca="false">IF(A2762="","",IF(#REF!+'Plano Prestação Mensal Proposta'!A2762&gt;120,0,ROUND(IF(B2762&gt;0.045,(0.045*0.5),(0.5)*B2762),7)))</f>
        <v>#REF!</v>
      </c>
      <c r="D2762" s="661" t="e">
        <f aca="false">IF(A2762="","",+B2762-C2762)</f>
        <v>#REF!</v>
      </c>
      <c r="E2762" s="662" t="e">
        <f aca="false">IF(A2762="","",IF(F2761="","",+E2761-F2761))</f>
        <v>#REF!</v>
      </c>
      <c r="F2762" s="662" t="e">
        <f aca="false">IF(A2762="","",IF(J2762="","",+J2762-H2762))</f>
        <v>#REF!</v>
      </c>
      <c r="G2762" s="662" t="e">
        <f aca="false">IF(A2762="","",IF(E2762="","",ROUND(+E2762*((1+B2762)^(1/12)-1),2)))</f>
        <v>#REF!</v>
      </c>
      <c r="H2762" s="662" t="e">
        <f aca="false">IF(A2762="","",IF(E2762="","",ROUND(+E2762*((1+D2762)^(1/12)-1),2)))</f>
        <v>#REF!</v>
      </c>
      <c r="I2762" s="662" t="e">
        <f aca="false">IF(A2762="","",+G2762-H2762)</f>
        <v>#REF!</v>
      </c>
      <c r="J2762" s="662" t="e">
        <f aca="false">IF(A2762="","",IF(#REF!="","",PMT((1+D2762)^(1/12)-1,(#REF!*12)-A2762+1,-E2762)))</f>
        <v>#REF!</v>
      </c>
    </row>
    <row r="2763" customFormat="false" ht="14.25" hidden="false" customHeight="false" outlineLevel="0" collapsed="false">
      <c r="A2763" s="660" t="e">
        <f aca="false">IF(A2762="","",IF(A2762=#REF!*12,"",+A2762+1))</f>
        <v>#REF!</v>
      </c>
      <c r="B2763" s="661" t="e">
        <f aca="false">IF(A2763="","",+B2762)</f>
        <v>#REF!</v>
      </c>
      <c r="C2763" s="661" t="e">
        <f aca="false">IF(A2763="","",IF(#REF!+'Plano Prestação Mensal Proposta'!A2763&gt;120,0,ROUND(IF(B2763&gt;0.045,(0.045*0.5),(0.5)*B2763),7)))</f>
        <v>#REF!</v>
      </c>
      <c r="D2763" s="661" t="e">
        <f aca="false">IF(A2763="","",+B2763-C2763)</f>
        <v>#REF!</v>
      </c>
      <c r="E2763" s="662" t="e">
        <f aca="false">IF(A2763="","",IF(F2762="","",+E2762-F2762))</f>
        <v>#REF!</v>
      </c>
      <c r="F2763" s="662" t="e">
        <f aca="false">IF(A2763="","",IF(J2763="","",+J2763-H2763))</f>
        <v>#REF!</v>
      </c>
      <c r="G2763" s="662" t="e">
        <f aca="false">IF(A2763="","",IF(E2763="","",ROUND(+E2763*((1+B2763)^(1/12)-1),2)))</f>
        <v>#REF!</v>
      </c>
      <c r="H2763" s="662" t="e">
        <f aca="false">IF(A2763="","",IF(E2763="","",ROUND(+E2763*((1+D2763)^(1/12)-1),2)))</f>
        <v>#REF!</v>
      </c>
      <c r="I2763" s="662" t="e">
        <f aca="false">IF(A2763="","",+G2763-H2763)</f>
        <v>#REF!</v>
      </c>
      <c r="J2763" s="662" t="e">
        <f aca="false">IF(A2763="","",IF(#REF!="","",PMT((1+D2763)^(1/12)-1,(#REF!*12)-A2763+1,-E2763)))</f>
        <v>#REF!</v>
      </c>
    </row>
    <row r="2764" customFormat="false" ht="14.25" hidden="false" customHeight="false" outlineLevel="0" collapsed="false">
      <c r="A2764" s="660" t="e">
        <f aca="false">IF(A2763="","",IF(A2763=#REF!*12,"",+A2763+1))</f>
        <v>#REF!</v>
      </c>
      <c r="B2764" s="661" t="e">
        <f aca="false">IF(A2764="","",+B2763)</f>
        <v>#REF!</v>
      </c>
      <c r="C2764" s="661" t="e">
        <f aca="false">IF(A2764="","",IF(#REF!+'Plano Prestação Mensal Proposta'!A2764&gt;120,0,ROUND(IF(B2764&gt;0.045,(0.045*0.5),(0.5)*B2764),7)))</f>
        <v>#REF!</v>
      </c>
      <c r="D2764" s="661" t="e">
        <f aca="false">IF(A2764="","",+B2764-C2764)</f>
        <v>#REF!</v>
      </c>
      <c r="E2764" s="662" t="e">
        <f aca="false">IF(A2764="","",IF(F2763="","",+E2763-F2763))</f>
        <v>#REF!</v>
      </c>
      <c r="F2764" s="662" t="e">
        <f aca="false">IF(A2764="","",IF(J2764="","",+J2764-H2764))</f>
        <v>#REF!</v>
      </c>
      <c r="G2764" s="662" t="e">
        <f aca="false">IF(A2764="","",IF(E2764="","",ROUND(+E2764*((1+B2764)^(1/12)-1),2)))</f>
        <v>#REF!</v>
      </c>
      <c r="H2764" s="662" t="e">
        <f aca="false">IF(A2764="","",IF(E2764="","",ROUND(+E2764*((1+D2764)^(1/12)-1),2)))</f>
        <v>#REF!</v>
      </c>
      <c r="I2764" s="662" t="e">
        <f aca="false">IF(A2764="","",+G2764-H2764)</f>
        <v>#REF!</v>
      </c>
      <c r="J2764" s="662" t="e">
        <f aca="false">IF(A2764="","",IF(#REF!="","",PMT((1+D2764)^(1/12)-1,(#REF!*12)-A2764+1,-E2764)))</f>
        <v>#REF!</v>
      </c>
    </row>
    <row r="2765" customFormat="false" ht="14.25" hidden="false" customHeight="false" outlineLevel="0" collapsed="false">
      <c r="A2765" s="660" t="e">
        <f aca="false">IF(A2764="","",IF(A2764=#REF!*12,"",+A2764+1))</f>
        <v>#REF!</v>
      </c>
      <c r="B2765" s="661" t="e">
        <f aca="false">IF(A2765="","",+B2764)</f>
        <v>#REF!</v>
      </c>
      <c r="C2765" s="661" t="e">
        <f aca="false">IF(A2765="","",IF(#REF!+'Plano Prestação Mensal Proposta'!A2765&gt;120,0,ROUND(IF(B2765&gt;0.045,(0.045*0.5),(0.5)*B2765),7)))</f>
        <v>#REF!</v>
      </c>
      <c r="D2765" s="661" t="e">
        <f aca="false">IF(A2765="","",+B2765-C2765)</f>
        <v>#REF!</v>
      </c>
      <c r="E2765" s="662" t="e">
        <f aca="false">IF(A2765="","",IF(F2764="","",+E2764-F2764))</f>
        <v>#REF!</v>
      </c>
      <c r="F2765" s="662" t="e">
        <f aca="false">IF(A2765="","",IF(J2765="","",+J2765-H2765))</f>
        <v>#REF!</v>
      </c>
      <c r="G2765" s="662" t="e">
        <f aca="false">IF(A2765="","",IF(E2765="","",ROUND(+E2765*((1+B2765)^(1/12)-1),2)))</f>
        <v>#REF!</v>
      </c>
      <c r="H2765" s="662" t="e">
        <f aca="false">IF(A2765="","",IF(E2765="","",ROUND(+E2765*((1+D2765)^(1/12)-1),2)))</f>
        <v>#REF!</v>
      </c>
      <c r="I2765" s="662" t="e">
        <f aca="false">IF(A2765="","",+G2765-H2765)</f>
        <v>#REF!</v>
      </c>
      <c r="J2765" s="662" t="e">
        <f aca="false">IF(A2765="","",IF(#REF!="","",PMT((1+D2765)^(1/12)-1,(#REF!*12)-A2765+1,-E2765)))</f>
        <v>#REF!</v>
      </c>
    </row>
    <row r="2766" customFormat="false" ht="14.25" hidden="false" customHeight="false" outlineLevel="0" collapsed="false">
      <c r="A2766" s="660" t="e">
        <f aca="false">IF(A2765="","",IF(A2765=#REF!*12,"",+A2765+1))</f>
        <v>#REF!</v>
      </c>
      <c r="B2766" s="661" t="e">
        <f aca="false">IF(A2766="","",+B2765)</f>
        <v>#REF!</v>
      </c>
      <c r="C2766" s="661" t="e">
        <f aca="false">IF(A2766="","",IF(#REF!+'Plano Prestação Mensal Proposta'!A2766&gt;120,0,ROUND(IF(B2766&gt;0.045,(0.045*0.5),(0.5)*B2766),7)))</f>
        <v>#REF!</v>
      </c>
      <c r="D2766" s="661" t="e">
        <f aca="false">IF(A2766="","",+B2766-C2766)</f>
        <v>#REF!</v>
      </c>
      <c r="E2766" s="662" t="e">
        <f aca="false">IF(A2766="","",IF(F2765="","",+E2765-F2765))</f>
        <v>#REF!</v>
      </c>
      <c r="F2766" s="662" t="e">
        <f aca="false">IF(A2766="","",IF(J2766="","",+J2766-H2766))</f>
        <v>#REF!</v>
      </c>
      <c r="G2766" s="662" t="e">
        <f aca="false">IF(A2766="","",IF(E2766="","",ROUND(+E2766*((1+B2766)^(1/12)-1),2)))</f>
        <v>#REF!</v>
      </c>
      <c r="H2766" s="662" t="e">
        <f aca="false">IF(A2766="","",IF(E2766="","",ROUND(+E2766*((1+D2766)^(1/12)-1),2)))</f>
        <v>#REF!</v>
      </c>
      <c r="I2766" s="662" t="e">
        <f aca="false">IF(A2766="","",+G2766-H2766)</f>
        <v>#REF!</v>
      </c>
      <c r="J2766" s="662" t="e">
        <f aca="false">IF(A2766="","",IF(#REF!="","",PMT((1+D2766)^(1/12)-1,(#REF!*12)-A2766+1,-E2766)))</f>
        <v>#REF!</v>
      </c>
    </row>
    <row r="2767" customFormat="false" ht="14.25" hidden="false" customHeight="false" outlineLevel="0" collapsed="false">
      <c r="A2767" s="660" t="e">
        <f aca="false">IF(A2766="","",IF(A2766=#REF!*12,"",+A2766+1))</f>
        <v>#REF!</v>
      </c>
      <c r="B2767" s="661" t="e">
        <f aca="false">IF(A2767="","",+B2766)</f>
        <v>#REF!</v>
      </c>
      <c r="C2767" s="661" t="e">
        <f aca="false">IF(A2767="","",IF(#REF!+'Plano Prestação Mensal Proposta'!A2767&gt;120,0,ROUND(IF(B2767&gt;0.045,(0.045*0.5),(0.5)*B2767),7)))</f>
        <v>#REF!</v>
      </c>
      <c r="D2767" s="661" t="e">
        <f aca="false">IF(A2767="","",+B2767-C2767)</f>
        <v>#REF!</v>
      </c>
      <c r="E2767" s="662" t="e">
        <f aca="false">IF(A2767="","",IF(F2766="","",+E2766-F2766))</f>
        <v>#REF!</v>
      </c>
      <c r="F2767" s="662" t="e">
        <f aca="false">IF(A2767="","",IF(J2767="","",+J2767-H2767))</f>
        <v>#REF!</v>
      </c>
      <c r="G2767" s="662" t="e">
        <f aca="false">IF(A2767="","",IF(E2767="","",ROUND(+E2767*((1+B2767)^(1/12)-1),2)))</f>
        <v>#REF!</v>
      </c>
      <c r="H2767" s="662" t="e">
        <f aca="false">IF(A2767="","",IF(E2767="","",ROUND(+E2767*((1+D2767)^(1/12)-1),2)))</f>
        <v>#REF!</v>
      </c>
      <c r="I2767" s="662" t="e">
        <f aca="false">IF(A2767="","",+G2767-H2767)</f>
        <v>#REF!</v>
      </c>
      <c r="J2767" s="662" t="e">
        <f aca="false">IF(A2767="","",IF(#REF!="","",PMT((1+D2767)^(1/12)-1,(#REF!*12)-A2767+1,-E2767)))</f>
        <v>#REF!</v>
      </c>
    </row>
    <row r="2768" customFormat="false" ht="14.25" hidden="false" customHeight="false" outlineLevel="0" collapsed="false">
      <c r="A2768" s="660" t="e">
        <f aca="false">IF(A2767="","",IF(A2767=#REF!*12,"",+A2767+1))</f>
        <v>#REF!</v>
      </c>
      <c r="B2768" s="661" t="e">
        <f aca="false">IF(A2768="","",+B2767)</f>
        <v>#REF!</v>
      </c>
      <c r="C2768" s="661" t="e">
        <f aca="false">IF(A2768="","",IF(#REF!+'Plano Prestação Mensal Proposta'!A2768&gt;120,0,ROUND(IF(B2768&gt;0.045,(0.045*0.5),(0.5)*B2768),7)))</f>
        <v>#REF!</v>
      </c>
      <c r="D2768" s="661" t="e">
        <f aca="false">IF(A2768="","",+B2768-C2768)</f>
        <v>#REF!</v>
      </c>
      <c r="E2768" s="662" t="e">
        <f aca="false">IF(A2768="","",IF(F2767="","",+E2767-F2767))</f>
        <v>#REF!</v>
      </c>
      <c r="F2768" s="662" t="e">
        <f aca="false">IF(A2768="","",IF(J2768="","",+J2768-H2768))</f>
        <v>#REF!</v>
      </c>
      <c r="G2768" s="662" t="e">
        <f aca="false">IF(A2768="","",IF(E2768="","",ROUND(+E2768*((1+B2768)^(1/12)-1),2)))</f>
        <v>#REF!</v>
      </c>
      <c r="H2768" s="662" t="e">
        <f aca="false">IF(A2768="","",IF(E2768="","",ROUND(+E2768*((1+D2768)^(1/12)-1),2)))</f>
        <v>#REF!</v>
      </c>
      <c r="I2768" s="662" t="e">
        <f aca="false">IF(A2768="","",+G2768-H2768)</f>
        <v>#REF!</v>
      </c>
      <c r="J2768" s="662" t="e">
        <f aca="false">IF(A2768="","",IF(#REF!="","",PMT((1+D2768)^(1/12)-1,(#REF!*12)-A2768+1,-E2768)))</f>
        <v>#REF!</v>
      </c>
    </row>
    <row r="2769" customFormat="false" ht="14.25" hidden="false" customHeight="false" outlineLevel="0" collapsed="false">
      <c r="A2769" s="660" t="e">
        <f aca="false">IF(A2768="","",IF(A2768=#REF!*12,"",+A2768+1))</f>
        <v>#REF!</v>
      </c>
      <c r="B2769" s="661" t="e">
        <f aca="false">IF(A2769="","",+B2768)</f>
        <v>#REF!</v>
      </c>
      <c r="C2769" s="661" t="e">
        <f aca="false">IF(A2769="","",IF(#REF!+'Plano Prestação Mensal Proposta'!A2769&gt;120,0,ROUND(IF(B2769&gt;0.045,(0.045*0.5),(0.5)*B2769),7)))</f>
        <v>#REF!</v>
      </c>
      <c r="D2769" s="661" t="e">
        <f aca="false">IF(A2769="","",+B2769-C2769)</f>
        <v>#REF!</v>
      </c>
      <c r="E2769" s="662" t="e">
        <f aca="false">IF(A2769="","",IF(F2768="","",+E2768-F2768))</f>
        <v>#REF!</v>
      </c>
      <c r="F2769" s="662" t="e">
        <f aca="false">IF(A2769="","",IF(J2769="","",+J2769-H2769))</f>
        <v>#REF!</v>
      </c>
      <c r="G2769" s="662" t="e">
        <f aca="false">IF(A2769="","",IF(E2769="","",ROUND(+E2769*((1+B2769)^(1/12)-1),2)))</f>
        <v>#REF!</v>
      </c>
      <c r="H2769" s="662" t="e">
        <f aca="false">IF(A2769="","",IF(E2769="","",ROUND(+E2769*((1+D2769)^(1/12)-1),2)))</f>
        <v>#REF!</v>
      </c>
      <c r="I2769" s="662" t="e">
        <f aca="false">IF(A2769="","",+G2769-H2769)</f>
        <v>#REF!</v>
      </c>
      <c r="J2769" s="662" t="e">
        <f aca="false">IF(A2769="","",IF(#REF!="","",PMT((1+D2769)^(1/12)-1,(#REF!*12)-A2769+1,-E2769)))</f>
        <v>#REF!</v>
      </c>
    </row>
    <row r="2770" customFormat="false" ht="14.25" hidden="false" customHeight="false" outlineLevel="0" collapsed="false">
      <c r="A2770" s="660" t="e">
        <f aca="false">IF(A2769="","",IF(A2769=#REF!*12,"",+A2769+1))</f>
        <v>#REF!</v>
      </c>
      <c r="B2770" s="661" t="e">
        <f aca="false">IF(A2770="","",+B2769)</f>
        <v>#REF!</v>
      </c>
      <c r="C2770" s="661" t="e">
        <f aca="false">IF(A2770="","",IF(#REF!+'Plano Prestação Mensal Proposta'!A2770&gt;120,0,ROUND(IF(B2770&gt;0.045,(0.045*0.5),(0.5)*B2770),7)))</f>
        <v>#REF!</v>
      </c>
      <c r="D2770" s="661" t="e">
        <f aca="false">IF(A2770="","",+B2770-C2770)</f>
        <v>#REF!</v>
      </c>
      <c r="E2770" s="662" t="e">
        <f aca="false">IF(A2770="","",IF(F2769="","",+E2769-F2769))</f>
        <v>#REF!</v>
      </c>
      <c r="F2770" s="662" t="e">
        <f aca="false">IF(A2770="","",IF(J2770="","",+J2770-H2770))</f>
        <v>#REF!</v>
      </c>
      <c r="G2770" s="662" t="e">
        <f aca="false">IF(A2770="","",IF(E2770="","",ROUND(+E2770*((1+B2770)^(1/12)-1),2)))</f>
        <v>#REF!</v>
      </c>
      <c r="H2770" s="662" t="e">
        <f aca="false">IF(A2770="","",IF(E2770="","",ROUND(+E2770*((1+D2770)^(1/12)-1),2)))</f>
        <v>#REF!</v>
      </c>
      <c r="I2770" s="662" t="e">
        <f aca="false">IF(A2770="","",+G2770-H2770)</f>
        <v>#REF!</v>
      </c>
      <c r="J2770" s="662" t="e">
        <f aca="false">IF(A2770="","",IF(#REF!="","",PMT((1+D2770)^(1/12)-1,(#REF!*12)-A2770+1,-E2770)))</f>
        <v>#REF!</v>
      </c>
    </row>
    <row r="2771" customFormat="false" ht="14.25" hidden="false" customHeight="false" outlineLevel="0" collapsed="false">
      <c r="A2771" s="660" t="e">
        <f aca="false">IF(A2770="","",IF(A2770=#REF!*12,"",+A2770+1))</f>
        <v>#REF!</v>
      </c>
      <c r="B2771" s="661" t="e">
        <f aca="false">IF(A2771="","",+B2770)</f>
        <v>#REF!</v>
      </c>
      <c r="C2771" s="661" t="e">
        <f aca="false">IF(A2771="","",IF(#REF!+'Plano Prestação Mensal Proposta'!A2771&gt;120,0,ROUND(IF(B2771&gt;0.045,(0.045*0.5),(0.5)*B2771),7)))</f>
        <v>#REF!</v>
      </c>
      <c r="D2771" s="661" t="e">
        <f aca="false">IF(A2771="","",+B2771-C2771)</f>
        <v>#REF!</v>
      </c>
      <c r="E2771" s="662" t="e">
        <f aca="false">IF(A2771="","",IF(F2770="","",+E2770-F2770))</f>
        <v>#REF!</v>
      </c>
      <c r="F2771" s="662" t="e">
        <f aca="false">IF(A2771="","",IF(J2771="","",+J2771-H2771))</f>
        <v>#REF!</v>
      </c>
      <c r="G2771" s="662" t="e">
        <f aca="false">IF(A2771="","",IF(E2771="","",ROUND(+E2771*((1+B2771)^(1/12)-1),2)))</f>
        <v>#REF!</v>
      </c>
      <c r="H2771" s="662" t="e">
        <f aca="false">IF(A2771="","",IF(E2771="","",ROUND(+E2771*((1+D2771)^(1/12)-1),2)))</f>
        <v>#REF!</v>
      </c>
      <c r="I2771" s="662" t="e">
        <f aca="false">IF(A2771="","",+G2771-H2771)</f>
        <v>#REF!</v>
      </c>
      <c r="J2771" s="662" t="e">
        <f aca="false">IF(A2771="","",IF(#REF!="","",PMT((1+D2771)^(1/12)-1,(#REF!*12)-A2771+1,-E2771)))</f>
        <v>#REF!</v>
      </c>
    </row>
    <row r="2772" customFormat="false" ht="14.25" hidden="false" customHeight="false" outlineLevel="0" collapsed="false">
      <c r="A2772" s="660" t="e">
        <f aca="false">IF(A2771="","",IF(A2771=#REF!*12,"",+A2771+1))</f>
        <v>#REF!</v>
      </c>
      <c r="B2772" s="661" t="e">
        <f aca="false">IF(A2772="","",+B2771)</f>
        <v>#REF!</v>
      </c>
      <c r="C2772" s="661" t="e">
        <f aca="false">IF(A2772="","",IF(#REF!+'Plano Prestação Mensal Proposta'!A2772&gt;120,0,ROUND(IF(B2772&gt;0.045,(0.045*0.5),(0.5)*B2772),7)))</f>
        <v>#REF!</v>
      </c>
      <c r="D2772" s="661" t="e">
        <f aca="false">IF(A2772="","",+B2772-C2772)</f>
        <v>#REF!</v>
      </c>
      <c r="E2772" s="662" t="e">
        <f aca="false">IF(A2772="","",IF(F2771="","",+E2771-F2771))</f>
        <v>#REF!</v>
      </c>
      <c r="F2772" s="662" t="e">
        <f aca="false">IF(A2772="","",IF(J2772="","",+J2772-H2772))</f>
        <v>#REF!</v>
      </c>
      <c r="G2772" s="662" t="e">
        <f aca="false">IF(A2772="","",IF(E2772="","",ROUND(+E2772*((1+B2772)^(1/12)-1),2)))</f>
        <v>#REF!</v>
      </c>
      <c r="H2772" s="662" t="e">
        <f aca="false">IF(A2772="","",IF(E2772="","",ROUND(+E2772*((1+D2772)^(1/12)-1),2)))</f>
        <v>#REF!</v>
      </c>
      <c r="I2772" s="662" t="e">
        <f aca="false">IF(A2772="","",+G2772-H2772)</f>
        <v>#REF!</v>
      </c>
      <c r="J2772" s="662" t="e">
        <f aca="false">IF(A2772="","",IF(#REF!="","",PMT((1+D2772)^(1/12)-1,(#REF!*12)-A2772+1,-E2772)))</f>
        <v>#REF!</v>
      </c>
    </row>
    <row r="2773" customFormat="false" ht="14.25" hidden="false" customHeight="false" outlineLevel="0" collapsed="false">
      <c r="A2773" s="660" t="e">
        <f aca="false">IF(A2772="","",IF(A2772=#REF!*12,"",+A2772+1))</f>
        <v>#REF!</v>
      </c>
      <c r="B2773" s="661" t="e">
        <f aca="false">IF(A2773="","",+B2772)</f>
        <v>#REF!</v>
      </c>
      <c r="C2773" s="661" t="e">
        <f aca="false">IF(A2773="","",IF(#REF!+'Plano Prestação Mensal Proposta'!A2773&gt;120,0,ROUND(IF(B2773&gt;0.045,(0.045*0.5),(0.5)*B2773),7)))</f>
        <v>#REF!</v>
      </c>
      <c r="D2773" s="661" t="e">
        <f aca="false">IF(A2773="","",+B2773-C2773)</f>
        <v>#REF!</v>
      </c>
      <c r="E2773" s="662" t="e">
        <f aca="false">IF(A2773="","",IF(F2772="","",+E2772-F2772))</f>
        <v>#REF!</v>
      </c>
      <c r="F2773" s="662" t="e">
        <f aca="false">IF(A2773="","",IF(J2773="","",+J2773-H2773))</f>
        <v>#REF!</v>
      </c>
      <c r="G2773" s="662" t="e">
        <f aca="false">IF(A2773="","",IF(E2773="","",ROUND(+E2773*((1+B2773)^(1/12)-1),2)))</f>
        <v>#REF!</v>
      </c>
      <c r="H2773" s="662" t="e">
        <f aca="false">IF(A2773="","",IF(E2773="","",ROUND(+E2773*((1+D2773)^(1/12)-1),2)))</f>
        <v>#REF!</v>
      </c>
      <c r="I2773" s="662" t="e">
        <f aca="false">IF(A2773="","",+G2773-H2773)</f>
        <v>#REF!</v>
      </c>
      <c r="J2773" s="662" t="e">
        <f aca="false">IF(A2773="","",IF(#REF!="","",PMT((1+D2773)^(1/12)-1,(#REF!*12)-A2773+1,-E2773)))</f>
        <v>#REF!</v>
      </c>
    </row>
    <row r="2774" customFormat="false" ht="14.25" hidden="false" customHeight="false" outlineLevel="0" collapsed="false">
      <c r="A2774" s="660" t="e">
        <f aca="false">IF(A2773="","",IF(A2773=#REF!*12,"",+A2773+1))</f>
        <v>#REF!</v>
      </c>
      <c r="B2774" s="661" t="e">
        <f aca="false">IF(A2774="","",+B2773)</f>
        <v>#REF!</v>
      </c>
      <c r="C2774" s="661" t="e">
        <f aca="false">IF(A2774="","",IF(#REF!+'Plano Prestação Mensal Proposta'!A2774&gt;120,0,ROUND(IF(B2774&gt;0.045,(0.045*0.5),(0.5)*B2774),7)))</f>
        <v>#REF!</v>
      </c>
      <c r="D2774" s="661" t="e">
        <f aca="false">IF(A2774="","",+B2774-C2774)</f>
        <v>#REF!</v>
      </c>
      <c r="E2774" s="662" t="e">
        <f aca="false">IF(A2774="","",IF(F2773="","",+E2773-F2773))</f>
        <v>#REF!</v>
      </c>
      <c r="F2774" s="662" t="e">
        <f aca="false">IF(A2774="","",IF(J2774="","",+J2774-H2774))</f>
        <v>#REF!</v>
      </c>
      <c r="G2774" s="662" t="e">
        <f aca="false">IF(A2774="","",IF(E2774="","",ROUND(+E2774*((1+B2774)^(1/12)-1),2)))</f>
        <v>#REF!</v>
      </c>
      <c r="H2774" s="662" t="e">
        <f aca="false">IF(A2774="","",IF(E2774="","",ROUND(+E2774*((1+D2774)^(1/12)-1),2)))</f>
        <v>#REF!</v>
      </c>
      <c r="I2774" s="662" t="e">
        <f aca="false">IF(A2774="","",+G2774-H2774)</f>
        <v>#REF!</v>
      </c>
      <c r="J2774" s="662" t="e">
        <f aca="false">IF(A2774="","",IF(#REF!="","",PMT((1+D2774)^(1/12)-1,(#REF!*12)-A2774+1,-E2774)))</f>
        <v>#REF!</v>
      </c>
    </row>
    <row r="2775" customFormat="false" ht="14.25" hidden="false" customHeight="false" outlineLevel="0" collapsed="false">
      <c r="A2775" s="660" t="e">
        <f aca="false">IF(A2774="","",IF(A2774=#REF!*12,"",+A2774+1))</f>
        <v>#REF!</v>
      </c>
      <c r="B2775" s="661" t="e">
        <f aca="false">IF(A2775="","",+B2774)</f>
        <v>#REF!</v>
      </c>
      <c r="C2775" s="661" t="e">
        <f aca="false">IF(A2775="","",IF(#REF!+'Plano Prestação Mensal Proposta'!A2775&gt;120,0,ROUND(IF(B2775&gt;0.045,(0.045*0.5),(0.5)*B2775),7)))</f>
        <v>#REF!</v>
      </c>
      <c r="D2775" s="661" t="e">
        <f aca="false">IF(A2775="","",+B2775-C2775)</f>
        <v>#REF!</v>
      </c>
      <c r="E2775" s="662" t="e">
        <f aca="false">IF(A2775="","",IF(F2774="","",+E2774-F2774))</f>
        <v>#REF!</v>
      </c>
      <c r="F2775" s="662" t="e">
        <f aca="false">IF(A2775="","",IF(J2775="","",+J2775-H2775))</f>
        <v>#REF!</v>
      </c>
      <c r="G2775" s="662" t="e">
        <f aca="false">IF(A2775="","",IF(E2775="","",ROUND(+E2775*((1+B2775)^(1/12)-1),2)))</f>
        <v>#REF!</v>
      </c>
      <c r="H2775" s="662" t="e">
        <f aca="false">IF(A2775="","",IF(E2775="","",ROUND(+E2775*((1+D2775)^(1/12)-1),2)))</f>
        <v>#REF!</v>
      </c>
      <c r="I2775" s="662" t="e">
        <f aca="false">IF(A2775="","",+G2775-H2775)</f>
        <v>#REF!</v>
      </c>
      <c r="J2775" s="662" t="e">
        <f aca="false">IF(A2775="","",IF(#REF!="","",PMT((1+D2775)^(1/12)-1,(#REF!*12)-A2775+1,-E2775)))</f>
        <v>#REF!</v>
      </c>
    </row>
    <row r="2776" customFormat="false" ht="14.25" hidden="false" customHeight="false" outlineLevel="0" collapsed="false">
      <c r="A2776" s="660" t="e">
        <f aca="false">IF(A2775="","",IF(A2775=#REF!*12,"",+A2775+1))</f>
        <v>#REF!</v>
      </c>
      <c r="B2776" s="661" t="e">
        <f aca="false">IF(A2776="","",+B2775)</f>
        <v>#REF!</v>
      </c>
      <c r="C2776" s="661" t="e">
        <f aca="false">IF(A2776="","",IF(#REF!+'Plano Prestação Mensal Proposta'!A2776&gt;120,0,ROUND(IF(B2776&gt;0.045,(0.045*0.5),(0.5)*B2776),7)))</f>
        <v>#REF!</v>
      </c>
      <c r="D2776" s="661" t="e">
        <f aca="false">IF(A2776="","",+B2776-C2776)</f>
        <v>#REF!</v>
      </c>
      <c r="E2776" s="662" t="e">
        <f aca="false">IF(A2776="","",IF(F2775="","",+E2775-F2775))</f>
        <v>#REF!</v>
      </c>
      <c r="F2776" s="662" t="e">
        <f aca="false">IF(A2776="","",IF(J2776="","",+J2776-H2776))</f>
        <v>#REF!</v>
      </c>
      <c r="G2776" s="662" t="e">
        <f aca="false">IF(A2776="","",IF(E2776="","",ROUND(+E2776*((1+B2776)^(1/12)-1),2)))</f>
        <v>#REF!</v>
      </c>
      <c r="H2776" s="662" t="e">
        <f aca="false">IF(A2776="","",IF(E2776="","",ROUND(+E2776*((1+D2776)^(1/12)-1),2)))</f>
        <v>#REF!</v>
      </c>
      <c r="I2776" s="662" t="e">
        <f aca="false">IF(A2776="","",+G2776-H2776)</f>
        <v>#REF!</v>
      </c>
      <c r="J2776" s="662" t="e">
        <f aca="false">IF(A2776="","",IF(#REF!="","",PMT((1+D2776)^(1/12)-1,(#REF!*12)-A2776+1,-E2776)))</f>
        <v>#REF!</v>
      </c>
    </row>
    <row r="2777" customFormat="false" ht="14.25" hidden="false" customHeight="false" outlineLevel="0" collapsed="false">
      <c r="A2777" s="660" t="e">
        <f aca="false">IF(A2776="","",IF(A2776=#REF!*12,"",+A2776+1))</f>
        <v>#REF!</v>
      </c>
      <c r="B2777" s="661" t="e">
        <f aca="false">IF(A2777="","",+B2776)</f>
        <v>#REF!</v>
      </c>
      <c r="C2777" s="661" t="e">
        <f aca="false">IF(A2777="","",IF(#REF!+'Plano Prestação Mensal Proposta'!A2777&gt;120,0,ROUND(IF(B2777&gt;0.045,(0.045*0.5),(0.5)*B2777),7)))</f>
        <v>#REF!</v>
      </c>
      <c r="D2777" s="661" t="e">
        <f aca="false">IF(A2777="","",+B2777-C2777)</f>
        <v>#REF!</v>
      </c>
      <c r="E2777" s="662" t="e">
        <f aca="false">IF(A2777="","",IF(F2776="","",+E2776-F2776))</f>
        <v>#REF!</v>
      </c>
      <c r="F2777" s="662" t="e">
        <f aca="false">IF(A2777="","",IF(J2777="","",+J2777-H2777))</f>
        <v>#REF!</v>
      </c>
      <c r="G2777" s="662" t="e">
        <f aca="false">IF(A2777="","",IF(E2777="","",ROUND(+E2777*((1+B2777)^(1/12)-1),2)))</f>
        <v>#REF!</v>
      </c>
      <c r="H2777" s="662" t="e">
        <f aca="false">IF(A2777="","",IF(E2777="","",ROUND(+E2777*((1+D2777)^(1/12)-1),2)))</f>
        <v>#REF!</v>
      </c>
      <c r="I2777" s="662" t="e">
        <f aca="false">IF(A2777="","",+G2777-H2777)</f>
        <v>#REF!</v>
      </c>
      <c r="J2777" s="662" t="e">
        <f aca="false">IF(A2777="","",IF(#REF!="","",PMT((1+D2777)^(1/12)-1,(#REF!*12)-A2777+1,-E2777)))</f>
        <v>#REF!</v>
      </c>
    </row>
    <row r="2778" customFormat="false" ht="14.25" hidden="false" customHeight="false" outlineLevel="0" collapsed="false">
      <c r="A2778" s="660" t="e">
        <f aca="false">IF(A2777="","",IF(A2777=#REF!*12,"",+A2777+1))</f>
        <v>#REF!</v>
      </c>
      <c r="B2778" s="661" t="e">
        <f aca="false">IF(A2778="","",+B2777)</f>
        <v>#REF!</v>
      </c>
      <c r="C2778" s="661" t="e">
        <f aca="false">IF(A2778="","",IF(#REF!+'Plano Prestação Mensal Proposta'!A2778&gt;120,0,ROUND(IF(B2778&gt;0.045,(0.045*0.5),(0.5)*B2778),7)))</f>
        <v>#REF!</v>
      </c>
      <c r="D2778" s="661" t="e">
        <f aca="false">IF(A2778="","",+B2778-C2778)</f>
        <v>#REF!</v>
      </c>
      <c r="E2778" s="662" t="e">
        <f aca="false">IF(A2778="","",IF(F2777="","",+E2777-F2777))</f>
        <v>#REF!</v>
      </c>
      <c r="F2778" s="662" t="e">
        <f aca="false">IF(A2778="","",IF(J2778="","",+J2778-H2778))</f>
        <v>#REF!</v>
      </c>
      <c r="G2778" s="662" t="e">
        <f aca="false">IF(A2778="","",IF(E2778="","",ROUND(+E2778*((1+B2778)^(1/12)-1),2)))</f>
        <v>#REF!</v>
      </c>
      <c r="H2778" s="662" t="e">
        <f aca="false">IF(A2778="","",IF(E2778="","",ROUND(+E2778*((1+D2778)^(1/12)-1),2)))</f>
        <v>#REF!</v>
      </c>
      <c r="I2778" s="662" t="e">
        <f aca="false">IF(A2778="","",+G2778-H2778)</f>
        <v>#REF!</v>
      </c>
      <c r="J2778" s="662" t="e">
        <f aca="false">IF(A2778="","",IF(#REF!="","",PMT((1+D2778)^(1/12)-1,(#REF!*12)-A2778+1,-E2778)))</f>
        <v>#REF!</v>
      </c>
    </row>
    <row r="2779" customFormat="false" ht="14.25" hidden="false" customHeight="false" outlineLevel="0" collapsed="false">
      <c r="A2779" s="660" t="e">
        <f aca="false">IF(A2778="","",IF(A2778=#REF!*12,"",+A2778+1))</f>
        <v>#REF!</v>
      </c>
      <c r="B2779" s="661" t="e">
        <f aca="false">IF(A2779="","",+B2778)</f>
        <v>#REF!</v>
      </c>
      <c r="C2779" s="661" t="e">
        <f aca="false">IF(A2779="","",IF(#REF!+'Plano Prestação Mensal Proposta'!A2779&gt;120,0,ROUND(IF(B2779&gt;0.045,(0.045*0.5),(0.5)*B2779),7)))</f>
        <v>#REF!</v>
      </c>
      <c r="D2779" s="661" t="e">
        <f aca="false">IF(A2779="","",+B2779-C2779)</f>
        <v>#REF!</v>
      </c>
      <c r="E2779" s="662" t="e">
        <f aca="false">IF(A2779="","",IF(F2778="","",+E2778-F2778))</f>
        <v>#REF!</v>
      </c>
      <c r="F2779" s="662" t="e">
        <f aca="false">IF(A2779="","",IF(J2779="","",+J2779-H2779))</f>
        <v>#REF!</v>
      </c>
      <c r="G2779" s="662" t="e">
        <f aca="false">IF(A2779="","",IF(E2779="","",ROUND(+E2779*((1+B2779)^(1/12)-1),2)))</f>
        <v>#REF!</v>
      </c>
      <c r="H2779" s="662" t="e">
        <f aca="false">IF(A2779="","",IF(E2779="","",ROUND(+E2779*((1+D2779)^(1/12)-1),2)))</f>
        <v>#REF!</v>
      </c>
      <c r="I2779" s="662" t="e">
        <f aca="false">IF(A2779="","",+G2779-H2779)</f>
        <v>#REF!</v>
      </c>
      <c r="J2779" s="662" t="e">
        <f aca="false">IF(A2779="","",IF(#REF!="","",PMT((1+D2779)^(1/12)-1,(#REF!*12)-A2779+1,-E2779)))</f>
        <v>#REF!</v>
      </c>
    </row>
    <row r="2780" customFormat="false" ht="14.25" hidden="false" customHeight="false" outlineLevel="0" collapsed="false">
      <c r="A2780" s="660" t="e">
        <f aca="false">IF(A2779="","",IF(A2779=#REF!*12,"",+A2779+1))</f>
        <v>#REF!</v>
      </c>
      <c r="B2780" s="661" t="e">
        <f aca="false">IF(A2780="","",+B2779)</f>
        <v>#REF!</v>
      </c>
      <c r="C2780" s="661" t="e">
        <f aca="false">IF(A2780="","",IF(#REF!+'Plano Prestação Mensal Proposta'!A2780&gt;120,0,ROUND(IF(B2780&gt;0.045,(0.045*0.5),(0.5)*B2780),7)))</f>
        <v>#REF!</v>
      </c>
      <c r="D2780" s="661" t="e">
        <f aca="false">IF(A2780="","",+B2780-C2780)</f>
        <v>#REF!</v>
      </c>
      <c r="E2780" s="662" t="e">
        <f aca="false">IF(A2780="","",IF(F2779="","",+E2779-F2779))</f>
        <v>#REF!</v>
      </c>
      <c r="F2780" s="662" t="e">
        <f aca="false">IF(A2780="","",IF(J2780="","",+J2780-H2780))</f>
        <v>#REF!</v>
      </c>
      <c r="G2780" s="662" t="e">
        <f aca="false">IF(A2780="","",IF(E2780="","",ROUND(+E2780*((1+B2780)^(1/12)-1),2)))</f>
        <v>#REF!</v>
      </c>
      <c r="H2780" s="662" t="e">
        <f aca="false">IF(A2780="","",IF(E2780="","",ROUND(+E2780*((1+D2780)^(1/12)-1),2)))</f>
        <v>#REF!</v>
      </c>
      <c r="I2780" s="662" t="e">
        <f aca="false">IF(A2780="","",+G2780-H2780)</f>
        <v>#REF!</v>
      </c>
      <c r="J2780" s="662" t="e">
        <f aca="false">IF(A2780="","",IF(#REF!="","",PMT((1+D2780)^(1/12)-1,(#REF!*12)-A2780+1,-E2780)))</f>
        <v>#REF!</v>
      </c>
    </row>
    <row r="2781" customFormat="false" ht="14.25" hidden="false" customHeight="false" outlineLevel="0" collapsed="false">
      <c r="A2781" s="660" t="e">
        <f aca="false">IF(A2780="","",IF(A2780=#REF!*12,"",+A2780+1))</f>
        <v>#REF!</v>
      </c>
      <c r="B2781" s="661" t="e">
        <f aca="false">IF(A2781="","",+B2780)</f>
        <v>#REF!</v>
      </c>
      <c r="C2781" s="661" t="e">
        <f aca="false">IF(A2781="","",IF(#REF!+'Plano Prestação Mensal Proposta'!A2781&gt;120,0,ROUND(IF(B2781&gt;0.045,(0.045*0.5),(0.5)*B2781),7)))</f>
        <v>#REF!</v>
      </c>
      <c r="D2781" s="661" t="e">
        <f aca="false">IF(A2781="","",+B2781-C2781)</f>
        <v>#REF!</v>
      </c>
      <c r="E2781" s="662" t="e">
        <f aca="false">IF(A2781="","",IF(F2780="","",+E2780-F2780))</f>
        <v>#REF!</v>
      </c>
      <c r="F2781" s="662" t="e">
        <f aca="false">IF(A2781="","",IF(J2781="","",+J2781-H2781))</f>
        <v>#REF!</v>
      </c>
      <c r="G2781" s="662" t="e">
        <f aca="false">IF(A2781="","",IF(E2781="","",ROUND(+E2781*((1+B2781)^(1/12)-1),2)))</f>
        <v>#REF!</v>
      </c>
      <c r="H2781" s="662" t="e">
        <f aca="false">IF(A2781="","",IF(E2781="","",ROUND(+E2781*((1+D2781)^(1/12)-1),2)))</f>
        <v>#REF!</v>
      </c>
      <c r="I2781" s="662" t="e">
        <f aca="false">IF(A2781="","",+G2781-H2781)</f>
        <v>#REF!</v>
      </c>
      <c r="J2781" s="662" t="e">
        <f aca="false">IF(A2781="","",IF(#REF!="","",PMT((1+D2781)^(1/12)-1,(#REF!*12)-A2781+1,-E2781)))</f>
        <v>#REF!</v>
      </c>
    </row>
    <row r="2782" customFormat="false" ht="14.25" hidden="false" customHeight="false" outlineLevel="0" collapsed="false">
      <c r="A2782" s="660" t="e">
        <f aca="false">IF(A2781="","",IF(A2781=#REF!*12,"",+A2781+1))</f>
        <v>#REF!</v>
      </c>
      <c r="B2782" s="661" t="e">
        <f aca="false">IF(A2782="","",+B2781)</f>
        <v>#REF!</v>
      </c>
      <c r="C2782" s="661" t="e">
        <f aca="false">IF(A2782="","",IF(#REF!+'Plano Prestação Mensal Proposta'!A2782&gt;120,0,ROUND(IF(B2782&gt;0.045,(0.045*0.5),(0.5)*B2782),7)))</f>
        <v>#REF!</v>
      </c>
      <c r="D2782" s="661" t="e">
        <f aca="false">IF(A2782="","",+B2782-C2782)</f>
        <v>#REF!</v>
      </c>
      <c r="E2782" s="662" t="e">
        <f aca="false">IF(A2782="","",IF(F2781="","",+E2781-F2781))</f>
        <v>#REF!</v>
      </c>
      <c r="F2782" s="662" t="e">
        <f aca="false">IF(A2782="","",IF(J2782="","",+J2782-H2782))</f>
        <v>#REF!</v>
      </c>
      <c r="G2782" s="662" t="e">
        <f aca="false">IF(A2782="","",IF(E2782="","",ROUND(+E2782*((1+B2782)^(1/12)-1),2)))</f>
        <v>#REF!</v>
      </c>
      <c r="H2782" s="662" t="e">
        <f aca="false">IF(A2782="","",IF(E2782="","",ROUND(+E2782*((1+D2782)^(1/12)-1),2)))</f>
        <v>#REF!</v>
      </c>
      <c r="I2782" s="662" t="e">
        <f aca="false">IF(A2782="","",+G2782-H2782)</f>
        <v>#REF!</v>
      </c>
      <c r="J2782" s="662" t="e">
        <f aca="false">IF(A2782="","",IF(#REF!="","",PMT((1+D2782)^(1/12)-1,(#REF!*12)-A2782+1,-E2782)))</f>
        <v>#REF!</v>
      </c>
    </row>
    <row r="2783" customFormat="false" ht="14.25" hidden="false" customHeight="false" outlineLevel="0" collapsed="false">
      <c r="A2783" s="660" t="e">
        <f aca="false">IF(A2782="","",IF(A2782=#REF!*12,"",+A2782+1))</f>
        <v>#REF!</v>
      </c>
      <c r="B2783" s="661" t="e">
        <f aca="false">IF(A2783="","",+B2782)</f>
        <v>#REF!</v>
      </c>
      <c r="C2783" s="661" t="e">
        <f aca="false">IF(A2783="","",IF(#REF!+'Plano Prestação Mensal Proposta'!A2783&gt;120,0,ROUND(IF(B2783&gt;0.045,(0.045*0.5),(0.5)*B2783),7)))</f>
        <v>#REF!</v>
      </c>
      <c r="D2783" s="661" t="e">
        <f aca="false">IF(A2783="","",+B2783-C2783)</f>
        <v>#REF!</v>
      </c>
      <c r="E2783" s="662" t="e">
        <f aca="false">IF(A2783="","",IF(F2782="","",+E2782-F2782))</f>
        <v>#REF!</v>
      </c>
      <c r="F2783" s="662" t="e">
        <f aca="false">IF(A2783="","",IF(J2783="","",+J2783-H2783))</f>
        <v>#REF!</v>
      </c>
      <c r="G2783" s="662" t="e">
        <f aca="false">IF(A2783="","",IF(E2783="","",ROUND(+E2783*((1+B2783)^(1/12)-1),2)))</f>
        <v>#REF!</v>
      </c>
      <c r="H2783" s="662" t="e">
        <f aca="false">IF(A2783="","",IF(E2783="","",ROUND(+E2783*((1+D2783)^(1/12)-1),2)))</f>
        <v>#REF!</v>
      </c>
      <c r="I2783" s="662" t="e">
        <f aca="false">IF(A2783="","",+G2783-H2783)</f>
        <v>#REF!</v>
      </c>
      <c r="J2783" s="662" t="e">
        <f aca="false">IF(A2783="","",IF(#REF!="","",PMT((1+D2783)^(1/12)-1,(#REF!*12)-A2783+1,-E2783)))</f>
        <v>#REF!</v>
      </c>
    </row>
    <row r="2784" customFormat="false" ht="14.25" hidden="false" customHeight="false" outlineLevel="0" collapsed="false">
      <c r="A2784" s="660" t="e">
        <f aca="false">IF(A2783="","",IF(A2783=#REF!*12,"",+A2783+1))</f>
        <v>#REF!</v>
      </c>
      <c r="B2784" s="661" t="e">
        <f aca="false">IF(A2784="","",+B2783)</f>
        <v>#REF!</v>
      </c>
      <c r="C2784" s="661" t="e">
        <f aca="false">IF(A2784="","",IF(#REF!+'Plano Prestação Mensal Proposta'!A2784&gt;120,0,ROUND(IF(B2784&gt;0.045,(0.045*0.5),(0.5)*B2784),7)))</f>
        <v>#REF!</v>
      </c>
      <c r="D2784" s="661" t="e">
        <f aca="false">IF(A2784="","",+B2784-C2784)</f>
        <v>#REF!</v>
      </c>
      <c r="E2784" s="662" t="e">
        <f aca="false">IF(A2784="","",IF(F2783="","",+E2783-F2783))</f>
        <v>#REF!</v>
      </c>
      <c r="F2784" s="662" t="e">
        <f aca="false">IF(A2784="","",IF(J2784="","",+J2784-H2784))</f>
        <v>#REF!</v>
      </c>
      <c r="G2784" s="662" t="e">
        <f aca="false">IF(A2784="","",IF(E2784="","",ROUND(+E2784*((1+B2784)^(1/12)-1),2)))</f>
        <v>#REF!</v>
      </c>
      <c r="H2784" s="662" t="e">
        <f aca="false">IF(A2784="","",IF(E2784="","",ROUND(+E2784*((1+D2784)^(1/12)-1),2)))</f>
        <v>#REF!</v>
      </c>
      <c r="I2784" s="662" t="e">
        <f aca="false">IF(A2784="","",+G2784-H2784)</f>
        <v>#REF!</v>
      </c>
      <c r="J2784" s="662" t="e">
        <f aca="false">IF(A2784="","",IF(#REF!="","",PMT((1+D2784)^(1/12)-1,(#REF!*12)-A2784+1,-E2784)))</f>
        <v>#REF!</v>
      </c>
    </row>
    <row r="2785" customFormat="false" ht="14.25" hidden="false" customHeight="false" outlineLevel="0" collapsed="false">
      <c r="A2785" s="660" t="e">
        <f aca="false">IF(A2784="","",IF(A2784=#REF!*12,"",+A2784+1))</f>
        <v>#REF!</v>
      </c>
      <c r="B2785" s="661" t="e">
        <f aca="false">IF(A2785="","",+B2784)</f>
        <v>#REF!</v>
      </c>
      <c r="C2785" s="661" t="e">
        <f aca="false">IF(A2785="","",IF(#REF!+'Plano Prestação Mensal Proposta'!A2785&gt;120,0,ROUND(IF(B2785&gt;0.045,(0.045*0.5),(0.5)*B2785),7)))</f>
        <v>#REF!</v>
      </c>
      <c r="D2785" s="661" t="e">
        <f aca="false">IF(A2785="","",+B2785-C2785)</f>
        <v>#REF!</v>
      </c>
      <c r="E2785" s="662" t="e">
        <f aca="false">IF(A2785="","",IF(F2784="","",+E2784-F2784))</f>
        <v>#REF!</v>
      </c>
      <c r="F2785" s="662" t="e">
        <f aca="false">IF(A2785="","",IF(J2785="","",+J2785-H2785))</f>
        <v>#REF!</v>
      </c>
      <c r="G2785" s="662" t="e">
        <f aca="false">IF(A2785="","",IF(E2785="","",ROUND(+E2785*((1+B2785)^(1/12)-1),2)))</f>
        <v>#REF!</v>
      </c>
      <c r="H2785" s="662" t="e">
        <f aca="false">IF(A2785="","",IF(E2785="","",ROUND(+E2785*((1+D2785)^(1/12)-1),2)))</f>
        <v>#REF!</v>
      </c>
      <c r="I2785" s="662" t="e">
        <f aca="false">IF(A2785="","",+G2785-H2785)</f>
        <v>#REF!</v>
      </c>
      <c r="J2785" s="662" t="e">
        <f aca="false">IF(A2785="","",IF(#REF!="","",PMT((1+D2785)^(1/12)-1,(#REF!*12)-A2785+1,-E2785)))</f>
        <v>#REF!</v>
      </c>
    </row>
    <row r="2786" customFormat="false" ht="14.25" hidden="false" customHeight="false" outlineLevel="0" collapsed="false">
      <c r="A2786" s="660" t="e">
        <f aca="false">IF(A2785="","",IF(A2785=#REF!*12,"",+A2785+1))</f>
        <v>#REF!</v>
      </c>
      <c r="B2786" s="661" t="e">
        <f aca="false">IF(A2786="","",+B2785)</f>
        <v>#REF!</v>
      </c>
      <c r="C2786" s="661" t="e">
        <f aca="false">IF(A2786="","",IF(#REF!+'Plano Prestação Mensal Proposta'!A2786&gt;120,0,ROUND(IF(B2786&gt;0.045,(0.045*0.5),(0.5)*B2786),7)))</f>
        <v>#REF!</v>
      </c>
      <c r="D2786" s="661" t="e">
        <f aca="false">IF(A2786="","",+B2786-C2786)</f>
        <v>#REF!</v>
      </c>
      <c r="E2786" s="662" t="e">
        <f aca="false">IF(A2786="","",IF(F2785="","",+E2785-F2785))</f>
        <v>#REF!</v>
      </c>
      <c r="F2786" s="662" t="e">
        <f aca="false">IF(A2786="","",IF(J2786="","",+J2786-H2786))</f>
        <v>#REF!</v>
      </c>
      <c r="G2786" s="662" t="e">
        <f aca="false">IF(A2786="","",IF(E2786="","",ROUND(+E2786*((1+B2786)^(1/12)-1),2)))</f>
        <v>#REF!</v>
      </c>
      <c r="H2786" s="662" t="e">
        <f aca="false">IF(A2786="","",IF(E2786="","",ROUND(+E2786*((1+D2786)^(1/12)-1),2)))</f>
        <v>#REF!</v>
      </c>
      <c r="I2786" s="662" t="e">
        <f aca="false">IF(A2786="","",+G2786-H2786)</f>
        <v>#REF!</v>
      </c>
      <c r="J2786" s="662" t="e">
        <f aca="false">IF(A2786="","",IF(#REF!="","",PMT((1+D2786)^(1/12)-1,(#REF!*12)-A2786+1,-E2786)))</f>
        <v>#REF!</v>
      </c>
    </row>
    <row r="2787" customFormat="false" ht="14.25" hidden="false" customHeight="false" outlineLevel="0" collapsed="false">
      <c r="A2787" s="660" t="e">
        <f aca="false">IF(A2786="","",IF(A2786=#REF!*12,"",+A2786+1))</f>
        <v>#REF!</v>
      </c>
      <c r="B2787" s="661" t="e">
        <f aca="false">IF(A2787="","",+B2786)</f>
        <v>#REF!</v>
      </c>
      <c r="C2787" s="661" t="e">
        <f aca="false">IF(A2787="","",IF(#REF!+'Plano Prestação Mensal Proposta'!A2787&gt;120,0,ROUND(IF(B2787&gt;0.045,(0.045*0.5),(0.5)*B2787),7)))</f>
        <v>#REF!</v>
      </c>
      <c r="D2787" s="661" t="e">
        <f aca="false">IF(A2787="","",+B2787-C2787)</f>
        <v>#REF!</v>
      </c>
      <c r="E2787" s="662" t="e">
        <f aca="false">IF(A2787="","",IF(F2786="","",+E2786-F2786))</f>
        <v>#REF!</v>
      </c>
      <c r="F2787" s="662" t="e">
        <f aca="false">IF(A2787="","",IF(J2787="","",+J2787-H2787))</f>
        <v>#REF!</v>
      </c>
      <c r="G2787" s="662" t="e">
        <f aca="false">IF(A2787="","",IF(E2787="","",ROUND(+E2787*((1+B2787)^(1/12)-1),2)))</f>
        <v>#REF!</v>
      </c>
      <c r="H2787" s="662" t="e">
        <f aca="false">IF(A2787="","",IF(E2787="","",ROUND(+E2787*((1+D2787)^(1/12)-1),2)))</f>
        <v>#REF!</v>
      </c>
      <c r="I2787" s="662" t="e">
        <f aca="false">IF(A2787="","",+G2787-H2787)</f>
        <v>#REF!</v>
      </c>
      <c r="J2787" s="662" t="e">
        <f aca="false">IF(A2787="","",IF(#REF!="","",PMT((1+D2787)^(1/12)-1,(#REF!*12)-A2787+1,-E2787)))</f>
        <v>#REF!</v>
      </c>
    </row>
    <row r="2788" customFormat="false" ht="14.25" hidden="false" customHeight="false" outlineLevel="0" collapsed="false">
      <c r="A2788" s="660" t="e">
        <f aca="false">IF(A2787="","",IF(A2787=#REF!*12,"",+A2787+1))</f>
        <v>#REF!</v>
      </c>
      <c r="B2788" s="661" t="e">
        <f aca="false">IF(A2788="","",+B2787)</f>
        <v>#REF!</v>
      </c>
      <c r="C2788" s="661" t="e">
        <f aca="false">IF(A2788="","",IF(#REF!+'Plano Prestação Mensal Proposta'!A2788&gt;120,0,ROUND(IF(B2788&gt;0.045,(0.045*0.5),(0.5)*B2788),7)))</f>
        <v>#REF!</v>
      </c>
      <c r="D2788" s="661" t="e">
        <f aca="false">IF(A2788="","",+B2788-C2788)</f>
        <v>#REF!</v>
      </c>
      <c r="E2788" s="662" t="e">
        <f aca="false">IF(A2788="","",IF(F2787="","",+E2787-F2787))</f>
        <v>#REF!</v>
      </c>
      <c r="F2788" s="662" t="e">
        <f aca="false">IF(A2788="","",IF(J2788="","",+J2788-H2788))</f>
        <v>#REF!</v>
      </c>
      <c r="G2788" s="662" t="e">
        <f aca="false">IF(A2788="","",IF(E2788="","",ROUND(+E2788*((1+B2788)^(1/12)-1),2)))</f>
        <v>#REF!</v>
      </c>
      <c r="H2788" s="662" t="e">
        <f aca="false">IF(A2788="","",IF(E2788="","",ROUND(+E2788*((1+D2788)^(1/12)-1),2)))</f>
        <v>#REF!</v>
      </c>
      <c r="I2788" s="662" t="e">
        <f aca="false">IF(A2788="","",+G2788-H2788)</f>
        <v>#REF!</v>
      </c>
      <c r="J2788" s="662" t="e">
        <f aca="false">IF(A2788="","",IF(#REF!="","",PMT((1+D2788)^(1/12)-1,(#REF!*12)-A2788+1,-E2788)))</f>
        <v>#REF!</v>
      </c>
    </row>
    <row r="2789" customFormat="false" ht="14.25" hidden="false" customHeight="false" outlineLevel="0" collapsed="false">
      <c r="A2789" s="660" t="e">
        <f aca="false">IF(A2788="","",IF(A2788=#REF!*12,"",+A2788+1))</f>
        <v>#REF!</v>
      </c>
      <c r="B2789" s="661" t="e">
        <f aca="false">IF(A2789="","",+B2788)</f>
        <v>#REF!</v>
      </c>
      <c r="C2789" s="661" t="e">
        <f aca="false">IF(A2789="","",IF(#REF!+'Plano Prestação Mensal Proposta'!A2789&gt;120,0,ROUND(IF(B2789&gt;0.045,(0.045*0.5),(0.5)*B2789),7)))</f>
        <v>#REF!</v>
      </c>
      <c r="D2789" s="661" t="e">
        <f aca="false">IF(A2789="","",+B2789-C2789)</f>
        <v>#REF!</v>
      </c>
      <c r="E2789" s="662" t="e">
        <f aca="false">IF(A2789="","",IF(F2788="","",+E2788-F2788))</f>
        <v>#REF!</v>
      </c>
      <c r="F2789" s="662" t="e">
        <f aca="false">IF(A2789="","",IF(J2789="","",+J2789-H2789))</f>
        <v>#REF!</v>
      </c>
      <c r="G2789" s="662" t="e">
        <f aca="false">IF(A2789="","",IF(E2789="","",ROUND(+E2789*((1+B2789)^(1/12)-1),2)))</f>
        <v>#REF!</v>
      </c>
      <c r="H2789" s="662" t="e">
        <f aca="false">IF(A2789="","",IF(E2789="","",ROUND(+E2789*((1+D2789)^(1/12)-1),2)))</f>
        <v>#REF!</v>
      </c>
      <c r="I2789" s="662" t="e">
        <f aca="false">IF(A2789="","",+G2789-H2789)</f>
        <v>#REF!</v>
      </c>
      <c r="J2789" s="662" t="e">
        <f aca="false">IF(A2789="","",IF(#REF!="","",PMT((1+D2789)^(1/12)-1,(#REF!*12)-A2789+1,-E2789)))</f>
        <v>#REF!</v>
      </c>
    </row>
    <row r="2790" customFormat="false" ht="14.25" hidden="false" customHeight="false" outlineLevel="0" collapsed="false">
      <c r="A2790" s="660" t="e">
        <f aca="false">IF(A2789="","",IF(A2789=#REF!*12,"",+A2789+1))</f>
        <v>#REF!</v>
      </c>
      <c r="B2790" s="661" t="e">
        <f aca="false">IF(A2790="","",+B2789)</f>
        <v>#REF!</v>
      </c>
      <c r="C2790" s="661" t="e">
        <f aca="false">IF(A2790="","",IF(#REF!+'Plano Prestação Mensal Proposta'!A2790&gt;120,0,ROUND(IF(B2790&gt;0.045,(0.045*0.5),(0.5)*B2790),7)))</f>
        <v>#REF!</v>
      </c>
      <c r="D2790" s="661" t="e">
        <f aca="false">IF(A2790="","",+B2790-C2790)</f>
        <v>#REF!</v>
      </c>
      <c r="E2790" s="662" t="e">
        <f aca="false">IF(A2790="","",IF(F2789="","",+E2789-F2789))</f>
        <v>#REF!</v>
      </c>
      <c r="F2790" s="662" t="e">
        <f aca="false">IF(A2790="","",IF(J2790="","",+J2790-H2790))</f>
        <v>#REF!</v>
      </c>
      <c r="G2790" s="662" t="e">
        <f aca="false">IF(A2790="","",IF(E2790="","",ROUND(+E2790*((1+B2790)^(1/12)-1),2)))</f>
        <v>#REF!</v>
      </c>
      <c r="H2790" s="662" t="e">
        <f aca="false">IF(A2790="","",IF(E2790="","",ROUND(+E2790*((1+D2790)^(1/12)-1),2)))</f>
        <v>#REF!</v>
      </c>
      <c r="I2790" s="662" t="e">
        <f aca="false">IF(A2790="","",+G2790-H2790)</f>
        <v>#REF!</v>
      </c>
      <c r="J2790" s="662" t="e">
        <f aca="false">IF(A2790="","",IF(#REF!="","",PMT((1+D2790)^(1/12)-1,(#REF!*12)-A2790+1,-E2790)))</f>
        <v>#REF!</v>
      </c>
    </row>
    <row r="2791" customFormat="false" ht="14.25" hidden="false" customHeight="false" outlineLevel="0" collapsed="false">
      <c r="A2791" s="660" t="e">
        <f aca="false">IF(A2790="","",IF(A2790=#REF!*12,"",+A2790+1))</f>
        <v>#REF!</v>
      </c>
      <c r="B2791" s="661" t="e">
        <f aca="false">IF(A2791="","",+B2790)</f>
        <v>#REF!</v>
      </c>
      <c r="C2791" s="661" t="e">
        <f aca="false">IF(A2791="","",IF(#REF!+'Plano Prestação Mensal Proposta'!A2791&gt;120,0,ROUND(IF(B2791&gt;0.045,(0.045*0.5),(0.5)*B2791),7)))</f>
        <v>#REF!</v>
      </c>
      <c r="D2791" s="661" t="e">
        <f aca="false">IF(A2791="","",+B2791-C2791)</f>
        <v>#REF!</v>
      </c>
      <c r="E2791" s="662" t="e">
        <f aca="false">IF(A2791="","",IF(F2790="","",+E2790-F2790))</f>
        <v>#REF!</v>
      </c>
      <c r="F2791" s="662" t="e">
        <f aca="false">IF(A2791="","",IF(J2791="","",+J2791-H2791))</f>
        <v>#REF!</v>
      </c>
      <c r="G2791" s="662" t="e">
        <f aca="false">IF(A2791="","",IF(E2791="","",ROUND(+E2791*((1+B2791)^(1/12)-1),2)))</f>
        <v>#REF!</v>
      </c>
      <c r="H2791" s="662" t="e">
        <f aca="false">IF(A2791="","",IF(E2791="","",ROUND(+E2791*((1+D2791)^(1/12)-1),2)))</f>
        <v>#REF!</v>
      </c>
      <c r="I2791" s="662" t="e">
        <f aca="false">IF(A2791="","",+G2791-H2791)</f>
        <v>#REF!</v>
      </c>
      <c r="J2791" s="662" t="e">
        <f aca="false">IF(A2791="","",IF(#REF!="","",PMT((1+D2791)^(1/12)-1,(#REF!*12)-A2791+1,-E2791)))</f>
        <v>#REF!</v>
      </c>
    </row>
    <row r="2792" customFormat="false" ht="14.25" hidden="false" customHeight="false" outlineLevel="0" collapsed="false">
      <c r="A2792" s="660" t="e">
        <f aca="false">IF(A2791="","",IF(A2791=#REF!*12,"",+A2791+1))</f>
        <v>#REF!</v>
      </c>
      <c r="B2792" s="661" t="e">
        <f aca="false">IF(A2792="","",+B2791)</f>
        <v>#REF!</v>
      </c>
      <c r="C2792" s="661" t="e">
        <f aca="false">IF(A2792="","",IF(#REF!+'Plano Prestação Mensal Proposta'!A2792&gt;120,0,ROUND(IF(B2792&gt;0.045,(0.045*0.5),(0.5)*B2792),7)))</f>
        <v>#REF!</v>
      </c>
      <c r="D2792" s="661" t="e">
        <f aca="false">IF(A2792="","",+B2792-C2792)</f>
        <v>#REF!</v>
      </c>
      <c r="E2792" s="662" t="e">
        <f aca="false">IF(A2792="","",IF(F2791="","",+E2791-F2791))</f>
        <v>#REF!</v>
      </c>
      <c r="F2792" s="662" t="e">
        <f aca="false">IF(A2792="","",IF(J2792="","",+J2792-H2792))</f>
        <v>#REF!</v>
      </c>
      <c r="G2792" s="662" t="e">
        <f aca="false">IF(A2792="","",IF(E2792="","",ROUND(+E2792*((1+B2792)^(1/12)-1),2)))</f>
        <v>#REF!</v>
      </c>
      <c r="H2792" s="662" t="e">
        <f aca="false">IF(A2792="","",IF(E2792="","",ROUND(+E2792*((1+D2792)^(1/12)-1),2)))</f>
        <v>#REF!</v>
      </c>
      <c r="I2792" s="662" t="e">
        <f aca="false">IF(A2792="","",+G2792-H2792)</f>
        <v>#REF!</v>
      </c>
      <c r="J2792" s="662" t="e">
        <f aca="false">IF(A2792="","",IF(#REF!="","",PMT((1+D2792)^(1/12)-1,(#REF!*12)-A2792+1,-E2792)))</f>
        <v>#REF!</v>
      </c>
    </row>
    <row r="2793" customFormat="false" ht="14.25" hidden="false" customHeight="false" outlineLevel="0" collapsed="false">
      <c r="A2793" s="660" t="e">
        <f aca="false">IF(A2792="","",IF(A2792=#REF!*12,"",+A2792+1))</f>
        <v>#REF!</v>
      </c>
      <c r="B2793" s="661" t="e">
        <f aca="false">IF(A2793="","",+B2792)</f>
        <v>#REF!</v>
      </c>
      <c r="C2793" s="661" t="e">
        <f aca="false">IF(A2793="","",IF(#REF!+'Plano Prestação Mensal Proposta'!A2793&gt;120,0,ROUND(IF(B2793&gt;0.045,(0.045*0.5),(0.5)*B2793),7)))</f>
        <v>#REF!</v>
      </c>
      <c r="D2793" s="661" t="e">
        <f aca="false">IF(A2793="","",+B2793-C2793)</f>
        <v>#REF!</v>
      </c>
      <c r="E2793" s="662" t="e">
        <f aca="false">IF(A2793="","",IF(F2792="","",+E2792-F2792))</f>
        <v>#REF!</v>
      </c>
      <c r="F2793" s="662" t="e">
        <f aca="false">IF(A2793="","",IF(J2793="","",+J2793-H2793))</f>
        <v>#REF!</v>
      </c>
      <c r="G2793" s="662" t="e">
        <f aca="false">IF(A2793="","",IF(E2793="","",ROUND(+E2793*((1+B2793)^(1/12)-1),2)))</f>
        <v>#REF!</v>
      </c>
      <c r="H2793" s="662" t="e">
        <f aca="false">IF(A2793="","",IF(E2793="","",ROUND(+E2793*((1+D2793)^(1/12)-1),2)))</f>
        <v>#REF!</v>
      </c>
      <c r="I2793" s="662" t="e">
        <f aca="false">IF(A2793="","",+G2793-H2793)</f>
        <v>#REF!</v>
      </c>
      <c r="J2793" s="662" t="e">
        <f aca="false">IF(A2793="","",IF(#REF!="","",PMT((1+D2793)^(1/12)-1,(#REF!*12)-A2793+1,-E2793)))</f>
        <v>#REF!</v>
      </c>
    </row>
    <row r="2794" customFormat="false" ht="14.25" hidden="false" customHeight="false" outlineLevel="0" collapsed="false">
      <c r="A2794" s="660" t="e">
        <f aca="false">IF(A2793="","",IF(A2793=#REF!*12,"",+A2793+1))</f>
        <v>#REF!</v>
      </c>
      <c r="B2794" s="661" t="e">
        <f aca="false">IF(A2794="","",+B2793)</f>
        <v>#REF!</v>
      </c>
      <c r="C2794" s="661" t="e">
        <f aca="false">IF(A2794="","",IF(#REF!+'Plano Prestação Mensal Proposta'!A2794&gt;120,0,ROUND(IF(B2794&gt;0.045,(0.045*0.5),(0.5)*B2794),7)))</f>
        <v>#REF!</v>
      </c>
      <c r="D2794" s="661" t="e">
        <f aca="false">IF(A2794="","",+B2794-C2794)</f>
        <v>#REF!</v>
      </c>
      <c r="E2794" s="662" t="e">
        <f aca="false">IF(A2794="","",IF(F2793="","",+E2793-F2793))</f>
        <v>#REF!</v>
      </c>
      <c r="F2794" s="662" t="e">
        <f aca="false">IF(A2794="","",IF(J2794="","",+J2794-H2794))</f>
        <v>#REF!</v>
      </c>
      <c r="G2794" s="662" t="e">
        <f aca="false">IF(A2794="","",IF(E2794="","",ROUND(+E2794*((1+B2794)^(1/12)-1),2)))</f>
        <v>#REF!</v>
      </c>
      <c r="H2794" s="662" t="e">
        <f aca="false">IF(A2794="","",IF(E2794="","",ROUND(+E2794*((1+D2794)^(1/12)-1),2)))</f>
        <v>#REF!</v>
      </c>
      <c r="I2794" s="662" t="e">
        <f aca="false">IF(A2794="","",+G2794-H2794)</f>
        <v>#REF!</v>
      </c>
      <c r="J2794" s="662" t="e">
        <f aca="false">IF(A2794="","",IF(#REF!="","",PMT((1+D2794)^(1/12)-1,(#REF!*12)-A2794+1,-E2794)))</f>
        <v>#REF!</v>
      </c>
    </row>
    <row r="2795" customFormat="false" ht="14.25" hidden="false" customHeight="false" outlineLevel="0" collapsed="false">
      <c r="A2795" s="660" t="e">
        <f aca="false">IF(A2794="","",IF(A2794=#REF!*12,"",+A2794+1))</f>
        <v>#REF!</v>
      </c>
      <c r="B2795" s="661" t="e">
        <f aca="false">IF(A2795="","",+B2794)</f>
        <v>#REF!</v>
      </c>
      <c r="C2795" s="661" t="e">
        <f aca="false">IF(A2795="","",IF(#REF!+'Plano Prestação Mensal Proposta'!A2795&gt;120,0,ROUND(IF(B2795&gt;0.045,(0.045*0.5),(0.5)*B2795),7)))</f>
        <v>#REF!</v>
      </c>
      <c r="D2795" s="661" t="e">
        <f aca="false">IF(A2795="","",+B2795-C2795)</f>
        <v>#REF!</v>
      </c>
      <c r="E2795" s="662" t="e">
        <f aca="false">IF(A2795="","",IF(F2794="","",+E2794-F2794))</f>
        <v>#REF!</v>
      </c>
      <c r="F2795" s="662" t="e">
        <f aca="false">IF(A2795="","",IF(J2795="","",+J2795-H2795))</f>
        <v>#REF!</v>
      </c>
      <c r="G2795" s="662" t="e">
        <f aca="false">IF(A2795="","",IF(E2795="","",ROUND(+E2795*((1+B2795)^(1/12)-1),2)))</f>
        <v>#REF!</v>
      </c>
      <c r="H2795" s="662" t="e">
        <f aca="false">IF(A2795="","",IF(E2795="","",ROUND(+E2795*((1+D2795)^(1/12)-1),2)))</f>
        <v>#REF!</v>
      </c>
      <c r="I2795" s="662" t="e">
        <f aca="false">IF(A2795="","",+G2795-H2795)</f>
        <v>#REF!</v>
      </c>
      <c r="J2795" s="662" t="e">
        <f aca="false">IF(A2795="","",IF(#REF!="","",PMT((1+D2795)^(1/12)-1,(#REF!*12)-A2795+1,-E2795)))</f>
        <v>#REF!</v>
      </c>
    </row>
    <row r="2796" customFormat="false" ht="14.25" hidden="false" customHeight="false" outlineLevel="0" collapsed="false">
      <c r="A2796" s="660" t="e">
        <f aca="false">IF(A2795="","",IF(A2795=#REF!*12,"",+A2795+1))</f>
        <v>#REF!</v>
      </c>
      <c r="B2796" s="661" t="e">
        <f aca="false">IF(A2796="","",+B2795)</f>
        <v>#REF!</v>
      </c>
      <c r="C2796" s="661" t="e">
        <f aca="false">IF(A2796="","",IF(#REF!+'Plano Prestação Mensal Proposta'!A2796&gt;120,0,ROUND(IF(B2796&gt;0.045,(0.045*0.5),(0.5)*B2796),7)))</f>
        <v>#REF!</v>
      </c>
      <c r="D2796" s="661" t="e">
        <f aca="false">IF(A2796="","",+B2796-C2796)</f>
        <v>#REF!</v>
      </c>
      <c r="E2796" s="662" t="e">
        <f aca="false">IF(A2796="","",IF(F2795="","",+E2795-F2795))</f>
        <v>#REF!</v>
      </c>
      <c r="F2796" s="662" t="e">
        <f aca="false">IF(A2796="","",IF(J2796="","",+J2796-H2796))</f>
        <v>#REF!</v>
      </c>
      <c r="G2796" s="662" t="e">
        <f aca="false">IF(A2796="","",IF(E2796="","",ROUND(+E2796*((1+B2796)^(1/12)-1),2)))</f>
        <v>#REF!</v>
      </c>
      <c r="H2796" s="662" t="e">
        <f aca="false">IF(A2796="","",IF(E2796="","",ROUND(+E2796*((1+D2796)^(1/12)-1),2)))</f>
        <v>#REF!</v>
      </c>
      <c r="I2796" s="662" t="e">
        <f aca="false">IF(A2796="","",+G2796-H2796)</f>
        <v>#REF!</v>
      </c>
      <c r="J2796" s="662" t="e">
        <f aca="false">IF(A2796="","",IF(#REF!="","",PMT((1+D2796)^(1/12)-1,(#REF!*12)-A2796+1,-E2796)))</f>
        <v>#REF!</v>
      </c>
    </row>
    <row r="2797" customFormat="false" ht="14.25" hidden="false" customHeight="false" outlineLevel="0" collapsed="false">
      <c r="A2797" s="660" t="e">
        <f aca="false">IF(A2796="","",IF(A2796=#REF!*12,"",+A2796+1))</f>
        <v>#REF!</v>
      </c>
      <c r="B2797" s="661" t="e">
        <f aca="false">IF(A2797="","",+B2796)</f>
        <v>#REF!</v>
      </c>
      <c r="C2797" s="661" t="e">
        <f aca="false">IF(A2797="","",IF(#REF!+'Plano Prestação Mensal Proposta'!A2797&gt;120,0,ROUND(IF(B2797&gt;0.045,(0.045*0.5),(0.5)*B2797),7)))</f>
        <v>#REF!</v>
      </c>
      <c r="D2797" s="661" t="e">
        <f aca="false">IF(A2797="","",+B2797-C2797)</f>
        <v>#REF!</v>
      </c>
      <c r="E2797" s="662" t="e">
        <f aca="false">IF(A2797="","",IF(F2796="","",+E2796-F2796))</f>
        <v>#REF!</v>
      </c>
      <c r="F2797" s="662" t="e">
        <f aca="false">IF(A2797="","",IF(J2797="","",+J2797-H2797))</f>
        <v>#REF!</v>
      </c>
      <c r="G2797" s="662" t="e">
        <f aca="false">IF(A2797="","",IF(E2797="","",ROUND(+E2797*((1+B2797)^(1/12)-1),2)))</f>
        <v>#REF!</v>
      </c>
      <c r="H2797" s="662" t="e">
        <f aca="false">IF(A2797="","",IF(E2797="","",ROUND(+E2797*((1+D2797)^(1/12)-1),2)))</f>
        <v>#REF!</v>
      </c>
      <c r="I2797" s="662" t="e">
        <f aca="false">IF(A2797="","",+G2797-H2797)</f>
        <v>#REF!</v>
      </c>
      <c r="J2797" s="662" t="e">
        <f aca="false">IF(A2797="","",IF(#REF!="","",PMT((1+D2797)^(1/12)-1,(#REF!*12)-A2797+1,-E2797)))</f>
        <v>#REF!</v>
      </c>
    </row>
    <row r="2798" customFormat="false" ht="14.25" hidden="false" customHeight="false" outlineLevel="0" collapsed="false">
      <c r="A2798" s="660" t="e">
        <f aca="false">IF(A2797="","",IF(A2797=#REF!*12,"",+A2797+1))</f>
        <v>#REF!</v>
      </c>
      <c r="B2798" s="661" t="e">
        <f aca="false">IF(A2798="","",+B2797)</f>
        <v>#REF!</v>
      </c>
      <c r="C2798" s="661" t="e">
        <f aca="false">IF(A2798="","",IF(#REF!+'Plano Prestação Mensal Proposta'!A2798&gt;120,0,ROUND(IF(B2798&gt;0.045,(0.045*0.5),(0.5)*B2798),7)))</f>
        <v>#REF!</v>
      </c>
      <c r="D2798" s="661" t="e">
        <f aca="false">IF(A2798="","",+B2798-C2798)</f>
        <v>#REF!</v>
      </c>
      <c r="E2798" s="662" t="e">
        <f aca="false">IF(A2798="","",IF(F2797="","",+E2797-F2797))</f>
        <v>#REF!</v>
      </c>
      <c r="F2798" s="662" t="e">
        <f aca="false">IF(A2798="","",IF(J2798="","",+J2798-H2798))</f>
        <v>#REF!</v>
      </c>
      <c r="G2798" s="662" t="e">
        <f aca="false">IF(A2798="","",IF(E2798="","",ROUND(+E2798*((1+B2798)^(1/12)-1),2)))</f>
        <v>#REF!</v>
      </c>
      <c r="H2798" s="662" t="e">
        <f aca="false">IF(A2798="","",IF(E2798="","",ROUND(+E2798*((1+D2798)^(1/12)-1),2)))</f>
        <v>#REF!</v>
      </c>
      <c r="I2798" s="662" t="e">
        <f aca="false">IF(A2798="","",+G2798-H2798)</f>
        <v>#REF!</v>
      </c>
      <c r="J2798" s="662" t="e">
        <f aca="false">IF(A2798="","",IF(#REF!="","",PMT((1+D2798)^(1/12)-1,(#REF!*12)-A2798+1,-E2798)))</f>
        <v>#REF!</v>
      </c>
    </row>
    <row r="2799" customFormat="false" ht="14.25" hidden="false" customHeight="false" outlineLevel="0" collapsed="false">
      <c r="A2799" s="660" t="e">
        <f aca="false">IF(A2798="","",IF(A2798=#REF!*12,"",+A2798+1))</f>
        <v>#REF!</v>
      </c>
      <c r="B2799" s="661" t="e">
        <f aca="false">IF(A2799="","",+B2798)</f>
        <v>#REF!</v>
      </c>
      <c r="C2799" s="661" t="e">
        <f aca="false">IF(A2799="","",IF(#REF!+'Plano Prestação Mensal Proposta'!A2799&gt;120,0,ROUND(IF(B2799&gt;0.045,(0.045*0.5),(0.5)*B2799),7)))</f>
        <v>#REF!</v>
      </c>
      <c r="D2799" s="661" t="e">
        <f aca="false">IF(A2799="","",+B2799-C2799)</f>
        <v>#REF!</v>
      </c>
      <c r="E2799" s="662" t="e">
        <f aca="false">IF(A2799="","",IF(F2798="","",+E2798-F2798))</f>
        <v>#REF!</v>
      </c>
      <c r="F2799" s="662" t="e">
        <f aca="false">IF(A2799="","",IF(J2799="","",+J2799-H2799))</f>
        <v>#REF!</v>
      </c>
      <c r="G2799" s="662" t="e">
        <f aca="false">IF(A2799="","",IF(E2799="","",ROUND(+E2799*((1+B2799)^(1/12)-1),2)))</f>
        <v>#REF!</v>
      </c>
      <c r="H2799" s="662" t="e">
        <f aca="false">IF(A2799="","",IF(E2799="","",ROUND(+E2799*((1+D2799)^(1/12)-1),2)))</f>
        <v>#REF!</v>
      </c>
      <c r="I2799" s="662" t="e">
        <f aca="false">IF(A2799="","",+G2799-H2799)</f>
        <v>#REF!</v>
      </c>
      <c r="J2799" s="662" t="e">
        <f aca="false">IF(A2799="","",IF(#REF!="","",PMT((1+D2799)^(1/12)-1,(#REF!*12)-A2799+1,-E2799)))</f>
        <v>#REF!</v>
      </c>
    </row>
    <row r="2800" customFormat="false" ht="14.25" hidden="false" customHeight="false" outlineLevel="0" collapsed="false">
      <c r="A2800" s="660" t="e">
        <f aca="false">IF(A2799="","",IF(A2799=#REF!*12,"",+A2799+1))</f>
        <v>#REF!</v>
      </c>
      <c r="B2800" s="661" t="e">
        <f aca="false">IF(A2800="","",+B2799)</f>
        <v>#REF!</v>
      </c>
      <c r="C2800" s="661" t="e">
        <f aca="false">IF(A2800="","",IF(#REF!+'Plano Prestação Mensal Proposta'!A2800&gt;120,0,ROUND(IF(B2800&gt;0.045,(0.045*0.5),(0.5)*B2800),7)))</f>
        <v>#REF!</v>
      </c>
      <c r="D2800" s="661" t="e">
        <f aca="false">IF(A2800="","",+B2800-C2800)</f>
        <v>#REF!</v>
      </c>
      <c r="E2800" s="662" t="e">
        <f aca="false">IF(A2800="","",IF(F2799="","",+E2799-F2799))</f>
        <v>#REF!</v>
      </c>
      <c r="F2800" s="662" t="e">
        <f aca="false">IF(A2800="","",IF(J2800="","",+J2800-H2800))</f>
        <v>#REF!</v>
      </c>
      <c r="G2800" s="662" t="e">
        <f aca="false">IF(A2800="","",IF(E2800="","",ROUND(+E2800*((1+B2800)^(1/12)-1),2)))</f>
        <v>#REF!</v>
      </c>
      <c r="H2800" s="662" t="e">
        <f aca="false">IF(A2800="","",IF(E2800="","",ROUND(+E2800*((1+D2800)^(1/12)-1),2)))</f>
        <v>#REF!</v>
      </c>
      <c r="I2800" s="662" t="e">
        <f aca="false">IF(A2800="","",+G2800-H2800)</f>
        <v>#REF!</v>
      </c>
      <c r="J2800" s="662" t="e">
        <f aca="false">IF(A2800="","",IF(#REF!="","",PMT((1+D2800)^(1/12)-1,(#REF!*12)-A2800+1,-E2800)))</f>
        <v>#REF!</v>
      </c>
    </row>
    <row r="2801" customFormat="false" ht="14.25" hidden="false" customHeight="false" outlineLevel="0" collapsed="false">
      <c r="A2801" s="660" t="e">
        <f aca="false">IF(A2800="","",IF(A2800=#REF!*12,"",+A2800+1))</f>
        <v>#REF!</v>
      </c>
      <c r="B2801" s="661" t="e">
        <f aca="false">IF(A2801="","",+B2800)</f>
        <v>#REF!</v>
      </c>
      <c r="C2801" s="661" t="e">
        <f aca="false">IF(A2801="","",IF(#REF!+'Plano Prestação Mensal Proposta'!A2801&gt;120,0,ROUND(IF(B2801&gt;0.045,(0.045*0.5),(0.5)*B2801),7)))</f>
        <v>#REF!</v>
      </c>
      <c r="D2801" s="661" t="e">
        <f aca="false">IF(A2801="","",+B2801-C2801)</f>
        <v>#REF!</v>
      </c>
      <c r="E2801" s="662" t="e">
        <f aca="false">IF(A2801="","",IF(F2800="","",+E2800-F2800))</f>
        <v>#REF!</v>
      </c>
      <c r="F2801" s="662" t="e">
        <f aca="false">IF(A2801="","",IF(J2801="","",+J2801-H2801))</f>
        <v>#REF!</v>
      </c>
      <c r="G2801" s="662" t="e">
        <f aca="false">IF(A2801="","",IF(E2801="","",ROUND(+E2801*((1+B2801)^(1/12)-1),2)))</f>
        <v>#REF!</v>
      </c>
      <c r="H2801" s="662" t="e">
        <f aca="false">IF(A2801="","",IF(E2801="","",ROUND(+E2801*((1+D2801)^(1/12)-1),2)))</f>
        <v>#REF!</v>
      </c>
      <c r="I2801" s="662" t="e">
        <f aca="false">IF(A2801="","",+G2801-H2801)</f>
        <v>#REF!</v>
      </c>
      <c r="J2801" s="662" t="e">
        <f aca="false">IF(A2801="","",IF(#REF!="","",PMT((1+D2801)^(1/12)-1,(#REF!*12)-A2801+1,-E2801)))</f>
        <v>#REF!</v>
      </c>
    </row>
    <row r="2802" customFormat="false" ht="14.25" hidden="false" customHeight="false" outlineLevel="0" collapsed="false">
      <c r="A2802" s="660" t="e">
        <f aca="false">IF(A2801="","",IF(A2801=#REF!*12,"",+A2801+1))</f>
        <v>#REF!</v>
      </c>
      <c r="B2802" s="661" t="e">
        <f aca="false">IF(A2802="","",+B2801)</f>
        <v>#REF!</v>
      </c>
      <c r="C2802" s="661" t="e">
        <f aca="false">IF(A2802="","",IF(#REF!+'Plano Prestação Mensal Proposta'!A2802&gt;120,0,ROUND(IF(B2802&gt;0.045,(0.045*0.5),(0.5)*B2802),7)))</f>
        <v>#REF!</v>
      </c>
      <c r="D2802" s="661" t="e">
        <f aca="false">IF(A2802="","",+B2802-C2802)</f>
        <v>#REF!</v>
      </c>
      <c r="E2802" s="662" t="e">
        <f aca="false">IF(A2802="","",IF(F2801="","",+E2801-F2801))</f>
        <v>#REF!</v>
      </c>
      <c r="F2802" s="662" t="e">
        <f aca="false">IF(A2802="","",IF(J2802="","",+J2802-H2802))</f>
        <v>#REF!</v>
      </c>
      <c r="G2802" s="662" t="e">
        <f aca="false">IF(A2802="","",IF(E2802="","",ROUND(+E2802*((1+B2802)^(1/12)-1),2)))</f>
        <v>#REF!</v>
      </c>
      <c r="H2802" s="662" t="e">
        <f aca="false">IF(A2802="","",IF(E2802="","",ROUND(+E2802*((1+D2802)^(1/12)-1),2)))</f>
        <v>#REF!</v>
      </c>
      <c r="I2802" s="662" t="e">
        <f aca="false">IF(A2802="","",+G2802-H2802)</f>
        <v>#REF!</v>
      </c>
      <c r="J2802" s="662" t="e">
        <f aca="false">IF(A2802="","",IF(#REF!="","",PMT((1+D2802)^(1/12)-1,(#REF!*12)-A2802+1,-E2802)))</f>
        <v>#REF!</v>
      </c>
    </row>
    <row r="2803" customFormat="false" ht="14.25" hidden="false" customHeight="false" outlineLevel="0" collapsed="false">
      <c r="A2803" s="660" t="e">
        <f aca="false">IF(A2802="","",IF(A2802=#REF!*12,"",+A2802+1))</f>
        <v>#REF!</v>
      </c>
      <c r="B2803" s="661" t="e">
        <f aca="false">IF(A2803="","",+B2802)</f>
        <v>#REF!</v>
      </c>
      <c r="C2803" s="661" t="e">
        <f aca="false">IF(A2803="","",IF(#REF!+'Plano Prestação Mensal Proposta'!A2803&gt;120,0,ROUND(IF(B2803&gt;0.045,(0.045*0.5),(0.5)*B2803),7)))</f>
        <v>#REF!</v>
      </c>
      <c r="D2803" s="661" t="e">
        <f aca="false">IF(A2803="","",+B2803-C2803)</f>
        <v>#REF!</v>
      </c>
      <c r="E2803" s="662" t="e">
        <f aca="false">IF(A2803="","",IF(F2802="","",+E2802-F2802))</f>
        <v>#REF!</v>
      </c>
      <c r="F2803" s="662" t="e">
        <f aca="false">IF(A2803="","",IF(J2803="","",+J2803-H2803))</f>
        <v>#REF!</v>
      </c>
      <c r="G2803" s="662" t="e">
        <f aca="false">IF(A2803="","",IF(E2803="","",ROUND(+E2803*((1+B2803)^(1/12)-1),2)))</f>
        <v>#REF!</v>
      </c>
      <c r="H2803" s="662" t="e">
        <f aca="false">IF(A2803="","",IF(E2803="","",ROUND(+E2803*((1+D2803)^(1/12)-1),2)))</f>
        <v>#REF!</v>
      </c>
      <c r="I2803" s="662" t="e">
        <f aca="false">IF(A2803="","",+G2803-H2803)</f>
        <v>#REF!</v>
      </c>
      <c r="J2803" s="662" t="e">
        <f aca="false">IF(A2803="","",IF(#REF!="","",PMT((1+D2803)^(1/12)-1,(#REF!*12)-A2803+1,-E2803)))</f>
        <v>#REF!</v>
      </c>
    </row>
    <row r="2804" customFormat="false" ht="14.25" hidden="false" customHeight="false" outlineLevel="0" collapsed="false">
      <c r="A2804" s="660" t="e">
        <f aca="false">IF(A2803="","",IF(A2803=#REF!*12,"",+A2803+1))</f>
        <v>#REF!</v>
      </c>
      <c r="B2804" s="661" t="e">
        <f aca="false">IF(A2804="","",+B2803)</f>
        <v>#REF!</v>
      </c>
      <c r="C2804" s="661" t="e">
        <f aca="false">IF(A2804="","",IF(#REF!+'Plano Prestação Mensal Proposta'!A2804&gt;120,0,ROUND(IF(B2804&gt;0.045,(0.045*0.5),(0.5)*B2804),7)))</f>
        <v>#REF!</v>
      </c>
      <c r="D2804" s="661" t="e">
        <f aca="false">IF(A2804="","",+B2804-C2804)</f>
        <v>#REF!</v>
      </c>
      <c r="E2804" s="662" t="e">
        <f aca="false">IF(A2804="","",IF(F2803="","",+E2803-F2803))</f>
        <v>#REF!</v>
      </c>
      <c r="F2804" s="662" t="e">
        <f aca="false">IF(A2804="","",IF(J2804="","",+J2804-H2804))</f>
        <v>#REF!</v>
      </c>
      <c r="G2804" s="662" t="e">
        <f aca="false">IF(A2804="","",IF(E2804="","",ROUND(+E2804*((1+B2804)^(1/12)-1),2)))</f>
        <v>#REF!</v>
      </c>
      <c r="H2804" s="662" t="e">
        <f aca="false">IF(A2804="","",IF(E2804="","",ROUND(+E2804*((1+D2804)^(1/12)-1),2)))</f>
        <v>#REF!</v>
      </c>
      <c r="I2804" s="662" t="e">
        <f aca="false">IF(A2804="","",+G2804-H2804)</f>
        <v>#REF!</v>
      </c>
      <c r="J2804" s="662" t="e">
        <f aca="false">IF(A2804="","",IF(#REF!="","",PMT((1+D2804)^(1/12)-1,(#REF!*12)-A2804+1,-E2804)))</f>
        <v>#REF!</v>
      </c>
    </row>
    <row r="2805" customFormat="false" ht="14.25" hidden="false" customHeight="false" outlineLevel="0" collapsed="false">
      <c r="A2805" s="660" t="e">
        <f aca="false">IF(A2804="","",IF(A2804=#REF!*12,"",+A2804+1))</f>
        <v>#REF!</v>
      </c>
      <c r="B2805" s="661" t="e">
        <f aca="false">IF(A2805="","",+B2804)</f>
        <v>#REF!</v>
      </c>
      <c r="C2805" s="661" t="e">
        <f aca="false">IF(A2805="","",IF(#REF!+'Plano Prestação Mensal Proposta'!A2805&gt;120,0,ROUND(IF(B2805&gt;0.045,(0.045*0.5),(0.5)*B2805),7)))</f>
        <v>#REF!</v>
      </c>
      <c r="D2805" s="661" t="e">
        <f aca="false">IF(A2805="","",+B2805-C2805)</f>
        <v>#REF!</v>
      </c>
      <c r="E2805" s="662" t="e">
        <f aca="false">IF(A2805="","",IF(F2804="","",+E2804-F2804))</f>
        <v>#REF!</v>
      </c>
      <c r="F2805" s="662" t="e">
        <f aca="false">IF(A2805="","",IF(J2805="","",+J2805-H2805))</f>
        <v>#REF!</v>
      </c>
      <c r="G2805" s="662" t="e">
        <f aca="false">IF(A2805="","",IF(E2805="","",ROUND(+E2805*((1+B2805)^(1/12)-1),2)))</f>
        <v>#REF!</v>
      </c>
      <c r="H2805" s="662" t="e">
        <f aca="false">IF(A2805="","",IF(E2805="","",ROUND(+E2805*((1+D2805)^(1/12)-1),2)))</f>
        <v>#REF!</v>
      </c>
      <c r="I2805" s="662" t="e">
        <f aca="false">IF(A2805="","",+G2805-H2805)</f>
        <v>#REF!</v>
      </c>
      <c r="J2805" s="662" t="e">
        <f aca="false">IF(A2805="","",IF(#REF!="","",PMT((1+D2805)^(1/12)-1,(#REF!*12)-A2805+1,-E2805)))</f>
        <v>#REF!</v>
      </c>
    </row>
    <row r="2806" customFormat="false" ht="14.25" hidden="false" customHeight="false" outlineLevel="0" collapsed="false">
      <c r="A2806" s="660" t="e">
        <f aca="false">IF(A2805="","",IF(A2805=#REF!*12,"",+A2805+1))</f>
        <v>#REF!</v>
      </c>
      <c r="B2806" s="661" t="e">
        <f aca="false">IF(A2806="","",+B2805)</f>
        <v>#REF!</v>
      </c>
      <c r="C2806" s="661" t="e">
        <f aca="false">IF(A2806="","",IF(#REF!+'Plano Prestação Mensal Proposta'!A2806&gt;120,0,ROUND(IF(B2806&gt;0.045,(0.045*0.5),(0.5)*B2806),7)))</f>
        <v>#REF!</v>
      </c>
      <c r="D2806" s="661" t="e">
        <f aca="false">IF(A2806="","",+B2806-C2806)</f>
        <v>#REF!</v>
      </c>
      <c r="E2806" s="662" t="e">
        <f aca="false">IF(A2806="","",IF(F2805="","",+E2805-F2805))</f>
        <v>#REF!</v>
      </c>
      <c r="F2806" s="662" t="e">
        <f aca="false">IF(A2806="","",IF(J2806="","",+J2806-H2806))</f>
        <v>#REF!</v>
      </c>
      <c r="G2806" s="662" t="e">
        <f aca="false">IF(A2806="","",IF(E2806="","",ROUND(+E2806*((1+B2806)^(1/12)-1),2)))</f>
        <v>#REF!</v>
      </c>
      <c r="H2806" s="662" t="e">
        <f aca="false">IF(A2806="","",IF(E2806="","",ROUND(+E2806*((1+D2806)^(1/12)-1),2)))</f>
        <v>#REF!</v>
      </c>
      <c r="I2806" s="662" t="e">
        <f aca="false">IF(A2806="","",+G2806-H2806)</f>
        <v>#REF!</v>
      </c>
      <c r="J2806" s="662" t="e">
        <f aca="false">IF(A2806="","",IF(#REF!="","",PMT((1+D2806)^(1/12)-1,(#REF!*12)-A2806+1,-E2806)))</f>
        <v>#REF!</v>
      </c>
    </row>
    <row r="2807" customFormat="false" ht="14.25" hidden="false" customHeight="false" outlineLevel="0" collapsed="false">
      <c r="A2807" s="660" t="e">
        <f aca="false">IF(A2806="","",IF(A2806=#REF!*12,"",+A2806+1))</f>
        <v>#REF!</v>
      </c>
      <c r="B2807" s="661" t="e">
        <f aca="false">IF(A2807="","",+B2806)</f>
        <v>#REF!</v>
      </c>
      <c r="C2807" s="661" t="e">
        <f aca="false">IF(A2807="","",IF(#REF!+'Plano Prestação Mensal Proposta'!A2807&gt;120,0,ROUND(IF(B2807&gt;0.045,(0.045*0.5),(0.5)*B2807),7)))</f>
        <v>#REF!</v>
      </c>
      <c r="D2807" s="661" t="e">
        <f aca="false">IF(A2807="","",+B2807-C2807)</f>
        <v>#REF!</v>
      </c>
      <c r="E2807" s="662" t="e">
        <f aca="false">IF(A2807="","",IF(F2806="","",+E2806-F2806))</f>
        <v>#REF!</v>
      </c>
      <c r="F2807" s="662" t="e">
        <f aca="false">IF(A2807="","",IF(J2807="","",+J2807-H2807))</f>
        <v>#REF!</v>
      </c>
      <c r="G2807" s="662" t="e">
        <f aca="false">IF(A2807="","",IF(E2807="","",ROUND(+E2807*((1+B2807)^(1/12)-1),2)))</f>
        <v>#REF!</v>
      </c>
      <c r="H2807" s="662" t="e">
        <f aca="false">IF(A2807="","",IF(E2807="","",ROUND(+E2807*((1+D2807)^(1/12)-1),2)))</f>
        <v>#REF!</v>
      </c>
      <c r="I2807" s="662" t="e">
        <f aca="false">IF(A2807="","",+G2807-H2807)</f>
        <v>#REF!</v>
      </c>
      <c r="J2807" s="662" t="e">
        <f aca="false">IF(A2807="","",IF(#REF!="","",PMT((1+D2807)^(1/12)-1,(#REF!*12)-A2807+1,-E2807)))</f>
        <v>#REF!</v>
      </c>
    </row>
    <row r="2808" customFormat="false" ht="14.25" hidden="false" customHeight="false" outlineLevel="0" collapsed="false">
      <c r="A2808" s="660" t="e">
        <f aca="false">IF(A2807="","",IF(A2807=#REF!*12,"",+A2807+1))</f>
        <v>#REF!</v>
      </c>
      <c r="B2808" s="661" t="e">
        <f aca="false">IF(A2808="","",+B2807)</f>
        <v>#REF!</v>
      </c>
      <c r="C2808" s="661" t="e">
        <f aca="false">IF(A2808="","",IF(#REF!+'Plano Prestação Mensal Proposta'!A2808&gt;120,0,ROUND(IF(B2808&gt;0.045,(0.045*0.5),(0.5)*B2808),7)))</f>
        <v>#REF!</v>
      </c>
      <c r="D2808" s="661" t="e">
        <f aca="false">IF(A2808="","",+B2808-C2808)</f>
        <v>#REF!</v>
      </c>
      <c r="E2808" s="662" t="e">
        <f aca="false">IF(A2808="","",IF(F2807="","",+E2807-F2807))</f>
        <v>#REF!</v>
      </c>
      <c r="F2808" s="662" t="e">
        <f aca="false">IF(A2808="","",IF(J2808="","",+J2808-H2808))</f>
        <v>#REF!</v>
      </c>
      <c r="G2808" s="662" t="e">
        <f aca="false">IF(A2808="","",IF(E2808="","",ROUND(+E2808*((1+B2808)^(1/12)-1),2)))</f>
        <v>#REF!</v>
      </c>
      <c r="H2808" s="662" t="e">
        <f aca="false">IF(A2808="","",IF(E2808="","",ROUND(+E2808*((1+D2808)^(1/12)-1),2)))</f>
        <v>#REF!</v>
      </c>
      <c r="I2808" s="662" t="e">
        <f aca="false">IF(A2808="","",+G2808-H2808)</f>
        <v>#REF!</v>
      </c>
      <c r="J2808" s="662" t="e">
        <f aca="false">IF(A2808="","",IF(#REF!="","",PMT((1+D2808)^(1/12)-1,(#REF!*12)-A2808+1,-E2808)))</f>
        <v>#REF!</v>
      </c>
    </row>
    <row r="2809" customFormat="false" ht="14.25" hidden="false" customHeight="false" outlineLevel="0" collapsed="false">
      <c r="A2809" s="660" t="e">
        <f aca="false">IF(A2808="","",IF(A2808=#REF!*12,"",+A2808+1))</f>
        <v>#REF!</v>
      </c>
      <c r="B2809" s="661" t="e">
        <f aca="false">IF(A2809="","",+B2808)</f>
        <v>#REF!</v>
      </c>
      <c r="C2809" s="661" t="e">
        <f aca="false">IF(A2809="","",IF(#REF!+'Plano Prestação Mensal Proposta'!A2809&gt;120,0,ROUND(IF(B2809&gt;0.045,(0.045*0.5),(0.5)*B2809),7)))</f>
        <v>#REF!</v>
      </c>
      <c r="D2809" s="661" t="e">
        <f aca="false">IF(A2809="","",+B2809-C2809)</f>
        <v>#REF!</v>
      </c>
      <c r="E2809" s="662" t="e">
        <f aca="false">IF(A2809="","",IF(F2808="","",+E2808-F2808))</f>
        <v>#REF!</v>
      </c>
      <c r="F2809" s="662" t="e">
        <f aca="false">IF(A2809="","",IF(J2809="","",+J2809-H2809))</f>
        <v>#REF!</v>
      </c>
      <c r="G2809" s="662" t="e">
        <f aca="false">IF(A2809="","",IF(E2809="","",ROUND(+E2809*((1+B2809)^(1/12)-1),2)))</f>
        <v>#REF!</v>
      </c>
      <c r="H2809" s="662" t="e">
        <f aca="false">IF(A2809="","",IF(E2809="","",ROUND(+E2809*((1+D2809)^(1/12)-1),2)))</f>
        <v>#REF!</v>
      </c>
      <c r="I2809" s="662" t="e">
        <f aca="false">IF(A2809="","",+G2809-H2809)</f>
        <v>#REF!</v>
      </c>
      <c r="J2809" s="662" t="e">
        <f aca="false">IF(A2809="","",IF(#REF!="","",PMT((1+D2809)^(1/12)-1,(#REF!*12)-A2809+1,-E2809)))</f>
        <v>#REF!</v>
      </c>
    </row>
    <row r="2810" customFormat="false" ht="14.25" hidden="false" customHeight="false" outlineLevel="0" collapsed="false">
      <c r="A2810" s="660" t="e">
        <f aca="false">IF(A2809="","",IF(A2809=#REF!*12,"",+A2809+1))</f>
        <v>#REF!</v>
      </c>
      <c r="B2810" s="661" t="e">
        <f aca="false">IF(A2810="","",+B2809)</f>
        <v>#REF!</v>
      </c>
      <c r="C2810" s="661" t="e">
        <f aca="false">IF(A2810="","",IF(#REF!+'Plano Prestação Mensal Proposta'!A2810&gt;120,0,ROUND(IF(B2810&gt;0.045,(0.045*0.5),(0.5)*B2810),7)))</f>
        <v>#REF!</v>
      </c>
      <c r="D2810" s="661" t="e">
        <f aca="false">IF(A2810="","",+B2810-C2810)</f>
        <v>#REF!</v>
      </c>
      <c r="E2810" s="662" t="e">
        <f aca="false">IF(A2810="","",IF(F2809="","",+E2809-F2809))</f>
        <v>#REF!</v>
      </c>
      <c r="F2810" s="662" t="e">
        <f aca="false">IF(A2810="","",IF(J2810="","",+J2810-H2810))</f>
        <v>#REF!</v>
      </c>
      <c r="G2810" s="662" t="e">
        <f aca="false">IF(A2810="","",IF(E2810="","",ROUND(+E2810*((1+B2810)^(1/12)-1),2)))</f>
        <v>#REF!</v>
      </c>
      <c r="H2810" s="662" t="e">
        <f aca="false">IF(A2810="","",IF(E2810="","",ROUND(+E2810*((1+D2810)^(1/12)-1),2)))</f>
        <v>#REF!</v>
      </c>
      <c r="I2810" s="662" t="e">
        <f aca="false">IF(A2810="","",+G2810-H2810)</f>
        <v>#REF!</v>
      </c>
      <c r="J2810" s="662" t="e">
        <f aca="false">IF(A2810="","",IF(#REF!="","",PMT((1+D2810)^(1/12)-1,(#REF!*12)-A2810+1,-E2810)))</f>
        <v>#REF!</v>
      </c>
    </row>
    <row r="2811" customFormat="false" ht="14.25" hidden="false" customHeight="false" outlineLevel="0" collapsed="false">
      <c r="A2811" s="660" t="e">
        <f aca="false">IF(A2810="","",IF(A2810=#REF!*12,"",+A2810+1))</f>
        <v>#REF!</v>
      </c>
      <c r="B2811" s="661" t="e">
        <f aca="false">IF(A2811="","",+B2810)</f>
        <v>#REF!</v>
      </c>
      <c r="C2811" s="661" t="e">
        <f aca="false">IF(A2811="","",IF(#REF!+'Plano Prestação Mensal Proposta'!A2811&gt;120,0,ROUND(IF(B2811&gt;0.045,(0.045*0.5),(0.5)*B2811),7)))</f>
        <v>#REF!</v>
      </c>
      <c r="D2811" s="661" t="e">
        <f aca="false">IF(A2811="","",+B2811-C2811)</f>
        <v>#REF!</v>
      </c>
      <c r="E2811" s="662" t="e">
        <f aca="false">IF(A2811="","",IF(F2810="","",+E2810-F2810))</f>
        <v>#REF!</v>
      </c>
      <c r="F2811" s="662" t="e">
        <f aca="false">IF(A2811="","",IF(J2811="","",+J2811-H2811))</f>
        <v>#REF!</v>
      </c>
      <c r="G2811" s="662" t="e">
        <f aca="false">IF(A2811="","",IF(E2811="","",ROUND(+E2811*((1+B2811)^(1/12)-1),2)))</f>
        <v>#REF!</v>
      </c>
      <c r="H2811" s="662" t="e">
        <f aca="false">IF(A2811="","",IF(E2811="","",ROUND(+E2811*((1+D2811)^(1/12)-1),2)))</f>
        <v>#REF!</v>
      </c>
      <c r="I2811" s="662" t="e">
        <f aca="false">IF(A2811="","",+G2811-H2811)</f>
        <v>#REF!</v>
      </c>
      <c r="J2811" s="662" t="e">
        <f aca="false">IF(A2811="","",IF(#REF!="","",PMT((1+D2811)^(1/12)-1,(#REF!*12)-A2811+1,-E2811)))</f>
        <v>#REF!</v>
      </c>
    </row>
    <row r="2812" customFormat="false" ht="14.25" hidden="false" customHeight="false" outlineLevel="0" collapsed="false">
      <c r="A2812" s="660" t="e">
        <f aca="false">IF(A2811="","",IF(A2811=#REF!*12,"",+A2811+1))</f>
        <v>#REF!</v>
      </c>
      <c r="B2812" s="661" t="e">
        <f aca="false">IF(A2812="","",+B2811)</f>
        <v>#REF!</v>
      </c>
      <c r="C2812" s="661" t="e">
        <f aca="false">IF(A2812="","",IF(#REF!+'Plano Prestação Mensal Proposta'!A2812&gt;120,0,ROUND(IF(B2812&gt;0.045,(0.045*0.5),(0.5)*B2812),7)))</f>
        <v>#REF!</v>
      </c>
      <c r="D2812" s="661" t="e">
        <f aca="false">IF(A2812="","",+B2812-C2812)</f>
        <v>#REF!</v>
      </c>
      <c r="E2812" s="662" t="e">
        <f aca="false">IF(A2812="","",IF(F2811="","",+E2811-F2811))</f>
        <v>#REF!</v>
      </c>
      <c r="F2812" s="662" t="e">
        <f aca="false">IF(A2812="","",IF(J2812="","",+J2812-H2812))</f>
        <v>#REF!</v>
      </c>
      <c r="G2812" s="662" t="e">
        <f aca="false">IF(A2812="","",IF(E2812="","",ROUND(+E2812*((1+B2812)^(1/12)-1),2)))</f>
        <v>#REF!</v>
      </c>
      <c r="H2812" s="662" t="e">
        <f aca="false">IF(A2812="","",IF(E2812="","",ROUND(+E2812*((1+D2812)^(1/12)-1),2)))</f>
        <v>#REF!</v>
      </c>
      <c r="I2812" s="662" t="e">
        <f aca="false">IF(A2812="","",+G2812-H2812)</f>
        <v>#REF!</v>
      </c>
      <c r="J2812" s="662" t="e">
        <f aca="false">IF(A2812="","",IF(#REF!="","",PMT((1+D2812)^(1/12)-1,(#REF!*12)-A2812+1,-E2812)))</f>
        <v>#REF!</v>
      </c>
    </row>
    <row r="2813" customFormat="false" ht="14.25" hidden="false" customHeight="false" outlineLevel="0" collapsed="false">
      <c r="A2813" s="660" t="e">
        <f aca="false">IF(A2812="","",IF(A2812=#REF!*12,"",+A2812+1))</f>
        <v>#REF!</v>
      </c>
      <c r="B2813" s="661" t="e">
        <f aca="false">IF(A2813="","",+B2812)</f>
        <v>#REF!</v>
      </c>
      <c r="C2813" s="661" t="e">
        <f aca="false">IF(A2813="","",IF(#REF!+'Plano Prestação Mensal Proposta'!A2813&gt;120,0,ROUND(IF(B2813&gt;0.045,(0.045*0.5),(0.5)*B2813),7)))</f>
        <v>#REF!</v>
      </c>
      <c r="D2813" s="661" t="e">
        <f aca="false">IF(A2813="","",+B2813-C2813)</f>
        <v>#REF!</v>
      </c>
      <c r="E2813" s="662" t="e">
        <f aca="false">IF(A2813="","",IF(F2812="","",+E2812-F2812))</f>
        <v>#REF!</v>
      </c>
      <c r="F2813" s="662" t="e">
        <f aca="false">IF(A2813="","",IF(J2813="","",+J2813-H2813))</f>
        <v>#REF!</v>
      </c>
      <c r="G2813" s="662" t="e">
        <f aca="false">IF(A2813="","",IF(E2813="","",ROUND(+E2813*((1+B2813)^(1/12)-1),2)))</f>
        <v>#REF!</v>
      </c>
      <c r="H2813" s="662" t="e">
        <f aca="false">IF(A2813="","",IF(E2813="","",ROUND(+E2813*((1+D2813)^(1/12)-1),2)))</f>
        <v>#REF!</v>
      </c>
      <c r="I2813" s="662" t="e">
        <f aca="false">IF(A2813="","",+G2813-H2813)</f>
        <v>#REF!</v>
      </c>
      <c r="J2813" s="662" t="e">
        <f aca="false">IF(A2813="","",IF(#REF!="","",PMT((1+D2813)^(1/12)-1,(#REF!*12)-A2813+1,-E2813)))</f>
        <v>#REF!</v>
      </c>
    </row>
    <row r="2814" customFormat="false" ht="14.25" hidden="false" customHeight="false" outlineLevel="0" collapsed="false">
      <c r="A2814" s="660" t="e">
        <f aca="false">IF(A2813="","",IF(A2813=#REF!*12,"",+A2813+1))</f>
        <v>#REF!</v>
      </c>
      <c r="B2814" s="661" t="e">
        <f aca="false">IF(A2814="","",+B2813)</f>
        <v>#REF!</v>
      </c>
      <c r="C2814" s="661" t="e">
        <f aca="false">IF(A2814="","",IF(#REF!+'Plano Prestação Mensal Proposta'!A2814&gt;120,0,ROUND(IF(B2814&gt;0.045,(0.045*0.5),(0.5)*B2814),7)))</f>
        <v>#REF!</v>
      </c>
      <c r="D2814" s="661" t="e">
        <f aca="false">IF(A2814="","",+B2814-C2814)</f>
        <v>#REF!</v>
      </c>
      <c r="E2814" s="662" t="e">
        <f aca="false">IF(A2814="","",IF(F2813="","",+E2813-F2813))</f>
        <v>#REF!</v>
      </c>
      <c r="F2814" s="662" t="e">
        <f aca="false">IF(A2814="","",IF(J2814="","",+J2814-H2814))</f>
        <v>#REF!</v>
      </c>
      <c r="G2814" s="662" t="e">
        <f aca="false">IF(A2814="","",IF(E2814="","",ROUND(+E2814*((1+B2814)^(1/12)-1),2)))</f>
        <v>#REF!</v>
      </c>
      <c r="H2814" s="662" t="e">
        <f aca="false">IF(A2814="","",IF(E2814="","",ROUND(+E2814*((1+D2814)^(1/12)-1),2)))</f>
        <v>#REF!</v>
      </c>
      <c r="I2814" s="662" t="e">
        <f aca="false">IF(A2814="","",+G2814-H2814)</f>
        <v>#REF!</v>
      </c>
      <c r="J2814" s="662" t="e">
        <f aca="false">IF(A2814="","",IF(#REF!="","",PMT((1+D2814)^(1/12)-1,(#REF!*12)-A2814+1,-E2814)))</f>
        <v>#REF!</v>
      </c>
    </row>
    <row r="2815" customFormat="false" ht="14.25" hidden="false" customHeight="false" outlineLevel="0" collapsed="false">
      <c r="A2815" s="660" t="e">
        <f aca="false">IF(A2814="","",IF(A2814=#REF!*12,"",+A2814+1))</f>
        <v>#REF!</v>
      </c>
      <c r="B2815" s="661" t="e">
        <f aca="false">IF(A2815="","",+B2814)</f>
        <v>#REF!</v>
      </c>
      <c r="C2815" s="661" t="e">
        <f aca="false">IF(A2815="","",IF(#REF!+'Plano Prestação Mensal Proposta'!A2815&gt;120,0,ROUND(IF(B2815&gt;0.045,(0.045*0.5),(0.5)*B2815),7)))</f>
        <v>#REF!</v>
      </c>
      <c r="D2815" s="661" t="e">
        <f aca="false">IF(A2815="","",+B2815-C2815)</f>
        <v>#REF!</v>
      </c>
      <c r="E2815" s="662" t="e">
        <f aca="false">IF(A2815="","",IF(F2814="","",+E2814-F2814))</f>
        <v>#REF!</v>
      </c>
      <c r="F2815" s="662" t="e">
        <f aca="false">IF(A2815="","",IF(J2815="","",+J2815-H2815))</f>
        <v>#REF!</v>
      </c>
      <c r="G2815" s="662" t="e">
        <f aca="false">IF(A2815="","",IF(E2815="","",ROUND(+E2815*((1+B2815)^(1/12)-1),2)))</f>
        <v>#REF!</v>
      </c>
      <c r="H2815" s="662" t="e">
        <f aca="false">IF(A2815="","",IF(E2815="","",ROUND(+E2815*((1+D2815)^(1/12)-1),2)))</f>
        <v>#REF!</v>
      </c>
      <c r="I2815" s="662" t="e">
        <f aca="false">IF(A2815="","",+G2815-H2815)</f>
        <v>#REF!</v>
      </c>
      <c r="J2815" s="662" t="e">
        <f aca="false">IF(A2815="","",IF(#REF!="","",PMT((1+D2815)^(1/12)-1,(#REF!*12)-A2815+1,-E2815)))</f>
        <v>#REF!</v>
      </c>
    </row>
    <row r="2816" customFormat="false" ht="14.25" hidden="false" customHeight="false" outlineLevel="0" collapsed="false">
      <c r="A2816" s="660" t="e">
        <f aca="false">IF(A2815="","",IF(A2815=#REF!*12,"",+A2815+1))</f>
        <v>#REF!</v>
      </c>
      <c r="B2816" s="661" t="e">
        <f aca="false">IF(A2816="","",+B2815)</f>
        <v>#REF!</v>
      </c>
      <c r="C2816" s="661" t="e">
        <f aca="false">IF(A2816="","",IF(#REF!+'Plano Prestação Mensal Proposta'!A2816&gt;120,0,ROUND(IF(B2816&gt;0.045,(0.045*0.5),(0.5)*B2816),7)))</f>
        <v>#REF!</v>
      </c>
      <c r="D2816" s="661" t="e">
        <f aca="false">IF(A2816="","",+B2816-C2816)</f>
        <v>#REF!</v>
      </c>
      <c r="E2816" s="662" t="e">
        <f aca="false">IF(A2816="","",IF(F2815="","",+E2815-F2815))</f>
        <v>#REF!</v>
      </c>
      <c r="F2816" s="662" t="e">
        <f aca="false">IF(A2816="","",IF(J2816="","",+J2816-H2816))</f>
        <v>#REF!</v>
      </c>
      <c r="G2816" s="662" t="e">
        <f aca="false">IF(A2816="","",IF(E2816="","",ROUND(+E2816*((1+B2816)^(1/12)-1),2)))</f>
        <v>#REF!</v>
      </c>
      <c r="H2816" s="662" t="e">
        <f aca="false">IF(A2816="","",IF(E2816="","",ROUND(+E2816*((1+D2816)^(1/12)-1),2)))</f>
        <v>#REF!</v>
      </c>
      <c r="I2816" s="662" t="e">
        <f aca="false">IF(A2816="","",+G2816-H2816)</f>
        <v>#REF!</v>
      </c>
      <c r="J2816" s="662" t="e">
        <f aca="false">IF(A2816="","",IF(#REF!="","",PMT((1+D2816)^(1/12)-1,(#REF!*12)-A2816+1,-E2816)))</f>
        <v>#REF!</v>
      </c>
    </row>
    <row r="2817" customFormat="false" ht="14.25" hidden="false" customHeight="false" outlineLevel="0" collapsed="false">
      <c r="A2817" s="660" t="e">
        <f aca="false">IF(A2816="","",IF(A2816=#REF!*12,"",+A2816+1))</f>
        <v>#REF!</v>
      </c>
      <c r="B2817" s="661" t="e">
        <f aca="false">IF(A2817="","",+B2816)</f>
        <v>#REF!</v>
      </c>
      <c r="C2817" s="661" t="e">
        <f aca="false">IF(A2817="","",IF(#REF!+'Plano Prestação Mensal Proposta'!A2817&gt;120,0,ROUND(IF(B2817&gt;0.045,(0.045*0.5),(0.5)*B2817),7)))</f>
        <v>#REF!</v>
      </c>
      <c r="D2817" s="661" t="e">
        <f aca="false">IF(A2817="","",+B2817-C2817)</f>
        <v>#REF!</v>
      </c>
      <c r="E2817" s="662" t="e">
        <f aca="false">IF(A2817="","",IF(F2816="","",+E2816-F2816))</f>
        <v>#REF!</v>
      </c>
      <c r="F2817" s="662" t="e">
        <f aca="false">IF(A2817="","",IF(J2817="","",+J2817-H2817))</f>
        <v>#REF!</v>
      </c>
      <c r="G2817" s="662" t="e">
        <f aca="false">IF(A2817="","",IF(E2817="","",ROUND(+E2817*((1+B2817)^(1/12)-1),2)))</f>
        <v>#REF!</v>
      </c>
      <c r="H2817" s="662" t="e">
        <f aca="false">IF(A2817="","",IF(E2817="","",ROUND(+E2817*((1+D2817)^(1/12)-1),2)))</f>
        <v>#REF!</v>
      </c>
      <c r="I2817" s="662" t="e">
        <f aca="false">IF(A2817="","",+G2817-H2817)</f>
        <v>#REF!</v>
      </c>
      <c r="J2817" s="662" t="e">
        <f aca="false">IF(A2817="","",IF(#REF!="","",PMT((1+D2817)^(1/12)-1,(#REF!*12)-A2817+1,-E2817)))</f>
        <v>#REF!</v>
      </c>
    </row>
    <row r="2818" customFormat="false" ht="14.25" hidden="false" customHeight="false" outlineLevel="0" collapsed="false">
      <c r="A2818" s="660" t="e">
        <f aca="false">IF(A2817="","",IF(A2817=#REF!*12,"",+A2817+1))</f>
        <v>#REF!</v>
      </c>
      <c r="B2818" s="661" t="e">
        <f aca="false">IF(A2818="","",+B2817)</f>
        <v>#REF!</v>
      </c>
      <c r="C2818" s="661" t="e">
        <f aca="false">IF(A2818="","",IF(#REF!+'Plano Prestação Mensal Proposta'!A2818&gt;120,0,ROUND(IF(B2818&gt;0.045,(0.045*0.5),(0.5)*B2818),7)))</f>
        <v>#REF!</v>
      </c>
      <c r="D2818" s="661" t="e">
        <f aca="false">IF(A2818="","",+B2818-C2818)</f>
        <v>#REF!</v>
      </c>
      <c r="E2818" s="662" t="e">
        <f aca="false">IF(A2818="","",IF(F2817="","",+E2817-F2817))</f>
        <v>#REF!</v>
      </c>
      <c r="F2818" s="662" t="e">
        <f aca="false">IF(A2818="","",IF(J2818="","",+J2818-H2818))</f>
        <v>#REF!</v>
      </c>
      <c r="G2818" s="662" t="e">
        <f aca="false">IF(A2818="","",IF(E2818="","",ROUND(+E2818*((1+B2818)^(1/12)-1),2)))</f>
        <v>#REF!</v>
      </c>
      <c r="H2818" s="662" t="e">
        <f aca="false">IF(A2818="","",IF(E2818="","",ROUND(+E2818*((1+D2818)^(1/12)-1),2)))</f>
        <v>#REF!</v>
      </c>
      <c r="I2818" s="662" t="e">
        <f aca="false">IF(A2818="","",+G2818-H2818)</f>
        <v>#REF!</v>
      </c>
      <c r="J2818" s="662" t="e">
        <f aca="false">IF(A2818="","",IF(#REF!="","",PMT((1+D2818)^(1/12)-1,(#REF!*12)-A2818+1,-E2818)))</f>
        <v>#REF!</v>
      </c>
    </row>
    <row r="2819" customFormat="false" ht="14.25" hidden="false" customHeight="false" outlineLevel="0" collapsed="false">
      <c r="A2819" s="660" t="e">
        <f aca="false">IF(A2818="","",IF(A2818=#REF!*12,"",+A2818+1))</f>
        <v>#REF!</v>
      </c>
      <c r="B2819" s="661" t="e">
        <f aca="false">IF(A2819="","",+B2818)</f>
        <v>#REF!</v>
      </c>
      <c r="C2819" s="661" t="e">
        <f aca="false">IF(A2819="","",IF(#REF!+'Plano Prestação Mensal Proposta'!A2819&gt;120,0,ROUND(IF(B2819&gt;0.045,(0.045*0.5),(0.5)*B2819),7)))</f>
        <v>#REF!</v>
      </c>
      <c r="D2819" s="661" t="e">
        <f aca="false">IF(A2819="","",+B2819-C2819)</f>
        <v>#REF!</v>
      </c>
      <c r="E2819" s="662" t="e">
        <f aca="false">IF(A2819="","",IF(F2818="","",+E2818-F2818))</f>
        <v>#REF!</v>
      </c>
      <c r="F2819" s="662" t="e">
        <f aca="false">IF(A2819="","",IF(J2819="","",+J2819-H2819))</f>
        <v>#REF!</v>
      </c>
      <c r="G2819" s="662" t="e">
        <f aca="false">IF(A2819="","",IF(E2819="","",ROUND(+E2819*((1+B2819)^(1/12)-1),2)))</f>
        <v>#REF!</v>
      </c>
      <c r="H2819" s="662" t="e">
        <f aca="false">IF(A2819="","",IF(E2819="","",ROUND(+E2819*((1+D2819)^(1/12)-1),2)))</f>
        <v>#REF!</v>
      </c>
      <c r="I2819" s="662" t="e">
        <f aca="false">IF(A2819="","",+G2819-H2819)</f>
        <v>#REF!</v>
      </c>
      <c r="J2819" s="662" t="e">
        <f aca="false">IF(A2819="","",IF(#REF!="","",PMT((1+D2819)^(1/12)-1,(#REF!*12)-A2819+1,-E2819)))</f>
        <v>#REF!</v>
      </c>
    </row>
    <row r="2820" customFormat="false" ht="14.25" hidden="false" customHeight="false" outlineLevel="0" collapsed="false">
      <c r="A2820" s="660" t="e">
        <f aca="false">IF(A2819="","",IF(A2819=#REF!*12,"",+A2819+1))</f>
        <v>#REF!</v>
      </c>
      <c r="B2820" s="661" t="e">
        <f aca="false">IF(A2820="","",+B2819)</f>
        <v>#REF!</v>
      </c>
      <c r="C2820" s="661" t="e">
        <f aca="false">IF(A2820="","",IF(#REF!+'Plano Prestação Mensal Proposta'!A2820&gt;120,0,ROUND(IF(B2820&gt;0.045,(0.045*0.5),(0.5)*B2820),7)))</f>
        <v>#REF!</v>
      </c>
      <c r="D2820" s="661" t="e">
        <f aca="false">IF(A2820="","",+B2820-C2820)</f>
        <v>#REF!</v>
      </c>
      <c r="E2820" s="662" t="e">
        <f aca="false">IF(A2820="","",IF(F2819="","",+E2819-F2819))</f>
        <v>#REF!</v>
      </c>
      <c r="F2820" s="662" t="e">
        <f aca="false">IF(A2820="","",IF(J2820="","",+J2820-H2820))</f>
        <v>#REF!</v>
      </c>
      <c r="G2820" s="662" t="e">
        <f aca="false">IF(A2820="","",IF(E2820="","",ROUND(+E2820*((1+B2820)^(1/12)-1),2)))</f>
        <v>#REF!</v>
      </c>
      <c r="H2820" s="662" t="e">
        <f aca="false">IF(A2820="","",IF(E2820="","",ROUND(+E2820*((1+D2820)^(1/12)-1),2)))</f>
        <v>#REF!</v>
      </c>
      <c r="I2820" s="662" t="e">
        <f aca="false">IF(A2820="","",+G2820-H2820)</f>
        <v>#REF!</v>
      </c>
      <c r="J2820" s="662" t="e">
        <f aca="false">IF(A2820="","",IF(#REF!="","",PMT((1+D2820)^(1/12)-1,(#REF!*12)-A2820+1,-E2820)))</f>
        <v>#REF!</v>
      </c>
    </row>
    <row r="2821" customFormat="false" ht="14.25" hidden="false" customHeight="false" outlineLevel="0" collapsed="false">
      <c r="A2821" s="660" t="e">
        <f aca="false">IF(A2820="","",IF(A2820=#REF!*12,"",+A2820+1))</f>
        <v>#REF!</v>
      </c>
      <c r="B2821" s="661" t="e">
        <f aca="false">IF(A2821="","",+B2820)</f>
        <v>#REF!</v>
      </c>
      <c r="C2821" s="661" t="e">
        <f aca="false">IF(A2821="","",IF(#REF!+'Plano Prestação Mensal Proposta'!A2821&gt;120,0,ROUND(IF(B2821&gt;0.045,(0.045*0.5),(0.5)*B2821),7)))</f>
        <v>#REF!</v>
      </c>
      <c r="D2821" s="661" t="e">
        <f aca="false">IF(A2821="","",+B2821-C2821)</f>
        <v>#REF!</v>
      </c>
      <c r="E2821" s="662" t="e">
        <f aca="false">IF(A2821="","",IF(F2820="","",+E2820-F2820))</f>
        <v>#REF!</v>
      </c>
      <c r="F2821" s="662" t="e">
        <f aca="false">IF(A2821="","",IF(J2821="","",+J2821-H2821))</f>
        <v>#REF!</v>
      </c>
      <c r="G2821" s="662" t="e">
        <f aca="false">IF(A2821="","",IF(E2821="","",ROUND(+E2821*((1+B2821)^(1/12)-1),2)))</f>
        <v>#REF!</v>
      </c>
      <c r="H2821" s="662" t="e">
        <f aca="false">IF(A2821="","",IF(E2821="","",ROUND(+E2821*((1+D2821)^(1/12)-1),2)))</f>
        <v>#REF!</v>
      </c>
      <c r="I2821" s="662" t="e">
        <f aca="false">IF(A2821="","",+G2821-H2821)</f>
        <v>#REF!</v>
      </c>
      <c r="J2821" s="662" t="e">
        <f aca="false">IF(A2821="","",IF(#REF!="","",PMT((1+D2821)^(1/12)-1,(#REF!*12)-A2821+1,-E2821)))</f>
        <v>#REF!</v>
      </c>
    </row>
    <row r="2822" customFormat="false" ht="14.25" hidden="false" customHeight="false" outlineLevel="0" collapsed="false">
      <c r="A2822" s="660" t="e">
        <f aca="false">IF(A2821="","",IF(A2821=#REF!*12,"",+A2821+1))</f>
        <v>#REF!</v>
      </c>
      <c r="B2822" s="661" t="e">
        <f aca="false">IF(A2822="","",+B2821)</f>
        <v>#REF!</v>
      </c>
      <c r="C2822" s="661" t="e">
        <f aca="false">IF(A2822="","",IF(#REF!+'Plano Prestação Mensal Proposta'!A2822&gt;120,0,ROUND(IF(B2822&gt;0.045,(0.045*0.5),(0.5)*B2822),7)))</f>
        <v>#REF!</v>
      </c>
      <c r="D2822" s="661" t="e">
        <f aca="false">IF(A2822="","",+B2822-C2822)</f>
        <v>#REF!</v>
      </c>
      <c r="E2822" s="662" t="e">
        <f aca="false">IF(A2822="","",IF(F2821="","",+E2821-F2821))</f>
        <v>#REF!</v>
      </c>
      <c r="F2822" s="662" t="e">
        <f aca="false">IF(A2822="","",IF(J2822="","",+J2822-H2822))</f>
        <v>#REF!</v>
      </c>
      <c r="G2822" s="662" t="e">
        <f aca="false">IF(A2822="","",IF(E2822="","",ROUND(+E2822*((1+B2822)^(1/12)-1),2)))</f>
        <v>#REF!</v>
      </c>
      <c r="H2822" s="662" t="e">
        <f aca="false">IF(A2822="","",IF(E2822="","",ROUND(+E2822*((1+D2822)^(1/12)-1),2)))</f>
        <v>#REF!</v>
      </c>
      <c r="I2822" s="662" t="e">
        <f aca="false">IF(A2822="","",+G2822-H2822)</f>
        <v>#REF!</v>
      </c>
      <c r="J2822" s="662" t="e">
        <f aca="false">IF(A2822="","",IF(#REF!="","",PMT((1+D2822)^(1/12)-1,(#REF!*12)-A2822+1,-E2822)))</f>
        <v>#REF!</v>
      </c>
    </row>
    <row r="2823" customFormat="false" ht="14.25" hidden="false" customHeight="false" outlineLevel="0" collapsed="false">
      <c r="A2823" s="660" t="e">
        <f aca="false">IF(A2822="","",IF(A2822=#REF!*12,"",+A2822+1))</f>
        <v>#REF!</v>
      </c>
      <c r="B2823" s="661" t="e">
        <f aca="false">IF(A2823="","",+B2822)</f>
        <v>#REF!</v>
      </c>
      <c r="C2823" s="661" t="e">
        <f aca="false">IF(A2823="","",IF(#REF!+'Plano Prestação Mensal Proposta'!A2823&gt;120,0,ROUND(IF(B2823&gt;0.045,(0.045*0.5),(0.5)*B2823),7)))</f>
        <v>#REF!</v>
      </c>
      <c r="D2823" s="661" t="e">
        <f aca="false">IF(A2823="","",+B2823-C2823)</f>
        <v>#REF!</v>
      </c>
      <c r="E2823" s="662" t="e">
        <f aca="false">IF(A2823="","",IF(F2822="","",+E2822-F2822))</f>
        <v>#REF!</v>
      </c>
      <c r="F2823" s="662" t="e">
        <f aca="false">IF(A2823="","",IF(J2823="","",+J2823-H2823))</f>
        <v>#REF!</v>
      </c>
      <c r="G2823" s="662" t="e">
        <f aca="false">IF(A2823="","",IF(E2823="","",ROUND(+E2823*((1+B2823)^(1/12)-1),2)))</f>
        <v>#REF!</v>
      </c>
      <c r="H2823" s="662" t="e">
        <f aca="false">IF(A2823="","",IF(E2823="","",ROUND(+E2823*((1+D2823)^(1/12)-1),2)))</f>
        <v>#REF!</v>
      </c>
      <c r="I2823" s="662" t="e">
        <f aca="false">IF(A2823="","",+G2823-H2823)</f>
        <v>#REF!</v>
      </c>
      <c r="J2823" s="662" t="e">
        <f aca="false">IF(A2823="","",IF(#REF!="","",PMT((1+D2823)^(1/12)-1,(#REF!*12)-A2823+1,-E2823)))</f>
        <v>#REF!</v>
      </c>
    </row>
    <row r="2824" customFormat="false" ht="14.25" hidden="false" customHeight="false" outlineLevel="0" collapsed="false">
      <c r="A2824" s="660" t="e">
        <f aca="false">IF(A2823="","",IF(A2823=#REF!*12,"",+A2823+1))</f>
        <v>#REF!</v>
      </c>
      <c r="B2824" s="661" t="e">
        <f aca="false">IF(A2824="","",+B2823)</f>
        <v>#REF!</v>
      </c>
      <c r="C2824" s="661" t="e">
        <f aca="false">IF(A2824="","",IF(#REF!+'Plano Prestação Mensal Proposta'!A2824&gt;120,0,ROUND(IF(B2824&gt;0.045,(0.045*0.5),(0.5)*B2824),7)))</f>
        <v>#REF!</v>
      </c>
      <c r="D2824" s="661" t="e">
        <f aca="false">IF(A2824="","",+B2824-C2824)</f>
        <v>#REF!</v>
      </c>
      <c r="E2824" s="662" t="e">
        <f aca="false">IF(A2824="","",IF(F2823="","",+E2823-F2823))</f>
        <v>#REF!</v>
      </c>
      <c r="F2824" s="662" t="e">
        <f aca="false">IF(A2824="","",IF(J2824="","",+J2824-H2824))</f>
        <v>#REF!</v>
      </c>
      <c r="G2824" s="662" t="e">
        <f aca="false">IF(A2824="","",IF(E2824="","",ROUND(+E2824*((1+B2824)^(1/12)-1),2)))</f>
        <v>#REF!</v>
      </c>
      <c r="H2824" s="662" t="e">
        <f aca="false">IF(A2824="","",IF(E2824="","",ROUND(+E2824*((1+D2824)^(1/12)-1),2)))</f>
        <v>#REF!</v>
      </c>
      <c r="I2824" s="662" t="e">
        <f aca="false">IF(A2824="","",+G2824-H2824)</f>
        <v>#REF!</v>
      </c>
      <c r="J2824" s="662" t="e">
        <f aca="false">IF(A2824="","",IF(#REF!="","",PMT((1+D2824)^(1/12)-1,(#REF!*12)-A2824+1,-E2824)))</f>
        <v>#REF!</v>
      </c>
    </row>
    <row r="2825" customFormat="false" ht="14.25" hidden="false" customHeight="false" outlineLevel="0" collapsed="false">
      <c r="A2825" s="660" t="e">
        <f aca="false">IF(A2824="","",IF(A2824=#REF!*12,"",+A2824+1))</f>
        <v>#REF!</v>
      </c>
      <c r="B2825" s="661" t="e">
        <f aca="false">IF(A2825="","",+B2824)</f>
        <v>#REF!</v>
      </c>
      <c r="C2825" s="661" t="e">
        <f aca="false">IF(A2825="","",IF(#REF!+'Plano Prestação Mensal Proposta'!A2825&gt;120,0,ROUND(IF(B2825&gt;0.045,(0.045*0.5),(0.5)*B2825),7)))</f>
        <v>#REF!</v>
      </c>
      <c r="D2825" s="661" t="e">
        <f aca="false">IF(A2825="","",+B2825-C2825)</f>
        <v>#REF!</v>
      </c>
      <c r="E2825" s="662" t="e">
        <f aca="false">IF(A2825="","",IF(F2824="","",+E2824-F2824))</f>
        <v>#REF!</v>
      </c>
      <c r="F2825" s="662" t="e">
        <f aca="false">IF(A2825="","",IF(J2825="","",+J2825-H2825))</f>
        <v>#REF!</v>
      </c>
      <c r="G2825" s="662" t="e">
        <f aca="false">IF(A2825="","",IF(E2825="","",ROUND(+E2825*((1+B2825)^(1/12)-1),2)))</f>
        <v>#REF!</v>
      </c>
      <c r="H2825" s="662" t="e">
        <f aca="false">IF(A2825="","",IF(E2825="","",ROUND(+E2825*((1+D2825)^(1/12)-1),2)))</f>
        <v>#REF!</v>
      </c>
      <c r="I2825" s="662" t="e">
        <f aca="false">IF(A2825="","",+G2825-H2825)</f>
        <v>#REF!</v>
      </c>
      <c r="J2825" s="662" t="e">
        <f aca="false">IF(A2825="","",IF(#REF!="","",PMT((1+D2825)^(1/12)-1,(#REF!*12)-A2825+1,-E2825)))</f>
        <v>#REF!</v>
      </c>
    </row>
    <row r="2826" customFormat="false" ht="14.25" hidden="false" customHeight="false" outlineLevel="0" collapsed="false">
      <c r="A2826" s="660" t="e">
        <f aca="false">IF(A2825="","",IF(A2825=#REF!*12,"",+A2825+1))</f>
        <v>#REF!</v>
      </c>
      <c r="B2826" s="661" t="e">
        <f aca="false">IF(A2826="","",+B2825)</f>
        <v>#REF!</v>
      </c>
      <c r="C2826" s="661" t="e">
        <f aca="false">IF(A2826="","",IF(#REF!+'Plano Prestação Mensal Proposta'!A2826&gt;120,0,ROUND(IF(B2826&gt;0.045,(0.045*0.5),(0.5)*B2826),7)))</f>
        <v>#REF!</v>
      </c>
      <c r="D2826" s="661" t="e">
        <f aca="false">IF(A2826="","",+B2826-C2826)</f>
        <v>#REF!</v>
      </c>
      <c r="E2826" s="662" t="e">
        <f aca="false">IF(A2826="","",IF(F2825="","",+E2825-F2825))</f>
        <v>#REF!</v>
      </c>
      <c r="F2826" s="662" t="e">
        <f aca="false">IF(A2826="","",IF(J2826="","",+J2826-H2826))</f>
        <v>#REF!</v>
      </c>
      <c r="G2826" s="662" t="e">
        <f aca="false">IF(A2826="","",IF(E2826="","",ROUND(+E2826*((1+B2826)^(1/12)-1),2)))</f>
        <v>#REF!</v>
      </c>
      <c r="H2826" s="662" t="e">
        <f aca="false">IF(A2826="","",IF(E2826="","",ROUND(+E2826*((1+D2826)^(1/12)-1),2)))</f>
        <v>#REF!</v>
      </c>
      <c r="I2826" s="662" t="e">
        <f aca="false">IF(A2826="","",+G2826-H2826)</f>
        <v>#REF!</v>
      </c>
      <c r="J2826" s="662" t="e">
        <f aca="false">IF(A2826="","",IF(#REF!="","",PMT((1+D2826)^(1/12)-1,(#REF!*12)-A2826+1,-E2826)))</f>
        <v>#REF!</v>
      </c>
    </row>
    <row r="2827" customFormat="false" ht="14.25" hidden="false" customHeight="false" outlineLevel="0" collapsed="false">
      <c r="A2827" s="660" t="e">
        <f aca="false">IF(A2826="","",IF(A2826=#REF!*12,"",+A2826+1))</f>
        <v>#REF!</v>
      </c>
      <c r="B2827" s="661" t="e">
        <f aca="false">IF(A2827="","",+B2826)</f>
        <v>#REF!</v>
      </c>
      <c r="C2827" s="661" t="e">
        <f aca="false">IF(A2827="","",IF(#REF!+'Plano Prestação Mensal Proposta'!A2827&gt;120,0,ROUND(IF(B2827&gt;0.045,(0.045*0.5),(0.5)*B2827),7)))</f>
        <v>#REF!</v>
      </c>
      <c r="D2827" s="661" t="e">
        <f aca="false">IF(A2827="","",+B2827-C2827)</f>
        <v>#REF!</v>
      </c>
      <c r="E2827" s="662" t="e">
        <f aca="false">IF(A2827="","",IF(F2826="","",+E2826-F2826))</f>
        <v>#REF!</v>
      </c>
      <c r="F2827" s="662" t="e">
        <f aca="false">IF(A2827="","",IF(J2827="","",+J2827-H2827))</f>
        <v>#REF!</v>
      </c>
      <c r="G2827" s="662" t="e">
        <f aca="false">IF(A2827="","",IF(E2827="","",ROUND(+E2827*((1+B2827)^(1/12)-1),2)))</f>
        <v>#REF!</v>
      </c>
      <c r="H2827" s="662" t="e">
        <f aca="false">IF(A2827="","",IF(E2827="","",ROUND(+E2827*((1+D2827)^(1/12)-1),2)))</f>
        <v>#REF!</v>
      </c>
      <c r="I2827" s="662" t="e">
        <f aca="false">IF(A2827="","",+G2827-H2827)</f>
        <v>#REF!</v>
      </c>
      <c r="J2827" s="662" t="e">
        <f aca="false">IF(A2827="","",IF(#REF!="","",PMT((1+D2827)^(1/12)-1,(#REF!*12)-A2827+1,-E2827)))</f>
        <v>#REF!</v>
      </c>
    </row>
    <row r="2828" customFormat="false" ht="14.25" hidden="false" customHeight="false" outlineLevel="0" collapsed="false">
      <c r="A2828" s="660" t="e">
        <f aca="false">IF(A2827="","",IF(A2827=#REF!*12,"",+A2827+1))</f>
        <v>#REF!</v>
      </c>
      <c r="B2828" s="661" t="e">
        <f aca="false">IF(A2828="","",+B2827)</f>
        <v>#REF!</v>
      </c>
      <c r="C2828" s="661" t="e">
        <f aca="false">IF(A2828="","",IF(#REF!+'Plano Prestação Mensal Proposta'!A2828&gt;120,0,ROUND(IF(B2828&gt;0.045,(0.045*0.5),(0.5)*B2828),7)))</f>
        <v>#REF!</v>
      </c>
      <c r="D2828" s="661" t="e">
        <f aca="false">IF(A2828="","",+B2828-C2828)</f>
        <v>#REF!</v>
      </c>
      <c r="E2828" s="662" t="e">
        <f aca="false">IF(A2828="","",IF(F2827="","",+E2827-F2827))</f>
        <v>#REF!</v>
      </c>
      <c r="F2828" s="662" t="e">
        <f aca="false">IF(A2828="","",IF(J2828="","",+J2828-H2828))</f>
        <v>#REF!</v>
      </c>
      <c r="G2828" s="662" t="e">
        <f aca="false">IF(A2828="","",IF(E2828="","",ROUND(+E2828*((1+B2828)^(1/12)-1),2)))</f>
        <v>#REF!</v>
      </c>
      <c r="H2828" s="662" t="e">
        <f aca="false">IF(A2828="","",IF(E2828="","",ROUND(+E2828*((1+D2828)^(1/12)-1),2)))</f>
        <v>#REF!</v>
      </c>
      <c r="I2828" s="662" t="e">
        <f aca="false">IF(A2828="","",+G2828-H2828)</f>
        <v>#REF!</v>
      </c>
      <c r="J2828" s="662" t="e">
        <f aca="false">IF(A2828="","",IF(#REF!="","",PMT((1+D2828)^(1/12)-1,(#REF!*12)-A2828+1,-E2828)))</f>
        <v>#REF!</v>
      </c>
    </row>
    <row r="2829" customFormat="false" ht="14.25" hidden="false" customHeight="false" outlineLevel="0" collapsed="false">
      <c r="A2829" s="660" t="e">
        <f aca="false">IF(A2828="","",IF(A2828=#REF!*12,"",+A2828+1))</f>
        <v>#REF!</v>
      </c>
      <c r="B2829" s="661" t="e">
        <f aca="false">IF(A2829="","",+B2828)</f>
        <v>#REF!</v>
      </c>
      <c r="C2829" s="661" t="e">
        <f aca="false">IF(A2829="","",IF(#REF!+'Plano Prestação Mensal Proposta'!A2829&gt;120,0,ROUND(IF(B2829&gt;0.045,(0.045*0.5),(0.5)*B2829),7)))</f>
        <v>#REF!</v>
      </c>
      <c r="D2829" s="661" t="e">
        <f aca="false">IF(A2829="","",+B2829-C2829)</f>
        <v>#REF!</v>
      </c>
      <c r="E2829" s="662" t="e">
        <f aca="false">IF(A2829="","",IF(F2828="","",+E2828-F2828))</f>
        <v>#REF!</v>
      </c>
      <c r="F2829" s="662" t="e">
        <f aca="false">IF(A2829="","",IF(J2829="","",+J2829-H2829))</f>
        <v>#REF!</v>
      </c>
      <c r="G2829" s="662" t="e">
        <f aca="false">IF(A2829="","",IF(E2829="","",ROUND(+E2829*((1+B2829)^(1/12)-1),2)))</f>
        <v>#REF!</v>
      </c>
      <c r="H2829" s="662" t="e">
        <f aca="false">IF(A2829="","",IF(E2829="","",ROUND(+E2829*((1+D2829)^(1/12)-1),2)))</f>
        <v>#REF!</v>
      </c>
      <c r="I2829" s="662" t="e">
        <f aca="false">IF(A2829="","",+G2829-H2829)</f>
        <v>#REF!</v>
      </c>
      <c r="J2829" s="662" t="e">
        <f aca="false">IF(A2829="","",IF(#REF!="","",PMT((1+D2829)^(1/12)-1,(#REF!*12)-A2829+1,-E2829)))</f>
        <v>#REF!</v>
      </c>
    </row>
    <row r="2830" customFormat="false" ht="14.25" hidden="false" customHeight="false" outlineLevel="0" collapsed="false">
      <c r="A2830" s="660" t="e">
        <f aca="false">IF(A2829="","",IF(A2829=#REF!*12,"",+A2829+1))</f>
        <v>#REF!</v>
      </c>
      <c r="B2830" s="661" t="e">
        <f aca="false">IF(A2830="","",+B2829)</f>
        <v>#REF!</v>
      </c>
      <c r="C2830" s="661" t="e">
        <f aca="false">IF(A2830="","",IF(#REF!+'Plano Prestação Mensal Proposta'!A2830&gt;120,0,ROUND(IF(B2830&gt;0.045,(0.045*0.5),(0.5)*B2830),7)))</f>
        <v>#REF!</v>
      </c>
      <c r="D2830" s="661" t="e">
        <f aca="false">IF(A2830="","",+B2830-C2830)</f>
        <v>#REF!</v>
      </c>
      <c r="E2830" s="662" t="e">
        <f aca="false">IF(A2830="","",IF(F2829="","",+E2829-F2829))</f>
        <v>#REF!</v>
      </c>
      <c r="F2830" s="662" t="e">
        <f aca="false">IF(A2830="","",IF(J2830="","",+J2830-H2830))</f>
        <v>#REF!</v>
      </c>
      <c r="G2830" s="662" t="e">
        <f aca="false">IF(A2830="","",IF(E2830="","",ROUND(+E2830*((1+B2830)^(1/12)-1),2)))</f>
        <v>#REF!</v>
      </c>
      <c r="H2830" s="662" t="e">
        <f aca="false">IF(A2830="","",IF(E2830="","",ROUND(+E2830*((1+D2830)^(1/12)-1),2)))</f>
        <v>#REF!</v>
      </c>
      <c r="I2830" s="662" t="e">
        <f aca="false">IF(A2830="","",+G2830-H2830)</f>
        <v>#REF!</v>
      </c>
      <c r="J2830" s="662" t="e">
        <f aca="false">IF(A2830="","",IF(#REF!="","",PMT((1+D2830)^(1/12)-1,(#REF!*12)-A2830+1,-E2830)))</f>
        <v>#REF!</v>
      </c>
    </row>
    <row r="2831" customFormat="false" ht="14.25" hidden="false" customHeight="false" outlineLevel="0" collapsed="false">
      <c r="A2831" s="660" t="e">
        <f aca="false">IF(A2830="","",IF(A2830=#REF!*12,"",+A2830+1))</f>
        <v>#REF!</v>
      </c>
      <c r="B2831" s="661" t="e">
        <f aca="false">IF(A2831="","",+B2830)</f>
        <v>#REF!</v>
      </c>
      <c r="C2831" s="661" t="e">
        <f aca="false">IF(A2831="","",IF(#REF!+'Plano Prestação Mensal Proposta'!A2831&gt;120,0,ROUND(IF(B2831&gt;0.045,(0.045*0.5),(0.5)*B2831),7)))</f>
        <v>#REF!</v>
      </c>
      <c r="D2831" s="661" t="e">
        <f aca="false">IF(A2831="","",+B2831-C2831)</f>
        <v>#REF!</v>
      </c>
      <c r="E2831" s="662" t="e">
        <f aca="false">IF(A2831="","",IF(F2830="","",+E2830-F2830))</f>
        <v>#REF!</v>
      </c>
      <c r="F2831" s="662" t="e">
        <f aca="false">IF(A2831="","",IF(J2831="","",+J2831-H2831))</f>
        <v>#REF!</v>
      </c>
      <c r="G2831" s="662" t="e">
        <f aca="false">IF(A2831="","",IF(E2831="","",ROUND(+E2831*((1+B2831)^(1/12)-1),2)))</f>
        <v>#REF!</v>
      </c>
      <c r="H2831" s="662" t="e">
        <f aca="false">IF(A2831="","",IF(E2831="","",ROUND(+E2831*((1+D2831)^(1/12)-1),2)))</f>
        <v>#REF!</v>
      </c>
      <c r="I2831" s="662" t="e">
        <f aca="false">IF(A2831="","",+G2831-H2831)</f>
        <v>#REF!</v>
      </c>
      <c r="J2831" s="662" t="e">
        <f aca="false">IF(A2831="","",IF(#REF!="","",PMT((1+D2831)^(1/12)-1,(#REF!*12)-A2831+1,-E2831)))</f>
        <v>#REF!</v>
      </c>
    </row>
    <row r="2832" customFormat="false" ht="14.25" hidden="false" customHeight="false" outlineLevel="0" collapsed="false">
      <c r="A2832" s="660" t="e">
        <f aca="false">IF(A2831="","",IF(A2831=#REF!*12,"",+A2831+1))</f>
        <v>#REF!</v>
      </c>
      <c r="B2832" s="661" t="e">
        <f aca="false">IF(A2832="","",+B2831)</f>
        <v>#REF!</v>
      </c>
      <c r="C2832" s="661" t="e">
        <f aca="false">IF(A2832="","",IF(#REF!+'Plano Prestação Mensal Proposta'!A2832&gt;120,0,ROUND(IF(B2832&gt;0.045,(0.045*0.5),(0.5)*B2832),7)))</f>
        <v>#REF!</v>
      </c>
      <c r="D2832" s="661" t="e">
        <f aca="false">IF(A2832="","",+B2832-C2832)</f>
        <v>#REF!</v>
      </c>
      <c r="E2832" s="662" t="e">
        <f aca="false">IF(A2832="","",IF(F2831="","",+E2831-F2831))</f>
        <v>#REF!</v>
      </c>
      <c r="F2832" s="662" t="e">
        <f aca="false">IF(A2832="","",IF(J2832="","",+J2832-H2832))</f>
        <v>#REF!</v>
      </c>
      <c r="G2832" s="662" t="e">
        <f aca="false">IF(A2832="","",IF(E2832="","",ROUND(+E2832*((1+B2832)^(1/12)-1),2)))</f>
        <v>#REF!</v>
      </c>
      <c r="H2832" s="662" t="e">
        <f aca="false">IF(A2832="","",IF(E2832="","",ROUND(+E2832*((1+D2832)^(1/12)-1),2)))</f>
        <v>#REF!</v>
      </c>
      <c r="I2832" s="662" t="e">
        <f aca="false">IF(A2832="","",+G2832-H2832)</f>
        <v>#REF!</v>
      </c>
      <c r="J2832" s="662" t="e">
        <f aca="false">IF(A2832="","",IF(#REF!="","",PMT((1+D2832)^(1/12)-1,(#REF!*12)-A2832+1,-E2832)))</f>
        <v>#REF!</v>
      </c>
    </row>
    <row r="2833" customFormat="false" ht="14.25" hidden="false" customHeight="false" outlineLevel="0" collapsed="false">
      <c r="A2833" s="660" t="e">
        <f aca="false">IF(A2832="","",IF(A2832=#REF!*12,"",+A2832+1))</f>
        <v>#REF!</v>
      </c>
      <c r="B2833" s="661" t="e">
        <f aca="false">IF(A2833="","",+B2832)</f>
        <v>#REF!</v>
      </c>
      <c r="C2833" s="661" t="e">
        <f aca="false">IF(A2833="","",IF(#REF!+'Plano Prestação Mensal Proposta'!A2833&gt;120,0,ROUND(IF(B2833&gt;0.045,(0.045*0.5),(0.5)*B2833),7)))</f>
        <v>#REF!</v>
      </c>
      <c r="D2833" s="661" t="e">
        <f aca="false">IF(A2833="","",+B2833-C2833)</f>
        <v>#REF!</v>
      </c>
      <c r="E2833" s="662" t="e">
        <f aca="false">IF(A2833="","",IF(F2832="","",+E2832-F2832))</f>
        <v>#REF!</v>
      </c>
      <c r="F2833" s="662" t="e">
        <f aca="false">IF(A2833="","",IF(J2833="","",+J2833-H2833))</f>
        <v>#REF!</v>
      </c>
      <c r="G2833" s="662" t="e">
        <f aca="false">IF(A2833="","",IF(E2833="","",ROUND(+E2833*((1+B2833)^(1/12)-1),2)))</f>
        <v>#REF!</v>
      </c>
      <c r="H2833" s="662" t="e">
        <f aca="false">IF(A2833="","",IF(E2833="","",ROUND(+E2833*((1+D2833)^(1/12)-1),2)))</f>
        <v>#REF!</v>
      </c>
      <c r="I2833" s="662" t="e">
        <f aca="false">IF(A2833="","",+G2833-H2833)</f>
        <v>#REF!</v>
      </c>
      <c r="J2833" s="662" t="e">
        <f aca="false">IF(A2833="","",IF(#REF!="","",PMT((1+D2833)^(1/12)-1,(#REF!*12)-A2833+1,-E2833)))</f>
        <v>#REF!</v>
      </c>
    </row>
    <row r="2834" customFormat="false" ht="14.25" hidden="false" customHeight="false" outlineLevel="0" collapsed="false">
      <c r="A2834" s="660" t="e">
        <f aca="false">IF(A2833="","",IF(A2833=#REF!*12,"",+A2833+1))</f>
        <v>#REF!</v>
      </c>
      <c r="B2834" s="661" t="e">
        <f aca="false">IF(A2834="","",+B2833)</f>
        <v>#REF!</v>
      </c>
      <c r="C2834" s="661" t="e">
        <f aca="false">IF(A2834="","",IF(#REF!+'Plano Prestação Mensal Proposta'!A2834&gt;120,0,ROUND(IF(B2834&gt;0.045,(0.045*0.5),(0.5)*B2834),7)))</f>
        <v>#REF!</v>
      </c>
      <c r="D2834" s="661" t="e">
        <f aca="false">IF(A2834="","",+B2834-C2834)</f>
        <v>#REF!</v>
      </c>
      <c r="E2834" s="662" t="e">
        <f aca="false">IF(A2834="","",IF(F2833="","",+E2833-F2833))</f>
        <v>#REF!</v>
      </c>
      <c r="F2834" s="662" t="e">
        <f aca="false">IF(A2834="","",IF(J2834="","",+J2834-H2834))</f>
        <v>#REF!</v>
      </c>
      <c r="G2834" s="662" t="e">
        <f aca="false">IF(A2834="","",IF(E2834="","",ROUND(+E2834*((1+B2834)^(1/12)-1),2)))</f>
        <v>#REF!</v>
      </c>
      <c r="H2834" s="662" t="e">
        <f aca="false">IF(A2834="","",IF(E2834="","",ROUND(+E2834*((1+D2834)^(1/12)-1),2)))</f>
        <v>#REF!</v>
      </c>
      <c r="I2834" s="662" t="e">
        <f aca="false">IF(A2834="","",+G2834-H2834)</f>
        <v>#REF!</v>
      </c>
      <c r="J2834" s="662" t="e">
        <f aca="false">IF(A2834="","",IF(#REF!="","",PMT((1+D2834)^(1/12)-1,(#REF!*12)-A2834+1,-E2834)))</f>
        <v>#REF!</v>
      </c>
    </row>
    <row r="2835" customFormat="false" ht="14.25" hidden="false" customHeight="false" outlineLevel="0" collapsed="false">
      <c r="A2835" s="660" t="e">
        <f aca="false">IF(A2834="","",IF(A2834=#REF!*12,"",+A2834+1))</f>
        <v>#REF!</v>
      </c>
      <c r="B2835" s="661" t="e">
        <f aca="false">IF(A2835="","",+B2834)</f>
        <v>#REF!</v>
      </c>
      <c r="C2835" s="661" t="e">
        <f aca="false">IF(A2835="","",IF(#REF!+'Plano Prestação Mensal Proposta'!A2835&gt;120,0,ROUND(IF(B2835&gt;0.045,(0.045*0.5),(0.5)*B2835),7)))</f>
        <v>#REF!</v>
      </c>
      <c r="D2835" s="661" t="e">
        <f aca="false">IF(A2835="","",+B2835-C2835)</f>
        <v>#REF!</v>
      </c>
      <c r="E2835" s="662" t="e">
        <f aca="false">IF(A2835="","",IF(F2834="","",+E2834-F2834))</f>
        <v>#REF!</v>
      </c>
      <c r="F2835" s="662" t="e">
        <f aca="false">IF(A2835="","",IF(J2835="","",+J2835-H2835))</f>
        <v>#REF!</v>
      </c>
      <c r="G2835" s="662" t="e">
        <f aca="false">IF(A2835="","",IF(E2835="","",ROUND(+E2835*((1+B2835)^(1/12)-1),2)))</f>
        <v>#REF!</v>
      </c>
      <c r="H2835" s="662" t="e">
        <f aca="false">IF(A2835="","",IF(E2835="","",ROUND(+E2835*((1+D2835)^(1/12)-1),2)))</f>
        <v>#REF!</v>
      </c>
      <c r="I2835" s="662" t="e">
        <f aca="false">IF(A2835="","",+G2835-H2835)</f>
        <v>#REF!</v>
      </c>
      <c r="J2835" s="662" t="e">
        <f aca="false">IF(A2835="","",IF(#REF!="","",PMT((1+D2835)^(1/12)-1,(#REF!*12)-A2835+1,-E2835)))</f>
        <v>#REF!</v>
      </c>
    </row>
    <row r="2836" customFormat="false" ht="14.25" hidden="false" customHeight="false" outlineLevel="0" collapsed="false">
      <c r="A2836" s="660" t="e">
        <f aca="false">IF(A2835="","",IF(A2835=#REF!*12,"",+A2835+1))</f>
        <v>#REF!</v>
      </c>
      <c r="B2836" s="661" t="e">
        <f aca="false">IF(A2836="","",+B2835)</f>
        <v>#REF!</v>
      </c>
      <c r="C2836" s="661" t="e">
        <f aca="false">IF(A2836="","",IF(#REF!+'Plano Prestação Mensal Proposta'!A2836&gt;120,0,ROUND(IF(B2836&gt;0.045,(0.045*0.5),(0.5)*B2836),7)))</f>
        <v>#REF!</v>
      </c>
      <c r="D2836" s="661" t="e">
        <f aca="false">IF(A2836="","",+B2836-C2836)</f>
        <v>#REF!</v>
      </c>
      <c r="E2836" s="662" t="e">
        <f aca="false">IF(A2836="","",IF(F2835="","",+E2835-F2835))</f>
        <v>#REF!</v>
      </c>
      <c r="F2836" s="662" t="e">
        <f aca="false">IF(A2836="","",IF(J2836="","",+J2836-H2836))</f>
        <v>#REF!</v>
      </c>
      <c r="G2836" s="662" t="e">
        <f aca="false">IF(A2836="","",IF(E2836="","",ROUND(+E2836*((1+B2836)^(1/12)-1),2)))</f>
        <v>#REF!</v>
      </c>
      <c r="H2836" s="662" t="e">
        <f aca="false">IF(A2836="","",IF(E2836="","",ROUND(+E2836*((1+D2836)^(1/12)-1),2)))</f>
        <v>#REF!</v>
      </c>
      <c r="I2836" s="662" t="e">
        <f aca="false">IF(A2836="","",+G2836-H2836)</f>
        <v>#REF!</v>
      </c>
      <c r="J2836" s="662" t="e">
        <f aca="false">IF(A2836="","",IF(#REF!="","",PMT((1+D2836)^(1/12)-1,(#REF!*12)-A2836+1,-E2836)))</f>
        <v>#REF!</v>
      </c>
    </row>
    <row r="2837" customFormat="false" ht="14.25" hidden="false" customHeight="false" outlineLevel="0" collapsed="false">
      <c r="A2837" s="660" t="e">
        <f aca="false">IF(A2836="","",IF(A2836=#REF!*12,"",+A2836+1))</f>
        <v>#REF!</v>
      </c>
      <c r="B2837" s="661" t="e">
        <f aca="false">IF(A2837="","",+B2836)</f>
        <v>#REF!</v>
      </c>
      <c r="C2837" s="661" t="e">
        <f aca="false">IF(A2837="","",IF(#REF!+'Plano Prestação Mensal Proposta'!A2837&gt;120,0,ROUND(IF(B2837&gt;0.045,(0.045*0.5),(0.5)*B2837),7)))</f>
        <v>#REF!</v>
      </c>
      <c r="D2837" s="661" t="e">
        <f aca="false">IF(A2837="","",+B2837-C2837)</f>
        <v>#REF!</v>
      </c>
      <c r="E2837" s="662" t="e">
        <f aca="false">IF(A2837="","",IF(F2836="","",+E2836-F2836))</f>
        <v>#REF!</v>
      </c>
      <c r="F2837" s="662" t="e">
        <f aca="false">IF(A2837="","",IF(J2837="","",+J2837-H2837))</f>
        <v>#REF!</v>
      </c>
      <c r="G2837" s="662" t="e">
        <f aca="false">IF(A2837="","",IF(E2837="","",ROUND(+E2837*((1+B2837)^(1/12)-1),2)))</f>
        <v>#REF!</v>
      </c>
      <c r="H2837" s="662" t="e">
        <f aca="false">IF(A2837="","",IF(E2837="","",ROUND(+E2837*((1+D2837)^(1/12)-1),2)))</f>
        <v>#REF!</v>
      </c>
      <c r="I2837" s="662" t="e">
        <f aca="false">IF(A2837="","",+G2837-H2837)</f>
        <v>#REF!</v>
      </c>
      <c r="J2837" s="662" t="e">
        <f aca="false">IF(A2837="","",IF(#REF!="","",PMT((1+D2837)^(1/12)-1,(#REF!*12)-A2837+1,-E2837)))</f>
        <v>#REF!</v>
      </c>
    </row>
    <row r="2838" customFormat="false" ht="14.25" hidden="false" customHeight="false" outlineLevel="0" collapsed="false">
      <c r="A2838" s="660" t="e">
        <f aca="false">IF(A2837="","",IF(A2837=#REF!*12,"",+A2837+1))</f>
        <v>#REF!</v>
      </c>
      <c r="B2838" s="661" t="e">
        <f aca="false">IF(A2838="","",+B2837)</f>
        <v>#REF!</v>
      </c>
      <c r="C2838" s="661" t="e">
        <f aca="false">IF(A2838="","",IF(#REF!+'Plano Prestação Mensal Proposta'!A2838&gt;120,0,ROUND(IF(B2838&gt;0.045,(0.045*0.5),(0.5)*B2838),7)))</f>
        <v>#REF!</v>
      </c>
      <c r="D2838" s="661" t="e">
        <f aca="false">IF(A2838="","",+B2838-C2838)</f>
        <v>#REF!</v>
      </c>
      <c r="E2838" s="662" t="e">
        <f aca="false">IF(A2838="","",IF(F2837="","",+E2837-F2837))</f>
        <v>#REF!</v>
      </c>
      <c r="F2838" s="662" t="e">
        <f aca="false">IF(A2838="","",IF(J2838="","",+J2838-H2838))</f>
        <v>#REF!</v>
      </c>
      <c r="G2838" s="662" t="e">
        <f aca="false">IF(A2838="","",IF(E2838="","",ROUND(+E2838*((1+B2838)^(1/12)-1),2)))</f>
        <v>#REF!</v>
      </c>
      <c r="H2838" s="662" t="e">
        <f aca="false">IF(A2838="","",IF(E2838="","",ROUND(+E2838*((1+D2838)^(1/12)-1),2)))</f>
        <v>#REF!</v>
      </c>
      <c r="I2838" s="662" t="e">
        <f aca="false">IF(A2838="","",+G2838-H2838)</f>
        <v>#REF!</v>
      </c>
      <c r="J2838" s="662" t="e">
        <f aca="false">IF(A2838="","",IF(#REF!="","",PMT((1+D2838)^(1/12)-1,(#REF!*12)-A2838+1,-E2838)))</f>
        <v>#REF!</v>
      </c>
    </row>
    <row r="2839" customFormat="false" ht="14.25" hidden="false" customHeight="false" outlineLevel="0" collapsed="false">
      <c r="A2839" s="660" t="e">
        <f aca="false">IF(A2838="","",IF(A2838=#REF!*12,"",+A2838+1))</f>
        <v>#REF!</v>
      </c>
      <c r="B2839" s="661" t="e">
        <f aca="false">IF(A2839="","",+B2838)</f>
        <v>#REF!</v>
      </c>
      <c r="C2839" s="661" t="e">
        <f aca="false">IF(A2839="","",IF(#REF!+'Plano Prestação Mensal Proposta'!A2839&gt;120,0,ROUND(IF(B2839&gt;0.045,(0.045*0.5),(0.5)*B2839),7)))</f>
        <v>#REF!</v>
      </c>
      <c r="D2839" s="661" t="e">
        <f aca="false">IF(A2839="","",+B2839-C2839)</f>
        <v>#REF!</v>
      </c>
      <c r="E2839" s="662" t="e">
        <f aca="false">IF(A2839="","",IF(F2838="","",+E2838-F2838))</f>
        <v>#REF!</v>
      </c>
      <c r="F2839" s="662" t="e">
        <f aca="false">IF(A2839="","",IF(J2839="","",+J2839-H2839))</f>
        <v>#REF!</v>
      </c>
      <c r="G2839" s="662" t="e">
        <f aca="false">IF(A2839="","",IF(E2839="","",ROUND(+E2839*((1+B2839)^(1/12)-1),2)))</f>
        <v>#REF!</v>
      </c>
      <c r="H2839" s="662" t="e">
        <f aca="false">IF(A2839="","",IF(E2839="","",ROUND(+E2839*((1+D2839)^(1/12)-1),2)))</f>
        <v>#REF!</v>
      </c>
      <c r="I2839" s="662" t="e">
        <f aca="false">IF(A2839="","",+G2839-H2839)</f>
        <v>#REF!</v>
      </c>
      <c r="J2839" s="662" t="e">
        <f aca="false">IF(A2839="","",IF(#REF!="","",PMT((1+D2839)^(1/12)-1,(#REF!*12)-A2839+1,-E2839)))</f>
        <v>#REF!</v>
      </c>
    </row>
    <row r="2840" customFormat="false" ht="14.25" hidden="false" customHeight="false" outlineLevel="0" collapsed="false">
      <c r="A2840" s="660" t="e">
        <f aca="false">IF(A2839="","",IF(A2839=#REF!*12,"",+A2839+1))</f>
        <v>#REF!</v>
      </c>
      <c r="B2840" s="661" t="e">
        <f aca="false">IF(A2840="","",+B2839)</f>
        <v>#REF!</v>
      </c>
      <c r="C2840" s="661" t="e">
        <f aca="false">IF(A2840="","",IF(#REF!+'Plano Prestação Mensal Proposta'!A2840&gt;120,0,ROUND(IF(B2840&gt;0.045,(0.045*0.5),(0.5)*B2840),7)))</f>
        <v>#REF!</v>
      </c>
      <c r="D2840" s="661" t="e">
        <f aca="false">IF(A2840="","",+B2840-C2840)</f>
        <v>#REF!</v>
      </c>
      <c r="E2840" s="662" t="e">
        <f aca="false">IF(A2840="","",IF(F2839="","",+E2839-F2839))</f>
        <v>#REF!</v>
      </c>
      <c r="F2840" s="662" t="e">
        <f aca="false">IF(A2840="","",IF(J2840="","",+J2840-H2840))</f>
        <v>#REF!</v>
      </c>
      <c r="G2840" s="662" t="e">
        <f aca="false">IF(A2840="","",IF(E2840="","",ROUND(+E2840*((1+B2840)^(1/12)-1),2)))</f>
        <v>#REF!</v>
      </c>
      <c r="H2840" s="662" t="e">
        <f aca="false">IF(A2840="","",IF(E2840="","",ROUND(+E2840*((1+D2840)^(1/12)-1),2)))</f>
        <v>#REF!</v>
      </c>
      <c r="I2840" s="662" t="e">
        <f aca="false">IF(A2840="","",+G2840-H2840)</f>
        <v>#REF!</v>
      </c>
      <c r="J2840" s="662" t="e">
        <f aca="false">IF(A2840="","",IF(#REF!="","",PMT((1+D2840)^(1/12)-1,(#REF!*12)-A2840+1,-E2840)))</f>
        <v>#REF!</v>
      </c>
    </row>
    <row r="2841" customFormat="false" ht="14.25" hidden="false" customHeight="false" outlineLevel="0" collapsed="false">
      <c r="A2841" s="660" t="e">
        <f aca="false">IF(A2840="","",IF(A2840=#REF!*12,"",+A2840+1))</f>
        <v>#REF!</v>
      </c>
      <c r="B2841" s="661" t="e">
        <f aca="false">IF(A2841="","",+B2840)</f>
        <v>#REF!</v>
      </c>
      <c r="C2841" s="661" t="e">
        <f aca="false">IF(A2841="","",IF(#REF!+'Plano Prestação Mensal Proposta'!A2841&gt;120,0,ROUND(IF(B2841&gt;0.045,(0.045*0.5),(0.5)*B2841),7)))</f>
        <v>#REF!</v>
      </c>
      <c r="D2841" s="661" t="e">
        <f aca="false">IF(A2841="","",+B2841-C2841)</f>
        <v>#REF!</v>
      </c>
      <c r="E2841" s="662" t="e">
        <f aca="false">IF(A2841="","",IF(F2840="","",+E2840-F2840))</f>
        <v>#REF!</v>
      </c>
      <c r="F2841" s="662" t="e">
        <f aca="false">IF(A2841="","",IF(J2841="","",+J2841-H2841))</f>
        <v>#REF!</v>
      </c>
      <c r="G2841" s="662" t="e">
        <f aca="false">IF(A2841="","",IF(E2841="","",ROUND(+E2841*((1+B2841)^(1/12)-1),2)))</f>
        <v>#REF!</v>
      </c>
      <c r="H2841" s="662" t="e">
        <f aca="false">IF(A2841="","",IF(E2841="","",ROUND(+E2841*((1+D2841)^(1/12)-1),2)))</f>
        <v>#REF!</v>
      </c>
      <c r="I2841" s="662" t="e">
        <f aca="false">IF(A2841="","",+G2841-H2841)</f>
        <v>#REF!</v>
      </c>
      <c r="J2841" s="662" t="e">
        <f aca="false">IF(A2841="","",IF(#REF!="","",PMT((1+D2841)^(1/12)-1,(#REF!*12)-A2841+1,-E2841)))</f>
        <v>#REF!</v>
      </c>
    </row>
    <row r="2842" customFormat="false" ht="14.25" hidden="false" customHeight="false" outlineLevel="0" collapsed="false">
      <c r="A2842" s="660" t="e">
        <f aca="false">IF(A2841="","",IF(A2841=#REF!*12,"",+A2841+1))</f>
        <v>#REF!</v>
      </c>
      <c r="B2842" s="661" t="e">
        <f aca="false">IF(A2842="","",+B2841)</f>
        <v>#REF!</v>
      </c>
      <c r="C2842" s="661" t="e">
        <f aca="false">IF(A2842="","",IF(#REF!+'Plano Prestação Mensal Proposta'!A2842&gt;120,0,ROUND(IF(B2842&gt;0.045,(0.045*0.5),(0.5)*B2842),7)))</f>
        <v>#REF!</v>
      </c>
      <c r="D2842" s="661" t="e">
        <f aca="false">IF(A2842="","",+B2842-C2842)</f>
        <v>#REF!</v>
      </c>
      <c r="E2842" s="662" t="e">
        <f aca="false">IF(A2842="","",IF(F2841="","",+E2841-F2841))</f>
        <v>#REF!</v>
      </c>
      <c r="F2842" s="662" t="e">
        <f aca="false">IF(A2842="","",IF(J2842="","",+J2842-H2842))</f>
        <v>#REF!</v>
      </c>
      <c r="G2842" s="662" t="e">
        <f aca="false">IF(A2842="","",IF(E2842="","",ROUND(+E2842*((1+B2842)^(1/12)-1),2)))</f>
        <v>#REF!</v>
      </c>
      <c r="H2842" s="662" t="e">
        <f aca="false">IF(A2842="","",IF(E2842="","",ROUND(+E2842*((1+D2842)^(1/12)-1),2)))</f>
        <v>#REF!</v>
      </c>
      <c r="I2842" s="662" t="e">
        <f aca="false">IF(A2842="","",+G2842-H2842)</f>
        <v>#REF!</v>
      </c>
      <c r="J2842" s="662" t="e">
        <f aca="false">IF(A2842="","",IF(#REF!="","",PMT((1+D2842)^(1/12)-1,(#REF!*12)-A2842+1,-E2842)))</f>
        <v>#REF!</v>
      </c>
    </row>
    <row r="2843" customFormat="false" ht="14.25" hidden="false" customHeight="false" outlineLevel="0" collapsed="false">
      <c r="A2843" s="660" t="e">
        <f aca="false">IF(A2842="","",IF(A2842=#REF!*12,"",+A2842+1))</f>
        <v>#REF!</v>
      </c>
      <c r="B2843" s="661" t="e">
        <f aca="false">IF(A2843="","",+B2842)</f>
        <v>#REF!</v>
      </c>
      <c r="C2843" s="661" t="e">
        <f aca="false">IF(A2843="","",IF(#REF!+'Plano Prestação Mensal Proposta'!A2843&gt;120,0,ROUND(IF(B2843&gt;0.045,(0.045*0.5),(0.5)*B2843),7)))</f>
        <v>#REF!</v>
      </c>
      <c r="D2843" s="661" t="e">
        <f aca="false">IF(A2843="","",+B2843-C2843)</f>
        <v>#REF!</v>
      </c>
      <c r="E2843" s="662" t="e">
        <f aca="false">IF(A2843="","",IF(F2842="","",+E2842-F2842))</f>
        <v>#REF!</v>
      </c>
      <c r="F2843" s="662" t="e">
        <f aca="false">IF(A2843="","",IF(J2843="","",+J2843-H2843))</f>
        <v>#REF!</v>
      </c>
      <c r="G2843" s="662" t="e">
        <f aca="false">IF(A2843="","",IF(E2843="","",ROUND(+E2843*((1+B2843)^(1/12)-1),2)))</f>
        <v>#REF!</v>
      </c>
      <c r="H2843" s="662" t="e">
        <f aca="false">IF(A2843="","",IF(E2843="","",ROUND(+E2843*((1+D2843)^(1/12)-1),2)))</f>
        <v>#REF!</v>
      </c>
      <c r="I2843" s="662" t="e">
        <f aca="false">IF(A2843="","",+G2843-H2843)</f>
        <v>#REF!</v>
      </c>
      <c r="J2843" s="662" t="e">
        <f aca="false">IF(A2843="","",IF(#REF!="","",PMT((1+D2843)^(1/12)-1,(#REF!*12)-A2843+1,-E2843)))</f>
        <v>#REF!</v>
      </c>
    </row>
    <row r="2844" customFormat="false" ht="14.25" hidden="false" customHeight="false" outlineLevel="0" collapsed="false">
      <c r="A2844" s="660" t="e">
        <f aca="false">IF(A2843="","",IF(A2843=#REF!*12,"",+A2843+1))</f>
        <v>#REF!</v>
      </c>
      <c r="B2844" s="661" t="e">
        <f aca="false">IF(A2844="","",+B2843)</f>
        <v>#REF!</v>
      </c>
      <c r="C2844" s="661" t="e">
        <f aca="false">IF(A2844="","",IF(#REF!+'Plano Prestação Mensal Proposta'!A2844&gt;120,0,ROUND(IF(B2844&gt;0.045,(0.045*0.5),(0.5)*B2844),7)))</f>
        <v>#REF!</v>
      </c>
      <c r="D2844" s="661" t="e">
        <f aca="false">IF(A2844="","",+B2844-C2844)</f>
        <v>#REF!</v>
      </c>
      <c r="E2844" s="662" t="e">
        <f aca="false">IF(A2844="","",IF(F2843="","",+E2843-F2843))</f>
        <v>#REF!</v>
      </c>
      <c r="F2844" s="662" t="e">
        <f aca="false">IF(A2844="","",IF(J2844="","",+J2844-H2844))</f>
        <v>#REF!</v>
      </c>
      <c r="G2844" s="662" t="e">
        <f aca="false">IF(A2844="","",IF(E2844="","",ROUND(+E2844*((1+B2844)^(1/12)-1),2)))</f>
        <v>#REF!</v>
      </c>
      <c r="H2844" s="662" t="e">
        <f aca="false">IF(A2844="","",IF(E2844="","",ROUND(+E2844*((1+D2844)^(1/12)-1),2)))</f>
        <v>#REF!</v>
      </c>
      <c r="I2844" s="662" t="e">
        <f aca="false">IF(A2844="","",+G2844-H2844)</f>
        <v>#REF!</v>
      </c>
      <c r="J2844" s="662" t="e">
        <f aca="false">IF(A2844="","",IF(#REF!="","",PMT((1+D2844)^(1/12)-1,(#REF!*12)-A2844+1,-E2844)))</f>
        <v>#REF!</v>
      </c>
    </row>
    <row r="2845" customFormat="false" ht="14.25" hidden="false" customHeight="false" outlineLevel="0" collapsed="false">
      <c r="A2845" s="660" t="e">
        <f aca="false">IF(A2844="","",IF(A2844=#REF!*12,"",+A2844+1))</f>
        <v>#REF!</v>
      </c>
      <c r="B2845" s="661" t="e">
        <f aca="false">IF(A2845="","",+B2844)</f>
        <v>#REF!</v>
      </c>
      <c r="C2845" s="661" t="e">
        <f aca="false">IF(A2845="","",IF(#REF!+'Plano Prestação Mensal Proposta'!A2845&gt;120,0,ROUND(IF(B2845&gt;0.045,(0.045*0.5),(0.5)*B2845),7)))</f>
        <v>#REF!</v>
      </c>
      <c r="D2845" s="661" t="e">
        <f aca="false">IF(A2845="","",+B2845-C2845)</f>
        <v>#REF!</v>
      </c>
      <c r="E2845" s="662" t="e">
        <f aca="false">IF(A2845="","",IF(F2844="","",+E2844-F2844))</f>
        <v>#REF!</v>
      </c>
      <c r="F2845" s="662" t="e">
        <f aca="false">IF(A2845="","",IF(J2845="","",+J2845-H2845))</f>
        <v>#REF!</v>
      </c>
      <c r="G2845" s="662" t="e">
        <f aca="false">IF(A2845="","",IF(E2845="","",ROUND(+E2845*((1+B2845)^(1/12)-1),2)))</f>
        <v>#REF!</v>
      </c>
      <c r="H2845" s="662" t="e">
        <f aca="false">IF(A2845="","",IF(E2845="","",ROUND(+E2845*((1+D2845)^(1/12)-1),2)))</f>
        <v>#REF!</v>
      </c>
      <c r="I2845" s="662" t="e">
        <f aca="false">IF(A2845="","",+G2845-H2845)</f>
        <v>#REF!</v>
      </c>
      <c r="J2845" s="662" t="e">
        <f aca="false">IF(A2845="","",IF(#REF!="","",PMT((1+D2845)^(1/12)-1,(#REF!*12)-A2845+1,-E2845)))</f>
        <v>#REF!</v>
      </c>
    </row>
    <row r="2846" customFormat="false" ht="14.25" hidden="false" customHeight="false" outlineLevel="0" collapsed="false">
      <c r="A2846" s="660" t="e">
        <f aca="false">IF(A2845="","",IF(A2845=#REF!*12,"",+A2845+1))</f>
        <v>#REF!</v>
      </c>
      <c r="B2846" s="661" t="e">
        <f aca="false">IF(A2846="","",+B2845)</f>
        <v>#REF!</v>
      </c>
      <c r="C2846" s="661" t="e">
        <f aca="false">IF(A2846="","",IF(#REF!+'Plano Prestação Mensal Proposta'!A2846&gt;120,0,ROUND(IF(B2846&gt;0.045,(0.045*0.5),(0.5)*B2846),7)))</f>
        <v>#REF!</v>
      </c>
      <c r="D2846" s="661" t="e">
        <f aca="false">IF(A2846="","",+B2846-C2846)</f>
        <v>#REF!</v>
      </c>
      <c r="E2846" s="662" t="e">
        <f aca="false">IF(A2846="","",IF(F2845="","",+E2845-F2845))</f>
        <v>#REF!</v>
      </c>
      <c r="F2846" s="662" t="e">
        <f aca="false">IF(A2846="","",IF(J2846="","",+J2846-H2846))</f>
        <v>#REF!</v>
      </c>
      <c r="G2846" s="662" t="e">
        <f aca="false">IF(A2846="","",IF(E2846="","",ROUND(+E2846*((1+B2846)^(1/12)-1),2)))</f>
        <v>#REF!</v>
      </c>
      <c r="H2846" s="662" t="e">
        <f aca="false">IF(A2846="","",IF(E2846="","",ROUND(+E2846*((1+D2846)^(1/12)-1),2)))</f>
        <v>#REF!</v>
      </c>
      <c r="I2846" s="662" t="e">
        <f aca="false">IF(A2846="","",+G2846-H2846)</f>
        <v>#REF!</v>
      </c>
      <c r="J2846" s="662" t="e">
        <f aca="false">IF(A2846="","",IF(#REF!="","",PMT((1+D2846)^(1/12)-1,(#REF!*12)-A2846+1,-E2846)))</f>
        <v>#REF!</v>
      </c>
    </row>
    <row r="2847" customFormat="false" ht="14.25" hidden="false" customHeight="false" outlineLevel="0" collapsed="false">
      <c r="A2847" s="660" t="e">
        <f aca="false">IF(A2846="","",IF(A2846=#REF!*12,"",+A2846+1))</f>
        <v>#REF!</v>
      </c>
      <c r="B2847" s="661" t="e">
        <f aca="false">IF(A2847="","",+B2846)</f>
        <v>#REF!</v>
      </c>
      <c r="C2847" s="661" t="e">
        <f aca="false">IF(A2847="","",IF(#REF!+'Plano Prestação Mensal Proposta'!A2847&gt;120,0,ROUND(IF(B2847&gt;0.045,(0.045*0.5),(0.5)*B2847),7)))</f>
        <v>#REF!</v>
      </c>
      <c r="D2847" s="661" t="e">
        <f aca="false">IF(A2847="","",+B2847-C2847)</f>
        <v>#REF!</v>
      </c>
      <c r="E2847" s="662" t="e">
        <f aca="false">IF(A2847="","",IF(F2846="","",+E2846-F2846))</f>
        <v>#REF!</v>
      </c>
      <c r="F2847" s="662" t="e">
        <f aca="false">IF(A2847="","",IF(J2847="","",+J2847-H2847))</f>
        <v>#REF!</v>
      </c>
      <c r="G2847" s="662" t="e">
        <f aca="false">IF(A2847="","",IF(E2847="","",ROUND(+E2847*((1+B2847)^(1/12)-1),2)))</f>
        <v>#REF!</v>
      </c>
      <c r="H2847" s="662" t="e">
        <f aca="false">IF(A2847="","",IF(E2847="","",ROUND(+E2847*((1+D2847)^(1/12)-1),2)))</f>
        <v>#REF!</v>
      </c>
      <c r="I2847" s="662" t="e">
        <f aca="false">IF(A2847="","",+G2847-H2847)</f>
        <v>#REF!</v>
      </c>
      <c r="J2847" s="662" t="e">
        <f aca="false">IF(A2847="","",IF(#REF!="","",PMT((1+D2847)^(1/12)-1,(#REF!*12)-A2847+1,-E2847)))</f>
        <v>#REF!</v>
      </c>
    </row>
    <row r="2848" customFormat="false" ht="14.25" hidden="false" customHeight="false" outlineLevel="0" collapsed="false">
      <c r="A2848" s="660" t="e">
        <f aca="false">IF(A2847="","",IF(A2847=#REF!*12,"",+A2847+1))</f>
        <v>#REF!</v>
      </c>
      <c r="B2848" s="661" t="e">
        <f aca="false">IF(A2848="","",+B2847)</f>
        <v>#REF!</v>
      </c>
      <c r="C2848" s="661" t="e">
        <f aca="false">IF(A2848="","",IF(#REF!+'Plano Prestação Mensal Proposta'!A2848&gt;120,0,ROUND(IF(B2848&gt;0.045,(0.045*0.5),(0.5)*B2848),7)))</f>
        <v>#REF!</v>
      </c>
      <c r="D2848" s="661" t="e">
        <f aca="false">IF(A2848="","",+B2848-C2848)</f>
        <v>#REF!</v>
      </c>
      <c r="E2848" s="662" t="e">
        <f aca="false">IF(A2848="","",IF(F2847="","",+E2847-F2847))</f>
        <v>#REF!</v>
      </c>
      <c r="F2848" s="662" t="e">
        <f aca="false">IF(A2848="","",IF(J2848="","",+J2848-H2848))</f>
        <v>#REF!</v>
      </c>
      <c r="G2848" s="662" t="e">
        <f aca="false">IF(A2848="","",IF(E2848="","",ROUND(+E2848*((1+B2848)^(1/12)-1),2)))</f>
        <v>#REF!</v>
      </c>
      <c r="H2848" s="662" t="e">
        <f aca="false">IF(A2848="","",IF(E2848="","",ROUND(+E2848*((1+D2848)^(1/12)-1),2)))</f>
        <v>#REF!</v>
      </c>
      <c r="I2848" s="662" t="e">
        <f aca="false">IF(A2848="","",+G2848-H2848)</f>
        <v>#REF!</v>
      </c>
      <c r="J2848" s="662" t="e">
        <f aca="false">IF(A2848="","",IF(#REF!="","",PMT((1+D2848)^(1/12)-1,(#REF!*12)-A2848+1,-E2848)))</f>
        <v>#REF!</v>
      </c>
    </row>
    <row r="2849" customFormat="false" ht="14.25" hidden="false" customHeight="false" outlineLevel="0" collapsed="false">
      <c r="A2849" s="660" t="e">
        <f aca="false">IF(A2848="","",IF(A2848=#REF!*12,"",+A2848+1))</f>
        <v>#REF!</v>
      </c>
      <c r="B2849" s="661" t="e">
        <f aca="false">IF(A2849="","",+B2848)</f>
        <v>#REF!</v>
      </c>
      <c r="C2849" s="661" t="e">
        <f aca="false">IF(A2849="","",IF(#REF!+'Plano Prestação Mensal Proposta'!A2849&gt;120,0,ROUND(IF(B2849&gt;0.045,(0.045*0.5),(0.5)*B2849),7)))</f>
        <v>#REF!</v>
      </c>
      <c r="D2849" s="661" t="e">
        <f aca="false">IF(A2849="","",+B2849-C2849)</f>
        <v>#REF!</v>
      </c>
      <c r="E2849" s="662" t="e">
        <f aca="false">IF(A2849="","",IF(F2848="","",+E2848-F2848))</f>
        <v>#REF!</v>
      </c>
      <c r="F2849" s="662" t="e">
        <f aca="false">IF(A2849="","",IF(J2849="","",+J2849-H2849))</f>
        <v>#REF!</v>
      </c>
      <c r="G2849" s="662" t="e">
        <f aca="false">IF(A2849="","",IF(E2849="","",ROUND(+E2849*((1+B2849)^(1/12)-1),2)))</f>
        <v>#REF!</v>
      </c>
      <c r="H2849" s="662" t="e">
        <f aca="false">IF(A2849="","",IF(E2849="","",ROUND(+E2849*((1+D2849)^(1/12)-1),2)))</f>
        <v>#REF!</v>
      </c>
      <c r="I2849" s="662" t="e">
        <f aca="false">IF(A2849="","",+G2849-H2849)</f>
        <v>#REF!</v>
      </c>
      <c r="J2849" s="662" t="e">
        <f aca="false">IF(A2849="","",IF(#REF!="","",PMT((1+D2849)^(1/12)-1,(#REF!*12)-A2849+1,-E2849)))</f>
        <v>#REF!</v>
      </c>
    </row>
    <row r="2850" customFormat="false" ht="14.25" hidden="false" customHeight="false" outlineLevel="0" collapsed="false">
      <c r="A2850" s="660" t="e">
        <f aca="false">IF(A2849="","",IF(A2849=#REF!*12,"",+A2849+1))</f>
        <v>#REF!</v>
      </c>
      <c r="B2850" s="661" t="e">
        <f aca="false">IF(A2850="","",+B2849)</f>
        <v>#REF!</v>
      </c>
      <c r="C2850" s="661" t="e">
        <f aca="false">IF(A2850="","",IF(#REF!+'Plano Prestação Mensal Proposta'!A2850&gt;120,0,ROUND(IF(B2850&gt;0.045,(0.045*0.5),(0.5)*B2850),7)))</f>
        <v>#REF!</v>
      </c>
      <c r="D2850" s="661" t="e">
        <f aca="false">IF(A2850="","",+B2850-C2850)</f>
        <v>#REF!</v>
      </c>
      <c r="E2850" s="662" t="e">
        <f aca="false">IF(A2850="","",IF(F2849="","",+E2849-F2849))</f>
        <v>#REF!</v>
      </c>
      <c r="F2850" s="662" t="e">
        <f aca="false">IF(A2850="","",IF(J2850="","",+J2850-H2850))</f>
        <v>#REF!</v>
      </c>
      <c r="G2850" s="662" t="e">
        <f aca="false">IF(A2850="","",IF(E2850="","",ROUND(+E2850*((1+B2850)^(1/12)-1),2)))</f>
        <v>#REF!</v>
      </c>
      <c r="H2850" s="662" t="e">
        <f aca="false">IF(A2850="","",IF(E2850="","",ROUND(+E2850*((1+D2850)^(1/12)-1),2)))</f>
        <v>#REF!</v>
      </c>
      <c r="I2850" s="662" t="e">
        <f aca="false">IF(A2850="","",+G2850-H2850)</f>
        <v>#REF!</v>
      </c>
      <c r="J2850" s="662" t="e">
        <f aca="false">IF(A2850="","",IF(#REF!="","",PMT((1+D2850)^(1/12)-1,(#REF!*12)-A2850+1,-E2850)))</f>
        <v>#REF!</v>
      </c>
    </row>
    <row r="2851" customFormat="false" ht="14.25" hidden="false" customHeight="false" outlineLevel="0" collapsed="false">
      <c r="A2851" s="660" t="e">
        <f aca="false">IF(A2850="","",IF(A2850=#REF!*12,"",+A2850+1))</f>
        <v>#REF!</v>
      </c>
      <c r="B2851" s="661" t="e">
        <f aca="false">IF(A2851="","",+B2850)</f>
        <v>#REF!</v>
      </c>
      <c r="C2851" s="661" t="e">
        <f aca="false">IF(A2851="","",IF(#REF!+'Plano Prestação Mensal Proposta'!A2851&gt;120,0,ROUND(IF(B2851&gt;0.045,(0.045*0.5),(0.5)*B2851),7)))</f>
        <v>#REF!</v>
      </c>
      <c r="D2851" s="661" t="e">
        <f aca="false">IF(A2851="","",+B2851-C2851)</f>
        <v>#REF!</v>
      </c>
      <c r="E2851" s="662" t="e">
        <f aca="false">IF(A2851="","",IF(F2850="","",+E2850-F2850))</f>
        <v>#REF!</v>
      </c>
      <c r="F2851" s="662" t="e">
        <f aca="false">IF(A2851="","",IF(J2851="","",+J2851-H2851))</f>
        <v>#REF!</v>
      </c>
      <c r="G2851" s="662" t="e">
        <f aca="false">IF(A2851="","",IF(E2851="","",ROUND(+E2851*((1+B2851)^(1/12)-1),2)))</f>
        <v>#REF!</v>
      </c>
      <c r="H2851" s="662" t="e">
        <f aca="false">IF(A2851="","",IF(E2851="","",ROUND(+E2851*((1+D2851)^(1/12)-1),2)))</f>
        <v>#REF!</v>
      </c>
      <c r="I2851" s="662" t="e">
        <f aca="false">IF(A2851="","",+G2851-H2851)</f>
        <v>#REF!</v>
      </c>
      <c r="J2851" s="662" t="e">
        <f aca="false">IF(A2851="","",IF(#REF!="","",PMT((1+D2851)^(1/12)-1,(#REF!*12)-A2851+1,-E2851)))</f>
        <v>#REF!</v>
      </c>
    </row>
    <row r="2852" customFormat="false" ht="14.25" hidden="false" customHeight="false" outlineLevel="0" collapsed="false">
      <c r="A2852" s="660" t="e">
        <f aca="false">IF(A2851="","",IF(A2851=#REF!*12,"",+A2851+1))</f>
        <v>#REF!</v>
      </c>
      <c r="B2852" s="661" t="e">
        <f aca="false">IF(A2852="","",+B2851)</f>
        <v>#REF!</v>
      </c>
      <c r="C2852" s="661" t="e">
        <f aca="false">IF(A2852="","",IF(#REF!+'Plano Prestação Mensal Proposta'!A2852&gt;120,0,ROUND(IF(B2852&gt;0.045,(0.045*0.5),(0.5)*B2852),7)))</f>
        <v>#REF!</v>
      </c>
      <c r="D2852" s="661" t="e">
        <f aca="false">IF(A2852="","",+B2852-C2852)</f>
        <v>#REF!</v>
      </c>
      <c r="E2852" s="662" t="e">
        <f aca="false">IF(A2852="","",IF(F2851="","",+E2851-F2851))</f>
        <v>#REF!</v>
      </c>
      <c r="F2852" s="662" t="e">
        <f aca="false">IF(A2852="","",IF(J2852="","",+J2852-H2852))</f>
        <v>#REF!</v>
      </c>
      <c r="G2852" s="662" t="e">
        <f aca="false">IF(A2852="","",IF(E2852="","",ROUND(+E2852*((1+B2852)^(1/12)-1),2)))</f>
        <v>#REF!</v>
      </c>
      <c r="H2852" s="662" t="e">
        <f aca="false">IF(A2852="","",IF(E2852="","",ROUND(+E2852*((1+D2852)^(1/12)-1),2)))</f>
        <v>#REF!</v>
      </c>
      <c r="I2852" s="662" t="e">
        <f aca="false">IF(A2852="","",+G2852-H2852)</f>
        <v>#REF!</v>
      </c>
      <c r="J2852" s="662" t="e">
        <f aca="false">IF(A2852="","",IF(#REF!="","",PMT((1+D2852)^(1/12)-1,(#REF!*12)-A2852+1,-E2852)))</f>
        <v>#REF!</v>
      </c>
    </row>
    <row r="2853" customFormat="false" ht="14.25" hidden="false" customHeight="false" outlineLevel="0" collapsed="false">
      <c r="A2853" s="660" t="e">
        <f aca="false">IF(A2852="","",IF(A2852=#REF!*12,"",+A2852+1))</f>
        <v>#REF!</v>
      </c>
      <c r="B2853" s="661" t="e">
        <f aca="false">IF(A2853="","",+B2852)</f>
        <v>#REF!</v>
      </c>
      <c r="C2853" s="661" t="e">
        <f aca="false">IF(A2853="","",IF(#REF!+'Plano Prestação Mensal Proposta'!A2853&gt;120,0,ROUND(IF(B2853&gt;0.045,(0.045*0.5),(0.5)*B2853),7)))</f>
        <v>#REF!</v>
      </c>
      <c r="D2853" s="661" t="e">
        <f aca="false">IF(A2853="","",+B2853-C2853)</f>
        <v>#REF!</v>
      </c>
      <c r="E2853" s="662" t="e">
        <f aca="false">IF(A2853="","",IF(F2852="","",+E2852-F2852))</f>
        <v>#REF!</v>
      </c>
      <c r="F2853" s="662" t="e">
        <f aca="false">IF(A2853="","",IF(J2853="","",+J2853-H2853))</f>
        <v>#REF!</v>
      </c>
      <c r="G2853" s="662" t="e">
        <f aca="false">IF(A2853="","",IF(E2853="","",ROUND(+E2853*((1+B2853)^(1/12)-1),2)))</f>
        <v>#REF!</v>
      </c>
      <c r="H2853" s="662" t="e">
        <f aca="false">IF(A2853="","",IF(E2853="","",ROUND(+E2853*((1+D2853)^(1/12)-1),2)))</f>
        <v>#REF!</v>
      </c>
      <c r="I2853" s="662" t="e">
        <f aca="false">IF(A2853="","",+G2853-H2853)</f>
        <v>#REF!</v>
      </c>
      <c r="J2853" s="662" t="e">
        <f aca="false">IF(A2853="","",IF(#REF!="","",PMT((1+D2853)^(1/12)-1,(#REF!*12)-A2853+1,-E2853)))</f>
        <v>#REF!</v>
      </c>
    </row>
    <row r="2854" customFormat="false" ht="14.25" hidden="false" customHeight="false" outlineLevel="0" collapsed="false">
      <c r="A2854" s="660" t="e">
        <f aca="false">IF(A2853="","",IF(A2853=#REF!*12,"",+A2853+1))</f>
        <v>#REF!</v>
      </c>
      <c r="B2854" s="661" t="e">
        <f aca="false">IF(A2854="","",+B2853)</f>
        <v>#REF!</v>
      </c>
      <c r="C2854" s="661" t="e">
        <f aca="false">IF(A2854="","",IF(#REF!+'Plano Prestação Mensal Proposta'!A2854&gt;120,0,ROUND(IF(B2854&gt;0.045,(0.045*0.5),(0.5)*B2854),7)))</f>
        <v>#REF!</v>
      </c>
      <c r="D2854" s="661" t="e">
        <f aca="false">IF(A2854="","",+B2854-C2854)</f>
        <v>#REF!</v>
      </c>
      <c r="E2854" s="662" t="e">
        <f aca="false">IF(A2854="","",IF(F2853="","",+E2853-F2853))</f>
        <v>#REF!</v>
      </c>
      <c r="F2854" s="662" t="e">
        <f aca="false">IF(A2854="","",IF(J2854="","",+J2854-H2854))</f>
        <v>#REF!</v>
      </c>
      <c r="G2854" s="662" t="e">
        <f aca="false">IF(A2854="","",IF(E2854="","",ROUND(+E2854*((1+B2854)^(1/12)-1),2)))</f>
        <v>#REF!</v>
      </c>
      <c r="H2854" s="662" t="e">
        <f aca="false">IF(A2854="","",IF(E2854="","",ROUND(+E2854*((1+D2854)^(1/12)-1),2)))</f>
        <v>#REF!</v>
      </c>
      <c r="I2854" s="662" t="e">
        <f aca="false">IF(A2854="","",+G2854-H2854)</f>
        <v>#REF!</v>
      </c>
      <c r="J2854" s="662" t="e">
        <f aca="false">IF(A2854="","",IF(#REF!="","",PMT((1+D2854)^(1/12)-1,(#REF!*12)-A2854+1,-E2854)))</f>
        <v>#REF!</v>
      </c>
    </row>
    <row r="2855" customFormat="false" ht="14.25" hidden="false" customHeight="false" outlineLevel="0" collapsed="false">
      <c r="A2855" s="660" t="e">
        <f aca="false">IF(A2854="","",IF(A2854=#REF!*12,"",+A2854+1))</f>
        <v>#REF!</v>
      </c>
      <c r="B2855" s="661" t="e">
        <f aca="false">IF(A2855="","",+B2854)</f>
        <v>#REF!</v>
      </c>
      <c r="C2855" s="661" t="e">
        <f aca="false">IF(A2855="","",IF(#REF!+'Plano Prestação Mensal Proposta'!A2855&gt;120,0,ROUND(IF(B2855&gt;0.045,(0.045*0.5),(0.5)*B2855),7)))</f>
        <v>#REF!</v>
      </c>
      <c r="D2855" s="661" t="e">
        <f aca="false">IF(A2855="","",+B2855-C2855)</f>
        <v>#REF!</v>
      </c>
      <c r="E2855" s="662" t="e">
        <f aca="false">IF(A2855="","",IF(F2854="","",+E2854-F2854))</f>
        <v>#REF!</v>
      </c>
      <c r="F2855" s="662" t="e">
        <f aca="false">IF(A2855="","",IF(J2855="","",+J2855-H2855))</f>
        <v>#REF!</v>
      </c>
      <c r="G2855" s="662" t="e">
        <f aca="false">IF(A2855="","",IF(E2855="","",ROUND(+E2855*((1+B2855)^(1/12)-1),2)))</f>
        <v>#REF!</v>
      </c>
      <c r="H2855" s="662" t="e">
        <f aca="false">IF(A2855="","",IF(E2855="","",ROUND(+E2855*((1+D2855)^(1/12)-1),2)))</f>
        <v>#REF!</v>
      </c>
      <c r="I2855" s="662" t="e">
        <f aca="false">IF(A2855="","",+G2855-H2855)</f>
        <v>#REF!</v>
      </c>
      <c r="J2855" s="662" t="e">
        <f aca="false">IF(A2855="","",IF(#REF!="","",PMT((1+D2855)^(1/12)-1,(#REF!*12)-A2855+1,-E2855)))</f>
        <v>#REF!</v>
      </c>
    </row>
    <row r="2856" customFormat="false" ht="14.25" hidden="false" customHeight="false" outlineLevel="0" collapsed="false">
      <c r="A2856" s="660" t="e">
        <f aca="false">IF(A2855="","",IF(A2855=#REF!*12,"",+A2855+1))</f>
        <v>#REF!</v>
      </c>
      <c r="B2856" s="661" t="e">
        <f aca="false">IF(A2856="","",+B2855)</f>
        <v>#REF!</v>
      </c>
      <c r="C2856" s="661" t="e">
        <f aca="false">IF(A2856="","",IF(#REF!+'Plano Prestação Mensal Proposta'!A2856&gt;120,0,ROUND(IF(B2856&gt;0.045,(0.045*0.5),(0.5)*B2856),7)))</f>
        <v>#REF!</v>
      </c>
      <c r="D2856" s="661" t="e">
        <f aca="false">IF(A2856="","",+B2856-C2856)</f>
        <v>#REF!</v>
      </c>
      <c r="E2856" s="662" t="e">
        <f aca="false">IF(A2856="","",IF(F2855="","",+E2855-F2855))</f>
        <v>#REF!</v>
      </c>
      <c r="F2856" s="662" t="e">
        <f aca="false">IF(A2856="","",IF(J2856="","",+J2856-H2856))</f>
        <v>#REF!</v>
      </c>
      <c r="G2856" s="662" t="e">
        <f aca="false">IF(A2856="","",IF(E2856="","",ROUND(+E2856*((1+B2856)^(1/12)-1),2)))</f>
        <v>#REF!</v>
      </c>
      <c r="H2856" s="662" t="e">
        <f aca="false">IF(A2856="","",IF(E2856="","",ROUND(+E2856*((1+D2856)^(1/12)-1),2)))</f>
        <v>#REF!</v>
      </c>
      <c r="I2856" s="662" t="e">
        <f aca="false">IF(A2856="","",+G2856-H2856)</f>
        <v>#REF!</v>
      </c>
      <c r="J2856" s="662" t="e">
        <f aca="false">IF(A2856="","",IF(#REF!="","",PMT((1+D2856)^(1/12)-1,(#REF!*12)-A2856+1,-E2856)))</f>
        <v>#REF!</v>
      </c>
    </row>
    <row r="2857" customFormat="false" ht="14.25" hidden="false" customHeight="false" outlineLevel="0" collapsed="false">
      <c r="A2857" s="660" t="e">
        <f aca="false">IF(A2856="","",IF(A2856=#REF!*12,"",+A2856+1))</f>
        <v>#REF!</v>
      </c>
      <c r="B2857" s="661" t="e">
        <f aca="false">IF(A2857="","",+B2856)</f>
        <v>#REF!</v>
      </c>
      <c r="C2857" s="661" t="e">
        <f aca="false">IF(A2857="","",IF(#REF!+'Plano Prestação Mensal Proposta'!A2857&gt;120,0,ROUND(IF(B2857&gt;0.045,(0.045*0.5),(0.5)*B2857),7)))</f>
        <v>#REF!</v>
      </c>
      <c r="D2857" s="661" t="e">
        <f aca="false">IF(A2857="","",+B2857-C2857)</f>
        <v>#REF!</v>
      </c>
      <c r="E2857" s="662" t="e">
        <f aca="false">IF(A2857="","",IF(F2856="","",+E2856-F2856))</f>
        <v>#REF!</v>
      </c>
      <c r="F2857" s="662" t="e">
        <f aca="false">IF(A2857="","",IF(J2857="","",+J2857-H2857))</f>
        <v>#REF!</v>
      </c>
      <c r="G2857" s="662" t="e">
        <f aca="false">IF(A2857="","",IF(E2857="","",ROUND(+E2857*((1+B2857)^(1/12)-1),2)))</f>
        <v>#REF!</v>
      </c>
      <c r="H2857" s="662" t="e">
        <f aca="false">IF(A2857="","",IF(E2857="","",ROUND(+E2857*((1+D2857)^(1/12)-1),2)))</f>
        <v>#REF!</v>
      </c>
      <c r="I2857" s="662" t="e">
        <f aca="false">IF(A2857="","",+G2857-H2857)</f>
        <v>#REF!</v>
      </c>
      <c r="J2857" s="662" t="e">
        <f aca="false">IF(A2857="","",IF(#REF!="","",PMT((1+D2857)^(1/12)-1,(#REF!*12)-A2857+1,-E2857)))</f>
        <v>#REF!</v>
      </c>
    </row>
    <row r="2858" customFormat="false" ht="14.25" hidden="false" customHeight="false" outlineLevel="0" collapsed="false">
      <c r="A2858" s="660" t="e">
        <f aca="false">IF(A2857="","",IF(A2857=#REF!*12,"",+A2857+1))</f>
        <v>#REF!</v>
      </c>
      <c r="B2858" s="661" t="e">
        <f aca="false">IF(A2858="","",+B2857)</f>
        <v>#REF!</v>
      </c>
      <c r="C2858" s="661" t="e">
        <f aca="false">IF(A2858="","",IF(#REF!+'Plano Prestação Mensal Proposta'!A2858&gt;120,0,ROUND(IF(B2858&gt;0.045,(0.045*0.5),(0.5)*B2858),7)))</f>
        <v>#REF!</v>
      </c>
      <c r="D2858" s="661" t="e">
        <f aca="false">IF(A2858="","",+B2858-C2858)</f>
        <v>#REF!</v>
      </c>
      <c r="E2858" s="662" t="e">
        <f aca="false">IF(A2858="","",IF(F2857="","",+E2857-F2857))</f>
        <v>#REF!</v>
      </c>
      <c r="F2858" s="662" t="e">
        <f aca="false">IF(A2858="","",IF(J2858="","",+J2858-H2858))</f>
        <v>#REF!</v>
      </c>
      <c r="G2858" s="662" t="e">
        <f aca="false">IF(A2858="","",IF(E2858="","",ROUND(+E2858*((1+B2858)^(1/12)-1),2)))</f>
        <v>#REF!</v>
      </c>
      <c r="H2858" s="662" t="e">
        <f aca="false">IF(A2858="","",IF(E2858="","",ROUND(+E2858*((1+D2858)^(1/12)-1),2)))</f>
        <v>#REF!</v>
      </c>
      <c r="I2858" s="662" t="e">
        <f aca="false">IF(A2858="","",+G2858-H2858)</f>
        <v>#REF!</v>
      </c>
      <c r="J2858" s="662" t="e">
        <f aca="false">IF(A2858="","",IF(#REF!="","",PMT((1+D2858)^(1/12)-1,(#REF!*12)-A2858+1,-E2858)))</f>
        <v>#REF!</v>
      </c>
    </row>
    <row r="2859" customFormat="false" ht="14.25" hidden="false" customHeight="false" outlineLevel="0" collapsed="false">
      <c r="A2859" s="660" t="e">
        <f aca="false">IF(A2858="","",IF(A2858=#REF!*12,"",+A2858+1))</f>
        <v>#REF!</v>
      </c>
      <c r="B2859" s="661" t="e">
        <f aca="false">IF(A2859="","",+B2858)</f>
        <v>#REF!</v>
      </c>
      <c r="C2859" s="661" t="e">
        <f aca="false">IF(A2859="","",IF(#REF!+'Plano Prestação Mensal Proposta'!A2859&gt;120,0,ROUND(IF(B2859&gt;0.045,(0.045*0.5),(0.5)*B2859),7)))</f>
        <v>#REF!</v>
      </c>
      <c r="D2859" s="661" t="e">
        <f aca="false">IF(A2859="","",+B2859-C2859)</f>
        <v>#REF!</v>
      </c>
      <c r="E2859" s="662" t="e">
        <f aca="false">IF(A2859="","",IF(F2858="","",+E2858-F2858))</f>
        <v>#REF!</v>
      </c>
      <c r="F2859" s="662" t="e">
        <f aca="false">IF(A2859="","",IF(J2859="","",+J2859-H2859))</f>
        <v>#REF!</v>
      </c>
      <c r="G2859" s="662" t="e">
        <f aca="false">IF(A2859="","",IF(E2859="","",ROUND(+E2859*((1+B2859)^(1/12)-1),2)))</f>
        <v>#REF!</v>
      </c>
      <c r="H2859" s="662" t="e">
        <f aca="false">IF(A2859="","",IF(E2859="","",ROUND(+E2859*((1+D2859)^(1/12)-1),2)))</f>
        <v>#REF!</v>
      </c>
      <c r="I2859" s="662" t="e">
        <f aca="false">IF(A2859="","",+G2859-H2859)</f>
        <v>#REF!</v>
      </c>
      <c r="J2859" s="662" t="e">
        <f aca="false">IF(A2859="","",IF(#REF!="","",PMT((1+D2859)^(1/12)-1,(#REF!*12)-A2859+1,-E2859)))</f>
        <v>#REF!</v>
      </c>
    </row>
    <row r="2860" customFormat="false" ht="14.25" hidden="false" customHeight="false" outlineLevel="0" collapsed="false">
      <c r="A2860" s="660" t="e">
        <f aca="false">IF(A2859="","",IF(A2859=#REF!*12,"",+A2859+1))</f>
        <v>#REF!</v>
      </c>
      <c r="B2860" s="661" t="e">
        <f aca="false">IF(A2860="","",+B2859)</f>
        <v>#REF!</v>
      </c>
      <c r="C2860" s="661" t="e">
        <f aca="false">IF(A2860="","",IF(#REF!+'Plano Prestação Mensal Proposta'!A2860&gt;120,0,ROUND(IF(B2860&gt;0.045,(0.045*0.5),(0.5)*B2860),7)))</f>
        <v>#REF!</v>
      </c>
      <c r="D2860" s="661" t="e">
        <f aca="false">IF(A2860="","",+B2860-C2860)</f>
        <v>#REF!</v>
      </c>
      <c r="E2860" s="662" t="e">
        <f aca="false">IF(A2860="","",IF(F2859="","",+E2859-F2859))</f>
        <v>#REF!</v>
      </c>
      <c r="F2860" s="662" t="e">
        <f aca="false">IF(A2860="","",IF(J2860="","",+J2860-H2860))</f>
        <v>#REF!</v>
      </c>
      <c r="G2860" s="662" t="e">
        <f aca="false">IF(A2860="","",IF(E2860="","",ROUND(+E2860*((1+B2860)^(1/12)-1),2)))</f>
        <v>#REF!</v>
      </c>
      <c r="H2860" s="662" t="e">
        <f aca="false">IF(A2860="","",IF(E2860="","",ROUND(+E2860*((1+D2860)^(1/12)-1),2)))</f>
        <v>#REF!</v>
      </c>
      <c r="I2860" s="662" t="e">
        <f aca="false">IF(A2860="","",+G2860-H2860)</f>
        <v>#REF!</v>
      </c>
      <c r="J2860" s="662" t="e">
        <f aca="false">IF(A2860="","",IF(#REF!="","",PMT((1+D2860)^(1/12)-1,(#REF!*12)-A2860+1,-E2860)))</f>
        <v>#REF!</v>
      </c>
    </row>
    <row r="2861" customFormat="false" ht="14.25" hidden="false" customHeight="false" outlineLevel="0" collapsed="false">
      <c r="A2861" s="660" t="e">
        <f aca="false">IF(A2860="","",IF(A2860=#REF!*12,"",+A2860+1))</f>
        <v>#REF!</v>
      </c>
      <c r="B2861" s="661" t="e">
        <f aca="false">IF(A2861="","",+B2860)</f>
        <v>#REF!</v>
      </c>
      <c r="C2861" s="661" t="e">
        <f aca="false">IF(A2861="","",IF(#REF!+'Plano Prestação Mensal Proposta'!A2861&gt;120,0,ROUND(IF(B2861&gt;0.045,(0.045*0.5),(0.5)*B2861),7)))</f>
        <v>#REF!</v>
      </c>
      <c r="D2861" s="661" t="e">
        <f aca="false">IF(A2861="","",+B2861-C2861)</f>
        <v>#REF!</v>
      </c>
      <c r="E2861" s="662" t="e">
        <f aca="false">IF(A2861="","",IF(F2860="","",+E2860-F2860))</f>
        <v>#REF!</v>
      </c>
      <c r="F2861" s="662" t="e">
        <f aca="false">IF(A2861="","",IF(J2861="","",+J2861-H2861))</f>
        <v>#REF!</v>
      </c>
      <c r="G2861" s="662" t="e">
        <f aca="false">IF(A2861="","",IF(E2861="","",ROUND(+E2861*((1+B2861)^(1/12)-1),2)))</f>
        <v>#REF!</v>
      </c>
      <c r="H2861" s="662" t="e">
        <f aca="false">IF(A2861="","",IF(E2861="","",ROUND(+E2861*((1+D2861)^(1/12)-1),2)))</f>
        <v>#REF!</v>
      </c>
      <c r="I2861" s="662" t="e">
        <f aca="false">IF(A2861="","",+G2861-H2861)</f>
        <v>#REF!</v>
      </c>
      <c r="J2861" s="662" t="e">
        <f aca="false">IF(A2861="","",IF(#REF!="","",PMT((1+D2861)^(1/12)-1,(#REF!*12)-A2861+1,-E2861)))</f>
        <v>#REF!</v>
      </c>
    </row>
    <row r="2862" customFormat="false" ht="14.25" hidden="false" customHeight="false" outlineLevel="0" collapsed="false">
      <c r="A2862" s="660" t="e">
        <f aca="false">IF(A2861="","",IF(A2861=#REF!*12,"",+A2861+1))</f>
        <v>#REF!</v>
      </c>
      <c r="B2862" s="661" t="e">
        <f aca="false">IF(A2862="","",+B2861)</f>
        <v>#REF!</v>
      </c>
      <c r="C2862" s="661" t="e">
        <f aca="false">IF(A2862="","",IF(#REF!+'Plano Prestação Mensal Proposta'!A2862&gt;120,0,ROUND(IF(B2862&gt;0.045,(0.045*0.5),(0.5)*B2862),7)))</f>
        <v>#REF!</v>
      </c>
      <c r="D2862" s="661" t="e">
        <f aca="false">IF(A2862="","",+B2862-C2862)</f>
        <v>#REF!</v>
      </c>
      <c r="E2862" s="662" t="e">
        <f aca="false">IF(A2862="","",IF(F2861="","",+E2861-F2861))</f>
        <v>#REF!</v>
      </c>
      <c r="F2862" s="662" t="e">
        <f aca="false">IF(A2862="","",IF(J2862="","",+J2862-H2862))</f>
        <v>#REF!</v>
      </c>
      <c r="G2862" s="662" t="e">
        <f aca="false">IF(A2862="","",IF(E2862="","",ROUND(+E2862*((1+B2862)^(1/12)-1),2)))</f>
        <v>#REF!</v>
      </c>
      <c r="H2862" s="662" t="e">
        <f aca="false">IF(A2862="","",IF(E2862="","",ROUND(+E2862*((1+D2862)^(1/12)-1),2)))</f>
        <v>#REF!</v>
      </c>
      <c r="I2862" s="662" t="e">
        <f aca="false">IF(A2862="","",+G2862-H2862)</f>
        <v>#REF!</v>
      </c>
      <c r="J2862" s="662" t="e">
        <f aca="false">IF(A2862="","",IF(#REF!="","",PMT((1+D2862)^(1/12)-1,(#REF!*12)-A2862+1,-E2862)))</f>
        <v>#REF!</v>
      </c>
    </row>
    <row r="2863" customFormat="false" ht="14.25" hidden="false" customHeight="false" outlineLevel="0" collapsed="false">
      <c r="A2863" s="660" t="e">
        <f aca="false">IF(A2862="","",IF(A2862=#REF!*12,"",+A2862+1))</f>
        <v>#REF!</v>
      </c>
      <c r="B2863" s="661" t="e">
        <f aca="false">IF(A2863="","",+B2862)</f>
        <v>#REF!</v>
      </c>
      <c r="C2863" s="661" t="e">
        <f aca="false">IF(A2863="","",IF(#REF!+'Plano Prestação Mensal Proposta'!A2863&gt;120,0,ROUND(IF(B2863&gt;0.045,(0.045*0.5),(0.5)*B2863),7)))</f>
        <v>#REF!</v>
      </c>
      <c r="D2863" s="661" t="e">
        <f aca="false">IF(A2863="","",+B2863-C2863)</f>
        <v>#REF!</v>
      </c>
      <c r="E2863" s="662" t="e">
        <f aca="false">IF(A2863="","",IF(F2862="","",+E2862-F2862))</f>
        <v>#REF!</v>
      </c>
      <c r="F2863" s="662" t="e">
        <f aca="false">IF(A2863="","",IF(J2863="","",+J2863-H2863))</f>
        <v>#REF!</v>
      </c>
      <c r="G2863" s="662" t="e">
        <f aca="false">IF(A2863="","",IF(E2863="","",ROUND(+E2863*((1+B2863)^(1/12)-1),2)))</f>
        <v>#REF!</v>
      </c>
      <c r="H2863" s="662" t="e">
        <f aca="false">IF(A2863="","",IF(E2863="","",ROUND(+E2863*((1+D2863)^(1/12)-1),2)))</f>
        <v>#REF!</v>
      </c>
      <c r="I2863" s="662" t="e">
        <f aca="false">IF(A2863="","",+G2863-H2863)</f>
        <v>#REF!</v>
      </c>
      <c r="J2863" s="662" t="e">
        <f aca="false">IF(A2863="","",IF(#REF!="","",PMT((1+D2863)^(1/12)-1,(#REF!*12)-A2863+1,-E2863)))</f>
        <v>#REF!</v>
      </c>
    </row>
    <row r="2864" customFormat="false" ht="14.25" hidden="false" customHeight="false" outlineLevel="0" collapsed="false">
      <c r="A2864" s="660" t="e">
        <f aca="false">IF(A2863="","",IF(A2863=#REF!*12,"",+A2863+1))</f>
        <v>#REF!</v>
      </c>
      <c r="B2864" s="661" t="e">
        <f aca="false">IF(A2864="","",+B2863)</f>
        <v>#REF!</v>
      </c>
      <c r="C2864" s="661" t="e">
        <f aca="false">IF(A2864="","",IF(#REF!+'Plano Prestação Mensal Proposta'!A2864&gt;120,0,ROUND(IF(B2864&gt;0.045,(0.045*0.5),(0.5)*B2864),7)))</f>
        <v>#REF!</v>
      </c>
      <c r="D2864" s="661" t="e">
        <f aca="false">IF(A2864="","",+B2864-C2864)</f>
        <v>#REF!</v>
      </c>
      <c r="E2864" s="662" t="e">
        <f aca="false">IF(A2864="","",IF(F2863="","",+E2863-F2863))</f>
        <v>#REF!</v>
      </c>
      <c r="F2864" s="662" t="e">
        <f aca="false">IF(A2864="","",IF(J2864="","",+J2864-H2864))</f>
        <v>#REF!</v>
      </c>
      <c r="G2864" s="662" t="e">
        <f aca="false">IF(A2864="","",IF(E2864="","",ROUND(+E2864*((1+B2864)^(1/12)-1),2)))</f>
        <v>#REF!</v>
      </c>
      <c r="H2864" s="662" t="e">
        <f aca="false">IF(A2864="","",IF(E2864="","",ROUND(+E2864*((1+D2864)^(1/12)-1),2)))</f>
        <v>#REF!</v>
      </c>
      <c r="I2864" s="662" t="e">
        <f aca="false">IF(A2864="","",+G2864-H2864)</f>
        <v>#REF!</v>
      </c>
      <c r="J2864" s="662" t="e">
        <f aca="false">IF(A2864="","",IF(#REF!="","",PMT((1+D2864)^(1/12)-1,(#REF!*12)-A2864+1,-E2864)))</f>
        <v>#REF!</v>
      </c>
    </row>
    <row r="2865" customFormat="false" ht="14.25" hidden="false" customHeight="false" outlineLevel="0" collapsed="false">
      <c r="A2865" s="660" t="e">
        <f aca="false">IF(A2864="","",IF(A2864=#REF!*12,"",+A2864+1))</f>
        <v>#REF!</v>
      </c>
      <c r="B2865" s="661" t="e">
        <f aca="false">IF(A2865="","",+B2864)</f>
        <v>#REF!</v>
      </c>
      <c r="C2865" s="661" t="e">
        <f aca="false">IF(A2865="","",IF(#REF!+'Plano Prestação Mensal Proposta'!A2865&gt;120,0,ROUND(IF(B2865&gt;0.045,(0.045*0.5),(0.5)*B2865),7)))</f>
        <v>#REF!</v>
      </c>
      <c r="D2865" s="661" t="e">
        <f aca="false">IF(A2865="","",+B2865-C2865)</f>
        <v>#REF!</v>
      </c>
      <c r="E2865" s="662" t="e">
        <f aca="false">IF(A2865="","",IF(F2864="","",+E2864-F2864))</f>
        <v>#REF!</v>
      </c>
      <c r="F2865" s="662" t="e">
        <f aca="false">IF(A2865="","",IF(J2865="","",+J2865-H2865))</f>
        <v>#REF!</v>
      </c>
      <c r="G2865" s="662" t="e">
        <f aca="false">IF(A2865="","",IF(E2865="","",ROUND(+E2865*((1+B2865)^(1/12)-1),2)))</f>
        <v>#REF!</v>
      </c>
      <c r="H2865" s="662" t="e">
        <f aca="false">IF(A2865="","",IF(E2865="","",ROUND(+E2865*((1+D2865)^(1/12)-1),2)))</f>
        <v>#REF!</v>
      </c>
      <c r="I2865" s="662" t="e">
        <f aca="false">IF(A2865="","",+G2865-H2865)</f>
        <v>#REF!</v>
      </c>
      <c r="J2865" s="662" t="e">
        <f aca="false">IF(A2865="","",IF(#REF!="","",PMT((1+D2865)^(1/12)-1,(#REF!*12)-A2865+1,-E2865)))</f>
        <v>#REF!</v>
      </c>
    </row>
    <row r="2866" customFormat="false" ht="14.25" hidden="false" customHeight="false" outlineLevel="0" collapsed="false">
      <c r="A2866" s="660" t="e">
        <f aca="false">IF(A2865="","",IF(A2865=#REF!*12,"",+A2865+1))</f>
        <v>#REF!</v>
      </c>
      <c r="B2866" s="661" t="e">
        <f aca="false">IF(A2866="","",+B2865)</f>
        <v>#REF!</v>
      </c>
      <c r="C2866" s="661" t="e">
        <f aca="false">IF(A2866="","",IF(#REF!+'Plano Prestação Mensal Proposta'!A2866&gt;120,0,ROUND(IF(B2866&gt;0.045,(0.045*0.5),(0.5)*B2866),7)))</f>
        <v>#REF!</v>
      </c>
      <c r="D2866" s="661" t="e">
        <f aca="false">IF(A2866="","",+B2866-C2866)</f>
        <v>#REF!</v>
      </c>
      <c r="E2866" s="662" t="e">
        <f aca="false">IF(A2866="","",IF(F2865="","",+E2865-F2865))</f>
        <v>#REF!</v>
      </c>
      <c r="F2866" s="662" t="e">
        <f aca="false">IF(A2866="","",IF(J2866="","",+J2866-H2866))</f>
        <v>#REF!</v>
      </c>
      <c r="G2866" s="662" t="e">
        <f aca="false">IF(A2866="","",IF(E2866="","",ROUND(+E2866*((1+B2866)^(1/12)-1),2)))</f>
        <v>#REF!</v>
      </c>
      <c r="H2866" s="662" t="e">
        <f aca="false">IF(A2866="","",IF(E2866="","",ROUND(+E2866*((1+D2866)^(1/12)-1),2)))</f>
        <v>#REF!</v>
      </c>
      <c r="I2866" s="662" t="e">
        <f aca="false">IF(A2866="","",+G2866-H2866)</f>
        <v>#REF!</v>
      </c>
      <c r="J2866" s="662" t="e">
        <f aca="false">IF(A2866="","",IF(#REF!="","",PMT((1+D2866)^(1/12)-1,(#REF!*12)-A2866+1,-E2866)))</f>
        <v>#REF!</v>
      </c>
    </row>
    <row r="2867" customFormat="false" ht="14.25" hidden="false" customHeight="false" outlineLevel="0" collapsed="false">
      <c r="A2867" s="660" t="e">
        <f aca="false">IF(A2866="","",IF(A2866=#REF!*12,"",+A2866+1))</f>
        <v>#REF!</v>
      </c>
      <c r="B2867" s="661" t="e">
        <f aca="false">IF(A2867="","",+B2866)</f>
        <v>#REF!</v>
      </c>
      <c r="C2867" s="661" t="e">
        <f aca="false">IF(A2867="","",IF(#REF!+'Plano Prestação Mensal Proposta'!A2867&gt;120,0,ROUND(IF(B2867&gt;0.045,(0.045*0.5),(0.5)*B2867),7)))</f>
        <v>#REF!</v>
      </c>
      <c r="D2867" s="661" t="e">
        <f aca="false">IF(A2867="","",+B2867-C2867)</f>
        <v>#REF!</v>
      </c>
      <c r="E2867" s="662" t="e">
        <f aca="false">IF(A2867="","",IF(F2866="","",+E2866-F2866))</f>
        <v>#REF!</v>
      </c>
      <c r="F2867" s="662" t="e">
        <f aca="false">IF(A2867="","",IF(J2867="","",+J2867-H2867))</f>
        <v>#REF!</v>
      </c>
      <c r="G2867" s="662" t="e">
        <f aca="false">IF(A2867="","",IF(E2867="","",ROUND(+E2867*((1+B2867)^(1/12)-1),2)))</f>
        <v>#REF!</v>
      </c>
      <c r="H2867" s="662" t="e">
        <f aca="false">IF(A2867="","",IF(E2867="","",ROUND(+E2867*((1+D2867)^(1/12)-1),2)))</f>
        <v>#REF!</v>
      </c>
      <c r="I2867" s="662" t="e">
        <f aca="false">IF(A2867="","",+G2867-H2867)</f>
        <v>#REF!</v>
      </c>
      <c r="J2867" s="662" t="e">
        <f aca="false">IF(A2867="","",IF(#REF!="","",PMT((1+D2867)^(1/12)-1,(#REF!*12)-A2867+1,-E2867)))</f>
        <v>#REF!</v>
      </c>
    </row>
    <row r="2868" customFormat="false" ht="14.25" hidden="false" customHeight="false" outlineLevel="0" collapsed="false">
      <c r="A2868" s="660" t="e">
        <f aca="false">IF(A2867="","",IF(A2867=#REF!*12,"",+A2867+1))</f>
        <v>#REF!</v>
      </c>
      <c r="B2868" s="661" t="e">
        <f aca="false">IF(A2868="","",+B2867)</f>
        <v>#REF!</v>
      </c>
      <c r="C2868" s="661" t="e">
        <f aca="false">IF(A2868="","",IF(#REF!+'Plano Prestação Mensal Proposta'!A2868&gt;120,0,ROUND(IF(B2868&gt;0.045,(0.045*0.5),(0.5)*B2868),7)))</f>
        <v>#REF!</v>
      </c>
      <c r="D2868" s="661" t="e">
        <f aca="false">IF(A2868="","",+B2868-C2868)</f>
        <v>#REF!</v>
      </c>
      <c r="E2868" s="662" t="e">
        <f aca="false">IF(A2868="","",IF(F2867="","",+E2867-F2867))</f>
        <v>#REF!</v>
      </c>
      <c r="F2868" s="662" t="e">
        <f aca="false">IF(A2868="","",IF(J2868="","",+J2868-H2868))</f>
        <v>#REF!</v>
      </c>
      <c r="G2868" s="662" t="e">
        <f aca="false">IF(A2868="","",IF(E2868="","",ROUND(+E2868*((1+B2868)^(1/12)-1),2)))</f>
        <v>#REF!</v>
      </c>
      <c r="H2868" s="662" t="e">
        <f aca="false">IF(A2868="","",IF(E2868="","",ROUND(+E2868*((1+D2868)^(1/12)-1),2)))</f>
        <v>#REF!</v>
      </c>
      <c r="I2868" s="662" t="e">
        <f aca="false">IF(A2868="","",+G2868-H2868)</f>
        <v>#REF!</v>
      </c>
      <c r="J2868" s="662" t="e">
        <f aca="false">IF(A2868="","",IF(#REF!="","",PMT((1+D2868)^(1/12)-1,(#REF!*12)-A2868+1,-E2868)))</f>
        <v>#REF!</v>
      </c>
    </row>
    <row r="2869" customFormat="false" ht="14.25" hidden="false" customHeight="false" outlineLevel="0" collapsed="false">
      <c r="A2869" s="660" t="e">
        <f aca="false">IF(A2868="","",IF(A2868=#REF!*12,"",+A2868+1))</f>
        <v>#REF!</v>
      </c>
      <c r="B2869" s="661" t="e">
        <f aca="false">IF(A2869="","",+B2868)</f>
        <v>#REF!</v>
      </c>
      <c r="C2869" s="661" t="e">
        <f aca="false">IF(A2869="","",IF(#REF!+'Plano Prestação Mensal Proposta'!A2869&gt;120,0,ROUND(IF(B2869&gt;0.045,(0.045*0.5),(0.5)*B2869),7)))</f>
        <v>#REF!</v>
      </c>
      <c r="D2869" s="661" t="e">
        <f aca="false">IF(A2869="","",+B2869-C2869)</f>
        <v>#REF!</v>
      </c>
      <c r="E2869" s="662" t="e">
        <f aca="false">IF(A2869="","",IF(F2868="","",+E2868-F2868))</f>
        <v>#REF!</v>
      </c>
      <c r="F2869" s="662" t="e">
        <f aca="false">IF(A2869="","",IF(J2869="","",+J2869-H2869))</f>
        <v>#REF!</v>
      </c>
      <c r="G2869" s="662" t="e">
        <f aca="false">IF(A2869="","",IF(E2869="","",ROUND(+E2869*((1+B2869)^(1/12)-1),2)))</f>
        <v>#REF!</v>
      </c>
      <c r="H2869" s="662" t="e">
        <f aca="false">IF(A2869="","",IF(E2869="","",ROUND(+E2869*((1+D2869)^(1/12)-1),2)))</f>
        <v>#REF!</v>
      </c>
      <c r="I2869" s="662" t="e">
        <f aca="false">IF(A2869="","",+G2869-H2869)</f>
        <v>#REF!</v>
      </c>
      <c r="J2869" s="662" t="e">
        <f aca="false">IF(A2869="","",IF(#REF!="","",PMT((1+D2869)^(1/12)-1,(#REF!*12)-A2869+1,-E2869)))</f>
        <v>#REF!</v>
      </c>
    </row>
    <row r="2870" customFormat="false" ht="14.25" hidden="false" customHeight="false" outlineLevel="0" collapsed="false">
      <c r="A2870" s="660" t="e">
        <f aca="false">IF(A2869="","",IF(A2869=#REF!*12,"",+A2869+1))</f>
        <v>#REF!</v>
      </c>
      <c r="B2870" s="661" t="e">
        <f aca="false">IF(A2870="","",+B2869)</f>
        <v>#REF!</v>
      </c>
      <c r="C2870" s="661" t="e">
        <f aca="false">IF(A2870="","",IF(#REF!+'Plano Prestação Mensal Proposta'!A2870&gt;120,0,ROUND(IF(B2870&gt;0.045,(0.045*0.5),(0.5)*B2870),7)))</f>
        <v>#REF!</v>
      </c>
      <c r="D2870" s="661" t="e">
        <f aca="false">IF(A2870="","",+B2870-C2870)</f>
        <v>#REF!</v>
      </c>
      <c r="E2870" s="662" t="e">
        <f aca="false">IF(A2870="","",IF(F2869="","",+E2869-F2869))</f>
        <v>#REF!</v>
      </c>
      <c r="F2870" s="662" t="e">
        <f aca="false">IF(A2870="","",IF(J2870="","",+J2870-H2870))</f>
        <v>#REF!</v>
      </c>
      <c r="G2870" s="662" t="e">
        <f aca="false">IF(A2870="","",IF(E2870="","",ROUND(+E2870*((1+B2870)^(1/12)-1),2)))</f>
        <v>#REF!</v>
      </c>
      <c r="H2870" s="662" t="e">
        <f aca="false">IF(A2870="","",IF(E2870="","",ROUND(+E2870*((1+D2870)^(1/12)-1),2)))</f>
        <v>#REF!</v>
      </c>
      <c r="I2870" s="662" t="e">
        <f aca="false">IF(A2870="","",+G2870-H2870)</f>
        <v>#REF!</v>
      </c>
      <c r="J2870" s="662" t="e">
        <f aca="false">IF(A2870="","",IF(#REF!="","",PMT((1+D2870)^(1/12)-1,(#REF!*12)-A2870+1,-E2870)))</f>
        <v>#REF!</v>
      </c>
    </row>
    <row r="2871" customFormat="false" ht="14.25" hidden="false" customHeight="false" outlineLevel="0" collapsed="false">
      <c r="A2871" s="660" t="e">
        <f aca="false">IF(A2870="","",IF(A2870=#REF!*12,"",+A2870+1))</f>
        <v>#REF!</v>
      </c>
      <c r="B2871" s="661" t="e">
        <f aca="false">IF(A2871="","",+B2870)</f>
        <v>#REF!</v>
      </c>
      <c r="C2871" s="661" t="e">
        <f aca="false">IF(A2871="","",IF(#REF!+'Plano Prestação Mensal Proposta'!A2871&gt;120,0,ROUND(IF(B2871&gt;0.045,(0.045*0.5),(0.5)*B2871),7)))</f>
        <v>#REF!</v>
      </c>
      <c r="D2871" s="661" t="e">
        <f aca="false">IF(A2871="","",+B2871-C2871)</f>
        <v>#REF!</v>
      </c>
      <c r="E2871" s="662" t="e">
        <f aca="false">IF(A2871="","",IF(F2870="","",+E2870-F2870))</f>
        <v>#REF!</v>
      </c>
      <c r="F2871" s="662" t="e">
        <f aca="false">IF(A2871="","",IF(J2871="","",+J2871-H2871))</f>
        <v>#REF!</v>
      </c>
      <c r="G2871" s="662" t="e">
        <f aca="false">IF(A2871="","",IF(E2871="","",ROUND(+E2871*((1+B2871)^(1/12)-1),2)))</f>
        <v>#REF!</v>
      </c>
      <c r="H2871" s="662" t="e">
        <f aca="false">IF(A2871="","",IF(E2871="","",ROUND(+E2871*((1+D2871)^(1/12)-1),2)))</f>
        <v>#REF!</v>
      </c>
      <c r="I2871" s="662" t="e">
        <f aca="false">IF(A2871="","",+G2871-H2871)</f>
        <v>#REF!</v>
      </c>
      <c r="J2871" s="662" t="e">
        <f aca="false">IF(A2871="","",IF(#REF!="","",PMT((1+D2871)^(1/12)-1,(#REF!*12)-A2871+1,-E2871)))</f>
        <v>#REF!</v>
      </c>
    </row>
    <row r="2872" customFormat="false" ht="14.25" hidden="false" customHeight="false" outlineLevel="0" collapsed="false">
      <c r="A2872" s="660" t="e">
        <f aca="false">IF(A2871="","",IF(A2871=#REF!*12,"",+A2871+1))</f>
        <v>#REF!</v>
      </c>
      <c r="B2872" s="661" t="e">
        <f aca="false">IF(A2872="","",+B2871)</f>
        <v>#REF!</v>
      </c>
      <c r="C2872" s="661" t="e">
        <f aca="false">IF(A2872="","",IF(#REF!+'Plano Prestação Mensal Proposta'!A2872&gt;120,0,ROUND(IF(B2872&gt;0.045,(0.045*0.5),(0.5)*B2872),7)))</f>
        <v>#REF!</v>
      </c>
      <c r="D2872" s="661" t="e">
        <f aca="false">IF(A2872="","",+B2872-C2872)</f>
        <v>#REF!</v>
      </c>
      <c r="E2872" s="662" t="e">
        <f aca="false">IF(A2872="","",IF(F2871="","",+E2871-F2871))</f>
        <v>#REF!</v>
      </c>
      <c r="F2872" s="662" t="e">
        <f aca="false">IF(A2872="","",IF(J2872="","",+J2872-H2872))</f>
        <v>#REF!</v>
      </c>
      <c r="G2872" s="662" t="e">
        <f aca="false">IF(A2872="","",IF(E2872="","",ROUND(+E2872*((1+B2872)^(1/12)-1),2)))</f>
        <v>#REF!</v>
      </c>
      <c r="H2872" s="662" t="e">
        <f aca="false">IF(A2872="","",IF(E2872="","",ROUND(+E2872*((1+D2872)^(1/12)-1),2)))</f>
        <v>#REF!</v>
      </c>
      <c r="I2872" s="662" t="e">
        <f aca="false">IF(A2872="","",+G2872-H2872)</f>
        <v>#REF!</v>
      </c>
      <c r="J2872" s="662" t="e">
        <f aca="false">IF(A2872="","",IF(#REF!="","",PMT((1+D2872)^(1/12)-1,(#REF!*12)-A2872+1,-E2872)))</f>
        <v>#REF!</v>
      </c>
    </row>
    <row r="2873" customFormat="false" ht="14.25" hidden="false" customHeight="false" outlineLevel="0" collapsed="false">
      <c r="A2873" s="660" t="e">
        <f aca="false">IF(A2872="","",IF(A2872=#REF!*12,"",+A2872+1))</f>
        <v>#REF!</v>
      </c>
      <c r="B2873" s="661" t="e">
        <f aca="false">IF(A2873="","",+B2872)</f>
        <v>#REF!</v>
      </c>
      <c r="C2873" s="661" t="e">
        <f aca="false">IF(A2873="","",IF(#REF!+'Plano Prestação Mensal Proposta'!A2873&gt;120,0,ROUND(IF(B2873&gt;0.045,(0.045*0.5),(0.5)*B2873),7)))</f>
        <v>#REF!</v>
      </c>
      <c r="D2873" s="661" t="e">
        <f aca="false">IF(A2873="","",+B2873-C2873)</f>
        <v>#REF!</v>
      </c>
      <c r="E2873" s="662" t="e">
        <f aca="false">IF(A2873="","",IF(F2872="","",+E2872-F2872))</f>
        <v>#REF!</v>
      </c>
      <c r="F2873" s="662" t="e">
        <f aca="false">IF(A2873="","",IF(J2873="","",+J2873-H2873))</f>
        <v>#REF!</v>
      </c>
      <c r="G2873" s="662" t="e">
        <f aca="false">IF(A2873="","",IF(E2873="","",ROUND(+E2873*((1+B2873)^(1/12)-1),2)))</f>
        <v>#REF!</v>
      </c>
      <c r="H2873" s="662" t="e">
        <f aca="false">IF(A2873="","",IF(E2873="","",ROUND(+E2873*((1+D2873)^(1/12)-1),2)))</f>
        <v>#REF!</v>
      </c>
      <c r="I2873" s="662" t="e">
        <f aca="false">IF(A2873="","",+G2873-H2873)</f>
        <v>#REF!</v>
      </c>
      <c r="J2873" s="662" t="e">
        <f aca="false">IF(A2873="","",IF(#REF!="","",PMT((1+D2873)^(1/12)-1,(#REF!*12)-A2873+1,-E2873)))</f>
        <v>#REF!</v>
      </c>
    </row>
    <row r="2874" customFormat="false" ht="14.25" hidden="false" customHeight="false" outlineLevel="0" collapsed="false">
      <c r="A2874" s="660" t="e">
        <f aca="false">IF(A2873="","",IF(A2873=#REF!*12,"",+A2873+1))</f>
        <v>#REF!</v>
      </c>
      <c r="B2874" s="661" t="e">
        <f aca="false">IF(A2874="","",+B2873)</f>
        <v>#REF!</v>
      </c>
      <c r="C2874" s="661" t="e">
        <f aca="false">IF(A2874="","",IF(#REF!+'Plano Prestação Mensal Proposta'!A2874&gt;120,0,ROUND(IF(B2874&gt;0.045,(0.045*0.5),(0.5)*B2874),7)))</f>
        <v>#REF!</v>
      </c>
      <c r="D2874" s="661" t="e">
        <f aca="false">IF(A2874="","",+B2874-C2874)</f>
        <v>#REF!</v>
      </c>
      <c r="E2874" s="662" t="e">
        <f aca="false">IF(A2874="","",IF(F2873="","",+E2873-F2873))</f>
        <v>#REF!</v>
      </c>
      <c r="F2874" s="662" t="e">
        <f aca="false">IF(A2874="","",IF(J2874="","",+J2874-H2874))</f>
        <v>#REF!</v>
      </c>
      <c r="G2874" s="662" t="e">
        <f aca="false">IF(A2874="","",IF(E2874="","",ROUND(+E2874*((1+B2874)^(1/12)-1),2)))</f>
        <v>#REF!</v>
      </c>
      <c r="H2874" s="662" t="e">
        <f aca="false">IF(A2874="","",IF(E2874="","",ROUND(+E2874*((1+D2874)^(1/12)-1),2)))</f>
        <v>#REF!</v>
      </c>
      <c r="I2874" s="662" t="e">
        <f aca="false">IF(A2874="","",+G2874-H2874)</f>
        <v>#REF!</v>
      </c>
      <c r="J2874" s="662" t="e">
        <f aca="false">IF(A2874="","",IF(#REF!="","",PMT((1+D2874)^(1/12)-1,(#REF!*12)-A2874+1,-E2874)))</f>
        <v>#REF!</v>
      </c>
    </row>
    <row r="2875" customFormat="false" ht="14.25" hidden="false" customHeight="false" outlineLevel="0" collapsed="false">
      <c r="A2875" s="660" t="e">
        <f aca="false">IF(A2874="","",IF(A2874=#REF!*12,"",+A2874+1))</f>
        <v>#REF!</v>
      </c>
      <c r="B2875" s="661" t="e">
        <f aca="false">IF(A2875="","",+B2874)</f>
        <v>#REF!</v>
      </c>
      <c r="C2875" s="661" t="e">
        <f aca="false">IF(A2875="","",IF(#REF!+'Plano Prestação Mensal Proposta'!A2875&gt;120,0,ROUND(IF(B2875&gt;0.045,(0.045*0.5),(0.5)*B2875),7)))</f>
        <v>#REF!</v>
      </c>
      <c r="D2875" s="661" t="e">
        <f aca="false">IF(A2875="","",+B2875-C2875)</f>
        <v>#REF!</v>
      </c>
      <c r="E2875" s="662" t="e">
        <f aca="false">IF(A2875="","",IF(F2874="","",+E2874-F2874))</f>
        <v>#REF!</v>
      </c>
      <c r="F2875" s="662" t="e">
        <f aca="false">IF(A2875="","",IF(J2875="","",+J2875-H2875))</f>
        <v>#REF!</v>
      </c>
      <c r="G2875" s="662" t="e">
        <f aca="false">IF(A2875="","",IF(E2875="","",ROUND(+E2875*((1+B2875)^(1/12)-1),2)))</f>
        <v>#REF!</v>
      </c>
      <c r="H2875" s="662" t="e">
        <f aca="false">IF(A2875="","",IF(E2875="","",ROUND(+E2875*((1+D2875)^(1/12)-1),2)))</f>
        <v>#REF!</v>
      </c>
      <c r="I2875" s="662" t="e">
        <f aca="false">IF(A2875="","",+G2875-H2875)</f>
        <v>#REF!</v>
      </c>
      <c r="J2875" s="662" t="e">
        <f aca="false">IF(A2875="","",IF(#REF!="","",PMT((1+D2875)^(1/12)-1,(#REF!*12)-A2875+1,-E2875)))</f>
        <v>#REF!</v>
      </c>
    </row>
    <row r="2876" customFormat="false" ht="14.25" hidden="false" customHeight="false" outlineLevel="0" collapsed="false">
      <c r="A2876" s="660" t="e">
        <f aca="false">IF(A2875="","",IF(A2875=#REF!*12,"",+A2875+1))</f>
        <v>#REF!</v>
      </c>
      <c r="B2876" s="661" t="e">
        <f aca="false">IF(A2876="","",+B2875)</f>
        <v>#REF!</v>
      </c>
      <c r="C2876" s="661" t="e">
        <f aca="false">IF(A2876="","",IF(#REF!+'Plano Prestação Mensal Proposta'!A2876&gt;120,0,ROUND(IF(B2876&gt;0.045,(0.045*0.5),(0.5)*B2876),7)))</f>
        <v>#REF!</v>
      </c>
      <c r="D2876" s="661" t="e">
        <f aca="false">IF(A2876="","",+B2876-C2876)</f>
        <v>#REF!</v>
      </c>
      <c r="E2876" s="662" t="e">
        <f aca="false">IF(A2876="","",IF(F2875="","",+E2875-F2875))</f>
        <v>#REF!</v>
      </c>
      <c r="F2876" s="662" t="e">
        <f aca="false">IF(A2876="","",IF(J2876="","",+J2876-H2876))</f>
        <v>#REF!</v>
      </c>
      <c r="G2876" s="662" t="e">
        <f aca="false">IF(A2876="","",IF(E2876="","",ROUND(+E2876*((1+B2876)^(1/12)-1),2)))</f>
        <v>#REF!</v>
      </c>
      <c r="H2876" s="662" t="e">
        <f aca="false">IF(A2876="","",IF(E2876="","",ROUND(+E2876*((1+D2876)^(1/12)-1),2)))</f>
        <v>#REF!</v>
      </c>
      <c r="I2876" s="662" t="e">
        <f aca="false">IF(A2876="","",+G2876-H2876)</f>
        <v>#REF!</v>
      </c>
      <c r="J2876" s="662" t="e">
        <f aca="false">IF(A2876="","",IF(#REF!="","",PMT((1+D2876)^(1/12)-1,(#REF!*12)-A2876+1,-E2876)))</f>
        <v>#REF!</v>
      </c>
    </row>
    <row r="2877" customFormat="false" ht="14.25" hidden="false" customHeight="false" outlineLevel="0" collapsed="false">
      <c r="A2877" s="660" t="e">
        <f aca="false">IF(A2876="","",IF(A2876=#REF!*12,"",+A2876+1))</f>
        <v>#REF!</v>
      </c>
      <c r="B2877" s="661" t="e">
        <f aca="false">IF(A2877="","",+B2876)</f>
        <v>#REF!</v>
      </c>
      <c r="C2877" s="661" t="e">
        <f aca="false">IF(A2877="","",IF(#REF!+'Plano Prestação Mensal Proposta'!A2877&gt;120,0,ROUND(IF(B2877&gt;0.045,(0.045*0.5),(0.5)*B2877),7)))</f>
        <v>#REF!</v>
      </c>
      <c r="D2877" s="661" t="e">
        <f aca="false">IF(A2877="","",+B2877-C2877)</f>
        <v>#REF!</v>
      </c>
      <c r="E2877" s="662" t="e">
        <f aca="false">IF(A2877="","",IF(F2876="","",+E2876-F2876))</f>
        <v>#REF!</v>
      </c>
      <c r="F2877" s="662" t="e">
        <f aca="false">IF(A2877="","",IF(J2877="","",+J2877-H2877))</f>
        <v>#REF!</v>
      </c>
      <c r="G2877" s="662" t="e">
        <f aca="false">IF(A2877="","",IF(E2877="","",ROUND(+E2877*((1+B2877)^(1/12)-1),2)))</f>
        <v>#REF!</v>
      </c>
      <c r="H2877" s="662" t="e">
        <f aca="false">IF(A2877="","",IF(E2877="","",ROUND(+E2877*((1+D2877)^(1/12)-1),2)))</f>
        <v>#REF!</v>
      </c>
      <c r="I2877" s="662" t="e">
        <f aca="false">IF(A2877="","",+G2877-H2877)</f>
        <v>#REF!</v>
      </c>
      <c r="J2877" s="662" t="e">
        <f aca="false">IF(A2877="","",IF(#REF!="","",PMT((1+D2877)^(1/12)-1,(#REF!*12)-A2877+1,-E2877)))</f>
        <v>#REF!</v>
      </c>
    </row>
    <row r="2878" customFormat="false" ht="14.25" hidden="false" customHeight="false" outlineLevel="0" collapsed="false">
      <c r="A2878" s="660" t="e">
        <f aca="false">IF(A2877="","",IF(A2877=#REF!*12,"",+A2877+1))</f>
        <v>#REF!</v>
      </c>
      <c r="B2878" s="661" t="e">
        <f aca="false">IF(A2878="","",+B2877)</f>
        <v>#REF!</v>
      </c>
      <c r="C2878" s="661" t="e">
        <f aca="false">IF(A2878="","",IF(#REF!+'Plano Prestação Mensal Proposta'!A2878&gt;120,0,ROUND(IF(B2878&gt;0.045,(0.045*0.5),(0.5)*B2878),7)))</f>
        <v>#REF!</v>
      </c>
      <c r="D2878" s="661" t="e">
        <f aca="false">IF(A2878="","",+B2878-C2878)</f>
        <v>#REF!</v>
      </c>
      <c r="E2878" s="662" t="e">
        <f aca="false">IF(A2878="","",IF(F2877="","",+E2877-F2877))</f>
        <v>#REF!</v>
      </c>
      <c r="F2878" s="662" t="e">
        <f aca="false">IF(A2878="","",IF(J2878="","",+J2878-H2878))</f>
        <v>#REF!</v>
      </c>
      <c r="G2878" s="662" t="e">
        <f aca="false">IF(A2878="","",IF(E2878="","",ROUND(+E2878*((1+B2878)^(1/12)-1),2)))</f>
        <v>#REF!</v>
      </c>
      <c r="H2878" s="662" t="e">
        <f aca="false">IF(A2878="","",IF(E2878="","",ROUND(+E2878*((1+D2878)^(1/12)-1),2)))</f>
        <v>#REF!</v>
      </c>
      <c r="I2878" s="662" t="e">
        <f aca="false">IF(A2878="","",+G2878-H2878)</f>
        <v>#REF!</v>
      </c>
      <c r="J2878" s="662" t="e">
        <f aca="false">IF(A2878="","",IF(#REF!="","",PMT((1+D2878)^(1/12)-1,(#REF!*12)-A2878+1,-E2878)))</f>
        <v>#REF!</v>
      </c>
    </row>
    <row r="2879" customFormat="false" ht="14.25" hidden="false" customHeight="false" outlineLevel="0" collapsed="false">
      <c r="A2879" s="660" t="e">
        <f aca="false">IF(A2878="","",IF(A2878=#REF!*12,"",+A2878+1))</f>
        <v>#REF!</v>
      </c>
      <c r="B2879" s="661" t="e">
        <f aca="false">IF(A2879="","",+B2878)</f>
        <v>#REF!</v>
      </c>
      <c r="C2879" s="661" t="e">
        <f aca="false">IF(A2879="","",IF(#REF!+'Plano Prestação Mensal Proposta'!A2879&gt;120,0,ROUND(IF(B2879&gt;0.045,(0.045*0.5),(0.5)*B2879),7)))</f>
        <v>#REF!</v>
      </c>
      <c r="D2879" s="661" t="e">
        <f aca="false">IF(A2879="","",+B2879-C2879)</f>
        <v>#REF!</v>
      </c>
      <c r="E2879" s="662" t="e">
        <f aca="false">IF(A2879="","",IF(F2878="","",+E2878-F2878))</f>
        <v>#REF!</v>
      </c>
      <c r="F2879" s="662" t="e">
        <f aca="false">IF(A2879="","",IF(J2879="","",+J2879-H2879))</f>
        <v>#REF!</v>
      </c>
      <c r="G2879" s="662" t="e">
        <f aca="false">IF(A2879="","",IF(E2879="","",ROUND(+E2879*((1+B2879)^(1/12)-1),2)))</f>
        <v>#REF!</v>
      </c>
      <c r="H2879" s="662" t="e">
        <f aca="false">IF(A2879="","",IF(E2879="","",ROUND(+E2879*((1+D2879)^(1/12)-1),2)))</f>
        <v>#REF!</v>
      </c>
      <c r="I2879" s="662" t="e">
        <f aca="false">IF(A2879="","",+G2879-H2879)</f>
        <v>#REF!</v>
      </c>
      <c r="J2879" s="662" t="e">
        <f aca="false">IF(A2879="","",IF(#REF!="","",PMT((1+D2879)^(1/12)-1,(#REF!*12)-A2879+1,-E2879)))</f>
        <v>#REF!</v>
      </c>
    </row>
    <row r="2880" customFormat="false" ht="14.25" hidden="false" customHeight="false" outlineLevel="0" collapsed="false">
      <c r="A2880" s="660" t="e">
        <f aca="false">IF(A2879="","",IF(A2879=#REF!*12,"",+A2879+1))</f>
        <v>#REF!</v>
      </c>
      <c r="B2880" s="661" t="e">
        <f aca="false">IF(A2880="","",+B2879)</f>
        <v>#REF!</v>
      </c>
      <c r="C2880" s="661" t="e">
        <f aca="false">IF(A2880="","",IF(#REF!+'Plano Prestação Mensal Proposta'!A2880&gt;120,0,ROUND(IF(B2880&gt;0.045,(0.045*0.5),(0.5)*B2880),7)))</f>
        <v>#REF!</v>
      </c>
      <c r="D2880" s="661" t="e">
        <f aca="false">IF(A2880="","",+B2880-C2880)</f>
        <v>#REF!</v>
      </c>
      <c r="E2880" s="662" t="e">
        <f aca="false">IF(A2880="","",IF(F2879="","",+E2879-F2879))</f>
        <v>#REF!</v>
      </c>
      <c r="F2880" s="662" t="e">
        <f aca="false">IF(A2880="","",IF(J2880="","",+J2880-H2880))</f>
        <v>#REF!</v>
      </c>
      <c r="G2880" s="662" t="e">
        <f aca="false">IF(A2880="","",IF(E2880="","",ROUND(+E2880*((1+B2880)^(1/12)-1),2)))</f>
        <v>#REF!</v>
      </c>
      <c r="H2880" s="662" t="e">
        <f aca="false">IF(A2880="","",IF(E2880="","",ROUND(+E2880*((1+D2880)^(1/12)-1),2)))</f>
        <v>#REF!</v>
      </c>
      <c r="I2880" s="662" t="e">
        <f aca="false">IF(A2880="","",+G2880-H2880)</f>
        <v>#REF!</v>
      </c>
      <c r="J2880" s="662" t="e">
        <f aca="false">IF(A2880="","",IF(#REF!="","",PMT((1+D2880)^(1/12)-1,(#REF!*12)-A2880+1,-E2880)))</f>
        <v>#REF!</v>
      </c>
    </row>
    <row r="2881" customFormat="false" ht="14.25" hidden="false" customHeight="false" outlineLevel="0" collapsed="false">
      <c r="A2881" s="660" t="e">
        <f aca="false">IF(A2880="","",IF(A2880=#REF!*12,"",+A2880+1))</f>
        <v>#REF!</v>
      </c>
      <c r="B2881" s="661" t="e">
        <f aca="false">IF(A2881="","",+B2880)</f>
        <v>#REF!</v>
      </c>
      <c r="C2881" s="661" t="e">
        <f aca="false">IF(A2881="","",IF(#REF!+'Plano Prestação Mensal Proposta'!A2881&gt;120,0,ROUND(IF(B2881&gt;0.045,(0.045*0.5),(0.5)*B2881),7)))</f>
        <v>#REF!</v>
      </c>
      <c r="D2881" s="661" t="e">
        <f aca="false">IF(A2881="","",+B2881-C2881)</f>
        <v>#REF!</v>
      </c>
      <c r="E2881" s="662" t="e">
        <f aca="false">IF(A2881="","",IF(F2880="","",+E2880-F2880))</f>
        <v>#REF!</v>
      </c>
      <c r="F2881" s="662" t="e">
        <f aca="false">IF(A2881="","",IF(J2881="","",+J2881-H2881))</f>
        <v>#REF!</v>
      </c>
      <c r="G2881" s="662" t="e">
        <f aca="false">IF(A2881="","",IF(E2881="","",ROUND(+E2881*((1+B2881)^(1/12)-1),2)))</f>
        <v>#REF!</v>
      </c>
      <c r="H2881" s="662" t="e">
        <f aca="false">IF(A2881="","",IF(E2881="","",ROUND(+E2881*((1+D2881)^(1/12)-1),2)))</f>
        <v>#REF!</v>
      </c>
      <c r="I2881" s="662" t="e">
        <f aca="false">IF(A2881="","",+G2881-H2881)</f>
        <v>#REF!</v>
      </c>
      <c r="J2881" s="662" t="e">
        <f aca="false">IF(A2881="","",IF(#REF!="","",PMT((1+D2881)^(1/12)-1,(#REF!*12)-A2881+1,-E2881)))</f>
        <v>#REF!</v>
      </c>
    </row>
    <row r="2882" customFormat="false" ht="14.25" hidden="false" customHeight="false" outlineLevel="0" collapsed="false">
      <c r="A2882" s="660" t="e">
        <f aca="false">IF(A2881="","",IF(A2881=#REF!*12,"",+A2881+1))</f>
        <v>#REF!</v>
      </c>
      <c r="B2882" s="661" t="e">
        <f aca="false">IF(A2882="","",+B2881)</f>
        <v>#REF!</v>
      </c>
      <c r="C2882" s="661" t="e">
        <f aca="false">IF(A2882="","",IF(#REF!+'Plano Prestação Mensal Proposta'!A2882&gt;120,0,ROUND(IF(B2882&gt;0.045,(0.045*0.5),(0.5)*B2882),7)))</f>
        <v>#REF!</v>
      </c>
      <c r="D2882" s="661" t="e">
        <f aca="false">IF(A2882="","",+B2882-C2882)</f>
        <v>#REF!</v>
      </c>
      <c r="E2882" s="662" t="e">
        <f aca="false">IF(A2882="","",IF(F2881="","",+E2881-F2881))</f>
        <v>#REF!</v>
      </c>
      <c r="F2882" s="662" t="e">
        <f aca="false">IF(A2882="","",IF(J2882="","",+J2882-H2882))</f>
        <v>#REF!</v>
      </c>
      <c r="G2882" s="662" t="e">
        <f aca="false">IF(A2882="","",IF(E2882="","",ROUND(+E2882*((1+B2882)^(1/12)-1),2)))</f>
        <v>#REF!</v>
      </c>
      <c r="H2882" s="662" t="e">
        <f aca="false">IF(A2882="","",IF(E2882="","",ROUND(+E2882*((1+D2882)^(1/12)-1),2)))</f>
        <v>#REF!</v>
      </c>
      <c r="I2882" s="662" t="e">
        <f aca="false">IF(A2882="","",+G2882-H2882)</f>
        <v>#REF!</v>
      </c>
      <c r="J2882" s="662" t="e">
        <f aca="false">IF(A2882="","",IF(#REF!="","",PMT((1+D2882)^(1/12)-1,(#REF!*12)-A2882+1,-E2882)))</f>
        <v>#REF!</v>
      </c>
    </row>
    <row r="2883" customFormat="false" ht="14.25" hidden="false" customHeight="false" outlineLevel="0" collapsed="false">
      <c r="A2883" s="660" t="e">
        <f aca="false">IF(A2882="","",IF(A2882=#REF!*12,"",+A2882+1))</f>
        <v>#REF!</v>
      </c>
      <c r="B2883" s="661" t="e">
        <f aca="false">IF(A2883="","",+B2882)</f>
        <v>#REF!</v>
      </c>
      <c r="C2883" s="661" t="e">
        <f aca="false">IF(A2883="","",IF(#REF!+'Plano Prestação Mensal Proposta'!A2883&gt;120,0,ROUND(IF(B2883&gt;0.045,(0.045*0.5),(0.5)*B2883),7)))</f>
        <v>#REF!</v>
      </c>
      <c r="D2883" s="661" t="e">
        <f aca="false">IF(A2883="","",+B2883-C2883)</f>
        <v>#REF!</v>
      </c>
      <c r="E2883" s="662" t="e">
        <f aca="false">IF(A2883="","",IF(F2882="","",+E2882-F2882))</f>
        <v>#REF!</v>
      </c>
      <c r="F2883" s="662" t="e">
        <f aca="false">IF(A2883="","",IF(J2883="","",+J2883-H2883))</f>
        <v>#REF!</v>
      </c>
      <c r="G2883" s="662" t="e">
        <f aca="false">IF(A2883="","",IF(E2883="","",ROUND(+E2883*((1+B2883)^(1/12)-1),2)))</f>
        <v>#REF!</v>
      </c>
      <c r="H2883" s="662" t="e">
        <f aca="false">IF(A2883="","",IF(E2883="","",ROUND(+E2883*((1+D2883)^(1/12)-1),2)))</f>
        <v>#REF!</v>
      </c>
      <c r="I2883" s="662" t="e">
        <f aca="false">IF(A2883="","",+G2883-H2883)</f>
        <v>#REF!</v>
      </c>
      <c r="J2883" s="662" t="e">
        <f aca="false">IF(A2883="","",IF(#REF!="","",PMT((1+D2883)^(1/12)-1,(#REF!*12)-A2883+1,-E2883)))</f>
        <v>#REF!</v>
      </c>
    </row>
    <row r="2884" customFormat="false" ht="14.25" hidden="false" customHeight="false" outlineLevel="0" collapsed="false">
      <c r="A2884" s="660" t="e">
        <f aca="false">IF(A2883="","",IF(A2883=#REF!*12,"",+A2883+1))</f>
        <v>#REF!</v>
      </c>
      <c r="B2884" s="661" t="e">
        <f aca="false">IF(A2884="","",+B2883)</f>
        <v>#REF!</v>
      </c>
      <c r="C2884" s="661" t="e">
        <f aca="false">IF(A2884="","",IF(#REF!+'Plano Prestação Mensal Proposta'!A2884&gt;120,0,ROUND(IF(B2884&gt;0.045,(0.045*0.5),(0.5)*B2884),7)))</f>
        <v>#REF!</v>
      </c>
      <c r="D2884" s="661" t="e">
        <f aca="false">IF(A2884="","",+B2884-C2884)</f>
        <v>#REF!</v>
      </c>
      <c r="E2884" s="662" t="e">
        <f aca="false">IF(A2884="","",IF(F2883="","",+E2883-F2883))</f>
        <v>#REF!</v>
      </c>
      <c r="F2884" s="662" t="e">
        <f aca="false">IF(A2884="","",IF(J2884="","",+J2884-H2884))</f>
        <v>#REF!</v>
      </c>
      <c r="G2884" s="662" t="e">
        <f aca="false">IF(A2884="","",IF(E2884="","",ROUND(+E2884*((1+B2884)^(1/12)-1),2)))</f>
        <v>#REF!</v>
      </c>
      <c r="H2884" s="662" t="e">
        <f aca="false">IF(A2884="","",IF(E2884="","",ROUND(+E2884*((1+D2884)^(1/12)-1),2)))</f>
        <v>#REF!</v>
      </c>
      <c r="I2884" s="662" t="e">
        <f aca="false">IF(A2884="","",+G2884-H2884)</f>
        <v>#REF!</v>
      </c>
      <c r="J2884" s="662" t="e">
        <f aca="false">IF(A2884="","",IF(#REF!="","",PMT((1+D2884)^(1/12)-1,(#REF!*12)-A2884+1,-E2884)))</f>
        <v>#REF!</v>
      </c>
    </row>
    <row r="2885" customFormat="false" ht="14.25" hidden="false" customHeight="false" outlineLevel="0" collapsed="false">
      <c r="A2885" s="660" t="e">
        <f aca="false">IF(A2884="","",IF(A2884=#REF!*12,"",+A2884+1))</f>
        <v>#REF!</v>
      </c>
      <c r="B2885" s="661" t="e">
        <f aca="false">IF(A2885="","",+B2884)</f>
        <v>#REF!</v>
      </c>
      <c r="C2885" s="661" t="e">
        <f aca="false">IF(A2885="","",IF(#REF!+'Plano Prestação Mensal Proposta'!A2885&gt;120,0,ROUND(IF(B2885&gt;0.045,(0.045*0.5),(0.5)*B2885),7)))</f>
        <v>#REF!</v>
      </c>
      <c r="D2885" s="661" t="e">
        <f aca="false">IF(A2885="","",+B2885-C2885)</f>
        <v>#REF!</v>
      </c>
      <c r="E2885" s="662" t="e">
        <f aca="false">IF(A2885="","",IF(F2884="","",+E2884-F2884))</f>
        <v>#REF!</v>
      </c>
      <c r="F2885" s="662" t="e">
        <f aca="false">IF(A2885="","",IF(J2885="","",+J2885-H2885))</f>
        <v>#REF!</v>
      </c>
      <c r="G2885" s="662" t="e">
        <f aca="false">IF(A2885="","",IF(E2885="","",ROUND(+E2885*((1+B2885)^(1/12)-1),2)))</f>
        <v>#REF!</v>
      </c>
      <c r="H2885" s="662" t="e">
        <f aca="false">IF(A2885="","",IF(E2885="","",ROUND(+E2885*((1+D2885)^(1/12)-1),2)))</f>
        <v>#REF!</v>
      </c>
      <c r="I2885" s="662" t="e">
        <f aca="false">IF(A2885="","",+G2885-H2885)</f>
        <v>#REF!</v>
      </c>
      <c r="J2885" s="662" t="e">
        <f aca="false">IF(A2885="","",IF(#REF!="","",PMT((1+D2885)^(1/12)-1,(#REF!*12)-A2885+1,-E2885)))</f>
        <v>#REF!</v>
      </c>
    </row>
    <row r="2886" customFormat="false" ht="14.25" hidden="false" customHeight="false" outlineLevel="0" collapsed="false">
      <c r="A2886" s="660" t="e">
        <f aca="false">IF(A2885="","",IF(A2885=#REF!*12,"",+A2885+1))</f>
        <v>#REF!</v>
      </c>
      <c r="B2886" s="661" t="e">
        <f aca="false">IF(A2886="","",+B2885)</f>
        <v>#REF!</v>
      </c>
      <c r="C2886" s="661" t="e">
        <f aca="false">IF(A2886="","",IF(#REF!+'Plano Prestação Mensal Proposta'!A2886&gt;120,0,ROUND(IF(B2886&gt;0.045,(0.045*0.5),(0.5)*B2886),7)))</f>
        <v>#REF!</v>
      </c>
      <c r="D2886" s="661" t="e">
        <f aca="false">IF(A2886="","",+B2886-C2886)</f>
        <v>#REF!</v>
      </c>
      <c r="E2886" s="662" t="e">
        <f aca="false">IF(A2886="","",IF(F2885="","",+E2885-F2885))</f>
        <v>#REF!</v>
      </c>
      <c r="F2886" s="662" t="e">
        <f aca="false">IF(A2886="","",IF(J2886="","",+J2886-H2886))</f>
        <v>#REF!</v>
      </c>
      <c r="G2886" s="662" t="e">
        <f aca="false">IF(A2886="","",IF(E2886="","",ROUND(+E2886*((1+B2886)^(1/12)-1),2)))</f>
        <v>#REF!</v>
      </c>
      <c r="H2886" s="662" t="e">
        <f aca="false">IF(A2886="","",IF(E2886="","",ROUND(+E2886*((1+D2886)^(1/12)-1),2)))</f>
        <v>#REF!</v>
      </c>
      <c r="I2886" s="662" t="e">
        <f aca="false">IF(A2886="","",+G2886-H2886)</f>
        <v>#REF!</v>
      </c>
      <c r="J2886" s="662" t="e">
        <f aca="false">IF(A2886="","",IF(#REF!="","",PMT((1+D2886)^(1/12)-1,(#REF!*12)-A2886+1,-E2886)))</f>
        <v>#REF!</v>
      </c>
    </row>
    <row r="2887" customFormat="false" ht="14.25" hidden="false" customHeight="false" outlineLevel="0" collapsed="false">
      <c r="A2887" s="660" t="e">
        <f aca="false">IF(A2886="","",IF(A2886=#REF!*12,"",+A2886+1))</f>
        <v>#REF!</v>
      </c>
      <c r="B2887" s="661" t="e">
        <f aca="false">IF(A2887="","",+B2886)</f>
        <v>#REF!</v>
      </c>
      <c r="C2887" s="661" t="e">
        <f aca="false">IF(A2887="","",IF(#REF!+'Plano Prestação Mensal Proposta'!A2887&gt;120,0,ROUND(IF(B2887&gt;0.045,(0.045*0.5),(0.5)*B2887),7)))</f>
        <v>#REF!</v>
      </c>
      <c r="D2887" s="661" t="e">
        <f aca="false">IF(A2887="","",+B2887-C2887)</f>
        <v>#REF!</v>
      </c>
      <c r="E2887" s="662" t="e">
        <f aca="false">IF(A2887="","",IF(F2886="","",+E2886-F2886))</f>
        <v>#REF!</v>
      </c>
      <c r="F2887" s="662" t="e">
        <f aca="false">IF(A2887="","",IF(J2887="","",+J2887-H2887))</f>
        <v>#REF!</v>
      </c>
      <c r="G2887" s="662" t="e">
        <f aca="false">IF(A2887="","",IF(E2887="","",ROUND(+E2887*((1+B2887)^(1/12)-1),2)))</f>
        <v>#REF!</v>
      </c>
      <c r="H2887" s="662" t="e">
        <f aca="false">IF(A2887="","",IF(E2887="","",ROUND(+E2887*((1+D2887)^(1/12)-1),2)))</f>
        <v>#REF!</v>
      </c>
      <c r="I2887" s="662" t="e">
        <f aca="false">IF(A2887="","",+G2887-H2887)</f>
        <v>#REF!</v>
      </c>
      <c r="J2887" s="662" t="e">
        <f aca="false">IF(A2887="","",IF(#REF!="","",PMT((1+D2887)^(1/12)-1,(#REF!*12)-A2887+1,-E2887)))</f>
        <v>#REF!</v>
      </c>
    </row>
    <row r="2888" customFormat="false" ht="14.25" hidden="false" customHeight="false" outlineLevel="0" collapsed="false">
      <c r="A2888" s="660" t="e">
        <f aca="false">IF(A2887="","",IF(A2887=#REF!*12,"",+A2887+1))</f>
        <v>#REF!</v>
      </c>
      <c r="B2888" s="661" t="e">
        <f aca="false">IF(A2888="","",+B2887)</f>
        <v>#REF!</v>
      </c>
      <c r="C2888" s="661" t="e">
        <f aca="false">IF(A2888="","",IF(#REF!+'Plano Prestação Mensal Proposta'!A2888&gt;120,0,ROUND(IF(B2888&gt;0.045,(0.045*0.5),(0.5)*B2888),7)))</f>
        <v>#REF!</v>
      </c>
      <c r="D2888" s="661" t="e">
        <f aca="false">IF(A2888="","",+B2888-C2888)</f>
        <v>#REF!</v>
      </c>
      <c r="E2888" s="662" t="e">
        <f aca="false">IF(A2888="","",IF(F2887="","",+E2887-F2887))</f>
        <v>#REF!</v>
      </c>
      <c r="F2888" s="662" t="e">
        <f aca="false">IF(A2888="","",IF(J2888="","",+J2888-H2888))</f>
        <v>#REF!</v>
      </c>
      <c r="G2888" s="662" t="e">
        <f aca="false">IF(A2888="","",IF(E2888="","",ROUND(+E2888*((1+B2888)^(1/12)-1),2)))</f>
        <v>#REF!</v>
      </c>
      <c r="H2888" s="662" t="e">
        <f aca="false">IF(A2888="","",IF(E2888="","",ROUND(+E2888*((1+D2888)^(1/12)-1),2)))</f>
        <v>#REF!</v>
      </c>
      <c r="I2888" s="662" t="e">
        <f aca="false">IF(A2888="","",+G2888-H2888)</f>
        <v>#REF!</v>
      </c>
      <c r="J2888" s="662" t="e">
        <f aca="false">IF(A2888="","",IF(#REF!="","",PMT((1+D2888)^(1/12)-1,(#REF!*12)-A2888+1,-E2888)))</f>
        <v>#REF!</v>
      </c>
    </row>
    <row r="2889" customFormat="false" ht="14.25" hidden="false" customHeight="false" outlineLevel="0" collapsed="false">
      <c r="A2889" s="660" t="e">
        <f aca="false">IF(A2888="","",IF(A2888=#REF!*12,"",+A2888+1))</f>
        <v>#REF!</v>
      </c>
      <c r="B2889" s="661" t="e">
        <f aca="false">IF(A2889="","",+B2888)</f>
        <v>#REF!</v>
      </c>
      <c r="C2889" s="661" t="e">
        <f aca="false">IF(A2889="","",IF(#REF!+'Plano Prestação Mensal Proposta'!A2889&gt;120,0,ROUND(IF(B2889&gt;0.045,(0.045*0.5),(0.5)*B2889),7)))</f>
        <v>#REF!</v>
      </c>
      <c r="D2889" s="661" t="e">
        <f aca="false">IF(A2889="","",+B2889-C2889)</f>
        <v>#REF!</v>
      </c>
      <c r="E2889" s="662" t="e">
        <f aca="false">IF(A2889="","",IF(F2888="","",+E2888-F2888))</f>
        <v>#REF!</v>
      </c>
      <c r="F2889" s="662" t="e">
        <f aca="false">IF(A2889="","",IF(J2889="","",+J2889-H2889))</f>
        <v>#REF!</v>
      </c>
      <c r="G2889" s="662" t="e">
        <f aca="false">IF(A2889="","",IF(E2889="","",ROUND(+E2889*((1+B2889)^(1/12)-1),2)))</f>
        <v>#REF!</v>
      </c>
      <c r="H2889" s="662" t="e">
        <f aca="false">IF(A2889="","",IF(E2889="","",ROUND(+E2889*((1+D2889)^(1/12)-1),2)))</f>
        <v>#REF!</v>
      </c>
      <c r="I2889" s="662" t="e">
        <f aca="false">IF(A2889="","",+G2889-H2889)</f>
        <v>#REF!</v>
      </c>
      <c r="J2889" s="662" t="e">
        <f aca="false">IF(A2889="","",IF(#REF!="","",PMT((1+D2889)^(1/12)-1,(#REF!*12)-A2889+1,-E2889)))</f>
        <v>#REF!</v>
      </c>
    </row>
    <row r="2890" customFormat="false" ht="14.25" hidden="false" customHeight="false" outlineLevel="0" collapsed="false">
      <c r="A2890" s="660" t="e">
        <f aca="false">IF(A2889="","",IF(A2889=#REF!*12,"",+A2889+1))</f>
        <v>#REF!</v>
      </c>
      <c r="B2890" s="661" t="e">
        <f aca="false">IF(A2890="","",+B2889)</f>
        <v>#REF!</v>
      </c>
      <c r="C2890" s="661" t="e">
        <f aca="false">IF(A2890="","",IF(#REF!+'Plano Prestação Mensal Proposta'!A2890&gt;120,0,ROUND(IF(B2890&gt;0.045,(0.045*0.5),(0.5)*B2890),7)))</f>
        <v>#REF!</v>
      </c>
      <c r="D2890" s="661" t="e">
        <f aca="false">IF(A2890="","",+B2890-C2890)</f>
        <v>#REF!</v>
      </c>
      <c r="E2890" s="662" t="e">
        <f aca="false">IF(A2890="","",IF(F2889="","",+E2889-F2889))</f>
        <v>#REF!</v>
      </c>
      <c r="F2890" s="662" t="e">
        <f aca="false">IF(A2890="","",IF(J2890="","",+J2890-H2890))</f>
        <v>#REF!</v>
      </c>
      <c r="G2890" s="662" t="e">
        <f aca="false">IF(A2890="","",IF(E2890="","",ROUND(+E2890*((1+B2890)^(1/12)-1),2)))</f>
        <v>#REF!</v>
      </c>
      <c r="H2890" s="662" t="e">
        <f aca="false">IF(A2890="","",IF(E2890="","",ROUND(+E2890*((1+D2890)^(1/12)-1),2)))</f>
        <v>#REF!</v>
      </c>
      <c r="I2890" s="662" t="e">
        <f aca="false">IF(A2890="","",+G2890-H2890)</f>
        <v>#REF!</v>
      </c>
      <c r="J2890" s="662" t="e">
        <f aca="false">IF(A2890="","",IF(#REF!="","",PMT((1+D2890)^(1/12)-1,(#REF!*12)-A2890+1,-E2890)))</f>
        <v>#REF!</v>
      </c>
    </row>
    <row r="2891" customFormat="false" ht="14.25" hidden="false" customHeight="false" outlineLevel="0" collapsed="false">
      <c r="A2891" s="660" t="e">
        <f aca="false">IF(A2890="","",IF(A2890=#REF!*12,"",+A2890+1))</f>
        <v>#REF!</v>
      </c>
      <c r="B2891" s="661" t="e">
        <f aca="false">IF(A2891="","",+B2890)</f>
        <v>#REF!</v>
      </c>
      <c r="C2891" s="661" t="e">
        <f aca="false">IF(A2891="","",IF(#REF!+'Plano Prestação Mensal Proposta'!A2891&gt;120,0,ROUND(IF(B2891&gt;0.045,(0.045*0.5),(0.5)*B2891),7)))</f>
        <v>#REF!</v>
      </c>
      <c r="D2891" s="661" t="e">
        <f aca="false">IF(A2891="","",+B2891-C2891)</f>
        <v>#REF!</v>
      </c>
      <c r="E2891" s="662" t="e">
        <f aca="false">IF(A2891="","",IF(F2890="","",+E2890-F2890))</f>
        <v>#REF!</v>
      </c>
      <c r="F2891" s="662" t="e">
        <f aca="false">IF(A2891="","",IF(J2891="","",+J2891-H2891))</f>
        <v>#REF!</v>
      </c>
      <c r="G2891" s="662" t="e">
        <f aca="false">IF(A2891="","",IF(E2891="","",ROUND(+E2891*((1+B2891)^(1/12)-1),2)))</f>
        <v>#REF!</v>
      </c>
      <c r="H2891" s="662" t="e">
        <f aca="false">IF(A2891="","",IF(E2891="","",ROUND(+E2891*((1+D2891)^(1/12)-1),2)))</f>
        <v>#REF!</v>
      </c>
      <c r="I2891" s="662" t="e">
        <f aca="false">IF(A2891="","",+G2891-H2891)</f>
        <v>#REF!</v>
      </c>
      <c r="J2891" s="662" t="e">
        <f aca="false">IF(A2891="","",IF(#REF!="","",PMT((1+D2891)^(1/12)-1,(#REF!*12)-A2891+1,-E2891)))</f>
        <v>#REF!</v>
      </c>
    </row>
    <row r="2892" customFormat="false" ht="14.25" hidden="false" customHeight="false" outlineLevel="0" collapsed="false">
      <c r="A2892" s="660" t="e">
        <f aca="false">IF(A2891="","",IF(A2891=#REF!*12,"",+A2891+1))</f>
        <v>#REF!</v>
      </c>
      <c r="B2892" s="661" t="e">
        <f aca="false">IF(A2892="","",+B2891)</f>
        <v>#REF!</v>
      </c>
      <c r="C2892" s="661" t="e">
        <f aca="false">IF(A2892="","",IF(#REF!+'Plano Prestação Mensal Proposta'!A2892&gt;120,0,ROUND(IF(B2892&gt;0.045,(0.045*0.5),(0.5)*B2892),7)))</f>
        <v>#REF!</v>
      </c>
      <c r="D2892" s="661" t="e">
        <f aca="false">IF(A2892="","",+B2892-C2892)</f>
        <v>#REF!</v>
      </c>
      <c r="E2892" s="662" t="e">
        <f aca="false">IF(A2892="","",IF(F2891="","",+E2891-F2891))</f>
        <v>#REF!</v>
      </c>
      <c r="F2892" s="662" t="e">
        <f aca="false">IF(A2892="","",IF(J2892="","",+J2892-H2892))</f>
        <v>#REF!</v>
      </c>
      <c r="G2892" s="662" t="e">
        <f aca="false">IF(A2892="","",IF(E2892="","",ROUND(+E2892*((1+B2892)^(1/12)-1),2)))</f>
        <v>#REF!</v>
      </c>
      <c r="H2892" s="662" t="e">
        <f aca="false">IF(A2892="","",IF(E2892="","",ROUND(+E2892*((1+D2892)^(1/12)-1),2)))</f>
        <v>#REF!</v>
      </c>
      <c r="I2892" s="662" t="e">
        <f aca="false">IF(A2892="","",+G2892-H2892)</f>
        <v>#REF!</v>
      </c>
      <c r="J2892" s="662" t="e">
        <f aca="false">IF(A2892="","",IF(#REF!="","",PMT((1+D2892)^(1/12)-1,(#REF!*12)-A2892+1,-E2892)))</f>
        <v>#REF!</v>
      </c>
    </row>
    <row r="2893" customFormat="false" ht="14.25" hidden="false" customHeight="false" outlineLevel="0" collapsed="false">
      <c r="A2893" s="660" t="e">
        <f aca="false">IF(A2892="","",IF(A2892=#REF!*12,"",+A2892+1))</f>
        <v>#REF!</v>
      </c>
      <c r="B2893" s="661" t="e">
        <f aca="false">IF(A2893="","",+B2892)</f>
        <v>#REF!</v>
      </c>
      <c r="C2893" s="661" t="e">
        <f aca="false">IF(A2893="","",IF(#REF!+'Plano Prestação Mensal Proposta'!A2893&gt;120,0,ROUND(IF(B2893&gt;0.045,(0.045*0.5),(0.5)*B2893),7)))</f>
        <v>#REF!</v>
      </c>
      <c r="D2893" s="661" t="e">
        <f aca="false">IF(A2893="","",+B2893-C2893)</f>
        <v>#REF!</v>
      </c>
      <c r="E2893" s="662" t="e">
        <f aca="false">IF(A2893="","",IF(F2892="","",+E2892-F2892))</f>
        <v>#REF!</v>
      </c>
      <c r="F2893" s="662" t="e">
        <f aca="false">IF(A2893="","",IF(J2893="","",+J2893-H2893))</f>
        <v>#REF!</v>
      </c>
      <c r="G2893" s="662" t="e">
        <f aca="false">IF(A2893="","",IF(E2893="","",ROUND(+E2893*((1+B2893)^(1/12)-1),2)))</f>
        <v>#REF!</v>
      </c>
      <c r="H2893" s="662" t="e">
        <f aca="false">IF(A2893="","",IF(E2893="","",ROUND(+E2893*((1+D2893)^(1/12)-1),2)))</f>
        <v>#REF!</v>
      </c>
      <c r="I2893" s="662" t="e">
        <f aca="false">IF(A2893="","",+G2893-H2893)</f>
        <v>#REF!</v>
      </c>
      <c r="J2893" s="662" t="e">
        <f aca="false">IF(A2893="","",IF(#REF!="","",PMT((1+D2893)^(1/12)-1,(#REF!*12)-A2893+1,-E2893)))</f>
        <v>#REF!</v>
      </c>
    </row>
    <row r="2894" customFormat="false" ht="14.25" hidden="false" customHeight="false" outlineLevel="0" collapsed="false">
      <c r="A2894" s="660" t="e">
        <f aca="false">IF(A2893="","",IF(A2893=#REF!*12,"",+A2893+1))</f>
        <v>#REF!</v>
      </c>
      <c r="B2894" s="661" t="e">
        <f aca="false">IF(A2894="","",+B2893)</f>
        <v>#REF!</v>
      </c>
      <c r="C2894" s="661" t="e">
        <f aca="false">IF(A2894="","",IF(#REF!+'Plano Prestação Mensal Proposta'!A2894&gt;120,0,ROUND(IF(B2894&gt;0.045,(0.045*0.5),(0.5)*B2894),7)))</f>
        <v>#REF!</v>
      </c>
      <c r="D2894" s="661" t="e">
        <f aca="false">IF(A2894="","",+B2894-C2894)</f>
        <v>#REF!</v>
      </c>
      <c r="E2894" s="662" t="e">
        <f aca="false">IF(A2894="","",IF(F2893="","",+E2893-F2893))</f>
        <v>#REF!</v>
      </c>
      <c r="F2894" s="662" t="e">
        <f aca="false">IF(A2894="","",IF(J2894="","",+J2894-H2894))</f>
        <v>#REF!</v>
      </c>
      <c r="G2894" s="662" t="e">
        <f aca="false">IF(A2894="","",IF(E2894="","",ROUND(+E2894*((1+B2894)^(1/12)-1),2)))</f>
        <v>#REF!</v>
      </c>
      <c r="H2894" s="662" t="e">
        <f aca="false">IF(A2894="","",IF(E2894="","",ROUND(+E2894*((1+D2894)^(1/12)-1),2)))</f>
        <v>#REF!</v>
      </c>
      <c r="I2894" s="662" t="e">
        <f aca="false">IF(A2894="","",+G2894-H2894)</f>
        <v>#REF!</v>
      </c>
      <c r="J2894" s="662" t="e">
        <f aca="false">IF(A2894="","",IF(#REF!="","",PMT((1+D2894)^(1/12)-1,(#REF!*12)-A2894+1,-E2894)))</f>
        <v>#REF!</v>
      </c>
    </row>
    <row r="2895" customFormat="false" ht="14.25" hidden="false" customHeight="false" outlineLevel="0" collapsed="false">
      <c r="A2895" s="660" t="e">
        <f aca="false">IF(A2894="","",IF(A2894=#REF!*12,"",+A2894+1))</f>
        <v>#REF!</v>
      </c>
      <c r="B2895" s="661" t="e">
        <f aca="false">IF(A2895="","",+B2894)</f>
        <v>#REF!</v>
      </c>
      <c r="C2895" s="661" t="e">
        <f aca="false">IF(A2895="","",IF(#REF!+'Plano Prestação Mensal Proposta'!A2895&gt;120,0,ROUND(IF(B2895&gt;0.045,(0.045*0.5),(0.5)*B2895),7)))</f>
        <v>#REF!</v>
      </c>
      <c r="D2895" s="661" t="e">
        <f aca="false">IF(A2895="","",+B2895-C2895)</f>
        <v>#REF!</v>
      </c>
      <c r="E2895" s="662" t="e">
        <f aca="false">IF(A2895="","",IF(F2894="","",+E2894-F2894))</f>
        <v>#REF!</v>
      </c>
      <c r="F2895" s="662" t="e">
        <f aca="false">IF(A2895="","",IF(J2895="","",+J2895-H2895))</f>
        <v>#REF!</v>
      </c>
      <c r="G2895" s="662" t="e">
        <f aca="false">IF(A2895="","",IF(E2895="","",ROUND(+E2895*((1+B2895)^(1/12)-1),2)))</f>
        <v>#REF!</v>
      </c>
      <c r="H2895" s="662" t="e">
        <f aca="false">IF(A2895="","",IF(E2895="","",ROUND(+E2895*((1+D2895)^(1/12)-1),2)))</f>
        <v>#REF!</v>
      </c>
      <c r="I2895" s="662" t="e">
        <f aca="false">IF(A2895="","",+G2895-H2895)</f>
        <v>#REF!</v>
      </c>
      <c r="J2895" s="662" t="e">
        <f aca="false">IF(A2895="","",IF(#REF!="","",PMT((1+D2895)^(1/12)-1,(#REF!*12)-A2895+1,-E2895)))</f>
        <v>#REF!</v>
      </c>
    </row>
    <row r="2896" customFormat="false" ht="14.25" hidden="false" customHeight="false" outlineLevel="0" collapsed="false">
      <c r="A2896" s="660" t="e">
        <f aca="false">IF(A2895="","",IF(A2895=#REF!*12,"",+A2895+1))</f>
        <v>#REF!</v>
      </c>
      <c r="B2896" s="661" t="e">
        <f aca="false">IF(A2896="","",+B2895)</f>
        <v>#REF!</v>
      </c>
      <c r="C2896" s="661" t="e">
        <f aca="false">IF(A2896="","",IF(#REF!+'Plano Prestação Mensal Proposta'!A2896&gt;120,0,ROUND(IF(B2896&gt;0.045,(0.045*0.5),(0.5)*B2896),7)))</f>
        <v>#REF!</v>
      </c>
      <c r="D2896" s="661" t="e">
        <f aca="false">IF(A2896="","",+B2896-C2896)</f>
        <v>#REF!</v>
      </c>
      <c r="E2896" s="662" t="e">
        <f aca="false">IF(A2896="","",IF(F2895="","",+E2895-F2895))</f>
        <v>#REF!</v>
      </c>
      <c r="F2896" s="662" t="e">
        <f aca="false">IF(A2896="","",IF(J2896="","",+J2896-H2896))</f>
        <v>#REF!</v>
      </c>
      <c r="G2896" s="662" t="e">
        <f aca="false">IF(A2896="","",IF(E2896="","",ROUND(+E2896*((1+B2896)^(1/12)-1),2)))</f>
        <v>#REF!</v>
      </c>
      <c r="H2896" s="662" t="e">
        <f aca="false">IF(A2896="","",IF(E2896="","",ROUND(+E2896*((1+D2896)^(1/12)-1),2)))</f>
        <v>#REF!</v>
      </c>
      <c r="I2896" s="662" t="e">
        <f aca="false">IF(A2896="","",+G2896-H2896)</f>
        <v>#REF!</v>
      </c>
      <c r="J2896" s="662" t="e">
        <f aca="false">IF(A2896="","",IF(#REF!="","",PMT((1+D2896)^(1/12)-1,(#REF!*12)-A2896+1,-E2896)))</f>
        <v>#REF!</v>
      </c>
    </row>
    <row r="2897" customFormat="false" ht="14.25" hidden="false" customHeight="false" outlineLevel="0" collapsed="false">
      <c r="A2897" s="660" t="e">
        <f aca="false">IF(A2896="","",IF(A2896=#REF!*12,"",+A2896+1))</f>
        <v>#REF!</v>
      </c>
      <c r="B2897" s="661" t="e">
        <f aca="false">IF(A2897="","",+B2896)</f>
        <v>#REF!</v>
      </c>
      <c r="C2897" s="661" t="e">
        <f aca="false">IF(A2897="","",IF(#REF!+'Plano Prestação Mensal Proposta'!A2897&gt;120,0,ROUND(IF(B2897&gt;0.045,(0.045*0.5),(0.5)*B2897),7)))</f>
        <v>#REF!</v>
      </c>
      <c r="D2897" s="661" t="e">
        <f aca="false">IF(A2897="","",+B2897-C2897)</f>
        <v>#REF!</v>
      </c>
      <c r="E2897" s="662" t="e">
        <f aca="false">IF(A2897="","",IF(F2896="","",+E2896-F2896))</f>
        <v>#REF!</v>
      </c>
      <c r="F2897" s="662" t="e">
        <f aca="false">IF(A2897="","",IF(J2897="","",+J2897-H2897))</f>
        <v>#REF!</v>
      </c>
      <c r="G2897" s="662" t="e">
        <f aca="false">IF(A2897="","",IF(E2897="","",ROUND(+E2897*((1+B2897)^(1/12)-1),2)))</f>
        <v>#REF!</v>
      </c>
      <c r="H2897" s="662" t="e">
        <f aca="false">IF(A2897="","",IF(E2897="","",ROUND(+E2897*((1+D2897)^(1/12)-1),2)))</f>
        <v>#REF!</v>
      </c>
      <c r="I2897" s="662" t="e">
        <f aca="false">IF(A2897="","",+G2897-H2897)</f>
        <v>#REF!</v>
      </c>
      <c r="J2897" s="662" t="e">
        <f aca="false">IF(A2897="","",IF(#REF!="","",PMT((1+D2897)^(1/12)-1,(#REF!*12)-A2897+1,-E2897)))</f>
        <v>#REF!</v>
      </c>
    </row>
    <row r="2898" customFormat="false" ht="14.25" hidden="false" customHeight="false" outlineLevel="0" collapsed="false">
      <c r="A2898" s="660" t="e">
        <f aca="false">IF(A2897="","",IF(A2897=#REF!*12,"",+A2897+1))</f>
        <v>#REF!</v>
      </c>
      <c r="B2898" s="661" t="e">
        <f aca="false">IF(A2898="","",+B2897)</f>
        <v>#REF!</v>
      </c>
      <c r="C2898" s="661" t="e">
        <f aca="false">IF(A2898="","",IF(#REF!+'Plano Prestação Mensal Proposta'!A2898&gt;120,0,ROUND(IF(B2898&gt;0.045,(0.045*0.5),(0.5)*B2898),7)))</f>
        <v>#REF!</v>
      </c>
      <c r="D2898" s="661" t="e">
        <f aca="false">IF(A2898="","",+B2898-C2898)</f>
        <v>#REF!</v>
      </c>
      <c r="E2898" s="662" t="e">
        <f aca="false">IF(A2898="","",IF(F2897="","",+E2897-F2897))</f>
        <v>#REF!</v>
      </c>
      <c r="F2898" s="662" t="e">
        <f aca="false">IF(A2898="","",IF(J2898="","",+J2898-H2898))</f>
        <v>#REF!</v>
      </c>
      <c r="G2898" s="662" t="e">
        <f aca="false">IF(A2898="","",IF(E2898="","",ROUND(+E2898*((1+B2898)^(1/12)-1),2)))</f>
        <v>#REF!</v>
      </c>
      <c r="H2898" s="662" t="e">
        <f aca="false">IF(A2898="","",IF(E2898="","",ROUND(+E2898*((1+D2898)^(1/12)-1),2)))</f>
        <v>#REF!</v>
      </c>
      <c r="I2898" s="662" t="e">
        <f aca="false">IF(A2898="","",+G2898-H2898)</f>
        <v>#REF!</v>
      </c>
      <c r="J2898" s="662" t="e">
        <f aca="false">IF(A2898="","",IF(#REF!="","",PMT((1+D2898)^(1/12)-1,(#REF!*12)-A2898+1,-E2898)))</f>
        <v>#REF!</v>
      </c>
    </row>
    <row r="2899" customFormat="false" ht="14.25" hidden="false" customHeight="false" outlineLevel="0" collapsed="false">
      <c r="A2899" s="660" t="e">
        <f aca="false">IF(A2898="","",IF(A2898=#REF!*12,"",+A2898+1))</f>
        <v>#REF!</v>
      </c>
      <c r="B2899" s="661" t="e">
        <f aca="false">IF(A2899="","",+B2898)</f>
        <v>#REF!</v>
      </c>
      <c r="C2899" s="661" t="e">
        <f aca="false">IF(A2899="","",IF(#REF!+'Plano Prestação Mensal Proposta'!A2899&gt;120,0,ROUND(IF(B2899&gt;0.045,(0.045*0.5),(0.5)*B2899),7)))</f>
        <v>#REF!</v>
      </c>
      <c r="D2899" s="661" t="e">
        <f aca="false">IF(A2899="","",+B2899-C2899)</f>
        <v>#REF!</v>
      </c>
      <c r="E2899" s="662" t="e">
        <f aca="false">IF(A2899="","",IF(F2898="","",+E2898-F2898))</f>
        <v>#REF!</v>
      </c>
      <c r="F2899" s="662" t="e">
        <f aca="false">IF(A2899="","",IF(J2899="","",+J2899-H2899))</f>
        <v>#REF!</v>
      </c>
      <c r="G2899" s="662" t="e">
        <f aca="false">IF(A2899="","",IF(E2899="","",ROUND(+E2899*((1+B2899)^(1/12)-1),2)))</f>
        <v>#REF!</v>
      </c>
      <c r="H2899" s="662" t="e">
        <f aca="false">IF(A2899="","",IF(E2899="","",ROUND(+E2899*((1+D2899)^(1/12)-1),2)))</f>
        <v>#REF!</v>
      </c>
      <c r="I2899" s="662" t="e">
        <f aca="false">IF(A2899="","",+G2899-H2899)</f>
        <v>#REF!</v>
      </c>
      <c r="J2899" s="662" t="e">
        <f aca="false">IF(A2899="","",IF(#REF!="","",PMT((1+D2899)^(1/12)-1,(#REF!*12)-A2899+1,-E2899)))</f>
        <v>#REF!</v>
      </c>
    </row>
    <row r="2900" customFormat="false" ht="14.25" hidden="false" customHeight="false" outlineLevel="0" collapsed="false">
      <c r="A2900" s="660" t="e">
        <f aca="false">IF(A2899="","",IF(A2899=#REF!*12,"",+A2899+1))</f>
        <v>#REF!</v>
      </c>
      <c r="B2900" s="661" t="e">
        <f aca="false">IF(A2900="","",+B2899)</f>
        <v>#REF!</v>
      </c>
      <c r="C2900" s="661" t="e">
        <f aca="false">IF(A2900="","",IF(#REF!+'Plano Prestação Mensal Proposta'!A2900&gt;120,0,ROUND(IF(B2900&gt;0.045,(0.045*0.5),(0.5)*B2900),7)))</f>
        <v>#REF!</v>
      </c>
      <c r="D2900" s="661" t="e">
        <f aca="false">IF(A2900="","",+B2900-C2900)</f>
        <v>#REF!</v>
      </c>
      <c r="E2900" s="662" t="e">
        <f aca="false">IF(A2900="","",IF(F2899="","",+E2899-F2899))</f>
        <v>#REF!</v>
      </c>
      <c r="F2900" s="662" t="e">
        <f aca="false">IF(A2900="","",IF(J2900="","",+J2900-H2900))</f>
        <v>#REF!</v>
      </c>
      <c r="G2900" s="662" t="e">
        <f aca="false">IF(A2900="","",IF(E2900="","",ROUND(+E2900*((1+B2900)^(1/12)-1),2)))</f>
        <v>#REF!</v>
      </c>
      <c r="H2900" s="662" t="e">
        <f aca="false">IF(A2900="","",IF(E2900="","",ROUND(+E2900*((1+D2900)^(1/12)-1),2)))</f>
        <v>#REF!</v>
      </c>
      <c r="I2900" s="662" t="e">
        <f aca="false">IF(A2900="","",+G2900-H2900)</f>
        <v>#REF!</v>
      </c>
      <c r="J2900" s="662" t="e">
        <f aca="false">IF(A2900="","",IF(#REF!="","",PMT((1+D2900)^(1/12)-1,(#REF!*12)-A2900+1,-E2900)))</f>
        <v>#REF!</v>
      </c>
    </row>
    <row r="2901" customFormat="false" ht="14.25" hidden="false" customHeight="false" outlineLevel="0" collapsed="false">
      <c r="A2901" s="660" t="e">
        <f aca="false">IF(A2900="","",IF(A2900=#REF!*12,"",+A2900+1))</f>
        <v>#REF!</v>
      </c>
      <c r="B2901" s="661" t="e">
        <f aca="false">IF(A2901="","",+B2900)</f>
        <v>#REF!</v>
      </c>
      <c r="C2901" s="661" t="e">
        <f aca="false">IF(A2901="","",IF(#REF!+'Plano Prestação Mensal Proposta'!A2901&gt;120,0,ROUND(IF(B2901&gt;0.045,(0.045*0.5),(0.5)*B2901),7)))</f>
        <v>#REF!</v>
      </c>
      <c r="D2901" s="661" t="e">
        <f aca="false">IF(A2901="","",+B2901-C2901)</f>
        <v>#REF!</v>
      </c>
      <c r="E2901" s="662" t="e">
        <f aca="false">IF(A2901="","",IF(F2900="","",+E2900-F2900))</f>
        <v>#REF!</v>
      </c>
      <c r="F2901" s="662" t="e">
        <f aca="false">IF(A2901="","",IF(J2901="","",+J2901-H2901))</f>
        <v>#REF!</v>
      </c>
      <c r="G2901" s="662" t="e">
        <f aca="false">IF(A2901="","",IF(E2901="","",ROUND(+E2901*((1+B2901)^(1/12)-1),2)))</f>
        <v>#REF!</v>
      </c>
      <c r="H2901" s="662" t="e">
        <f aca="false">IF(A2901="","",IF(E2901="","",ROUND(+E2901*((1+D2901)^(1/12)-1),2)))</f>
        <v>#REF!</v>
      </c>
      <c r="I2901" s="662" t="e">
        <f aca="false">IF(A2901="","",+G2901-H2901)</f>
        <v>#REF!</v>
      </c>
      <c r="J2901" s="662" t="e">
        <f aca="false">IF(A2901="","",IF(#REF!="","",PMT((1+D2901)^(1/12)-1,(#REF!*12)-A2901+1,-E2901)))</f>
        <v>#REF!</v>
      </c>
    </row>
    <row r="2902" customFormat="false" ht="14.25" hidden="false" customHeight="false" outlineLevel="0" collapsed="false">
      <c r="A2902" s="660" t="e">
        <f aca="false">IF(A2901="","",IF(A2901=#REF!*12,"",+A2901+1))</f>
        <v>#REF!</v>
      </c>
      <c r="B2902" s="661" t="e">
        <f aca="false">IF(A2902="","",+B2901)</f>
        <v>#REF!</v>
      </c>
      <c r="C2902" s="661" t="e">
        <f aca="false">IF(A2902="","",IF(#REF!+'Plano Prestação Mensal Proposta'!A2902&gt;120,0,ROUND(IF(B2902&gt;0.045,(0.045*0.5),(0.5)*B2902),7)))</f>
        <v>#REF!</v>
      </c>
      <c r="D2902" s="661" t="e">
        <f aca="false">IF(A2902="","",+B2902-C2902)</f>
        <v>#REF!</v>
      </c>
      <c r="E2902" s="662" t="e">
        <f aca="false">IF(A2902="","",IF(F2901="","",+E2901-F2901))</f>
        <v>#REF!</v>
      </c>
      <c r="F2902" s="662" t="e">
        <f aca="false">IF(A2902="","",IF(J2902="","",+J2902-H2902))</f>
        <v>#REF!</v>
      </c>
      <c r="G2902" s="662" t="e">
        <f aca="false">IF(A2902="","",IF(E2902="","",ROUND(+E2902*((1+B2902)^(1/12)-1),2)))</f>
        <v>#REF!</v>
      </c>
      <c r="H2902" s="662" t="e">
        <f aca="false">IF(A2902="","",IF(E2902="","",ROUND(+E2902*((1+D2902)^(1/12)-1),2)))</f>
        <v>#REF!</v>
      </c>
      <c r="I2902" s="662" t="e">
        <f aca="false">IF(A2902="","",+G2902-H2902)</f>
        <v>#REF!</v>
      </c>
      <c r="J2902" s="662" t="e">
        <f aca="false">IF(A2902="","",IF(#REF!="","",PMT((1+D2902)^(1/12)-1,(#REF!*12)-A2902+1,-E2902)))</f>
        <v>#REF!</v>
      </c>
    </row>
    <row r="2903" customFormat="false" ht="14.25" hidden="false" customHeight="false" outlineLevel="0" collapsed="false">
      <c r="A2903" s="660" t="e">
        <f aca="false">IF(A2902="","",IF(A2902=#REF!*12,"",+A2902+1))</f>
        <v>#REF!</v>
      </c>
      <c r="B2903" s="661" t="e">
        <f aca="false">IF(A2903="","",+B2902)</f>
        <v>#REF!</v>
      </c>
      <c r="C2903" s="661" t="e">
        <f aca="false">IF(A2903="","",IF(#REF!+'Plano Prestação Mensal Proposta'!A2903&gt;120,0,ROUND(IF(B2903&gt;0.045,(0.045*0.5),(0.5)*B2903),7)))</f>
        <v>#REF!</v>
      </c>
      <c r="D2903" s="661" t="e">
        <f aca="false">IF(A2903="","",+B2903-C2903)</f>
        <v>#REF!</v>
      </c>
      <c r="E2903" s="662" t="e">
        <f aca="false">IF(A2903="","",IF(F2902="","",+E2902-F2902))</f>
        <v>#REF!</v>
      </c>
      <c r="F2903" s="662" t="e">
        <f aca="false">IF(A2903="","",IF(J2903="","",+J2903-H2903))</f>
        <v>#REF!</v>
      </c>
      <c r="G2903" s="662" t="e">
        <f aca="false">IF(A2903="","",IF(E2903="","",ROUND(+E2903*((1+B2903)^(1/12)-1),2)))</f>
        <v>#REF!</v>
      </c>
      <c r="H2903" s="662" t="e">
        <f aca="false">IF(A2903="","",IF(E2903="","",ROUND(+E2903*((1+D2903)^(1/12)-1),2)))</f>
        <v>#REF!</v>
      </c>
      <c r="I2903" s="662" t="e">
        <f aca="false">IF(A2903="","",+G2903-H2903)</f>
        <v>#REF!</v>
      </c>
      <c r="J2903" s="662" t="e">
        <f aca="false">IF(A2903="","",IF(#REF!="","",PMT((1+D2903)^(1/12)-1,(#REF!*12)-A2903+1,-E2903)))</f>
        <v>#REF!</v>
      </c>
    </row>
    <row r="2904" customFormat="false" ht="14.25" hidden="false" customHeight="false" outlineLevel="0" collapsed="false">
      <c r="A2904" s="660" t="e">
        <f aca="false">IF(A2903="","",IF(A2903=#REF!*12,"",+A2903+1))</f>
        <v>#REF!</v>
      </c>
      <c r="B2904" s="661" t="e">
        <f aca="false">IF(A2904="","",+B2903)</f>
        <v>#REF!</v>
      </c>
      <c r="C2904" s="661" t="e">
        <f aca="false">IF(A2904="","",IF(#REF!+'Plano Prestação Mensal Proposta'!A2904&gt;120,0,ROUND(IF(B2904&gt;0.045,(0.045*0.5),(0.5)*B2904),7)))</f>
        <v>#REF!</v>
      </c>
      <c r="D2904" s="661" t="e">
        <f aca="false">IF(A2904="","",+B2904-C2904)</f>
        <v>#REF!</v>
      </c>
      <c r="E2904" s="662" t="e">
        <f aca="false">IF(A2904="","",IF(F2903="","",+E2903-F2903))</f>
        <v>#REF!</v>
      </c>
      <c r="F2904" s="662" t="e">
        <f aca="false">IF(A2904="","",IF(J2904="","",+J2904-H2904))</f>
        <v>#REF!</v>
      </c>
      <c r="G2904" s="662" t="e">
        <f aca="false">IF(A2904="","",IF(E2904="","",ROUND(+E2904*((1+B2904)^(1/12)-1),2)))</f>
        <v>#REF!</v>
      </c>
      <c r="H2904" s="662" t="e">
        <f aca="false">IF(A2904="","",IF(E2904="","",ROUND(+E2904*((1+D2904)^(1/12)-1),2)))</f>
        <v>#REF!</v>
      </c>
      <c r="I2904" s="662" t="e">
        <f aca="false">IF(A2904="","",+G2904-H2904)</f>
        <v>#REF!</v>
      </c>
      <c r="J2904" s="662" t="e">
        <f aca="false">IF(A2904="","",IF(#REF!="","",PMT((1+D2904)^(1/12)-1,(#REF!*12)-A2904+1,-E2904)))</f>
        <v>#REF!</v>
      </c>
    </row>
    <row r="2905" customFormat="false" ht="14.25" hidden="false" customHeight="false" outlineLevel="0" collapsed="false">
      <c r="A2905" s="660" t="e">
        <f aca="false">IF(A2904="","",IF(A2904=#REF!*12,"",+A2904+1))</f>
        <v>#REF!</v>
      </c>
      <c r="B2905" s="661" t="e">
        <f aca="false">IF(A2905="","",+B2904)</f>
        <v>#REF!</v>
      </c>
      <c r="C2905" s="661" t="e">
        <f aca="false">IF(A2905="","",IF(#REF!+'Plano Prestação Mensal Proposta'!A2905&gt;120,0,ROUND(IF(B2905&gt;0.045,(0.045*0.5),(0.5)*B2905),7)))</f>
        <v>#REF!</v>
      </c>
      <c r="D2905" s="661" t="e">
        <f aca="false">IF(A2905="","",+B2905-C2905)</f>
        <v>#REF!</v>
      </c>
      <c r="E2905" s="662" t="e">
        <f aca="false">IF(A2905="","",IF(F2904="","",+E2904-F2904))</f>
        <v>#REF!</v>
      </c>
      <c r="F2905" s="662" t="e">
        <f aca="false">IF(A2905="","",IF(J2905="","",+J2905-H2905))</f>
        <v>#REF!</v>
      </c>
      <c r="G2905" s="662" t="e">
        <f aca="false">IF(A2905="","",IF(E2905="","",ROUND(+E2905*((1+B2905)^(1/12)-1),2)))</f>
        <v>#REF!</v>
      </c>
      <c r="H2905" s="662" t="e">
        <f aca="false">IF(A2905="","",IF(E2905="","",ROUND(+E2905*((1+D2905)^(1/12)-1),2)))</f>
        <v>#REF!</v>
      </c>
      <c r="I2905" s="662" t="e">
        <f aca="false">IF(A2905="","",+G2905-H2905)</f>
        <v>#REF!</v>
      </c>
      <c r="J2905" s="662" t="e">
        <f aca="false">IF(A2905="","",IF(#REF!="","",PMT((1+D2905)^(1/12)-1,(#REF!*12)-A2905+1,-E2905)))</f>
        <v>#REF!</v>
      </c>
    </row>
    <row r="2906" customFormat="false" ht="14.25" hidden="false" customHeight="false" outlineLevel="0" collapsed="false">
      <c r="A2906" s="660" t="e">
        <f aca="false">IF(A2905="","",IF(A2905=#REF!*12,"",+A2905+1))</f>
        <v>#REF!</v>
      </c>
      <c r="B2906" s="661" t="e">
        <f aca="false">IF(A2906="","",+B2905)</f>
        <v>#REF!</v>
      </c>
      <c r="C2906" s="661" t="e">
        <f aca="false">IF(A2906="","",IF(#REF!+'Plano Prestação Mensal Proposta'!A2906&gt;120,0,ROUND(IF(B2906&gt;0.045,(0.045*0.5),(0.5)*B2906),7)))</f>
        <v>#REF!</v>
      </c>
      <c r="D2906" s="661" t="e">
        <f aca="false">IF(A2906="","",+B2906-C2906)</f>
        <v>#REF!</v>
      </c>
      <c r="E2906" s="662" t="e">
        <f aca="false">IF(A2906="","",IF(F2905="","",+E2905-F2905))</f>
        <v>#REF!</v>
      </c>
      <c r="F2906" s="662" t="e">
        <f aca="false">IF(A2906="","",IF(J2906="","",+J2906-H2906))</f>
        <v>#REF!</v>
      </c>
      <c r="G2906" s="662" t="e">
        <f aca="false">IF(A2906="","",IF(E2906="","",ROUND(+E2906*((1+B2906)^(1/12)-1),2)))</f>
        <v>#REF!</v>
      </c>
      <c r="H2906" s="662" t="e">
        <f aca="false">IF(A2906="","",IF(E2906="","",ROUND(+E2906*((1+D2906)^(1/12)-1),2)))</f>
        <v>#REF!</v>
      </c>
      <c r="I2906" s="662" t="e">
        <f aca="false">IF(A2906="","",+G2906-H2906)</f>
        <v>#REF!</v>
      </c>
      <c r="J2906" s="662" t="e">
        <f aca="false">IF(A2906="","",IF(#REF!="","",PMT((1+D2906)^(1/12)-1,(#REF!*12)-A2906+1,-E2906)))</f>
        <v>#REF!</v>
      </c>
    </row>
    <row r="2907" customFormat="false" ht="14.25" hidden="false" customHeight="false" outlineLevel="0" collapsed="false">
      <c r="A2907" s="660" t="e">
        <f aca="false">IF(A2906="","",IF(A2906=#REF!*12,"",+A2906+1))</f>
        <v>#REF!</v>
      </c>
      <c r="B2907" s="661" t="e">
        <f aca="false">IF(A2907="","",+B2906)</f>
        <v>#REF!</v>
      </c>
      <c r="C2907" s="661" t="e">
        <f aca="false">IF(A2907="","",IF(#REF!+'Plano Prestação Mensal Proposta'!A2907&gt;120,0,ROUND(IF(B2907&gt;0.045,(0.045*0.5),(0.5)*B2907),7)))</f>
        <v>#REF!</v>
      </c>
      <c r="D2907" s="661" t="e">
        <f aca="false">IF(A2907="","",+B2907-C2907)</f>
        <v>#REF!</v>
      </c>
      <c r="E2907" s="662" t="e">
        <f aca="false">IF(A2907="","",IF(F2906="","",+E2906-F2906))</f>
        <v>#REF!</v>
      </c>
      <c r="F2907" s="662" t="e">
        <f aca="false">IF(A2907="","",IF(J2907="","",+J2907-H2907))</f>
        <v>#REF!</v>
      </c>
      <c r="G2907" s="662" t="e">
        <f aca="false">IF(A2907="","",IF(E2907="","",ROUND(+E2907*((1+B2907)^(1/12)-1),2)))</f>
        <v>#REF!</v>
      </c>
      <c r="H2907" s="662" t="e">
        <f aca="false">IF(A2907="","",IF(E2907="","",ROUND(+E2907*((1+D2907)^(1/12)-1),2)))</f>
        <v>#REF!</v>
      </c>
      <c r="I2907" s="662" t="e">
        <f aca="false">IF(A2907="","",+G2907-H2907)</f>
        <v>#REF!</v>
      </c>
      <c r="J2907" s="662" t="e">
        <f aca="false">IF(A2907="","",IF(#REF!="","",PMT((1+D2907)^(1/12)-1,(#REF!*12)-A2907+1,-E2907)))</f>
        <v>#REF!</v>
      </c>
    </row>
    <row r="2908" customFormat="false" ht="14.25" hidden="false" customHeight="false" outlineLevel="0" collapsed="false">
      <c r="A2908" s="660" t="e">
        <f aca="false">IF(A2907="","",IF(A2907=#REF!*12,"",+A2907+1))</f>
        <v>#REF!</v>
      </c>
      <c r="B2908" s="661" t="e">
        <f aca="false">IF(A2908="","",+B2907)</f>
        <v>#REF!</v>
      </c>
      <c r="C2908" s="661" t="e">
        <f aca="false">IF(A2908="","",IF(#REF!+'Plano Prestação Mensal Proposta'!A2908&gt;120,0,ROUND(IF(B2908&gt;0.045,(0.045*0.5),(0.5)*B2908),7)))</f>
        <v>#REF!</v>
      </c>
      <c r="D2908" s="661" t="e">
        <f aca="false">IF(A2908="","",+B2908-C2908)</f>
        <v>#REF!</v>
      </c>
      <c r="E2908" s="662" t="e">
        <f aca="false">IF(A2908="","",IF(F2907="","",+E2907-F2907))</f>
        <v>#REF!</v>
      </c>
      <c r="F2908" s="662" t="e">
        <f aca="false">IF(A2908="","",IF(J2908="","",+J2908-H2908))</f>
        <v>#REF!</v>
      </c>
      <c r="G2908" s="662" t="e">
        <f aca="false">IF(A2908="","",IF(E2908="","",ROUND(+E2908*((1+B2908)^(1/12)-1),2)))</f>
        <v>#REF!</v>
      </c>
      <c r="H2908" s="662" t="e">
        <f aca="false">IF(A2908="","",IF(E2908="","",ROUND(+E2908*((1+D2908)^(1/12)-1),2)))</f>
        <v>#REF!</v>
      </c>
      <c r="I2908" s="662" t="e">
        <f aca="false">IF(A2908="","",+G2908-H2908)</f>
        <v>#REF!</v>
      </c>
      <c r="J2908" s="662" t="e">
        <f aca="false">IF(A2908="","",IF(#REF!="","",PMT((1+D2908)^(1/12)-1,(#REF!*12)-A2908+1,-E2908)))</f>
        <v>#REF!</v>
      </c>
    </row>
    <row r="2909" customFormat="false" ht="14.25" hidden="false" customHeight="false" outlineLevel="0" collapsed="false">
      <c r="A2909" s="660" t="e">
        <f aca="false">IF(A2908="","",IF(A2908=#REF!*12,"",+A2908+1))</f>
        <v>#REF!</v>
      </c>
      <c r="B2909" s="661" t="e">
        <f aca="false">IF(A2909="","",+B2908)</f>
        <v>#REF!</v>
      </c>
      <c r="C2909" s="661" t="e">
        <f aca="false">IF(A2909="","",IF(#REF!+'Plano Prestação Mensal Proposta'!A2909&gt;120,0,ROUND(IF(B2909&gt;0.045,(0.045*0.5),(0.5)*B2909),7)))</f>
        <v>#REF!</v>
      </c>
      <c r="D2909" s="661" t="e">
        <f aca="false">IF(A2909="","",+B2909-C2909)</f>
        <v>#REF!</v>
      </c>
      <c r="E2909" s="662" t="e">
        <f aca="false">IF(A2909="","",IF(F2908="","",+E2908-F2908))</f>
        <v>#REF!</v>
      </c>
      <c r="F2909" s="662" t="e">
        <f aca="false">IF(A2909="","",IF(J2909="","",+J2909-H2909))</f>
        <v>#REF!</v>
      </c>
      <c r="G2909" s="662" t="e">
        <f aca="false">IF(A2909="","",IF(E2909="","",ROUND(+E2909*((1+B2909)^(1/12)-1),2)))</f>
        <v>#REF!</v>
      </c>
      <c r="H2909" s="662" t="e">
        <f aca="false">IF(A2909="","",IF(E2909="","",ROUND(+E2909*((1+D2909)^(1/12)-1),2)))</f>
        <v>#REF!</v>
      </c>
      <c r="I2909" s="662" t="e">
        <f aca="false">IF(A2909="","",+G2909-H2909)</f>
        <v>#REF!</v>
      </c>
      <c r="J2909" s="662" t="e">
        <f aca="false">IF(A2909="","",IF(#REF!="","",PMT((1+D2909)^(1/12)-1,(#REF!*12)-A2909+1,-E2909)))</f>
        <v>#REF!</v>
      </c>
    </row>
    <row r="2910" customFormat="false" ht="14.25" hidden="false" customHeight="false" outlineLevel="0" collapsed="false">
      <c r="A2910" s="660" t="e">
        <f aca="false">IF(A2909="","",IF(A2909=#REF!*12,"",+A2909+1))</f>
        <v>#REF!</v>
      </c>
      <c r="B2910" s="661" t="e">
        <f aca="false">IF(A2910="","",+B2909)</f>
        <v>#REF!</v>
      </c>
      <c r="C2910" s="661" t="e">
        <f aca="false">IF(A2910="","",IF(#REF!+'Plano Prestação Mensal Proposta'!A2910&gt;120,0,ROUND(IF(B2910&gt;0.045,(0.045*0.5),(0.5)*B2910),7)))</f>
        <v>#REF!</v>
      </c>
      <c r="D2910" s="661" t="e">
        <f aca="false">IF(A2910="","",+B2910-C2910)</f>
        <v>#REF!</v>
      </c>
      <c r="E2910" s="662" t="e">
        <f aca="false">IF(A2910="","",IF(F2909="","",+E2909-F2909))</f>
        <v>#REF!</v>
      </c>
      <c r="F2910" s="662" t="e">
        <f aca="false">IF(A2910="","",IF(J2910="","",+J2910-H2910))</f>
        <v>#REF!</v>
      </c>
      <c r="G2910" s="662" t="e">
        <f aca="false">IF(A2910="","",IF(E2910="","",ROUND(+E2910*((1+B2910)^(1/12)-1),2)))</f>
        <v>#REF!</v>
      </c>
      <c r="H2910" s="662" t="e">
        <f aca="false">IF(A2910="","",IF(E2910="","",ROUND(+E2910*((1+D2910)^(1/12)-1),2)))</f>
        <v>#REF!</v>
      </c>
      <c r="I2910" s="662" t="e">
        <f aca="false">IF(A2910="","",+G2910-H2910)</f>
        <v>#REF!</v>
      </c>
      <c r="J2910" s="662" t="e">
        <f aca="false">IF(A2910="","",IF(#REF!="","",PMT((1+D2910)^(1/12)-1,(#REF!*12)-A2910+1,-E2910)))</f>
        <v>#REF!</v>
      </c>
    </row>
    <row r="2911" customFormat="false" ht="14.25" hidden="false" customHeight="false" outlineLevel="0" collapsed="false">
      <c r="A2911" s="660" t="e">
        <f aca="false">IF(A2910="","",IF(A2910=#REF!*12,"",+A2910+1))</f>
        <v>#REF!</v>
      </c>
      <c r="B2911" s="661" t="e">
        <f aca="false">IF(A2911="","",+B2910)</f>
        <v>#REF!</v>
      </c>
      <c r="C2911" s="661" t="e">
        <f aca="false">IF(A2911="","",IF(#REF!+'Plano Prestação Mensal Proposta'!A2911&gt;120,0,ROUND(IF(B2911&gt;0.045,(0.045*0.5),(0.5)*B2911),7)))</f>
        <v>#REF!</v>
      </c>
      <c r="D2911" s="661" t="e">
        <f aca="false">IF(A2911="","",+B2911-C2911)</f>
        <v>#REF!</v>
      </c>
      <c r="E2911" s="662" t="e">
        <f aca="false">IF(A2911="","",IF(F2910="","",+E2910-F2910))</f>
        <v>#REF!</v>
      </c>
      <c r="F2911" s="662" t="e">
        <f aca="false">IF(A2911="","",IF(J2911="","",+J2911-H2911))</f>
        <v>#REF!</v>
      </c>
      <c r="G2911" s="662" t="e">
        <f aca="false">IF(A2911="","",IF(E2911="","",ROUND(+E2911*((1+B2911)^(1/12)-1),2)))</f>
        <v>#REF!</v>
      </c>
      <c r="H2911" s="662" t="e">
        <f aca="false">IF(A2911="","",IF(E2911="","",ROUND(+E2911*((1+D2911)^(1/12)-1),2)))</f>
        <v>#REF!</v>
      </c>
      <c r="I2911" s="662" t="e">
        <f aca="false">IF(A2911="","",+G2911-H2911)</f>
        <v>#REF!</v>
      </c>
      <c r="J2911" s="662" t="e">
        <f aca="false">IF(A2911="","",IF(#REF!="","",PMT((1+D2911)^(1/12)-1,(#REF!*12)-A2911+1,-E2911)))</f>
        <v>#REF!</v>
      </c>
    </row>
    <row r="2912" customFormat="false" ht="14.25" hidden="false" customHeight="false" outlineLevel="0" collapsed="false">
      <c r="A2912" s="660" t="e">
        <f aca="false">IF(A2911="","",IF(A2911=#REF!*12,"",+A2911+1))</f>
        <v>#REF!</v>
      </c>
      <c r="B2912" s="661" t="e">
        <f aca="false">IF(A2912="","",+B2911)</f>
        <v>#REF!</v>
      </c>
      <c r="C2912" s="661" t="e">
        <f aca="false">IF(A2912="","",IF(#REF!+'Plano Prestação Mensal Proposta'!A2912&gt;120,0,ROUND(IF(B2912&gt;0.045,(0.045*0.5),(0.5)*B2912),7)))</f>
        <v>#REF!</v>
      </c>
      <c r="D2912" s="661" t="e">
        <f aca="false">IF(A2912="","",+B2912-C2912)</f>
        <v>#REF!</v>
      </c>
      <c r="E2912" s="662" t="e">
        <f aca="false">IF(A2912="","",IF(F2911="","",+E2911-F2911))</f>
        <v>#REF!</v>
      </c>
      <c r="F2912" s="662" t="e">
        <f aca="false">IF(A2912="","",IF(J2912="","",+J2912-H2912))</f>
        <v>#REF!</v>
      </c>
      <c r="G2912" s="662" t="e">
        <f aca="false">IF(A2912="","",IF(E2912="","",ROUND(+E2912*((1+B2912)^(1/12)-1),2)))</f>
        <v>#REF!</v>
      </c>
      <c r="H2912" s="662" t="e">
        <f aca="false">IF(A2912="","",IF(E2912="","",ROUND(+E2912*((1+D2912)^(1/12)-1),2)))</f>
        <v>#REF!</v>
      </c>
      <c r="I2912" s="662" t="e">
        <f aca="false">IF(A2912="","",+G2912-H2912)</f>
        <v>#REF!</v>
      </c>
      <c r="J2912" s="662" t="e">
        <f aca="false">IF(A2912="","",IF(#REF!="","",PMT((1+D2912)^(1/12)-1,(#REF!*12)-A2912+1,-E2912)))</f>
        <v>#REF!</v>
      </c>
    </row>
    <row r="2913" customFormat="false" ht="14.25" hidden="false" customHeight="false" outlineLevel="0" collapsed="false">
      <c r="A2913" s="660" t="e">
        <f aca="false">IF(A2912="","",IF(A2912=#REF!*12,"",+A2912+1))</f>
        <v>#REF!</v>
      </c>
      <c r="B2913" s="661" t="e">
        <f aca="false">IF(A2913="","",+B2912)</f>
        <v>#REF!</v>
      </c>
      <c r="C2913" s="661" t="e">
        <f aca="false">IF(A2913="","",IF(#REF!+'Plano Prestação Mensal Proposta'!A2913&gt;120,0,ROUND(IF(B2913&gt;0.045,(0.045*0.5),(0.5)*B2913),7)))</f>
        <v>#REF!</v>
      </c>
      <c r="D2913" s="661" t="e">
        <f aca="false">IF(A2913="","",+B2913-C2913)</f>
        <v>#REF!</v>
      </c>
      <c r="E2913" s="662" t="e">
        <f aca="false">IF(A2913="","",IF(F2912="","",+E2912-F2912))</f>
        <v>#REF!</v>
      </c>
      <c r="F2913" s="662" t="e">
        <f aca="false">IF(A2913="","",IF(J2913="","",+J2913-H2913))</f>
        <v>#REF!</v>
      </c>
      <c r="G2913" s="662" t="e">
        <f aca="false">IF(A2913="","",IF(E2913="","",ROUND(+E2913*((1+B2913)^(1/12)-1),2)))</f>
        <v>#REF!</v>
      </c>
      <c r="H2913" s="662" t="e">
        <f aca="false">IF(A2913="","",IF(E2913="","",ROUND(+E2913*((1+D2913)^(1/12)-1),2)))</f>
        <v>#REF!</v>
      </c>
      <c r="I2913" s="662" t="e">
        <f aca="false">IF(A2913="","",+G2913-H2913)</f>
        <v>#REF!</v>
      </c>
      <c r="J2913" s="662" t="e">
        <f aca="false">IF(A2913="","",IF(#REF!="","",PMT((1+D2913)^(1/12)-1,(#REF!*12)-A2913+1,-E2913)))</f>
        <v>#REF!</v>
      </c>
    </row>
    <row r="2914" customFormat="false" ht="14.25" hidden="false" customHeight="false" outlineLevel="0" collapsed="false">
      <c r="A2914" s="660" t="e">
        <f aca="false">IF(A2913="","",IF(A2913=#REF!*12,"",+A2913+1))</f>
        <v>#REF!</v>
      </c>
      <c r="B2914" s="661" t="e">
        <f aca="false">IF(A2914="","",+B2913)</f>
        <v>#REF!</v>
      </c>
      <c r="C2914" s="661" t="e">
        <f aca="false">IF(A2914="","",IF(#REF!+'Plano Prestação Mensal Proposta'!A2914&gt;120,0,ROUND(IF(B2914&gt;0.045,(0.045*0.5),(0.5)*B2914),7)))</f>
        <v>#REF!</v>
      </c>
      <c r="D2914" s="661" t="e">
        <f aca="false">IF(A2914="","",+B2914-C2914)</f>
        <v>#REF!</v>
      </c>
      <c r="E2914" s="662" t="e">
        <f aca="false">IF(A2914="","",IF(F2913="","",+E2913-F2913))</f>
        <v>#REF!</v>
      </c>
      <c r="F2914" s="662" t="e">
        <f aca="false">IF(A2914="","",IF(J2914="","",+J2914-H2914))</f>
        <v>#REF!</v>
      </c>
      <c r="G2914" s="662" t="e">
        <f aca="false">IF(A2914="","",IF(E2914="","",ROUND(+E2914*((1+B2914)^(1/12)-1),2)))</f>
        <v>#REF!</v>
      </c>
      <c r="H2914" s="662" t="e">
        <f aca="false">IF(A2914="","",IF(E2914="","",ROUND(+E2914*((1+D2914)^(1/12)-1),2)))</f>
        <v>#REF!</v>
      </c>
      <c r="I2914" s="662" t="e">
        <f aca="false">IF(A2914="","",+G2914-H2914)</f>
        <v>#REF!</v>
      </c>
      <c r="J2914" s="662" t="e">
        <f aca="false">IF(A2914="","",IF(#REF!="","",PMT((1+D2914)^(1/12)-1,(#REF!*12)-A2914+1,-E2914)))</f>
        <v>#REF!</v>
      </c>
    </row>
    <row r="2915" customFormat="false" ht="14.25" hidden="false" customHeight="false" outlineLevel="0" collapsed="false">
      <c r="A2915" s="660" t="e">
        <f aca="false">IF(A2914="","",IF(A2914=#REF!*12,"",+A2914+1))</f>
        <v>#REF!</v>
      </c>
      <c r="B2915" s="661" t="e">
        <f aca="false">IF(A2915="","",+B2914)</f>
        <v>#REF!</v>
      </c>
      <c r="C2915" s="661" t="e">
        <f aca="false">IF(A2915="","",IF(#REF!+'Plano Prestação Mensal Proposta'!A2915&gt;120,0,ROUND(IF(B2915&gt;0.045,(0.045*0.5),(0.5)*B2915),7)))</f>
        <v>#REF!</v>
      </c>
      <c r="D2915" s="661" t="e">
        <f aca="false">IF(A2915="","",+B2915-C2915)</f>
        <v>#REF!</v>
      </c>
      <c r="E2915" s="662" t="e">
        <f aca="false">IF(A2915="","",IF(F2914="","",+E2914-F2914))</f>
        <v>#REF!</v>
      </c>
      <c r="F2915" s="662" t="e">
        <f aca="false">IF(A2915="","",IF(J2915="","",+J2915-H2915))</f>
        <v>#REF!</v>
      </c>
      <c r="G2915" s="662" t="e">
        <f aca="false">IF(A2915="","",IF(E2915="","",ROUND(+E2915*((1+B2915)^(1/12)-1),2)))</f>
        <v>#REF!</v>
      </c>
      <c r="H2915" s="662" t="e">
        <f aca="false">IF(A2915="","",IF(E2915="","",ROUND(+E2915*((1+D2915)^(1/12)-1),2)))</f>
        <v>#REF!</v>
      </c>
      <c r="I2915" s="662" t="e">
        <f aca="false">IF(A2915="","",+G2915-H2915)</f>
        <v>#REF!</v>
      </c>
      <c r="J2915" s="662" t="e">
        <f aca="false">IF(A2915="","",IF(#REF!="","",PMT((1+D2915)^(1/12)-1,(#REF!*12)-A2915+1,-E2915)))</f>
        <v>#REF!</v>
      </c>
    </row>
    <row r="2916" customFormat="false" ht="14.25" hidden="false" customHeight="false" outlineLevel="0" collapsed="false">
      <c r="A2916" s="660" t="e">
        <f aca="false">IF(A2915="","",IF(A2915=#REF!*12,"",+A2915+1))</f>
        <v>#REF!</v>
      </c>
      <c r="B2916" s="661" t="e">
        <f aca="false">IF(A2916="","",+B2915)</f>
        <v>#REF!</v>
      </c>
      <c r="C2916" s="661" t="e">
        <f aca="false">IF(A2916="","",IF(#REF!+'Plano Prestação Mensal Proposta'!A2916&gt;120,0,ROUND(IF(B2916&gt;0.045,(0.045*0.5),(0.5)*B2916),7)))</f>
        <v>#REF!</v>
      </c>
      <c r="D2916" s="661" t="e">
        <f aca="false">IF(A2916="","",+B2916-C2916)</f>
        <v>#REF!</v>
      </c>
      <c r="E2916" s="662" t="e">
        <f aca="false">IF(A2916="","",IF(F2915="","",+E2915-F2915))</f>
        <v>#REF!</v>
      </c>
      <c r="F2916" s="662" t="e">
        <f aca="false">IF(A2916="","",IF(J2916="","",+J2916-H2916))</f>
        <v>#REF!</v>
      </c>
      <c r="G2916" s="662" t="e">
        <f aca="false">IF(A2916="","",IF(E2916="","",ROUND(+E2916*((1+B2916)^(1/12)-1),2)))</f>
        <v>#REF!</v>
      </c>
      <c r="H2916" s="662" t="e">
        <f aca="false">IF(A2916="","",IF(E2916="","",ROUND(+E2916*((1+D2916)^(1/12)-1),2)))</f>
        <v>#REF!</v>
      </c>
      <c r="I2916" s="662" t="e">
        <f aca="false">IF(A2916="","",+G2916-H2916)</f>
        <v>#REF!</v>
      </c>
      <c r="J2916" s="662" t="e">
        <f aca="false">IF(A2916="","",IF(#REF!="","",PMT((1+D2916)^(1/12)-1,(#REF!*12)-A2916+1,-E2916)))</f>
        <v>#REF!</v>
      </c>
    </row>
    <row r="2917" customFormat="false" ht="14.25" hidden="false" customHeight="false" outlineLevel="0" collapsed="false">
      <c r="A2917" s="660" t="e">
        <f aca="false">IF(A2916="","",IF(A2916=#REF!*12,"",+A2916+1))</f>
        <v>#REF!</v>
      </c>
      <c r="B2917" s="661" t="e">
        <f aca="false">IF(A2917="","",+B2916)</f>
        <v>#REF!</v>
      </c>
      <c r="C2917" s="661" t="e">
        <f aca="false">IF(A2917="","",IF(#REF!+'Plano Prestação Mensal Proposta'!A2917&gt;120,0,ROUND(IF(B2917&gt;0.045,(0.045*0.5),(0.5)*B2917),7)))</f>
        <v>#REF!</v>
      </c>
      <c r="D2917" s="661" t="e">
        <f aca="false">IF(A2917="","",+B2917-C2917)</f>
        <v>#REF!</v>
      </c>
      <c r="E2917" s="662" t="e">
        <f aca="false">IF(A2917="","",IF(F2916="","",+E2916-F2916))</f>
        <v>#REF!</v>
      </c>
      <c r="F2917" s="662" t="e">
        <f aca="false">IF(A2917="","",IF(J2917="","",+J2917-H2917))</f>
        <v>#REF!</v>
      </c>
      <c r="G2917" s="662" t="e">
        <f aca="false">IF(A2917="","",IF(E2917="","",ROUND(+E2917*((1+B2917)^(1/12)-1),2)))</f>
        <v>#REF!</v>
      </c>
      <c r="H2917" s="662" t="e">
        <f aca="false">IF(A2917="","",IF(E2917="","",ROUND(+E2917*((1+D2917)^(1/12)-1),2)))</f>
        <v>#REF!</v>
      </c>
      <c r="I2917" s="662" t="e">
        <f aca="false">IF(A2917="","",+G2917-H2917)</f>
        <v>#REF!</v>
      </c>
      <c r="J2917" s="662" t="e">
        <f aca="false">IF(A2917="","",IF(#REF!="","",PMT((1+D2917)^(1/12)-1,(#REF!*12)-A2917+1,-E2917)))</f>
        <v>#REF!</v>
      </c>
    </row>
    <row r="2918" customFormat="false" ht="14.25" hidden="false" customHeight="false" outlineLevel="0" collapsed="false">
      <c r="A2918" s="660" t="e">
        <f aca="false">IF(A2917="","",IF(A2917=#REF!*12,"",+A2917+1))</f>
        <v>#REF!</v>
      </c>
      <c r="B2918" s="661" t="e">
        <f aca="false">IF(A2918="","",+B2917)</f>
        <v>#REF!</v>
      </c>
      <c r="C2918" s="661" t="e">
        <f aca="false">IF(A2918="","",IF(#REF!+'Plano Prestação Mensal Proposta'!A2918&gt;120,0,ROUND(IF(B2918&gt;0.045,(0.045*0.5),(0.5)*B2918),7)))</f>
        <v>#REF!</v>
      </c>
      <c r="D2918" s="661" t="e">
        <f aca="false">IF(A2918="","",+B2918-C2918)</f>
        <v>#REF!</v>
      </c>
      <c r="E2918" s="662" t="e">
        <f aca="false">IF(A2918="","",IF(F2917="","",+E2917-F2917))</f>
        <v>#REF!</v>
      </c>
      <c r="F2918" s="662" t="e">
        <f aca="false">IF(A2918="","",IF(J2918="","",+J2918-H2918))</f>
        <v>#REF!</v>
      </c>
      <c r="G2918" s="662" t="e">
        <f aca="false">IF(A2918="","",IF(E2918="","",ROUND(+E2918*((1+B2918)^(1/12)-1),2)))</f>
        <v>#REF!</v>
      </c>
      <c r="H2918" s="662" t="e">
        <f aca="false">IF(A2918="","",IF(E2918="","",ROUND(+E2918*((1+D2918)^(1/12)-1),2)))</f>
        <v>#REF!</v>
      </c>
      <c r="I2918" s="662" t="e">
        <f aca="false">IF(A2918="","",+G2918-H2918)</f>
        <v>#REF!</v>
      </c>
      <c r="J2918" s="662" t="e">
        <f aca="false">IF(A2918="","",IF(#REF!="","",PMT((1+D2918)^(1/12)-1,(#REF!*12)-A2918+1,-E2918)))</f>
        <v>#REF!</v>
      </c>
    </row>
    <row r="2919" customFormat="false" ht="14.25" hidden="false" customHeight="false" outlineLevel="0" collapsed="false">
      <c r="A2919" s="660" t="e">
        <f aca="false">IF(A2918="","",IF(A2918=#REF!*12,"",+A2918+1))</f>
        <v>#REF!</v>
      </c>
      <c r="B2919" s="661" t="e">
        <f aca="false">IF(A2919="","",+B2918)</f>
        <v>#REF!</v>
      </c>
      <c r="C2919" s="661" t="e">
        <f aca="false">IF(A2919="","",IF(#REF!+'Plano Prestação Mensal Proposta'!A2919&gt;120,0,ROUND(IF(B2919&gt;0.045,(0.045*0.5),(0.5)*B2919),7)))</f>
        <v>#REF!</v>
      </c>
      <c r="D2919" s="661" t="e">
        <f aca="false">IF(A2919="","",+B2919-C2919)</f>
        <v>#REF!</v>
      </c>
      <c r="E2919" s="662" t="e">
        <f aca="false">IF(A2919="","",IF(F2918="","",+E2918-F2918))</f>
        <v>#REF!</v>
      </c>
      <c r="F2919" s="662" t="e">
        <f aca="false">IF(A2919="","",IF(J2919="","",+J2919-H2919))</f>
        <v>#REF!</v>
      </c>
      <c r="G2919" s="662" t="e">
        <f aca="false">IF(A2919="","",IF(E2919="","",ROUND(+E2919*((1+B2919)^(1/12)-1),2)))</f>
        <v>#REF!</v>
      </c>
      <c r="H2919" s="662" t="e">
        <f aca="false">IF(A2919="","",IF(E2919="","",ROUND(+E2919*((1+D2919)^(1/12)-1),2)))</f>
        <v>#REF!</v>
      </c>
      <c r="I2919" s="662" t="e">
        <f aca="false">IF(A2919="","",+G2919-H2919)</f>
        <v>#REF!</v>
      </c>
      <c r="J2919" s="662" t="e">
        <f aca="false">IF(A2919="","",IF(#REF!="","",PMT((1+D2919)^(1/12)-1,(#REF!*12)-A2919+1,-E2919)))</f>
        <v>#REF!</v>
      </c>
    </row>
    <row r="2920" customFormat="false" ht="14.25" hidden="false" customHeight="false" outlineLevel="0" collapsed="false">
      <c r="A2920" s="660" t="e">
        <f aca="false">IF(A2919="","",IF(A2919=#REF!*12,"",+A2919+1))</f>
        <v>#REF!</v>
      </c>
      <c r="B2920" s="661" t="e">
        <f aca="false">IF(A2920="","",+B2919)</f>
        <v>#REF!</v>
      </c>
      <c r="C2920" s="661" t="e">
        <f aca="false">IF(A2920="","",IF(#REF!+'Plano Prestação Mensal Proposta'!A2920&gt;120,0,ROUND(IF(B2920&gt;0.045,(0.045*0.5),(0.5)*B2920),7)))</f>
        <v>#REF!</v>
      </c>
      <c r="D2920" s="661" t="e">
        <f aca="false">IF(A2920="","",+B2920-C2920)</f>
        <v>#REF!</v>
      </c>
      <c r="E2920" s="662" t="e">
        <f aca="false">IF(A2920="","",IF(F2919="","",+E2919-F2919))</f>
        <v>#REF!</v>
      </c>
      <c r="F2920" s="662" t="e">
        <f aca="false">IF(A2920="","",IF(J2920="","",+J2920-H2920))</f>
        <v>#REF!</v>
      </c>
      <c r="G2920" s="662" t="e">
        <f aca="false">IF(A2920="","",IF(E2920="","",ROUND(+E2920*((1+B2920)^(1/12)-1),2)))</f>
        <v>#REF!</v>
      </c>
      <c r="H2920" s="662" t="e">
        <f aca="false">IF(A2920="","",IF(E2920="","",ROUND(+E2920*((1+D2920)^(1/12)-1),2)))</f>
        <v>#REF!</v>
      </c>
      <c r="I2920" s="662" t="e">
        <f aca="false">IF(A2920="","",+G2920-H2920)</f>
        <v>#REF!</v>
      </c>
      <c r="J2920" s="662" t="e">
        <f aca="false">IF(A2920="","",IF(#REF!="","",PMT((1+D2920)^(1/12)-1,(#REF!*12)-A2920+1,-E2920)))</f>
        <v>#REF!</v>
      </c>
    </row>
    <row r="2921" customFormat="false" ht="14.25" hidden="false" customHeight="false" outlineLevel="0" collapsed="false">
      <c r="A2921" s="660" t="e">
        <f aca="false">IF(A2920="","",IF(A2920=#REF!*12,"",+A2920+1))</f>
        <v>#REF!</v>
      </c>
      <c r="B2921" s="661" t="e">
        <f aca="false">IF(A2921="","",+B2920)</f>
        <v>#REF!</v>
      </c>
      <c r="C2921" s="661" t="e">
        <f aca="false">IF(A2921="","",IF(#REF!+'Plano Prestação Mensal Proposta'!A2921&gt;120,0,ROUND(IF(B2921&gt;0.045,(0.045*0.5),(0.5)*B2921),7)))</f>
        <v>#REF!</v>
      </c>
      <c r="D2921" s="661" t="e">
        <f aca="false">IF(A2921="","",+B2921-C2921)</f>
        <v>#REF!</v>
      </c>
      <c r="E2921" s="662" t="e">
        <f aca="false">IF(A2921="","",IF(F2920="","",+E2920-F2920))</f>
        <v>#REF!</v>
      </c>
      <c r="F2921" s="662" t="e">
        <f aca="false">IF(A2921="","",IF(J2921="","",+J2921-H2921))</f>
        <v>#REF!</v>
      </c>
      <c r="G2921" s="662" t="e">
        <f aca="false">IF(A2921="","",IF(E2921="","",ROUND(+E2921*((1+B2921)^(1/12)-1),2)))</f>
        <v>#REF!</v>
      </c>
      <c r="H2921" s="662" t="e">
        <f aca="false">IF(A2921="","",IF(E2921="","",ROUND(+E2921*((1+D2921)^(1/12)-1),2)))</f>
        <v>#REF!</v>
      </c>
      <c r="I2921" s="662" t="e">
        <f aca="false">IF(A2921="","",+G2921-H2921)</f>
        <v>#REF!</v>
      </c>
      <c r="J2921" s="662" t="e">
        <f aca="false">IF(A2921="","",IF(#REF!="","",PMT((1+D2921)^(1/12)-1,(#REF!*12)-A2921+1,-E2921)))</f>
        <v>#REF!</v>
      </c>
    </row>
    <row r="2922" customFormat="false" ht="14.25" hidden="false" customHeight="false" outlineLevel="0" collapsed="false">
      <c r="A2922" s="660" t="e">
        <f aca="false">IF(A2921="","",IF(A2921=#REF!*12,"",+A2921+1))</f>
        <v>#REF!</v>
      </c>
      <c r="B2922" s="661" t="e">
        <f aca="false">IF(A2922="","",+B2921)</f>
        <v>#REF!</v>
      </c>
      <c r="C2922" s="661" t="e">
        <f aca="false">IF(A2922="","",IF(#REF!+'Plano Prestação Mensal Proposta'!A2922&gt;120,0,ROUND(IF(B2922&gt;0.045,(0.045*0.5),(0.5)*B2922),7)))</f>
        <v>#REF!</v>
      </c>
      <c r="D2922" s="661" t="e">
        <f aca="false">IF(A2922="","",+B2922-C2922)</f>
        <v>#REF!</v>
      </c>
      <c r="E2922" s="662" t="e">
        <f aca="false">IF(A2922="","",IF(F2921="","",+E2921-F2921))</f>
        <v>#REF!</v>
      </c>
      <c r="F2922" s="662" t="e">
        <f aca="false">IF(A2922="","",IF(J2922="","",+J2922-H2922))</f>
        <v>#REF!</v>
      </c>
      <c r="G2922" s="662" t="e">
        <f aca="false">IF(A2922="","",IF(E2922="","",ROUND(+E2922*((1+B2922)^(1/12)-1),2)))</f>
        <v>#REF!</v>
      </c>
      <c r="H2922" s="662" t="e">
        <f aca="false">IF(A2922="","",IF(E2922="","",ROUND(+E2922*((1+D2922)^(1/12)-1),2)))</f>
        <v>#REF!</v>
      </c>
      <c r="I2922" s="662" t="e">
        <f aca="false">IF(A2922="","",+G2922-H2922)</f>
        <v>#REF!</v>
      </c>
      <c r="J2922" s="662" t="e">
        <f aca="false">IF(A2922="","",IF(#REF!="","",PMT((1+D2922)^(1/12)-1,(#REF!*12)-A2922+1,-E2922)))</f>
        <v>#REF!</v>
      </c>
    </row>
    <row r="2923" customFormat="false" ht="14.25" hidden="false" customHeight="false" outlineLevel="0" collapsed="false">
      <c r="A2923" s="660" t="e">
        <f aca="false">IF(A2922="","",IF(A2922=#REF!*12,"",+A2922+1))</f>
        <v>#REF!</v>
      </c>
      <c r="B2923" s="661" t="e">
        <f aca="false">IF(A2923="","",+B2922)</f>
        <v>#REF!</v>
      </c>
      <c r="C2923" s="661" t="e">
        <f aca="false">IF(A2923="","",IF(#REF!+'Plano Prestação Mensal Proposta'!A2923&gt;120,0,ROUND(IF(B2923&gt;0.045,(0.045*0.5),(0.5)*B2923),7)))</f>
        <v>#REF!</v>
      </c>
      <c r="D2923" s="661" t="e">
        <f aca="false">IF(A2923="","",+B2923-C2923)</f>
        <v>#REF!</v>
      </c>
      <c r="E2923" s="662" t="e">
        <f aca="false">IF(A2923="","",IF(F2922="","",+E2922-F2922))</f>
        <v>#REF!</v>
      </c>
      <c r="F2923" s="662" t="e">
        <f aca="false">IF(A2923="","",IF(J2923="","",+J2923-H2923))</f>
        <v>#REF!</v>
      </c>
      <c r="G2923" s="662" t="e">
        <f aca="false">IF(A2923="","",IF(E2923="","",ROUND(+E2923*((1+B2923)^(1/12)-1),2)))</f>
        <v>#REF!</v>
      </c>
      <c r="H2923" s="662" t="e">
        <f aca="false">IF(A2923="","",IF(E2923="","",ROUND(+E2923*((1+D2923)^(1/12)-1),2)))</f>
        <v>#REF!</v>
      </c>
      <c r="I2923" s="662" t="e">
        <f aca="false">IF(A2923="","",+G2923-H2923)</f>
        <v>#REF!</v>
      </c>
      <c r="J2923" s="662" t="e">
        <f aca="false">IF(A2923="","",IF(#REF!="","",PMT((1+D2923)^(1/12)-1,(#REF!*12)-A2923+1,-E2923)))</f>
        <v>#REF!</v>
      </c>
    </row>
    <row r="2924" customFormat="false" ht="14.25" hidden="false" customHeight="false" outlineLevel="0" collapsed="false">
      <c r="A2924" s="660" t="e">
        <f aca="false">IF(A2923="","",IF(A2923=#REF!*12,"",+A2923+1))</f>
        <v>#REF!</v>
      </c>
      <c r="B2924" s="661" t="e">
        <f aca="false">IF(A2924="","",+B2923)</f>
        <v>#REF!</v>
      </c>
      <c r="C2924" s="661" t="e">
        <f aca="false">IF(A2924="","",IF(#REF!+'Plano Prestação Mensal Proposta'!A2924&gt;120,0,ROUND(IF(B2924&gt;0.045,(0.045*0.5),(0.5)*B2924),7)))</f>
        <v>#REF!</v>
      </c>
      <c r="D2924" s="661" t="e">
        <f aca="false">IF(A2924="","",+B2924-C2924)</f>
        <v>#REF!</v>
      </c>
      <c r="E2924" s="662" t="e">
        <f aca="false">IF(A2924="","",IF(F2923="","",+E2923-F2923))</f>
        <v>#REF!</v>
      </c>
      <c r="F2924" s="662" t="e">
        <f aca="false">IF(A2924="","",IF(J2924="","",+J2924-H2924))</f>
        <v>#REF!</v>
      </c>
      <c r="G2924" s="662" t="e">
        <f aca="false">IF(A2924="","",IF(E2924="","",ROUND(+E2924*((1+B2924)^(1/12)-1),2)))</f>
        <v>#REF!</v>
      </c>
      <c r="H2924" s="662" t="e">
        <f aca="false">IF(A2924="","",IF(E2924="","",ROUND(+E2924*((1+D2924)^(1/12)-1),2)))</f>
        <v>#REF!</v>
      </c>
      <c r="I2924" s="662" t="e">
        <f aca="false">IF(A2924="","",+G2924-H2924)</f>
        <v>#REF!</v>
      </c>
      <c r="J2924" s="662" t="e">
        <f aca="false">IF(A2924="","",IF(#REF!="","",PMT((1+D2924)^(1/12)-1,(#REF!*12)-A2924+1,-E2924)))</f>
        <v>#REF!</v>
      </c>
    </row>
    <row r="2925" customFormat="false" ht="14.25" hidden="false" customHeight="false" outlineLevel="0" collapsed="false">
      <c r="A2925" s="660" t="e">
        <f aca="false">IF(A2924="","",IF(A2924=#REF!*12,"",+A2924+1))</f>
        <v>#REF!</v>
      </c>
      <c r="B2925" s="661" t="e">
        <f aca="false">IF(A2925="","",+B2924)</f>
        <v>#REF!</v>
      </c>
      <c r="C2925" s="661" t="e">
        <f aca="false">IF(A2925="","",IF(#REF!+'Plano Prestação Mensal Proposta'!A2925&gt;120,0,ROUND(IF(B2925&gt;0.045,(0.045*0.5),(0.5)*B2925),7)))</f>
        <v>#REF!</v>
      </c>
      <c r="D2925" s="661" t="e">
        <f aca="false">IF(A2925="","",+B2925-C2925)</f>
        <v>#REF!</v>
      </c>
      <c r="E2925" s="662" t="e">
        <f aca="false">IF(A2925="","",IF(F2924="","",+E2924-F2924))</f>
        <v>#REF!</v>
      </c>
      <c r="F2925" s="662" t="e">
        <f aca="false">IF(A2925="","",IF(J2925="","",+J2925-H2925))</f>
        <v>#REF!</v>
      </c>
      <c r="G2925" s="662" t="e">
        <f aca="false">IF(A2925="","",IF(E2925="","",ROUND(+E2925*((1+B2925)^(1/12)-1),2)))</f>
        <v>#REF!</v>
      </c>
      <c r="H2925" s="662" t="e">
        <f aca="false">IF(A2925="","",IF(E2925="","",ROUND(+E2925*((1+D2925)^(1/12)-1),2)))</f>
        <v>#REF!</v>
      </c>
      <c r="I2925" s="662" t="e">
        <f aca="false">IF(A2925="","",+G2925-H2925)</f>
        <v>#REF!</v>
      </c>
      <c r="J2925" s="662" t="e">
        <f aca="false">IF(A2925="","",IF(#REF!="","",PMT((1+D2925)^(1/12)-1,(#REF!*12)-A2925+1,-E2925)))</f>
        <v>#REF!</v>
      </c>
    </row>
    <row r="2926" customFormat="false" ht="14.25" hidden="false" customHeight="false" outlineLevel="0" collapsed="false">
      <c r="A2926" s="660" t="e">
        <f aca="false">IF(A2925="","",IF(A2925=#REF!*12,"",+A2925+1))</f>
        <v>#REF!</v>
      </c>
      <c r="B2926" s="661" t="e">
        <f aca="false">IF(A2926="","",+B2925)</f>
        <v>#REF!</v>
      </c>
      <c r="C2926" s="661" t="e">
        <f aca="false">IF(A2926="","",IF(#REF!+'Plano Prestação Mensal Proposta'!A2926&gt;120,0,ROUND(IF(B2926&gt;0.045,(0.045*0.5),(0.5)*B2926),7)))</f>
        <v>#REF!</v>
      </c>
      <c r="D2926" s="661" t="e">
        <f aca="false">IF(A2926="","",+B2926-C2926)</f>
        <v>#REF!</v>
      </c>
      <c r="E2926" s="662" t="e">
        <f aca="false">IF(A2926="","",IF(F2925="","",+E2925-F2925))</f>
        <v>#REF!</v>
      </c>
      <c r="F2926" s="662" t="e">
        <f aca="false">IF(A2926="","",IF(J2926="","",+J2926-H2926))</f>
        <v>#REF!</v>
      </c>
      <c r="G2926" s="662" t="e">
        <f aca="false">IF(A2926="","",IF(E2926="","",ROUND(+E2926*((1+B2926)^(1/12)-1),2)))</f>
        <v>#REF!</v>
      </c>
      <c r="H2926" s="662" t="e">
        <f aca="false">IF(A2926="","",IF(E2926="","",ROUND(+E2926*((1+D2926)^(1/12)-1),2)))</f>
        <v>#REF!</v>
      </c>
      <c r="I2926" s="662" t="e">
        <f aca="false">IF(A2926="","",+G2926-H2926)</f>
        <v>#REF!</v>
      </c>
      <c r="J2926" s="662" t="e">
        <f aca="false">IF(A2926="","",IF(#REF!="","",PMT((1+D2926)^(1/12)-1,(#REF!*12)-A2926+1,-E2926)))</f>
        <v>#REF!</v>
      </c>
    </row>
    <row r="2927" customFormat="false" ht="14.25" hidden="false" customHeight="false" outlineLevel="0" collapsed="false">
      <c r="A2927" s="660" t="e">
        <f aca="false">IF(A2926="","",IF(A2926=#REF!*12,"",+A2926+1))</f>
        <v>#REF!</v>
      </c>
      <c r="B2927" s="661" t="e">
        <f aca="false">IF(A2927="","",+B2926)</f>
        <v>#REF!</v>
      </c>
      <c r="C2927" s="661" t="e">
        <f aca="false">IF(A2927="","",IF(#REF!+'Plano Prestação Mensal Proposta'!A2927&gt;120,0,ROUND(IF(B2927&gt;0.045,(0.045*0.5),(0.5)*B2927),7)))</f>
        <v>#REF!</v>
      </c>
      <c r="D2927" s="661" t="e">
        <f aca="false">IF(A2927="","",+B2927-C2927)</f>
        <v>#REF!</v>
      </c>
      <c r="E2927" s="662" t="e">
        <f aca="false">IF(A2927="","",IF(F2926="","",+E2926-F2926))</f>
        <v>#REF!</v>
      </c>
      <c r="F2927" s="662" t="e">
        <f aca="false">IF(A2927="","",IF(J2927="","",+J2927-H2927))</f>
        <v>#REF!</v>
      </c>
      <c r="G2927" s="662" t="e">
        <f aca="false">IF(A2927="","",IF(E2927="","",ROUND(+E2927*((1+B2927)^(1/12)-1),2)))</f>
        <v>#REF!</v>
      </c>
      <c r="H2927" s="662" t="e">
        <f aca="false">IF(A2927="","",IF(E2927="","",ROUND(+E2927*((1+D2927)^(1/12)-1),2)))</f>
        <v>#REF!</v>
      </c>
      <c r="I2927" s="662" t="e">
        <f aca="false">IF(A2927="","",+G2927-H2927)</f>
        <v>#REF!</v>
      </c>
      <c r="J2927" s="662" t="e">
        <f aca="false">IF(A2927="","",IF(#REF!="","",PMT((1+D2927)^(1/12)-1,(#REF!*12)-A2927+1,-E2927)))</f>
        <v>#REF!</v>
      </c>
    </row>
    <row r="2928" customFormat="false" ht="14.25" hidden="false" customHeight="false" outlineLevel="0" collapsed="false">
      <c r="A2928" s="660" t="e">
        <f aca="false">IF(A2927="","",IF(A2927=#REF!*12,"",+A2927+1))</f>
        <v>#REF!</v>
      </c>
      <c r="B2928" s="661" t="e">
        <f aca="false">IF(A2928="","",+B2927)</f>
        <v>#REF!</v>
      </c>
      <c r="C2928" s="661" t="e">
        <f aca="false">IF(A2928="","",IF(#REF!+'Plano Prestação Mensal Proposta'!A2928&gt;120,0,ROUND(IF(B2928&gt;0.045,(0.045*0.5),(0.5)*B2928),7)))</f>
        <v>#REF!</v>
      </c>
      <c r="D2928" s="661" t="e">
        <f aca="false">IF(A2928="","",+B2928-C2928)</f>
        <v>#REF!</v>
      </c>
      <c r="E2928" s="662" t="e">
        <f aca="false">IF(A2928="","",IF(F2927="","",+E2927-F2927))</f>
        <v>#REF!</v>
      </c>
      <c r="F2928" s="662" t="e">
        <f aca="false">IF(A2928="","",IF(J2928="","",+J2928-H2928))</f>
        <v>#REF!</v>
      </c>
      <c r="G2928" s="662" t="e">
        <f aca="false">IF(A2928="","",IF(E2928="","",ROUND(+E2928*((1+B2928)^(1/12)-1),2)))</f>
        <v>#REF!</v>
      </c>
      <c r="H2928" s="662" t="e">
        <f aca="false">IF(A2928="","",IF(E2928="","",ROUND(+E2928*((1+D2928)^(1/12)-1),2)))</f>
        <v>#REF!</v>
      </c>
      <c r="I2928" s="662" t="e">
        <f aca="false">IF(A2928="","",+G2928-H2928)</f>
        <v>#REF!</v>
      </c>
      <c r="J2928" s="662" t="e">
        <f aca="false">IF(A2928="","",IF(#REF!="","",PMT((1+D2928)^(1/12)-1,(#REF!*12)-A2928+1,-E2928)))</f>
        <v>#REF!</v>
      </c>
    </row>
    <row r="2929" customFormat="false" ht="14.25" hidden="false" customHeight="false" outlineLevel="0" collapsed="false">
      <c r="A2929" s="660" t="e">
        <f aca="false">IF(A2928="","",IF(A2928=#REF!*12,"",+A2928+1))</f>
        <v>#REF!</v>
      </c>
      <c r="B2929" s="661" t="e">
        <f aca="false">IF(A2929="","",+B2928)</f>
        <v>#REF!</v>
      </c>
      <c r="C2929" s="661" t="e">
        <f aca="false">IF(A2929="","",IF(#REF!+'Plano Prestação Mensal Proposta'!A2929&gt;120,0,ROUND(IF(B2929&gt;0.045,(0.045*0.5),(0.5)*B2929),7)))</f>
        <v>#REF!</v>
      </c>
      <c r="D2929" s="661" t="e">
        <f aca="false">IF(A2929="","",+B2929-C2929)</f>
        <v>#REF!</v>
      </c>
      <c r="E2929" s="662" t="e">
        <f aca="false">IF(A2929="","",IF(F2928="","",+E2928-F2928))</f>
        <v>#REF!</v>
      </c>
      <c r="F2929" s="662" t="e">
        <f aca="false">IF(A2929="","",IF(J2929="","",+J2929-H2929))</f>
        <v>#REF!</v>
      </c>
      <c r="G2929" s="662" t="e">
        <f aca="false">IF(A2929="","",IF(E2929="","",ROUND(+E2929*((1+B2929)^(1/12)-1),2)))</f>
        <v>#REF!</v>
      </c>
      <c r="H2929" s="662" t="e">
        <f aca="false">IF(A2929="","",IF(E2929="","",ROUND(+E2929*((1+D2929)^(1/12)-1),2)))</f>
        <v>#REF!</v>
      </c>
      <c r="I2929" s="662" t="e">
        <f aca="false">IF(A2929="","",+G2929-H2929)</f>
        <v>#REF!</v>
      </c>
      <c r="J2929" s="662" t="e">
        <f aca="false">IF(A2929="","",IF(#REF!="","",PMT((1+D2929)^(1/12)-1,(#REF!*12)-A2929+1,-E2929)))</f>
        <v>#REF!</v>
      </c>
    </row>
    <row r="2930" customFormat="false" ht="14.25" hidden="false" customHeight="false" outlineLevel="0" collapsed="false">
      <c r="A2930" s="660" t="e">
        <f aca="false">IF(A2929="","",IF(A2929=#REF!*12,"",+A2929+1))</f>
        <v>#REF!</v>
      </c>
      <c r="B2930" s="661" t="e">
        <f aca="false">IF(A2930="","",+B2929)</f>
        <v>#REF!</v>
      </c>
      <c r="C2930" s="661" t="e">
        <f aca="false">IF(A2930="","",IF(#REF!+'Plano Prestação Mensal Proposta'!A2930&gt;120,0,ROUND(IF(B2930&gt;0.045,(0.045*0.5),(0.5)*B2930),7)))</f>
        <v>#REF!</v>
      </c>
      <c r="D2930" s="661" t="e">
        <f aca="false">IF(A2930="","",+B2930-C2930)</f>
        <v>#REF!</v>
      </c>
      <c r="E2930" s="662" t="e">
        <f aca="false">IF(A2930="","",IF(F2929="","",+E2929-F2929))</f>
        <v>#REF!</v>
      </c>
      <c r="F2930" s="662" t="e">
        <f aca="false">IF(A2930="","",IF(J2930="","",+J2930-H2930))</f>
        <v>#REF!</v>
      </c>
      <c r="G2930" s="662" t="e">
        <f aca="false">IF(A2930="","",IF(E2930="","",ROUND(+E2930*((1+B2930)^(1/12)-1),2)))</f>
        <v>#REF!</v>
      </c>
      <c r="H2930" s="662" t="e">
        <f aca="false">IF(A2930="","",IF(E2930="","",ROUND(+E2930*((1+D2930)^(1/12)-1),2)))</f>
        <v>#REF!</v>
      </c>
      <c r="I2930" s="662" t="e">
        <f aca="false">IF(A2930="","",+G2930-H2930)</f>
        <v>#REF!</v>
      </c>
      <c r="J2930" s="662" t="e">
        <f aca="false">IF(A2930="","",IF(#REF!="","",PMT((1+D2930)^(1/12)-1,(#REF!*12)-A2930+1,-E2930)))</f>
        <v>#REF!</v>
      </c>
    </row>
    <row r="2931" customFormat="false" ht="14.25" hidden="false" customHeight="false" outlineLevel="0" collapsed="false">
      <c r="A2931" s="660" t="e">
        <f aca="false">IF(A2930="","",IF(A2930=#REF!*12,"",+A2930+1))</f>
        <v>#REF!</v>
      </c>
      <c r="B2931" s="661" t="e">
        <f aca="false">IF(A2931="","",+B2930)</f>
        <v>#REF!</v>
      </c>
      <c r="C2931" s="661" t="e">
        <f aca="false">IF(A2931="","",IF(#REF!+'Plano Prestação Mensal Proposta'!A2931&gt;120,0,ROUND(IF(B2931&gt;0.045,(0.045*0.5),(0.5)*B2931),7)))</f>
        <v>#REF!</v>
      </c>
      <c r="D2931" s="661" t="e">
        <f aca="false">IF(A2931="","",+B2931-C2931)</f>
        <v>#REF!</v>
      </c>
      <c r="E2931" s="662" t="e">
        <f aca="false">IF(A2931="","",IF(F2930="","",+E2930-F2930))</f>
        <v>#REF!</v>
      </c>
      <c r="F2931" s="662" t="e">
        <f aca="false">IF(A2931="","",IF(J2931="","",+J2931-H2931))</f>
        <v>#REF!</v>
      </c>
      <c r="G2931" s="662" t="e">
        <f aca="false">IF(A2931="","",IF(E2931="","",ROUND(+E2931*((1+B2931)^(1/12)-1),2)))</f>
        <v>#REF!</v>
      </c>
      <c r="H2931" s="662" t="e">
        <f aca="false">IF(A2931="","",IF(E2931="","",ROUND(+E2931*((1+D2931)^(1/12)-1),2)))</f>
        <v>#REF!</v>
      </c>
      <c r="I2931" s="662" t="e">
        <f aca="false">IF(A2931="","",+G2931-H2931)</f>
        <v>#REF!</v>
      </c>
      <c r="J2931" s="662" t="e">
        <f aca="false">IF(A2931="","",IF(#REF!="","",PMT((1+D2931)^(1/12)-1,(#REF!*12)-A2931+1,-E2931)))</f>
        <v>#REF!</v>
      </c>
    </row>
    <row r="2932" customFormat="false" ht="14.25" hidden="false" customHeight="false" outlineLevel="0" collapsed="false">
      <c r="A2932" s="660" t="e">
        <f aca="false">IF(A2931="","",IF(A2931=#REF!*12,"",+A2931+1))</f>
        <v>#REF!</v>
      </c>
      <c r="B2932" s="661" t="e">
        <f aca="false">IF(A2932="","",+B2931)</f>
        <v>#REF!</v>
      </c>
      <c r="C2932" s="661" t="e">
        <f aca="false">IF(A2932="","",IF(#REF!+'Plano Prestação Mensal Proposta'!A2932&gt;120,0,ROUND(IF(B2932&gt;0.045,(0.045*0.5),(0.5)*B2932),7)))</f>
        <v>#REF!</v>
      </c>
      <c r="D2932" s="661" t="e">
        <f aca="false">IF(A2932="","",+B2932-C2932)</f>
        <v>#REF!</v>
      </c>
      <c r="E2932" s="662" t="e">
        <f aca="false">IF(A2932="","",IF(F2931="","",+E2931-F2931))</f>
        <v>#REF!</v>
      </c>
      <c r="F2932" s="662" t="e">
        <f aca="false">IF(A2932="","",IF(J2932="","",+J2932-H2932))</f>
        <v>#REF!</v>
      </c>
      <c r="G2932" s="662" t="e">
        <f aca="false">IF(A2932="","",IF(E2932="","",ROUND(+E2932*((1+B2932)^(1/12)-1),2)))</f>
        <v>#REF!</v>
      </c>
      <c r="H2932" s="662" t="e">
        <f aca="false">IF(A2932="","",IF(E2932="","",ROUND(+E2932*((1+D2932)^(1/12)-1),2)))</f>
        <v>#REF!</v>
      </c>
      <c r="I2932" s="662" t="e">
        <f aca="false">IF(A2932="","",+G2932-H2932)</f>
        <v>#REF!</v>
      </c>
      <c r="J2932" s="662" t="e">
        <f aca="false">IF(A2932="","",IF(#REF!="","",PMT((1+D2932)^(1/12)-1,(#REF!*12)-A2932+1,-E2932)))</f>
        <v>#REF!</v>
      </c>
    </row>
    <row r="2933" customFormat="false" ht="14.25" hidden="false" customHeight="false" outlineLevel="0" collapsed="false">
      <c r="A2933" s="660" t="e">
        <f aca="false">IF(A2932="","",IF(A2932=#REF!*12,"",+A2932+1))</f>
        <v>#REF!</v>
      </c>
      <c r="B2933" s="661" t="e">
        <f aca="false">IF(A2933="","",+B2932)</f>
        <v>#REF!</v>
      </c>
      <c r="C2933" s="661" t="e">
        <f aca="false">IF(A2933="","",IF(#REF!+'Plano Prestação Mensal Proposta'!A2933&gt;120,0,ROUND(IF(B2933&gt;0.045,(0.045*0.5),(0.5)*B2933),7)))</f>
        <v>#REF!</v>
      </c>
      <c r="D2933" s="661" t="e">
        <f aca="false">IF(A2933="","",+B2933-C2933)</f>
        <v>#REF!</v>
      </c>
      <c r="E2933" s="662" t="e">
        <f aca="false">IF(A2933="","",IF(F2932="","",+E2932-F2932))</f>
        <v>#REF!</v>
      </c>
      <c r="F2933" s="662" t="e">
        <f aca="false">IF(A2933="","",IF(J2933="","",+J2933-H2933))</f>
        <v>#REF!</v>
      </c>
      <c r="G2933" s="662" t="e">
        <f aca="false">IF(A2933="","",IF(E2933="","",ROUND(+E2933*((1+B2933)^(1/12)-1),2)))</f>
        <v>#REF!</v>
      </c>
      <c r="H2933" s="662" t="e">
        <f aca="false">IF(A2933="","",IF(E2933="","",ROUND(+E2933*((1+D2933)^(1/12)-1),2)))</f>
        <v>#REF!</v>
      </c>
      <c r="I2933" s="662" t="e">
        <f aca="false">IF(A2933="","",+G2933-H2933)</f>
        <v>#REF!</v>
      </c>
      <c r="J2933" s="662" t="e">
        <f aca="false">IF(A2933="","",IF(#REF!="","",PMT((1+D2933)^(1/12)-1,(#REF!*12)-A2933+1,-E2933)))</f>
        <v>#REF!</v>
      </c>
    </row>
    <row r="2934" customFormat="false" ht="14.25" hidden="false" customHeight="false" outlineLevel="0" collapsed="false">
      <c r="A2934" s="660" t="e">
        <f aca="false">IF(A2933="","",IF(A2933=#REF!*12,"",+A2933+1))</f>
        <v>#REF!</v>
      </c>
      <c r="B2934" s="661" t="e">
        <f aca="false">IF(A2934="","",+B2933)</f>
        <v>#REF!</v>
      </c>
      <c r="C2934" s="661" t="e">
        <f aca="false">IF(A2934="","",IF(#REF!+'Plano Prestação Mensal Proposta'!A2934&gt;120,0,ROUND(IF(B2934&gt;0.045,(0.045*0.5),(0.5)*B2934),7)))</f>
        <v>#REF!</v>
      </c>
      <c r="D2934" s="661" t="e">
        <f aca="false">IF(A2934="","",+B2934-C2934)</f>
        <v>#REF!</v>
      </c>
      <c r="E2934" s="662" t="e">
        <f aca="false">IF(A2934="","",IF(F2933="","",+E2933-F2933))</f>
        <v>#REF!</v>
      </c>
      <c r="F2934" s="662" t="e">
        <f aca="false">IF(A2934="","",IF(J2934="","",+J2934-H2934))</f>
        <v>#REF!</v>
      </c>
      <c r="G2934" s="662" t="e">
        <f aca="false">IF(A2934="","",IF(E2934="","",ROUND(+E2934*((1+B2934)^(1/12)-1),2)))</f>
        <v>#REF!</v>
      </c>
      <c r="H2934" s="662" t="e">
        <f aca="false">IF(A2934="","",IF(E2934="","",ROUND(+E2934*((1+D2934)^(1/12)-1),2)))</f>
        <v>#REF!</v>
      </c>
      <c r="I2934" s="662" t="e">
        <f aca="false">IF(A2934="","",+G2934-H2934)</f>
        <v>#REF!</v>
      </c>
      <c r="J2934" s="662" t="e">
        <f aca="false">IF(A2934="","",IF(#REF!="","",PMT((1+D2934)^(1/12)-1,(#REF!*12)-A2934+1,-E2934)))</f>
        <v>#REF!</v>
      </c>
    </row>
    <row r="2935" customFormat="false" ht="14.25" hidden="false" customHeight="false" outlineLevel="0" collapsed="false">
      <c r="A2935" s="660" t="e">
        <f aca="false">IF(A2934="","",IF(A2934=#REF!*12,"",+A2934+1))</f>
        <v>#REF!</v>
      </c>
      <c r="B2935" s="661" t="e">
        <f aca="false">IF(A2935="","",+B2934)</f>
        <v>#REF!</v>
      </c>
      <c r="C2935" s="661" t="e">
        <f aca="false">IF(A2935="","",IF(#REF!+'Plano Prestação Mensal Proposta'!A2935&gt;120,0,ROUND(IF(B2935&gt;0.045,(0.045*0.5),(0.5)*B2935),7)))</f>
        <v>#REF!</v>
      </c>
      <c r="D2935" s="661" t="e">
        <f aca="false">IF(A2935="","",+B2935-C2935)</f>
        <v>#REF!</v>
      </c>
      <c r="E2935" s="662" t="e">
        <f aca="false">IF(A2935="","",IF(F2934="","",+E2934-F2934))</f>
        <v>#REF!</v>
      </c>
      <c r="F2935" s="662" t="e">
        <f aca="false">IF(A2935="","",IF(J2935="","",+J2935-H2935))</f>
        <v>#REF!</v>
      </c>
      <c r="G2935" s="662" t="e">
        <f aca="false">IF(A2935="","",IF(E2935="","",ROUND(+E2935*((1+B2935)^(1/12)-1),2)))</f>
        <v>#REF!</v>
      </c>
      <c r="H2935" s="662" t="e">
        <f aca="false">IF(A2935="","",IF(E2935="","",ROUND(+E2935*((1+D2935)^(1/12)-1),2)))</f>
        <v>#REF!</v>
      </c>
      <c r="I2935" s="662" t="e">
        <f aca="false">IF(A2935="","",+G2935-H2935)</f>
        <v>#REF!</v>
      </c>
      <c r="J2935" s="662" t="e">
        <f aca="false">IF(A2935="","",IF(#REF!="","",PMT((1+D2935)^(1/12)-1,(#REF!*12)-A2935+1,-E2935)))</f>
        <v>#REF!</v>
      </c>
    </row>
    <row r="2936" customFormat="false" ht="14.25" hidden="false" customHeight="false" outlineLevel="0" collapsed="false">
      <c r="A2936" s="660" t="e">
        <f aca="false">IF(A2935="","",IF(A2935=#REF!*12,"",+A2935+1))</f>
        <v>#REF!</v>
      </c>
      <c r="B2936" s="661" t="e">
        <f aca="false">IF(A2936="","",+B2935)</f>
        <v>#REF!</v>
      </c>
      <c r="C2936" s="661" t="e">
        <f aca="false">IF(A2936="","",IF(#REF!+'Plano Prestação Mensal Proposta'!A2936&gt;120,0,ROUND(IF(B2936&gt;0.045,(0.045*0.5),(0.5)*B2936),7)))</f>
        <v>#REF!</v>
      </c>
      <c r="D2936" s="661" t="e">
        <f aca="false">IF(A2936="","",+B2936-C2936)</f>
        <v>#REF!</v>
      </c>
      <c r="E2936" s="662" t="e">
        <f aca="false">IF(A2936="","",IF(F2935="","",+E2935-F2935))</f>
        <v>#REF!</v>
      </c>
      <c r="F2936" s="662" t="e">
        <f aca="false">IF(A2936="","",IF(J2936="","",+J2936-H2936))</f>
        <v>#REF!</v>
      </c>
      <c r="G2936" s="662" t="e">
        <f aca="false">IF(A2936="","",IF(E2936="","",ROUND(+E2936*((1+B2936)^(1/12)-1),2)))</f>
        <v>#REF!</v>
      </c>
      <c r="H2936" s="662" t="e">
        <f aca="false">IF(A2936="","",IF(E2936="","",ROUND(+E2936*((1+D2936)^(1/12)-1),2)))</f>
        <v>#REF!</v>
      </c>
      <c r="I2936" s="662" t="e">
        <f aca="false">IF(A2936="","",+G2936-H2936)</f>
        <v>#REF!</v>
      </c>
      <c r="J2936" s="662" t="e">
        <f aca="false">IF(A2936="","",IF(#REF!="","",PMT((1+D2936)^(1/12)-1,(#REF!*12)-A2936+1,-E2936)))</f>
        <v>#REF!</v>
      </c>
    </row>
    <row r="2937" customFormat="false" ht="14.25" hidden="false" customHeight="false" outlineLevel="0" collapsed="false">
      <c r="A2937" s="660" t="e">
        <f aca="false">IF(A2936="","",IF(A2936=#REF!*12,"",+A2936+1))</f>
        <v>#REF!</v>
      </c>
      <c r="B2937" s="661" t="e">
        <f aca="false">IF(A2937="","",+B2936)</f>
        <v>#REF!</v>
      </c>
      <c r="C2937" s="661" t="e">
        <f aca="false">IF(A2937="","",IF(#REF!+'Plano Prestação Mensal Proposta'!A2937&gt;120,0,ROUND(IF(B2937&gt;0.045,(0.045*0.5),(0.5)*B2937),7)))</f>
        <v>#REF!</v>
      </c>
      <c r="D2937" s="661" t="e">
        <f aca="false">IF(A2937="","",+B2937-C2937)</f>
        <v>#REF!</v>
      </c>
      <c r="E2937" s="662" t="e">
        <f aca="false">IF(A2937="","",IF(F2936="","",+E2936-F2936))</f>
        <v>#REF!</v>
      </c>
      <c r="F2937" s="662" t="e">
        <f aca="false">IF(A2937="","",IF(J2937="","",+J2937-H2937))</f>
        <v>#REF!</v>
      </c>
      <c r="G2937" s="662" t="e">
        <f aca="false">IF(A2937="","",IF(E2937="","",ROUND(+E2937*((1+B2937)^(1/12)-1),2)))</f>
        <v>#REF!</v>
      </c>
      <c r="H2937" s="662" t="e">
        <f aca="false">IF(A2937="","",IF(E2937="","",ROUND(+E2937*((1+D2937)^(1/12)-1),2)))</f>
        <v>#REF!</v>
      </c>
      <c r="I2937" s="662" t="e">
        <f aca="false">IF(A2937="","",+G2937-H2937)</f>
        <v>#REF!</v>
      </c>
      <c r="J2937" s="662" t="e">
        <f aca="false">IF(A2937="","",IF(#REF!="","",PMT((1+D2937)^(1/12)-1,(#REF!*12)-A2937+1,-E2937)))</f>
        <v>#REF!</v>
      </c>
    </row>
    <row r="2938" customFormat="false" ht="14.25" hidden="false" customHeight="false" outlineLevel="0" collapsed="false">
      <c r="A2938" s="660" t="e">
        <f aca="false">IF(A2937="","",IF(A2937=#REF!*12,"",+A2937+1))</f>
        <v>#REF!</v>
      </c>
      <c r="B2938" s="661" t="e">
        <f aca="false">IF(A2938="","",+B2937)</f>
        <v>#REF!</v>
      </c>
      <c r="C2938" s="661" t="e">
        <f aca="false">IF(A2938="","",IF(#REF!+'Plano Prestação Mensal Proposta'!A2938&gt;120,0,ROUND(IF(B2938&gt;0.045,(0.045*0.5),(0.5)*B2938),7)))</f>
        <v>#REF!</v>
      </c>
      <c r="D2938" s="661" t="e">
        <f aca="false">IF(A2938="","",+B2938-C2938)</f>
        <v>#REF!</v>
      </c>
      <c r="E2938" s="662" t="e">
        <f aca="false">IF(A2938="","",IF(F2937="","",+E2937-F2937))</f>
        <v>#REF!</v>
      </c>
      <c r="F2938" s="662" t="e">
        <f aca="false">IF(A2938="","",IF(J2938="","",+J2938-H2938))</f>
        <v>#REF!</v>
      </c>
      <c r="G2938" s="662" t="e">
        <f aca="false">IF(A2938="","",IF(E2938="","",ROUND(+E2938*((1+B2938)^(1/12)-1),2)))</f>
        <v>#REF!</v>
      </c>
      <c r="H2938" s="662" t="e">
        <f aca="false">IF(A2938="","",IF(E2938="","",ROUND(+E2938*((1+D2938)^(1/12)-1),2)))</f>
        <v>#REF!</v>
      </c>
      <c r="I2938" s="662" t="e">
        <f aca="false">IF(A2938="","",+G2938-H2938)</f>
        <v>#REF!</v>
      </c>
      <c r="J2938" s="662" t="e">
        <f aca="false">IF(A2938="","",IF(#REF!="","",PMT((1+D2938)^(1/12)-1,(#REF!*12)-A2938+1,-E2938)))</f>
        <v>#REF!</v>
      </c>
    </row>
    <row r="2939" customFormat="false" ht="14.25" hidden="false" customHeight="false" outlineLevel="0" collapsed="false">
      <c r="A2939" s="660" t="e">
        <f aca="false">IF(A2938="","",IF(A2938=#REF!*12,"",+A2938+1))</f>
        <v>#REF!</v>
      </c>
      <c r="B2939" s="661" t="e">
        <f aca="false">IF(A2939="","",+B2938)</f>
        <v>#REF!</v>
      </c>
      <c r="C2939" s="661" t="e">
        <f aca="false">IF(A2939="","",IF(#REF!+'Plano Prestação Mensal Proposta'!A2939&gt;120,0,ROUND(IF(B2939&gt;0.045,(0.045*0.5),(0.5)*B2939),7)))</f>
        <v>#REF!</v>
      </c>
      <c r="D2939" s="661" t="e">
        <f aca="false">IF(A2939="","",+B2939-C2939)</f>
        <v>#REF!</v>
      </c>
      <c r="E2939" s="662" t="e">
        <f aca="false">IF(A2939="","",IF(F2938="","",+E2938-F2938))</f>
        <v>#REF!</v>
      </c>
      <c r="F2939" s="662" t="e">
        <f aca="false">IF(A2939="","",IF(J2939="","",+J2939-H2939))</f>
        <v>#REF!</v>
      </c>
      <c r="G2939" s="662" t="e">
        <f aca="false">IF(A2939="","",IF(E2939="","",ROUND(+E2939*((1+B2939)^(1/12)-1),2)))</f>
        <v>#REF!</v>
      </c>
      <c r="H2939" s="662" t="e">
        <f aca="false">IF(A2939="","",IF(E2939="","",ROUND(+E2939*((1+D2939)^(1/12)-1),2)))</f>
        <v>#REF!</v>
      </c>
      <c r="I2939" s="662" t="e">
        <f aca="false">IF(A2939="","",+G2939-H2939)</f>
        <v>#REF!</v>
      </c>
      <c r="J2939" s="662" t="e">
        <f aca="false">IF(A2939="","",IF(#REF!="","",PMT((1+D2939)^(1/12)-1,(#REF!*12)-A2939+1,-E2939)))</f>
        <v>#REF!</v>
      </c>
    </row>
    <row r="2940" customFormat="false" ht="14.25" hidden="false" customHeight="false" outlineLevel="0" collapsed="false">
      <c r="A2940" s="660" t="e">
        <f aca="false">IF(A2939="","",IF(A2939=#REF!*12,"",+A2939+1))</f>
        <v>#REF!</v>
      </c>
      <c r="B2940" s="661" t="e">
        <f aca="false">IF(A2940="","",+B2939)</f>
        <v>#REF!</v>
      </c>
      <c r="C2940" s="661" t="e">
        <f aca="false">IF(A2940="","",IF(#REF!+'Plano Prestação Mensal Proposta'!A2940&gt;120,0,ROUND(IF(B2940&gt;0.045,(0.045*0.5),(0.5)*B2940),7)))</f>
        <v>#REF!</v>
      </c>
      <c r="D2940" s="661" t="e">
        <f aca="false">IF(A2940="","",+B2940-C2940)</f>
        <v>#REF!</v>
      </c>
      <c r="E2940" s="662" t="e">
        <f aca="false">IF(A2940="","",IF(F2939="","",+E2939-F2939))</f>
        <v>#REF!</v>
      </c>
      <c r="F2940" s="662" t="e">
        <f aca="false">IF(A2940="","",IF(J2940="","",+J2940-H2940))</f>
        <v>#REF!</v>
      </c>
      <c r="G2940" s="662" t="e">
        <f aca="false">IF(A2940="","",IF(E2940="","",ROUND(+E2940*((1+B2940)^(1/12)-1),2)))</f>
        <v>#REF!</v>
      </c>
      <c r="H2940" s="662" t="e">
        <f aca="false">IF(A2940="","",IF(E2940="","",ROUND(+E2940*((1+D2940)^(1/12)-1),2)))</f>
        <v>#REF!</v>
      </c>
      <c r="I2940" s="662" t="e">
        <f aca="false">IF(A2940="","",+G2940-H2940)</f>
        <v>#REF!</v>
      </c>
      <c r="J2940" s="662" t="e">
        <f aca="false">IF(A2940="","",IF(#REF!="","",PMT((1+D2940)^(1/12)-1,(#REF!*12)-A2940+1,-E2940)))</f>
        <v>#REF!</v>
      </c>
    </row>
    <row r="2941" customFormat="false" ht="14.25" hidden="false" customHeight="false" outlineLevel="0" collapsed="false">
      <c r="A2941" s="660" t="e">
        <f aca="false">IF(A2940="","",IF(A2940=#REF!*12,"",+A2940+1))</f>
        <v>#REF!</v>
      </c>
      <c r="B2941" s="661" t="e">
        <f aca="false">IF(A2941="","",+B2940)</f>
        <v>#REF!</v>
      </c>
      <c r="C2941" s="661" t="e">
        <f aca="false">IF(A2941="","",IF(#REF!+'Plano Prestação Mensal Proposta'!A2941&gt;120,0,ROUND(IF(B2941&gt;0.045,(0.045*0.5),(0.5)*B2941),7)))</f>
        <v>#REF!</v>
      </c>
      <c r="D2941" s="661" t="e">
        <f aca="false">IF(A2941="","",+B2941-C2941)</f>
        <v>#REF!</v>
      </c>
      <c r="E2941" s="662" t="e">
        <f aca="false">IF(A2941="","",IF(F2940="","",+E2940-F2940))</f>
        <v>#REF!</v>
      </c>
      <c r="F2941" s="662" t="e">
        <f aca="false">IF(A2941="","",IF(J2941="","",+J2941-H2941))</f>
        <v>#REF!</v>
      </c>
      <c r="G2941" s="662" t="e">
        <f aca="false">IF(A2941="","",IF(E2941="","",ROUND(+E2941*((1+B2941)^(1/12)-1),2)))</f>
        <v>#REF!</v>
      </c>
      <c r="H2941" s="662" t="e">
        <f aca="false">IF(A2941="","",IF(E2941="","",ROUND(+E2941*((1+D2941)^(1/12)-1),2)))</f>
        <v>#REF!</v>
      </c>
      <c r="I2941" s="662" t="e">
        <f aca="false">IF(A2941="","",+G2941-H2941)</f>
        <v>#REF!</v>
      </c>
      <c r="J2941" s="662" t="e">
        <f aca="false">IF(A2941="","",IF(#REF!="","",PMT((1+D2941)^(1/12)-1,(#REF!*12)-A2941+1,-E2941)))</f>
        <v>#REF!</v>
      </c>
    </row>
    <row r="2942" customFormat="false" ht="14.25" hidden="false" customHeight="false" outlineLevel="0" collapsed="false">
      <c r="A2942" s="660" t="e">
        <f aca="false">IF(A2941="","",IF(A2941=#REF!*12,"",+A2941+1))</f>
        <v>#REF!</v>
      </c>
      <c r="B2942" s="661" t="e">
        <f aca="false">IF(A2942="","",+B2941)</f>
        <v>#REF!</v>
      </c>
      <c r="C2942" s="661" t="e">
        <f aca="false">IF(A2942="","",IF(#REF!+'Plano Prestação Mensal Proposta'!A2942&gt;120,0,ROUND(IF(B2942&gt;0.045,(0.045*0.5),(0.5)*B2942),7)))</f>
        <v>#REF!</v>
      </c>
      <c r="D2942" s="661" t="e">
        <f aca="false">IF(A2942="","",+B2942-C2942)</f>
        <v>#REF!</v>
      </c>
      <c r="E2942" s="662" t="e">
        <f aca="false">IF(A2942="","",IF(F2941="","",+E2941-F2941))</f>
        <v>#REF!</v>
      </c>
      <c r="F2942" s="662" t="e">
        <f aca="false">IF(A2942="","",IF(J2942="","",+J2942-H2942))</f>
        <v>#REF!</v>
      </c>
      <c r="G2942" s="662" t="e">
        <f aca="false">IF(A2942="","",IF(E2942="","",ROUND(+E2942*((1+B2942)^(1/12)-1),2)))</f>
        <v>#REF!</v>
      </c>
      <c r="H2942" s="662" t="e">
        <f aca="false">IF(A2942="","",IF(E2942="","",ROUND(+E2942*((1+D2942)^(1/12)-1),2)))</f>
        <v>#REF!</v>
      </c>
      <c r="I2942" s="662" t="e">
        <f aca="false">IF(A2942="","",+G2942-H2942)</f>
        <v>#REF!</v>
      </c>
      <c r="J2942" s="662" t="e">
        <f aca="false">IF(A2942="","",IF(#REF!="","",PMT((1+D2942)^(1/12)-1,(#REF!*12)-A2942+1,-E2942)))</f>
        <v>#REF!</v>
      </c>
    </row>
    <row r="2943" customFormat="false" ht="14.25" hidden="false" customHeight="false" outlineLevel="0" collapsed="false">
      <c r="A2943" s="660" t="e">
        <f aca="false">IF(A2942="","",IF(A2942=#REF!*12,"",+A2942+1))</f>
        <v>#REF!</v>
      </c>
      <c r="B2943" s="661" t="e">
        <f aca="false">IF(A2943="","",+B2942)</f>
        <v>#REF!</v>
      </c>
      <c r="C2943" s="661" t="e">
        <f aca="false">IF(A2943="","",IF(#REF!+'Plano Prestação Mensal Proposta'!A2943&gt;120,0,ROUND(IF(B2943&gt;0.045,(0.045*0.5),(0.5)*B2943),7)))</f>
        <v>#REF!</v>
      </c>
      <c r="D2943" s="661" t="e">
        <f aca="false">IF(A2943="","",+B2943-C2943)</f>
        <v>#REF!</v>
      </c>
      <c r="E2943" s="662" t="e">
        <f aca="false">IF(A2943="","",IF(F2942="","",+E2942-F2942))</f>
        <v>#REF!</v>
      </c>
      <c r="F2943" s="662" t="e">
        <f aca="false">IF(A2943="","",IF(J2943="","",+J2943-H2943))</f>
        <v>#REF!</v>
      </c>
      <c r="G2943" s="662" t="e">
        <f aca="false">IF(A2943="","",IF(E2943="","",ROUND(+E2943*((1+B2943)^(1/12)-1),2)))</f>
        <v>#REF!</v>
      </c>
      <c r="H2943" s="662" t="e">
        <f aca="false">IF(A2943="","",IF(E2943="","",ROUND(+E2943*((1+D2943)^(1/12)-1),2)))</f>
        <v>#REF!</v>
      </c>
      <c r="I2943" s="662" t="e">
        <f aca="false">IF(A2943="","",+G2943-H2943)</f>
        <v>#REF!</v>
      </c>
      <c r="J2943" s="662" t="e">
        <f aca="false">IF(A2943="","",IF(#REF!="","",PMT((1+D2943)^(1/12)-1,(#REF!*12)-A2943+1,-E2943)))</f>
        <v>#REF!</v>
      </c>
    </row>
    <row r="2944" customFormat="false" ht="14.25" hidden="false" customHeight="false" outlineLevel="0" collapsed="false">
      <c r="A2944" s="660" t="e">
        <f aca="false">IF(A2943="","",IF(A2943=#REF!*12,"",+A2943+1))</f>
        <v>#REF!</v>
      </c>
      <c r="B2944" s="661" t="e">
        <f aca="false">IF(A2944="","",+B2943)</f>
        <v>#REF!</v>
      </c>
      <c r="C2944" s="661" t="e">
        <f aca="false">IF(A2944="","",IF(#REF!+'Plano Prestação Mensal Proposta'!A2944&gt;120,0,ROUND(IF(B2944&gt;0.045,(0.045*0.5),(0.5)*B2944),7)))</f>
        <v>#REF!</v>
      </c>
      <c r="D2944" s="661" t="e">
        <f aca="false">IF(A2944="","",+B2944-C2944)</f>
        <v>#REF!</v>
      </c>
      <c r="E2944" s="662" t="e">
        <f aca="false">IF(A2944="","",IF(F2943="","",+E2943-F2943))</f>
        <v>#REF!</v>
      </c>
      <c r="F2944" s="662" t="e">
        <f aca="false">IF(A2944="","",IF(J2944="","",+J2944-H2944))</f>
        <v>#REF!</v>
      </c>
      <c r="G2944" s="662" t="e">
        <f aca="false">IF(A2944="","",IF(E2944="","",ROUND(+E2944*((1+B2944)^(1/12)-1),2)))</f>
        <v>#REF!</v>
      </c>
      <c r="H2944" s="662" t="e">
        <f aca="false">IF(A2944="","",IF(E2944="","",ROUND(+E2944*((1+D2944)^(1/12)-1),2)))</f>
        <v>#REF!</v>
      </c>
      <c r="I2944" s="662" t="e">
        <f aca="false">IF(A2944="","",+G2944-H2944)</f>
        <v>#REF!</v>
      </c>
      <c r="J2944" s="662" t="e">
        <f aca="false">IF(A2944="","",IF(#REF!="","",PMT((1+D2944)^(1/12)-1,(#REF!*12)-A2944+1,-E2944)))</f>
        <v>#REF!</v>
      </c>
    </row>
    <row r="2945" customFormat="false" ht="14.25" hidden="false" customHeight="false" outlineLevel="0" collapsed="false">
      <c r="A2945" s="660" t="e">
        <f aca="false">IF(A2944="","",IF(A2944=#REF!*12,"",+A2944+1))</f>
        <v>#REF!</v>
      </c>
      <c r="B2945" s="661" t="e">
        <f aca="false">IF(A2945="","",+B2944)</f>
        <v>#REF!</v>
      </c>
      <c r="C2945" s="661" t="e">
        <f aca="false">IF(A2945="","",IF(#REF!+'Plano Prestação Mensal Proposta'!A2945&gt;120,0,ROUND(IF(B2945&gt;0.045,(0.045*0.5),(0.5)*B2945),7)))</f>
        <v>#REF!</v>
      </c>
      <c r="D2945" s="661" t="e">
        <f aca="false">IF(A2945="","",+B2945-C2945)</f>
        <v>#REF!</v>
      </c>
      <c r="E2945" s="662" t="e">
        <f aca="false">IF(A2945="","",IF(F2944="","",+E2944-F2944))</f>
        <v>#REF!</v>
      </c>
      <c r="F2945" s="662" t="e">
        <f aca="false">IF(A2945="","",IF(J2945="","",+J2945-H2945))</f>
        <v>#REF!</v>
      </c>
      <c r="G2945" s="662" t="e">
        <f aca="false">IF(A2945="","",IF(E2945="","",ROUND(+E2945*((1+B2945)^(1/12)-1),2)))</f>
        <v>#REF!</v>
      </c>
      <c r="H2945" s="662" t="e">
        <f aca="false">IF(A2945="","",IF(E2945="","",ROUND(+E2945*((1+D2945)^(1/12)-1),2)))</f>
        <v>#REF!</v>
      </c>
      <c r="I2945" s="662" t="e">
        <f aca="false">IF(A2945="","",+G2945-H2945)</f>
        <v>#REF!</v>
      </c>
      <c r="J2945" s="662" t="e">
        <f aca="false">IF(A2945="","",IF(#REF!="","",PMT((1+D2945)^(1/12)-1,(#REF!*12)-A2945+1,-E2945)))</f>
        <v>#REF!</v>
      </c>
    </row>
    <row r="2946" customFormat="false" ht="14.25" hidden="false" customHeight="false" outlineLevel="0" collapsed="false">
      <c r="A2946" s="660" t="e">
        <f aca="false">IF(A2945="","",IF(A2945=#REF!*12,"",+A2945+1))</f>
        <v>#REF!</v>
      </c>
      <c r="B2946" s="661" t="e">
        <f aca="false">IF(A2946="","",+B2945)</f>
        <v>#REF!</v>
      </c>
      <c r="C2946" s="661" t="e">
        <f aca="false">IF(A2946="","",IF(#REF!+'Plano Prestação Mensal Proposta'!A2946&gt;120,0,ROUND(IF(B2946&gt;0.045,(0.045*0.5),(0.5)*B2946),7)))</f>
        <v>#REF!</v>
      </c>
      <c r="D2946" s="661" t="e">
        <f aca="false">IF(A2946="","",+B2946-C2946)</f>
        <v>#REF!</v>
      </c>
      <c r="E2946" s="662" t="e">
        <f aca="false">IF(A2946="","",IF(F2945="","",+E2945-F2945))</f>
        <v>#REF!</v>
      </c>
      <c r="F2946" s="662" t="e">
        <f aca="false">IF(A2946="","",IF(J2946="","",+J2946-H2946))</f>
        <v>#REF!</v>
      </c>
      <c r="G2946" s="662" t="e">
        <f aca="false">IF(A2946="","",IF(E2946="","",ROUND(+E2946*((1+B2946)^(1/12)-1),2)))</f>
        <v>#REF!</v>
      </c>
      <c r="H2946" s="662" t="e">
        <f aca="false">IF(A2946="","",IF(E2946="","",ROUND(+E2946*((1+D2946)^(1/12)-1),2)))</f>
        <v>#REF!</v>
      </c>
      <c r="I2946" s="662" t="e">
        <f aca="false">IF(A2946="","",+G2946-H2946)</f>
        <v>#REF!</v>
      </c>
      <c r="J2946" s="662" t="e">
        <f aca="false">IF(A2946="","",IF(#REF!="","",PMT((1+D2946)^(1/12)-1,(#REF!*12)-A2946+1,-E2946)))</f>
        <v>#REF!</v>
      </c>
    </row>
    <row r="2947" customFormat="false" ht="14.25" hidden="false" customHeight="false" outlineLevel="0" collapsed="false">
      <c r="A2947" s="660" t="e">
        <f aca="false">IF(A2946="","",IF(A2946=#REF!*12,"",+A2946+1))</f>
        <v>#REF!</v>
      </c>
      <c r="B2947" s="661" t="e">
        <f aca="false">IF(A2947="","",+B2946)</f>
        <v>#REF!</v>
      </c>
      <c r="C2947" s="661" t="e">
        <f aca="false">IF(A2947="","",IF(#REF!+'Plano Prestação Mensal Proposta'!A2947&gt;120,0,ROUND(IF(B2947&gt;0.045,(0.045*0.5),(0.5)*B2947),7)))</f>
        <v>#REF!</v>
      </c>
      <c r="D2947" s="661" t="e">
        <f aca="false">IF(A2947="","",+B2947-C2947)</f>
        <v>#REF!</v>
      </c>
      <c r="E2947" s="662" t="e">
        <f aca="false">IF(A2947="","",IF(F2946="","",+E2946-F2946))</f>
        <v>#REF!</v>
      </c>
      <c r="F2947" s="662" t="e">
        <f aca="false">IF(A2947="","",IF(J2947="","",+J2947-H2947))</f>
        <v>#REF!</v>
      </c>
      <c r="G2947" s="662" t="e">
        <f aca="false">IF(A2947="","",IF(E2947="","",ROUND(+E2947*((1+B2947)^(1/12)-1),2)))</f>
        <v>#REF!</v>
      </c>
      <c r="H2947" s="662" t="e">
        <f aca="false">IF(A2947="","",IF(E2947="","",ROUND(+E2947*((1+D2947)^(1/12)-1),2)))</f>
        <v>#REF!</v>
      </c>
      <c r="I2947" s="662" t="e">
        <f aca="false">IF(A2947="","",+G2947-H2947)</f>
        <v>#REF!</v>
      </c>
      <c r="J2947" s="662" t="e">
        <f aca="false">IF(A2947="","",IF(#REF!="","",PMT((1+D2947)^(1/12)-1,(#REF!*12)-A2947+1,-E2947)))</f>
        <v>#REF!</v>
      </c>
    </row>
    <row r="2948" customFormat="false" ht="14.25" hidden="false" customHeight="false" outlineLevel="0" collapsed="false">
      <c r="A2948" s="660" t="e">
        <f aca="false">IF(A2947="","",IF(A2947=#REF!*12,"",+A2947+1))</f>
        <v>#REF!</v>
      </c>
      <c r="B2948" s="661" t="e">
        <f aca="false">IF(A2948="","",+B2947)</f>
        <v>#REF!</v>
      </c>
      <c r="C2948" s="661" t="e">
        <f aca="false">IF(A2948="","",IF(#REF!+'Plano Prestação Mensal Proposta'!A2948&gt;120,0,ROUND(IF(B2948&gt;0.045,(0.045*0.5),(0.5)*B2948),7)))</f>
        <v>#REF!</v>
      </c>
      <c r="D2948" s="661" t="e">
        <f aca="false">IF(A2948="","",+B2948-C2948)</f>
        <v>#REF!</v>
      </c>
      <c r="E2948" s="662" t="e">
        <f aca="false">IF(A2948="","",IF(F2947="","",+E2947-F2947))</f>
        <v>#REF!</v>
      </c>
      <c r="F2948" s="662" t="e">
        <f aca="false">IF(A2948="","",IF(J2948="","",+J2948-H2948))</f>
        <v>#REF!</v>
      </c>
      <c r="G2948" s="662" t="e">
        <f aca="false">IF(A2948="","",IF(E2948="","",ROUND(+E2948*((1+B2948)^(1/12)-1),2)))</f>
        <v>#REF!</v>
      </c>
      <c r="H2948" s="662" t="e">
        <f aca="false">IF(A2948="","",IF(E2948="","",ROUND(+E2948*((1+D2948)^(1/12)-1),2)))</f>
        <v>#REF!</v>
      </c>
      <c r="I2948" s="662" t="e">
        <f aca="false">IF(A2948="","",+G2948-H2948)</f>
        <v>#REF!</v>
      </c>
      <c r="J2948" s="662" t="e">
        <f aca="false">IF(A2948="","",IF(#REF!="","",PMT((1+D2948)^(1/12)-1,(#REF!*12)-A2948+1,-E2948)))</f>
        <v>#REF!</v>
      </c>
    </row>
    <row r="2949" customFormat="false" ht="14.25" hidden="false" customHeight="false" outlineLevel="0" collapsed="false">
      <c r="A2949" s="660" t="e">
        <f aca="false">IF(A2948="","",IF(A2948=#REF!*12,"",+A2948+1))</f>
        <v>#REF!</v>
      </c>
      <c r="B2949" s="661" t="e">
        <f aca="false">IF(A2949="","",+B2948)</f>
        <v>#REF!</v>
      </c>
      <c r="C2949" s="661" t="e">
        <f aca="false">IF(A2949="","",IF(#REF!+'Plano Prestação Mensal Proposta'!A2949&gt;120,0,ROUND(IF(B2949&gt;0.045,(0.045*0.5),(0.5)*B2949),7)))</f>
        <v>#REF!</v>
      </c>
      <c r="D2949" s="661" t="e">
        <f aca="false">IF(A2949="","",+B2949-C2949)</f>
        <v>#REF!</v>
      </c>
      <c r="E2949" s="662" t="e">
        <f aca="false">IF(A2949="","",IF(F2948="","",+E2948-F2948))</f>
        <v>#REF!</v>
      </c>
      <c r="F2949" s="662" t="e">
        <f aca="false">IF(A2949="","",IF(J2949="","",+J2949-H2949))</f>
        <v>#REF!</v>
      </c>
      <c r="G2949" s="662" t="e">
        <f aca="false">IF(A2949="","",IF(E2949="","",ROUND(+E2949*((1+B2949)^(1/12)-1),2)))</f>
        <v>#REF!</v>
      </c>
      <c r="H2949" s="662" t="e">
        <f aca="false">IF(A2949="","",IF(E2949="","",ROUND(+E2949*((1+D2949)^(1/12)-1),2)))</f>
        <v>#REF!</v>
      </c>
      <c r="I2949" s="662" t="e">
        <f aca="false">IF(A2949="","",+G2949-H2949)</f>
        <v>#REF!</v>
      </c>
      <c r="J2949" s="662" t="e">
        <f aca="false">IF(A2949="","",IF(#REF!="","",PMT((1+D2949)^(1/12)-1,(#REF!*12)-A2949+1,-E2949)))</f>
        <v>#REF!</v>
      </c>
    </row>
    <row r="2950" customFormat="false" ht="14.25" hidden="false" customHeight="false" outlineLevel="0" collapsed="false">
      <c r="A2950" s="660" t="e">
        <f aca="false">IF(A2949="","",IF(A2949=#REF!*12,"",+A2949+1))</f>
        <v>#REF!</v>
      </c>
      <c r="B2950" s="661" t="e">
        <f aca="false">IF(A2950="","",+B2949)</f>
        <v>#REF!</v>
      </c>
      <c r="C2950" s="661" t="e">
        <f aca="false">IF(A2950="","",IF(#REF!+'Plano Prestação Mensal Proposta'!A2950&gt;120,0,ROUND(IF(B2950&gt;0.045,(0.045*0.5),(0.5)*B2950),7)))</f>
        <v>#REF!</v>
      </c>
      <c r="D2950" s="661" t="e">
        <f aca="false">IF(A2950="","",+B2950-C2950)</f>
        <v>#REF!</v>
      </c>
      <c r="E2950" s="662" t="e">
        <f aca="false">IF(A2950="","",IF(F2949="","",+E2949-F2949))</f>
        <v>#REF!</v>
      </c>
      <c r="F2950" s="662" t="e">
        <f aca="false">IF(A2950="","",IF(J2950="","",+J2950-H2950))</f>
        <v>#REF!</v>
      </c>
      <c r="G2950" s="662" t="e">
        <f aca="false">IF(A2950="","",IF(E2950="","",ROUND(+E2950*((1+B2950)^(1/12)-1),2)))</f>
        <v>#REF!</v>
      </c>
      <c r="H2950" s="662" t="e">
        <f aca="false">IF(A2950="","",IF(E2950="","",ROUND(+E2950*((1+D2950)^(1/12)-1),2)))</f>
        <v>#REF!</v>
      </c>
      <c r="I2950" s="662" t="e">
        <f aca="false">IF(A2950="","",+G2950-H2950)</f>
        <v>#REF!</v>
      </c>
      <c r="J2950" s="662" t="e">
        <f aca="false">IF(A2950="","",IF(#REF!="","",PMT((1+D2950)^(1/12)-1,(#REF!*12)-A2950+1,-E2950)))</f>
        <v>#REF!</v>
      </c>
    </row>
    <row r="2951" customFormat="false" ht="14.25" hidden="false" customHeight="false" outlineLevel="0" collapsed="false">
      <c r="A2951" s="660" t="e">
        <f aca="false">IF(A2950="","",IF(A2950=#REF!*12,"",+A2950+1))</f>
        <v>#REF!</v>
      </c>
      <c r="B2951" s="661" t="e">
        <f aca="false">IF(A2951="","",+B2950)</f>
        <v>#REF!</v>
      </c>
      <c r="C2951" s="661" t="e">
        <f aca="false">IF(A2951="","",IF(#REF!+'Plano Prestação Mensal Proposta'!A2951&gt;120,0,ROUND(IF(B2951&gt;0.045,(0.045*0.5),(0.5)*B2951),7)))</f>
        <v>#REF!</v>
      </c>
      <c r="D2951" s="661" t="e">
        <f aca="false">IF(A2951="","",+B2951-C2951)</f>
        <v>#REF!</v>
      </c>
      <c r="E2951" s="662" t="e">
        <f aca="false">IF(A2951="","",IF(F2950="","",+E2950-F2950))</f>
        <v>#REF!</v>
      </c>
      <c r="F2951" s="662" t="e">
        <f aca="false">IF(A2951="","",IF(J2951="","",+J2951-H2951))</f>
        <v>#REF!</v>
      </c>
      <c r="G2951" s="662" t="e">
        <f aca="false">IF(A2951="","",IF(E2951="","",ROUND(+E2951*((1+B2951)^(1/12)-1),2)))</f>
        <v>#REF!</v>
      </c>
      <c r="H2951" s="662" t="e">
        <f aca="false">IF(A2951="","",IF(E2951="","",ROUND(+E2951*((1+D2951)^(1/12)-1),2)))</f>
        <v>#REF!</v>
      </c>
      <c r="I2951" s="662" t="e">
        <f aca="false">IF(A2951="","",+G2951-H2951)</f>
        <v>#REF!</v>
      </c>
      <c r="J2951" s="662" t="e">
        <f aca="false">IF(A2951="","",IF(#REF!="","",PMT((1+D2951)^(1/12)-1,(#REF!*12)-A2951+1,-E2951)))</f>
        <v>#REF!</v>
      </c>
    </row>
    <row r="2952" customFormat="false" ht="14.25" hidden="false" customHeight="false" outlineLevel="0" collapsed="false">
      <c r="A2952" s="660" t="e">
        <f aca="false">IF(A2951="","",IF(A2951=#REF!*12,"",+A2951+1))</f>
        <v>#REF!</v>
      </c>
      <c r="B2952" s="661" t="e">
        <f aca="false">IF(A2952="","",+B2951)</f>
        <v>#REF!</v>
      </c>
      <c r="C2952" s="661" t="e">
        <f aca="false">IF(A2952="","",IF(#REF!+'Plano Prestação Mensal Proposta'!A2952&gt;120,0,ROUND(IF(B2952&gt;0.045,(0.045*0.5),(0.5)*B2952),7)))</f>
        <v>#REF!</v>
      </c>
      <c r="D2952" s="661" t="e">
        <f aca="false">IF(A2952="","",+B2952-C2952)</f>
        <v>#REF!</v>
      </c>
      <c r="E2952" s="662" t="e">
        <f aca="false">IF(A2952="","",IF(F2951="","",+E2951-F2951))</f>
        <v>#REF!</v>
      </c>
      <c r="F2952" s="662" t="e">
        <f aca="false">IF(A2952="","",IF(J2952="","",+J2952-H2952))</f>
        <v>#REF!</v>
      </c>
      <c r="G2952" s="662" t="e">
        <f aca="false">IF(A2952="","",IF(E2952="","",ROUND(+E2952*((1+B2952)^(1/12)-1),2)))</f>
        <v>#REF!</v>
      </c>
      <c r="H2952" s="662" t="e">
        <f aca="false">IF(A2952="","",IF(E2952="","",ROUND(+E2952*((1+D2952)^(1/12)-1),2)))</f>
        <v>#REF!</v>
      </c>
      <c r="I2952" s="662" t="e">
        <f aca="false">IF(A2952="","",+G2952-H2952)</f>
        <v>#REF!</v>
      </c>
      <c r="J2952" s="662" t="e">
        <f aca="false">IF(A2952="","",IF(#REF!="","",PMT((1+D2952)^(1/12)-1,(#REF!*12)-A2952+1,-E2952)))</f>
        <v>#REF!</v>
      </c>
    </row>
    <row r="2953" customFormat="false" ht="14.25" hidden="false" customHeight="false" outlineLevel="0" collapsed="false">
      <c r="A2953" s="660" t="e">
        <f aca="false">IF(A2952="","",IF(A2952=#REF!*12,"",+A2952+1))</f>
        <v>#REF!</v>
      </c>
      <c r="B2953" s="661" t="e">
        <f aca="false">IF(A2953="","",+B2952)</f>
        <v>#REF!</v>
      </c>
      <c r="C2953" s="661" t="e">
        <f aca="false">IF(A2953="","",IF(#REF!+'Plano Prestação Mensal Proposta'!A2953&gt;120,0,ROUND(IF(B2953&gt;0.045,(0.045*0.5),(0.5)*B2953),7)))</f>
        <v>#REF!</v>
      </c>
      <c r="D2953" s="661" t="e">
        <f aca="false">IF(A2953="","",+B2953-C2953)</f>
        <v>#REF!</v>
      </c>
      <c r="E2953" s="662" t="e">
        <f aca="false">IF(A2953="","",IF(F2952="","",+E2952-F2952))</f>
        <v>#REF!</v>
      </c>
      <c r="F2953" s="662" t="e">
        <f aca="false">IF(A2953="","",IF(J2953="","",+J2953-H2953))</f>
        <v>#REF!</v>
      </c>
      <c r="G2953" s="662" t="e">
        <f aca="false">IF(A2953="","",IF(E2953="","",ROUND(+E2953*((1+B2953)^(1/12)-1),2)))</f>
        <v>#REF!</v>
      </c>
      <c r="H2953" s="662" t="e">
        <f aca="false">IF(A2953="","",IF(E2953="","",ROUND(+E2953*((1+D2953)^(1/12)-1),2)))</f>
        <v>#REF!</v>
      </c>
      <c r="I2953" s="662" t="e">
        <f aca="false">IF(A2953="","",+G2953-H2953)</f>
        <v>#REF!</v>
      </c>
      <c r="J2953" s="662" t="e">
        <f aca="false">IF(A2953="","",IF(#REF!="","",PMT((1+D2953)^(1/12)-1,(#REF!*12)-A2953+1,-E2953)))</f>
        <v>#REF!</v>
      </c>
    </row>
    <row r="2954" customFormat="false" ht="14.25" hidden="false" customHeight="false" outlineLevel="0" collapsed="false">
      <c r="A2954" s="660" t="e">
        <f aca="false">IF(A2953="","",IF(A2953=#REF!*12,"",+A2953+1))</f>
        <v>#REF!</v>
      </c>
      <c r="B2954" s="661" t="e">
        <f aca="false">IF(A2954="","",+B2953)</f>
        <v>#REF!</v>
      </c>
      <c r="C2954" s="661" t="e">
        <f aca="false">IF(A2954="","",IF(#REF!+'Plano Prestação Mensal Proposta'!A2954&gt;120,0,ROUND(IF(B2954&gt;0.045,(0.045*0.5),(0.5)*B2954),7)))</f>
        <v>#REF!</v>
      </c>
      <c r="D2954" s="661" t="e">
        <f aca="false">IF(A2954="","",+B2954-C2954)</f>
        <v>#REF!</v>
      </c>
      <c r="E2954" s="662" t="e">
        <f aca="false">IF(A2954="","",IF(F2953="","",+E2953-F2953))</f>
        <v>#REF!</v>
      </c>
      <c r="F2954" s="662" t="e">
        <f aca="false">IF(A2954="","",IF(J2954="","",+J2954-H2954))</f>
        <v>#REF!</v>
      </c>
      <c r="G2954" s="662" t="e">
        <f aca="false">IF(A2954="","",IF(E2954="","",ROUND(+E2954*((1+B2954)^(1/12)-1),2)))</f>
        <v>#REF!</v>
      </c>
      <c r="H2954" s="662" t="e">
        <f aca="false">IF(A2954="","",IF(E2954="","",ROUND(+E2954*((1+D2954)^(1/12)-1),2)))</f>
        <v>#REF!</v>
      </c>
      <c r="I2954" s="662" t="e">
        <f aca="false">IF(A2954="","",+G2954-H2954)</f>
        <v>#REF!</v>
      </c>
      <c r="J2954" s="662" t="e">
        <f aca="false">IF(A2954="","",IF(#REF!="","",PMT((1+D2954)^(1/12)-1,(#REF!*12)-A2954+1,-E2954)))</f>
        <v>#REF!</v>
      </c>
    </row>
    <row r="2955" customFormat="false" ht="14.25" hidden="false" customHeight="false" outlineLevel="0" collapsed="false">
      <c r="A2955" s="660" t="e">
        <f aca="false">IF(A2954="","",IF(A2954=#REF!*12,"",+A2954+1))</f>
        <v>#REF!</v>
      </c>
      <c r="B2955" s="661" t="e">
        <f aca="false">IF(A2955="","",+B2954)</f>
        <v>#REF!</v>
      </c>
      <c r="C2955" s="661" t="e">
        <f aca="false">IF(A2955="","",IF(#REF!+'Plano Prestação Mensal Proposta'!A2955&gt;120,0,ROUND(IF(B2955&gt;0.045,(0.045*0.5),(0.5)*B2955),7)))</f>
        <v>#REF!</v>
      </c>
      <c r="D2955" s="661" t="e">
        <f aca="false">IF(A2955="","",+B2955-C2955)</f>
        <v>#REF!</v>
      </c>
      <c r="E2955" s="662" t="e">
        <f aca="false">IF(A2955="","",IF(F2954="","",+E2954-F2954))</f>
        <v>#REF!</v>
      </c>
      <c r="F2955" s="662" t="e">
        <f aca="false">IF(A2955="","",IF(J2955="","",+J2955-H2955))</f>
        <v>#REF!</v>
      </c>
      <c r="G2955" s="662" t="e">
        <f aca="false">IF(A2955="","",IF(E2955="","",ROUND(+E2955*((1+B2955)^(1/12)-1),2)))</f>
        <v>#REF!</v>
      </c>
      <c r="H2955" s="662" t="e">
        <f aca="false">IF(A2955="","",IF(E2955="","",ROUND(+E2955*((1+D2955)^(1/12)-1),2)))</f>
        <v>#REF!</v>
      </c>
      <c r="I2955" s="662" t="e">
        <f aca="false">IF(A2955="","",+G2955-H2955)</f>
        <v>#REF!</v>
      </c>
      <c r="J2955" s="662" t="e">
        <f aca="false">IF(A2955="","",IF(#REF!="","",PMT((1+D2955)^(1/12)-1,(#REF!*12)-A2955+1,-E2955)))</f>
        <v>#REF!</v>
      </c>
    </row>
    <row r="2956" customFormat="false" ht="14.25" hidden="false" customHeight="false" outlineLevel="0" collapsed="false">
      <c r="A2956" s="660" t="e">
        <f aca="false">IF(A2955="","",IF(A2955=#REF!*12,"",+A2955+1))</f>
        <v>#REF!</v>
      </c>
      <c r="B2956" s="661" t="e">
        <f aca="false">IF(A2956="","",+B2955)</f>
        <v>#REF!</v>
      </c>
      <c r="C2956" s="661" t="e">
        <f aca="false">IF(A2956="","",IF(#REF!+'Plano Prestação Mensal Proposta'!A2956&gt;120,0,ROUND(IF(B2956&gt;0.045,(0.045*0.5),(0.5)*B2956),7)))</f>
        <v>#REF!</v>
      </c>
      <c r="D2956" s="661" t="e">
        <f aca="false">IF(A2956="","",+B2956-C2956)</f>
        <v>#REF!</v>
      </c>
      <c r="E2956" s="662" t="e">
        <f aca="false">IF(A2956="","",IF(F2955="","",+E2955-F2955))</f>
        <v>#REF!</v>
      </c>
      <c r="F2956" s="662" t="e">
        <f aca="false">IF(A2956="","",IF(J2956="","",+J2956-H2956))</f>
        <v>#REF!</v>
      </c>
      <c r="G2956" s="662" t="e">
        <f aca="false">IF(A2956="","",IF(E2956="","",ROUND(+E2956*((1+B2956)^(1/12)-1),2)))</f>
        <v>#REF!</v>
      </c>
      <c r="H2956" s="662" t="e">
        <f aca="false">IF(A2956="","",IF(E2956="","",ROUND(+E2956*((1+D2956)^(1/12)-1),2)))</f>
        <v>#REF!</v>
      </c>
      <c r="I2956" s="662" t="e">
        <f aca="false">IF(A2956="","",+G2956-H2956)</f>
        <v>#REF!</v>
      </c>
      <c r="J2956" s="662" t="e">
        <f aca="false">IF(A2956="","",IF(#REF!="","",PMT((1+D2956)^(1/12)-1,(#REF!*12)-A2956+1,-E2956)))</f>
        <v>#REF!</v>
      </c>
    </row>
    <row r="2957" customFormat="false" ht="14.25" hidden="false" customHeight="false" outlineLevel="0" collapsed="false">
      <c r="A2957" s="660" t="e">
        <f aca="false">IF(A2956="","",IF(A2956=#REF!*12,"",+A2956+1))</f>
        <v>#REF!</v>
      </c>
      <c r="B2957" s="661" t="e">
        <f aca="false">IF(A2957="","",+B2956)</f>
        <v>#REF!</v>
      </c>
      <c r="C2957" s="661" t="e">
        <f aca="false">IF(A2957="","",IF(#REF!+'Plano Prestação Mensal Proposta'!A2957&gt;120,0,ROUND(IF(B2957&gt;0.045,(0.045*0.5),(0.5)*B2957),7)))</f>
        <v>#REF!</v>
      </c>
      <c r="D2957" s="661" t="e">
        <f aca="false">IF(A2957="","",+B2957-C2957)</f>
        <v>#REF!</v>
      </c>
      <c r="E2957" s="662" t="e">
        <f aca="false">IF(A2957="","",IF(F2956="","",+E2956-F2956))</f>
        <v>#REF!</v>
      </c>
      <c r="F2957" s="662" t="e">
        <f aca="false">IF(A2957="","",IF(J2957="","",+J2957-H2957))</f>
        <v>#REF!</v>
      </c>
      <c r="G2957" s="662" t="e">
        <f aca="false">IF(A2957="","",IF(E2957="","",ROUND(+E2957*((1+B2957)^(1/12)-1),2)))</f>
        <v>#REF!</v>
      </c>
      <c r="H2957" s="662" t="e">
        <f aca="false">IF(A2957="","",IF(E2957="","",ROUND(+E2957*((1+D2957)^(1/12)-1),2)))</f>
        <v>#REF!</v>
      </c>
      <c r="I2957" s="662" t="e">
        <f aca="false">IF(A2957="","",+G2957-H2957)</f>
        <v>#REF!</v>
      </c>
      <c r="J2957" s="662" t="e">
        <f aca="false">IF(A2957="","",IF(#REF!="","",PMT((1+D2957)^(1/12)-1,(#REF!*12)-A2957+1,-E2957)))</f>
        <v>#REF!</v>
      </c>
    </row>
    <row r="2958" customFormat="false" ht="14.25" hidden="false" customHeight="false" outlineLevel="0" collapsed="false">
      <c r="A2958" s="660" t="e">
        <f aca="false">IF(A2957="","",IF(A2957=#REF!*12,"",+A2957+1))</f>
        <v>#REF!</v>
      </c>
      <c r="B2958" s="661" t="e">
        <f aca="false">IF(A2958="","",+B2957)</f>
        <v>#REF!</v>
      </c>
      <c r="C2958" s="661" t="e">
        <f aca="false">IF(A2958="","",IF(#REF!+'Plano Prestação Mensal Proposta'!A2958&gt;120,0,ROUND(IF(B2958&gt;0.045,(0.045*0.5),(0.5)*B2958),7)))</f>
        <v>#REF!</v>
      </c>
      <c r="D2958" s="661" t="e">
        <f aca="false">IF(A2958="","",+B2958-C2958)</f>
        <v>#REF!</v>
      </c>
      <c r="E2958" s="662" t="e">
        <f aca="false">IF(A2958="","",IF(F2957="","",+E2957-F2957))</f>
        <v>#REF!</v>
      </c>
      <c r="F2958" s="662" t="e">
        <f aca="false">IF(A2958="","",IF(J2958="","",+J2958-H2958))</f>
        <v>#REF!</v>
      </c>
      <c r="G2958" s="662" t="e">
        <f aca="false">IF(A2958="","",IF(E2958="","",ROUND(+E2958*((1+B2958)^(1/12)-1),2)))</f>
        <v>#REF!</v>
      </c>
      <c r="H2958" s="662" t="e">
        <f aca="false">IF(A2958="","",IF(E2958="","",ROUND(+E2958*((1+D2958)^(1/12)-1),2)))</f>
        <v>#REF!</v>
      </c>
      <c r="I2958" s="662" t="e">
        <f aca="false">IF(A2958="","",+G2958-H2958)</f>
        <v>#REF!</v>
      </c>
      <c r="J2958" s="662" t="e">
        <f aca="false">IF(A2958="","",IF(#REF!="","",PMT((1+D2958)^(1/12)-1,(#REF!*12)-A2958+1,-E2958)))</f>
        <v>#REF!</v>
      </c>
    </row>
    <row r="2959" customFormat="false" ht="14.25" hidden="false" customHeight="false" outlineLevel="0" collapsed="false">
      <c r="A2959" s="660" t="e">
        <f aca="false">IF(A2958="","",IF(A2958=#REF!*12,"",+A2958+1))</f>
        <v>#REF!</v>
      </c>
      <c r="B2959" s="661" t="e">
        <f aca="false">IF(A2959="","",+B2958)</f>
        <v>#REF!</v>
      </c>
      <c r="C2959" s="661" t="e">
        <f aca="false">IF(A2959="","",IF(#REF!+'Plano Prestação Mensal Proposta'!A2959&gt;120,0,ROUND(IF(B2959&gt;0.045,(0.045*0.5),(0.5)*B2959),7)))</f>
        <v>#REF!</v>
      </c>
      <c r="D2959" s="661" t="e">
        <f aca="false">IF(A2959="","",+B2959-C2959)</f>
        <v>#REF!</v>
      </c>
      <c r="E2959" s="662" t="e">
        <f aca="false">IF(A2959="","",IF(F2958="","",+E2958-F2958))</f>
        <v>#REF!</v>
      </c>
      <c r="F2959" s="662" t="e">
        <f aca="false">IF(A2959="","",IF(J2959="","",+J2959-H2959))</f>
        <v>#REF!</v>
      </c>
      <c r="G2959" s="662" t="e">
        <f aca="false">IF(A2959="","",IF(E2959="","",ROUND(+E2959*((1+B2959)^(1/12)-1),2)))</f>
        <v>#REF!</v>
      </c>
      <c r="H2959" s="662" t="e">
        <f aca="false">IF(A2959="","",IF(E2959="","",ROUND(+E2959*((1+D2959)^(1/12)-1),2)))</f>
        <v>#REF!</v>
      </c>
      <c r="I2959" s="662" t="e">
        <f aca="false">IF(A2959="","",+G2959-H2959)</f>
        <v>#REF!</v>
      </c>
      <c r="J2959" s="662" t="e">
        <f aca="false">IF(A2959="","",IF(#REF!="","",PMT((1+D2959)^(1/12)-1,(#REF!*12)-A2959+1,-E2959)))</f>
        <v>#REF!</v>
      </c>
    </row>
    <row r="2960" customFormat="false" ht="14.25" hidden="false" customHeight="false" outlineLevel="0" collapsed="false">
      <c r="A2960" s="660" t="e">
        <f aca="false">IF(A2959="","",IF(A2959=#REF!*12,"",+A2959+1))</f>
        <v>#REF!</v>
      </c>
      <c r="B2960" s="661" t="e">
        <f aca="false">IF(A2960="","",+B2959)</f>
        <v>#REF!</v>
      </c>
      <c r="C2960" s="661" t="e">
        <f aca="false">IF(A2960="","",IF(#REF!+'Plano Prestação Mensal Proposta'!A2960&gt;120,0,ROUND(IF(B2960&gt;0.045,(0.045*0.5),(0.5)*B2960),7)))</f>
        <v>#REF!</v>
      </c>
      <c r="D2960" s="661" t="e">
        <f aca="false">IF(A2960="","",+B2960-C2960)</f>
        <v>#REF!</v>
      </c>
      <c r="E2960" s="662" t="e">
        <f aca="false">IF(A2960="","",IF(F2959="","",+E2959-F2959))</f>
        <v>#REF!</v>
      </c>
      <c r="F2960" s="662" t="e">
        <f aca="false">IF(A2960="","",IF(J2960="","",+J2960-H2960))</f>
        <v>#REF!</v>
      </c>
      <c r="G2960" s="662" t="e">
        <f aca="false">IF(A2960="","",IF(E2960="","",ROUND(+E2960*((1+B2960)^(1/12)-1),2)))</f>
        <v>#REF!</v>
      </c>
      <c r="H2960" s="662" t="e">
        <f aca="false">IF(A2960="","",IF(E2960="","",ROUND(+E2960*((1+D2960)^(1/12)-1),2)))</f>
        <v>#REF!</v>
      </c>
      <c r="I2960" s="662" t="e">
        <f aca="false">IF(A2960="","",+G2960-H2960)</f>
        <v>#REF!</v>
      </c>
      <c r="J2960" s="662" t="e">
        <f aca="false">IF(A2960="","",IF(#REF!="","",PMT((1+D2960)^(1/12)-1,(#REF!*12)-A2960+1,-E2960)))</f>
        <v>#REF!</v>
      </c>
    </row>
    <row r="2961" customFormat="false" ht="14.25" hidden="false" customHeight="false" outlineLevel="0" collapsed="false">
      <c r="A2961" s="660" t="e">
        <f aca="false">IF(A2960="","",IF(A2960=#REF!*12,"",+A2960+1))</f>
        <v>#REF!</v>
      </c>
      <c r="B2961" s="661" t="e">
        <f aca="false">IF(A2961="","",+B2960)</f>
        <v>#REF!</v>
      </c>
      <c r="C2961" s="661" t="e">
        <f aca="false">IF(A2961="","",IF(#REF!+'Plano Prestação Mensal Proposta'!A2961&gt;120,0,ROUND(IF(B2961&gt;0.045,(0.045*0.5),(0.5)*B2961),7)))</f>
        <v>#REF!</v>
      </c>
      <c r="D2961" s="661" t="e">
        <f aca="false">IF(A2961="","",+B2961-C2961)</f>
        <v>#REF!</v>
      </c>
      <c r="E2961" s="662" t="e">
        <f aca="false">IF(A2961="","",IF(F2960="","",+E2960-F2960))</f>
        <v>#REF!</v>
      </c>
      <c r="F2961" s="662" t="e">
        <f aca="false">IF(A2961="","",IF(J2961="","",+J2961-H2961))</f>
        <v>#REF!</v>
      </c>
      <c r="G2961" s="662" t="e">
        <f aca="false">IF(A2961="","",IF(E2961="","",ROUND(+E2961*((1+B2961)^(1/12)-1),2)))</f>
        <v>#REF!</v>
      </c>
      <c r="H2961" s="662" t="e">
        <f aca="false">IF(A2961="","",IF(E2961="","",ROUND(+E2961*((1+D2961)^(1/12)-1),2)))</f>
        <v>#REF!</v>
      </c>
      <c r="I2961" s="662" t="e">
        <f aca="false">IF(A2961="","",+G2961-H2961)</f>
        <v>#REF!</v>
      </c>
      <c r="J2961" s="662" t="e">
        <f aca="false">IF(A2961="","",IF(#REF!="","",PMT((1+D2961)^(1/12)-1,(#REF!*12)-A2961+1,-E2961)))</f>
        <v>#REF!</v>
      </c>
    </row>
    <row r="2962" customFormat="false" ht="14.25" hidden="false" customHeight="false" outlineLevel="0" collapsed="false">
      <c r="A2962" s="660" t="e">
        <f aca="false">IF(A2961="","",IF(A2961=#REF!*12,"",+A2961+1))</f>
        <v>#REF!</v>
      </c>
      <c r="B2962" s="661" t="e">
        <f aca="false">IF(A2962="","",+B2961)</f>
        <v>#REF!</v>
      </c>
      <c r="C2962" s="661" t="e">
        <f aca="false">IF(A2962="","",IF(#REF!+'Plano Prestação Mensal Proposta'!A2962&gt;120,0,ROUND(IF(B2962&gt;0.045,(0.045*0.5),(0.5)*B2962),7)))</f>
        <v>#REF!</v>
      </c>
      <c r="D2962" s="661" t="e">
        <f aca="false">IF(A2962="","",+B2962-C2962)</f>
        <v>#REF!</v>
      </c>
      <c r="E2962" s="662" t="e">
        <f aca="false">IF(A2962="","",IF(F2961="","",+E2961-F2961))</f>
        <v>#REF!</v>
      </c>
      <c r="F2962" s="662" t="e">
        <f aca="false">IF(A2962="","",IF(J2962="","",+J2962-H2962))</f>
        <v>#REF!</v>
      </c>
      <c r="G2962" s="662" t="e">
        <f aca="false">IF(A2962="","",IF(E2962="","",ROUND(+E2962*((1+B2962)^(1/12)-1),2)))</f>
        <v>#REF!</v>
      </c>
      <c r="H2962" s="662" t="e">
        <f aca="false">IF(A2962="","",IF(E2962="","",ROUND(+E2962*((1+D2962)^(1/12)-1),2)))</f>
        <v>#REF!</v>
      </c>
      <c r="I2962" s="662" t="e">
        <f aca="false">IF(A2962="","",+G2962-H2962)</f>
        <v>#REF!</v>
      </c>
      <c r="J2962" s="662" t="e">
        <f aca="false">IF(A2962="","",IF(#REF!="","",PMT((1+D2962)^(1/12)-1,(#REF!*12)-A2962+1,-E2962)))</f>
        <v>#REF!</v>
      </c>
    </row>
    <row r="2963" customFormat="false" ht="14.25" hidden="false" customHeight="false" outlineLevel="0" collapsed="false">
      <c r="A2963" s="660" t="e">
        <f aca="false">IF(A2962="","",IF(A2962=#REF!*12,"",+A2962+1))</f>
        <v>#REF!</v>
      </c>
      <c r="B2963" s="661" t="e">
        <f aca="false">IF(A2963="","",+B2962)</f>
        <v>#REF!</v>
      </c>
      <c r="C2963" s="661" t="e">
        <f aca="false">IF(A2963="","",IF(#REF!+'Plano Prestação Mensal Proposta'!A2963&gt;120,0,ROUND(IF(B2963&gt;0.045,(0.045*0.5),(0.5)*B2963),7)))</f>
        <v>#REF!</v>
      </c>
      <c r="D2963" s="661" t="e">
        <f aca="false">IF(A2963="","",+B2963-C2963)</f>
        <v>#REF!</v>
      </c>
      <c r="E2963" s="662" t="e">
        <f aca="false">IF(A2963="","",IF(F2962="","",+E2962-F2962))</f>
        <v>#REF!</v>
      </c>
      <c r="F2963" s="662" t="e">
        <f aca="false">IF(A2963="","",IF(J2963="","",+J2963-H2963))</f>
        <v>#REF!</v>
      </c>
      <c r="G2963" s="662" t="e">
        <f aca="false">IF(A2963="","",IF(E2963="","",ROUND(+E2963*((1+B2963)^(1/12)-1),2)))</f>
        <v>#REF!</v>
      </c>
      <c r="H2963" s="662" t="e">
        <f aca="false">IF(A2963="","",IF(E2963="","",ROUND(+E2963*((1+D2963)^(1/12)-1),2)))</f>
        <v>#REF!</v>
      </c>
      <c r="I2963" s="662" t="e">
        <f aca="false">IF(A2963="","",+G2963-H2963)</f>
        <v>#REF!</v>
      </c>
      <c r="J2963" s="662" t="e">
        <f aca="false">IF(A2963="","",IF(#REF!="","",PMT((1+D2963)^(1/12)-1,(#REF!*12)-A2963+1,-E2963)))</f>
        <v>#REF!</v>
      </c>
    </row>
    <row r="2964" customFormat="false" ht="14.25" hidden="false" customHeight="false" outlineLevel="0" collapsed="false">
      <c r="A2964" s="660" t="e">
        <f aca="false">IF(A2963="","",IF(A2963=#REF!*12,"",+A2963+1))</f>
        <v>#REF!</v>
      </c>
      <c r="B2964" s="661" t="e">
        <f aca="false">IF(A2964="","",+B2963)</f>
        <v>#REF!</v>
      </c>
      <c r="C2964" s="661" t="e">
        <f aca="false">IF(A2964="","",IF(#REF!+'Plano Prestação Mensal Proposta'!A2964&gt;120,0,ROUND(IF(B2964&gt;0.045,(0.045*0.5),(0.5)*B2964),7)))</f>
        <v>#REF!</v>
      </c>
      <c r="D2964" s="661" t="e">
        <f aca="false">IF(A2964="","",+B2964-C2964)</f>
        <v>#REF!</v>
      </c>
      <c r="E2964" s="662" t="e">
        <f aca="false">IF(A2964="","",IF(F2963="","",+E2963-F2963))</f>
        <v>#REF!</v>
      </c>
      <c r="F2964" s="662" t="e">
        <f aca="false">IF(A2964="","",IF(J2964="","",+J2964-H2964))</f>
        <v>#REF!</v>
      </c>
      <c r="G2964" s="662" t="e">
        <f aca="false">IF(A2964="","",IF(E2964="","",ROUND(+E2964*((1+B2964)^(1/12)-1),2)))</f>
        <v>#REF!</v>
      </c>
      <c r="H2964" s="662" t="e">
        <f aca="false">IF(A2964="","",IF(E2964="","",ROUND(+E2964*((1+D2964)^(1/12)-1),2)))</f>
        <v>#REF!</v>
      </c>
      <c r="I2964" s="662" t="e">
        <f aca="false">IF(A2964="","",+G2964-H2964)</f>
        <v>#REF!</v>
      </c>
      <c r="J2964" s="662" t="e">
        <f aca="false">IF(A2964="","",IF(#REF!="","",PMT((1+D2964)^(1/12)-1,(#REF!*12)-A2964+1,-E2964)))</f>
        <v>#REF!</v>
      </c>
    </row>
    <row r="2965" customFormat="false" ht="14.25" hidden="false" customHeight="false" outlineLevel="0" collapsed="false">
      <c r="A2965" s="660" t="e">
        <f aca="false">IF(A2964="","",IF(A2964=#REF!*12,"",+A2964+1))</f>
        <v>#REF!</v>
      </c>
      <c r="B2965" s="661" t="e">
        <f aca="false">IF(A2965="","",+B2964)</f>
        <v>#REF!</v>
      </c>
      <c r="C2965" s="661" t="e">
        <f aca="false">IF(A2965="","",IF(#REF!+'Plano Prestação Mensal Proposta'!A2965&gt;120,0,ROUND(IF(B2965&gt;0.045,(0.045*0.5),(0.5)*B2965),7)))</f>
        <v>#REF!</v>
      </c>
      <c r="D2965" s="661" t="e">
        <f aca="false">IF(A2965="","",+B2965-C2965)</f>
        <v>#REF!</v>
      </c>
      <c r="E2965" s="662" t="e">
        <f aca="false">IF(A2965="","",IF(F2964="","",+E2964-F2964))</f>
        <v>#REF!</v>
      </c>
      <c r="F2965" s="662" t="e">
        <f aca="false">IF(A2965="","",IF(J2965="","",+J2965-H2965))</f>
        <v>#REF!</v>
      </c>
      <c r="G2965" s="662" t="e">
        <f aca="false">IF(A2965="","",IF(E2965="","",ROUND(+E2965*((1+B2965)^(1/12)-1),2)))</f>
        <v>#REF!</v>
      </c>
      <c r="H2965" s="662" t="e">
        <f aca="false">IF(A2965="","",IF(E2965="","",ROUND(+E2965*((1+D2965)^(1/12)-1),2)))</f>
        <v>#REF!</v>
      </c>
      <c r="I2965" s="662" t="e">
        <f aca="false">IF(A2965="","",+G2965-H2965)</f>
        <v>#REF!</v>
      </c>
      <c r="J2965" s="662" t="e">
        <f aca="false">IF(A2965="","",IF(#REF!="","",PMT((1+D2965)^(1/12)-1,(#REF!*12)-A2965+1,-E2965)))</f>
        <v>#REF!</v>
      </c>
    </row>
    <row r="2966" customFormat="false" ht="14.25" hidden="false" customHeight="false" outlineLevel="0" collapsed="false">
      <c r="A2966" s="660" t="e">
        <f aca="false">IF(A2965="","",IF(A2965=#REF!*12,"",+A2965+1))</f>
        <v>#REF!</v>
      </c>
      <c r="B2966" s="661" t="e">
        <f aca="false">IF(A2966="","",+B2965)</f>
        <v>#REF!</v>
      </c>
      <c r="C2966" s="661" t="e">
        <f aca="false">IF(A2966="","",IF(#REF!+'Plano Prestação Mensal Proposta'!A2966&gt;120,0,ROUND(IF(B2966&gt;0.045,(0.045*0.5),(0.5)*B2966),7)))</f>
        <v>#REF!</v>
      </c>
      <c r="D2966" s="661" t="e">
        <f aca="false">IF(A2966="","",+B2966-C2966)</f>
        <v>#REF!</v>
      </c>
      <c r="E2966" s="662" t="e">
        <f aca="false">IF(A2966="","",IF(F2965="","",+E2965-F2965))</f>
        <v>#REF!</v>
      </c>
      <c r="F2966" s="662" t="e">
        <f aca="false">IF(A2966="","",IF(J2966="","",+J2966-H2966))</f>
        <v>#REF!</v>
      </c>
      <c r="G2966" s="662" t="e">
        <f aca="false">IF(A2966="","",IF(E2966="","",ROUND(+E2966*((1+B2966)^(1/12)-1),2)))</f>
        <v>#REF!</v>
      </c>
      <c r="H2966" s="662" t="e">
        <f aca="false">IF(A2966="","",IF(E2966="","",ROUND(+E2966*((1+D2966)^(1/12)-1),2)))</f>
        <v>#REF!</v>
      </c>
      <c r="I2966" s="662" t="e">
        <f aca="false">IF(A2966="","",+G2966-H2966)</f>
        <v>#REF!</v>
      </c>
      <c r="J2966" s="662" t="e">
        <f aca="false">IF(A2966="","",IF(#REF!="","",PMT((1+D2966)^(1/12)-1,(#REF!*12)-A2966+1,-E2966)))</f>
        <v>#REF!</v>
      </c>
    </row>
    <row r="2967" customFormat="false" ht="14.25" hidden="false" customHeight="false" outlineLevel="0" collapsed="false">
      <c r="A2967" s="660" t="e">
        <f aca="false">IF(A2966="","",IF(A2966=#REF!*12,"",+A2966+1))</f>
        <v>#REF!</v>
      </c>
      <c r="B2967" s="661" t="e">
        <f aca="false">IF(A2967="","",+B2966)</f>
        <v>#REF!</v>
      </c>
      <c r="C2967" s="661" t="e">
        <f aca="false">IF(A2967="","",IF(#REF!+'Plano Prestação Mensal Proposta'!A2967&gt;120,0,ROUND(IF(B2967&gt;0.045,(0.045*0.5),(0.5)*B2967),7)))</f>
        <v>#REF!</v>
      </c>
      <c r="D2967" s="661" t="e">
        <f aca="false">IF(A2967="","",+B2967-C2967)</f>
        <v>#REF!</v>
      </c>
      <c r="E2967" s="662" t="e">
        <f aca="false">IF(A2967="","",IF(F2966="","",+E2966-F2966))</f>
        <v>#REF!</v>
      </c>
      <c r="F2967" s="662" t="e">
        <f aca="false">IF(A2967="","",IF(J2967="","",+J2967-H2967))</f>
        <v>#REF!</v>
      </c>
      <c r="G2967" s="662" t="e">
        <f aca="false">IF(A2967="","",IF(E2967="","",ROUND(+E2967*((1+B2967)^(1/12)-1),2)))</f>
        <v>#REF!</v>
      </c>
      <c r="H2967" s="662" t="e">
        <f aca="false">IF(A2967="","",IF(E2967="","",ROUND(+E2967*((1+D2967)^(1/12)-1),2)))</f>
        <v>#REF!</v>
      </c>
      <c r="I2967" s="662" t="e">
        <f aca="false">IF(A2967="","",+G2967-H2967)</f>
        <v>#REF!</v>
      </c>
      <c r="J2967" s="662" t="e">
        <f aca="false">IF(A2967="","",IF(#REF!="","",PMT((1+D2967)^(1/12)-1,(#REF!*12)-A2967+1,-E2967)))</f>
        <v>#REF!</v>
      </c>
    </row>
    <row r="2968" customFormat="false" ht="14.25" hidden="false" customHeight="false" outlineLevel="0" collapsed="false">
      <c r="A2968" s="660" t="e">
        <f aca="false">IF(A2967="","",IF(A2967=#REF!*12,"",+A2967+1))</f>
        <v>#REF!</v>
      </c>
      <c r="B2968" s="661" t="e">
        <f aca="false">IF(A2968="","",+B2967)</f>
        <v>#REF!</v>
      </c>
      <c r="C2968" s="661" t="e">
        <f aca="false">IF(A2968="","",IF(#REF!+'Plano Prestação Mensal Proposta'!A2968&gt;120,0,ROUND(IF(B2968&gt;0.045,(0.045*0.5),(0.5)*B2968),7)))</f>
        <v>#REF!</v>
      </c>
      <c r="D2968" s="661" t="e">
        <f aca="false">IF(A2968="","",+B2968-C2968)</f>
        <v>#REF!</v>
      </c>
      <c r="E2968" s="662" t="e">
        <f aca="false">IF(A2968="","",IF(F2967="","",+E2967-F2967))</f>
        <v>#REF!</v>
      </c>
      <c r="F2968" s="662" t="e">
        <f aca="false">IF(A2968="","",IF(J2968="","",+J2968-H2968))</f>
        <v>#REF!</v>
      </c>
      <c r="G2968" s="662" t="e">
        <f aca="false">IF(A2968="","",IF(E2968="","",ROUND(+E2968*((1+B2968)^(1/12)-1),2)))</f>
        <v>#REF!</v>
      </c>
      <c r="H2968" s="662" t="e">
        <f aca="false">IF(A2968="","",IF(E2968="","",ROUND(+E2968*((1+D2968)^(1/12)-1),2)))</f>
        <v>#REF!</v>
      </c>
      <c r="I2968" s="662" t="e">
        <f aca="false">IF(A2968="","",+G2968-H2968)</f>
        <v>#REF!</v>
      </c>
      <c r="J2968" s="662" t="e">
        <f aca="false">IF(A2968="","",IF(#REF!="","",PMT((1+D2968)^(1/12)-1,(#REF!*12)-A2968+1,-E2968)))</f>
        <v>#REF!</v>
      </c>
    </row>
    <row r="2969" customFormat="false" ht="14.25" hidden="false" customHeight="false" outlineLevel="0" collapsed="false">
      <c r="A2969" s="660" t="e">
        <f aca="false">IF(A2968="","",IF(A2968=#REF!*12,"",+A2968+1))</f>
        <v>#REF!</v>
      </c>
      <c r="B2969" s="661" t="e">
        <f aca="false">IF(A2969="","",+B2968)</f>
        <v>#REF!</v>
      </c>
      <c r="C2969" s="661" t="e">
        <f aca="false">IF(A2969="","",IF(#REF!+'Plano Prestação Mensal Proposta'!A2969&gt;120,0,ROUND(IF(B2969&gt;0.045,(0.045*0.5),(0.5)*B2969),7)))</f>
        <v>#REF!</v>
      </c>
      <c r="D2969" s="661" t="e">
        <f aca="false">IF(A2969="","",+B2969-C2969)</f>
        <v>#REF!</v>
      </c>
      <c r="E2969" s="662" t="e">
        <f aca="false">IF(A2969="","",IF(F2968="","",+E2968-F2968))</f>
        <v>#REF!</v>
      </c>
      <c r="F2969" s="662" t="e">
        <f aca="false">IF(A2969="","",IF(J2969="","",+J2969-H2969))</f>
        <v>#REF!</v>
      </c>
      <c r="G2969" s="662" t="e">
        <f aca="false">IF(A2969="","",IF(E2969="","",ROUND(+E2969*((1+B2969)^(1/12)-1),2)))</f>
        <v>#REF!</v>
      </c>
      <c r="H2969" s="662" t="e">
        <f aca="false">IF(A2969="","",IF(E2969="","",ROUND(+E2969*((1+D2969)^(1/12)-1),2)))</f>
        <v>#REF!</v>
      </c>
      <c r="I2969" s="662" t="e">
        <f aca="false">IF(A2969="","",+G2969-H2969)</f>
        <v>#REF!</v>
      </c>
      <c r="J2969" s="662" t="e">
        <f aca="false">IF(A2969="","",IF(#REF!="","",PMT((1+D2969)^(1/12)-1,(#REF!*12)-A2969+1,-E2969)))</f>
        <v>#REF!</v>
      </c>
    </row>
    <row r="2970" customFormat="false" ht="14.25" hidden="false" customHeight="false" outlineLevel="0" collapsed="false">
      <c r="A2970" s="660" t="e">
        <f aca="false">IF(A2969="","",IF(A2969=#REF!*12,"",+A2969+1))</f>
        <v>#REF!</v>
      </c>
      <c r="B2970" s="661" t="e">
        <f aca="false">IF(A2970="","",+B2969)</f>
        <v>#REF!</v>
      </c>
      <c r="C2970" s="661" t="e">
        <f aca="false">IF(A2970="","",IF(#REF!+'Plano Prestação Mensal Proposta'!A2970&gt;120,0,ROUND(IF(B2970&gt;0.045,(0.045*0.5),(0.5)*B2970),7)))</f>
        <v>#REF!</v>
      </c>
      <c r="D2970" s="661" t="e">
        <f aca="false">IF(A2970="","",+B2970-C2970)</f>
        <v>#REF!</v>
      </c>
      <c r="E2970" s="662" t="e">
        <f aca="false">IF(A2970="","",IF(F2969="","",+E2969-F2969))</f>
        <v>#REF!</v>
      </c>
      <c r="F2970" s="662" t="e">
        <f aca="false">IF(A2970="","",IF(J2970="","",+J2970-H2970))</f>
        <v>#REF!</v>
      </c>
      <c r="G2970" s="662" t="e">
        <f aca="false">IF(A2970="","",IF(E2970="","",ROUND(+E2970*((1+B2970)^(1/12)-1),2)))</f>
        <v>#REF!</v>
      </c>
      <c r="H2970" s="662" t="e">
        <f aca="false">IF(A2970="","",IF(E2970="","",ROUND(+E2970*((1+D2970)^(1/12)-1),2)))</f>
        <v>#REF!</v>
      </c>
      <c r="I2970" s="662" t="e">
        <f aca="false">IF(A2970="","",+G2970-H2970)</f>
        <v>#REF!</v>
      </c>
      <c r="J2970" s="662" t="e">
        <f aca="false">IF(A2970="","",IF(#REF!="","",PMT((1+D2970)^(1/12)-1,(#REF!*12)-A2970+1,-E2970)))</f>
        <v>#REF!</v>
      </c>
    </row>
    <row r="2971" customFormat="false" ht="14.25" hidden="false" customHeight="false" outlineLevel="0" collapsed="false">
      <c r="A2971" s="660" t="e">
        <f aca="false">IF(A2970="","",IF(A2970=#REF!*12,"",+A2970+1))</f>
        <v>#REF!</v>
      </c>
      <c r="B2971" s="661" t="e">
        <f aca="false">IF(A2971="","",+B2970)</f>
        <v>#REF!</v>
      </c>
      <c r="C2971" s="661" t="e">
        <f aca="false">IF(A2971="","",IF(#REF!+'Plano Prestação Mensal Proposta'!A2971&gt;120,0,ROUND(IF(B2971&gt;0.045,(0.045*0.5),(0.5)*B2971),7)))</f>
        <v>#REF!</v>
      </c>
      <c r="D2971" s="661" t="e">
        <f aca="false">IF(A2971="","",+B2971-C2971)</f>
        <v>#REF!</v>
      </c>
      <c r="E2971" s="662" t="e">
        <f aca="false">IF(A2971="","",IF(F2970="","",+E2970-F2970))</f>
        <v>#REF!</v>
      </c>
      <c r="F2971" s="662" t="e">
        <f aca="false">IF(A2971="","",IF(J2971="","",+J2971-H2971))</f>
        <v>#REF!</v>
      </c>
      <c r="G2971" s="662" t="e">
        <f aca="false">IF(A2971="","",IF(E2971="","",ROUND(+E2971*((1+B2971)^(1/12)-1),2)))</f>
        <v>#REF!</v>
      </c>
      <c r="H2971" s="662" t="e">
        <f aca="false">IF(A2971="","",IF(E2971="","",ROUND(+E2971*((1+D2971)^(1/12)-1),2)))</f>
        <v>#REF!</v>
      </c>
      <c r="I2971" s="662" t="e">
        <f aca="false">IF(A2971="","",+G2971-H2971)</f>
        <v>#REF!</v>
      </c>
      <c r="J2971" s="662" t="e">
        <f aca="false">IF(A2971="","",IF(#REF!="","",PMT((1+D2971)^(1/12)-1,(#REF!*12)-A2971+1,-E2971)))</f>
        <v>#REF!</v>
      </c>
    </row>
    <row r="2972" customFormat="false" ht="14.25" hidden="false" customHeight="false" outlineLevel="0" collapsed="false">
      <c r="A2972" s="660" t="e">
        <f aca="false">IF(A2971="","",IF(A2971=#REF!*12,"",+A2971+1))</f>
        <v>#REF!</v>
      </c>
      <c r="B2972" s="661" t="e">
        <f aca="false">IF(A2972="","",+B2971)</f>
        <v>#REF!</v>
      </c>
      <c r="C2972" s="661" t="e">
        <f aca="false">IF(A2972="","",IF(#REF!+'Plano Prestação Mensal Proposta'!A2972&gt;120,0,ROUND(IF(B2972&gt;0.045,(0.045*0.5),(0.5)*B2972),7)))</f>
        <v>#REF!</v>
      </c>
      <c r="D2972" s="661" t="e">
        <f aca="false">IF(A2972="","",+B2972-C2972)</f>
        <v>#REF!</v>
      </c>
      <c r="E2972" s="662" t="e">
        <f aca="false">IF(A2972="","",IF(F2971="","",+E2971-F2971))</f>
        <v>#REF!</v>
      </c>
      <c r="F2972" s="662" t="e">
        <f aca="false">IF(A2972="","",IF(J2972="","",+J2972-H2972))</f>
        <v>#REF!</v>
      </c>
      <c r="G2972" s="662" t="e">
        <f aca="false">IF(A2972="","",IF(E2972="","",ROUND(+E2972*((1+B2972)^(1/12)-1),2)))</f>
        <v>#REF!</v>
      </c>
      <c r="H2972" s="662" t="e">
        <f aca="false">IF(A2972="","",IF(E2972="","",ROUND(+E2972*((1+D2972)^(1/12)-1),2)))</f>
        <v>#REF!</v>
      </c>
      <c r="I2972" s="662" t="e">
        <f aca="false">IF(A2972="","",+G2972-H2972)</f>
        <v>#REF!</v>
      </c>
      <c r="J2972" s="662" t="e">
        <f aca="false">IF(A2972="","",IF(#REF!="","",PMT((1+D2972)^(1/12)-1,(#REF!*12)-A2972+1,-E2972)))</f>
        <v>#REF!</v>
      </c>
    </row>
    <row r="2973" customFormat="false" ht="14.25" hidden="false" customHeight="false" outlineLevel="0" collapsed="false">
      <c r="A2973" s="660" t="e">
        <f aca="false">IF(A2972="","",IF(A2972=#REF!*12,"",+A2972+1))</f>
        <v>#REF!</v>
      </c>
      <c r="B2973" s="661" t="e">
        <f aca="false">IF(A2973="","",+B2972)</f>
        <v>#REF!</v>
      </c>
      <c r="C2973" s="661" t="e">
        <f aca="false">IF(A2973="","",IF(#REF!+'Plano Prestação Mensal Proposta'!A2973&gt;120,0,ROUND(IF(B2973&gt;0.045,(0.045*0.5),(0.5)*B2973),7)))</f>
        <v>#REF!</v>
      </c>
      <c r="D2973" s="661" t="e">
        <f aca="false">IF(A2973="","",+B2973-C2973)</f>
        <v>#REF!</v>
      </c>
      <c r="E2973" s="662" t="e">
        <f aca="false">IF(A2973="","",IF(F2972="","",+E2972-F2972))</f>
        <v>#REF!</v>
      </c>
      <c r="F2973" s="662" t="e">
        <f aca="false">IF(A2973="","",IF(J2973="","",+J2973-H2973))</f>
        <v>#REF!</v>
      </c>
      <c r="G2973" s="662" t="e">
        <f aca="false">IF(A2973="","",IF(E2973="","",ROUND(+E2973*((1+B2973)^(1/12)-1),2)))</f>
        <v>#REF!</v>
      </c>
      <c r="H2973" s="662" t="e">
        <f aca="false">IF(A2973="","",IF(E2973="","",ROUND(+E2973*((1+D2973)^(1/12)-1),2)))</f>
        <v>#REF!</v>
      </c>
      <c r="I2973" s="662" t="e">
        <f aca="false">IF(A2973="","",+G2973-H2973)</f>
        <v>#REF!</v>
      </c>
      <c r="J2973" s="662" t="e">
        <f aca="false">IF(A2973="","",IF(#REF!="","",PMT((1+D2973)^(1/12)-1,(#REF!*12)-A2973+1,-E2973)))</f>
        <v>#REF!</v>
      </c>
    </row>
    <row r="2974" customFormat="false" ht="14.25" hidden="false" customHeight="false" outlineLevel="0" collapsed="false">
      <c r="A2974" s="660" t="e">
        <f aca="false">IF(A2973="","",IF(A2973=#REF!*12,"",+A2973+1))</f>
        <v>#REF!</v>
      </c>
      <c r="B2974" s="661" t="e">
        <f aca="false">IF(A2974="","",+B2973)</f>
        <v>#REF!</v>
      </c>
      <c r="C2974" s="661" t="e">
        <f aca="false">IF(A2974="","",IF(#REF!+'Plano Prestação Mensal Proposta'!A2974&gt;120,0,ROUND(IF(B2974&gt;0.045,(0.045*0.5),(0.5)*B2974),7)))</f>
        <v>#REF!</v>
      </c>
      <c r="D2974" s="661" t="e">
        <f aca="false">IF(A2974="","",+B2974-C2974)</f>
        <v>#REF!</v>
      </c>
      <c r="E2974" s="662" t="e">
        <f aca="false">IF(A2974="","",IF(F2973="","",+E2973-F2973))</f>
        <v>#REF!</v>
      </c>
      <c r="F2974" s="662" t="e">
        <f aca="false">IF(A2974="","",IF(J2974="","",+J2974-H2974))</f>
        <v>#REF!</v>
      </c>
      <c r="G2974" s="662" t="e">
        <f aca="false">IF(A2974="","",IF(E2974="","",ROUND(+E2974*((1+B2974)^(1/12)-1),2)))</f>
        <v>#REF!</v>
      </c>
      <c r="H2974" s="662" t="e">
        <f aca="false">IF(A2974="","",IF(E2974="","",ROUND(+E2974*((1+D2974)^(1/12)-1),2)))</f>
        <v>#REF!</v>
      </c>
      <c r="I2974" s="662" t="e">
        <f aca="false">IF(A2974="","",+G2974-H2974)</f>
        <v>#REF!</v>
      </c>
      <c r="J2974" s="662" t="e">
        <f aca="false">IF(A2974="","",IF(#REF!="","",PMT((1+D2974)^(1/12)-1,(#REF!*12)-A2974+1,-E2974)))</f>
        <v>#REF!</v>
      </c>
    </row>
    <row r="2975" customFormat="false" ht="14.25" hidden="false" customHeight="false" outlineLevel="0" collapsed="false">
      <c r="A2975" s="660" t="e">
        <f aca="false">IF(A2974="","",IF(A2974=#REF!*12,"",+A2974+1))</f>
        <v>#REF!</v>
      </c>
      <c r="B2975" s="661" t="e">
        <f aca="false">IF(A2975="","",+B2974)</f>
        <v>#REF!</v>
      </c>
      <c r="C2975" s="661" t="e">
        <f aca="false">IF(A2975="","",IF(#REF!+'Plano Prestação Mensal Proposta'!A2975&gt;120,0,ROUND(IF(B2975&gt;0.045,(0.045*0.5),(0.5)*B2975),7)))</f>
        <v>#REF!</v>
      </c>
      <c r="D2975" s="661" t="e">
        <f aca="false">IF(A2975="","",+B2975-C2975)</f>
        <v>#REF!</v>
      </c>
      <c r="E2975" s="662" t="e">
        <f aca="false">IF(A2975="","",IF(F2974="","",+E2974-F2974))</f>
        <v>#REF!</v>
      </c>
      <c r="F2975" s="662" t="e">
        <f aca="false">IF(A2975="","",IF(J2975="","",+J2975-H2975))</f>
        <v>#REF!</v>
      </c>
      <c r="G2975" s="662" t="e">
        <f aca="false">IF(A2975="","",IF(E2975="","",ROUND(+E2975*((1+B2975)^(1/12)-1),2)))</f>
        <v>#REF!</v>
      </c>
      <c r="H2975" s="662" t="e">
        <f aca="false">IF(A2975="","",IF(E2975="","",ROUND(+E2975*((1+D2975)^(1/12)-1),2)))</f>
        <v>#REF!</v>
      </c>
      <c r="I2975" s="662" t="e">
        <f aca="false">IF(A2975="","",+G2975-H2975)</f>
        <v>#REF!</v>
      </c>
      <c r="J2975" s="662" t="e">
        <f aca="false">IF(A2975="","",IF(#REF!="","",PMT((1+D2975)^(1/12)-1,(#REF!*12)-A2975+1,-E2975)))</f>
        <v>#REF!</v>
      </c>
    </row>
    <row r="2976" customFormat="false" ht="14.25" hidden="false" customHeight="false" outlineLevel="0" collapsed="false">
      <c r="A2976" s="660" t="e">
        <f aca="false">IF(A2975="","",IF(A2975=#REF!*12,"",+A2975+1))</f>
        <v>#REF!</v>
      </c>
      <c r="B2976" s="661" t="e">
        <f aca="false">IF(A2976="","",+B2975)</f>
        <v>#REF!</v>
      </c>
      <c r="C2976" s="661" t="e">
        <f aca="false">IF(A2976="","",IF(#REF!+'Plano Prestação Mensal Proposta'!A2976&gt;120,0,ROUND(IF(B2976&gt;0.045,(0.045*0.5),(0.5)*B2976),7)))</f>
        <v>#REF!</v>
      </c>
      <c r="D2976" s="661" t="e">
        <f aca="false">IF(A2976="","",+B2976-C2976)</f>
        <v>#REF!</v>
      </c>
      <c r="E2976" s="662" t="e">
        <f aca="false">IF(A2976="","",IF(F2975="","",+E2975-F2975))</f>
        <v>#REF!</v>
      </c>
      <c r="F2976" s="662" t="e">
        <f aca="false">IF(A2976="","",IF(J2976="","",+J2976-H2976))</f>
        <v>#REF!</v>
      </c>
      <c r="G2976" s="662" t="e">
        <f aca="false">IF(A2976="","",IF(E2976="","",ROUND(+E2976*((1+B2976)^(1/12)-1),2)))</f>
        <v>#REF!</v>
      </c>
      <c r="H2976" s="662" t="e">
        <f aca="false">IF(A2976="","",IF(E2976="","",ROUND(+E2976*((1+D2976)^(1/12)-1),2)))</f>
        <v>#REF!</v>
      </c>
      <c r="I2976" s="662" t="e">
        <f aca="false">IF(A2976="","",+G2976-H2976)</f>
        <v>#REF!</v>
      </c>
      <c r="J2976" s="662" t="e">
        <f aca="false">IF(A2976="","",IF(#REF!="","",PMT((1+D2976)^(1/12)-1,(#REF!*12)-A2976+1,-E2976)))</f>
        <v>#REF!</v>
      </c>
    </row>
    <row r="2977" customFormat="false" ht="14.25" hidden="false" customHeight="false" outlineLevel="0" collapsed="false">
      <c r="A2977" s="660" t="e">
        <f aca="false">IF(A2976="","",IF(A2976=#REF!*12,"",+A2976+1))</f>
        <v>#REF!</v>
      </c>
      <c r="B2977" s="661" t="e">
        <f aca="false">IF(A2977="","",+B2976)</f>
        <v>#REF!</v>
      </c>
      <c r="C2977" s="661" t="e">
        <f aca="false">IF(A2977="","",IF(#REF!+'Plano Prestação Mensal Proposta'!A2977&gt;120,0,ROUND(IF(B2977&gt;0.045,(0.045*0.5),(0.5)*B2977),7)))</f>
        <v>#REF!</v>
      </c>
      <c r="D2977" s="661" t="e">
        <f aca="false">IF(A2977="","",+B2977-C2977)</f>
        <v>#REF!</v>
      </c>
      <c r="E2977" s="662" t="e">
        <f aca="false">IF(A2977="","",IF(F2976="","",+E2976-F2976))</f>
        <v>#REF!</v>
      </c>
      <c r="F2977" s="662" t="e">
        <f aca="false">IF(A2977="","",IF(J2977="","",+J2977-H2977))</f>
        <v>#REF!</v>
      </c>
      <c r="G2977" s="662" t="e">
        <f aca="false">IF(A2977="","",IF(E2977="","",ROUND(+E2977*((1+B2977)^(1/12)-1),2)))</f>
        <v>#REF!</v>
      </c>
      <c r="H2977" s="662" t="e">
        <f aca="false">IF(A2977="","",IF(E2977="","",ROUND(+E2977*((1+D2977)^(1/12)-1),2)))</f>
        <v>#REF!</v>
      </c>
      <c r="I2977" s="662" t="e">
        <f aca="false">IF(A2977="","",+G2977-H2977)</f>
        <v>#REF!</v>
      </c>
      <c r="J2977" s="662" t="e">
        <f aca="false">IF(A2977="","",IF(#REF!="","",PMT((1+D2977)^(1/12)-1,(#REF!*12)-A2977+1,-E2977)))</f>
        <v>#REF!</v>
      </c>
    </row>
    <row r="2978" customFormat="false" ht="14.25" hidden="false" customHeight="false" outlineLevel="0" collapsed="false">
      <c r="A2978" s="660" t="e">
        <f aca="false">IF(A2977="","",IF(A2977=#REF!*12,"",+A2977+1))</f>
        <v>#REF!</v>
      </c>
      <c r="B2978" s="661" t="e">
        <f aca="false">IF(A2978="","",+B2977)</f>
        <v>#REF!</v>
      </c>
      <c r="C2978" s="661" t="e">
        <f aca="false">IF(A2978="","",IF(#REF!+'Plano Prestação Mensal Proposta'!A2978&gt;120,0,ROUND(IF(B2978&gt;0.045,(0.045*0.5),(0.5)*B2978),7)))</f>
        <v>#REF!</v>
      </c>
      <c r="D2978" s="661" t="e">
        <f aca="false">IF(A2978="","",+B2978-C2978)</f>
        <v>#REF!</v>
      </c>
      <c r="E2978" s="662" t="e">
        <f aca="false">IF(A2978="","",IF(F2977="","",+E2977-F2977))</f>
        <v>#REF!</v>
      </c>
      <c r="F2978" s="662" t="e">
        <f aca="false">IF(A2978="","",IF(J2978="","",+J2978-H2978))</f>
        <v>#REF!</v>
      </c>
      <c r="G2978" s="662" t="e">
        <f aca="false">IF(A2978="","",IF(E2978="","",ROUND(+E2978*((1+B2978)^(1/12)-1),2)))</f>
        <v>#REF!</v>
      </c>
      <c r="H2978" s="662" t="e">
        <f aca="false">IF(A2978="","",IF(E2978="","",ROUND(+E2978*((1+D2978)^(1/12)-1),2)))</f>
        <v>#REF!</v>
      </c>
      <c r="I2978" s="662" t="e">
        <f aca="false">IF(A2978="","",+G2978-H2978)</f>
        <v>#REF!</v>
      </c>
      <c r="J2978" s="662" t="e">
        <f aca="false">IF(A2978="","",IF(#REF!="","",PMT((1+D2978)^(1/12)-1,(#REF!*12)-A2978+1,-E2978)))</f>
        <v>#REF!</v>
      </c>
    </row>
    <row r="2979" customFormat="false" ht="14.25" hidden="false" customHeight="false" outlineLevel="0" collapsed="false">
      <c r="A2979" s="660" t="e">
        <f aca="false">IF(A2978="","",IF(A2978=#REF!*12,"",+A2978+1))</f>
        <v>#REF!</v>
      </c>
      <c r="B2979" s="661" t="e">
        <f aca="false">IF(A2979="","",+B2978)</f>
        <v>#REF!</v>
      </c>
      <c r="C2979" s="661" t="e">
        <f aca="false">IF(A2979="","",IF(#REF!+'Plano Prestação Mensal Proposta'!A2979&gt;120,0,ROUND(IF(B2979&gt;0.045,(0.045*0.5),(0.5)*B2979),7)))</f>
        <v>#REF!</v>
      </c>
      <c r="D2979" s="661" t="e">
        <f aca="false">IF(A2979="","",+B2979-C2979)</f>
        <v>#REF!</v>
      </c>
      <c r="E2979" s="662" t="e">
        <f aca="false">IF(A2979="","",IF(F2978="","",+E2978-F2978))</f>
        <v>#REF!</v>
      </c>
      <c r="F2979" s="662" t="e">
        <f aca="false">IF(A2979="","",IF(J2979="","",+J2979-H2979))</f>
        <v>#REF!</v>
      </c>
      <c r="G2979" s="662" t="e">
        <f aca="false">IF(A2979="","",IF(E2979="","",ROUND(+E2979*((1+B2979)^(1/12)-1),2)))</f>
        <v>#REF!</v>
      </c>
      <c r="H2979" s="662" t="e">
        <f aca="false">IF(A2979="","",IF(E2979="","",ROUND(+E2979*((1+D2979)^(1/12)-1),2)))</f>
        <v>#REF!</v>
      </c>
      <c r="I2979" s="662" t="e">
        <f aca="false">IF(A2979="","",+G2979-H2979)</f>
        <v>#REF!</v>
      </c>
      <c r="J2979" s="662" t="e">
        <f aca="false">IF(A2979="","",IF(#REF!="","",PMT((1+D2979)^(1/12)-1,(#REF!*12)-A2979+1,-E2979)))</f>
        <v>#REF!</v>
      </c>
    </row>
    <row r="2980" customFormat="false" ht="14.25" hidden="false" customHeight="false" outlineLevel="0" collapsed="false">
      <c r="A2980" s="660" t="e">
        <f aca="false">IF(A2979="","",IF(A2979=#REF!*12,"",+A2979+1))</f>
        <v>#REF!</v>
      </c>
      <c r="B2980" s="661" t="e">
        <f aca="false">IF(A2980="","",+B2979)</f>
        <v>#REF!</v>
      </c>
      <c r="C2980" s="661" t="e">
        <f aca="false">IF(A2980="","",IF(#REF!+'Plano Prestação Mensal Proposta'!A2980&gt;120,0,ROUND(IF(B2980&gt;0.045,(0.045*0.5),(0.5)*B2980),7)))</f>
        <v>#REF!</v>
      </c>
      <c r="D2980" s="661" t="e">
        <f aca="false">IF(A2980="","",+B2980-C2980)</f>
        <v>#REF!</v>
      </c>
      <c r="E2980" s="662" t="e">
        <f aca="false">IF(A2980="","",IF(F2979="","",+E2979-F2979))</f>
        <v>#REF!</v>
      </c>
      <c r="F2980" s="662" t="e">
        <f aca="false">IF(A2980="","",IF(J2980="","",+J2980-H2980))</f>
        <v>#REF!</v>
      </c>
      <c r="G2980" s="662" t="e">
        <f aca="false">IF(A2980="","",IF(E2980="","",ROUND(+E2980*((1+B2980)^(1/12)-1),2)))</f>
        <v>#REF!</v>
      </c>
      <c r="H2980" s="662" t="e">
        <f aca="false">IF(A2980="","",IF(E2980="","",ROUND(+E2980*((1+D2980)^(1/12)-1),2)))</f>
        <v>#REF!</v>
      </c>
      <c r="I2980" s="662" t="e">
        <f aca="false">IF(A2980="","",+G2980-H2980)</f>
        <v>#REF!</v>
      </c>
      <c r="J2980" s="662" t="e">
        <f aca="false">IF(A2980="","",IF(#REF!="","",PMT((1+D2980)^(1/12)-1,(#REF!*12)-A2980+1,-E2980)))</f>
        <v>#REF!</v>
      </c>
    </row>
    <row r="2981" customFormat="false" ht="14.25" hidden="false" customHeight="false" outlineLevel="0" collapsed="false">
      <c r="A2981" s="660" t="e">
        <f aca="false">IF(A2980="","",IF(A2980=#REF!*12,"",+A2980+1))</f>
        <v>#REF!</v>
      </c>
      <c r="B2981" s="661" t="e">
        <f aca="false">IF(A2981="","",+B2980)</f>
        <v>#REF!</v>
      </c>
      <c r="C2981" s="661" t="e">
        <f aca="false">IF(A2981="","",IF(#REF!+'Plano Prestação Mensal Proposta'!A2981&gt;120,0,ROUND(IF(B2981&gt;0.045,(0.045*0.5),(0.5)*B2981),7)))</f>
        <v>#REF!</v>
      </c>
      <c r="D2981" s="661" t="e">
        <f aca="false">IF(A2981="","",+B2981-C2981)</f>
        <v>#REF!</v>
      </c>
      <c r="E2981" s="662" t="e">
        <f aca="false">IF(A2981="","",IF(F2980="","",+E2980-F2980))</f>
        <v>#REF!</v>
      </c>
      <c r="F2981" s="662" t="e">
        <f aca="false">IF(A2981="","",IF(J2981="","",+J2981-H2981))</f>
        <v>#REF!</v>
      </c>
      <c r="G2981" s="662" t="e">
        <f aca="false">IF(A2981="","",IF(E2981="","",ROUND(+E2981*((1+B2981)^(1/12)-1),2)))</f>
        <v>#REF!</v>
      </c>
      <c r="H2981" s="662" t="e">
        <f aca="false">IF(A2981="","",IF(E2981="","",ROUND(+E2981*((1+D2981)^(1/12)-1),2)))</f>
        <v>#REF!</v>
      </c>
      <c r="I2981" s="662" t="e">
        <f aca="false">IF(A2981="","",+G2981-H2981)</f>
        <v>#REF!</v>
      </c>
      <c r="J2981" s="662" t="e">
        <f aca="false">IF(A2981="","",IF(#REF!="","",PMT((1+D2981)^(1/12)-1,(#REF!*12)-A2981+1,-E2981)))</f>
        <v>#REF!</v>
      </c>
    </row>
    <row r="2982" customFormat="false" ht="14.25" hidden="false" customHeight="false" outlineLevel="0" collapsed="false">
      <c r="A2982" s="660" t="e">
        <f aca="false">IF(A2981="","",IF(A2981=#REF!*12,"",+A2981+1))</f>
        <v>#REF!</v>
      </c>
      <c r="B2982" s="661" t="e">
        <f aca="false">IF(A2982="","",+B2981)</f>
        <v>#REF!</v>
      </c>
      <c r="C2982" s="661" t="e">
        <f aca="false">IF(A2982="","",IF(#REF!+'Plano Prestação Mensal Proposta'!A2982&gt;120,0,ROUND(IF(B2982&gt;0.045,(0.045*0.5),(0.5)*B2982),7)))</f>
        <v>#REF!</v>
      </c>
      <c r="D2982" s="661" t="e">
        <f aca="false">IF(A2982="","",+B2982-C2982)</f>
        <v>#REF!</v>
      </c>
      <c r="E2982" s="662" t="e">
        <f aca="false">IF(A2982="","",IF(F2981="","",+E2981-F2981))</f>
        <v>#REF!</v>
      </c>
      <c r="F2982" s="662" t="e">
        <f aca="false">IF(A2982="","",IF(J2982="","",+J2982-H2982))</f>
        <v>#REF!</v>
      </c>
      <c r="G2982" s="662" t="e">
        <f aca="false">IF(A2982="","",IF(E2982="","",ROUND(+E2982*((1+B2982)^(1/12)-1),2)))</f>
        <v>#REF!</v>
      </c>
      <c r="H2982" s="662" t="e">
        <f aca="false">IF(A2982="","",IF(E2982="","",ROUND(+E2982*((1+D2982)^(1/12)-1),2)))</f>
        <v>#REF!</v>
      </c>
      <c r="I2982" s="662" t="e">
        <f aca="false">IF(A2982="","",+G2982-H2982)</f>
        <v>#REF!</v>
      </c>
      <c r="J2982" s="662" t="e">
        <f aca="false">IF(A2982="","",IF(#REF!="","",PMT((1+D2982)^(1/12)-1,(#REF!*12)-A2982+1,-E2982)))</f>
        <v>#REF!</v>
      </c>
    </row>
    <row r="2983" customFormat="false" ht="14.25" hidden="false" customHeight="false" outlineLevel="0" collapsed="false">
      <c r="A2983" s="660" t="e">
        <f aca="false">IF(A2982="","",IF(A2982=#REF!*12,"",+A2982+1))</f>
        <v>#REF!</v>
      </c>
      <c r="B2983" s="661" t="e">
        <f aca="false">IF(A2983="","",+B2982)</f>
        <v>#REF!</v>
      </c>
      <c r="C2983" s="661" t="e">
        <f aca="false">IF(A2983="","",IF(#REF!+'Plano Prestação Mensal Proposta'!A2983&gt;120,0,ROUND(IF(B2983&gt;0.045,(0.045*0.5),(0.5)*B2983),7)))</f>
        <v>#REF!</v>
      </c>
      <c r="D2983" s="661" t="e">
        <f aca="false">IF(A2983="","",+B2983-C2983)</f>
        <v>#REF!</v>
      </c>
      <c r="E2983" s="662" t="e">
        <f aca="false">IF(A2983="","",IF(F2982="","",+E2982-F2982))</f>
        <v>#REF!</v>
      </c>
      <c r="F2983" s="662" t="e">
        <f aca="false">IF(A2983="","",IF(J2983="","",+J2983-H2983))</f>
        <v>#REF!</v>
      </c>
      <c r="G2983" s="662" t="e">
        <f aca="false">IF(A2983="","",IF(E2983="","",ROUND(+E2983*((1+B2983)^(1/12)-1),2)))</f>
        <v>#REF!</v>
      </c>
      <c r="H2983" s="662" t="e">
        <f aca="false">IF(A2983="","",IF(E2983="","",ROUND(+E2983*((1+D2983)^(1/12)-1),2)))</f>
        <v>#REF!</v>
      </c>
      <c r="I2983" s="662" t="e">
        <f aca="false">IF(A2983="","",+G2983-H2983)</f>
        <v>#REF!</v>
      </c>
      <c r="J2983" s="662" t="e">
        <f aca="false">IF(A2983="","",IF(#REF!="","",PMT((1+D2983)^(1/12)-1,(#REF!*12)-A2983+1,-E2983)))</f>
        <v>#REF!</v>
      </c>
    </row>
    <row r="2984" customFormat="false" ht="14.25" hidden="false" customHeight="false" outlineLevel="0" collapsed="false">
      <c r="A2984" s="660" t="e">
        <f aca="false">IF(A2983="","",IF(A2983=#REF!*12,"",+A2983+1))</f>
        <v>#REF!</v>
      </c>
      <c r="B2984" s="661" t="e">
        <f aca="false">IF(A2984="","",+B2983)</f>
        <v>#REF!</v>
      </c>
      <c r="C2984" s="661" t="e">
        <f aca="false">IF(A2984="","",IF(#REF!+'Plano Prestação Mensal Proposta'!A2984&gt;120,0,ROUND(IF(B2984&gt;0.045,(0.045*0.5),(0.5)*B2984),7)))</f>
        <v>#REF!</v>
      </c>
      <c r="D2984" s="661" t="e">
        <f aca="false">IF(A2984="","",+B2984-C2984)</f>
        <v>#REF!</v>
      </c>
      <c r="E2984" s="662" t="e">
        <f aca="false">IF(A2984="","",IF(F2983="","",+E2983-F2983))</f>
        <v>#REF!</v>
      </c>
      <c r="F2984" s="662" t="e">
        <f aca="false">IF(A2984="","",IF(J2984="","",+J2984-H2984))</f>
        <v>#REF!</v>
      </c>
      <c r="G2984" s="662" t="e">
        <f aca="false">IF(A2984="","",IF(E2984="","",ROUND(+E2984*((1+B2984)^(1/12)-1),2)))</f>
        <v>#REF!</v>
      </c>
      <c r="H2984" s="662" t="e">
        <f aca="false">IF(A2984="","",IF(E2984="","",ROUND(+E2984*((1+D2984)^(1/12)-1),2)))</f>
        <v>#REF!</v>
      </c>
      <c r="I2984" s="662" t="e">
        <f aca="false">IF(A2984="","",+G2984-H2984)</f>
        <v>#REF!</v>
      </c>
      <c r="J2984" s="662" t="e">
        <f aca="false">IF(A2984="","",IF(#REF!="","",PMT((1+D2984)^(1/12)-1,(#REF!*12)-A2984+1,-E2984)))</f>
        <v>#REF!</v>
      </c>
    </row>
    <row r="2985" customFormat="false" ht="14.25" hidden="false" customHeight="false" outlineLevel="0" collapsed="false">
      <c r="A2985" s="660" t="e">
        <f aca="false">IF(A2984="","",IF(A2984=#REF!*12,"",+A2984+1))</f>
        <v>#REF!</v>
      </c>
      <c r="B2985" s="661" t="e">
        <f aca="false">IF(A2985="","",+B2984)</f>
        <v>#REF!</v>
      </c>
      <c r="C2985" s="661" t="e">
        <f aca="false">IF(A2985="","",IF(#REF!+'Plano Prestação Mensal Proposta'!A2985&gt;120,0,ROUND(IF(B2985&gt;0.045,(0.045*0.5),(0.5)*B2985),7)))</f>
        <v>#REF!</v>
      </c>
      <c r="D2985" s="661" t="e">
        <f aca="false">IF(A2985="","",+B2985-C2985)</f>
        <v>#REF!</v>
      </c>
      <c r="E2985" s="662" t="e">
        <f aca="false">IF(A2985="","",IF(F2984="","",+E2984-F2984))</f>
        <v>#REF!</v>
      </c>
      <c r="F2985" s="662" t="e">
        <f aca="false">IF(A2985="","",IF(J2985="","",+J2985-H2985))</f>
        <v>#REF!</v>
      </c>
      <c r="G2985" s="662" t="e">
        <f aca="false">IF(A2985="","",IF(E2985="","",ROUND(+E2985*((1+B2985)^(1/12)-1),2)))</f>
        <v>#REF!</v>
      </c>
      <c r="H2985" s="662" t="e">
        <f aca="false">IF(A2985="","",IF(E2985="","",ROUND(+E2985*((1+D2985)^(1/12)-1),2)))</f>
        <v>#REF!</v>
      </c>
      <c r="I2985" s="662" t="e">
        <f aca="false">IF(A2985="","",+G2985-H2985)</f>
        <v>#REF!</v>
      </c>
      <c r="J2985" s="662" t="e">
        <f aca="false">IF(A2985="","",IF(#REF!="","",PMT((1+D2985)^(1/12)-1,(#REF!*12)-A2985+1,-E2985)))</f>
        <v>#REF!</v>
      </c>
    </row>
    <row r="2986" customFormat="false" ht="14.25" hidden="false" customHeight="false" outlineLevel="0" collapsed="false">
      <c r="A2986" s="660" t="e">
        <f aca="false">IF(A2985="","",IF(A2985=#REF!*12,"",+A2985+1))</f>
        <v>#REF!</v>
      </c>
      <c r="B2986" s="661" t="e">
        <f aca="false">IF(A2986="","",+B2985)</f>
        <v>#REF!</v>
      </c>
      <c r="C2986" s="661" t="e">
        <f aca="false">IF(A2986="","",IF(#REF!+'Plano Prestação Mensal Proposta'!A2986&gt;120,0,ROUND(IF(B2986&gt;0.045,(0.045*0.5),(0.5)*B2986),7)))</f>
        <v>#REF!</v>
      </c>
      <c r="D2986" s="661" t="e">
        <f aca="false">IF(A2986="","",+B2986-C2986)</f>
        <v>#REF!</v>
      </c>
      <c r="E2986" s="662" t="e">
        <f aca="false">IF(A2986="","",IF(F2985="","",+E2985-F2985))</f>
        <v>#REF!</v>
      </c>
      <c r="F2986" s="662" t="e">
        <f aca="false">IF(A2986="","",IF(J2986="","",+J2986-H2986))</f>
        <v>#REF!</v>
      </c>
      <c r="G2986" s="662" t="e">
        <f aca="false">IF(A2986="","",IF(E2986="","",ROUND(+E2986*((1+B2986)^(1/12)-1),2)))</f>
        <v>#REF!</v>
      </c>
      <c r="H2986" s="662" t="e">
        <f aca="false">IF(A2986="","",IF(E2986="","",ROUND(+E2986*((1+D2986)^(1/12)-1),2)))</f>
        <v>#REF!</v>
      </c>
      <c r="I2986" s="662" t="e">
        <f aca="false">IF(A2986="","",+G2986-H2986)</f>
        <v>#REF!</v>
      </c>
      <c r="J2986" s="662" t="e">
        <f aca="false">IF(A2986="","",IF(#REF!="","",PMT((1+D2986)^(1/12)-1,(#REF!*12)-A2986+1,-E2986)))</f>
        <v>#REF!</v>
      </c>
    </row>
    <row r="2987" customFormat="false" ht="14.25" hidden="false" customHeight="false" outlineLevel="0" collapsed="false">
      <c r="A2987" s="660" t="e">
        <f aca="false">IF(A2986="","",IF(A2986=#REF!*12,"",+A2986+1))</f>
        <v>#REF!</v>
      </c>
      <c r="B2987" s="661" t="e">
        <f aca="false">IF(A2987="","",+B2986)</f>
        <v>#REF!</v>
      </c>
      <c r="C2987" s="661" t="e">
        <f aca="false">IF(A2987="","",IF(#REF!+'Plano Prestação Mensal Proposta'!A2987&gt;120,0,ROUND(IF(B2987&gt;0.045,(0.045*0.5),(0.5)*B2987),7)))</f>
        <v>#REF!</v>
      </c>
      <c r="D2987" s="661" t="e">
        <f aca="false">IF(A2987="","",+B2987-C2987)</f>
        <v>#REF!</v>
      </c>
      <c r="E2987" s="662" t="e">
        <f aca="false">IF(A2987="","",IF(F2986="","",+E2986-F2986))</f>
        <v>#REF!</v>
      </c>
      <c r="F2987" s="662" t="e">
        <f aca="false">IF(A2987="","",IF(J2987="","",+J2987-H2987))</f>
        <v>#REF!</v>
      </c>
      <c r="G2987" s="662" t="e">
        <f aca="false">IF(A2987="","",IF(E2987="","",ROUND(+E2987*((1+B2987)^(1/12)-1),2)))</f>
        <v>#REF!</v>
      </c>
      <c r="H2987" s="662" t="e">
        <f aca="false">IF(A2987="","",IF(E2987="","",ROUND(+E2987*((1+D2987)^(1/12)-1),2)))</f>
        <v>#REF!</v>
      </c>
      <c r="I2987" s="662" t="e">
        <f aca="false">IF(A2987="","",+G2987-H2987)</f>
        <v>#REF!</v>
      </c>
      <c r="J2987" s="662" t="e">
        <f aca="false">IF(A2987="","",IF(#REF!="","",PMT((1+D2987)^(1/12)-1,(#REF!*12)-A2987+1,-E2987)))</f>
        <v>#REF!</v>
      </c>
    </row>
    <row r="2988" customFormat="false" ht="14.25" hidden="false" customHeight="false" outlineLevel="0" collapsed="false">
      <c r="A2988" s="660" t="e">
        <f aca="false">IF(A2987="","",IF(A2987=#REF!*12,"",+A2987+1))</f>
        <v>#REF!</v>
      </c>
      <c r="B2988" s="661" t="e">
        <f aca="false">IF(A2988="","",+B2987)</f>
        <v>#REF!</v>
      </c>
      <c r="C2988" s="661" t="e">
        <f aca="false">IF(A2988="","",IF(#REF!+'Plano Prestação Mensal Proposta'!A2988&gt;120,0,ROUND(IF(B2988&gt;0.045,(0.045*0.5),(0.5)*B2988),7)))</f>
        <v>#REF!</v>
      </c>
      <c r="D2988" s="661" t="e">
        <f aca="false">IF(A2988="","",+B2988-C2988)</f>
        <v>#REF!</v>
      </c>
      <c r="E2988" s="662" t="e">
        <f aca="false">IF(A2988="","",IF(F2987="","",+E2987-F2987))</f>
        <v>#REF!</v>
      </c>
      <c r="F2988" s="662" t="e">
        <f aca="false">IF(A2988="","",IF(J2988="","",+J2988-H2988))</f>
        <v>#REF!</v>
      </c>
      <c r="G2988" s="662" t="e">
        <f aca="false">IF(A2988="","",IF(E2988="","",ROUND(+E2988*((1+B2988)^(1/12)-1),2)))</f>
        <v>#REF!</v>
      </c>
      <c r="H2988" s="662" t="e">
        <f aca="false">IF(A2988="","",IF(E2988="","",ROUND(+E2988*((1+D2988)^(1/12)-1),2)))</f>
        <v>#REF!</v>
      </c>
      <c r="I2988" s="662" t="e">
        <f aca="false">IF(A2988="","",+G2988-H2988)</f>
        <v>#REF!</v>
      </c>
      <c r="J2988" s="662" t="e">
        <f aca="false">IF(A2988="","",IF(#REF!="","",PMT((1+D2988)^(1/12)-1,(#REF!*12)-A2988+1,-E2988)))</f>
        <v>#REF!</v>
      </c>
    </row>
    <row r="2989" customFormat="false" ht="14.25" hidden="false" customHeight="false" outlineLevel="0" collapsed="false">
      <c r="A2989" s="660" t="e">
        <f aca="false">IF(A2988="","",IF(A2988=#REF!*12,"",+A2988+1))</f>
        <v>#REF!</v>
      </c>
      <c r="B2989" s="661" t="e">
        <f aca="false">IF(A2989="","",+B2988)</f>
        <v>#REF!</v>
      </c>
      <c r="C2989" s="661" t="e">
        <f aca="false">IF(A2989="","",IF(#REF!+'Plano Prestação Mensal Proposta'!A2989&gt;120,0,ROUND(IF(B2989&gt;0.045,(0.045*0.5),(0.5)*B2989),7)))</f>
        <v>#REF!</v>
      </c>
      <c r="D2989" s="661" t="e">
        <f aca="false">IF(A2989="","",+B2989-C2989)</f>
        <v>#REF!</v>
      </c>
      <c r="E2989" s="662" t="e">
        <f aca="false">IF(A2989="","",IF(F2988="","",+E2988-F2988))</f>
        <v>#REF!</v>
      </c>
      <c r="F2989" s="662" t="e">
        <f aca="false">IF(A2989="","",IF(J2989="","",+J2989-H2989))</f>
        <v>#REF!</v>
      </c>
      <c r="G2989" s="662" t="e">
        <f aca="false">IF(A2989="","",IF(E2989="","",ROUND(+E2989*((1+B2989)^(1/12)-1),2)))</f>
        <v>#REF!</v>
      </c>
      <c r="H2989" s="662" t="e">
        <f aca="false">IF(A2989="","",IF(E2989="","",ROUND(+E2989*((1+D2989)^(1/12)-1),2)))</f>
        <v>#REF!</v>
      </c>
      <c r="I2989" s="662" t="e">
        <f aca="false">IF(A2989="","",+G2989-H2989)</f>
        <v>#REF!</v>
      </c>
      <c r="J2989" s="662" t="e">
        <f aca="false">IF(A2989="","",IF(#REF!="","",PMT((1+D2989)^(1/12)-1,(#REF!*12)-A2989+1,-E2989)))</f>
        <v>#REF!</v>
      </c>
    </row>
    <row r="2990" customFormat="false" ht="14.25" hidden="false" customHeight="false" outlineLevel="0" collapsed="false">
      <c r="A2990" s="660" t="e">
        <f aca="false">IF(A2989="","",IF(A2989=#REF!*12,"",+A2989+1))</f>
        <v>#REF!</v>
      </c>
      <c r="B2990" s="661" t="e">
        <f aca="false">IF(A2990="","",+B2989)</f>
        <v>#REF!</v>
      </c>
      <c r="C2990" s="661" t="e">
        <f aca="false">IF(A2990="","",IF(#REF!+'Plano Prestação Mensal Proposta'!A2990&gt;120,0,ROUND(IF(B2990&gt;0.045,(0.045*0.5),(0.5)*B2990),7)))</f>
        <v>#REF!</v>
      </c>
      <c r="D2990" s="661" t="e">
        <f aca="false">IF(A2990="","",+B2990-C2990)</f>
        <v>#REF!</v>
      </c>
      <c r="E2990" s="662" t="e">
        <f aca="false">IF(A2990="","",IF(F2989="","",+E2989-F2989))</f>
        <v>#REF!</v>
      </c>
      <c r="F2990" s="662" t="e">
        <f aca="false">IF(A2990="","",IF(J2990="","",+J2990-H2990))</f>
        <v>#REF!</v>
      </c>
      <c r="G2990" s="662" t="e">
        <f aca="false">IF(A2990="","",IF(E2990="","",ROUND(+E2990*((1+B2990)^(1/12)-1),2)))</f>
        <v>#REF!</v>
      </c>
      <c r="H2990" s="662" t="e">
        <f aca="false">IF(A2990="","",IF(E2990="","",ROUND(+E2990*((1+D2990)^(1/12)-1),2)))</f>
        <v>#REF!</v>
      </c>
      <c r="I2990" s="662" t="e">
        <f aca="false">IF(A2990="","",+G2990-H2990)</f>
        <v>#REF!</v>
      </c>
      <c r="J2990" s="662" t="e">
        <f aca="false">IF(A2990="","",IF(#REF!="","",PMT((1+D2990)^(1/12)-1,(#REF!*12)-A2990+1,-E2990)))</f>
        <v>#REF!</v>
      </c>
    </row>
    <row r="2991" customFormat="false" ht="14.25" hidden="false" customHeight="false" outlineLevel="0" collapsed="false">
      <c r="A2991" s="660" t="e">
        <f aca="false">IF(A2990="","",IF(A2990=#REF!*12,"",+A2990+1))</f>
        <v>#REF!</v>
      </c>
      <c r="B2991" s="661" t="e">
        <f aca="false">IF(A2991="","",+B2990)</f>
        <v>#REF!</v>
      </c>
      <c r="C2991" s="661" t="e">
        <f aca="false">IF(A2991="","",IF(#REF!+'Plano Prestação Mensal Proposta'!A2991&gt;120,0,ROUND(IF(B2991&gt;0.045,(0.045*0.5),(0.5)*B2991),7)))</f>
        <v>#REF!</v>
      </c>
      <c r="D2991" s="661" t="e">
        <f aca="false">IF(A2991="","",+B2991-C2991)</f>
        <v>#REF!</v>
      </c>
      <c r="E2991" s="662" t="e">
        <f aca="false">IF(A2991="","",IF(F2990="","",+E2990-F2990))</f>
        <v>#REF!</v>
      </c>
      <c r="F2991" s="662" t="e">
        <f aca="false">IF(A2991="","",IF(J2991="","",+J2991-H2991))</f>
        <v>#REF!</v>
      </c>
      <c r="G2991" s="662" t="e">
        <f aca="false">IF(A2991="","",IF(E2991="","",ROUND(+E2991*((1+B2991)^(1/12)-1),2)))</f>
        <v>#REF!</v>
      </c>
      <c r="H2991" s="662" t="e">
        <f aca="false">IF(A2991="","",IF(E2991="","",ROUND(+E2991*((1+D2991)^(1/12)-1),2)))</f>
        <v>#REF!</v>
      </c>
      <c r="I2991" s="662" t="e">
        <f aca="false">IF(A2991="","",+G2991-H2991)</f>
        <v>#REF!</v>
      </c>
      <c r="J2991" s="662" t="e">
        <f aca="false">IF(A2991="","",IF(#REF!="","",PMT((1+D2991)^(1/12)-1,(#REF!*12)-A2991+1,-E2991)))</f>
        <v>#REF!</v>
      </c>
    </row>
    <row r="2992" customFormat="false" ht="14.25" hidden="false" customHeight="false" outlineLevel="0" collapsed="false">
      <c r="A2992" s="660" t="e">
        <f aca="false">IF(A2991="","",IF(A2991=#REF!*12,"",+A2991+1))</f>
        <v>#REF!</v>
      </c>
      <c r="B2992" s="661" t="e">
        <f aca="false">IF(A2992="","",+B2991)</f>
        <v>#REF!</v>
      </c>
      <c r="C2992" s="661" t="e">
        <f aca="false">IF(A2992="","",IF(#REF!+'Plano Prestação Mensal Proposta'!A2992&gt;120,0,ROUND(IF(B2992&gt;0.045,(0.045*0.5),(0.5)*B2992),7)))</f>
        <v>#REF!</v>
      </c>
      <c r="D2992" s="661" t="e">
        <f aca="false">IF(A2992="","",+B2992-C2992)</f>
        <v>#REF!</v>
      </c>
      <c r="E2992" s="662" t="e">
        <f aca="false">IF(A2992="","",IF(F2991="","",+E2991-F2991))</f>
        <v>#REF!</v>
      </c>
      <c r="F2992" s="662" t="e">
        <f aca="false">IF(A2992="","",IF(J2992="","",+J2992-H2992))</f>
        <v>#REF!</v>
      </c>
      <c r="G2992" s="662" t="e">
        <f aca="false">IF(A2992="","",IF(E2992="","",ROUND(+E2992*((1+B2992)^(1/12)-1),2)))</f>
        <v>#REF!</v>
      </c>
      <c r="H2992" s="662" t="e">
        <f aca="false">IF(A2992="","",IF(E2992="","",ROUND(+E2992*((1+D2992)^(1/12)-1),2)))</f>
        <v>#REF!</v>
      </c>
      <c r="I2992" s="662" t="e">
        <f aca="false">IF(A2992="","",+G2992-H2992)</f>
        <v>#REF!</v>
      </c>
      <c r="J2992" s="662" t="e">
        <f aca="false">IF(A2992="","",IF(#REF!="","",PMT((1+D2992)^(1/12)-1,(#REF!*12)-A2992+1,-E2992)))</f>
        <v>#REF!</v>
      </c>
    </row>
    <row r="2993" customFormat="false" ht="14.25" hidden="false" customHeight="false" outlineLevel="0" collapsed="false">
      <c r="A2993" s="660" t="e">
        <f aca="false">IF(A2992="","",IF(A2992=#REF!*12,"",+A2992+1))</f>
        <v>#REF!</v>
      </c>
      <c r="B2993" s="661" t="e">
        <f aca="false">IF(A2993="","",+B2992)</f>
        <v>#REF!</v>
      </c>
      <c r="C2993" s="661" t="e">
        <f aca="false">IF(A2993="","",IF(#REF!+'Plano Prestação Mensal Proposta'!A2993&gt;120,0,ROUND(IF(B2993&gt;0.045,(0.045*0.5),(0.5)*B2993),7)))</f>
        <v>#REF!</v>
      </c>
      <c r="D2993" s="661" t="e">
        <f aca="false">IF(A2993="","",+B2993-C2993)</f>
        <v>#REF!</v>
      </c>
      <c r="E2993" s="662" t="e">
        <f aca="false">IF(A2993="","",IF(F2992="","",+E2992-F2992))</f>
        <v>#REF!</v>
      </c>
      <c r="F2993" s="662" t="e">
        <f aca="false">IF(A2993="","",IF(J2993="","",+J2993-H2993))</f>
        <v>#REF!</v>
      </c>
      <c r="G2993" s="662" t="e">
        <f aca="false">IF(A2993="","",IF(E2993="","",ROUND(+E2993*((1+B2993)^(1/12)-1),2)))</f>
        <v>#REF!</v>
      </c>
      <c r="H2993" s="662" t="e">
        <f aca="false">IF(A2993="","",IF(E2993="","",ROUND(+E2993*((1+D2993)^(1/12)-1),2)))</f>
        <v>#REF!</v>
      </c>
      <c r="I2993" s="662" t="e">
        <f aca="false">IF(A2993="","",+G2993-H2993)</f>
        <v>#REF!</v>
      </c>
      <c r="J2993" s="662" t="e">
        <f aca="false">IF(A2993="","",IF(#REF!="","",PMT((1+D2993)^(1/12)-1,(#REF!*12)-A2993+1,-E2993)))</f>
        <v>#REF!</v>
      </c>
    </row>
    <row r="2994" customFormat="false" ht="14.25" hidden="false" customHeight="false" outlineLevel="0" collapsed="false">
      <c r="A2994" s="660" t="e">
        <f aca="false">IF(A2993="","",IF(A2993=#REF!*12,"",+A2993+1))</f>
        <v>#REF!</v>
      </c>
      <c r="B2994" s="661" t="e">
        <f aca="false">IF(A2994="","",+B2993)</f>
        <v>#REF!</v>
      </c>
      <c r="C2994" s="661" t="e">
        <f aca="false">IF(A2994="","",IF(#REF!+'Plano Prestação Mensal Proposta'!A2994&gt;120,0,ROUND(IF(B2994&gt;0.045,(0.045*0.5),(0.5)*B2994),7)))</f>
        <v>#REF!</v>
      </c>
      <c r="D2994" s="661" t="e">
        <f aca="false">IF(A2994="","",+B2994-C2994)</f>
        <v>#REF!</v>
      </c>
      <c r="E2994" s="662" t="e">
        <f aca="false">IF(A2994="","",IF(F2993="","",+E2993-F2993))</f>
        <v>#REF!</v>
      </c>
      <c r="F2994" s="662" t="e">
        <f aca="false">IF(A2994="","",IF(J2994="","",+J2994-H2994))</f>
        <v>#REF!</v>
      </c>
      <c r="G2994" s="662" t="e">
        <f aca="false">IF(A2994="","",IF(E2994="","",ROUND(+E2994*((1+B2994)^(1/12)-1),2)))</f>
        <v>#REF!</v>
      </c>
      <c r="H2994" s="662" t="e">
        <f aca="false">IF(A2994="","",IF(E2994="","",ROUND(+E2994*((1+D2994)^(1/12)-1),2)))</f>
        <v>#REF!</v>
      </c>
      <c r="I2994" s="662" t="e">
        <f aca="false">IF(A2994="","",+G2994-H2994)</f>
        <v>#REF!</v>
      </c>
      <c r="J2994" s="662" t="e">
        <f aca="false">IF(A2994="","",IF(#REF!="","",PMT((1+D2994)^(1/12)-1,(#REF!*12)-A2994+1,-E2994)))</f>
        <v>#REF!</v>
      </c>
    </row>
    <row r="2995" customFormat="false" ht="14.25" hidden="false" customHeight="false" outlineLevel="0" collapsed="false">
      <c r="A2995" s="660" t="e">
        <f aca="false">IF(A2994="","",IF(A2994=#REF!*12,"",+A2994+1))</f>
        <v>#REF!</v>
      </c>
      <c r="B2995" s="661" t="e">
        <f aca="false">IF(A2995="","",+B2994)</f>
        <v>#REF!</v>
      </c>
      <c r="C2995" s="661" t="e">
        <f aca="false">IF(A2995="","",IF(#REF!+'Plano Prestação Mensal Proposta'!A2995&gt;120,0,ROUND(IF(B2995&gt;0.045,(0.045*0.5),(0.5)*B2995),7)))</f>
        <v>#REF!</v>
      </c>
      <c r="D2995" s="661" t="e">
        <f aca="false">IF(A2995="","",+B2995-C2995)</f>
        <v>#REF!</v>
      </c>
      <c r="E2995" s="662" t="e">
        <f aca="false">IF(A2995="","",IF(F2994="","",+E2994-F2994))</f>
        <v>#REF!</v>
      </c>
      <c r="F2995" s="662" t="e">
        <f aca="false">IF(A2995="","",IF(J2995="","",+J2995-H2995))</f>
        <v>#REF!</v>
      </c>
      <c r="G2995" s="662" t="e">
        <f aca="false">IF(A2995="","",IF(E2995="","",ROUND(+E2995*((1+B2995)^(1/12)-1),2)))</f>
        <v>#REF!</v>
      </c>
      <c r="H2995" s="662" t="e">
        <f aca="false">IF(A2995="","",IF(E2995="","",ROUND(+E2995*((1+D2995)^(1/12)-1),2)))</f>
        <v>#REF!</v>
      </c>
      <c r="I2995" s="662" t="e">
        <f aca="false">IF(A2995="","",+G2995-H2995)</f>
        <v>#REF!</v>
      </c>
      <c r="J2995" s="662" t="e">
        <f aca="false">IF(A2995="","",IF(#REF!="","",PMT((1+D2995)^(1/12)-1,(#REF!*12)-A2995+1,-E2995)))</f>
        <v>#REF!</v>
      </c>
    </row>
    <row r="2996" customFormat="false" ht="14.25" hidden="false" customHeight="false" outlineLevel="0" collapsed="false">
      <c r="A2996" s="660" t="e">
        <f aca="false">IF(A2995="","",IF(A2995=#REF!*12,"",+A2995+1))</f>
        <v>#REF!</v>
      </c>
      <c r="B2996" s="661" t="e">
        <f aca="false">IF(A2996="","",+B2995)</f>
        <v>#REF!</v>
      </c>
      <c r="C2996" s="661" t="e">
        <f aca="false">IF(A2996="","",IF(#REF!+'Plano Prestação Mensal Proposta'!A2996&gt;120,0,ROUND(IF(B2996&gt;0.045,(0.045*0.5),(0.5)*B2996),7)))</f>
        <v>#REF!</v>
      </c>
      <c r="D2996" s="661" t="e">
        <f aca="false">IF(A2996="","",+B2996-C2996)</f>
        <v>#REF!</v>
      </c>
      <c r="E2996" s="662" t="e">
        <f aca="false">IF(A2996="","",IF(F2995="","",+E2995-F2995))</f>
        <v>#REF!</v>
      </c>
      <c r="F2996" s="662" t="e">
        <f aca="false">IF(A2996="","",IF(J2996="","",+J2996-H2996))</f>
        <v>#REF!</v>
      </c>
      <c r="G2996" s="662" t="e">
        <f aca="false">IF(A2996="","",IF(E2996="","",ROUND(+E2996*((1+B2996)^(1/12)-1),2)))</f>
        <v>#REF!</v>
      </c>
      <c r="H2996" s="662" t="e">
        <f aca="false">IF(A2996="","",IF(E2996="","",ROUND(+E2996*((1+D2996)^(1/12)-1),2)))</f>
        <v>#REF!</v>
      </c>
      <c r="I2996" s="662" t="e">
        <f aca="false">IF(A2996="","",+G2996-H2996)</f>
        <v>#REF!</v>
      </c>
      <c r="J2996" s="662" t="e">
        <f aca="false">IF(A2996="","",IF(#REF!="","",PMT((1+D2996)^(1/12)-1,(#REF!*12)-A2996+1,-E2996)))</f>
        <v>#REF!</v>
      </c>
    </row>
    <row r="2997" customFormat="false" ht="14.25" hidden="false" customHeight="false" outlineLevel="0" collapsed="false">
      <c r="A2997" s="660" t="e">
        <f aca="false">IF(A2996="","",IF(A2996=#REF!*12,"",+A2996+1))</f>
        <v>#REF!</v>
      </c>
      <c r="B2997" s="661" t="e">
        <f aca="false">IF(A2997="","",+B2996)</f>
        <v>#REF!</v>
      </c>
      <c r="C2997" s="661" t="e">
        <f aca="false">IF(A2997="","",IF(#REF!+'Plano Prestação Mensal Proposta'!A2997&gt;120,0,ROUND(IF(B2997&gt;0.045,(0.045*0.5),(0.5)*B2997),7)))</f>
        <v>#REF!</v>
      </c>
      <c r="D2997" s="661" t="e">
        <f aca="false">IF(A2997="","",+B2997-C2997)</f>
        <v>#REF!</v>
      </c>
      <c r="E2997" s="662" t="e">
        <f aca="false">IF(A2997="","",IF(F2996="","",+E2996-F2996))</f>
        <v>#REF!</v>
      </c>
      <c r="F2997" s="662" t="e">
        <f aca="false">IF(A2997="","",IF(J2997="","",+J2997-H2997))</f>
        <v>#REF!</v>
      </c>
      <c r="G2997" s="662" t="e">
        <f aca="false">IF(A2997="","",IF(E2997="","",ROUND(+E2997*((1+B2997)^(1/12)-1),2)))</f>
        <v>#REF!</v>
      </c>
      <c r="H2997" s="662" t="e">
        <f aca="false">IF(A2997="","",IF(E2997="","",ROUND(+E2997*((1+D2997)^(1/12)-1),2)))</f>
        <v>#REF!</v>
      </c>
      <c r="I2997" s="662" t="e">
        <f aca="false">IF(A2997="","",+G2997-H2997)</f>
        <v>#REF!</v>
      </c>
      <c r="J2997" s="662" t="e">
        <f aca="false">IF(A2997="","",IF(#REF!="","",PMT((1+D2997)^(1/12)-1,(#REF!*12)-A2997+1,-E2997)))</f>
        <v>#REF!</v>
      </c>
    </row>
    <row r="2998" customFormat="false" ht="14.25" hidden="false" customHeight="false" outlineLevel="0" collapsed="false">
      <c r="A2998" s="660" t="e">
        <f aca="false">IF(A2997="","",IF(A2997=#REF!*12,"",+A2997+1))</f>
        <v>#REF!</v>
      </c>
      <c r="B2998" s="661" t="e">
        <f aca="false">IF(A2998="","",+B2997)</f>
        <v>#REF!</v>
      </c>
      <c r="C2998" s="661" t="e">
        <f aca="false">IF(A2998="","",IF(#REF!+'Plano Prestação Mensal Proposta'!A2998&gt;120,0,ROUND(IF(B2998&gt;0.045,(0.045*0.5),(0.5)*B2998),7)))</f>
        <v>#REF!</v>
      </c>
      <c r="D2998" s="661" t="e">
        <f aca="false">IF(A2998="","",+B2998-C2998)</f>
        <v>#REF!</v>
      </c>
      <c r="E2998" s="662" t="e">
        <f aca="false">IF(A2998="","",IF(F2997="","",+E2997-F2997))</f>
        <v>#REF!</v>
      </c>
      <c r="F2998" s="662" t="e">
        <f aca="false">IF(A2998="","",IF(J2998="","",+J2998-H2998))</f>
        <v>#REF!</v>
      </c>
      <c r="G2998" s="662" t="e">
        <f aca="false">IF(A2998="","",IF(E2998="","",ROUND(+E2998*((1+B2998)^(1/12)-1),2)))</f>
        <v>#REF!</v>
      </c>
      <c r="H2998" s="662" t="e">
        <f aca="false">IF(A2998="","",IF(E2998="","",ROUND(+E2998*((1+D2998)^(1/12)-1),2)))</f>
        <v>#REF!</v>
      </c>
      <c r="I2998" s="662" t="e">
        <f aca="false">IF(A2998="","",+G2998-H2998)</f>
        <v>#REF!</v>
      </c>
      <c r="J2998" s="662" t="e">
        <f aca="false">IF(A2998="","",IF(#REF!="","",PMT((1+D2998)^(1/12)-1,(#REF!*12)-A2998+1,-E2998)))</f>
        <v>#REF!</v>
      </c>
    </row>
    <row r="2999" customFormat="false" ht="14.25" hidden="false" customHeight="false" outlineLevel="0" collapsed="false">
      <c r="A2999" s="660" t="e">
        <f aca="false">IF(A2998="","",IF(A2998=#REF!*12,"",+A2998+1))</f>
        <v>#REF!</v>
      </c>
      <c r="B2999" s="661" t="e">
        <f aca="false">IF(A2999="","",+B2998)</f>
        <v>#REF!</v>
      </c>
      <c r="C2999" s="661" t="e">
        <f aca="false">IF(A2999="","",IF(#REF!+'Plano Prestação Mensal Proposta'!A2999&gt;120,0,ROUND(IF(B2999&gt;0.045,(0.045*0.5),(0.5)*B2999),7)))</f>
        <v>#REF!</v>
      </c>
      <c r="D2999" s="661" t="e">
        <f aca="false">IF(A2999="","",+B2999-C2999)</f>
        <v>#REF!</v>
      </c>
      <c r="E2999" s="662" t="e">
        <f aca="false">IF(A2999="","",IF(F2998="","",+E2998-F2998))</f>
        <v>#REF!</v>
      </c>
      <c r="F2999" s="662" t="e">
        <f aca="false">IF(A2999="","",IF(J2999="","",+J2999-H2999))</f>
        <v>#REF!</v>
      </c>
      <c r="G2999" s="662" t="e">
        <f aca="false">IF(A2999="","",IF(E2999="","",ROUND(+E2999*((1+B2999)^(1/12)-1),2)))</f>
        <v>#REF!</v>
      </c>
      <c r="H2999" s="662" t="e">
        <f aca="false">IF(A2999="","",IF(E2999="","",ROUND(+E2999*((1+D2999)^(1/12)-1),2)))</f>
        <v>#REF!</v>
      </c>
      <c r="I2999" s="662" t="e">
        <f aca="false">IF(A2999="","",+G2999-H2999)</f>
        <v>#REF!</v>
      </c>
      <c r="J2999" s="662" t="e">
        <f aca="false">IF(A2999="","",IF(#REF!="","",PMT((1+D2999)^(1/12)-1,(#REF!*12)-A2999+1,-E2999)))</f>
        <v>#REF!</v>
      </c>
    </row>
    <row r="3000" customFormat="false" ht="14.25" hidden="false" customHeight="false" outlineLevel="0" collapsed="false">
      <c r="A3000" s="660" t="e">
        <f aca="false">IF(A2999="","",IF(A2999=#REF!*12,"",+A2999+1))</f>
        <v>#REF!</v>
      </c>
      <c r="B3000" s="661" t="e">
        <f aca="false">IF(A3000="","",+B2999)</f>
        <v>#REF!</v>
      </c>
      <c r="C3000" s="661" t="e">
        <f aca="false">IF(A3000="","",IF(#REF!+'Plano Prestação Mensal Proposta'!A3000&gt;120,0,ROUND(IF(B3000&gt;0.045,(0.045*0.5),(0.5)*B3000),7)))</f>
        <v>#REF!</v>
      </c>
      <c r="D3000" s="661" t="e">
        <f aca="false">IF(A3000="","",+B3000-C3000)</f>
        <v>#REF!</v>
      </c>
      <c r="E3000" s="662" t="e">
        <f aca="false">IF(A3000="","",IF(F2999="","",+E2999-F2999))</f>
        <v>#REF!</v>
      </c>
      <c r="F3000" s="662" t="e">
        <f aca="false">IF(A3000="","",IF(J3000="","",+J3000-H3000))</f>
        <v>#REF!</v>
      </c>
      <c r="G3000" s="662" t="e">
        <f aca="false">IF(A3000="","",IF(E3000="","",ROUND(+E3000*((1+B3000)^(1/12)-1),2)))</f>
        <v>#REF!</v>
      </c>
      <c r="H3000" s="662" t="e">
        <f aca="false">IF(A3000="","",IF(E3000="","",ROUND(+E3000*((1+D3000)^(1/12)-1),2)))</f>
        <v>#REF!</v>
      </c>
      <c r="I3000" s="662" t="e">
        <f aca="false">IF(A3000="","",+G3000-H3000)</f>
        <v>#REF!</v>
      </c>
      <c r="J3000" s="662" t="e">
        <f aca="false">IF(A3000="","",IF(#REF!="","",PMT((1+D3000)^(1/12)-1,(#REF!*12)-A3000+1,-E3000)))</f>
        <v>#REF!</v>
      </c>
    </row>
    <row r="3001" customFormat="false" ht="14.25" hidden="false" customHeight="false" outlineLevel="0" collapsed="false">
      <c r="A3001" s="660" t="e">
        <f aca="false">IF(A3000="","",IF(A3000=#REF!*12,"",+A3000+1))</f>
        <v>#REF!</v>
      </c>
      <c r="B3001" s="661" t="e">
        <f aca="false">IF(A3001="","",+B3000)</f>
        <v>#REF!</v>
      </c>
      <c r="C3001" s="661" t="e">
        <f aca="false">IF(A3001="","",IF(#REF!+'Plano Prestação Mensal Proposta'!A3001&gt;120,0,ROUND(IF(B3001&gt;0.045,(0.045*0.5),(0.5)*B3001),7)))</f>
        <v>#REF!</v>
      </c>
      <c r="D3001" s="661" t="e">
        <f aca="false">IF(A3001="","",+B3001-C3001)</f>
        <v>#REF!</v>
      </c>
      <c r="E3001" s="662" t="e">
        <f aca="false">IF(A3001="","",IF(F3000="","",+E3000-F3000))</f>
        <v>#REF!</v>
      </c>
      <c r="F3001" s="662" t="e">
        <f aca="false">IF(A3001="","",IF(J3001="","",+J3001-H3001))</f>
        <v>#REF!</v>
      </c>
      <c r="G3001" s="662" t="e">
        <f aca="false">IF(A3001="","",IF(E3001="","",ROUND(+E3001*((1+B3001)^(1/12)-1),2)))</f>
        <v>#REF!</v>
      </c>
      <c r="H3001" s="662" t="e">
        <f aca="false">IF(A3001="","",IF(E3001="","",ROUND(+E3001*((1+D3001)^(1/12)-1),2)))</f>
        <v>#REF!</v>
      </c>
      <c r="I3001" s="662" t="e">
        <f aca="false">IF(A3001="","",+G3001-H3001)</f>
        <v>#REF!</v>
      </c>
      <c r="J3001" s="662" t="e">
        <f aca="false">IF(A3001="","",IF(#REF!="","",PMT((1+D3001)^(1/12)-1,(#REF!*12)-A3001+1,-E3001)))</f>
        <v>#REF!</v>
      </c>
    </row>
    <row r="3002" customFormat="false" ht="14.25" hidden="false" customHeight="false" outlineLevel="0" collapsed="false">
      <c r="A3002" s="660" t="e">
        <f aca="false">IF(A3001="","",IF(A3001=#REF!*12,"",+A3001+1))</f>
        <v>#REF!</v>
      </c>
      <c r="B3002" s="661" t="e">
        <f aca="false">IF(A3002="","",+B3001)</f>
        <v>#REF!</v>
      </c>
      <c r="C3002" s="661" t="e">
        <f aca="false">IF(A3002="","",IF(#REF!+'Plano Prestação Mensal Proposta'!A3002&gt;120,0,ROUND(IF(B3002&gt;0.045,(0.045*0.5),(0.5)*B3002),7)))</f>
        <v>#REF!</v>
      </c>
      <c r="D3002" s="661" t="e">
        <f aca="false">IF(A3002="","",+B3002-C3002)</f>
        <v>#REF!</v>
      </c>
      <c r="E3002" s="662" t="e">
        <f aca="false">IF(A3002="","",IF(F3001="","",+E3001-F3001))</f>
        <v>#REF!</v>
      </c>
      <c r="F3002" s="662" t="e">
        <f aca="false">IF(A3002="","",IF(J3002="","",+J3002-H3002))</f>
        <v>#REF!</v>
      </c>
      <c r="G3002" s="662" t="e">
        <f aca="false">IF(A3002="","",IF(E3002="","",ROUND(+E3002*((1+B3002)^(1/12)-1),2)))</f>
        <v>#REF!</v>
      </c>
      <c r="H3002" s="662" t="e">
        <f aca="false">IF(A3002="","",IF(E3002="","",ROUND(+E3002*((1+D3002)^(1/12)-1),2)))</f>
        <v>#REF!</v>
      </c>
      <c r="I3002" s="662" t="e">
        <f aca="false">IF(A3002="","",+G3002-H3002)</f>
        <v>#REF!</v>
      </c>
      <c r="J3002" s="662" t="e">
        <f aca="false">IF(A3002="","",IF(#REF!="","",PMT((1+D3002)^(1/12)-1,(#REF!*12)-A3002+1,-E3002)))</f>
        <v>#REF!</v>
      </c>
    </row>
    <row r="3003" customFormat="false" ht="14.25" hidden="false" customHeight="false" outlineLevel="0" collapsed="false">
      <c r="A3003" s="660" t="e">
        <f aca="false">IF(A3002="","",IF(A3002=#REF!*12,"",+A3002+1))</f>
        <v>#REF!</v>
      </c>
      <c r="B3003" s="661" t="e">
        <f aca="false">IF(A3003="","",+B3002)</f>
        <v>#REF!</v>
      </c>
      <c r="C3003" s="661" t="e">
        <f aca="false">IF(A3003="","",IF(#REF!+'Plano Prestação Mensal Proposta'!A3003&gt;120,0,ROUND(IF(B3003&gt;0.045,(0.045*0.5),(0.5)*B3003),7)))</f>
        <v>#REF!</v>
      </c>
      <c r="D3003" s="661" t="e">
        <f aca="false">IF(A3003="","",+B3003-C3003)</f>
        <v>#REF!</v>
      </c>
      <c r="E3003" s="662" t="e">
        <f aca="false">IF(A3003="","",IF(F3002="","",+E3002-F3002))</f>
        <v>#REF!</v>
      </c>
      <c r="F3003" s="662" t="e">
        <f aca="false">IF(A3003="","",IF(J3003="","",+J3003-H3003))</f>
        <v>#REF!</v>
      </c>
      <c r="G3003" s="662" t="e">
        <f aca="false">IF(A3003="","",IF(E3003="","",ROUND(+E3003*((1+B3003)^(1/12)-1),2)))</f>
        <v>#REF!</v>
      </c>
      <c r="H3003" s="662" t="e">
        <f aca="false">IF(A3003="","",IF(E3003="","",ROUND(+E3003*((1+D3003)^(1/12)-1),2)))</f>
        <v>#REF!</v>
      </c>
      <c r="I3003" s="662" t="e">
        <f aca="false">IF(A3003="","",+G3003-H3003)</f>
        <v>#REF!</v>
      </c>
      <c r="J3003" s="662" t="e">
        <f aca="false">IF(A3003="","",IF(#REF!="","",PMT((1+D3003)^(1/12)-1,(#REF!*12)-A3003+1,-E3003)))</f>
        <v>#REF!</v>
      </c>
    </row>
    <row r="3004" customFormat="false" ht="14.25" hidden="false" customHeight="false" outlineLevel="0" collapsed="false">
      <c r="A3004" s="660" t="e">
        <f aca="false">IF(A3003="","",IF(A3003=#REF!*12,"",+A3003+1))</f>
        <v>#REF!</v>
      </c>
      <c r="B3004" s="661" t="e">
        <f aca="false">IF(A3004="","",+B3003)</f>
        <v>#REF!</v>
      </c>
      <c r="C3004" s="661" t="e">
        <f aca="false">IF(A3004="","",IF(#REF!+'Plano Prestação Mensal Proposta'!A3004&gt;120,0,ROUND(IF(B3004&gt;0.045,(0.045*0.5),(0.5)*B3004),7)))</f>
        <v>#REF!</v>
      </c>
      <c r="D3004" s="661" t="e">
        <f aca="false">IF(A3004="","",+B3004-C3004)</f>
        <v>#REF!</v>
      </c>
      <c r="E3004" s="662" t="e">
        <f aca="false">IF(A3004="","",IF(F3003="","",+E3003-F3003))</f>
        <v>#REF!</v>
      </c>
      <c r="F3004" s="662" t="e">
        <f aca="false">IF(A3004="","",IF(J3004="","",+J3004-H3004))</f>
        <v>#REF!</v>
      </c>
      <c r="G3004" s="662" t="e">
        <f aca="false">IF(A3004="","",IF(E3004="","",ROUND(+E3004*((1+B3004)^(1/12)-1),2)))</f>
        <v>#REF!</v>
      </c>
      <c r="H3004" s="662" t="e">
        <f aca="false">IF(A3004="","",IF(E3004="","",ROUND(+E3004*((1+D3004)^(1/12)-1),2)))</f>
        <v>#REF!</v>
      </c>
      <c r="I3004" s="662" t="e">
        <f aca="false">IF(A3004="","",+G3004-H3004)</f>
        <v>#REF!</v>
      </c>
      <c r="J3004" s="662" t="e">
        <f aca="false">IF(A3004="","",IF(#REF!="","",PMT((1+D3004)^(1/12)-1,(#REF!*12)-A3004+1,-E3004)))</f>
        <v>#REF!</v>
      </c>
    </row>
    <row r="3005" customFormat="false" ht="14.25" hidden="false" customHeight="false" outlineLevel="0" collapsed="false">
      <c r="A3005" s="660" t="e">
        <f aca="false">IF(A3004="","",IF(A3004=#REF!*12,"",+A3004+1))</f>
        <v>#REF!</v>
      </c>
      <c r="B3005" s="661" t="e">
        <f aca="false">IF(A3005="","",+B3004)</f>
        <v>#REF!</v>
      </c>
      <c r="C3005" s="661" t="e">
        <f aca="false">IF(A3005="","",IF(#REF!+'Plano Prestação Mensal Proposta'!A3005&gt;120,0,ROUND(IF(B3005&gt;0.045,(0.045*0.5),(0.5)*B3005),7)))</f>
        <v>#REF!</v>
      </c>
      <c r="D3005" s="661" t="e">
        <f aca="false">IF(A3005="","",+B3005-C3005)</f>
        <v>#REF!</v>
      </c>
      <c r="E3005" s="662" t="e">
        <f aca="false">IF(A3005="","",IF(F3004="","",+E3004-F3004))</f>
        <v>#REF!</v>
      </c>
      <c r="F3005" s="662" t="e">
        <f aca="false">IF(A3005="","",IF(J3005="","",+J3005-H3005))</f>
        <v>#REF!</v>
      </c>
      <c r="G3005" s="662" t="e">
        <f aca="false">IF(A3005="","",IF(E3005="","",ROUND(+E3005*((1+B3005)^(1/12)-1),2)))</f>
        <v>#REF!</v>
      </c>
      <c r="H3005" s="662" t="e">
        <f aca="false">IF(A3005="","",IF(E3005="","",ROUND(+E3005*((1+D3005)^(1/12)-1),2)))</f>
        <v>#REF!</v>
      </c>
      <c r="I3005" s="662" t="e">
        <f aca="false">IF(A3005="","",+G3005-H3005)</f>
        <v>#REF!</v>
      </c>
      <c r="J3005" s="662" t="e">
        <f aca="false">IF(A3005="","",IF(#REF!="","",PMT((1+D3005)^(1/12)-1,(#REF!*12)-A3005+1,-E3005)))</f>
        <v>#REF!</v>
      </c>
    </row>
    <row r="3006" customFormat="false" ht="14.25" hidden="false" customHeight="false" outlineLevel="0" collapsed="false">
      <c r="A3006" s="660" t="e">
        <f aca="false">IF(A3005="","",IF(A3005=#REF!*12,"",+A3005+1))</f>
        <v>#REF!</v>
      </c>
      <c r="B3006" s="661" t="e">
        <f aca="false">IF(A3006="","",+B3005)</f>
        <v>#REF!</v>
      </c>
      <c r="C3006" s="661" t="e">
        <f aca="false">IF(A3006="","",IF(#REF!+'Plano Prestação Mensal Proposta'!A3006&gt;120,0,ROUND(IF(B3006&gt;0.045,(0.045*0.5),(0.5)*B3006),7)))</f>
        <v>#REF!</v>
      </c>
      <c r="D3006" s="661" t="e">
        <f aca="false">IF(A3006="","",+B3006-C3006)</f>
        <v>#REF!</v>
      </c>
      <c r="E3006" s="662" t="e">
        <f aca="false">IF(A3006="","",IF(F3005="","",+E3005-F3005))</f>
        <v>#REF!</v>
      </c>
      <c r="F3006" s="662" t="e">
        <f aca="false">IF(A3006="","",IF(J3006="","",+J3006-H3006))</f>
        <v>#REF!</v>
      </c>
      <c r="G3006" s="662" t="e">
        <f aca="false">IF(A3006="","",IF(E3006="","",ROUND(+E3006*((1+B3006)^(1/12)-1),2)))</f>
        <v>#REF!</v>
      </c>
      <c r="H3006" s="662" t="e">
        <f aca="false">IF(A3006="","",IF(E3006="","",ROUND(+E3006*((1+D3006)^(1/12)-1),2)))</f>
        <v>#REF!</v>
      </c>
      <c r="I3006" s="662" t="e">
        <f aca="false">IF(A3006="","",+G3006-H3006)</f>
        <v>#REF!</v>
      </c>
      <c r="J3006" s="662" t="e">
        <f aca="false">IF(A3006="","",IF(#REF!="","",PMT((1+D3006)^(1/12)-1,(#REF!*12)-A3006+1,-E3006)))</f>
        <v>#REF!</v>
      </c>
    </row>
    <row r="3007" customFormat="false" ht="14.25" hidden="false" customHeight="false" outlineLevel="0" collapsed="false">
      <c r="A3007" s="660" t="e">
        <f aca="false">IF(A3006="","",IF(A3006=#REF!*12,"",+A3006+1))</f>
        <v>#REF!</v>
      </c>
      <c r="B3007" s="661" t="e">
        <f aca="false">IF(A3007="","",+B3006)</f>
        <v>#REF!</v>
      </c>
      <c r="C3007" s="661" t="e">
        <f aca="false">IF(A3007="","",IF(#REF!+'Plano Prestação Mensal Proposta'!A3007&gt;120,0,ROUND(IF(B3007&gt;0.045,(0.045*0.5),(0.5)*B3007),7)))</f>
        <v>#REF!</v>
      </c>
      <c r="D3007" s="661" t="e">
        <f aca="false">IF(A3007="","",+B3007-C3007)</f>
        <v>#REF!</v>
      </c>
      <c r="E3007" s="662" t="e">
        <f aca="false">IF(A3007="","",IF(F3006="","",+E3006-F3006))</f>
        <v>#REF!</v>
      </c>
      <c r="F3007" s="662" t="e">
        <f aca="false">IF(A3007="","",IF(J3007="","",+J3007-H3007))</f>
        <v>#REF!</v>
      </c>
      <c r="G3007" s="662" t="e">
        <f aca="false">IF(A3007="","",IF(E3007="","",ROUND(+E3007*((1+B3007)^(1/12)-1),2)))</f>
        <v>#REF!</v>
      </c>
      <c r="H3007" s="662" t="e">
        <f aca="false">IF(A3007="","",IF(E3007="","",ROUND(+E3007*((1+D3007)^(1/12)-1),2)))</f>
        <v>#REF!</v>
      </c>
      <c r="I3007" s="662" t="e">
        <f aca="false">IF(A3007="","",+G3007-H3007)</f>
        <v>#REF!</v>
      </c>
      <c r="J3007" s="662" t="e">
        <f aca="false">IF(A3007="","",IF(#REF!="","",PMT((1+D3007)^(1/12)-1,(#REF!*12)-A3007+1,-E3007)))</f>
        <v>#REF!</v>
      </c>
    </row>
    <row r="3008" customFormat="false" ht="14.25" hidden="false" customHeight="false" outlineLevel="0" collapsed="false">
      <c r="A3008" s="660" t="e">
        <f aca="false">IF(A3007="","",IF(A3007=#REF!*12,"",+A3007+1))</f>
        <v>#REF!</v>
      </c>
      <c r="B3008" s="661" t="e">
        <f aca="false">IF(A3008="","",+B3007)</f>
        <v>#REF!</v>
      </c>
      <c r="C3008" s="661" t="e">
        <f aca="false">IF(A3008="","",IF(#REF!+'Plano Prestação Mensal Proposta'!A3008&gt;120,0,ROUND(IF(B3008&gt;0.045,(0.045*0.5),(0.5)*B3008),7)))</f>
        <v>#REF!</v>
      </c>
      <c r="D3008" s="661" t="e">
        <f aca="false">IF(A3008="","",+B3008-C3008)</f>
        <v>#REF!</v>
      </c>
      <c r="E3008" s="662" t="e">
        <f aca="false">IF(A3008="","",IF(F3007="","",+E3007-F3007))</f>
        <v>#REF!</v>
      </c>
      <c r="F3008" s="662" t="e">
        <f aca="false">IF(A3008="","",IF(J3008="","",+J3008-H3008))</f>
        <v>#REF!</v>
      </c>
      <c r="G3008" s="662" t="e">
        <f aca="false">IF(A3008="","",IF(E3008="","",ROUND(+E3008*((1+B3008)^(1/12)-1),2)))</f>
        <v>#REF!</v>
      </c>
      <c r="H3008" s="662" t="e">
        <f aca="false">IF(A3008="","",IF(E3008="","",ROUND(+E3008*((1+D3008)^(1/12)-1),2)))</f>
        <v>#REF!</v>
      </c>
      <c r="I3008" s="662" t="e">
        <f aca="false">IF(A3008="","",+G3008-H3008)</f>
        <v>#REF!</v>
      </c>
      <c r="J3008" s="662" t="e">
        <f aca="false">IF(A3008="","",IF(#REF!="","",PMT((1+D3008)^(1/12)-1,(#REF!*12)-A3008+1,-E3008)))</f>
        <v>#REF!</v>
      </c>
    </row>
    <row r="3009" customFormat="false" ht="14.25" hidden="false" customHeight="false" outlineLevel="0" collapsed="false">
      <c r="A3009" s="660" t="e">
        <f aca="false">IF(A3008="","",IF(A3008=#REF!*12,"",+A3008+1))</f>
        <v>#REF!</v>
      </c>
      <c r="B3009" s="661" t="e">
        <f aca="false">IF(A3009="","",+B3008)</f>
        <v>#REF!</v>
      </c>
      <c r="C3009" s="661" t="e">
        <f aca="false">IF(A3009="","",IF(#REF!+'Plano Prestação Mensal Proposta'!A3009&gt;120,0,ROUND(IF(B3009&gt;0.045,(0.045*0.5),(0.5)*B3009),7)))</f>
        <v>#REF!</v>
      </c>
      <c r="D3009" s="661" t="e">
        <f aca="false">IF(A3009="","",+B3009-C3009)</f>
        <v>#REF!</v>
      </c>
      <c r="E3009" s="662" t="e">
        <f aca="false">IF(A3009="","",IF(F3008="","",+E3008-F3008))</f>
        <v>#REF!</v>
      </c>
      <c r="F3009" s="662" t="e">
        <f aca="false">IF(A3009="","",IF(J3009="","",+J3009-H3009))</f>
        <v>#REF!</v>
      </c>
      <c r="G3009" s="662" t="e">
        <f aca="false">IF(A3009="","",IF(E3009="","",ROUND(+E3009*((1+B3009)^(1/12)-1),2)))</f>
        <v>#REF!</v>
      </c>
      <c r="H3009" s="662" t="e">
        <f aca="false">IF(A3009="","",IF(E3009="","",ROUND(+E3009*((1+D3009)^(1/12)-1),2)))</f>
        <v>#REF!</v>
      </c>
      <c r="I3009" s="662" t="e">
        <f aca="false">IF(A3009="","",+G3009-H3009)</f>
        <v>#REF!</v>
      </c>
      <c r="J3009" s="662" t="e">
        <f aca="false">IF(A3009="","",IF(#REF!="","",PMT((1+D3009)^(1/12)-1,(#REF!*12)-A3009+1,-E3009)))</f>
        <v>#REF!</v>
      </c>
    </row>
    <row r="3010" customFormat="false" ht="14.25" hidden="false" customHeight="false" outlineLevel="0" collapsed="false">
      <c r="A3010" s="660" t="e">
        <f aca="false">IF(A3009="","",IF(A3009=#REF!*12,"",+A3009+1))</f>
        <v>#REF!</v>
      </c>
      <c r="B3010" s="661" t="e">
        <f aca="false">IF(A3010="","",+B3009)</f>
        <v>#REF!</v>
      </c>
      <c r="C3010" s="661" t="e">
        <f aca="false">IF(A3010="","",IF(#REF!+'Plano Prestação Mensal Proposta'!A3010&gt;120,0,ROUND(IF(B3010&gt;0.045,(0.045*0.5),(0.5)*B3010),7)))</f>
        <v>#REF!</v>
      </c>
      <c r="D3010" s="661" t="e">
        <f aca="false">IF(A3010="","",+B3010-C3010)</f>
        <v>#REF!</v>
      </c>
      <c r="E3010" s="662" t="e">
        <f aca="false">IF(A3010="","",IF(F3009="","",+E3009-F3009))</f>
        <v>#REF!</v>
      </c>
      <c r="F3010" s="662" t="e">
        <f aca="false">IF(A3010="","",IF(J3010="","",+J3010-H3010))</f>
        <v>#REF!</v>
      </c>
      <c r="G3010" s="662" t="e">
        <f aca="false">IF(A3010="","",IF(E3010="","",ROUND(+E3010*((1+B3010)^(1/12)-1),2)))</f>
        <v>#REF!</v>
      </c>
      <c r="H3010" s="662" t="e">
        <f aca="false">IF(A3010="","",IF(E3010="","",ROUND(+E3010*((1+D3010)^(1/12)-1),2)))</f>
        <v>#REF!</v>
      </c>
      <c r="I3010" s="662" t="e">
        <f aca="false">IF(A3010="","",+G3010-H3010)</f>
        <v>#REF!</v>
      </c>
      <c r="J3010" s="662" t="e">
        <f aca="false">IF(A3010="","",IF(#REF!="","",PMT((1+D3010)^(1/12)-1,(#REF!*12)-A3010+1,-E3010)))</f>
        <v>#REF!</v>
      </c>
    </row>
    <row r="3011" customFormat="false" ht="14.25" hidden="false" customHeight="false" outlineLevel="0" collapsed="false">
      <c r="A3011" s="660" t="e">
        <f aca="false">IF(A3010="","",IF(A3010=#REF!*12,"",+A3010+1))</f>
        <v>#REF!</v>
      </c>
      <c r="B3011" s="661" t="e">
        <f aca="false">IF(A3011="","",+B3010)</f>
        <v>#REF!</v>
      </c>
      <c r="C3011" s="661" t="e">
        <f aca="false">IF(A3011="","",IF(#REF!+'Plano Prestação Mensal Proposta'!A3011&gt;120,0,ROUND(IF(B3011&gt;0.045,(0.045*0.5),(0.5)*B3011),7)))</f>
        <v>#REF!</v>
      </c>
      <c r="D3011" s="661" t="e">
        <f aca="false">IF(A3011="","",+B3011-C3011)</f>
        <v>#REF!</v>
      </c>
      <c r="E3011" s="662" t="e">
        <f aca="false">IF(A3011="","",IF(F3010="","",+E3010-F3010))</f>
        <v>#REF!</v>
      </c>
      <c r="F3011" s="662" t="e">
        <f aca="false">IF(A3011="","",IF(J3011="","",+J3011-H3011))</f>
        <v>#REF!</v>
      </c>
      <c r="G3011" s="662" t="e">
        <f aca="false">IF(A3011="","",IF(E3011="","",ROUND(+E3011*((1+B3011)^(1/12)-1),2)))</f>
        <v>#REF!</v>
      </c>
      <c r="H3011" s="662" t="e">
        <f aca="false">IF(A3011="","",IF(E3011="","",ROUND(+E3011*((1+D3011)^(1/12)-1),2)))</f>
        <v>#REF!</v>
      </c>
      <c r="I3011" s="662" t="e">
        <f aca="false">IF(A3011="","",+G3011-H3011)</f>
        <v>#REF!</v>
      </c>
      <c r="J3011" s="662" t="e">
        <f aca="false">IF(A3011="","",IF(#REF!="","",PMT((1+D3011)^(1/12)-1,(#REF!*12)-A3011+1,-E3011)))</f>
        <v>#REF!</v>
      </c>
    </row>
    <row r="3012" customFormat="false" ht="14.25" hidden="false" customHeight="false" outlineLevel="0" collapsed="false">
      <c r="A3012" s="660" t="e">
        <f aca="false">IF(A3011="","",IF(A3011=#REF!*12,"",+A3011+1))</f>
        <v>#REF!</v>
      </c>
      <c r="B3012" s="661" t="e">
        <f aca="false">IF(A3012="","",+B3011)</f>
        <v>#REF!</v>
      </c>
      <c r="C3012" s="661" t="e">
        <f aca="false">IF(A3012="","",IF(#REF!+'Plano Prestação Mensal Proposta'!A3012&gt;120,0,ROUND(IF(B3012&gt;0.045,(0.045*0.5),(0.5)*B3012),7)))</f>
        <v>#REF!</v>
      </c>
      <c r="D3012" s="661" t="e">
        <f aca="false">IF(A3012="","",+B3012-C3012)</f>
        <v>#REF!</v>
      </c>
      <c r="E3012" s="662" t="e">
        <f aca="false">IF(A3012="","",IF(F3011="","",+E3011-F3011))</f>
        <v>#REF!</v>
      </c>
      <c r="F3012" s="662" t="e">
        <f aca="false">IF(A3012="","",IF(J3012="","",+J3012-H3012))</f>
        <v>#REF!</v>
      </c>
      <c r="G3012" s="662" t="e">
        <f aca="false">IF(A3012="","",IF(E3012="","",ROUND(+E3012*((1+B3012)^(1/12)-1),2)))</f>
        <v>#REF!</v>
      </c>
      <c r="H3012" s="662" t="e">
        <f aca="false">IF(A3012="","",IF(E3012="","",ROUND(+E3012*((1+D3012)^(1/12)-1),2)))</f>
        <v>#REF!</v>
      </c>
      <c r="I3012" s="662" t="e">
        <f aca="false">IF(A3012="","",+G3012-H3012)</f>
        <v>#REF!</v>
      </c>
      <c r="J3012" s="662" t="e">
        <f aca="false">IF(A3012="","",IF(#REF!="","",PMT((1+D3012)^(1/12)-1,(#REF!*12)-A3012+1,-E3012)))</f>
        <v>#REF!</v>
      </c>
    </row>
    <row r="3013" customFormat="false" ht="14.25" hidden="false" customHeight="false" outlineLevel="0" collapsed="false">
      <c r="A3013" s="660" t="e">
        <f aca="false">IF(A3012="","",IF(A3012=#REF!*12,"",+A3012+1))</f>
        <v>#REF!</v>
      </c>
      <c r="B3013" s="661" t="e">
        <f aca="false">IF(A3013="","",+B3012)</f>
        <v>#REF!</v>
      </c>
      <c r="C3013" s="661" t="e">
        <f aca="false">IF(A3013="","",IF(#REF!+'Plano Prestação Mensal Proposta'!A3013&gt;120,0,ROUND(IF(B3013&gt;0.045,(0.045*0.5),(0.5)*B3013),7)))</f>
        <v>#REF!</v>
      </c>
      <c r="D3013" s="661" t="e">
        <f aca="false">IF(A3013="","",+B3013-C3013)</f>
        <v>#REF!</v>
      </c>
      <c r="E3013" s="662" t="e">
        <f aca="false">IF(A3013="","",IF(F3012="","",+E3012-F3012))</f>
        <v>#REF!</v>
      </c>
      <c r="F3013" s="662" t="e">
        <f aca="false">IF(A3013="","",IF(J3013="","",+J3013-H3013))</f>
        <v>#REF!</v>
      </c>
      <c r="G3013" s="662" t="e">
        <f aca="false">IF(A3013="","",IF(E3013="","",ROUND(+E3013*((1+B3013)^(1/12)-1),2)))</f>
        <v>#REF!</v>
      </c>
      <c r="H3013" s="662" t="e">
        <f aca="false">IF(A3013="","",IF(E3013="","",ROUND(+E3013*((1+D3013)^(1/12)-1),2)))</f>
        <v>#REF!</v>
      </c>
      <c r="I3013" s="662" t="e">
        <f aca="false">IF(A3013="","",+G3013-H3013)</f>
        <v>#REF!</v>
      </c>
      <c r="J3013" s="662" t="e">
        <f aca="false">IF(A3013="","",IF(#REF!="","",PMT((1+D3013)^(1/12)-1,(#REF!*12)-A3013+1,-E3013)))</f>
        <v>#REF!</v>
      </c>
    </row>
    <row r="3014" customFormat="false" ht="14.25" hidden="false" customHeight="false" outlineLevel="0" collapsed="false">
      <c r="A3014" s="660" t="e">
        <f aca="false">IF(A3013="","",IF(A3013=#REF!*12,"",+A3013+1))</f>
        <v>#REF!</v>
      </c>
      <c r="B3014" s="661" t="e">
        <f aca="false">IF(A3014="","",+B3013)</f>
        <v>#REF!</v>
      </c>
      <c r="C3014" s="661" t="e">
        <f aca="false">IF(A3014="","",IF(#REF!+'Plano Prestação Mensal Proposta'!A3014&gt;120,0,ROUND(IF(B3014&gt;0.045,(0.045*0.5),(0.5)*B3014),7)))</f>
        <v>#REF!</v>
      </c>
      <c r="D3014" s="661" t="e">
        <f aca="false">IF(A3014="","",+B3014-C3014)</f>
        <v>#REF!</v>
      </c>
      <c r="E3014" s="662" t="e">
        <f aca="false">IF(A3014="","",IF(F3013="","",+E3013-F3013))</f>
        <v>#REF!</v>
      </c>
      <c r="F3014" s="662" t="e">
        <f aca="false">IF(A3014="","",IF(J3014="","",+J3014-H3014))</f>
        <v>#REF!</v>
      </c>
      <c r="G3014" s="662" t="e">
        <f aca="false">IF(A3014="","",IF(E3014="","",ROUND(+E3014*((1+B3014)^(1/12)-1),2)))</f>
        <v>#REF!</v>
      </c>
      <c r="H3014" s="662" t="e">
        <f aca="false">IF(A3014="","",IF(E3014="","",ROUND(+E3014*((1+D3014)^(1/12)-1),2)))</f>
        <v>#REF!</v>
      </c>
      <c r="I3014" s="662" t="e">
        <f aca="false">IF(A3014="","",+G3014-H3014)</f>
        <v>#REF!</v>
      </c>
      <c r="J3014" s="662" t="e">
        <f aca="false">IF(A3014="","",IF(#REF!="","",PMT((1+D3014)^(1/12)-1,(#REF!*12)-A3014+1,-E3014)))</f>
        <v>#REF!</v>
      </c>
    </row>
    <row r="3015" customFormat="false" ht="14.25" hidden="false" customHeight="false" outlineLevel="0" collapsed="false">
      <c r="A3015" s="660" t="e">
        <f aca="false">IF(A3014="","",IF(A3014=#REF!*12,"",+A3014+1))</f>
        <v>#REF!</v>
      </c>
      <c r="B3015" s="661" t="e">
        <f aca="false">IF(A3015="","",+B3014)</f>
        <v>#REF!</v>
      </c>
      <c r="C3015" s="661" t="e">
        <f aca="false">IF(A3015="","",IF(#REF!+'Plano Prestação Mensal Proposta'!A3015&gt;120,0,ROUND(IF(B3015&gt;0.045,(0.045*0.5),(0.5)*B3015),7)))</f>
        <v>#REF!</v>
      </c>
      <c r="D3015" s="661" t="e">
        <f aca="false">IF(A3015="","",+B3015-C3015)</f>
        <v>#REF!</v>
      </c>
      <c r="E3015" s="662" t="e">
        <f aca="false">IF(A3015="","",IF(F3014="","",+E3014-F3014))</f>
        <v>#REF!</v>
      </c>
      <c r="F3015" s="662" t="e">
        <f aca="false">IF(A3015="","",IF(J3015="","",+J3015-H3015))</f>
        <v>#REF!</v>
      </c>
      <c r="G3015" s="662" t="e">
        <f aca="false">IF(A3015="","",IF(E3015="","",ROUND(+E3015*((1+B3015)^(1/12)-1),2)))</f>
        <v>#REF!</v>
      </c>
      <c r="H3015" s="662" t="e">
        <f aca="false">IF(A3015="","",IF(E3015="","",ROUND(+E3015*((1+D3015)^(1/12)-1),2)))</f>
        <v>#REF!</v>
      </c>
      <c r="I3015" s="662" t="e">
        <f aca="false">IF(A3015="","",+G3015-H3015)</f>
        <v>#REF!</v>
      </c>
      <c r="J3015" s="662" t="e">
        <f aca="false">IF(A3015="","",IF(#REF!="","",PMT((1+D3015)^(1/12)-1,(#REF!*12)-A3015+1,-E3015)))</f>
        <v>#REF!</v>
      </c>
    </row>
    <row r="3016" customFormat="false" ht="14.25" hidden="false" customHeight="false" outlineLevel="0" collapsed="false">
      <c r="A3016" s="660" t="e">
        <f aca="false">IF(A3015="","",IF(A3015=#REF!*12,"",+A3015+1))</f>
        <v>#REF!</v>
      </c>
      <c r="B3016" s="661" t="e">
        <f aca="false">IF(A3016="","",+B3015)</f>
        <v>#REF!</v>
      </c>
      <c r="C3016" s="661" t="e">
        <f aca="false">IF(A3016="","",IF(#REF!+'Plano Prestação Mensal Proposta'!A3016&gt;120,0,ROUND(IF(B3016&gt;0.045,(0.045*0.5),(0.5)*B3016),7)))</f>
        <v>#REF!</v>
      </c>
      <c r="D3016" s="661" t="e">
        <f aca="false">IF(A3016="","",+B3016-C3016)</f>
        <v>#REF!</v>
      </c>
      <c r="E3016" s="662" t="e">
        <f aca="false">IF(A3016="","",IF(F3015="","",+E3015-F3015))</f>
        <v>#REF!</v>
      </c>
      <c r="F3016" s="662" t="e">
        <f aca="false">IF(A3016="","",IF(J3016="","",+J3016-H3016))</f>
        <v>#REF!</v>
      </c>
      <c r="G3016" s="662" t="e">
        <f aca="false">IF(A3016="","",IF(E3016="","",ROUND(+E3016*((1+B3016)^(1/12)-1),2)))</f>
        <v>#REF!</v>
      </c>
      <c r="H3016" s="662" t="e">
        <f aca="false">IF(A3016="","",IF(E3016="","",ROUND(+E3016*((1+D3016)^(1/12)-1),2)))</f>
        <v>#REF!</v>
      </c>
      <c r="I3016" s="662" t="e">
        <f aca="false">IF(A3016="","",+G3016-H3016)</f>
        <v>#REF!</v>
      </c>
      <c r="J3016" s="662" t="e">
        <f aca="false">IF(A3016="","",IF(#REF!="","",PMT((1+D3016)^(1/12)-1,(#REF!*12)-A3016+1,-E3016)))</f>
        <v>#REF!</v>
      </c>
    </row>
    <row r="3017" customFormat="false" ht="14.25" hidden="false" customHeight="false" outlineLevel="0" collapsed="false">
      <c r="A3017" s="660" t="e">
        <f aca="false">IF(A3016="","",IF(A3016=#REF!*12,"",+A3016+1))</f>
        <v>#REF!</v>
      </c>
      <c r="B3017" s="661" t="e">
        <f aca="false">IF(A3017="","",+B3016)</f>
        <v>#REF!</v>
      </c>
      <c r="C3017" s="661" t="e">
        <f aca="false">IF(A3017="","",IF(#REF!+'Plano Prestação Mensal Proposta'!A3017&gt;120,0,ROUND(IF(B3017&gt;0.045,(0.045*0.5),(0.5)*B3017),7)))</f>
        <v>#REF!</v>
      </c>
      <c r="D3017" s="661" t="e">
        <f aca="false">IF(A3017="","",+B3017-C3017)</f>
        <v>#REF!</v>
      </c>
      <c r="E3017" s="662" t="e">
        <f aca="false">IF(A3017="","",IF(F3016="","",+E3016-F3016))</f>
        <v>#REF!</v>
      </c>
      <c r="F3017" s="662" t="e">
        <f aca="false">IF(A3017="","",IF(J3017="","",+J3017-H3017))</f>
        <v>#REF!</v>
      </c>
      <c r="G3017" s="662" t="e">
        <f aca="false">IF(A3017="","",IF(E3017="","",ROUND(+E3017*((1+B3017)^(1/12)-1),2)))</f>
        <v>#REF!</v>
      </c>
      <c r="H3017" s="662" t="e">
        <f aca="false">IF(A3017="","",IF(E3017="","",ROUND(+E3017*((1+D3017)^(1/12)-1),2)))</f>
        <v>#REF!</v>
      </c>
      <c r="I3017" s="662" t="e">
        <f aca="false">IF(A3017="","",+G3017-H3017)</f>
        <v>#REF!</v>
      </c>
      <c r="J3017" s="662" t="e">
        <f aca="false">IF(A3017="","",IF(#REF!="","",PMT((1+D3017)^(1/12)-1,(#REF!*12)-A3017+1,-E3017)))</f>
        <v>#REF!</v>
      </c>
    </row>
    <row r="3018" customFormat="false" ht="14.25" hidden="false" customHeight="false" outlineLevel="0" collapsed="false">
      <c r="A3018" s="660" t="e">
        <f aca="false">IF(A3017="","",IF(A3017=#REF!*12,"",+A3017+1))</f>
        <v>#REF!</v>
      </c>
      <c r="B3018" s="661" t="e">
        <f aca="false">IF(A3018="","",+B3017)</f>
        <v>#REF!</v>
      </c>
      <c r="C3018" s="661" t="e">
        <f aca="false">IF(A3018="","",IF(#REF!+'Plano Prestação Mensal Proposta'!A3018&gt;120,0,ROUND(IF(B3018&gt;0.045,(0.045*0.5),(0.5)*B3018),7)))</f>
        <v>#REF!</v>
      </c>
      <c r="D3018" s="661" t="e">
        <f aca="false">IF(A3018="","",+B3018-C3018)</f>
        <v>#REF!</v>
      </c>
      <c r="E3018" s="662" t="e">
        <f aca="false">IF(A3018="","",IF(F3017="","",+E3017-F3017))</f>
        <v>#REF!</v>
      </c>
      <c r="F3018" s="662" t="e">
        <f aca="false">IF(A3018="","",IF(J3018="","",+J3018-H3018))</f>
        <v>#REF!</v>
      </c>
      <c r="G3018" s="662" t="e">
        <f aca="false">IF(A3018="","",IF(E3018="","",ROUND(+E3018*((1+B3018)^(1/12)-1),2)))</f>
        <v>#REF!</v>
      </c>
      <c r="H3018" s="662" t="e">
        <f aca="false">IF(A3018="","",IF(E3018="","",ROUND(+E3018*((1+D3018)^(1/12)-1),2)))</f>
        <v>#REF!</v>
      </c>
      <c r="I3018" s="662" t="e">
        <f aca="false">IF(A3018="","",+G3018-H3018)</f>
        <v>#REF!</v>
      </c>
      <c r="J3018" s="662" t="e">
        <f aca="false">IF(A3018="","",IF(#REF!="","",PMT((1+D3018)^(1/12)-1,(#REF!*12)-A3018+1,-E3018)))</f>
        <v>#REF!</v>
      </c>
    </row>
    <row r="3019" customFormat="false" ht="14.25" hidden="false" customHeight="false" outlineLevel="0" collapsed="false">
      <c r="A3019" s="660" t="e">
        <f aca="false">IF(A3018="","",IF(A3018=#REF!*12,"",+A3018+1))</f>
        <v>#REF!</v>
      </c>
      <c r="B3019" s="661" t="e">
        <f aca="false">IF(A3019="","",+B3018)</f>
        <v>#REF!</v>
      </c>
      <c r="C3019" s="661" t="e">
        <f aca="false">IF(A3019="","",IF(#REF!+'Plano Prestação Mensal Proposta'!A3019&gt;120,0,ROUND(IF(B3019&gt;0.045,(0.045*0.5),(0.5)*B3019),7)))</f>
        <v>#REF!</v>
      </c>
      <c r="D3019" s="661" t="e">
        <f aca="false">IF(A3019="","",+B3019-C3019)</f>
        <v>#REF!</v>
      </c>
      <c r="E3019" s="662" t="e">
        <f aca="false">IF(A3019="","",IF(F3018="","",+E3018-F3018))</f>
        <v>#REF!</v>
      </c>
      <c r="F3019" s="662" t="e">
        <f aca="false">IF(A3019="","",IF(J3019="","",+J3019-H3019))</f>
        <v>#REF!</v>
      </c>
      <c r="G3019" s="662" t="e">
        <f aca="false">IF(A3019="","",IF(E3019="","",ROUND(+E3019*((1+B3019)^(1/12)-1),2)))</f>
        <v>#REF!</v>
      </c>
      <c r="H3019" s="662" t="e">
        <f aca="false">IF(A3019="","",IF(E3019="","",ROUND(+E3019*((1+D3019)^(1/12)-1),2)))</f>
        <v>#REF!</v>
      </c>
      <c r="I3019" s="662" t="e">
        <f aca="false">IF(A3019="","",+G3019-H3019)</f>
        <v>#REF!</v>
      </c>
      <c r="J3019" s="662" t="e">
        <f aca="false">IF(A3019="","",IF(#REF!="","",PMT((1+D3019)^(1/12)-1,(#REF!*12)-A3019+1,-E3019)))</f>
        <v>#REF!</v>
      </c>
    </row>
    <row r="3020" customFormat="false" ht="14.25" hidden="false" customHeight="false" outlineLevel="0" collapsed="false">
      <c r="A3020" s="660" t="e">
        <f aca="false">IF(A3019="","",IF(A3019=#REF!*12,"",+A3019+1))</f>
        <v>#REF!</v>
      </c>
      <c r="B3020" s="661" t="e">
        <f aca="false">IF(A3020="","",+B3019)</f>
        <v>#REF!</v>
      </c>
      <c r="C3020" s="661" t="e">
        <f aca="false">IF(A3020="","",IF(#REF!+'Plano Prestação Mensal Proposta'!A3020&gt;120,0,ROUND(IF(B3020&gt;0.045,(0.045*0.5),(0.5)*B3020),7)))</f>
        <v>#REF!</v>
      </c>
      <c r="D3020" s="661" t="e">
        <f aca="false">IF(A3020="","",+B3020-C3020)</f>
        <v>#REF!</v>
      </c>
      <c r="E3020" s="662" t="e">
        <f aca="false">IF(A3020="","",IF(F3019="","",+E3019-F3019))</f>
        <v>#REF!</v>
      </c>
      <c r="F3020" s="662" t="e">
        <f aca="false">IF(A3020="","",IF(J3020="","",+J3020-H3020))</f>
        <v>#REF!</v>
      </c>
      <c r="G3020" s="662" t="e">
        <f aca="false">IF(A3020="","",IF(E3020="","",ROUND(+E3020*((1+B3020)^(1/12)-1),2)))</f>
        <v>#REF!</v>
      </c>
      <c r="H3020" s="662" t="e">
        <f aca="false">IF(A3020="","",IF(E3020="","",ROUND(+E3020*((1+D3020)^(1/12)-1),2)))</f>
        <v>#REF!</v>
      </c>
      <c r="I3020" s="662" t="e">
        <f aca="false">IF(A3020="","",+G3020-H3020)</f>
        <v>#REF!</v>
      </c>
      <c r="J3020" s="662" t="e">
        <f aca="false">IF(A3020="","",IF(#REF!="","",PMT((1+D3020)^(1/12)-1,(#REF!*12)-A3020+1,-E3020)))</f>
        <v>#REF!</v>
      </c>
    </row>
    <row r="3021" customFormat="false" ht="14.25" hidden="false" customHeight="false" outlineLevel="0" collapsed="false">
      <c r="A3021" s="660" t="e">
        <f aca="false">IF(A3020="","",IF(A3020=#REF!*12,"",+A3020+1))</f>
        <v>#REF!</v>
      </c>
      <c r="B3021" s="661" t="e">
        <f aca="false">IF(A3021="","",+B3020)</f>
        <v>#REF!</v>
      </c>
      <c r="C3021" s="661" t="e">
        <f aca="false">IF(A3021="","",IF(#REF!+'Plano Prestação Mensal Proposta'!A3021&gt;120,0,ROUND(IF(B3021&gt;0.045,(0.045*0.5),(0.5)*B3021),7)))</f>
        <v>#REF!</v>
      </c>
      <c r="D3021" s="661" t="e">
        <f aca="false">IF(A3021="","",+B3021-C3021)</f>
        <v>#REF!</v>
      </c>
      <c r="E3021" s="662" t="e">
        <f aca="false">IF(A3021="","",IF(F3020="","",+E3020-F3020))</f>
        <v>#REF!</v>
      </c>
      <c r="F3021" s="662" t="e">
        <f aca="false">IF(A3021="","",IF(J3021="","",+J3021-H3021))</f>
        <v>#REF!</v>
      </c>
      <c r="G3021" s="662" t="e">
        <f aca="false">IF(A3021="","",IF(E3021="","",ROUND(+E3021*((1+B3021)^(1/12)-1),2)))</f>
        <v>#REF!</v>
      </c>
      <c r="H3021" s="662" t="e">
        <f aca="false">IF(A3021="","",IF(E3021="","",ROUND(+E3021*((1+D3021)^(1/12)-1),2)))</f>
        <v>#REF!</v>
      </c>
      <c r="I3021" s="662" t="e">
        <f aca="false">IF(A3021="","",+G3021-H3021)</f>
        <v>#REF!</v>
      </c>
      <c r="J3021" s="662" t="e">
        <f aca="false">IF(A3021="","",IF(#REF!="","",PMT((1+D3021)^(1/12)-1,(#REF!*12)-A3021+1,-E3021)))</f>
        <v>#REF!</v>
      </c>
    </row>
    <row r="3022" customFormat="false" ht="14.25" hidden="false" customHeight="false" outlineLevel="0" collapsed="false">
      <c r="A3022" s="660" t="e">
        <f aca="false">IF(A3021="","",IF(A3021=#REF!*12,"",+A3021+1))</f>
        <v>#REF!</v>
      </c>
      <c r="B3022" s="661" t="e">
        <f aca="false">IF(A3022="","",+B3021)</f>
        <v>#REF!</v>
      </c>
      <c r="C3022" s="661" t="e">
        <f aca="false">IF(A3022="","",IF(#REF!+'Plano Prestação Mensal Proposta'!A3022&gt;120,0,ROUND(IF(B3022&gt;0.045,(0.045*0.5),(0.5)*B3022),7)))</f>
        <v>#REF!</v>
      </c>
      <c r="D3022" s="661" t="e">
        <f aca="false">IF(A3022="","",+B3022-C3022)</f>
        <v>#REF!</v>
      </c>
      <c r="E3022" s="662" t="e">
        <f aca="false">IF(A3022="","",IF(F3021="","",+E3021-F3021))</f>
        <v>#REF!</v>
      </c>
      <c r="F3022" s="662" t="e">
        <f aca="false">IF(A3022="","",IF(J3022="","",+J3022-H3022))</f>
        <v>#REF!</v>
      </c>
      <c r="G3022" s="662" t="e">
        <f aca="false">IF(A3022="","",IF(E3022="","",ROUND(+E3022*((1+B3022)^(1/12)-1),2)))</f>
        <v>#REF!</v>
      </c>
      <c r="H3022" s="662" t="e">
        <f aca="false">IF(A3022="","",IF(E3022="","",ROUND(+E3022*((1+D3022)^(1/12)-1),2)))</f>
        <v>#REF!</v>
      </c>
      <c r="I3022" s="662" t="e">
        <f aca="false">IF(A3022="","",+G3022-H3022)</f>
        <v>#REF!</v>
      </c>
      <c r="J3022" s="662" t="e">
        <f aca="false">IF(A3022="","",IF(#REF!="","",PMT((1+D3022)^(1/12)-1,(#REF!*12)-A3022+1,-E3022)))</f>
        <v>#REF!</v>
      </c>
    </row>
    <row r="3023" customFormat="false" ht="14.25" hidden="false" customHeight="false" outlineLevel="0" collapsed="false">
      <c r="A3023" s="660" t="e">
        <f aca="false">IF(A3022="","",IF(A3022=#REF!*12,"",+A3022+1))</f>
        <v>#REF!</v>
      </c>
      <c r="B3023" s="661" t="e">
        <f aca="false">IF(A3023="","",+B3022)</f>
        <v>#REF!</v>
      </c>
      <c r="C3023" s="661" t="e">
        <f aca="false">IF(A3023="","",IF(#REF!+'Plano Prestação Mensal Proposta'!A3023&gt;120,0,ROUND(IF(B3023&gt;0.045,(0.045*0.5),(0.5)*B3023),7)))</f>
        <v>#REF!</v>
      </c>
      <c r="D3023" s="661" t="e">
        <f aca="false">IF(A3023="","",+B3023-C3023)</f>
        <v>#REF!</v>
      </c>
      <c r="E3023" s="662" t="e">
        <f aca="false">IF(A3023="","",IF(F3022="","",+E3022-F3022))</f>
        <v>#REF!</v>
      </c>
      <c r="F3023" s="662" t="e">
        <f aca="false">IF(A3023="","",IF(J3023="","",+J3023-H3023))</f>
        <v>#REF!</v>
      </c>
      <c r="G3023" s="662" t="e">
        <f aca="false">IF(A3023="","",IF(E3023="","",ROUND(+E3023*((1+B3023)^(1/12)-1),2)))</f>
        <v>#REF!</v>
      </c>
      <c r="H3023" s="662" t="e">
        <f aca="false">IF(A3023="","",IF(E3023="","",ROUND(+E3023*((1+D3023)^(1/12)-1),2)))</f>
        <v>#REF!</v>
      </c>
      <c r="I3023" s="662" t="e">
        <f aca="false">IF(A3023="","",+G3023-H3023)</f>
        <v>#REF!</v>
      </c>
      <c r="J3023" s="662" t="e">
        <f aca="false">IF(A3023="","",IF(#REF!="","",PMT((1+D3023)^(1/12)-1,(#REF!*12)-A3023+1,-E3023)))</f>
        <v>#REF!</v>
      </c>
    </row>
    <row r="3024" customFormat="false" ht="14.25" hidden="false" customHeight="false" outlineLevel="0" collapsed="false">
      <c r="A3024" s="660" t="e">
        <f aca="false">IF(A3023="","",IF(A3023=#REF!*12,"",+A3023+1))</f>
        <v>#REF!</v>
      </c>
      <c r="B3024" s="661" t="e">
        <f aca="false">IF(A3024="","",+B3023)</f>
        <v>#REF!</v>
      </c>
      <c r="C3024" s="661" t="e">
        <f aca="false">IF(A3024="","",IF(#REF!+'Plano Prestação Mensal Proposta'!A3024&gt;120,0,ROUND(IF(B3024&gt;0.045,(0.045*0.5),(0.5)*B3024),7)))</f>
        <v>#REF!</v>
      </c>
      <c r="D3024" s="661" t="e">
        <f aca="false">IF(A3024="","",+B3024-C3024)</f>
        <v>#REF!</v>
      </c>
      <c r="E3024" s="662" t="e">
        <f aca="false">IF(A3024="","",IF(F3023="","",+E3023-F3023))</f>
        <v>#REF!</v>
      </c>
      <c r="F3024" s="662" t="e">
        <f aca="false">IF(A3024="","",IF(J3024="","",+J3024-H3024))</f>
        <v>#REF!</v>
      </c>
      <c r="G3024" s="662" t="e">
        <f aca="false">IF(A3024="","",IF(E3024="","",ROUND(+E3024*((1+B3024)^(1/12)-1),2)))</f>
        <v>#REF!</v>
      </c>
      <c r="H3024" s="662" t="e">
        <f aca="false">IF(A3024="","",IF(E3024="","",ROUND(+E3024*((1+D3024)^(1/12)-1),2)))</f>
        <v>#REF!</v>
      </c>
      <c r="I3024" s="662" t="e">
        <f aca="false">IF(A3024="","",+G3024-H3024)</f>
        <v>#REF!</v>
      </c>
      <c r="J3024" s="662" t="e">
        <f aca="false">IF(A3024="","",IF(#REF!="","",PMT((1+D3024)^(1/12)-1,(#REF!*12)-A3024+1,-E3024)))</f>
        <v>#REF!</v>
      </c>
    </row>
    <row r="3025" customFormat="false" ht="14.25" hidden="false" customHeight="false" outlineLevel="0" collapsed="false">
      <c r="A3025" s="660" t="e">
        <f aca="false">IF(A3024="","",IF(A3024=#REF!*12,"",+A3024+1))</f>
        <v>#REF!</v>
      </c>
      <c r="B3025" s="661" t="e">
        <f aca="false">IF(A3025="","",+B3024)</f>
        <v>#REF!</v>
      </c>
      <c r="C3025" s="661" t="e">
        <f aca="false">IF(A3025="","",IF(#REF!+'Plano Prestação Mensal Proposta'!A3025&gt;120,0,ROUND(IF(B3025&gt;0.045,(0.045*0.5),(0.5)*B3025),7)))</f>
        <v>#REF!</v>
      </c>
      <c r="D3025" s="661" t="e">
        <f aca="false">IF(A3025="","",+B3025-C3025)</f>
        <v>#REF!</v>
      </c>
      <c r="E3025" s="662" t="e">
        <f aca="false">IF(A3025="","",IF(F3024="","",+E3024-F3024))</f>
        <v>#REF!</v>
      </c>
      <c r="F3025" s="662" t="e">
        <f aca="false">IF(A3025="","",IF(J3025="","",+J3025-H3025))</f>
        <v>#REF!</v>
      </c>
      <c r="G3025" s="662" t="e">
        <f aca="false">IF(A3025="","",IF(E3025="","",ROUND(+E3025*((1+B3025)^(1/12)-1),2)))</f>
        <v>#REF!</v>
      </c>
      <c r="H3025" s="662" t="e">
        <f aca="false">IF(A3025="","",IF(E3025="","",ROUND(+E3025*((1+D3025)^(1/12)-1),2)))</f>
        <v>#REF!</v>
      </c>
      <c r="I3025" s="662" t="e">
        <f aca="false">IF(A3025="","",+G3025-H3025)</f>
        <v>#REF!</v>
      </c>
      <c r="J3025" s="662" t="e">
        <f aca="false">IF(A3025="","",IF(#REF!="","",PMT((1+D3025)^(1/12)-1,(#REF!*12)-A3025+1,-E3025)))</f>
        <v>#REF!</v>
      </c>
    </row>
    <row r="3026" customFormat="false" ht="14.25" hidden="false" customHeight="false" outlineLevel="0" collapsed="false">
      <c r="A3026" s="660" t="e">
        <f aca="false">IF(A3025="","",IF(A3025=#REF!*12,"",+A3025+1))</f>
        <v>#REF!</v>
      </c>
      <c r="B3026" s="661" t="e">
        <f aca="false">IF(A3026="","",+B3025)</f>
        <v>#REF!</v>
      </c>
      <c r="C3026" s="661" t="e">
        <f aca="false">IF(A3026="","",IF(#REF!+'Plano Prestação Mensal Proposta'!A3026&gt;120,0,ROUND(IF(B3026&gt;0.045,(0.045*0.5),(0.5)*B3026),7)))</f>
        <v>#REF!</v>
      </c>
      <c r="D3026" s="661" t="e">
        <f aca="false">IF(A3026="","",+B3026-C3026)</f>
        <v>#REF!</v>
      </c>
      <c r="E3026" s="662" t="e">
        <f aca="false">IF(A3026="","",IF(F3025="","",+E3025-F3025))</f>
        <v>#REF!</v>
      </c>
      <c r="F3026" s="662" t="e">
        <f aca="false">IF(A3026="","",IF(J3026="","",+J3026-H3026))</f>
        <v>#REF!</v>
      </c>
      <c r="G3026" s="662" t="e">
        <f aca="false">IF(A3026="","",IF(E3026="","",ROUND(+E3026*((1+B3026)^(1/12)-1),2)))</f>
        <v>#REF!</v>
      </c>
      <c r="H3026" s="662" t="e">
        <f aca="false">IF(A3026="","",IF(E3026="","",ROUND(+E3026*((1+D3026)^(1/12)-1),2)))</f>
        <v>#REF!</v>
      </c>
      <c r="I3026" s="662" t="e">
        <f aca="false">IF(A3026="","",+G3026-H3026)</f>
        <v>#REF!</v>
      </c>
      <c r="J3026" s="662" t="e">
        <f aca="false">IF(A3026="","",IF(#REF!="","",PMT((1+D3026)^(1/12)-1,(#REF!*12)-A3026+1,-E3026)))</f>
        <v>#REF!</v>
      </c>
    </row>
    <row r="3027" customFormat="false" ht="14.25" hidden="false" customHeight="false" outlineLevel="0" collapsed="false">
      <c r="A3027" s="660" t="e">
        <f aca="false">IF(A3026="","",IF(A3026=#REF!*12,"",+A3026+1))</f>
        <v>#REF!</v>
      </c>
      <c r="B3027" s="661" t="e">
        <f aca="false">IF(A3027="","",+B3026)</f>
        <v>#REF!</v>
      </c>
      <c r="C3027" s="661" t="e">
        <f aca="false">IF(A3027="","",IF(#REF!+'Plano Prestação Mensal Proposta'!A3027&gt;120,0,ROUND(IF(B3027&gt;0.045,(0.045*0.5),(0.5)*B3027),7)))</f>
        <v>#REF!</v>
      </c>
      <c r="D3027" s="661" t="e">
        <f aca="false">IF(A3027="","",+B3027-C3027)</f>
        <v>#REF!</v>
      </c>
      <c r="E3027" s="662" t="e">
        <f aca="false">IF(A3027="","",IF(F3026="","",+E3026-F3026))</f>
        <v>#REF!</v>
      </c>
      <c r="F3027" s="662" t="e">
        <f aca="false">IF(A3027="","",IF(J3027="","",+J3027-H3027))</f>
        <v>#REF!</v>
      </c>
      <c r="G3027" s="662" t="e">
        <f aca="false">IF(A3027="","",IF(E3027="","",ROUND(+E3027*((1+B3027)^(1/12)-1),2)))</f>
        <v>#REF!</v>
      </c>
      <c r="H3027" s="662" t="e">
        <f aca="false">IF(A3027="","",IF(E3027="","",ROUND(+E3027*((1+D3027)^(1/12)-1),2)))</f>
        <v>#REF!</v>
      </c>
      <c r="I3027" s="662" t="e">
        <f aca="false">IF(A3027="","",+G3027-H3027)</f>
        <v>#REF!</v>
      </c>
      <c r="J3027" s="662" t="e">
        <f aca="false">IF(A3027="","",IF(#REF!="","",PMT((1+D3027)^(1/12)-1,(#REF!*12)-A3027+1,-E3027)))</f>
        <v>#REF!</v>
      </c>
    </row>
    <row r="3028" customFormat="false" ht="14.25" hidden="false" customHeight="false" outlineLevel="0" collapsed="false">
      <c r="A3028" s="660" t="e">
        <f aca="false">IF(A3027="","",IF(A3027=#REF!*12,"",+A3027+1))</f>
        <v>#REF!</v>
      </c>
      <c r="B3028" s="661" t="e">
        <f aca="false">IF(A3028="","",+B3027)</f>
        <v>#REF!</v>
      </c>
      <c r="C3028" s="661" t="e">
        <f aca="false">IF(A3028="","",IF(#REF!+'Plano Prestação Mensal Proposta'!A3028&gt;120,0,ROUND(IF(B3028&gt;0.045,(0.045*0.5),(0.5)*B3028),7)))</f>
        <v>#REF!</v>
      </c>
      <c r="D3028" s="661" t="e">
        <f aca="false">IF(A3028="","",+B3028-C3028)</f>
        <v>#REF!</v>
      </c>
      <c r="E3028" s="662" t="e">
        <f aca="false">IF(A3028="","",IF(F3027="","",+E3027-F3027))</f>
        <v>#REF!</v>
      </c>
      <c r="F3028" s="662" t="e">
        <f aca="false">IF(A3028="","",IF(J3028="","",+J3028-H3028))</f>
        <v>#REF!</v>
      </c>
      <c r="G3028" s="662" t="e">
        <f aca="false">IF(A3028="","",IF(E3028="","",ROUND(+E3028*((1+B3028)^(1/12)-1),2)))</f>
        <v>#REF!</v>
      </c>
      <c r="H3028" s="662" t="e">
        <f aca="false">IF(A3028="","",IF(E3028="","",ROUND(+E3028*((1+D3028)^(1/12)-1),2)))</f>
        <v>#REF!</v>
      </c>
      <c r="I3028" s="662" t="e">
        <f aca="false">IF(A3028="","",+G3028-H3028)</f>
        <v>#REF!</v>
      </c>
      <c r="J3028" s="662" t="e">
        <f aca="false">IF(A3028="","",IF(#REF!="","",PMT((1+D3028)^(1/12)-1,(#REF!*12)-A3028+1,-E3028)))</f>
        <v>#REF!</v>
      </c>
    </row>
    <row r="3029" customFormat="false" ht="14.25" hidden="false" customHeight="false" outlineLevel="0" collapsed="false">
      <c r="A3029" s="660" t="e">
        <f aca="false">IF(A3028="","",IF(A3028=#REF!*12,"",+A3028+1))</f>
        <v>#REF!</v>
      </c>
      <c r="B3029" s="661" t="e">
        <f aca="false">IF(A3029="","",+B3028)</f>
        <v>#REF!</v>
      </c>
      <c r="C3029" s="661" t="e">
        <f aca="false">IF(A3029="","",IF(#REF!+'Plano Prestação Mensal Proposta'!A3029&gt;120,0,ROUND(IF(B3029&gt;0.045,(0.045*0.5),(0.5)*B3029),7)))</f>
        <v>#REF!</v>
      </c>
      <c r="D3029" s="661" t="e">
        <f aca="false">IF(A3029="","",+B3029-C3029)</f>
        <v>#REF!</v>
      </c>
      <c r="E3029" s="662" t="e">
        <f aca="false">IF(A3029="","",IF(F3028="","",+E3028-F3028))</f>
        <v>#REF!</v>
      </c>
      <c r="F3029" s="662" t="e">
        <f aca="false">IF(A3029="","",IF(J3029="","",+J3029-H3029))</f>
        <v>#REF!</v>
      </c>
      <c r="G3029" s="662" t="e">
        <f aca="false">IF(A3029="","",IF(E3029="","",ROUND(+E3029*((1+B3029)^(1/12)-1),2)))</f>
        <v>#REF!</v>
      </c>
      <c r="H3029" s="662" t="e">
        <f aca="false">IF(A3029="","",IF(E3029="","",ROUND(+E3029*((1+D3029)^(1/12)-1),2)))</f>
        <v>#REF!</v>
      </c>
      <c r="I3029" s="662" t="e">
        <f aca="false">IF(A3029="","",+G3029-H3029)</f>
        <v>#REF!</v>
      </c>
      <c r="J3029" s="662" t="e">
        <f aca="false">IF(A3029="","",IF(#REF!="","",PMT((1+D3029)^(1/12)-1,(#REF!*12)-A3029+1,-E3029)))</f>
        <v>#REF!</v>
      </c>
    </row>
    <row r="3030" customFormat="false" ht="14.25" hidden="false" customHeight="false" outlineLevel="0" collapsed="false">
      <c r="A3030" s="660" t="e">
        <f aca="false">IF(A3029="","",IF(A3029=#REF!*12,"",+A3029+1))</f>
        <v>#REF!</v>
      </c>
      <c r="B3030" s="661" t="e">
        <f aca="false">IF(A3030="","",+B3029)</f>
        <v>#REF!</v>
      </c>
      <c r="C3030" s="661" t="e">
        <f aca="false">IF(A3030="","",IF(#REF!+'Plano Prestação Mensal Proposta'!A3030&gt;120,0,ROUND(IF(B3030&gt;0.045,(0.045*0.5),(0.5)*B3030),7)))</f>
        <v>#REF!</v>
      </c>
      <c r="D3030" s="661" t="e">
        <f aca="false">IF(A3030="","",+B3030-C3030)</f>
        <v>#REF!</v>
      </c>
      <c r="E3030" s="662" t="e">
        <f aca="false">IF(A3030="","",IF(F3029="","",+E3029-F3029))</f>
        <v>#REF!</v>
      </c>
      <c r="F3030" s="662" t="e">
        <f aca="false">IF(A3030="","",IF(J3030="","",+J3030-H3030))</f>
        <v>#REF!</v>
      </c>
      <c r="G3030" s="662" t="e">
        <f aca="false">IF(A3030="","",IF(E3030="","",ROUND(+E3030*((1+B3030)^(1/12)-1),2)))</f>
        <v>#REF!</v>
      </c>
      <c r="H3030" s="662" t="e">
        <f aca="false">IF(A3030="","",IF(E3030="","",ROUND(+E3030*((1+D3030)^(1/12)-1),2)))</f>
        <v>#REF!</v>
      </c>
      <c r="I3030" s="662" t="e">
        <f aca="false">IF(A3030="","",+G3030-H3030)</f>
        <v>#REF!</v>
      </c>
      <c r="J3030" s="662" t="e">
        <f aca="false">IF(A3030="","",IF(#REF!="","",PMT((1+D3030)^(1/12)-1,(#REF!*12)-A3030+1,-E3030)))</f>
        <v>#REF!</v>
      </c>
    </row>
    <row r="3031" customFormat="false" ht="14.25" hidden="false" customHeight="false" outlineLevel="0" collapsed="false">
      <c r="A3031" s="660" t="e">
        <f aca="false">IF(A3030="","",IF(A3030=#REF!*12,"",+A3030+1))</f>
        <v>#REF!</v>
      </c>
      <c r="B3031" s="661" t="e">
        <f aca="false">IF(A3031="","",+B3030)</f>
        <v>#REF!</v>
      </c>
      <c r="C3031" s="661" t="e">
        <f aca="false">IF(A3031="","",IF(#REF!+'Plano Prestação Mensal Proposta'!A3031&gt;120,0,ROUND(IF(B3031&gt;0.045,(0.045*0.5),(0.5)*B3031),7)))</f>
        <v>#REF!</v>
      </c>
      <c r="D3031" s="661" t="e">
        <f aca="false">IF(A3031="","",+B3031-C3031)</f>
        <v>#REF!</v>
      </c>
      <c r="E3031" s="662" t="e">
        <f aca="false">IF(A3031="","",IF(F3030="","",+E3030-F3030))</f>
        <v>#REF!</v>
      </c>
      <c r="F3031" s="662" t="e">
        <f aca="false">IF(A3031="","",IF(J3031="","",+J3031-H3031))</f>
        <v>#REF!</v>
      </c>
      <c r="G3031" s="662" t="e">
        <f aca="false">IF(A3031="","",IF(E3031="","",ROUND(+E3031*((1+B3031)^(1/12)-1),2)))</f>
        <v>#REF!</v>
      </c>
      <c r="H3031" s="662" t="e">
        <f aca="false">IF(A3031="","",IF(E3031="","",ROUND(+E3031*((1+D3031)^(1/12)-1),2)))</f>
        <v>#REF!</v>
      </c>
      <c r="I3031" s="662" t="e">
        <f aca="false">IF(A3031="","",+G3031-H3031)</f>
        <v>#REF!</v>
      </c>
      <c r="J3031" s="662" t="e">
        <f aca="false">IF(A3031="","",IF(#REF!="","",PMT((1+D3031)^(1/12)-1,(#REF!*12)-A3031+1,-E3031)))</f>
        <v>#REF!</v>
      </c>
    </row>
    <row r="3032" customFormat="false" ht="14.25" hidden="false" customHeight="false" outlineLevel="0" collapsed="false">
      <c r="A3032" s="660" t="e">
        <f aca="false">IF(A3031="","",IF(A3031=#REF!*12,"",+A3031+1))</f>
        <v>#REF!</v>
      </c>
      <c r="B3032" s="661" t="e">
        <f aca="false">IF(A3032="","",+B3031)</f>
        <v>#REF!</v>
      </c>
      <c r="C3032" s="661" t="e">
        <f aca="false">IF(A3032="","",IF(#REF!+'Plano Prestação Mensal Proposta'!A3032&gt;120,0,ROUND(IF(B3032&gt;0.045,(0.045*0.5),(0.5)*B3032),7)))</f>
        <v>#REF!</v>
      </c>
      <c r="D3032" s="661" t="e">
        <f aca="false">IF(A3032="","",+B3032-C3032)</f>
        <v>#REF!</v>
      </c>
      <c r="E3032" s="662" t="e">
        <f aca="false">IF(A3032="","",IF(F3031="","",+E3031-F3031))</f>
        <v>#REF!</v>
      </c>
      <c r="F3032" s="662" t="e">
        <f aca="false">IF(A3032="","",IF(J3032="","",+J3032-H3032))</f>
        <v>#REF!</v>
      </c>
      <c r="G3032" s="662" t="e">
        <f aca="false">IF(A3032="","",IF(E3032="","",ROUND(+E3032*((1+B3032)^(1/12)-1),2)))</f>
        <v>#REF!</v>
      </c>
      <c r="H3032" s="662" t="e">
        <f aca="false">IF(A3032="","",IF(E3032="","",ROUND(+E3032*((1+D3032)^(1/12)-1),2)))</f>
        <v>#REF!</v>
      </c>
      <c r="I3032" s="662" t="e">
        <f aca="false">IF(A3032="","",+G3032-H3032)</f>
        <v>#REF!</v>
      </c>
      <c r="J3032" s="662" t="e">
        <f aca="false">IF(A3032="","",IF(#REF!="","",PMT((1+D3032)^(1/12)-1,(#REF!*12)-A3032+1,-E3032)))</f>
        <v>#REF!</v>
      </c>
    </row>
    <row r="3033" customFormat="false" ht="14.25" hidden="false" customHeight="false" outlineLevel="0" collapsed="false">
      <c r="A3033" s="660" t="e">
        <f aca="false">IF(A3032="","",IF(A3032=#REF!*12,"",+A3032+1))</f>
        <v>#REF!</v>
      </c>
      <c r="B3033" s="661" t="e">
        <f aca="false">IF(A3033="","",+B3032)</f>
        <v>#REF!</v>
      </c>
      <c r="C3033" s="661" t="e">
        <f aca="false">IF(A3033="","",IF(#REF!+'Plano Prestação Mensal Proposta'!A3033&gt;120,0,ROUND(IF(B3033&gt;0.045,(0.045*0.5),(0.5)*B3033),7)))</f>
        <v>#REF!</v>
      </c>
      <c r="D3033" s="661" t="e">
        <f aca="false">IF(A3033="","",+B3033-C3033)</f>
        <v>#REF!</v>
      </c>
      <c r="E3033" s="662" t="e">
        <f aca="false">IF(A3033="","",IF(F3032="","",+E3032-F3032))</f>
        <v>#REF!</v>
      </c>
      <c r="F3033" s="662" t="e">
        <f aca="false">IF(A3033="","",IF(J3033="","",+J3033-H3033))</f>
        <v>#REF!</v>
      </c>
      <c r="G3033" s="662" t="e">
        <f aca="false">IF(A3033="","",IF(E3033="","",ROUND(+E3033*((1+B3033)^(1/12)-1),2)))</f>
        <v>#REF!</v>
      </c>
      <c r="H3033" s="662" t="e">
        <f aca="false">IF(A3033="","",IF(E3033="","",ROUND(+E3033*((1+D3033)^(1/12)-1),2)))</f>
        <v>#REF!</v>
      </c>
      <c r="I3033" s="662" t="e">
        <f aca="false">IF(A3033="","",+G3033-H3033)</f>
        <v>#REF!</v>
      </c>
      <c r="J3033" s="662" t="e">
        <f aca="false">IF(A3033="","",IF(#REF!="","",PMT((1+D3033)^(1/12)-1,(#REF!*12)-A3033+1,-E3033)))</f>
        <v>#REF!</v>
      </c>
    </row>
    <row r="3034" customFormat="false" ht="14.25" hidden="false" customHeight="false" outlineLevel="0" collapsed="false">
      <c r="A3034" s="660" t="e">
        <f aca="false">IF(A3033="","",IF(A3033=#REF!*12,"",+A3033+1))</f>
        <v>#REF!</v>
      </c>
      <c r="B3034" s="661" t="e">
        <f aca="false">IF(A3034="","",+B3033)</f>
        <v>#REF!</v>
      </c>
      <c r="C3034" s="661" t="e">
        <f aca="false">IF(A3034="","",IF(#REF!+'Plano Prestação Mensal Proposta'!A3034&gt;120,0,ROUND(IF(B3034&gt;0.045,(0.045*0.5),(0.5)*B3034),7)))</f>
        <v>#REF!</v>
      </c>
      <c r="D3034" s="661" t="e">
        <f aca="false">IF(A3034="","",+B3034-C3034)</f>
        <v>#REF!</v>
      </c>
      <c r="E3034" s="662" t="e">
        <f aca="false">IF(A3034="","",IF(F3033="","",+E3033-F3033))</f>
        <v>#REF!</v>
      </c>
      <c r="F3034" s="662" t="e">
        <f aca="false">IF(A3034="","",IF(J3034="","",+J3034-H3034))</f>
        <v>#REF!</v>
      </c>
      <c r="G3034" s="662" t="e">
        <f aca="false">IF(A3034="","",IF(E3034="","",ROUND(+E3034*((1+B3034)^(1/12)-1),2)))</f>
        <v>#REF!</v>
      </c>
      <c r="H3034" s="662" t="e">
        <f aca="false">IF(A3034="","",IF(E3034="","",ROUND(+E3034*((1+D3034)^(1/12)-1),2)))</f>
        <v>#REF!</v>
      </c>
      <c r="I3034" s="662" t="e">
        <f aca="false">IF(A3034="","",+G3034-H3034)</f>
        <v>#REF!</v>
      </c>
      <c r="J3034" s="662" t="e">
        <f aca="false">IF(A3034="","",IF(#REF!="","",PMT((1+D3034)^(1/12)-1,(#REF!*12)-A3034+1,-E3034)))</f>
        <v>#REF!</v>
      </c>
    </row>
    <row r="3035" customFormat="false" ht="14.25" hidden="false" customHeight="false" outlineLevel="0" collapsed="false">
      <c r="A3035" s="660" t="e">
        <f aca="false">IF(A3034="","",IF(A3034=#REF!*12,"",+A3034+1))</f>
        <v>#REF!</v>
      </c>
      <c r="B3035" s="661" t="e">
        <f aca="false">IF(A3035="","",+B3034)</f>
        <v>#REF!</v>
      </c>
      <c r="C3035" s="661" t="e">
        <f aca="false">IF(A3035="","",IF(#REF!+'Plano Prestação Mensal Proposta'!A3035&gt;120,0,ROUND(IF(B3035&gt;0.045,(0.045*0.5),(0.5)*B3035),7)))</f>
        <v>#REF!</v>
      </c>
      <c r="D3035" s="661" t="e">
        <f aca="false">IF(A3035="","",+B3035-C3035)</f>
        <v>#REF!</v>
      </c>
      <c r="E3035" s="662" t="e">
        <f aca="false">IF(A3035="","",IF(F3034="","",+E3034-F3034))</f>
        <v>#REF!</v>
      </c>
      <c r="F3035" s="662" t="e">
        <f aca="false">IF(A3035="","",IF(J3035="","",+J3035-H3035))</f>
        <v>#REF!</v>
      </c>
      <c r="G3035" s="662" t="e">
        <f aca="false">IF(A3035="","",IF(E3035="","",ROUND(+E3035*((1+B3035)^(1/12)-1),2)))</f>
        <v>#REF!</v>
      </c>
      <c r="H3035" s="662" t="e">
        <f aca="false">IF(A3035="","",IF(E3035="","",ROUND(+E3035*((1+D3035)^(1/12)-1),2)))</f>
        <v>#REF!</v>
      </c>
      <c r="I3035" s="662" t="e">
        <f aca="false">IF(A3035="","",+G3035-H3035)</f>
        <v>#REF!</v>
      </c>
      <c r="J3035" s="662" t="e">
        <f aca="false">IF(A3035="","",IF(#REF!="","",PMT((1+D3035)^(1/12)-1,(#REF!*12)-A3035+1,-E3035)))</f>
        <v>#REF!</v>
      </c>
    </row>
    <row r="3036" customFormat="false" ht="14.25" hidden="false" customHeight="false" outlineLevel="0" collapsed="false">
      <c r="A3036" s="660" t="e">
        <f aca="false">IF(A3035="","",IF(A3035=#REF!*12,"",+A3035+1))</f>
        <v>#REF!</v>
      </c>
      <c r="B3036" s="661" t="e">
        <f aca="false">IF(A3036="","",+B3035)</f>
        <v>#REF!</v>
      </c>
      <c r="C3036" s="661" t="e">
        <f aca="false">IF(A3036="","",IF(#REF!+'Plano Prestação Mensal Proposta'!A3036&gt;120,0,ROUND(IF(B3036&gt;0.045,(0.045*0.5),(0.5)*B3036),7)))</f>
        <v>#REF!</v>
      </c>
      <c r="D3036" s="661" t="e">
        <f aca="false">IF(A3036="","",+B3036-C3036)</f>
        <v>#REF!</v>
      </c>
      <c r="E3036" s="662" t="e">
        <f aca="false">IF(A3036="","",IF(F3035="","",+E3035-F3035))</f>
        <v>#REF!</v>
      </c>
      <c r="F3036" s="662" t="e">
        <f aca="false">IF(A3036="","",IF(J3036="","",+J3036-H3036))</f>
        <v>#REF!</v>
      </c>
      <c r="G3036" s="662" t="e">
        <f aca="false">IF(A3036="","",IF(E3036="","",ROUND(+E3036*((1+B3036)^(1/12)-1),2)))</f>
        <v>#REF!</v>
      </c>
      <c r="H3036" s="662" t="e">
        <f aca="false">IF(A3036="","",IF(E3036="","",ROUND(+E3036*((1+D3036)^(1/12)-1),2)))</f>
        <v>#REF!</v>
      </c>
      <c r="I3036" s="662" t="e">
        <f aca="false">IF(A3036="","",+G3036-H3036)</f>
        <v>#REF!</v>
      </c>
      <c r="J3036" s="662" t="e">
        <f aca="false">IF(A3036="","",IF(#REF!="","",PMT((1+D3036)^(1/12)-1,(#REF!*12)-A3036+1,-E3036)))</f>
        <v>#REF!</v>
      </c>
    </row>
    <row r="3037" customFormat="false" ht="14.25" hidden="false" customHeight="false" outlineLevel="0" collapsed="false">
      <c r="A3037" s="660" t="e">
        <f aca="false">IF(A3036="","",IF(A3036=#REF!*12,"",+A3036+1))</f>
        <v>#REF!</v>
      </c>
      <c r="B3037" s="661" t="e">
        <f aca="false">IF(A3037="","",+B3036)</f>
        <v>#REF!</v>
      </c>
      <c r="C3037" s="661" t="e">
        <f aca="false">IF(A3037="","",IF(#REF!+'Plano Prestação Mensal Proposta'!A3037&gt;120,0,ROUND(IF(B3037&gt;0.045,(0.045*0.5),(0.5)*B3037),7)))</f>
        <v>#REF!</v>
      </c>
      <c r="D3037" s="661" t="e">
        <f aca="false">IF(A3037="","",+B3037-C3037)</f>
        <v>#REF!</v>
      </c>
      <c r="E3037" s="662" t="e">
        <f aca="false">IF(A3037="","",IF(F3036="","",+E3036-F3036))</f>
        <v>#REF!</v>
      </c>
      <c r="F3037" s="662" t="e">
        <f aca="false">IF(A3037="","",IF(J3037="","",+J3037-H3037))</f>
        <v>#REF!</v>
      </c>
      <c r="G3037" s="662" t="e">
        <f aca="false">IF(A3037="","",IF(E3037="","",ROUND(+E3037*((1+B3037)^(1/12)-1),2)))</f>
        <v>#REF!</v>
      </c>
      <c r="H3037" s="662" t="e">
        <f aca="false">IF(A3037="","",IF(E3037="","",ROUND(+E3037*((1+D3037)^(1/12)-1),2)))</f>
        <v>#REF!</v>
      </c>
      <c r="I3037" s="662" t="e">
        <f aca="false">IF(A3037="","",+G3037-H3037)</f>
        <v>#REF!</v>
      </c>
      <c r="J3037" s="662" t="e">
        <f aca="false">IF(A3037="","",IF(#REF!="","",PMT((1+D3037)^(1/12)-1,(#REF!*12)-A3037+1,-E3037)))</f>
        <v>#REF!</v>
      </c>
    </row>
    <row r="3038" customFormat="false" ht="14.25" hidden="false" customHeight="false" outlineLevel="0" collapsed="false">
      <c r="A3038" s="660" t="e">
        <f aca="false">IF(A3037="","",IF(A3037=#REF!*12,"",+A3037+1))</f>
        <v>#REF!</v>
      </c>
      <c r="B3038" s="661" t="e">
        <f aca="false">IF(A3038="","",+B3037)</f>
        <v>#REF!</v>
      </c>
      <c r="C3038" s="661" t="e">
        <f aca="false">IF(A3038="","",IF(#REF!+'Plano Prestação Mensal Proposta'!A3038&gt;120,0,ROUND(IF(B3038&gt;0.045,(0.045*0.5),(0.5)*B3038),7)))</f>
        <v>#REF!</v>
      </c>
      <c r="D3038" s="661" t="e">
        <f aca="false">IF(A3038="","",+B3038-C3038)</f>
        <v>#REF!</v>
      </c>
      <c r="E3038" s="662" t="e">
        <f aca="false">IF(A3038="","",IF(F3037="","",+E3037-F3037))</f>
        <v>#REF!</v>
      </c>
      <c r="F3038" s="662" t="e">
        <f aca="false">IF(A3038="","",IF(J3038="","",+J3038-H3038))</f>
        <v>#REF!</v>
      </c>
      <c r="G3038" s="662" t="e">
        <f aca="false">IF(A3038="","",IF(E3038="","",ROUND(+E3038*((1+B3038)^(1/12)-1),2)))</f>
        <v>#REF!</v>
      </c>
      <c r="H3038" s="662" t="e">
        <f aca="false">IF(A3038="","",IF(E3038="","",ROUND(+E3038*((1+D3038)^(1/12)-1),2)))</f>
        <v>#REF!</v>
      </c>
      <c r="I3038" s="662" t="e">
        <f aca="false">IF(A3038="","",+G3038-H3038)</f>
        <v>#REF!</v>
      </c>
      <c r="J3038" s="662" t="e">
        <f aca="false">IF(A3038="","",IF(#REF!="","",PMT((1+D3038)^(1/12)-1,(#REF!*12)-A3038+1,-E3038)))</f>
        <v>#REF!</v>
      </c>
    </row>
    <row r="3039" customFormat="false" ht="14.25" hidden="false" customHeight="false" outlineLevel="0" collapsed="false">
      <c r="A3039" s="660" t="e">
        <f aca="false">IF(A3038="","",IF(A3038=#REF!*12,"",+A3038+1))</f>
        <v>#REF!</v>
      </c>
      <c r="B3039" s="661" t="e">
        <f aca="false">IF(A3039="","",+B3038)</f>
        <v>#REF!</v>
      </c>
      <c r="C3039" s="661" t="e">
        <f aca="false">IF(A3039="","",IF(#REF!+'Plano Prestação Mensal Proposta'!A3039&gt;120,0,ROUND(IF(B3039&gt;0.045,(0.045*0.5),(0.5)*B3039),7)))</f>
        <v>#REF!</v>
      </c>
      <c r="D3039" s="661" t="e">
        <f aca="false">IF(A3039="","",+B3039-C3039)</f>
        <v>#REF!</v>
      </c>
      <c r="E3039" s="662" t="e">
        <f aca="false">IF(A3039="","",IF(F3038="","",+E3038-F3038))</f>
        <v>#REF!</v>
      </c>
      <c r="F3039" s="662" t="e">
        <f aca="false">IF(A3039="","",IF(J3039="","",+J3039-H3039))</f>
        <v>#REF!</v>
      </c>
      <c r="G3039" s="662" t="e">
        <f aca="false">IF(A3039="","",IF(E3039="","",ROUND(+E3039*((1+B3039)^(1/12)-1),2)))</f>
        <v>#REF!</v>
      </c>
      <c r="H3039" s="662" t="e">
        <f aca="false">IF(A3039="","",IF(E3039="","",ROUND(+E3039*((1+D3039)^(1/12)-1),2)))</f>
        <v>#REF!</v>
      </c>
      <c r="I3039" s="662" t="e">
        <f aca="false">IF(A3039="","",+G3039-H3039)</f>
        <v>#REF!</v>
      </c>
      <c r="J3039" s="662" t="e">
        <f aca="false">IF(A3039="","",IF(#REF!="","",PMT((1+D3039)^(1/12)-1,(#REF!*12)-A3039+1,-E3039)))</f>
        <v>#REF!</v>
      </c>
    </row>
    <row r="3040" customFormat="false" ht="14.25" hidden="false" customHeight="false" outlineLevel="0" collapsed="false">
      <c r="A3040" s="660" t="e">
        <f aca="false">IF(A3039="","",IF(A3039=#REF!*12,"",+A3039+1))</f>
        <v>#REF!</v>
      </c>
      <c r="B3040" s="661" t="e">
        <f aca="false">IF(A3040="","",+B3039)</f>
        <v>#REF!</v>
      </c>
      <c r="C3040" s="661" t="e">
        <f aca="false">IF(A3040="","",IF(#REF!+'Plano Prestação Mensal Proposta'!A3040&gt;120,0,ROUND(IF(B3040&gt;0.045,(0.045*0.5),(0.5)*B3040),7)))</f>
        <v>#REF!</v>
      </c>
      <c r="D3040" s="661" t="e">
        <f aca="false">IF(A3040="","",+B3040-C3040)</f>
        <v>#REF!</v>
      </c>
      <c r="E3040" s="662" t="e">
        <f aca="false">IF(A3040="","",IF(F3039="","",+E3039-F3039))</f>
        <v>#REF!</v>
      </c>
      <c r="F3040" s="662" t="e">
        <f aca="false">IF(A3040="","",IF(J3040="","",+J3040-H3040))</f>
        <v>#REF!</v>
      </c>
      <c r="G3040" s="662" t="e">
        <f aca="false">IF(A3040="","",IF(E3040="","",ROUND(+E3040*((1+B3040)^(1/12)-1),2)))</f>
        <v>#REF!</v>
      </c>
      <c r="H3040" s="662" t="e">
        <f aca="false">IF(A3040="","",IF(E3040="","",ROUND(+E3040*((1+D3040)^(1/12)-1),2)))</f>
        <v>#REF!</v>
      </c>
      <c r="I3040" s="662" t="e">
        <f aca="false">IF(A3040="","",+G3040-H3040)</f>
        <v>#REF!</v>
      </c>
      <c r="J3040" s="662" t="e">
        <f aca="false">IF(A3040="","",IF(#REF!="","",PMT((1+D3040)^(1/12)-1,(#REF!*12)-A3040+1,-E3040)))</f>
        <v>#REF!</v>
      </c>
    </row>
    <row r="3041" customFormat="false" ht="14.25" hidden="false" customHeight="false" outlineLevel="0" collapsed="false">
      <c r="A3041" s="660" t="e">
        <f aca="false">IF(A3040="","",IF(A3040=#REF!*12,"",+A3040+1))</f>
        <v>#REF!</v>
      </c>
      <c r="B3041" s="661" t="e">
        <f aca="false">IF(A3041="","",+B3040)</f>
        <v>#REF!</v>
      </c>
      <c r="C3041" s="661" t="e">
        <f aca="false">IF(A3041="","",IF(#REF!+'Plano Prestação Mensal Proposta'!A3041&gt;120,0,ROUND(IF(B3041&gt;0.045,(0.045*0.5),(0.5)*B3041),7)))</f>
        <v>#REF!</v>
      </c>
      <c r="D3041" s="661" t="e">
        <f aca="false">IF(A3041="","",+B3041-C3041)</f>
        <v>#REF!</v>
      </c>
      <c r="E3041" s="662" t="e">
        <f aca="false">IF(A3041="","",IF(F3040="","",+E3040-F3040))</f>
        <v>#REF!</v>
      </c>
      <c r="F3041" s="662" t="e">
        <f aca="false">IF(A3041="","",IF(J3041="","",+J3041-H3041))</f>
        <v>#REF!</v>
      </c>
      <c r="G3041" s="662" t="e">
        <f aca="false">IF(A3041="","",IF(E3041="","",ROUND(+E3041*((1+B3041)^(1/12)-1),2)))</f>
        <v>#REF!</v>
      </c>
      <c r="H3041" s="662" t="e">
        <f aca="false">IF(A3041="","",IF(E3041="","",ROUND(+E3041*((1+D3041)^(1/12)-1),2)))</f>
        <v>#REF!</v>
      </c>
      <c r="I3041" s="662" t="e">
        <f aca="false">IF(A3041="","",+G3041-H3041)</f>
        <v>#REF!</v>
      </c>
      <c r="J3041" s="662" t="e">
        <f aca="false">IF(A3041="","",IF(#REF!="","",PMT((1+D3041)^(1/12)-1,(#REF!*12)-A3041+1,-E3041)))</f>
        <v>#REF!</v>
      </c>
    </row>
    <row r="3042" customFormat="false" ht="14.25" hidden="false" customHeight="false" outlineLevel="0" collapsed="false">
      <c r="A3042" s="660" t="e">
        <f aca="false">IF(A3041="","",IF(A3041=#REF!*12,"",+A3041+1))</f>
        <v>#REF!</v>
      </c>
      <c r="B3042" s="661" t="e">
        <f aca="false">IF(A3042="","",+B3041)</f>
        <v>#REF!</v>
      </c>
      <c r="C3042" s="661" t="e">
        <f aca="false">IF(A3042="","",IF(#REF!+'Plano Prestação Mensal Proposta'!A3042&gt;120,0,ROUND(IF(B3042&gt;0.045,(0.045*0.5),(0.5)*B3042),7)))</f>
        <v>#REF!</v>
      </c>
      <c r="D3042" s="661" t="e">
        <f aca="false">IF(A3042="","",+B3042-C3042)</f>
        <v>#REF!</v>
      </c>
      <c r="E3042" s="662" t="e">
        <f aca="false">IF(A3042="","",IF(F3041="","",+E3041-F3041))</f>
        <v>#REF!</v>
      </c>
      <c r="F3042" s="662" t="e">
        <f aca="false">IF(A3042="","",IF(J3042="","",+J3042-H3042))</f>
        <v>#REF!</v>
      </c>
      <c r="G3042" s="662" t="e">
        <f aca="false">IF(A3042="","",IF(E3042="","",ROUND(+E3042*((1+B3042)^(1/12)-1),2)))</f>
        <v>#REF!</v>
      </c>
      <c r="H3042" s="662" t="e">
        <f aca="false">IF(A3042="","",IF(E3042="","",ROUND(+E3042*((1+D3042)^(1/12)-1),2)))</f>
        <v>#REF!</v>
      </c>
      <c r="I3042" s="662" t="e">
        <f aca="false">IF(A3042="","",+G3042-H3042)</f>
        <v>#REF!</v>
      </c>
      <c r="J3042" s="662" t="e">
        <f aca="false">IF(A3042="","",IF(#REF!="","",PMT((1+D3042)^(1/12)-1,(#REF!*12)-A3042+1,-E3042)))</f>
        <v>#REF!</v>
      </c>
    </row>
    <row r="3043" customFormat="false" ht="14.25" hidden="false" customHeight="false" outlineLevel="0" collapsed="false">
      <c r="A3043" s="660" t="e">
        <f aca="false">IF(A3042="","",IF(A3042=#REF!*12,"",+A3042+1))</f>
        <v>#REF!</v>
      </c>
      <c r="B3043" s="661" t="e">
        <f aca="false">IF(A3043="","",+B3042)</f>
        <v>#REF!</v>
      </c>
      <c r="C3043" s="661" t="e">
        <f aca="false">IF(A3043="","",IF(#REF!+'Plano Prestação Mensal Proposta'!A3043&gt;120,0,ROUND(IF(B3043&gt;0.045,(0.045*0.5),(0.5)*B3043),7)))</f>
        <v>#REF!</v>
      </c>
      <c r="D3043" s="661" t="e">
        <f aca="false">IF(A3043="","",+B3043-C3043)</f>
        <v>#REF!</v>
      </c>
      <c r="E3043" s="662" t="e">
        <f aca="false">IF(A3043="","",IF(F3042="","",+E3042-F3042))</f>
        <v>#REF!</v>
      </c>
      <c r="F3043" s="662" t="e">
        <f aca="false">IF(A3043="","",IF(J3043="","",+J3043-H3043))</f>
        <v>#REF!</v>
      </c>
      <c r="G3043" s="662" t="e">
        <f aca="false">IF(A3043="","",IF(E3043="","",ROUND(+E3043*((1+B3043)^(1/12)-1),2)))</f>
        <v>#REF!</v>
      </c>
      <c r="H3043" s="662" t="e">
        <f aca="false">IF(A3043="","",IF(E3043="","",ROUND(+E3043*((1+D3043)^(1/12)-1),2)))</f>
        <v>#REF!</v>
      </c>
      <c r="I3043" s="662" t="e">
        <f aca="false">IF(A3043="","",+G3043-H3043)</f>
        <v>#REF!</v>
      </c>
      <c r="J3043" s="662" t="e">
        <f aca="false">IF(A3043="","",IF(#REF!="","",PMT((1+D3043)^(1/12)-1,(#REF!*12)-A3043+1,-E3043)))</f>
        <v>#REF!</v>
      </c>
    </row>
    <row r="3044" customFormat="false" ht="14.25" hidden="false" customHeight="false" outlineLevel="0" collapsed="false">
      <c r="A3044" s="660" t="e">
        <f aca="false">IF(A3043="","",IF(A3043=#REF!*12,"",+A3043+1))</f>
        <v>#REF!</v>
      </c>
      <c r="B3044" s="661" t="e">
        <f aca="false">IF(A3044="","",+B3043)</f>
        <v>#REF!</v>
      </c>
      <c r="C3044" s="661" t="e">
        <f aca="false">IF(A3044="","",IF(#REF!+'Plano Prestação Mensal Proposta'!A3044&gt;120,0,ROUND(IF(B3044&gt;0.045,(0.045*0.5),(0.5)*B3044),7)))</f>
        <v>#REF!</v>
      </c>
      <c r="D3044" s="661" t="e">
        <f aca="false">IF(A3044="","",+B3044-C3044)</f>
        <v>#REF!</v>
      </c>
      <c r="E3044" s="662" t="e">
        <f aca="false">IF(A3044="","",IF(F3043="","",+E3043-F3043))</f>
        <v>#REF!</v>
      </c>
      <c r="F3044" s="662" t="e">
        <f aca="false">IF(A3044="","",IF(J3044="","",+J3044-H3044))</f>
        <v>#REF!</v>
      </c>
      <c r="G3044" s="662" t="e">
        <f aca="false">IF(A3044="","",IF(E3044="","",ROUND(+E3044*((1+B3044)^(1/12)-1),2)))</f>
        <v>#REF!</v>
      </c>
      <c r="H3044" s="662" t="e">
        <f aca="false">IF(A3044="","",IF(E3044="","",ROUND(+E3044*((1+D3044)^(1/12)-1),2)))</f>
        <v>#REF!</v>
      </c>
      <c r="I3044" s="662" t="e">
        <f aca="false">IF(A3044="","",+G3044-H3044)</f>
        <v>#REF!</v>
      </c>
      <c r="J3044" s="662" t="e">
        <f aca="false">IF(A3044="","",IF(#REF!="","",PMT((1+D3044)^(1/12)-1,(#REF!*12)-A3044+1,-E3044)))</f>
        <v>#REF!</v>
      </c>
    </row>
    <row r="3045" customFormat="false" ht="14.25" hidden="false" customHeight="false" outlineLevel="0" collapsed="false">
      <c r="A3045" s="660" t="e">
        <f aca="false">IF(A3044="","",IF(A3044=#REF!*12,"",+A3044+1))</f>
        <v>#REF!</v>
      </c>
      <c r="B3045" s="661" t="e">
        <f aca="false">IF(A3045="","",+B3044)</f>
        <v>#REF!</v>
      </c>
      <c r="C3045" s="661" t="e">
        <f aca="false">IF(A3045="","",IF(#REF!+'Plano Prestação Mensal Proposta'!A3045&gt;120,0,ROUND(IF(B3045&gt;0.045,(0.045*0.5),(0.5)*B3045),7)))</f>
        <v>#REF!</v>
      </c>
      <c r="D3045" s="661" t="e">
        <f aca="false">IF(A3045="","",+B3045-C3045)</f>
        <v>#REF!</v>
      </c>
      <c r="E3045" s="662" t="e">
        <f aca="false">IF(A3045="","",IF(F3044="","",+E3044-F3044))</f>
        <v>#REF!</v>
      </c>
      <c r="F3045" s="662" t="e">
        <f aca="false">IF(A3045="","",IF(J3045="","",+J3045-H3045))</f>
        <v>#REF!</v>
      </c>
      <c r="G3045" s="662" t="e">
        <f aca="false">IF(A3045="","",IF(E3045="","",ROUND(+E3045*((1+B3045)^(1/12)-1),2)))</f>
        <v>#REF!</v>
      </c>
      <c r="H3045" s="662" t="e">
        <f aca="false">IF(A3045="","",IF(E3045="","",ROUND(+E3045*((1+D3045)^(1/12)-1),2)))</f>
        <v>#REF!</v>
      </c>
      <c r="I3045" s="662" t="e">
        <f aca="false">IF(A3045="","",+G3045-H3045)</f>
        <v>#REF!</v>
      </c>
      <c r="J3045" s="662" t="e">
        <f aca="false">IF(A3045="","",IF(#REF!="","",PMT((1+D3045)^(1/12)-1,(#REF!*12)-A3045+1,-E3045)))</f>
        <v>#REF!</v>
      </c>
    </row>
    <row r="3046" customFormat="false" ht="14.25" hidden="false" customHeight="false" outlineLevel="0" collapsed="false">
      <c r="A3046" s="660" t="e">
        <f aca="false">IF(A3045="","",IF(A3045=#REF!*12,"",+A3045+1))</f>
        <v>#REF!</v>
      </c>
      <c r="B3046" s="661" t="e">
        <f aca="false">IF(A3046="","",+B3045)</f>
        <v>#REF!</v>
      </c>
      <c r="C3046" s="661" t="e">
        <f aca="false">IF(A3046="","",IF(#REF!+'Plano Prestação Mensal Proposta'!A3046&gt;120,0,ROUND(IF(B3046&gt;0.045,(0.045*0.5),(0.5)*B3046),7)))</f>
        <v>#REF!</v>
      </c>
      <c r="D3046" s="661" t="e">
        <f aca="false">IF(A3046="","",+B3046-C3046)</f>
        <v>#REF!</v>
      </c>
      <c r="E3046" s="662" t="e">
        <f aca="false">IF(A3046="","",IF(F3045="","",+E3045-F3045))</f>
        <v>#REF!</v>
      </c>
      <c r="F3046" s="662" t="e">
        <f aca="false">IF(A3046="","",IF(J3046="","",+J3046-H3046))</f>
        <v>#REF!</v>
      </c>
      <c r="G3046" s="662" t="e">
        <f aca="false">IF(A3046="","",IF(E3046="","",ROUND(+E3046*((1+B3046)^(1/12)-1),2)))</f>
        <v>#REF!</v>
      </c>
      <c r="H3046" s="662" t="e">
        <f aca="false">IF(A3046="","",IF(E3046="","",ROUND(+E3046*((1+D3046)^(1/12)-1),2)))</f>
        <v>#REF!</v>
      </c>
      <c r="I3046" s="662" t="e">
        <f aca="false">IF(A3046="","",+G3046-H3046)</f>
        <v>#REF!</v>
      </c>
      <c r="J3046" s="662" t="e">
        <f aca="false">IF(A3046="","",IF(#REF!="","",PMT((1+D3046)^(1/12)-1,(#REF!*12)-A3046+1,-E3046)))</f>
        <v>#REF!</v>
      </c>
    </row>
    <row r="3047" customFormat="false" ht="14.25" hidden="false" customHeight="false" outlineLevel="0" collapsed="false">
      <c r="A3047" s="660" t="e">
        <f aca="false">IF(A3046="","",IF(A3046=#REF!*12,"",+A3046+1))</f>
        <v>#REF!</v>
      </c>
      <c r="B3047" s="661" t="e">
        <f aca="false">IF(A3047="","",+B3046)</f>
        <v>#REF!</v>
      </c>
      <c r="C3047" s="661" t="e">
        <f aca="false">IF(A3047="","",IF(#REF!+'Plano Prestação Mensal Proposta'!A3047&gt;120,0,ROUND(IF(B3047&gt;0.045,(0.045*0.5),(0.5)*B3047),7)))</f>
        <v>#REF!</v>
      </c>
      <c r="D3047" s="661" t="e">
        <f aca="false">IF(A3047="","",+B3047-C3047)</f>
        <v>#REF!</v>
      </c>
      <c r="E3047" s="662" t="e">
        <f aca="false">IF(A3047="","",IF(F3046="","",+E3046-F3046))</f>
        <v>#REF!</v>
      </c>
      <c r="F3047" s="662" t="e">
        <f aca="false">IF(A3047="","",IF(J3047="","",+J3047-H3047))</f>
        <v>#REF!</v>
      </c>
      <c r="G3047" s="662" t="e">
        <f aca="false">IF(A3047="","",IF(E3047="","",ROUND(+E3047*((1+B3047)^(1/12)-1),2)))</f>
        <v>#REF!</v>
      </c>
      <c r="H3047" s="662" t="e">
        <f aca="false">IF(A3047="","",IF(E3047="","",ROUND(+E3047*((1+D3047)^(1/12)-1),2)))</f>
        <v>#REF!</v>
      </c>
      <c r="I3047" s="662" t="e">
        <f aca="false">IF(A3047="","",+G3047-H3047)</f>
        <v>#REF!</v>
      </c>
      <c r="J3047" s="662" t="e">
        <f aca="false">IF(A3047="","",IF(#REF!="","",PMT((1+D3047)^(1/12)-1,(#REF!*12)-A3047+1,-E3047)))</f>
        <v>#REF!</v>
      </c>
    </row>
    <row r="3048" customFormat="false" ht="14.25" hidden="false" customHeight="false" outlineLevel="0" collapsed="false">
      <c r="A3048" s="660" t="e">
        <f aca="false">IF(A3047="","",IF(A3047=#REF!*12,"",+A3047+1))</f>
        <v>#REF!</v>
      </c>
      <c r="B3048" s="661" t="e">
        <f aca="false">IF(A3048="","",+B3047)</f>
        <v>#REF!</v>
      </c>
      <c r="C3048" s="661" t="e">
        <f aca="false">IF(A3048="","",IF(#REF!+'Plano Prestação Mensal Proposta'!A3048&gt;120,0,ROUND(IF(B3048&gt;0.045,(0.045*0.5),(0.5)*B3048),7)))</f>
        <v>#REF!</v>
      </c>
      <c r="D3048" s="661" t="e">
        <f aca="false">IF(A3048="","",+B3048-C3048)</f>
        <v>#REF!</v>
      </c>
      <c r="E3048" s="662" t="e">
        <f aca="false">IF(A3048="","",IF(F3047="","",+E3047-F3047))</f>
        <v>#REF!</v>
      </c>
      <c r="F3048" s="662" t="e">
        <f aca="false">IF(A3048="","",IF(J3048="","",+J3048-H3048))</f>
        <v>#REF!</v>
      </c>
      <c r="G3048" s="662" t="e">
        <f aca="false">IF(A3048="","",IF(E3048="","",ROUND(+E3048*((1+B3048)^(1/12)-1),2)))</f>
        <v>#REF!</v>
      </c>
      <c r="H3048" s="662" t="e">
        <f aca="false">IF(A3048="","",IF(E3048="","",ROUND(+E3048*((1+D3048)^(1/12)-1),2)))</f>
        <v>#REF!</v>
      </c>
      <c r="I3048" s="662" t="e">
        <f aca="false">IF(A3048="","",+G3048-H3048)</f>
        <v>#REF!</v>
      </c>
      <c r="J3048" s="662" t="e">
        <f aca="false">IF(A3048="","",IF(#REF!="","",PMT((1+D3048)^(1/12)-1,(#REF!*12)-A3048+1,-E3048)))</f>
        <v>#REF!</v>
      </c>
    </row>
    <row r="3049" customFormat="false" ht="14.25" hidden="false" customHeight="false" outlineLevel="0" collapsed="false">
      <c r="A3049" s="660" t="e">
        <f aca="false">IF(A3048="","",IF(A3048=#REF!*12,"",+A3048+1))</f>
        <v>#REF!</v>
      </c>
      <c r="B3049" s="661" t="e">
        <f aca="false">IF(A3049="","",+B3048)</f>
        <v>#REF!</v>
      </c>
      <c r="C3049" s="661" t="e">
        <f aca="false">IF(A3049="","",IF(#REF!+'Plano Prestação Mensal Proposta'!A3049&gt;120,0,ROUND(IF(B3049&gt;0.045,(0.045*0.5),(0.5)*B3049),7)))</f>
        <v>#REF!</v>
      </c>
      <c r="D3049" s="661" t="e">
        <f aca="false">IF(A3049="","",+B3049-C3049)</f>
        <v>#REF!</v>
      </c>
      <c r="E3049" s="662" t="e">
        <f aca="false">IF(A3049="","",IF(F3048="","",+E3048-F3048))</f>
        <v>#REF!</v>
      </c>
      <c r="F3049" s="662" t="e">
        <f aca="false">IF(A3049="","",IF(J3049="","",+J3049-H3049))</f>
        <v>#REF!</v>
      </c>
      <c r="G3049" s="662" t="e">
        <f aca="false">IF(A3049="","",IF(E3049="","",ROUND(+E3049*((1+B3049)^(1/12)-1),2)))</f>
        <v>#REF!</v>
      </c>
      <c r="H3049" s="662" t="e">
        <f aca="false">IF(A3049="","",IF(E3049="","",ROUND(+E3049*((1+D3049)^(1/12)-1),2)))</f>
        <v>#REF!</v>
      </c>
      <c r="I3049" s="662" t="e">
        <f aca="false">IF(A3049="","",+G3049-H3049)</f>
        <v>#REF!</v>
      </c>
      <c r="J3049" s="662" t="e">
        <f aca="false">IF(A3049="","",IF(#REF!="","",PMT((1+D3049)^(1/12)-1,(#REF!*12)-A3049+1,-E3049)))</f>
        <v>#REF!</v>
      </c>
    </row>
    <row r="3050" customFormat="false" ht="14.25" hidden="false" customHeight="false" outlineLevel="0" collapsed="false">
      <c r="A3050" s="660" t="e">
        <f aca="false">IF(A3049="","",IF(A3049=#REF!*12,"",+A3049+1))</f>
        <v>#REF!</v>
      </c>
      <c r="B3050" s="661" t="e">
        <f aca="false">IF(A3050="","",+B3049)</f>
        <v>#REF!</v>
      </c>
      <c r="C3050" s="661" t="e">
        <f aca="false">IF(A3050="","",IF(#REF!+'Plano Prestação Mensal Proposta'!A3050&gt;120,0,ROUND(IF(B3050&gt;0.045,(0.045*0.5),(0.5)*B3050),7)))</f>
        <v>#REF!</v>
      </c>
      <c r="D3050" s="661" t="e">
        <f aca="false">IF(A3050="","",+B3050-C3050)</f>
        <v>#REF!</v>
      </c>
      <c r="E3050" s="662" t="e">
        <f aca="false">IF(A3050="","",IF(F3049="","",+E3049-F3049))</f>
        <v>#REF!</v>
      </c>
      <c r="F3050" s="662" t="e">
        <f aca="false">IF(A3050="","",IF(J3050="","",+J3050-H3050))</f>
        <v>#REF!</v>
      </c>
      <c r="G3050" s="662" t="e">
        <f aca="false">IF(A3050="","",IF(E3050="","",ROUND(+E3050*((1+B3050)^(1/12)-1),2)))</f>
        <v>#REF!</v>
      </c>
      <c r="H3050" s="662" t="e">
        <f aca="false">IF(A3050="","",IF(E3050="","",ROUND(+E3050*((1+D3050)^(1/12)-1),2)))</f>
        <v>#REF!</v>
      </c>
      <c r="I3050" s="662" t="e">
        <f aca="false">IF(A3050="","",+G3050-H3050)</f>
        <v>#REF!</v>
      </c>
      <c r="J3050" s="662" t="e">
        <f aca="false">IF(A3050="","",IF(#REF!="","",PMT((1+D3050)^(1/12)-1,(#REF!*12)-A3050+1,-E3050)))</f>
        <v>#REF!</v>
      </c>
    </row>
    <row r="3051" customFormat="false" ht="14.25" hidden="false" customHeight="false" outlineLevel="0" collapsed="false">
      <c r="A3051" s="660" t="e">
        <f aca="false">IF(A3050="","",IF(A3050=#REF!*12,"",+A3050+1))</f>
        <v>#REF!</v>
      </c>
      <c r="B3051" s="661" t="e">
        <f aca="false">IF(A3051="","",+B3050)</f>
        <v>#REF!</v>
      </c>
      <c r="C3051" s="661" t="e">
        <f aca="false">IF(A3051="","",IF(#REF!+'Plano Prestação Mensal Proposta'!A3051&gt;120,0,ROUND(IF(B3051&gt;0.045,(0.045*0.5),(0.5)*B3051),7)))</f>
        <v>#REF!</v>
      </c>
      <c r="D3051" s="661" t="e">
        <f aca="false">IF(A3051="","",+B3051-C3051)</f>
        <v>#REF!</v>
      </c>
      <c r="E3051" s="662" t="e">
        <f aca="false">IF(A3051="","",IF(F3050="","",+E3050-F3050))</f>
        <v>#REF!</v>
      </c>
      <c r="F3051" s="662" t="e">
        <f aca="false">IF(A3051="","",IF(J3051="","",+J3051-H3051))</f>
        <v>#REF!</v>
      </c>
      <c r="G3051" s="662" t="e">
        <f aca="false">IF(A3051="","",IF(E3051="","",ROUND(+E3051*((1+B3051)^(1/12)-1),2)))</f>
        <v>#REF!</v>
      </c>
      <c r="H3051" s="662" t="e">
        <f aca="false">IF(A3051="","",IF(E3051="","",ROUND(+E3051*((1+D3051)^(1/12)-1),2)))</f>
        <v>#REF!</v>
      </c>
      <c r="I3051" s="662" t="e">
        <f aca="false">IF(A3051="","",+G3051-H3051)</f>
        <v>#REF!</v>
      </c>
      <c r="J3051" s="662" t="e">
        <f aca="false">IF(A3051="","",IF(#REF!="","",PMT((1+D3051)^(1/12)-1,(#REF!*12)-A3051+1,-E3051)))</f>
        <v>#REF!</v>
      </c>
    </row>
    <row r="3052" customFormat="false" ht="14.25" hidden="false" customHeight="false" outlineLevel="0" collapsed="false">
      <c r="A3052" s="660" t="e">
        <f aca="false">IF(A3051="","",IF(A3051=#REF!*12,"",+A3051+1))</f>
        <v>#REF!</v>
      </c>
      <c r="B3052" s="661" t="e">
        <f aca="false">IF(A3052="","",+B3051)</f>
        <v>#REF!</v>
      </c>
      <c r="C3052" s="661" t="e">
        <f aca="false">IF(A3052="","",IF(#REF!+'Plano Prestação Mensal Proposta'!A3052&gt;120,0,ROUND(IF(B3052&gt;0.045,(0.045*0.5),(0.5)*B3052),7)))</f>
        <v>#REF!</v>
      </c>
      <c r="D3052" s="661" t="e">
        <f aca="false">IF(A3052="","",+B3052-C3052)</f>
        <v>#REF!</v>
      </c>
      <c r="E3052" s="662" t="e">
        <f aca="false">IF(A3052="","",IF(F3051="","",+E3051-F3051))</f>
        <v>#REF!</v>
      </c>
      <c r="F3052" s="662" t="e">
        <f aca="false">IF(A3052="","",IF(J3052="","",+J3052-H3052))</f>
        <v>#REF!</v>
      </c>
      <c r="G3052" s="662" t="e">
        <f aca="false">IF(A3052="","",IF(E3052="","",ROUND(+E3052*((1+B3052)^(1/12)-1),2)))</f>
        <v>#REF!</v>
      </c>
      <c r="H3052" s="662" t="e">
        <f aca="false">IF(A3052="","",IF(E3052="","",ROUND(+E3052*((1+D3052)^(1/12)-1),2)))</f>
        <v>#REF!</v>
      </c>
      <c r="I3052" s="662" t="e">
        <f aca="false">IF(A3052="","",+G3052-H3052)</f>
        <v>#REF!</v>
      </c>
      <c r="J3052" s="662" t="e">
        <f aca="false">IF(A3052="","",IF(#REF!="","",PMT((1+D3052)^(1/12)-1,(#REF!*12)-A3052+1,-E3052)))</f>
        <v>#REF!</v>
      </c>
    </row>
    <row r="3053" customFormat="false" ht="14.25" hidden="false" customHeight="false" outlineLevel="0" collapsed="false">
      <c r="A3053" s="660" t="e">
        <f aca="false">IF(A3052="","",IF(A3052=#REF!*12,"",+A3052+1))</f>
        <v>#REF!</v>
      </c>
      <c r="B3053" s="661" t="e">
        <f aca="false">IF(A3053="","",+B3052)</f>
        <v>#REF!</v>
      </c>
      <c r="C3053" s="661" t="e">
        <f aca="false">IF(A3053="","",IF(#REF!+'Plano Prestação Mensal Proposta'!A3053&gt;120,0,ROUND(IF(B3053&gt;0.045,(0.045*0.5),(0.5)*B3053),7)))</f>
        <v>#REF!</v>
      </c>
      <c r="D3053" s="661" t="e">
        <f aca="false">IF(A3053="","",+B3053-C3053)</f>
        <v>#REF!</v>
      </c>
      <c r="E3053" s="662" t="e">
        <f aca="false">IF(A3053="","",IF(F3052="","",+E3052-F3052))</f>
        <v>#REF!</v>
      </c>
      <c r="F3053" s="662" t="e">
        <f aca="false">IF(A3053="","",IF(J3053="","",+J3053-H3053))</f>
        <v>#REF!</v>
      </c>
      <c r="G3053" s="662" t="e">
        <f aca="false">IF(A3053="","",IF(E3053="","",ROUND(+E3053*((1+B3053)^(1/12)-1),2)))</f>
        <v>#REF!</v>
      </c>
      <c r="H3053" s="662" t="e">
        <f aca="false">IF(A3053="","",IF(E3053="","",ROUND(+E3053*((1+D3053)^(1/12)-1),2)))</f>
        <v>#REF!</v>
      </c>
      <c r="I3053" s="662" t="e">
        <f aca="false">IF(A3053="","",+G3053-H3053)</f>
        <v>#REF!</v>
      </c>
      <c r="J3053" s="662" t="e">
        <f aca="false">IF(A3053="","",IF(#REF!="","",PMT((1+D3053)^(1/12)-1,(#REF!*12)-A3053+1,-E3053)))</f>
        <v>#REF!</v>
      </c>
    </row>
    <row r="3054" customFormat="false" ht="14.25" hidden="false" customHeight="false" outlineLevel="0" collapsed="false">
      <c r="A3054" s="660" t="e">
        <f aca="false">IF(A3053="","",IF(A3053=#REF!*12,"",+A3053+1))</f>
        <v>#REF!</v>
      </c>
      <c r="B3054" s="661" t="e">
        <f aca="false">IF(A3054="","",+B3053)</f>
        <v>#REF!</v>
      </c>
      <c r="C3054" s="661" t="e">
        <f aca="false">IF(A3054="","",IF(#REF!+'Plano Prestação Mensal Proposta'!A3054&gt;120,0,ROUND(IF(B3054&gt;0.045,(0.045*0.5),(0.5)*B3054),7)))</f>
        <v>#REF!</v>
      </c>
      <c r="D3054" s="661" t="e">
        <f aca="false">IF(A3054="","",+B3054-C3054)</f>
        <v>#REF!</v>
      </c>
      <c r="E3054" s="662" t="e">
        <f aca="false">IF(A3054="","",IF(F3053="","",+E3053-F3053))</f>
        <v>#REF!</v>
      </c>
      <c r="F3054" s="662" t="e">
        <f aca="false">IF(A3054="","",IF(J3054="","",+J3054-H3054))</f>
        <v>#REF!</v>
      </c>
      <c r="G3054" s="662" t="e">
        <f aca="false">IF(A3054="","",IF(E3054="","",ROUND(+E3054*((1+B3054)^(1/12)-1),2)))</f>
        <v>#REF!</v>
      </c>
      <c r="H3054" s="662" t="e">
        <f aca="false">IF(A3054="","",IF(E3054="","",ROUND(+E3054*((1+D3054)^(1/12)-1),2)))</f>
        <v>#REF!</v>
      </c>
      <c r="I3054" s="662" t="e">
        <f aca="false">IF(A3054="","",+G3054-H3054)</f>
        <v>#REF!</v>
      </c>
      <c r="J3054" s="662" t="e">
        <f aca="false">IF(A3054="","",IF(#REF!="","",PMT((1+D3054)^(1/12)-1,(#REF!*12)-A3054+1,-E3054)))</f>
        <v>#REF!</v>
      </c>
    </row>
    <row r="3055" customFormat="false" ht="14.25" hidden="false" customHeight="false" outlineLevel="0" collapsed="false">
      <c r="A3055" s="660" t="e">
        <f aca="false">IF(A3054="","",IF(A3054=#REF!*12,"",+A3054+1))</f>
        <v>#REF!</v>
      </c>
      <c r="B3055" s="661" t="e">
        <f aca="false">IF(A3055="","",+B3054)</f>
        <v>#REF!</v>
      </c>
      <c r="C3055" s="661" t="e">
        <f aca="false">IF(A3055="","",IF(#REF!+'Plano Prestação Mensal Proposta'!A3055&gt;120,0,ROUND(IF(B3055&gt;0.045,(0.045*0.5),(0.5)*B3055),7)))</f>
        <v>#REF!</v>
      </c>
      <c r="D3055" s="661" t="e">
        <f aca="false">IF(A3055="","",+B3055-C3055)</f>
        <v>#REF!</v>
      </c>
      <c r="E3055" s="662" t="e">
        <f aca="false">IF(A3055="","",IF(F3054="","",+E3054-F3054))</f>
        <v>#REF!</v>
      </c>
      <c r="F3055" s="662" t="e">
        <f aca="false">IF(A3055="","",IF(J3055="","",+J3055-H3055))</f>
        <v>#REF!</v>
      </c>
      <c r="G3055" s="662" t="e">
        <f aca="false">IF(A3055="","",IF(E3055="","",ROUND(+E3055*((1+B3055)^(1/12)-1),2)))</f>
        <v>#REF!</v>
      </c>
      <c r="H3055" s="662" t="e">
        <f aca="false">IF(A3055="","",IF(E3055="","",ROUND(+E3055*((1+D3055)^(1/12)-1),2)))</f>
        <v>#REF!</v>
      </c>
      <c r="I3055" s="662" t="e">
        <f aca="false">IF(A3055="","",+G3055-H3055)</f>
        <v>#REF!</v>
      </c>
      <c r="J3055" s="662" t="e">
        <f aca="false">IF(A3055="","",IF(#REF!="","",PMT((1+D3055)^(1/12)-1,(#REF!*12)-A3055+1,-E3055)))</f>
        <v>#REF!</v>
      </c>
    </row>
    <row r="3056" customFormat="false" ht="14.25" hidden="false" customHeight="false" outlineLevel="0" collapsed="false">
      <c r="A3056" s="660" t="e">
        <f aca="false">IF(A3055="","",IF(A3055=#REF!*12,"",+A3055+1))</f>
        <v>#REF!</v>
      </c>
      <c r="B3056" s="661" t="e">
        <f aca="false">IF(A3056="","",+B3055)</f>
        <v>#REF!</v>
      </c>
      <c r="C3056" s="661" t="e">
        <f aca="false">IF(A3056="","",IF(#REF!+'Plano Prestação Mensal Proposta'!A3056&gt;120,0,ROUND(IF(B3056&gt;0.045,(0.045*0.5),(0.5)*B3056),7)))</f>
        <v>#REF!</v>
      </c>
      <c r="D3056" s="661" t="e">
        <f aca="false">IF(A3056="","",+B3056-C3056)</f>
        <v>#REF!</v>
      </c>
      <c r="E3056" s="662" t="e">
        <f aca="false">IF(A3056="","",IF(F3055="","",+E3055-F3055))</f>
        <v>#REF!</v>
      </c>
      <c r="F3056" s="662" t="e">
        <f aca="false">IF(A3056="","",IF(J3056="","",+J3056-H3056))</f>
        <v>#REF!</v>
      </c>
      <c r="G3056" s="662" t="e">
        <f aca="false">IF(A3056="","",IF(E3056="","",ROUND(+E3056*((1+B3056)^(1/12)-1),2)))</f>
        <v>#REF!</v>
      </c>
      <c r="H3056" s="662" t="e">
        <f aca="false">IF(A3056="","",IF(E3056="","",ROUND(+E3056*((1+D3056)^(1/12)-1),2)))</f>
        <v>#REF!</v>
      </c>
      <c r="I3056" s="662" t="e">
        <f aca="false">IF(A3056="","",+G3056-H3056)</f>
        <v>#REF!</v>
      </c>
      <c r="J3056" s="662" t="e">
        <f aca="false">IF(A3056="","",IF(#REF!="","",PMT((1+D3056)^(1/12)-1,(#REF!*12)-A3056+1,-E3056)))</f>
        <v>#REF!</v>
      </c>
    </row>
    <row r="3057" customFormat="false" ht="14.25" hidden="false" customHeight="false" outlineLevel="0" collapsed="false">
      <c r="A3057" s="660" t="e">
        <f aca="false">IF(A3056="","",IF(A3056=#REF!*12,"",+A3056+1))</f>
        <v>#REF!</v>
      </c>
      <c r="B3057" s="661" t="e">
        <f aca="false">IF(A3057="","",+B3056)</f>
        <v>#REF!</v>
      </c>
      <c r="C3057" s="661" t="e">
        <f aca="false">IF(A3057="","",IF(#REF!+'Plano Prestação Mensal Proposta'!A3057&gt;120,0,ROUND(IF(B3057&gt;0.045,(0.045*0.5),(0.5)*B3057),7)))</f>
        <v>#REF!</v>
      </c>
      <c r="D3057" s="661" t="e">
        <f aca="false">IF(A3057="","",+B3057-C3057)</f>
        <v>#REF!</v>
      </c>
      <c r="E3057" s="662" t="e">
        <f aca="false">IF(A3057="","",IF(F3056="","",+E3056-F3056))</f>
        <v>#REF!</v>
      </c>
      <c r="F3057" s="662" t="e">
        <f aca="false">IF(A3057="","",IF(J3057="","",+J3057-H3057))</f>
        <v>#REF!</v>
      </c>
      <c r="G3057" s="662" t="e">
        <f aca="false">IF(A3057="","",IF(E3057="","",ROUND(+E3057*((1+B3057)^(1/12)-1),2)))</f>
        <v>#REF!</v>
      </c>
      <c r="H3057" s="662" t="e">
        <f aca="false">IF(A3057="","",IF(E3057="","",ROUND(+E3057*((1+D3057)^(1/12)-1),2)))</f>
        <v>#REF!</v>
      </c>
      <c r="I3057" s="662" t="e">
        <f aca="false">IF(A3057="","",+G3057-H3057)</f>
        <v>#REF!</v>
      </c>
      <c r="J3057" s="662" t="e">
        <f aca="false">IF(A3057="","",IF(#REF!="","",PMT((1+D3057)^(1/12)-1,(#REF!*12)-A3057+1,-E3057)))</f>
        <v>#REF!</v>
      </c>
    </row>
    <row r="3058" customFormat="false" ht="14.25" hidden="false" customHeight="false" outlineLevel="0" collapsed="false">
      <c r="A3058" s="660" t="e">
        <f aca="false">IF(A3057="","",IF(A3057=#REF!*12,"",+A3057+1))</f>
        <v>#REF!</v>
      </c>
      <c r="B3058" s="661" t="e">
        <f aca="false">IF(A3058="","",+B3057)</f>
        <v>#REF!</v>
      </c>
      <c r="C3058" s="661" t="e">
        <f aca="false">IF(A3058="","",IF(#REF!+'Plano Prestação Mensal Proposta'!A3058&gt;120,0,ROUND(IF(B3058&gt;0.045,(0.045*0.5),(0.5)*B3058),7)))</f>
        <v>#REF!</v>
      </c>
      <c r="D3058" s="661" t="e">
        <f aca="false">IF(A3058="","",+B3058-C3058)</f>
        <v>#REF!</v>
      </c>
      <c r="E3058" s="662" t="e">
        <f aca="false">IF(A3058="","",IF(F3057="","",+E3057-F3057))</f>
        <v>#REF!</v>
      </c>
      <c r="F3058" s="662" t="e">
        <f aca="false">IF(A3058="","",IF(J3058="","",+J3058-H3058))</f>
        <v>#REF!</v>
      </c>
      <c r="G3058" s="662" t="e">
        <f aca="false">IF(A3058="","",IF(E3058="","",ROUND(+E3058*((1+B3058)^(1/12)-1),2)))</f>
        <v>#REF!</v>
      </c>
      <c r="H3058" s="662" t="e">
        <f aca="false">IF(A3058="","",IF(E3058="","",ROUND(+E3058*((1+D3058)^(1/12)-1),2)))</f>
        <v>#REF!</v>
      </c>
      <c r="I3058" s="662" t="e">
        <f aca="false">IF(A3058="","",+G3058-H3058)</f>
        <v>#REF!</v>
      </c>
      <c r="J3058" s="662" t="e">
        <f aca="false">IF(A3058="","",IF(#REF!="","",PMT((1+D3058)^(1/12)-1,(#REF!*12)-A3058+1,-E3058)))</f>
        <v>#REF!</v>
      </c>
    </row>
    <row r="3059" customFormat="false" ht="14.25" hidden="false" customHeight="false" outlineLevel="0" collapsed="false">
      <c r="A3059" s="660" t="e">
        <f aca="false">IF(A3058="","",IF(A3058=#REF!*12,"",+A3058+1))</f>
        <v>#REF!</v>
      </c>
      <c r="B3059" s="661" t="e">
        <f aca="false">IF(A3059="","",+B3058)</f>
        <v>#REF!</v>
      </c>
      <c r="C3059" s="661" t="e">
        <f aca="false">IF(A3059="","",IF(#REF!+'Plano Prestação Mensal Proposta'!A3059&gt;120,0,ROUND(IF(B3059&gt;0.045,(0.045*0.5),(0.5)*B3059),7)))</f>
        <v>#REF!</v>
      </c>
      <c r="D3059" s="661" t="e">
        <f aca="false">IF(A3059="","",+B3059-C3059)</f>
        <v>#REF!</v>
      </c>
      <c r="E3059" s="662" t="e">
        <f aca="false">IF(A3059="","",IF(F3058="","",+E3058-F3058))</f>
        <v>#REF!</v>
      </c>
      <c r="F3059" s="662" t="e">
        <f aca="false">IF(A3059="","",IF(J3059="","",+J3059-H3059))</f>
        <v>#REF!</v>
      </c>
      <c r="G3059" s="662" t="e">
        <f aca="false">IF(A3059="","",IF(E3059="","",ROUND(+E3059*((1+B3059)^(1/12)-1),2)))</f>
        <v>#REF!</v>
      </c>
      <c r="H3059" s="662" t="e">
        <f aca="false">IF(A3059="","",IF(E3059="","",ROUND(+E3059*((1+D3059)^(1/12)-1),2)))</f>
        <v>#REF!</v>
      </c>
      <c r="I3059" s="662" t="e">
        <f aca="false">IF(A3059="","",+G3059-H3059)</f>
        <v>#REF!</v>
      </c>
      <c r="J3059" s="662" t="e">
        <f aca="false">IF(A3059="","",IF(#REF!="","",PMT((1+D3059)^(1/12)-1,(#REF!*12)-A3059+1,-E3059)))</f>
        <v>#REF!</v>
      </c>
    </row>
    <row r="3060" customFormat="false" ht="14.25" hidden="false" customHeight="false" outlineLevel="0" collapsed="false">
      <c r="A3060" s="660" t="e">
        <f aca="false">IF(A3059="","",IF(A3059=#REF!*12,"",+A3059+1))</f>
        <v>#REF!</v>
      </c>
      <c r="B3060" s="661" t="e">
        <f aca="false">IF(A3060="","",+B3059)</f>
        <v>#REF!</v>
      </c>
      <c r="C3060" s="661" t="e">
        <f aca="false">IF(A3060="","",IF(#REF!+'Plano Prestação Mensal Proposta'!A3060&gt;120,0,ROUND(IF(B3060&gt;0.045,(0.045*0.5),(0.5)*B3060),7)))</f>
        <v>#REF!</v>
      </c>
      <c r="D3060" s="661" t="e">
        <f aca="false">IF(A3060="","",+B3060-C3060)</f>
        <v>#REF!</v>
      </c>
      <c r="E3060" s="662" t="e">
        <f aca="false">IF(A3060="","",IF(F3059="","",+E3059-F3059))</f>
        <v>#REF!</v>
      </c>
      <c r="F3060" s="662" t="e">
        <f aca="false">IF(A3060="","",IF(J3060="","",+J3060-H3060))</f>
        <v>#REF!</v>
      </c>
      <c r="G3060" s="662" t="e">
        <f aca="false">IF(A3060="","",IF(E3060="","",ROUND(+E3060*((1+B3060)^(1/12)-1),2)))</f>
        <v>#REF!</v>
      </c>
      <c r="H3060" s="662" t="e">
        <f aca="false">IF(A3060="","",IF(E3060="","",ROUND(+E3060*((1+D3060)^(1/12)-1),2)))</f>
        <v>#REF!</v>
      </c>
      <c r="I3060" s="662" t="e">
        <f aca="false">IF(A3060="","",+G3060-H3060)</f>
        <v>#REF!</v>
      </c>
      <c r="J3060" s="662" t="e">
        <f aca="false">IF(A3060="","",IF(#REF!="","",PMT((1+D3060)^(1/12)-1,(#REF!*12)-A3060+1,-E3060)))</f>
        <v>#REF!</v>
      </c>
    </row>
    <row r="3061" customFormat="false" ht="14.25" hidden="false" customHeight="false" outlineLevel="0" collapsed="false">
      <c r="A3061" s="660" t="e">
        <f aca="false">IF(A3060="","",IF(A3060=#REF!*12,"",+A3060+1))</f>
        <v>#REF!</v>
      </c>
      <c r="B3061" s="661" t="e">
        <f aca="false">IF(A3061="","",+B3060)</f>
        <v>#REF!</v>
      </c>
      <c r="C3061" s="661" t="e">
        <f aca="false">IF(A3061="","",IF(#REF!+'Plano Prestação Mensal Proposta'!A3061&gt;120,0,ROUND(IF(B3061&gt;0.045,(0.045*0.5),(0.5)*B3061),7)))</f>
        <v>#REF!</v>
      </c>
      <c r="D3061" s="661" t="e">
        <f aca="false">IF(A3061="","",+B3061-C3061)</f>
        <v>#REF!</v>
      </c>
      <c r="E3061" s="662" t="e">
        <f aca="false">IF(A3061="","",IF(F3060="","",+E3060-F3060))</f>
        <v>#REF!</v>
      </c>
      <c r="F3061" s="662" t="e">
        <f aca="false">IF(A3061="","",IF(J3061="","",+J3061-H3061))</f>
        <v>#REF!</v>
      </c>
      <c r="G3061" s="662" t="e">
        <f aca="false">IF(A3061="","",IF(E3061="","",ROUND(+E3061*((1+B3061)^(1/12)-1),2)))</f>
        <v>#REF!</v>
      </c>
      <c r="H3061" s="662" t="e">
        <f aca="false">IF(A3061="","",IF(E3061="","",ROUND(+E3061*((1+D3061)^(1/12)-1),2)))</f>
        <v>#REF!</v>
      </c>
      <c r="I3061" s="662" t="e">
        <f aca="false">IF(A3061="","",+G3061-H3061)</f>
        <v>#REF!</v>
      </c>
      <c r="J3061" s="662" t="e">
        <f aca="false">IF(A3061="","",IF(#REF!="","",PMT((1+D3061)^(1/12)-1,(#REF!*12)-A3061+1,-E3061)))</f>
        <v>#REF!</v>
      </c>
    </row>
    <row r="3062" customFormat="false" ht="14.25" hidden="false" customHeight="false" outlineLevel="0" collapsed="false">
      <c r="A3062" s="660" t="e">
        <f aca="false">IF(A3061="","",IF(A3061=#REF!*12,"",+A3061+1))</f>
        <v>#REF!</v>
      </c>
      <c r="B3062" s="661" t="e">
        <f aca="false">IF(A3062="","",+B3061)</f>
        <v>#REF!</v>
      </c>
      <c r="C3062" s="661" t="e">
        <f aca="false">IF(A3062="","",IF(#REF!+'Plano Prestação Mensal Proposta'!A3062&gt;120,0,ROUND(IF(B3062&gt;0.045,(0.045*0.5),(0.5)*B3062),7)))</f>
        <v>#REF!</v>
      </c>
      <c r="D3062" s="661" t="e">
        <f aca="false">IF(A3062="","",+B3062-C3062)</f>
        <v>#REF!</v>
      </c>
      <c r="E3062" s="662" t="e">
        <f aca="false">IF(A3062="","",IF(F3061="","",+E3061-F3061))</f>
        <v>#REF!</v>
      </c>
      <c r="F3062" s="662" t="e">
        <f aca="false">IF(A3062="","",IF(J3062="","",+J3062-H3062))</f>
        <v>#REF!</v>
      </c>
      <c r="G3062" s="662" t="e">
        <f aca="false">IF(A3062="","",IF(E3062="","",ROUND(+E3062*((1+B3062)^(1/12)-1),2)))</f>
        <v>#REF!</v>
      </c>
      <c r="H3062" s="662" t="e">
        <f aca="false">IF(A3062="","",IF(E3062="","",ROUND(+E3062*((1+D3062)^(1/12)-1),2)))</f>
        <v>#REF!</v>
      </c>
      <c r="I3062" s="662" t="e">
        <f aca="false">IF(A3062="","",+G3062-H3062)</f>
        <v>#REF!</v>
      </c>
      <c r="J3062" s="662" t="e">
        <f aca="false">IF(A3062="","",IF(#REF!="","",PMT((1+D3062)^(1/12)-1,(#REF!*12)-A3062+1,-E3062)))</f>
        <v>#REF!</v>
      </c>
    </row>
    <row r="3063" customFormat="false" ht="14.25" hidden="false" customHeight="false" outlineLevel="0" collapsed="false">
      <c r="A3063" s="660" t="e">
        <f aca="false">IF(A3062="","",IF(A3062=#REF!*12,"",+A3062+1))</f>
        <v>#REF!</v>
      </c>
      <c r="B3063" s="661" t="e">
        <f aca="false">IF(A3063="","",+B3062)</f>
        <v>#REF!</v>
      </c>
      <c r="C3063" s="661" t="e">
        <f aca="false">IF(A3063="","",IF(#REF!+'Plano Prestação Mensal Proposta'!A3063&gt;120,0,ROUND(IF(B3063&gt;0.045,(0.045*0.5),(0.5)*B3063),7)))</f>
        <v>#REF!</v>
      </c>
      <c r="D3063" s="661" t="e">
        <f aca="false">IF(A3063="","",+B3063-C3063)</f>
        <v>#REF!</v>
      </c>
      <c r="E3063" s="662" t="e">
        <f aca="false">IF(A3063="","",IF(F3062="","",+E3062-F3062))</f>
        <v>#REF!</v>
      </c>
      <c r="F3063" s="662" t="e">
        <f aca="false">IF(A3063="","",IF(J3063="","",+J3063-H3063))</f>
        <v>#REF!</v>
      </c>
      <c r="G3063" s="662" t="e">
        <f aca="false">IF(A3063="","",IF(E3063="","",ROUND(+E3063*((1+B3063)^(1/12)-1),2)))</f>
        <v>#REF!</v>
      </c>
      <c r="H3063" s="662" t="e">
        <f aca="false">IF(A3063="","",IF(E3063="","",ROUND(+E3063*((1+D3063)^(1/12)-1),2)))</f>
        <v>#REF!</v>
      </c>
      <c r="I3063" s="662" t="e">
        <f aca="false">IF(A3063="","",+G3063-H3063)</f>
        <v>#REF!</v>
      </c>
      <c r="J3063" s="662" t="e">
        <f aca="false">IF(A3063="","",IF(#REF!="","",PMT((1+D3063)^(1/12)-1,(#REF!*12)-A3063+1,-E3063)))</f>
        <v>#REF!</v>
      </c>
    </row>
    <row r="3064" customFormat="false" ht="14.25" hidden="false" customHeight="false" outlineLevel="0" collapsed="false">
      <c r="A3064" s="660" t="e">
        <f aca="false">IF(A3063="","",IF(A3063=#REF!*12,"",+A3063+1))</f>
        <v>#REF!</v>
      </c>
      <c r="B3064" s="661" t="e">
        <f aca="false">IF(A3064="","",+B3063)</f>
        <v>#REF!</v>
      </c>
      <c r="C3064" s="661" t="e">
        <f aca="false">IF(A3064="","",IF(#REF!+'Plano Prestação Mensal Proposta'!A3064&gt;120,0,ROUND(IF(B3064&gt;0.045,(0.045*0.5),(0.5)*B3064),7)))</f>
        <v>#REF!</v>
      </c>
      <c r="D3064" s="661" t="e">
        <f aca="false">IF(A3064="","",+B3064-C3064)</f>
        <v>#REF!</v>
      </c>
      <c r="E3064" s="662" t="e">
        <f aca="false">IF(A3064="","",IF(F3063="","",+E3063-F3063))</f>
        <v>#REF!</v>
      </c>
      <c r="F3064" s="662" t="e">
        <f aca="false">IF(A3064="","",IF(J3064="","",+J3064-H3064))</f>
        <v>#REF!</v>
      </c>
      <c r="G3064" s="662" t="e">
        <f aca="false">IF(A3064="","",IF(E3064="","",ROUND(+E3064*((1+B3064)^(1/12)-1),2)))</f>
        <v>#REF!</v>
      </c>
      <c r="H3064" s="662" t="e">
        <f aca="false">IF(A3064="","",IF(E3064="","",ROUND(+E3064*((1+D3064)^(1/12)-1),2)))</f>
        <v>#REF!</v>
      </c>
      <c r="I3064" s="662" t="e">
        <f aca="false">IF(A3064="","",+G3064-H3064)</f>
        <v>#REF!</v>
      </c>
      <c r="J3064" s="662" t="e">
        <f aca="false">IF(A3064="","",IF(#REF!="","",PMT((1+D3064)^(1/12)-1,(#REF!*12)-A3064+1,-E3064)))</f>
        <v>#REF!</v>
      </c>
    </row>
    <row r="3065" customFormat="false" ht="14.25" hidden="false" customHeight="false" outlineLevel="0" collapsed="false">
      <c r="A3065" s="660" t="e">
        <f aca="false">IF(A3064="","",IF(A3064=#REF!*12,"",+A3064+1))</f>
        <v>#REF!</v>
      </c>
      <c r="B3065" s="661" t="e">
        <f aca="false">IF(A3065="","",+B3064)</f>
        <v>#REF!</v>
      </c>
      <c r="C3065" s="661" t="e">
        <f aca="false">IF(A3065="","",IF(#REF!+'Plano Prestação Mensal Proposta'!A3065&gt;120,0,ROUND(IF(B3065&gt;0.045,(0.045*0.5),(0.5)*B3065),7)))</f>
        <v>#REF!</v>
      </c>
      <c r="D3065" s="661" t="e">
        <f aca="false">IF(A3065="","",+B3065-C3065)</f>
        <v>#REF!</v>
      </c>
      <c r="E3065" s="662" t="e">
        <f aca="false">IF(A3065="","",IF(F3064="","",+E3064-F3064))</f>
        <v>#REF!</v>
      </c>
      <c r="F3065" s="662" t="e">
        <f aca="false">IF(A3065="","",IF(J3065="","",+J3065-H3065))</f>
        <v>#REF!</v>
      </c>
      <c r="G3065" s="662" t="e">
        <f aca="false">IF(A3065="","",IF(E3065="","",ROUND(+E3065*((1+B3065)^(1/12)-1),2)))</f>
        <v>#REF!</v>
      </c>
      <c r="H3065" s="662" t="e">
        <f aca="false">IF(A3065="","",IF(E3065="","",ROUND(+E3065*((1+D3065)^(1/12)-1),2)))</f>
        <v>#REF!</v>
      </c>
      <c r="I3065" s="662" t="e">
        <f aca="false">IF(A3065="","",+G3065-H3065)</f>
        <v>#REF!</v>
      </c>
      <c r="J3065" s="662" t="e">
        <f aca="false">IF(A3065="","",IF(#REF!="","",PMT((1+D3065)^(1/12)-1,(#REF!*12)-A3065+1,-E3065)))</f>
        <v>#REF!</v>
      </c>
    </row>
    <row r="3066" customFormat="false" ht="14.25" hidden="false" customHeight="false" outlineLevel="0" collapsed="false">
      <c r="A3066" s="660" t="e">
        <f aca="false">IF(A3065="","",IF(A3065=#REF!*12,"",+A3065+1))</f>
        <v>#REF!</v>
      </c>
      <c r="B3066" s="661" t="e">
        <f aca="false">IF(A3066="","",+B3065)</f>
        <v>#REF!</v>
      </c>
      <c r="C3066" s="661" t="e">
        <f aca="false">IF(A3066="","",IF(#REF!+'Plano Prestação Mensal Proposta'!A3066&gt;120,0,ROUND(IF(B3066&gt;0.045,(0.045*0.5),(0.5)*B3066),7)))</f>
        <v>#REF!</v>
      </c>
      <c r="D3066" s="661" t="e">
        <f aca="false">IF(A3066="","",+B3066-C3066)</f>
        <v>#REF!</v>
      </c>
      <c r="E3066" s="662" t="e">
        <f aca="false">IF(A3066="","",IF(F3065="","",+E3065-F3065))</f>
        <v>#REF!</v>
      </c>
      <c r="F3066" s="662" t="e">
        <f aca="false">IF(A3066="","",IF(J3066="","",+J3066-H3066))</f>
        <v>#REF!</v>
      </c>
      <c r="G3066" s="662" t="e">
        <f aca="false">IF(A3066="","",IF(E3066="","",ROUND(+E3066*((1+B3066)^(1/12)-1),2)))</f>
        <v>#REF!</v>
      </c>
      <c r="H3066" s="662" t="e">
        <f aca="false">IF(A3066="","",IF(E3066="","",ROUND(+E3066*((1+D3066)^(1/12)-1),2)))</f>
        <v>#REF!</v>
      </c>
      <c r="I3066" s="662" t="e">
        <f aca="false">IF(A3066="","",+G3066-H3066)</f>
        <v>#REF!</v>
      </c>
      <c r="J3066" s="662" t="e">
        <f aca="false">IF(A3066="","",IF(#REF!="","",PMT((1+D3066)^(1/12)-1,(#REF!*12)-A3066+1,-E3066)))</f>
        <v>#REF!</v>
      </c>
    </row>
    <row r="3067" customFormat="false" ht="14.25" hidden="false" customHeight="false" outlineLevel="0" collapsed="false">
      <c r="A3067" s="660" t="e">
        <f aca="false">IF(A3066="","",IF(A3066=#REF!*12,"",+A3066+1))</f>
        <v>#REF!</v>
      </c>
      <c r="B3067" s="661" t="e">
        <f aca="false">IF(A3067="","",+B3066)</f>
        <v>#REF!</v>
      </c>
      <c r="C3067" s="661" t="e">
        <f aca="false">IF(A3067="","",IF(#REF!+'Plano Prestação Mensal Proposta'!A3067&gt;120,0,ROUND(IF(B3067&gt;0.045,(0.045*0.5),(0.5)*B3067),7)))</f>
        <v>#REF!</v>
      </c>
      <c r="D3067" s="661" t="e">
        <f aca="false">IF(A3067="","",+B3067-C3067)</f>
        <v>#REF!</v>
      </c>
      <c r="E3067" s="662" t="e">
        <f aca="false">IF(A3067="","",IF(F3066="","",+E3066-F3066))</f>
        <v>#REF!</v>
      </c>
      <c r="F3067" s="662" t="e">
        <f aca="false">IF(A3067="","",IF(J3067="","",+J3067-H3067))</f>
        <v>#REF!</v>
      </c>
      <c r="G3067" s="662" t="e">
        <f aca="false">IF(A3067="","",IF(E3067="","",ROUND(+E3067*((1+B3067)^(1/12)-1),2)))</f>
        <v>#REF!</v>
      </c>
      <c r="H3067" s="662" t="e">
        <f aca="false">IF(A3067="","",IF(E3067="","",ROUND(+E3067*((1+D3067)^(1/12)-1),2)))</f>
        <v>#REF!</v>
      </c>
      <c r="I3067" s="662" t="e">
        <f aca="false">IF(A3067="","",+G3067-H3067)</f>
        <v>#REF!</v>
      </c>
      <c r="J3067" s="662" t="e">
        <f aca="false">IF(A3067="","",IF(#REF!="","",PMT((1+D3067)^(1/12)-1,(#REF!*12)-A3067+1,-E3067)))</f>
        <v>#REF!</v>
      </c>
    </row>
    <row r="3068" customFormat="false" ht="14.25" hidden="false" customHeight="false" outlineLevel="0" collapsed="false">
      <c r="A3068" s="660" t="e">
        <f aca="false">IF(A3067="","",IF(A3067=#REF!*12,"",+A3067+1))</f>
        <v>#REF!</v>
      </c>
      <c r="B3068" s="661" t="e">
        <f aca="false">IF(A3068="","",+B3067)</f>
        <v>#REF!</v>
      </c>
      <c r="C3068" s="661" t="e">
        <f aca="false">IF(A3068="","",IF(#REF!+'Plano Prestação Mensal Proposta'!A3068&gt;120,0,ROUND(IF(B3068&gt;0.045,(0.045*0.5),(0.5)*B3068),7)))</f>
        <v>#REF!</v>
      </c>
      <c r="D3068" s="661" t="e">
        <f aca="false">IF(A3068="","",+B3068-C3068)</f>
        <v>#REF!</v>
      </c>
      <c r="E3068" s="662" t="e">
        <f aca="false">IF(A3068="","",IF(F3067="","",+E3067-F3067))</f>
        <v>#REF!</v>
      </c>
      <c r="F3068" s="662" t="e">
        <f aca="false">IF(A3068="","",IF(J3068="","",+J3068-H3068))</f>
        <v>#REF!</v>
      </c>
      <c r="G3068" s="662" t="e">
        <f aca="false">IF(A3068="","",IF(E3068="","",ROUND(+E3068*((1+B3068)^(1/12)-1),2)))</f>
        <v>#REF!</v>
      </c>
      <c r="H3068" s="662" t="e">
        <f aca="false">IF(A3068="","",IF(E3068="","",ROUND(+E3068*((1+D3068)^(1/12)-1),2)))</f>
        <v>#REF!</v>
      </c>
      <c r="I3068" s="662" t="e">
        <f aca="false">IF(A3068="","",+G3068-H3068)</f>
        <v>#REF!</v>
      </c>
      <c r="J3068" s="662" t="e">
        <f aca="false">IF(A3068="","",IF(#REF!="","",PMT((1+D3068)^(1/12)-1,(#REF!*12)-A3068+1,-E3068)))</f>
        <v>#REF!</v>
      </c>
    </row>
    <row r="3069" customFormat="false" ht="14.25" hidden="false" customHeight="false" outlineLevel="0" collapsed="false">
      <c r="A3069" s="660" t="e">
        <f aca="false">IF(A3068="","",IF(A3068=#REF!*12,"",+A3068+1))</f>
        <v>#REF!</v>
      </c>
      <c r="B3069" s="661" t="e">
        <f aca="false">IF(A3069="","",+B3068)</f>
        <v>#REF!</v>
      </c>
      <c r="C3069" s="661" t="e">
        <f aca="false">IF(A3069="","",IF(#REF!+'Plano Prestação Mensal Proposta'!A3069&gt;120,0,ROUND(IF(B3069&gt;0.045,(0.045*0.5),(0.5)*B3069),7)))</f>
        <v>#REF!</v>
      </c>
      <c r="D3069" s="661" t="e">
        <f aca="false">IF(A3069="","",+B3069-C3069)</f>
        <v>#REF!</v>
      </c>
      <c r="E3069" s="662" t="e">
        <f aca="false">IF(A3069="","",IF(F3068="","",+E3068-F3068))</f>
        <v>#REF!</v>
      </c>
      <c r="F3069" s="662" t="e">
        <f aca="false">IF(A3069="","",IF(J3069="","",+J3069-H3069))</f>
        <v>#REF!</v>
      </c>
      <c r="G3069" s="662" t="e">
        <f aca="false">IF(A3069="","",IF(E3069="","",ROUND(+E3069*((1+B3069)^(1/12)-1),2)))</f>
        <v>#REF!</v>
      </c>
      <c r="H3069" s="662" t="e">
        <f aca="false">IF(A3069="","",IF(E3069="","",ROUND(+E3069*((1+D3069)^(1/12)-1),2)))</f>
        <v>#REF!</v>
      </c>
      <c r="I3069" s="662" t="e">
        <f aca="false">IF(A3069="","",+G3069-H3069)</f>
        <v>#REF!</v>
      </c>
      <c r="J3069" s="662" t="e">
        <f aca="false">IF(A3069="","",IF(#REF!="","",PMT((1+D3069)^(1/12)-1,(#REF!*12)-A3069+1,-E3069)))</f>
        <v>#REF!</v>
      </c>
    </row>
    <row r="3070" customFormat="false" ht="14.25" hidden="false" customHeight="false" outlineLevel="0" collapsed="false">
      <c r="A3070" s="660" t="e">
        <f aca="false">IF(A3069="","",IF(A3069=#REF!*12,"",+A3069+1))</f>
        <v>#REF!</v>
      </c>
      <c r="B3070" s="661" t="e">
        <f aca="false">IF(A3070="","",+B3069)</f>
        <v>#REF!</v>
      </c>
      <c r="C3070" s="661" t="e">
        <f aca="false">IF(A3070="","",IF(#REF!+'Plano Prestação Mensal Proposta'!A3070&gt;120,0,ROUND(IF(B3070&gt;0.045,(0.045*0.5),(0.5)*B3070),7)))</f>
        <v>#REF!</v>
      </c>
      <c r="D3070" s="661" t="e">
        <f aca="false">IF(A3070="","",+B3070-C3070)</f>
        <v>#REF!</v>
      </c>
      <c r="E3070" s="662" t="e">
        <f aca="false">IF(A3070="","",IF(F3069="","",+E3069-F3069))</f>
        <v>#REF!</v>
      </c>
      <c r="F3070" s="662" t="e">
        <f aca="false">IF(A3070="","",IF(J3070="","",+J3070-H3070))</f>
        <v>#REF!</v>
      </c>
      <c r="G3070" s="662" t="e">
        <f aca="false">IF(A3070="","",IF(E3070="","",ROUND(+E3070*((1+B3070)^(1/12)-1),2)))</f>
        <v>#REF!</v>
      </c>
      <c r="H3070" s="662" t="e">
        <f aca="false">IF(A3070="","",IF(E3070="","",ROUND(+E3070*((1+D3070)^(1/12)-1),2)))</f>
        <v>#REF!</v>
      </c>
      <c r="I3070" s="662" t="e">
        <f aca="false">IF(A3070="","",+G3070-H3070)</f>
        <v>#REF!</v>
      </c>
      <c r="J3070" s="662" t="e">
        <f aca="false">IF(A3070="","",IF(#REF!="","",PMT((1+D3070)^(1/12)-1,(#REF!*12)-A3070+1,-E3070)))</f>
        <v>#REF!</v>
      </c>
    </row>
    <row r="3071" customFormat="false" ht="14.25" hidden="false" customHeight="false" outlineLevel="0" collapsed="false">
      <c r="A3071" s="660" t="e">
        <f aca="false">IF(A3070="","",IF(A3070=#REF!*12,"",+A3070+1))</f>
        <v>#REF!</v>
      </c>
      <c r="B3071" s="661" t="e">
        <f aca="false">IF(A3071="","",+B3070)</f>
        <v>#REF!</v>
      </c>
      <c r="C3071" s="661" t="e">
        <f aca="false">IF(A3071="","",IF(#REF!+'Plano Prestação Mensal Proposta'!A3071&gt;120,0,ROUND(IF(B3071&gt;0.045,(0.045*0.5),(0.5)*B3071),7)))</f>
        <v>#REF!</v>
      </c>
      <c r="D3071" s="661" t="e">
        <f aca="false">IF(A3071="","",+B3071-C3071)</f>
        <v>#REF!</v>
      </c>
      <c r="E3071" s="662" t="e">
        <f aca="false">IF(A3071="","",IF(F3070="","",+E3070-F3070))</f>
        <v>#REF!</v>
      </c>
      <c r="F3071" s="662" t="e">
        <f aca="false">IF(A3071="","",IF(J3071="","",+J3071-H3071))</f>
        <v>#REF!</v>
      </c>
      <c r="G3071" s="662" t="e">
        <f aca="false">IF(A3071="","",IF(E3071="","",ROUND(+E3071*((1+B3071)^(1/12)-1),2)))</f>
        <v>#REF!</v>
      </c>
      <c r="H3071" s="662" t="e">
        <f aca="false">IF(A3071="","",IF(E3071="","",ROUND(+E3071*((1+D3071)^(1/12)-1),2)))</f>
        <v>#REF!</v>
      </c>
      <c r="I3071" s="662" t="e">
        <f aca="false">IF(A3071="","",+G3071-H3071)</f>
        <v>#REF!</v>
      </c>
      <c r="J3071" s="662" t="e">
        <f aca="false">IF(A3071="","",IF(#REF!="","",PMT((1+D3071)^(1/12)-1,(#REF!*12)-A3071+1,-E3071)))</f>
        <v>#REF!</v>
      </c>
    </row>
    <row r="3072" customFormat="false" ht="14.25" hidden="false" customHeight="false" outlineLevel="0" collapsed="false">
      <c r="A3072" s="660" t="e">
        <f aca="false">IF(A3071="","",IF(A3071=#REF!*12,"",+A3071+1))</f>
        <v>#REF!</v>
      </c>
      <c r="B3072" s="661" t="e">
        <f aca="false">IF(A3072="","",+B3071)</f>
        <v>#REF!</v>
      </c>
      <c r="C3072" s="661" t="e">
        <f aca="false">IF(A3072="","",IF(#REF!+'Plano Prestação Mensal Proposta'!A3072&gt;120,0,ROUND(IF(B3072&gt;0.045,(0.045*0.5),(0.5)*B3072),7)))</f>
        <v>#REF!</v>
      </c>
      <c r="D3072" s="661" t="e">
        <f aca="false">IF(A3072="","",+B3072-C3072)</f>
        <v>#REF!</v>
      </c>
      <c r="E3072" s="662" t="e">
        <f aca="false">IF(A3072="","",IF(F3071="","",+E3071-F3071))</f>
        <v>#REF!</v>
      </c>
      <c r="F3072" s="662" t="e">
        <f aca="false">IF(A3072="","",IF(J3072="","",+J3072-H3072))</f>
        <v>#REF!</v>
      </c>
      <c r="G3072" s="662" t="e">
        <f aca="false">IF(A3072="","",IF(E3072="","",ROUND(+E3072*((1+B3072)^(1/12)-1),2)))</f>
        <v>#REF!</v>
      </c>
      <c r="H3072" s="662" t="e">
        <f aca="false">IF(A3072="","",IF(E3072="","",ROUND(+E3072*((1+D3072)^(1/12)-1),2)))</f>
        <v>#REF!</v>
      </c>
      <c r="I3072" s="662" t="e">
        <f aca="false">IF(A3072="","",+G3072-H3072)</f>
        <v>#REF!</v>
      </c>
      <c r="J3072" s="662" t="e">
        <f aca="false">IF(A3072="","",IF(#REF!="","",PMT((1+D3072)^(1/12)-1,(#REF!*12)-A3072+1,-E3072)))</f>
        <v>#REF!</v>
      </c>
    </row>
    <row r="3073" customFormat="false" ht="14.25" hidden="false" customHeight="false" outlineLevel="0" collapsed="false">
      <c r="A3073" s="660" t="e">
        <f aca="false">IF(A3072="","",IF(A3072=#REF!*12,"",+A3072+1))</f>
        <v>#REF!</v>
      </c>
      <c r="B3073" s="661" t="e">
        <f aca="false">IF(A3073="","",+B3072)</f>
        <v>#REF!</v>
      </c>
      <c r="C3073" s="661" t="e">
        <f aca="false">IF(A3073="","",IF(#REF!+'Plano Prestação Mensal Proposta'!A3073&gt;120,0,ROUND(IF(B3073&gt;0.045,(0.045*0.5),(0.5)*B3073),7)))</f>
        <v>#REF!</v>
      </c>
      <c r="D3073" s="661" t="e">
        <f aca="false">IF(A3073="","",+B3073-C3073)</f>
        <v>#REF!</v>
      </c>
      <c r="E3073" s="662" t="e">
        <f aca="false">IF(A3073="","",IF(F3072="","",+E3072-F3072))</f>
        <v>#REF!</v>
      </c>
      <c r="F3073" s="662" t="e">
        <f aca="false">IF(A3073="","",IF(J3073="","",+J3073-H3073))</f>
        <v>#REF!</v>
      </c>
      <c r="G3073" s="662" t="e">
        <f aca="false">IF(A3073="","",IF(E3073="","",ROUND(+E3073*((1+B3073)^(1/12)-1),2)))</f>
        <v>#REF!</v>
      </c>
      <c r="H3073" s="662" t="e">
        <f aca="false">IF(A3073="","",IF(E3073="","",ROUND(+E3073*((1+D3073)^(1/12)-1),2)))</f>
        <v>#REF!</v>
      </c>
      <c r="I3073" s="662" t="e">
        <f aca="false">IF(A3073="","",+G3073-H3073)</f>
        <v>#REF!</v>
      </c>
      <c r="J3073" s="662" t="e">
        <f aca="false">IF(A3073="","",IF(#REF!="","",PMT((1+D3073)^(1/12)-1,(#REF!*12)-A3073+1,-E3073)))</f>
        <v>#REF!</v>
      </c>
    </row>
    <row r="3074" customFormat="false" ht="14.25" hidden="false" customHeight="false" outlineLevel="0" collapsed="false">
      <c r="A3074" s="660" t="e">
        <f aca="false">IF(A3073="","",IF(A3073=#REF!*12,"",+A3073+1))</f>
        <v>#REF!</v>
      </c>
      <c r="B3074" s="661" t="e">
        <f aca="false">IF(A3074="","",+B3073)</f>
        <v>#REF!</v>
      </c>
      <c r="C3074" s="661" t="e">
        <f aca="false">IF(A3074="","",IF(#REF!+'Plano Prestação Mensal Proposta'!A3074&gt;120,0,ROUND(IF(B3074&gt;0.045,(0.045*0.5),(0.5)*B3074),7)))</f>
        <v>#REF!</v>
      </c>
      <c r="D3074" s="661" t="e">
        <f aca="false">IF(A3074="","",+B3074-C3074)</f>
        <v>#REF!</v>
      </c>
      <c r="E3074" s="662" t="e">
        <f aca="false">IF(A3074="","",IF(F3073="","",+E3073-F3073))</f>
        <v>#REF!</v>
      </c>
      <c r="F3074" s="662" t="e">
        <f aca="false">IF(A3074="","",IF(J3074="","",+J3074-H3074))</f>
        <v>#REF!</v>
      </c>
      <c r="G3074" s="662" t="e">
        <f aca="false">IF(A3074="","",IF(E3074="","",ROUND(+E3074*((1+B3074)^(1/12)-1),2)))</f>
        <v>#REF!</v>
      </c>
      <c r="H3074" s="662" t="e">
        <f aca="false">IF(A3074="","",IF(E3074="","",ROUND(+E3074*((1+D3074)^(1/12)-1),2)))</f>
        <v>#REF!</v>
      </c>
      <c r="I3074" s="662" t="e">
        <f aca="false">IF(A3074="","",+G3074-H3074)</f>
        <v>#REF!</v>
      </c>
      <c r="J3074" s="662" t="e">
        <f aca="false">IF(A3074="","",IF(#REF!="","",PMT((1+D3074)^(1/12)-1,(#REF!*12)-A3074+1,-E3074)))</f>
        <v>#REF!</v>
      </c>
    </row>
    <row r="3075" customFormat="false" ht="14.25" hidden="false" customHeight="false" outlineLevel="0" collapsed="false">
      <c r="A3075" s="660" t="e">
        <f aca="false">IF(A3074="","",IF(A3074=#REF!*12,"",+A3074+1))</f>
        <v>#REF!</v>
      </c>
      <c r="B3075" s="661" t="e">
        <f aca="false">IF(A3075="","",+B3074)</f>
        <v>#REF!</v>
      </c>
      <c r="C3075" s="661" t="e">
        <f aca="false">IF(A3075="","",IF(#REF!+'Plano Prestação Mensal Proposta'!A3075&gt;120,0,ROUND(IF(B3075&gt;0.045,(0.045*0.5),(0.5)*B3075),7)))</f>
        <v>#REF!</v>
      </c>
      <c r="D3075" s="661" t="e">
        <f aca="false">IF(A3075="","",+B3075-C3075)</f>
        <v>#REF!</v>
      </c>
      <c r="E3075" s="662" t="e">
        <f aca="false">IF(A3075="","",IF(F3074="","",+E3074-F3074))</f>
        <v>#REF!</v>
      </c>
      <c r="F3075" s="662" t="e">
        <f aca="false">IF(A3075="","",IF(J3075="","",+J3075-H3075))</f>
        <v>#REF!</v>
      </c>
      <c r="G3075" s="662" t="e">
        <f aca="false">IF(A3075="","",IF(E3075="","",ROUND(+E3075*((1+B3075)^(1/12)-1),2)))</f>
        <v>#REF!</v>
      </c>
      <c r="H3075" s="662" t="e">
        <f aca="false">IF(A3075="","",IF(E3075="","",ROUND(+E3075*((1+D3075)^(1/12)-1),2)))</f>
        <v>#REF!</v>
      </c>
      <c r="I3075" s="662" t="e">
        <f aca="false">IF(A3075="","",+G3075-H3075)</f>
        <v>#REF!</v>
      </c>
      <c r="J3075" s="662" t="e">
        <f aca="false">IF(A3075="","",IF(#REF!="","",PMT((1+D3075)^(1/12)-1,(#REF!*12)-A3075+1,-E3075)))</f>
        <v>#REF!</v>
      </c>
    </row>
    <row r="3076" customFormat="false" ht="14.25" hidden="false" customHeight="false" outlineLevel="0" collapsed="false">
      <c r="A3076" s="660" t="e">
        <f aca="false">IF(A3075="","",IF(A3075=#REF!*12,"",+A3075+1))</f>
        <v>#REF!</v>
      </c>
      <c r="B3076" s="661" t="e">
        <f aca="false">IF(A3076="","",+B3075)</f>
        <v>#REF!</v>
      </c>
      <c r="C3076" s="661" t="e">
        <f aca="false">IF(A3076="","",IF(#REF!+'Plano Prestação Mensal Proposta'!A3076&gt;120,0,ROUND(IF(B3076&gt;0.045,(0.045*0.5),(0.5)*B3076),7)))</f>
        <v>#REF!</v>
      </c>
      <c r="D3076" s="661" t="e">
        <f aca="false">IF(A3076="","",+B3076-C3076)</f>
        <v>#REF!</v>
      </c>
      <c r="E3076" s="662" t="e">
        <f aca="false">IF(A3076="","",IF(F3075="","",+E3075-F3075))</f>
        <v>#REF!</v>
      </c>
      <c r="F3076" s="662" t="e">
        <f aca="false">IF(A3076="","",IF(J3076="","",+J3076-H3076))</f>
        <v>#REF!</v>
      </c>
      <c r="G3076" s="662" t="e">
        <f aca="false">IF(A3076="","",IF(E3076="","",ROUND(+E3076*((1+B3076)^(1/12)-1),2)))</f>
        <v>#REF!</v>
      </c>
      <c r="H3076" s="662" t="e">
        <f aca="false">IF(A3076="","",IF(E3076="","",ROUND(+E3076*((1+D3076)^(1/12)-1),2)))</f>
        <v>#REF!</v>
      </c>
      <c r="I3076" s="662" t="e">
        <f aca="false">IF(A3076="","",+G3076-H3076)</f>
        <v>#REF!</v>
      </c>
      <c r="J3076" s="662" t="e">
        <f aca="false">IF(A3076="","",IF(#REF!="","",PMT((1+D3076)^(1/12)-1,(#REF!*12)-A3076+1,-E3076)))</f>
        <v>#REF!</v>
      </c>
    </row>
    <row r="3077" customFormat="false" ht="14.25" hidden="false" customHeight="false" outlineLevel="0" collapsed="false">
      <c r="A3077" s="660" t="e">
        <f aca="false">IF(A3076="","",IF(A3076=#REF!*12,"",+A3076+1))</f>
        <v>#REF!</v>
      </c>
      <c r="B3077" s="661" t="e">
        <f aca="false">IF(A3077="","",+B3076)</f>
        <v>#REF!</v>
      </c>
      <c r="C3077" s="661" t="e">
        <f aca="false">IF(A3077="","",IF(#REF!+'Plano Prestação Mensal Proposta'!A3077&gt;120,0,ROUND(IF(B3077&gt;0.045,(0.045*0.5),(0.5)*B3077),7)))</f>
        <v>#REF!</v>
      </c>
      <c r="D3077" s="661" t="e">
        <f aca="false">IF(A3077="","",+B3077-C3077)</f>
        <v>#REF!</v>
      </c>
      <c r="E3077" s="662" t="e">
        <f aca="false">IF(A3077="","",IF(F3076="","",+E3076-F3076))</f>
        <v>#REF!</v>
      </c>
      <c r="F3077" s="662" t="e">
        <f aca="false">IF(A3077="","",IF(J3077="","",+J3077-H3077))</f>
        <v>#REF!</v>
      </c>
      <c r="G3077" s="662" t="e">
        <f aca="false">IF(A3077="","",IF(E3077="","",ROUND(+E3077*((1+B3077)^(1/12)-1),2)))</f>
        <v>#REF!</v>
      </c>
      <c r="H3077" s="662" t="e">
        <f aca="false">IF(A3077="","",IF(E3077="","",ROUND(+E3077*((1+D3077)^(1/12)-1),2)))</f>
        <v>#REF!</v>
      </c>
      <c r="I3077" s="662" t="e">
        <f aca="false">IF(A3077="","",+G3077-H3077)</f>
        <v>#REF!</v>
      </c>
      <c r="J3077" s="662" t="e">
        <f aca="false">IF(A3077="","",IF(#REF!="","",PMT((1+D3077)^(1/12)-1,(#REF!*12)-A3077+1,-E3077)))</f>
        <v>#REF!</v>
      </c>
    </row>
    <row r="3078" customFormat="false" ht="14.25" hidden="false" customHeight="false" outlineLevel="0" collapsed="false">
      <c r="A3078" s="660" t="e">
        <f aca="false">IF(A3077="","",IF(A3077=#REF!*12,"",+A3077+1))</f>
        <v>#REF!</v>
      </c>
      <c r="B3078" s="661" t="e">
        <f aca="false">IF(A3078="","",+B3077)</f>
        <v>#REF!</v>
      </c>
      <c r="C3078" s="661" t="e">
        <f aca="false">IF(A3078="","",IF(#REF!+'Plano Prestação Mensal Proposta'!A3078&gt;120,0,ROUND(IF(B3078&gt;0.045,(0.045*0.5),(0.5)*B3078),7)))</f>
        <v>#REF!</v>
      </c>
      <c r="D3078" s="661" t="e">
        <f aca="false">IF(A3078="","",+B3078-C3078)</f>
        <v>#REF!</v>
      </c>
      <c r="E3078" s="662" t="e">
        <f aca="false">IF(A3078="","",IF(F3077="","",+E3077-F3077))</f>
        <v>#REF!</v>
      </c>
      <c r="F3078" s="662" t="e">
        <f aca="false">IF(A3078="","",IF(J3078="","",+J3078-H3078))</f>
        <v>#REF!</v>
      </c>
      <c r="G3078" s="662" t="e">
        <f aca="false">IF(A3078="","",IF(E3078="","",ROUND(+E3078*((1+B3078)^(1/12)-1),2)))</f>
        <v>#REF!</v>
      </c>
      <c r="H3078" s="662" t="e">
        <f aca="false">IF(A3078="","",IF(E3078="","",ROUND(+E3078*((1+D3078)^(1/12)-1),2)))</f>
        <v>#REF!</v>
      </c>
      <c r="I3078" s="662" t="e">
        <f aca="false">IF(A3078="","",+G3078-H3078)</f>
        <v>#REF!</v>
      </c>
      <c r="J3078" s="662" t="e">
        <f aca="false">IF(A3078="","",IF(#REF!="","",PMT((1+D3078)^(1/12)-1,(#REF!*12)-A3078+1,-E3078)))</f>
        <v>#REF!</v>
      </c>
    </row>
    <row r="3079" customFormat="false" ht="14.25" hidden="false" customHeight="false" outlineLevel="0" collapsed="false">
      <c r="A3079" s="660" t="e">
        <f aca="false">IF(A3078="","",IF(A3078=#REF!*12,"",+A3078+1))</f>
        <v>#REF!</v>
      </c>
      <c r="B3079" s="661" t="e">
        <f aca="false">IF(A3079="","",+B3078)</f>
        <v>#REF!</v>
      </c>
      <c r="C3079" s="661" t="e">
        <f aca="false">IF(A3079="","",IF(#REF!+'Plano Prestação Mensal Proposta'!A3079&gt;120,0,ROUND(IF(B3079&gt;0.045,(0.045*0.5),(0.5)*B3079),7)))</f>
        <v>#REF!</v>
      </c>
      <c r="D3079" s="661" t="e">
        <f aca="false">IF(A3079="","",+B3079-C3079)</f>
        <v>#REF!</v>
      </c>
      <c r="E3079" s="662" t="e">
        <f aca="false">IF(A3079="","",IF(F3078="","",+E3078-F3078))</f>
        <v>#REF!</v>
      </c>
      <c r="F3079" s="662" t="e">
        <f aca="false">IF(A3079="","",IF(J3079="","",+J3079-H3079))</f>
        <v>#REF!</v>
      </c>
      <c r="G3079" s="662" t="e">
        <f aca="false">IF(A3079="","",IF(E3079="","",ROUND(+E3079*((1+B3079)^(1/12)-1),2)))</f>
        <v>#REF!</v>
      </c>
      <c r="H3079" s="662" t="e">
        <f aca="false">IF(A3079="","",IF(E3079="","",ROUND(+E3079*((1+D3079)^(1/12)-1),2)))</f>
        <v>#REF!</v>
      </c>
      <c r="I3079" s="662" t="e">
        <f aca="false">IF(A3079="","",+G3079-H3079)</f>
        <v>#REF!</v>
      </c>
      <c r="J3079" s="662" t="e">
        <f aca="false">IF(A3079="","",IF(#REF!="","",PMT((1+D3079)^(1/12)-1,(#REF!*12)-A3079+1,-E3079)))</f>
        <v>#REF!</v>
      </c>
    </row>
    <row r="3080" customFormat="false" ht="14.25" hidden="false" customHeight="false" outlineLevel="0" collapsed="false">
      <c r="A3080" s="660" t="e">
        <f aca="false">IF(A3079="","",IF(A3079=#REF!*12,"",+A3079+1))</f>
        <v>#REF!</v>
      </c>
      <c r="B3080" s="661" t="e">
        <f aca="false">IF(A3080="","",+B3079)</f>
        <v>#REF!</v>
      </c>
      <c r="C3080" s="661" t="e">
        <f aca="false">IF(A3080="","",IF(#REF!+'Plano Prestação Mensal Proposta'!A3080&gt;120,0,ROUND(IF(B3080&gt;0.045,(0.045*0.5),(0.5)*B3080),7)))</f>
        <v>#REF!</v>
      </c>
      <c r="D3080" s="661" t="e">
        <f aca="false">IF(A3080="","",+B3080-C3080)</f>
        <v>#REF!</v>
      </c>
      <c r="E3080" s="662" t="e">
        <f aca="false">IF(A3080="","",IF(F3079="","",+E3079-F3079))</f>
        <v>#REF!</v>
      </c>
      <c r="F3080" s="662" t="e">
        <f aca="false">IF(A3080="","",IF(J3080="","",+J3080-H3080))</f>
        <v>#REF!</v>
      </c>
      <c r="G3080" s="662" t="e">
        <f aca="false">IF(A3080="","",IF(E3080="","",ROUND(+E3080*((1+B3080)^(1/12)-1),2)))</f>
        <v>#REF!</v>
      </c>
      <c r="H3080" s="662" t="e">
        <f aca="false">IF(A3080="","",IF(E3080="","",ROUND(+E3080*((1+D3080)^(1/12)-1),2)))</f>
        <v>#REF!</v>
      </c>
      <c r="I3080" s="662" t="e">
        <f aca="false">IF(A3080="","",+G3080-H3080)</f>
        <v>#REF!</v>
      </c>
      <c r="J3080" s="662" t="e">
        <f aca="false">IF(A3080="","",IF(#REF!="","",PMT((1+D3080)^(1/12)-1,(#REF!*12)-A3080+1,-E3080)))</f>
        <v>#REF!</v>
      </c>
    </row>
    <row r="3081" customFormat="false" ht="14.25" hidden="false" customHeight="false" outlineLevel="0" collapsed="false">
      <c r="A3081" s="660" t="e">
        <f aca="false">IF(A3080="","",IF(A3080=#REF!*12,"",+A3080+1))</f>
        <v>#REF!</v>
      </c>
      <c r="B3081" s="661" t="e">
        <f aca="false">IF(A3081="","",+B3080)</f>
        <v>#REF!</v>
      </c>
      <c r="C3081" s="661" t="e">
        <f aca="false">IF(A3081="","",IF(#REF!+'Plano Prestação Mensal Proposta'!A3081&gt;120,0,ROUND(IF(B3081&gt;0.045,(0.045*0.5),(0.5)*B3081),7)))</f>
        <v>#REF!</v>
      </c>
      <c r="D3081" s="661" t="e">
        <f aca="false">IF(A3081="","",+B3081-C3081)</f>
        <v>#REF!</v>
      </c>
      <c r="E3081" s="662" t="e">
        <f aca="false">IF(A3081="","",IF(F3080="","",+E3080-F3080))</f>
        <v>#REF!</v>
      </c>
      <c r="F3081" s="662" t="e">
        <f aca="false">IF(A3081="","",IF(J3081="","",+J3081-H3081))</f>
        <v>#REF!</v>
      </c>
      <c r="G3081" s="662" t="e">
        <f aca="false">IF(A3081="","",IF(E3081="","",ROUND(+E3081*((1+B3081)^(1/12)-1),2)))</f>
        <v>#REF!</v>
      </c>
      <c r="H3081" s="662" t="e">
        <f aca="false">IF(A3081="","",IF(E3081="","",ROUND(+E3081*((1+D3081)^(1/12)-1),2)))</f>
        <v>#REF!</v>
      </c>
      <c r="I3081" s="662" t="e">
        <f aca="false">IF(A3081="","",+G3081-H3081)</f>
        <v>#REF!</v>
      </c>
      <c r="J3081" s="662" t="e">
        <f aca="false">IF(A3081="","",IF(#REF!="","",PMT((1+D3081)^(1/12)-1,(#REF!*12)-A3081+1,-E3081)))</f>
        <v>#REF!</v>
      </c>
    </row>
    <row r="3082" customFormat="false" ht="14.25" hidden="false" customHeight="false" outlineLevel="0" collapsed="false">
      <c r="A3082" s="660" t="e">
        <f aca="false">IF(A3081="","",IF(A3081=#REF!*12,"",+A3081+1))</f>
        <v>#REF!</v>
      </c>
      <c r="B3082" s="661" t="e">
        <f aca="false">IF(A3082="","",+B3081)</f>
        <v>#REF!</v>
      </c>
      <c r="C3082" s="661" t="e">
        <f aca="false">IF(A3082="","",IF(#REF!+'Plano Prestação Mensal Proposta'!A3082&gt;120,0,ROUND(IF(B3082&gt;0.045,(0.045*0.5),(0.5)*B3082),7)))</f>
        <v>#REF!</v>
      </c>
      <c r="D3082" s="661" t="e">
        <f aca="false">IF(A3082="","",+B3082-C3082)</f>
        <v>#REF!</v>
      </c>
      <c r="E3082" s="662" t="e">
        <f aca="false">IF(A3082="","",IF(F3081="","",+E3081-F3081))</f>
        <v>#REF!</v>
      </c>
      <c r="F3082" s="662" t="e">
        <f aca="false">IF(A3082="","",IF(J3082="","",+J3082-H3082))</f>
        <v>#REF!</v>
      </c>
      <c r="G3082" s="662" t="e">
        <f aca="false">IF(A3082="","",IF(E3082="","",ROUND(+E3082*((1+B3082)^(1/12)-1),2)))</f>
        <v>#REF!</v>
      </c>
      <c r="H3082" s="662" t="e">
        <f aca="false">IF(A3082="","",IF(E3082="","",ROUND(+E3082*((1+D3082)^(1/12)-1),2)))</f>
        <v>#REF!</v>
      </c>
      <c r="I3082" s="662" t="e">
        <f aca="false">IF(A3082="","",+G3082-H3082)</f>
        <v>#REF!</v>
      </c>
      <c r="J3082" s="662" t="e">
        <f aca="false">IF(A3082="","",IF(#REF!="","",PMT((1+D3082)^(1/12)-1,(#REF!*12)-A3082+1,-E3082)))</f>
        <v>#REF!</v>
      </c>
    </row>
    <row r="3083" customFormat="false" ht="14.25" hidden="false" customHeight="false" outlineLevel="0" collapsed="false">
      <c r="A3083" s="660" t="e">
        <f aca="false">IF(A3082="","",IF(A3082=#REF!*12,"",+A3082+1))</f>
        <v>#REF!</v>
      </c>
      <c r="B3083" s="661" t="e">
        <f aca="false">IF(A3083="","",+B3082)</f>
        <v>#REF!</v>
      </c>
      <c r="C3083" s="661" t="e">
        <f aca="false">IF(A3083="","",IF(#REF!+'Plano Prestação Mensal Proposta'!A3083&gt;120,0,ROUND(IF(B3083&gt;0.045,(0.045*0.5),(0.5)*B3083),7)))</f>
        <v>#REF!</v>
      </c>
      <c r="D3083" s="661" t="e">
        <f aca="false">IF(A3083="","",+B3083-C3083)</f>
        <v>#REF!</v>
      </c>
      <c r="E3083" s="662" t="e">
        <f aca="false">IF(A3083="","",IF(F3082="","",+E3082-F3082))</f>
        <v>#REF!</v>
      </c>
      <c r="F3083" s="662" t="e">
        <f aca="false">IF(A3083="","",IF(J3083="","",+J3083-H3083))</f>
        <v>#REF!</v>
      </c>
      <c r="G3083" s="662" t="e">
        <f aca="false">IF(A3083="","",IF(E3083="","",ROUND(+E3083*((1+B3083)^(1/12)-1),2)))</f>
        <v>#REF!</v>
      </c>
      <c r="H3083" s="662" t="e">
        <f aca="false">IF(A3083="","",IF(E3083="","",ROUND(+E3083*((1+D3083)^(1/12)-1),2)))</f>
        <v>#REF!</v>
      </c>
      <c r="I3083" s="662" t="e">
        <f aca="false">IF(A3083="","",+G3083-H3083)</f>
        <v>#REF!</v>
      </c>
      <c r="J3083" s="662" t="e">
        <f aca="false">IF(A3083="","",IF(#REF!="","",PMT((1+D3083)^(1/12)-1,(#REF!*12)-A3083+1,-E3083)))</f>
        <v>#REF!</v>
      </c>
    </row>
    <row r="3084" customFormat="false" ht="14.25" hidden="false" customHeight="false" outlineLevel="0" collapsed="false">
      <c r="A3084" s="660" t="e">
        <f aca="false">IF(A3083="","",IF(A3083=#REF!*12,"",+A3083+1))</f>
        <v>#REF!</v>
      </c>
      <c r="B3084" s="661" t="e">
        <f aca="false">IF(A3084="","",+B3083)</f>
        <v>#REF!</v>
      </c>
      <c r="C3084" s="661" t="e">
        <f aca="false">IF(A3084="","",IF(#REF!+'Plano Prestação Mensal Proposta'!A3084&gt;120,0,ROUND(IF(B3084&gt;0.045,(0.045*0.5),(0.5)*B3084),7)))</f>
        <v>#REF!</v>
      </c>
      <c r="D3084" s="661" t="e">
        <f aca="false">IF(A3084="","",+B3084-C3084)</f>
        <v>#REF!</v>
      </c>
      <c r="E3084" s="662" t="e">
        <f aca="false">IF(A3084="","",IF(F3083="","",+E3083-F3083))</f>
        <v>#REF!</v>
      </c>
      <c r="F3084" s="662" t="e">
        <f aca="false">IF(A3084="","",IF(J3084="","",+J3084-H3084))</f>
        <v>#REF!</v>
      </c>
      <c r="G3084" s="662" t="e">
        <f aca="false">IF(A3084="","",IF(E3084="","",ROUND(+E3084*((1+B3084)^(1/12)-1),2)))</f>
        <v>#REF!</v>
      </c>
      <c r="H3084" s="662" t="e">
        <f aca="false">IF(A3084="","",IF(E3084="","",ROUND(+E3084*((1+D3084)^(1/12)-1),2)))</f>
        <v>#REF!</v>
      </c>
      <c r="I3084" s="662" t="e">
        <f aca="false">IF(A3084="","",+G3084-H3084)</f>
        <v>#REF!</v>
      </c>
      <c r="J3084" s="662" t="e">
        <f aca="false">IF(A3084="","",IF(#REF!="","",PMT((1+D3084)^(1/12)-1,(#REF!*12)-A3084+1,-E3084)))</f>
        <v>#REF!</v>
      </c>
    </row>
    <row r="3085" customFormat="false" ht="14.25" hidden="false" customHeight="false" outlineLevel="0" collapsed="false">
      <c r="A3085" s="660" t="e">
        <f aca="false">IF(A3084="","",IF(A3084=#REF!*12,"",+A3084+1))</f>
        <v>#REF!</v>
      </c>
      <c r="B3085" s="661" t="e">
        <f aca="false">IF(A3085="","",+B3084)</f>
        <v>#REF!</v>
      </c>
      <c r="C3085" s="661" t="e">
        <f aca="false">IF(A3085="","",IF(#REF!+'Plano Prestação Mensal Proposta'!A3085&gt;120,0,ROUND(IF(B3085&gt;0.045,(0.045*0.5),(0.5)*B3085),7)))</f>
        <v>#REF!</v>
      </c>
      <c r="D3085" s="661" t="e">
        <f aca="false">IF(A3085="","",+B3085-C3085)</f>
        <v>#REF!</v>
      </c>
      <c r="E3085" s="662" t="e">
        <f aca="false">IF(A3085="","",IF(F3084="","",+E3084-F3084))</f>
        <v>#REF!</v>
      </c>
      <c r="F3085" s="662" t="e">
        <f aca="false">IF(A3085="","",IF(J3085="","",+J3085-H3085))</f>
        <v>#REF!</v>
      </c>
      <c r="G3085" s="662" t="e">
        <f aca="false">IF(A3085="","",IF(E3085="","",ROUND(+E3085*((1+B3085)^(1/12)-1),2)))</f>
        <v>#REF!</v>
      </c>
      <c r="H3085" s="662" t="e">
        <f aca="false">IF(A3085="","",IF(E3085="","",ROUND(+E3085*((1+D3085)^(1/12)-1),2)))</f>
        <v>#REF!</v>
      </c>
      <c r="I3085" s="662" t="e">
        <f aca="false">IF(A3085="","",+G3085-H3085)</f>
        <v>#REF!</v>
      </c>
      <c r="J3085" s="662" t="e">
        <f aca="false">IF(A3085="","",IF(#REF!="","",PMT((1+D3085)^(1/12)-1,(#REF!*12)-A3085+1,-E3085)))</f>
        <v>#REF!</v>
      </c>
    </row>
    <row r="3086" customFormat="false" ht="14.25" hidden="false" customHeight="false" outlineLevel="0" collapsed="false">
      <c r="A3086" s="660" t="e">
        <f aca="false">IF(A3085="","",IF(A3085=#REF!*12,"",+A3085+1))</f>
        <v>#REF!</v>
      </c>
      <c r="B3086" s="661" t="e">
        <f aca="false">IF(A3086="","",+B3085)</f>
        <v>#REF!</v>
      </c>
      <c r="C3086" s="661" t="e">
        <f aca="false">IF(A3086="","",IF(#REF!+'Plano Prestação Mensal Proposta'!A3086&gt;120,0,ROUND(IF(B3086&gt;0.045,(0.045*0.5),(0.5)*B3086),7)))</f>
        <v>#REF!</v>
      </c>
      <c r="D3086" s="661" t="e">
        <f aca="false">IF(A3086="","",+B3086-C3086)</f>
        <v>#REF!</v>
      </c>
      <c r="E3086" s="662" t="e">
        <f aca="false">IF(A3086="","",IF(F3085="","",+E3085-F3085))</f>
        <v>#REF!</v>
      </c>
      <c r="F3086" s="662" t="e">
        <f aca="false">IF(A3086="","",IF(J3086="","",+J3086-H3086))</f>
        <v>#REF!</v>
      </c>
      <c r="G3086" s="662" t="e">
        <f aca="false">IF(A3086="","",IF(E3086="","",ROUND(+E3086*((1+B3086)^(1/12)-1),2)))</f>
        <v>#REF!</v>
      </c>
      <c r="H3086" s="662" t="e">
        <f aca="false">IF(A3086="","",IF(E3086="","",ROUND(+E3086*((1+D3086)^(1/12)-1),2)))</f>
        <v>#REF!</v>
      </c>
      <c r="I3086" s="662" t="e">
        <f aca="false">IF(A3086="","",+G3086-H3086)</f>
        <v>#REF!</v>
      </c>
      <c r="J3086" s="662" t="e">
        <f aca="false">IF(A3086="","",IF(#REF!="","",PMT((1+D3086)^(1/12)-1,(#REF!*12)-A3086+1,-E3086)))</f>
        <v>#REF!</v>
      </c>
    </row>
    <row r="3087" customFormat="false" ht="14.25" hidden="false" customHeight="false" outlineLevel="0" collapsed="false">
      <c r="A3087" s="660" t="e">
        <f aca="false">IF(A3086="","",IF(A3086=#REF!*12,"",+A3086+1))</f>
        <v>#REF!</v>
      </c>
      <c r="B3087" s="661" t="e">
        <f aca="false">IF(A3087="","",+B3086)</f>
        <v>#REF!</v>
      </c>
      <c r="C3087" s="661" t="e">
        <f aca="false">IF(A3087="","",IF(#REF!+'Plano Prestação Mensal Proposta'!A3087&gt;120,0,ROUND(IF(B3087&gt;0.045,(0.045*0.5),(0.5)*B3087),7)))</f>
        <v>#REF!</v>
      </c>
      <c r="D3087" s="661" t="e">
        <f aca="false">IF(A3087="","",+B3087-C3087)</f>
        <v>#REF!</v>
      </c>
      <c r="E3087" s="662" t="e">
        <f aca="false">IF(A3087="","",IF(F3086="","",+E3086-F3086))</f>
        <v>#REF!</v>
      </c>
      <c r="F3087" s="662" t="e">
        <f aca="false">IF(A3087="","",IF(J3087="","",+J3087-H3087))</f>
        <v>#REF!</v>
      </c>
      <c r="G3087" s="662" t="e">
        <f aca="false">IF(A3087="","",IF(E3087="","",ROUND(+E3087*((1+B3087)^(1/12)-1),2)))</f>
        <v>#REF!</v>
      </c>
      <c r="H3087" s="662" t="e">
        <f aca="false">IF(A3087="","",IF(E3087="","",ROUND(+E3087*((1+D3087)^(1/12)-1),2)))</f>
        <v>#REF!</v>
      </c>
      <c r="I3087" s="662" t="e">
        <f aca="false">IF(A3087="","",+G3087-H3087)</f>
        <v>#REF!</v>
      </c>
      <c r="J3087" s="662" t="e">
        <f aca="false">IF(A3087="","",IF(#REF!="","",PMT((1+D3087)^(1/12)-1,(#REF!*12)-A3087+1,-E3087)))</f>
        <v>#REF!</v>
      </c>
    </row>
    <row r="3088" customFormat="false" ht="14.25" hidden="false" customHeight="false" outlineLevel="0" collapsed="false">
      <c r="A3088" s="660" t="e">
        <f aca="false">IF(A3087="","",IF(A3087=#REF!*12,"",+A3087+1))</f>
        <v>#REF!</v>
      </c>
      <c r="B3088" s="661" t="e">
        <f aca="false">IF(A3088="","",+B3087)</f>
        <v>#REF!</v>
      </c>
      <c r="C3088" s="661" t="e">
        <f aca="false">IF(A3088="","",IF(#REF!+'Plano Prestação Mensal Proposta'!A3088&gt;120,0,ROUND(IF(B3088&gt;0.045,(0.045*0.5),(0.5)*B3088),7)))</f>
        <v>#REF!</v>
      </c>
      <c r="D3088" s="661" t="e">
        <f aca="false">IF(A3088="","",+B3088-C3088)</f>
        <v>#REF!</v>
      </c>
      <c r="E3088" s="662" t="e">
        <f aca="false">IF(A3088="","",IF(F3087="","",+E3087-F3087))</f>
        <v>#REF!</v>
      </c>
      <c r="F3088" s="662" t="e">
        <f aca="false">IF(A3088="","",IF(J3088="","",+J3088-H3088))</f>
        <v>#REF!</v>
      </c>
      <c r="G3088" s="662" t="e">
        <f aca="false">IF(A3088="","",IF(E3088="","",ROUND(+E3088*((1+B3088)^(1/12)-1),2)))</f>
        <v>#REF!</v>
      </c>
      <c r="H3088" s="662" t="e">
        <f aca="false">IF(A3088="","",IF(E3088="","",ROUND(+E3088*((1+D3088)^(1/12)-1),2)))</f>
        <v>#REF!</v>
      </c>
      <c r="I3088" s="662" t="e">
        <f aca="false">IF(A3088="","",+G3088-H3088)</f>
        <v>#REF!</v>
      </c>
      <c r="J3088" s="662" t="e">
        <f aca="false">IF(A3088="","",IF(#REF!="","",PMT((1+D3088)^(1/12)-1,(#REF!*12)-A3088+1,-E3088)))</f>
        <v>#REF!</v>
      </c>
    </row>
    <row r="3089" customFormat="false" ht="14.25" hidden="false" customHeight="false" outlineLevel="0" collapsed="false">
      <c r="A3089" s="660" t="e">
        <f aca="false">IF(A3088="","",IF(A3088=#REF!*12,"",+A3088+1))</f>
        <v>#REF!</v>
      </c>
      <c r="B3089" s="661" t="e">
        <f aca="false">IF(A3089="","",+B3088)</f>
        <v>#REF!</v>
      </c>
      <c r="C3089" s="661" t="e">
        <f aca="false">IF(A3089="","",IF(#REF!+'Plano Prestação Mensal Proposta'!A3089&gt;120,0,ROUND(IF(B3089&gt;0.045,(0.045*0.5),(0.5)*B3089),7)))</f>
        <v>#REF!</v>
      </c>
      <c r="D3089" s="661" t="e">
        <f aca="false">IF(A3089="","",+B3089-C3089)</f>
        <v>#REF!</v>
      </c>
      <c r="E3089" s="662" t="e">
        <f aca="false">IF(A3089="","",IF(F3088="","",+E3088-F3088))</f>
        <v>#REF!</v>
      </c>
      <c r="F3089" s="662" t="e">
        <f aca="false">IF(A3089="","",IF(J3089="","",+J3089-H3089))</f>
        <v>#REF!</v>
      </c>
      <c r="G3089" s="662" t="e">
        <f aca="false">IF(A3089="","",IF(E3089="","",ROUND(+E3089*((1+B3089)^(1/12)-1),2)))</f>
        <v>#REF!</v>
      </c>
      <c r="H3089" s="662" t="e">
        <f aca="false">IF(A3089="","",IF(E3089="","",ROUND(+E3089*((1+D3089)^(1/12)-1),2)))</f>
        <v>#REF!</v>
      </c>
      <c r="I3089" s="662" t="e">
        <f aca="false">IF(A3089="","",+G3089-H3089)</f>
        <v>#REF!</v>
      </c>
      <c r="J3089" s="662" t="e">
        <f aca="false">IF(A3089="","",IF(#REF!="","",PMT((1+D3089)^(1/12)-1,(#REF!*12)-A3089+1,-E3089)))</f>
        <v>#REF!</v>
      </c>
    </row>
    <row r="3090" customFormat="false" ht="14.25" hidden="false" customHeight="false" outlineLevel="0" collapsed="false">
      <c r="A3090" s="660" t="e">
        <f aca="false">IF(A3089="","",IF(A3089=#REF!*12,"",+A3089+1))</f>
        <v>#REF!</v>
      </c>
      <c r="B3090" s="661" t="e">
        <f aca="false">IF(A3090="","",+B3089)</f>
        <v>#REF!</v>
      </c>
      <c r="C3090" s="661" t="e">
        <f aca="false">IF(A3090="","",IF(#REF!+'Plano Prestação Mensal Proposta'!A3090&gt;120,0,ROUND(IF(B3090&gt;0.045,(0.045*0.5),(0.5)*B3090),7)))</f>
        <v>#REF!</v>
      </c>
      <c r="D3090" s="661" t="e">
        <f aca="false">IF(A3090="","",+B3090-C3090)</f>
        <v>#REF!</v>
      </c>
      <c r="E3090" s="662" t="e">
        <f aca="false">IF(A3090="","",IF(F3089="","",+E3089-F3089))</f>
        <v>#REF!</v>
      </c>
      <c r="F3090" s="662" t="e">
        <f aca="false">IF(A3090="","",IF(J3090="","",+J3090-H3090))</f>
        <v>#REF!</v>
      </c>
      <c r="G3090" s="662" t="e">
        <f aca="false">IF(A3090="","",IF(E3090="","",ROUND(+E3090*((1+B3090)^(1/12)-1),2)))</f>
        <v>#REF!</v>
      </c>
      <c r="H3090" s="662" t="e">
        <f aca="false">IF(A3090="","",IF(E3090="","",ROUND(+E3090*((1+D3090)^(1/12)-1),2)))</f>
        <v>#REF!</v>
      </c>
      <c r="I3090" s="662" t="e">
        <f aca="false">IF(A3090="","",+G3090-H3090)</f>
        <v>#REF!</v>
      </c>
      <c r="J3090" s="662" t="e">
        <f aca="false">IF(A3090="","",IF(#REF!="","",PMT((1+D3090)^(1/12)-1,(#REF!*12)-A3090+1,-E3090)))</f>
        <v>#REF!</v>
      </c>
    </row>
    <row r="3091" customFormat="false" ht="14.25" hidden="false" customHeight="false" outlineLevel="0" collapsed="false">
      <c r="A3091" s="660" t="e">
        <f aca="false">IF(A3090="","",IF(A3090=#REF!*12,"",+A3090+1))</f>
        <v>#REF!</v>
      </c>
      <c r="B3091" s="661" t="e">
        <f aca="false">IF(A3091="","",+B3090)</f>
        <v>#REF!</v>
      </c>
      <c r="C3091" s="661" t="e">
        <f aca="false">IF(A3091="","",IF(#REF!+'Plano Prestação Mensal Proposta'!A3091&gt;120,0,ROUND(IF(B3091&gt;0.045,(0.045*0.5),(0.5)*B3091),7)))</f>
        <v>#REF!</v>
      </c>
      <c r="D3091" s="661" t="e">
        <f aca="false">IF(A3091="","",+B3091-C3091)</f>
        <v>#REF!</v>
      </c>
      <c r="E3091" s="662" t="e">
        <f aca="false">IF(A3091="","",IF(F3090="","",+E3090-F3090))</f>
        <v>#REF!</v>
      </c>
      <c r="F3091" s="662" t="e">
        <f aca="false">IF(A3091="","",IF(J3091="","",+J3091-H3091))</f>
        <v>#REF!</v>
      </c>
      <c r="G3091" s="662" t="e">
        <f aca="false">IF(A3091="","",IF(E3091="","",ROUND(+E3091*((1+B3091)^(1/12)-1),2)))</f>
        <v>#REF!</v>
      </c>
      <c r="H3091" s="662" t="e">
        <f aca="false">IF(A3091="","",IF(E3091="","",ROUND(+E3091*((1+D3091)^(1/12)-1),2)))</f>
        <v>#REF!</v>
      </c>
      <c r="I3091" s="662" t="e">
        <f aca="false">IF(A3091="","",+G3091-H3091)</f>
        <v>#REF!</v>
      </c>
      <c r="J3091" s="662" t="e">
        <f aca="false">IF(A3091="","",IF(#REF!="","",PMT((1+D3091)^(1/12)-1,(#REF!*12)-A3091+1,-E3091)))</f>
        <v>#REF!</v>
      </c>
    </row>
    <row r="3092" customFormat="false" ht="14.25" hidden="false" customHeight="false" outlineLevel="0" collapsed="false">
      <c r="A3092" s="660" t="e">
        <f aca="false">IF(A3091="","",IF(A3091=#REF!*12,"",+A3091+1))</f>
        <v>#REF!</v>
      </c>
      <c r="B3092" s="661" t="e">
        <f aca="false">IF(A3092="","",+B3091)</f>
        <v>#REF!</v>
      </c>
      <c r="C3092" s="661" t="e">
        <f aca="false">IF(A3092="","",IF(#REF!+'Plano Prestação Mensal Proposta'!A3092&gt;120,0,ROUND(IF(B3092&gt;0.045,(0.045*0.5),(0.5)*B3092),7)))</f>
        <v>#REF!</v>
      </c>
      <c r="D3092" s="661" t="e">
        <f aca="false">IF(A3092="","",+B3092-C3092)</f>
        <v>#REF!</v>
      </c>
      <c r="E3092" s="662" t="e">
        <f aca="false">IF(A3092="","",IF(F3091="","",+E3091-F3091))</f>
        <v>#REF!</v>
      </c>
      <c r="F3092" s="662" t="e">
        <f aca="false">IF(A3092="","",IF(J3092="","",+J3092-H3092))</f>
        <v>#REF!</v>
      </c>
      <c r="G3092" s="662" t="e">
        <f aca="false">IF(A3092="","",IF(E3092="","",ROUND(+E3092*((1+B3092)^(1/12)-1),2)))</f>
        <v>#REF!</v>
      </c>
      <c r="H3092" s="662" t="e">
        <f aca="false">IF(A3092="","",IF(E3092="","",ROUND(+E3092*((1+D3092)^(1/12)-1),2)))</f>
        <v>#REF!</v>
      </c>
      <c r="I3092" s="662" t="e">
        <f aca="false">IF(A3092="","",+G3092-H3092)</f>
        <v>#REF!</v>
      </c>
      <c r="J3092" s="662" t="e">
        <f aca="false">IF(A3092="","",IF(#REF!="","",PMT((1+D3092)^(1/12)-1,(#REF!*12)-A3092+1,-E3092)))</f>
        <v>#REF!</v>
      </c>
    </row>
    <row r="3093" customFormat="false" ht="14.25" hidden="false" customHeight="false" outlineLevel="0" collapsed="false">
      <c r="A3093" s="660" t="e">
        <f aca="false">IF(A3092="","",IF(A3092=#REF!*12,"",+A3092+1))</f>
        <v>#REF!</v>
      </c>
      <c r="B3093" s="661" t="e">
        <f aca="false">IF(A3093="","",+B3092)</f>
        <v>#REF!</v>
      </c>
      <c r="C3093" s="661" t="e">
        <f aca="false">IF(A3093="","",IF(#REF!+'Plano Prestação Mensal Proposta'!A3093&gt;120,0,ROUND(IF(B3093&gt;0.045,(0.045*0.5),(0.5)*B3093),7)))</f>
        <v>#REF!</v>
      </c>
      <c r="D3093" s="661" t="e">
        <f aca="false">IF(A3093="","",+B3093-C3093)</f>
        <v>#REF!</v>
      </c>
      <c r="E3093" s="662" t="e">
        <f aca="false">IF(A3093="","",IF(F3092="","",+E3092-F3092))</f>
        <v>#REF!</v>
      </c>
      <c r="F3093" s="662" t="e">
        <f aca="false">IF(A3093="","",IF(J3093="","",+J3093-H3093))</f>
        <v>#REF!</v>
      </c>
      <c r="G3093" s="662" t="e">
        <f aca="false">IF(A3093="","",IF(E3093="","",ROUND(+E3093*((1+B3093)^(1/12)-1),2)))</f>
        <v>#REF!</v>
      </c>
      <c r="H3093" s="662" t="e">
        <f aca="false">IF(A3093="","",IF(E3093="","",ROUND(+E3093*((1+D3093)^(1/12)-1),2)))</f>
        <v>#REF!</v>
      </c>
      <c r="I3093" s="662" t="e">
        <f aca="false">IF(A3093="","",+G3093-H3093)</f>
        <v>#REF!</v>
      </c>
      <c r="J3093" s="662" t="e">
        <f aca="false">IF(A3093="","",IF(#REF!="","",PMT((1+D3093)^(1/12)-1,(#REF!*12)-A3093+1,-E3093)))</f>
        <v>#REF!</v>
      </c>
    </row>
    <row r="3094" customFormat="false" ht="14.25" hidden="false" customHeight="false" outlineLevel="0" collapsed="false">
      <c r="A3094" s="660" t="e">
        <f aca="false">IF(A3093="","",IF(A3093=#REF!*12,"",+A3093+1))</f>
        <v>#REF!</v>
      </c>
      <c r="B3094" s="661" t="e">
        <f aca="false">IF(A3094="","",+B3093)</f>
        <v>#REF!</v>
      </c>
      <c r="C3094" s="661" t="e">
        <f aca="false">IF(A3094="","",IF(#REF!+'Plano Prestação Mensal Proposta'!A3094&gt;120,0,ROUND(IF(B3094&gt;0.045,(0.045*0.5),(0.5)*B3094),7)))</f>
        <v>#REF!</v>
      </c>
      <c r="D3094" s="661" t="e">
        <f aca="false">IF(A3094="","",+B3094-C3094)</f>
        <v>#REF!</v>
      </c>
      <c r="E3094" s="662" t="e">
        <f aca="false">IF(A3094="","",IF(F3093="","",+E3093-F3093))</f>
        <v>#REF!</v>
      </c>
      <c r="F3094" s="662" t="e">
        <f aca="false">IF(A3094="","",IF(J3094="","",+J3094-H3094))</f>
        <v>#REF!</v>
      </c>
      <c r="G3094" s="662" t="e">
        <f aca="false">IF(A3094="","",IF(E3094="","",ROUND(+E3094*((1+B3094)^(1/12)-1),2)))</f>
        <v>#REF!</v>
      </c>
      <c r="H3094" s="662" t="e">
        <f aca="false">IF(A3094="","",IF(E3094="","",ROUND(+E3094*((1+D3094)^(1/12)-1),2)))</f>
        <v>#REF!</v>
      </c>
      <c r="I3094" s="662" t="e">
        <f aca="false">IF(A3094="","",+G3094-H3094)</f>
        <v>#REF!</v>
      </c>
      <c r="J3094" s="662" t="e">
        <f aca="false">IF(A3094="","",IF(#REF!="","",PMT((1+D3094)^(1/12)-1,(#REF!*12)-A3094+1,-E3094)))</f>
        <v>#REF!</v>
      </c>
    </row>
    <row r="3095" customFormat="false" ht="14.25" hidden="false" customHeight="false" outlineLevel="0" collapsed="false">
      <c r="A3095" s="660" t="e">
        <f aca="false">IF(A3094="","",IF(A3094=#REF!*12,"",+A3094+1))</f>
        <v>#REF!</v>
      </c>
      <c r="B3095" s="661" t="e">
        <f aca="false">IF(A3095="","",+B3094)</f>
        <v>#REF!</v>
      </c>
      <c r="C3095" s="661" t="e">
        <f aca="false">IF(A3095="","",IF(#REF!+'Plano Prestação Mensal Proposta'!A3095&gt;120,0,ROUND(IF(B3095&gt;0.045,(0.045*0.5),(0.5)*B3095),7)))</f>
        <v>#REF!</v>
      </c>
      <c r="D3095" s="661" t="e">
        <f aca="false">IF(A3095="","",+B3095-C3095)</f>
        <v>#REF!</v>
      </c>
      <c r="E3095" s="662" t="e">
        <f aca="false">IF(A3095="","",IF(F3094="","",+E3094-F3094))</f>
        <v>#REF!</v>
      </c>
      <c r="F3095" s="662" t="e">
        <f aca="false">IF(A3095="","",IF(J3095="","",+J3095-H3095))</f>
        <v>#REF!</v>
      </c>
      <c r="G3095" s="662" t="e">
        <f aca="false">IF(A3095="","",IF(E3095="","",ROUND(+E3095*((1+B3095)^(1/12)-1),2)))</f>
        <v>#REF!</v>
      </c>
      <c r="H3095" s="662" t="e">
        <f aca="false">IF(A3095="","",IF(E3095="","",ROUND(+E3095*((1+D3095)^(1/12)-1),2)))</f>
        <v>#REF!</v>
      </c>
      <c r="I3095" s="662" t="e">
        <f aca="false">IF(A3095="","",+G3095-H3095)</f>
        <v>#REF!</v>
      </c>
      <c r="J3095" s="662" t="e">
        <f aca="false">IF(A3095="","",IF(#REF!="","",PMT((1+D3095)^(1/12)-1,(#REF!*12)-A3095+1,-E3095)))</f>
        <v>#REF!</v>
      </c>
    </row>
    <row r="3096" customFormat="false" ht="14.25" hidden="false" customHeight="false" outlineLevel="0" collapsed="false">
      <c r="A3096" s="660" t="e">
        <f aca="false">IF(A3095="","",IF(A3095=#REF!*12,"",+A3095+1))</f>
        <v>#REF!</v>
      </c>
      <c r="B3096" s="661" t="e">
        <f aca="false">IF(A3096="","",+B3095)</f>
        <v>#REF!</v>
      </c>
      <c r="C3096" s="661" t="e">
        <f aca="false">IF(A3096="","",IF(#REF!+'Plano Prestação Mensal Proposta'!A3096&gt;120,0,ROUND(IF(B3096&gt;0.045,(0.045*0.5),(0.5)*B3096),7)))</f>
        <v>#REF!</v>
      </c>
      <c r="D3096" s="661" t="e">
        <f aca="false">IF(A3096="","",+B3096-C3096)</f>
        <v>#REF!</v>
      </c>
      <c r="E3096" s="662" t="e">
        <f aca="false">IF(A3096="","",IF(F3095="","",+E3095-F3095))</f>
        <v>#REF!</v>
      </c>
      <c r="F3096" s="662" t="e">
        <f aca="false">IF(A3096="","",IF(J3096="","",+J3096-H3096))</f>
        <v>#REF!</v>
      </c>
      <c r="G3096" s="662" t="e">
        <f aca="false">IF(A3096="","",IF(E3096="","",ROUND(+E3096*((1+B3096)^(1/12)-1),2)))</f>
        <v>#REF!</v>
      </c>
      <c r="H3096" s="662" t="e">
        <f aca="false">IF(A3096="","",IF(E3096="","",ROUND(+E3096*((1+D3096)^(1/12)-1),2)))</f>
        <v>#REF!</v>
      </c>
      <c r="I3096" s="662" t="e">
        <f aca="false">IF(A3096="","",+G3096-H3096)</f>
        <v>#REF!</v>
      </c>
      <c r="J3096" s="662" t="e">
        <f aca="false">IF(A3096="","",IF(#REF!="","",PMT((1+D3096)^(1/12)-1,(#REF!*12)-A3096+1,-E3096)))</f>
        <v>#REF!</v>
      </c>
    </row>
    <row r="3097" customFormat="false" ht="14.25" hidden="false" customHeight="false" outlineLevel="0" collapsed="false">
      <c r="A3097" s="660" t="e">
        <f aca="false">IF(A3096="","",IF(A3096=#REF!*12,"",+A3096+1))</f>
        <v>#REF!</v>
      </c>
      <c r="B3097" s="661" t="e">
        <f aca="false">IF(A3097="","",+B3096)</f>
        <v>#REF!</v>
      </c>
      <c r="C3097" s="661" t="e">
        <f aca="false">IF(A3097="","",IF(#REF!+'Plano Prestação Mensal Proposta'!A3097&gt;120,0,ROUND(IF(B3097&gt;0.045,(0.045*0.5),(0.5)*B3097),7)))</f>
        <v>#REF!</v>
      </c>
      <c r="D3097" s="661" t="e">
        <f aca="false">IF(A3097="","",+B3097-C3097)</f>
        <v>#REF!</v>
      </c>
      <c r="E3097" s="662" t="e">
        <f aca="false">IF(A3097="","",IF(F3096="","",+E3096-F3096))</f>
        <v>#REF!</v>
      </c>
      <c r="F3097" s="662" t="e">
        <f aca="false">IF(A3097="","",IF(J3097="","",+J3097-H3097))</f>
        <v>#REF!</v>
      </c>
      <c r="G3097" s="662" t="e">
        <f aca="false">IF(A3097="","",IF(E3097="","",ROUND(+E3097*((1+B3097)^(1/12)-1),2)))</f>
        <v>#REF!</v>
      </c>
      <c r="H3097" s="662" t="e">
        <f aca="false">IF(A3097="","",IF(E3097="","",ROUND(+E3097*((1+D3097)^(1/12)-1),2)))</f>
        <v>#REF!</v>
      </c>
      <c r="I3097" s="662" t="e">
        <f aca="false">IF(A3097="","",+G3097-H3097)</f>
        <v>#REF!</v>
      </c>
      <c r="J3097" s="662" t="e">
        <f aca="false">IF(A3097="","",IF(#REF!="","",PMT((1+D3097)^(1/12)-1,(#REF!*12)-A3097+1,-E3097)))</f>
        <v>#REF!</v>
      </c>
    </row>
    <row r="3098" customFormat="false" ht="14.25" hidden="false" customHeight="false" outlineLevel="0" collapsed="false">
      <c r="A3098" s="660" t="e">
        <f aca="false">IF(A3097="","",IF(A3097=#REF!*12,"",+A3097+1))</f>
        <v>#REF!</v>
      </c>
      <c r="B3098" s="661" t="e">
        <f aca="false">IF(A3098="","",+B3097)</f>
        <v>#REF!</v>
      </c>
      <c r="C3098" s="661" t="e">
        <f aca="false">IF(A3098="","",IF(#REF!+'Plano Prestação Mensal Proposta'!A3098&gt;120,0,ROUND(IF(B3098&gt;0.045,(0.045*0.5),(0.5)*B3098),7)))</f>
        <v>#REF!</v>
      </c>
      <c r="D3098" s="661" t="e">
        <f aca="false">IF(A3098="","",+B3098-C3098)</f>
        <v>#REF!</v>
      </c>
      <c r="E3098" s="662" t="e">
        <f aca="false">IF(A3098="","",IF(F3097="","",+E3097-F3097))</f>
        <v>#REF!</v>
      </c>
      <c r="F3098" s="662" t="e">
        <f aca="false">IF(A3098="","",IF(J3098="","",+J3098-H3098))</f>
        <v>#REF!</v>
      </c>
      <c r="G3098" s="662" t="e">
        <f aca="false">IF(A3098="","",IF(E3098="","",ROUND(+E3098*((1+B3098)^(1/12)-1),2)))</f>
        <v>#REF!</v>
      </c>
      <c r="H3098" s="662" t="e">
        <f aca="false">IF(A3098="","",IF(E3098="","",ROUND(+E3098*((1+D3098)^(1/12)-1),2)))</f>
        <v>#REF!</v>
      </c>
      <c r="I3098" s="662" t="e">
        <f aca="false">IF(A3098="","",+G3098-H3098)</f>
        <v>#REF!</v>
      </c>
      <c r="J3098" s="662" t="e">
        <f aca="false">IF(A3098="","",IF(#REF!="","",PMT((1+D3098)^(1/12)-1,(#REF!*12)-A3098+1,-E3098)))</f>
        <v>#REF!</v>
      </c>
    </row>
    <row r="3099" customFormat="false" ht="14.25" hidden="false" customHeight="false" outlineLevel="0" collapsed="false">
      <c r="A3099" s="660" t="e">
        <f aca="false">IF(A3098="","",IF(A3098=#REF!*12,"",+A3098+1))</f>
        <v>#REF!</v>
      </c>
      <c r="B3099" s="661" t="e">
        <f aca="false">IF(A3099="","",+B3098)</f>
        <v>#REF!</v>
      </c>
      <c r="C3099" s="661" t="e">
        <f aca="false">IF(A3099="","",IF(#REF!+'Plano Prestação Mensal Proposta'!A3099&gt;120,0,ROUND(IF(B3099&gt;0.045,(0.045*0.5),(0.5)*B3099),7)))</f>
        <v>#REF!</v>
      </c>
      <c r="D3099" s="661" t="e">
        <f aca="false">IF(A3099="","",+B3099-C3099)</f>
        <v>#REF!</v>
      </c>
      <c r="E3099" s="662" t="e">
        <f aca="false">IF(A3099="","",IF(F3098="","",+E3098-F3098))</f>
        <v>#REF!</v>
      </c>
      <c r="F3099" s="662" t="e">
        <f aca="false">IF(A3099="","",IF(J3099="","",+J3099-H3099))</f>
        <v>#REF!</v>
      </c>
      <c r="G3099" s="662" t="e">
        <f aca="false">IF(A3099="","",IF(E3099="","",ROUND(+E3099*((1+B3099)^(1/12)-1),2)))</f>
        <v>#REF!</v>
      </c>
      <c r="H3099" s="662" t="e">
        <f aca="false">IF(A3099="","",IF(E3099="","",ROUND(+E3099*((1+D3099)^(1/12)-1),2)))</f>
        <v>#REF!</v>
      </c>
      <c r="I3099" s="662" t="e">
        <f aca="false">IF(A3099="","",+G3099-H3099)</f>
        <v>#REF!</v>
      </c>
      <c r="J3099" s="662" t="e">
        <f aca="false">IF(A3099="","",IF(#REF!="","",PMT((1+D3099)^(1/12)-1,(#REF!*12)-A3099+1,-E3099)))</f>
        <v>#REF!</v>
      </c>
    </row>
    <row r="3100" customFormat="false" ht="14.25" hidden="false" customHeight="false" outlineLevel="0" collapsed="false">
      <c r="A3100" s="660" t="e">
        <f aca="false">IF(A3099="","",IF(A3099=#REF!*12,"",+A3099+1))</f>
        <v>#REF!</v>
      </c>
      <c r="B3100" s="661" t="e">
        <f aca="false">IF(A3100="","",+B3099)</f>
        <v>#REF!</v>
      </c>
      <c r="C3100" s="661" t="e">
        <f aca="false">IF(A3100="","",IF(#REF!+'Plano Prestação Mensal Proposta'!A3100&gt;120,0,ROUND(IF(B3100&gt;0.045,(0.045*0.5),(0.5)*B3100),7)))</f>
        <v>#REF!</v>
      </c>
      <c r="D3100" s="661" t="e">
        <f aca="false">IF(A3100="","",+B3100-C3100)</f>
        <v>#REF!</v>
      </c>
      <c r="E3100" s="662" t="e">
        <f aca="false">IF(A3100="","",IF(F3099="","",+E3099-F3099))</f>
        <v>#REF!</v>
      </c>
      <c r="F3100" s="662" t="e">
        <f aca="false">IF(A3100="","",IF(J3100="","",+J3100-H3100))</f>
        <v>#REF!</v>
      </c>
      <c r="G3100" s="662" t="e">
        <f aca="false">IF(A3100="","",IF(E3100="","",ROUND(+E3100*((1+B3100)^(1/12)-1),2)))</f>
        <v>#REF!</v>
      </c>
      <c r="H3100" s="662" t="e">
        <f aca="false">IF(A3100="","",IF(E3100="","",ROUND(+E3100*((1+D3100)^(1/12)-1),2)))</f>
        <v>#REF!</v>
      </c>
      <c r="I3100" s="662" t="e">
        <f aca="false">IF(A3100="","",+G3100-H3100)</f>
        <v>#REF!</v>
      </c>
      <c r="J3100" s="662" t="e">
        <f aca="false">IF(A3100="","",IF(#REF!="","",PMT((1+D3100)^(1/12)-1,(#REF!*12)-A3100+1,-E3100)))</f>
        <v>#REF!</v>
      </c>
    </row>
    <row r="3101" customFormat="false" ht="14.25" hidden="false" customHeight="false" outlineLevel="0" collapsed="false">
      <c r="A3101" s="660" t="e">
        <f aca="false">IF(A3100="","",IF(A3100=#REF!*12,"",+A3100+1))</f>
        <v>#REF!</v>
      </c>
      <c r="B3101" s="661" t="e">
        <f aca="false">IF(A3101="","",+B3100)</f>
        <v>#REF!</v>
      </c>
      <c r="C3101" s="661" t="e">
        <f aca="false">IF(A3101="","",IF(#REF!+'Plano Prestação Mensal Proposta'!A3101&gt;120,0,ROUND(IF(B3101&gt;0.045,(0.045*0.5),(0.5)*B3101),7)))</f>
        <v>#REF!</v>
      </c>
      <c r="D3101" s="661" t="e">
        <f aca="false">IF(A3101="","",+B3101-C3101)</f>
        <v>#REF!</v>
      </c>
      <c r="E3101" s="662" t="e">
        <f aca="false">IF(A3101="","",IF(F3100="","",+E3100-F3100))</f>
        <v>#REF!</v>
      </c>
      <c r="F3101" s="662" t="e">
        <f aca="false">IF(A3101="","",IF(J3101="","",+J3101-H3101))</f>
        <v>#REF!</v>
      </c>
      <c r="G3101" s="662" t="e">
        <f aca="false">IF(A3101="","",IF(E3101="","",ROUND(+E3101*((1+B3101)^(1/12)-1),2)))</f>
        <v>#REF!</v>
      </c>
      <c r="H3101" s="662" t="e">
        <f aca="false">IF(A3101="","",IF(E3101="","",ROUND(+E3101*((1+D3101)^(1/12)-1),2)))</f>
        <v>#REF!</v>
      </c>
      <c r="I3101" s="662" t="e">
        <f aca="false">IF(A3101="","",+G3101-H3101)</f>
        <v>#REF!</v>
      </c>
      <c r="J3101" s="662" t="e">
        <f aca="false">IF(A3101="","",IF(#REF!="","",PMT((1+D3101)^(1/12)-1,(#REF!*12)-A3101+1,-E3101)))</f>
        <v>#REF!</v>
      </c>
    </row>
    <row r="3102" customFormat="false" ht="14.25" hidden="false" customHeight="false" outlineLevel="0" collapsed="false">
      <c r="A3102" s="660" t="e">
        <f aca="false">IF(A3101="","",IF(A3101=#REF!*12,"",+A3101+1))</f>
        <v>#REF!</v>
      </c>
      <c r="B3102" s="661" t="e">
        <f aca="false">IF(A3102="","",+B3101)</f>
        <v>#REF!</v>
      </c>
      <c r="C3102" s="661" t="e">
        <f aca="false">IF(A3102="","",IF(#REF!+'Plano Prestação Mensal Proposta'!A3102&gt;120,0,ROUND(IF(B3102&gt;0.045,(0.045*0.5),(0.5)*B3102),7)))</f>
        <v>#REF!</v>
      </c>
      <c r="D3102" s="661" t="e">
        <f aca="false">IF(A3102="","",+B3102-C3102)</f>
        <v>#REF!</v>
      </c>
      <c r="E3102" s="662" t="e">
        <f aca="false">IF(A3102="","",IF(F3101="","",+E3101-F3101))</f>
        <v>#REF!</v>
      </c>
      <c r="F3102" s="662" t="e">
        <f aca="false">IF(A3102="","",IF(J3102="","",+J3102-H3102))</f>
        <v>#REF!</v>
      </c>
      <c r="G3102" s="662" t="e">
        <f aca="false">IF(A3102="","",IF(E3102="","",ROUND(+E3102*((1+B3102)^(1/12)-1),2)))</f>
        <v>#REF!</v>
      </c>
      <c r="H3102" s="662" t="e">
        <f aca="false">IF(A3102="","",IF(E3102="","",ROUND(+E3102*((1+D3102)^(1/12)-1),2)))</f>
        <v>#REF!</v>
      </c>
      <c r="I3102" s="662" t="e">
        <f aca="false">IF(A3102="","",+G3102-H3102)</f>
        <v>#REF!</v>
      </c>
      <c r="J3102" s="662" t="e">
        <f aca="false">IF(A3102="","",IF(#REF!="","",PMT((1+D3102)^(1/12)-1,(#REF!*12)-A3102+1,-E3102)))</f>
        <v>#REF!</v>
      </c>
    </row>
    <row r="3103" customFormat="false" ht="14.25" hidden="false" customHeight="false" outlineLevel="0" collapsed="false">
      <c r="A3103" s="660" t="e">
        <f aca="false">IF(A3102="","",IF(A3102=#REF!*12,"",+A3102+1))</f>
        <v>#REF!</v>
      </c>
      <c r="B3103" s="661" t="e">
        <f aca="false">IF(A3103="","",+B3102)</f>
        <v>#REF!</v>
      </c>
      <c r="C3103" s="661" t="e">
        <f aca="false">IF(A3103="","",IF(#REF!+'Plano Prestação Mensal Proposta'!A3103&gt;120,0,ROUND(IF(B3103&gt;0.045,(0.045*0.5),(0.5)*B3103),7)))</f>
        <v>#REF!</v>
      </c>
      <c r="D3103" s="661" t="e">
        <f aca="false">IF(A3103="","",+B3103-C3103)</f>
        <v>#REF!</v>
      </c>
      <c r="E3103" s="662" t="e">
        <f aca="false">IF(A3103="","",IF(F3102="","",+E3102-F3102))</f>
        <v>#REF!</v>
      </c>
      <c r="F3103" s="662" t="e">
        <f aca="false">IF(A3103="","",IF(J3103="","",+J3103-H3103))</f>
        <v>#REF!</v>
      </c>
      <c r="G3103" s="662" t="e">
        <f aca="false">IF(A3103="","",IF(E3103="","",ROUND(+E3103*((1+B3103)^(1/12)-1),2)))</f>
        <v>#REF!</v>
      </c>
      <c r="H3103" s="662" t="e">
        <f aca="false">IF(A3103="","",IF(E3103="","",ROUND(+E3103*((1+D3103)^(1/12)-1),2)))</f>
        <v>#REF!</v>
      </c>
      <c r="I3103" s="662" t="e">
        <f aca="false">IF(A3103="","",+G3103-H3103)</f>
        <v>#REF!</v>
      </c>
      <c r="J3103" s="662" t="e">
        <f aca="false">IF(A3103="","",IF(#REF!="","",PMT((1+D3103)^(1/12)-1,(#REF!*12)-A3103+1,-E3103)))</f>
        <v>#REF!</v>
      </c>
    </row>
    <row r="3104" customFormat="false" ht="14.25" hidden="false" customHeight="false" outlineLevel="0" collapsed="false">
      <c r="A3104" s="660" t="e">
        <f aca="false">IF(A3103="","",IF(A3103=#REF!*12,"",+A3103+1))</f>
        <v>#REF!</v>
      </c>
      <c r="B3104" s="661" t="e">
        <f aca="false">IF(A3104="","",+B3103)</f>
        <v>#REF!</v>
      </c>
      <c r="C3104" s="661" t="e">
        <f aca="false">IF(A3104="","",IF(#REF!+'Plano Prestação Mensal Proposta'!A3104&gt;120,0,ROUND(IF(B3104&gt;0.045,(0.045*0.5),(0.5)*B3104),7)))</f>
        <v>#REF!</v>
      </c>
      <c r="D3104" s="661" t="e">
        <f aca="false">IF(A3104="","",+B3104-C3104)</f>
        <v>#REF!</v>
      </c>
      <c r="E3104" s="662" t="e">
        <f aca="false">IF(A3104="","",IF(F3103="","",+E3103-F3103))</f>
        <v>#REF!</v>
      </c>
      <c r="F3104" s="662" t="e">
        <f aca="false">IF(A3104="","",IF(J3104="","",+J3104-H3104))</f>
        <v>#REF!</v>
      </c>
      <c r="G3104" s="662" t="e">
        <f aca="false">IF(A3104="","",IF(E3104="","",ROUND(+E3104*((1+B3104)^(1/12)-1),2)))</f>
        <v>#REF!</v>
      </c>
      <c r="H3104" s="662" t="e">
        <f aca="false">IF(A3104="","",IF(E3104="","",ROUND(+E3104*((1+D3104)^(1/12)-1),2)))</f>
        <v>#REF!</v>
      </c>
      <c r="I3104" s="662" t="e">
        <f aca="false">IF(A3104="","",+G3104-H3104)</f>
        <v>#REF!</v>
      </c>
      <c r="J3104" s="662" t="e">
        <f aca="false">IF(A3104="","",IF(#REF!="","",PMT((1+D3104)^(1/12)-1,(#REF!*12)-A3104+1,-E3104)))</f>
        <v>#REF!</v>
      </c>
    </row>
    <row r="3105" customFormat="false" ht="14.25" hidden="false" customHeight="false" outlineLevel="0" collapsed="false">
      <c r="A3105" s="660" t="e">
        <f aca="false">IF(A3104="","",IF(A3104=#REF!*12,"",+A3104+1))</f>
        <v>#REF!</v>
      </c>
      <c r="B3105" s="661" t="e">
        <f aca="false">IF(A3105="","",+B3104)</f>
        <v>#REF!</v>
      </c>
      <c r="C3105" s="661" t="e">
        <f aca="false">IF(A3105="","",IF(#REF!+'Plano Prestação Mensal Proposta'!A3105&gt;120,0,ROUND(IF(B3105&gt;0.045,(0.045*0.5),(0.5)*B3105),7)))</f>
        <v>#REF!</v>
      </c>
      <c r="D3105" s="661" t="e">
        <f aca="false">IF(A3105="","",+B3105-C3105)</f>
        <v>#REF!</v>
      </c>
      <c r="E3105" s="662" t="e">
        <f aca="false">IF(A3105="","",IF(F3104="","",+E3104-F3104))</f>
        <v>#REF!</v>
      </c>
      <c r="F3105" s="662" t="e">
        <f aca="false">IF(A3105="","",IF(J3105="","",+J3105-H3105))</f>
        <v>#REF!</v>
      </c>
      <c r="G3105" s="662" t="e">
        <f aca="false">IF(A3105="","",IF(E3105="","",ROUND(+E3105*((1+B3105)^(1/12)-1),2)))</f>
        <v>#REF!</v>
      </c>
      <c r="H3105" s="662" t="e">
        <f aca="false">IF(A3105="","",IF(E3105="","",ROUND(+E3105*((1+D3105)^(1/12)-1),2)))</f>
        <v>#REF!</v>
      </c>
      <c r="I3105" s="662" t="e">
        <f aca="false">IF(A3105="","",+G3105-H3105)</f>
        <v>#REF!</v>
      </c>
      <c r="J3105" s="662" t="e">
        <f aca="false">IF(A3105="","",IF(#REF!="","",PMT((1+D3105)^(1/12)-1,(#REF!*12)-A3105+1,-E3105)))</f>
        <v>#REF!</v>
      </c>
    </row>
    <row r="3106" customFormat="false" ht="14.25" hidden="false" customHeight="false" outlineLevel="0" collapsed="false">
      <c r="A3106" s="660" t="e">
        <f aca="false">IF(A3105="","",IF(A3105=#REF!*12,"",+A3105+1))</f>
        <v>#REF!</v>
      </c>
      <c r="B3106" s="661" t="e">
        <f aca="false">IF(A3106="","",+B3105)</f>
        <v>#REF!</v>
      </c>
      <c r="C3106" s="661" t="e">
        <f aca="false">IF(A3106="","",IF(#REF!+'Plano Prestação Mensal Proposta'!A3106&gt;120,0,ROUND(IF(B3106&gt;0.045,(0.045*0.5),(0.5)*B3106),7)))</f>
        <v>#REF!</v>
      </c>
      <c r="D3106" s="661" t="e">
        <f aca="false">IF(A3106="","",+B3106-C3106)</f>
        <v>#REF!</v>
      </c>
      <c r="E3106" s="662" t="e">
        <f aca="false">IF(A3106="","",IF(F3105="","",+E3105-F3105))</f>
        <v>#REF!</v>
      </c>
      <c r="F3106" s="662" t="e">
        <f aca="false">IF(A3106="","",IF(J3106="","",+J3106-H3106))</f>
        <v>#REF!</v>
      </c>
      <c r="G3106" s="662" t="e">
        <f aca="false">IF(A3106="","",IF(E3106="","",ROUND(+E3106*((1+B3106)^(1/12)-1),2)))</f>
        <v>#REF!</v>
      </c>
      <c r="H3106" s="662" t="e">
        <f aca="false">IF(A3106="","",IF(E3106="","",ROUND(+E3106*((1+D3106)^(1/12)-1),2)))</f>
        <v>#REF!</v>
      </c>
      <c r="I3106" s="662" t="e">
        <f aca="false">IF(A3106="","",+G3106-H3106)</f>
        <v>#REF!</v>
      </c>
      <c r="J3106" s="662" t="e">
        <f aca="false">IF(A3106="","",IF(#REF!="","",PMT((1+D3106)^(1/12)-1,(#REF!*12)-A3106+1,-E3106)))</f>
        <v>#REF!</v>
      </c>
    </row>
    <row r="3107" customFormat="false" ht="14.25" hidden="false" customHeight="false" outlineLevel="0" collapsed="false">
      <c r="A3107" s="660" t="e">
        <f aca="false">IF(A3106="","",IF(A3106=#REF!*12,"",+A3106+1))</f>
        <v>#REF!</v>
      </c>
      <c r="B3107" s="661" t="e">
        <f aca="false">IF(A3107="","",+B3106)</f>
        <v>#REF!</v>
      </c>
      <c r="C3107" s="661" t="e">
        <f aca="false">IF(A3107="","",IF(#REF!+'Plano Prestação Mensal Proposta'!A3107&gt;120,0,ROUND(IF(B3107&gt;0.045,(0.045*0.5),(0.5)*B3107),7)))</f>
        <v>#REF!</v>
      </c>
      <c r="D3107" s="661" t="e">
        <f aca="false">IF(A3107="","",+B3107-C3107)</f>
        <v>#REF!</v>
      </c>
      <c r="E3107" s="662" t="e">
        <f aca="false">IF(A3107="","",IF(F3106="","",+E3106-F3106))</f>
        <v>#REF!</v>
      </c>
      <c r="F3107" s="662" t="e">
        <f aca="false">IF(A3107="","",IF(J3107="","",+J3107-H3107))</f>
        <v>#REF!</v>
      </c>
      <c r="G3107" s="662" t="e">
        <f aca="false">IF(A3107="","",IF(E3107="","",ROUND(+E3107*((1+B3107)^(1/12)-1),2)))</f>
        <v>#REF!</v>
      </c>
      <c r="H3107" s="662" t="e">
        <f aca="false">IF(A3107="","",IF(E3107="","",ROUND(+E3107*((1+D3107)^(1/12)-1),2)))</f>
        <v>#REF!</v>
      </c>
      <c r="I3107" s="662" t="e">
        <f aca="false">IF(A3107="","",+G3107-H3107)</f>
        <v>#REF!</v>
      </c>
      <c r="J3107" s="662" t="e">
        <f aca="false">IF(A3107="","",IF(#REF!="","",PMT((1+D3107)^(1/12)-1,(#REF!*12)-A3107+1,-E3107)))</f>
        <v>#REF!</v>
      </c>
    </row>
    <row r="3108" customFormat="false" ht="14.25" hidden="false" customHeight="false" outlineLevel="0" collapsed="false">
      <c r="A3108" s="660" t="e">
        <f aca="false">IF(A3107="","",IF(A3107=#REF!*12,"",+A3107+1))</f>
        <v>#REF!</v>
      </c>
      <c r="B3108" s="661" t="e">
        <f aca="false">IF(A3108="","",+B3107)</f>
        <v>#REF!</v>
      </c>
      <c r="C3108" s="661" t="e">
        <f aca="false">IF(A3108="","",IF(#REF!+'Plano Prestação Mensal Proposta'!A3108&gt;120,0,ROUND(IF(B3108&gt;0.045,(0.045*0.5),(0.5)*B3108),7)))</f>
        <v>#REF!</v>
      </c>
      <c r="D3108" s="661" t="e">
        <f aca="false">IF(A3108="","",+B3108-C3108)</f>
        <v>#REF!</v>
      </c>
      <c r="E3108" s="662" t="e">
        <f aca="false">IF(A3108="","",IF(F3107="","",+E3107-F3107))</f>
        <v>#REF!</v>
      </c>
      <c r="F3108" s="662" t="e">
        <f aca="false">IF(A3108="","",IF(J3108="","",+J3108-H3108))</f>
        <v>#REF!</v>
      </c>
      <c r="G3108" s="662" t="e">
        <f aca="false">IF(A3108="","",IF(E3108="","",ROUND(+E3108*((1+B3108)^(1/12)-1),2)))</f>
        <v>#REF!</v>
      </c>
      <c r="H3108" s="662" t="e">
        <f aca="false">IF(A3108="","",IF(E3108="","",ROUND(+E3108*((1+D3108)^(1/12)-1),2)))</f>
        <v>#REF!</v>
      </c>
      <c r="I3108" s="662" t="e">
        <f aca="false">IF(A3108="","",+G3108-H3108)</f>
        <v>#REF!</v>
      </c>
      <c r="J3108" s="662" t="e">
        <f aca="false">IF(A3108="","",IF(#REF!="","",PMT((1+D3108)^(1/12)-1,(#REF!*12)-A3108+1,-E3108)))</f>
        <v>#REF!</v>
      </c>
    </row>
    <row r="3109" customFormat="false" ht="14.25" hidden="false" customHeight="false" outlineLevel="0" collapsed="false">
      <c r="A3109" s="660" t="e">
        <f aca="false">IF(A3108="","",IF(A3108=#REF!*12,"",+A3108+1))</f>
        <v>#REF!</v>
      </c>
      <c r="B3109" s="661" t="e">
        <f aca="false">IF(A3109="","",+B3108)</f>
        <v>#REF!</v>
      </c>
      <c r="C3109" s="661" t="e">
        <f aca="false">IF(A3109="","",IF(#REF!+'Plano Prestação Mensal Proposta'!A3109&gt;120,0,ROUND(IF(B3109&gt;0.045,(0.045*0.5),(0.5)*B3109),7)))</f>
        <v>#REF!</v>
      </c>
      <c r="D3109" s="661" t="e">
        <f aca="false">IF(A3109="","",+B3109-C3109)</f>
        <v>#REF!</v>
      </c>
      <c r="E3109" s="662" t="e">
        <f aca="false">IF(A3109="","",IF(F3108="","",+E3108-F3108))</f>
        <v>#REF!</v>
      </c>
      <c r="F3109" s="662" t="e">
        <f aca="false">IF(A3109="","",IF(J3109="","",+J3109-H3109))</f>
        <v>#REF!</v>
      </c>
      <c r="G3109" s="662" t="e">
        <f aca="false">IF(A3109="","",IF(E3109="","",ROUND(+E3109*((1+B3109)^(1/12)-1),2)))</f>
        <v>#REF!</v>
      </c>
      <c r="H3109" s="662" t="e">
        <f aca="false">IF(A3109="","",IF(E3109="","",ROUND(+E3109*((1+D3109)^(1/12)-1),2)))</f>
        <v>#REF!</v>
      </c>
      <c r="I3109" s="662" t="e">
        <f aca="false">IF(A3109="","",+G3109-H3109)</f>
        <v>#REF!</v>
      </c>
      <c r="J3109" s="662" t="e">
        <f aca="false">IF(A3109="","",IF(#REF!="","",PMT((1+D3109)^(1/12)-1,(#REF!*12)-A3109+1,-E3109)))</f>
        <v>#REF!</v>
      </c>
    </row>
    <row r="3110" customFormat="false" ht="14.25" hidden="false" customHeight="false" outlineLevel="0" collapsed="false">
      <c r="A3110" s="660" t="e">
        <f aca="false">IF(A3109="","",IF(A3109=#REF!*12,"",+A3109+1))</f>
        <v>#REF!</v>
      </c>
      <c r="B3110" s="661" t="e">
        <f aca="false">IF(A3110="","",+B3109)</f>
        <v>#REF!</v>
      </c>
      <c r="C3110" s="661" t="e">
        <f aca="false">IF(A3110="","",IF(#REF!+'Plano Prestação Mensal Proposta'!A3110&gt;120,0,ROUND(IF(B3110&gt;0.045,(0.045*0.5),(0.5)*B3110),7)))</f>
        <v>#REF!</v>
      </c>
      <c r="D3110" s="661" t="e">
        <f aca="false">IF(A3110="","",+B3110-C3110)</f>
        <v>#REF!</v>
      </c>
      <c r="E3110" s="662" t="e">
        <f aca="false">IF(A3110="","",IF(F3109="","",+E3109-F3109))</f>
        <v>#REF!</v>
      </c>
      <c r="F3110" s="662" t="e">
        <f aca="false">IF(A3110="","",IF(J3110="","",+J3110-H3110))</f>
        <v>#REF!</v>
      </c>
      <c r="G3110" s="662" t="e">
        <f aca="false">IF(A3110="","",IF(E3110="","",ROUND(+E3110*((1+B3110)^(1/12)-1),2)))</f>
        <v>#REF!</v>
      </c>
      <c r="H3110" s="662" t="e">
        <f aca="false">IF(A3110="","",IF(E3110="","",ROUND(+E3110*((1+D3110)^(1/12)-1),2)))</f>
        <v>#REF!</v>
      </c>
      <c r="I3110" s="662" t="e">
        <f aca="false">IF(A3110="","",+G3110-H3110)</f>
        <v>#REF!</v>
      </c>
      <c r="J3110" s="662" t="e">
        <f aca="false">IF(A3110="","",IF(#REF!="","",PMT((1+D3110)^(1/12)-1,(#REF!*12)-A3110+1,-E3110)))</f>
        <v>#REF!</v>
      </c>
    </row>
    <row r="3111" customFormat="false" ht="14.25" hidden="false" customHeight="false" outlineLevel="0" collapsed="false">
      <c r="A3111" s="660" t="e">
        <f aca="false">IF(A3110="","",IF(A3110=#REF!*12,"",+A3110+1))</f>
        <v>#REF!</v>
      </c>
      <c r="B3111" s="661" t="e">
        <f aca="false">IF(A3111="","",+B3110)</f>
        <v>#REF!</v>
      </c>
      <c r="C3111" s="661" t="e">
        <f aca="false">IF(A3111="","",IF(#REF!+'Plano Prestação Mensal Proposta'!A3111&gt;120,0,ROUND(IF(B3111&gt;0.045,(0.045*0.5),(0.5)*B3111),7)))</f>
        <v>#REF!</v>
      </c>
      <c r="D3111" s="661" t="e">
        <f aca="false">IF(A3111="","",+B3111-C3111)</f>
        <v>#REF!</v>
      </c>
      <c r="E3111" s="662" t="e">
        <f aca="false">IF(A3111="","",IF(F3110="","",+E3110-F3110))</f>
        <v>#REF!</v>
      </c>
      <c r="F3111" s="662" t="e">
        <f aca="false">IF(A3111="","",IF(J3111="","",+J3111-H3111))</f>
        <v>#REF!</v>
      </c>
      <c r="G3111" s="662" t="e">
        <f aca="false">IF(A3111="","",IF(E3111="","",ROUND(+E3111*((1+B3111)^(1/12)-1),2)))</f>
        <v>#REF!</v>
      </c>
      <c r="H3111" s="662" t="e">
        <f aca="false">IF(A3111="","",IF(E3111="","",ROUND(+E3111*((1+D3111)^(1/12)-1),2)))</f>
        <v>#REF!</v>
      </c>
      <c r="I3111" s="662" t="e">
        <f aca="false">IF(A3111="","",+G3111-H3111)</f>
        <v>#REF!</v>
      </c>
      <c r="J3111" s="662" t="e">
        <f aca="false">IF(A3111="","",IF(#REF!="","",PMT((1+D3111)^(1/12)-1,(#REF!*12)-A3111+1,-E3111)))</f>
        <v>#REF!</v>
      </c>
    </row>
    <row r="3112" customFormat="false" ht="14.25" hidden="false" customHeight="false" outlineLevel="0" collapsed="false">
      <c r="A3112" s="660" t="e">
        <f aca="false">IF(A3111="","",IF(A3111=#REF!*12,"",+A3111+1))</f>
        <v>#REF!</v>
      </c>
      <c r="B3112" s="661" t="e">
        <f aca="false">IF(A3112="","",+B3111)</f>
        <v>#REF!</v>
      </c>
      <c r="C3112" s="661" t="e">
        <f aca="false">IF(A3112="","",IF(#REF!+'Plano Prestação Mensal Proposta'!A3112&gt;120,0,ROUND(IF(B3112&gt;0.045,(0.045*0.5),(0.5)*B3112),7)))</f>
        <v>#REF!</v>
      </c>
      <c r="D3112" s="661" t="e">
        <f aca="false">IF(A3112="","",+B3112-C3112)</f>
        <v>#REF!</v>
      </c>
      <c r="E3112" s="662" t="e">
        <f aca="false">IF(A3112="","",IF(F3111="","",+E3111-F3111))</f>
        <v>#REF!</v>
      </c>
      <c r="F3112" s="662" t="e">
        <f aca="false">IF(A3112="","",IF(J3112="","",+J3112-H3112))</f>
        <v>#REF!</v>
      </c>
      <c r="G3112" s="662" t="e">
        <f aca="false">IF(A3112="","",IF(E3112="","",ROUND(+E3112*((1+B3112)^(1/12)-1),2)))</f>
        <v>#REF!</v>
      </c>
      <c r="H3112" s="662" t="e">
        <f aca="false">IF(A3112="","",IF(E3112="","",ROUND(+E3112*((1+D3112)^(1/12)-1),2)))</f>
        <v>#REF!</v>
      </c>
      <c r="I3112" s="662" t="e">
        <f aca="false">IF(A3112="","",+G3112-H3112)</f>
        <v>#REF!</v>
      </c>
      <c r="J3112" s="662" t="e">
        <f aca="false">IF(A3112="","",IF(#REF!="","",PMT((1+D3112)^(1/12)-1,(#REF!*12)-A3112+1,-E3112)))</f>
        <v>#REF!</v>
      </c>
    </row>
    <row r="3113" customFormat="false" ht="14.25" hidden="false" customHeight="false" outlineLevel="0" collapsed="false">
      <c r="A3113" s="660" t="e">
        <f aca="false">IF(A3112="","",IF(A3112=#REF!*12,"",+A3112+1))</f>
        <v>#REF!</v>
      </c>
      <c r="B3113" s="661" t="e">
        <f aca="false">IF(A3113="","",+B3112)</f>
        <v>#REF!</v>
      </c>
      <c r="C3113" s="661" t="e">
        <f aca="false">IF(A3113="","",IF(#REF!+'Plano Prestação Mensal Proposta'!A3113&gt;120,0,ROUND(IF(B3113&gt;0.045,(0.045*0.5),(0.5)*B3113),7)))</f>
        <v>#REF!</v>
      </c>
      <c r="D3113" s="661" t="e">
        <f aca="false">IF(A3113="","",+B3113-C3113)</f>
        <v>#REF!</v>
      </c>
      <c r="E3113" s="662" t="e">
        <f aca="false">IF(A3113="","",IF(F3112="","",+E3112-F3112))</f>
        <v>#REF!</v>
      </c>
      <c r="F3113" s="662" t="e">
        <f aca="false">IF(A3113="","",IF(J3113="","",+J3113-H3113))</f>
        <v>#REF!</v>
      </c>
      <c r="G3113" s="662" t="e">
        <f aca="false">IF(A3113="","",IF(E3113="","",ROUND(+E3113*((1+B3113)^(1/12)-1),2)))</f>
        <v>#REF!</v>
      </c>
      <c r="H3113" s="662" t="e">
        <f aca="false">IF(A3113="","",IF(E3113="","",ROUND(+E3113*((1+D3113)^(1/12)-1),2)))</f>
        <v>#REF!</v>
      </c>
      <c r="I3113" s="662" t="e">
        <f aca="false">IF(A3113="","",+G3113-H3113)</f>
        <v>#REF!</v>
      </c>
      <c r="J3113" s="662" t="e">
        <f aca="false">IF(A3113="","",IF(#REF!="","",PMT((1+D3113)^(1/12)-1,(#REF!*12)-A3113+1,-E3113)))</f>
        <v>#REF!</v>
      </c>
    </row>
    <row r="3114" customFormat="false" ht="14.25" hidden="false" customHeight="false" outlineLevel="0" collapsed="false">
      <c r="A3114" s="660" t="e">
        <f aca="false">IF(A3113="","",IF(A3113=#REF!*12,"",+A3113+1))</f>
        <v>#REF!</v>
      </c>
      <c r="B3114" s="661" t="e">
        <f aca="false">IF(A3114="","",+B3113)</f>
        <v>#REF!</v>
      </c>
      <c r="C3114" s="661" t="e">
        <f aca="false">IF(A3114="","",IF(#REF!+'Plano Prestação Mensal Proposta'!A3114&gt;120,0,ROUND(IF(B3114&gt;0.045,(0.045*0.5),(0.5)*B3114),7)))</f>
        <v>#REF!</v>
      </c>
      <c r="D3114" s="661" t="e">
        <f aca="false">IF(A3114="","",+B3114-C3114)</f>
        <v>#REF!</v>
      </c>
      <c r="E3114" s="662" t="e">
        <f aca="false">IF(A3114="","",IF(F3113="","",+E3113-F3113))</f>
        <v>#REF!</v>
      </c>
      <c r="F3114" s="662" t="e">
        <f aca="false">IF(A3114="","",IF(J3114="","",+J3114-H3114))</f>
        <v>#REF!</v>
      </c>
      <c r="G3114" s="662" t="e">
        <f aca="false">IF(A3114="","",IF(E3114="","",ROUND(+E3114*((1+B3114)^(1/12)-1),2)))</f>
        <v>#REF!</v>
      </c>
      <c r="H3114" s="662" t="e">
        <f aca="false">IF(A3114="","",IF(E3114="","",ROUND(+E3114*((1+D3114)^(1/12)-1),2)))</f>
        <v>#REF!</v>
      </c>
      <c r="I3114" s="662" t="e">
        <f aca="false">IF(A3114="","",+G3114-H3114)</f>
        <v>#REF!</v>
      </c>
      <c r="J3114" s="662" t="e">
        <f aca="false">IF(A3114="","",IF(#REF!="","",PMT((1+D3114)^(1/12)-1,(#REF!*12)-A3114+1,-E3114)))</f>
        <v>#REF!</v>
      </c>
    </row>
    <row r="3115" customFormat="false" ht="14.25" hidden="false" customHeight="false" outlineLevel="0" collapsed="false">
      <c r="A3115" s="660" t="e">
        <f aca="false">IF(A3114="","",IF(A3114=#REF!*12,"",+A3114+1))</f>
        <v>#REF!</v>
      </c>
      <c r="B3115" s="661" t="e">
        <f aca="false">IF(A3115="","",+B3114)</f>
        <v>#REF!</v>
      </c>
      <c r="C3115" s="661" t="e">
        <f aca="false">IF(A3115="","",IF(#REF!+'Plano Prestação Mensal Proposta'!A3115&gt;120,0,ROUND(IF(B3115&gt;0.045,(0.045*0.5),(0.5)*B3115),7)))</f>
        <v>#REF!</v>
      </c>
      <c r="D3115" s="661" t="e">
        <f aca="false">IF(A3115="","",+B3115-C3115)</f>
        <v>#REF!</v>
      </c>
      <c r="E3115" s="662" t="e">
        <f aca="false">IF(A3115="","",IF(F3114="","",+E3114-F3114))</f>
        <v>#REF!</v>
      </c>
      <c r="F3115" s="662" t="e">
        <f aca="false">IF(A3115="","",IF(J3115="","",+J3115-H3115))</f>
        <v>#REF!</v>
      </c>
      <c r="G3115" s="662" t="e">
        <f aca="false">IF(A3115="","",IF(E3115="","",ROUND(+E3115*((1+B3115)^(1/12)-1),2)))</f>
        <v>#REF!</v>
      </c>
      <c r="H3115" s="662" t="e">
        <f aca="false">IF(A3115="","",IF(E3115="","",ROUND(+E3115*((1+D3115)^(1/12)-1),2)))</f>
        <v>#REF!</v>
      </c>
      <c r="I3115" s="662" t="e">
        <f aca="false">IF(A3115="","",+G3115-H3115)</f>
        <v>#REF!</v>
      </c>
      <c r="J3115" s="662" t="e">
        <f aca="false">IF(A3115="","",IF(#REF!="","",PMT((1+D3115)^(1/12)-1,(#REF!*12)-A3115+1,-E3115)))</f>
        <v>#REF!</v>
      </c>
    </row>
    <row r="3116" customFormat="false" ht="14.25" hidden="false" customHeight="false" outlineLevel="0" collapsed="false">
      <c r="A3116" s="660" t="e">
        <f aca="false">IF(A3115="","",IF(A3115=#REF!*12,"",+A3115+1))</f>
        <v>#REF!</v>
      </c>
      <c r="B3116" s="661" t="e">
        <f aca="false">IF(A3116="","",+B3115)</f>
        <v>#REF!</v>
      </c>
      <c r="C3116" s="661" t="e">
        <f aca="false">IF(A3116="","",IF(#REF!+'Plano Prestação Mensal Proposta'!A3116&gt;120,0,ROUND(IF(B3116&gt;0.045,(0.045*0.5),(0.5)*B3116),7)))</f>
        <v>#REF!</v>
      </c>
      <c r="D3116" s="661" t="e">
        <f aca="false">IF(A3116="","",+B3116-C3116)</f>
        <v>#REF!</v>
      </c>
      <c r="E3116" s="662" t="e">
        <f aca="false">IF(A3116="","",IF(F3115="","",+E3115-F3115))</f>
        <v>#REF!</v>
      </c>
      <c r="F3116" s="662" t="e">
        <f aca="false">IF(A3116="","",IF(J3116="","",+J3116-H3116))</f>
        <v>#REF!</v>
      </c>
      <c r="G3116" s="662" t="e">
        <f aca="false">IF(A3116="","",IF(E3116="","",ROUND(+E3116*((1+B3116)^(1/12)-1),2)))</f>
        <v>#REF!</v>
      </c>
      <c r="H3116" s="662" t="e">
        <f aca="false">IF(A3116="","",IF(E3116="","",ROUND(+E3116*((1+D3116)^(1/12)-1),2)))</f>
        <v>#REF!</v>
      </c>
      <c r="I3116" s="662" t="e">
        <f aca="false">IF(A3116="","",+G3116-H3116)</f>
        <v>#REF!</v>
      </c>
      <c r="J3116" s="662" t="e">
        <f aca="false">IF(A3116="","",IF(#REF!="","",PMT((1+D3116)^(1/12)-1,(#REF!*12)-A3116+1,-E3116)))</f>
        <v>#REF!</v>
      </c>
    </row>
    <row r="3117" customFormat="false" ht="14.25" hidden="false" customHeight="false" outlineLevel="0" collapsed="false">
      <c r="A3117" s="660" t="e">
        <f aca="false">IF(A3116="","",IF(A3116=#REF!*12,"",+A3116+1))</f>
        <v>#REF!</v>
      </c>
      <c r="B3117" s="661" t="e">
        <f aca="false">IF(A3117="","",+B3116)</f>
        <v>#REF!</v>
      </c>
      <c r="C3117" s="661" t="e">
        <f aca="false">IF(A3117="","",IF(#REF!+'Plano Prestação Mensal Proposta'!A3117&gt;120,0,ROUND(IF(B3117&gt;0.045,(0.045*0.5),(0.5)*B3117),7)))</f>
        <v>#REF!</v>
      </c>
      <c r="D3117" s="661" t="e">
        <f aca="false">IF(A3117="","",+B3117-C3117)</f>
        <v>#REF!</v>
      </c>
      <c r="E3117" s="662" t="e">
        <f aca="false">IF(A3117="","",IF(F3116="","",+E3116-F3116))</f>
        <v>#REF!</v>
      </c>
      <c r="F3117" s="662" t="e">
        <f aca="false">IF(A3117="","",IF(J3117="","",+J3117-H3117))</f>
        <v>#REF!</v>
      </c>
      <c r="G3117" s="662" t="e">
        <f aca="false">IF(A3117="","",IF(E3117="","",ROUND(+E3117*((1+B3117)^(1/12)-1),2)))</f>
        <v>#REF!</v>
      </c>
      <c r="H3117" s="662" t="e">
        <f aca="false">IF(A3117="","",IF(E3117="","",ROUND(+E3117*((1+D3117)^(1/12)-1),2)))</f>
        <v>#REF!</v>
      </c>
      <c r="I3117" s="662" t="e">
        <f aca="false">IF(A3117="","",+G3117-H3117)</f>
        <v>#REF!</v>
      </c>
      <c r="J3117" s="662" t="e">
        <f aca="false">IF(A3117="","",IF(#REF!="","",PMT((1+D3117)^(1/12)-1,(#REF!*12)-A3117+1,-E3117)))</f>
        <v>#REF!</v>
      </c>
    </row>
    <row r="3118" customFormat="false" ht="14.25" hidden="false" customHeight="false" outlineLevel="0" collapsed="false">
      <c r="A3118" s="660" t="e">
        <f aca="false">IF(A3117="","",IF(A3117=#REF!*12,"",+A3117+1))</f>
        <v>#REF!</v>
      </c>
      <c r="B3118" s="661" t="e">
        <f aca="false">IF(A3118="","",+B3117)</f>
        <v>#REF!</v>
      </c>
      <c r="C3118" s="661" t="e">
        <f aca="false">IF(A3118="","",IF(#REF!+'Plano Prestação Mensal Proposta'!A3118&gt;120,0,ROUND(IF(B3118&gt;0.045,(0.045*0.5),(0.5)*B3118),7)))</f>
        <v>#REF!</v>
      </c>
      <c r="D3118" s="661" t="e">
        <f aca="false">IF(A3118="","",+B3118-C3118)</f>
        <v>#REF!</v>
      </c>
      <c r="E3118" s="662" t="e">
        <f aca="false">IF(A3118="","",IF(F3117="","",+E3117-F3117))</f>
        <v>#REF!</v>
      </c>
      <c r="F3118" s="662" t="e">
        <f aca="false">IF(A3118="","",IF(J3118="","",+J3118-H3118))</f>
        <v>#REF!</v>
      </c>
      <c r="G3118" s="662" t="e">
        <f aca="false">IF(A3118="","",IF(E3118="","",ROUND(+E3118*((1+B3118)^(1/12)-1),2)))</f>
        <v>#REF!</v>
      </c>
      <c r="H3118" s="662" t="e">
        <f aca="false">IF(A3118="","",IF(E3118="","",ROUND(+E3118*((1+D3118)^(1/12)-1),2)))</f>
        <v>#REF!</v>
      </c>
      <c r="I3118" s="662" t="e">
        <f aca="false">IF(A3118="","",+G3118-H3118)</f>
        <v>#REF!</v>
      </c>
      <c r="J3118" s="662" t="e">
        <f aca="false">IF(A3118="","",IF(#REF!="","",PMT((1+D3118)^(1/12)-1,(#REF!*12)-A3118+1,-E3118)))</f>
        <v>#REF!</v>
      </c>
    </row>
    <row r="3119" customFormat="false" ht="14.25" hidden="false" customHeight="false" outlineLevel="0" collapsed="false">
      <c r="A3119" s="660" t="e">
        <f aca="false">IF(A3118="","",IF(A3118=#REF!*12,"",+A3118+1))</f>
        <v>#REF!</v>
      </c>
      <c r="B3119" s="661" t="e">
        <f aca="false">IF(A3119="","",+B3118)</f>
        <v>#REF!</v>
      </c>
      <c r="C3119" s="661" t="e">
        <f aca="false">IF(A3119="","",IF(#REF!+'Plano Prestação Mensal Proposta'!A3119&gt;120,0,ROUND(IF(B3119&gt;0.045,(0.045*0.5),(0.5)*B3119),7)))</f>
        <v>#REF!</v>
      </c>
      <c r="D3119" s="661" t="e">
        <f aca="false">IF(A3119="","",+B3119-C3119)</f>
        <v>#REF!</v>
      </c>
      <c r="E3119" s="662" t="e">
        <f aca="false">IF(A3119="","",IF(F3118="","",+E3118-F3118))</f>
        <v>#REF!</v>
      </c>
      <c r="F3119" s="662" t="e">
        <f aca="false">IF(A3119="","",IF(J3119="","",+J3119-H3119))</f>
        <v>#REF!</v>
      </c>
      <c r="G3119" s="662" t="e">
        <f aca="false">IF(A3119="","",IF(E3119="","",ROUND(+E3119*((1+B3119)^(1/12)-1),2)))</f>
        <v>#REF!</v>
      </c>
      <c r="H3119" s="662" t="e">
        <f aca="false">IF(A3119="","",IF(E3119="","",ROUND(+E3119*((1+D3119)^(1/12)-1),2)))</f>
        <v>#REF!</v>
      </c>
      <c r="I3119" s="662" t="e">
        <f aca="false">IF(A3119="","",+G3119-H3119)</f>
        <v>#REF!</v>
      </c>
      <c r="J3119" s="662" t="e">
        <f aca="false">IF(A3119="","",IF(#REF!="","",PMT((1+D3119)^(1/12)-1,(#REF!*12)-A3119+1,-E3119)))</f>
        <v>#REF!</v>
      </c>
    </row>
    <row r="3120" customFormat="false" ht="14.25" hidden="false" customHeight="false" outlineLevel="0" collapsed="false">
      <c r="A3120" s="660" t="e">
        <f aca="false">IF(A3119="","",IF(A3119=#REF!*12,"",+A3119+1))</f>
        <v>#REF!</v>
      </c>
      <c r="B3120" s="661" t="e">
        <f aca="false">IF(A3120="","",+B3119)</f>
        <v>#REF!</v>
      </c>
      <c r="C3120" s="661" t="e">
        <f aca="false">IF(A3120="","",IF(#REF!+'Plano Prestação Mensal Proposta'!A3120&gt;120,0,ROUND(IF(B3120&gt;0.045,(0.045*0.5),(0.5)*B3120),7)))</f>
        <v>#REF!</v>
      </c>
      <c r="D3120" s="661" t="e">
        <f aca="false">IF(A3120="","",+B3120-C3120)</f>
        <v>#REF!</v>
      </c>
      <c r="E3120" s="662" t="e">
        <f aca="false">IF(A3120="","",IF(F3119="","",+E3119-F3119))</f>
        <v>#REF!</v>
      </c>
      <c r="F3120" s="662" t="e">
        <f aca="false">IF(A3120="","",IF(J3120="","",+J3120-H3120))</f>
        <v>#REF!</v>
      </c>
      <c r="G3120" s="662" t="e">
        <f aca="false">IF(A3120="","",IF(E3120="","",ROUND(+E3120*((1+B3120)^(1/12)-1),2)))</f>
        <v>#REF!</v>
      </c>
      <c r="H3120" s="662" t="e">
        <f aca="false">IF(A3120="","",IF(E3120="","",ROUND(+E3120*((1+D3120)^(1/12)-1),2)))</f>
        <v>#REF!</v>
      </c>
      <c r="I3120" s="662" t="e">
        <f aca="false">IF(A3120="","",+G3120-H3120)</f>
        <v>#REF!</v>
      </c>
      <c r="J3120" s="662" t="e">
        <f aca="false">IF(A3120="","",IF(#REF!="","",PMT((1+D3120)^(1/12)-1,(#REF!*12)-A3120+1,-E3120)))</f>
        <v>#REF!</v>
      </c>
    </row>
    <row r="3121" customFormat="false" ht="14.25" hidden="false" customHeight="false" outlineLevel="0" collapsed="false">
      <c r="A3121" s="660" t="e">
        <f aca="false">IF(A3120="","",IF(A3120=#REF!*12,"",+A3120+1))</f>
        <v>#REF!</v>
      </c>
      <c r="B3121" s="661" t="e">
        <f aca="false">IF(A3121="","",+B3120)</f>
        <v>#REF!</v>
      </c>
      <c r="C3121" s="661" t="e">
        <f aca="false">IF(A3121="","",IF(#REF!+'Plano Prestação Mensal Proposta'!A3121&gt;120,0,ROUND(IF(B3121&gt;0.045,(0.045*0.5),(0.5)*B3121),7)))</f>
        <v>#REF!</v>
      </c>
      <c r="D3121" s="661" t="e">
        <f aca="false">IF(A3121="","",+B3121-C3121)</f>
        <v>#REF!</v>
      </c>
      <c r="E3121" s="662" t="e">
        <f aca="false">IF(A3121="","",IF(F3120="","",+E3120-F3120))</f>
        <v>#REF!</v>
      </c>
      <c r="F3121" s="662" t="e">
        <f aca="false">IF(A3121="","",IF(J3121="","",+J3121-H3121))</f>
        <v>#REF!</v>
      </c>
      <c r="G3121" s="662" t="e">
        <f aca="false">IF(A3121="","",IF(E3121="","",ROUND(+E3121*((1+B3121)^(1/12)-1),2)))</f>
        <v>#REF!</v>
      </c>
      <c r="H3121" s="662" t="e">
        <f aca="false">IF(A3121="","",IF(E3121="","",ROUND(+E3121*((1+D3121)^(1/12)-1),2)))</f>
        <v>#REF!</v>
      </c>
      <c r="I3121" s="662" t="e">
        <f aca="false">IF(A3121="","",+G3121-H3121)</f>
        <v>#REF!</v>
      </c>
      <c r="J3121" s="662" t="e">
        <f aca="false">IF(A3121="","",IF(#REF!="","",PMT((1+D3121)^(1/12)-1,(#REF!*12)-A3121+1,-E3121)))</f>
        <v>#REF!</v>
      </c>
    </row>
    <row r="3122" customFormat="false" ht="14.25" hidden="false" customHeight="false" outlineLevel="0" collapsed="false">
      <c r="A3122" s="660" t="e">
        <f aca="false">IF(A3121="","",IF(A3121=#REF!*12,"",+A3121+1))</f>
        <v>#REF!</v>
      </c>
      <c r="B3122" s="661" t="e">
        <f aca="false">IF(A3122="","",+B3121)</f>
        <v>#REF!</v>
      </c>
      <c r="C3122" s="661" t="e">
        <f aca="false">IF(A3122="","",IF(#REF!+'Plano Prestação Mensal Proposta'!A3122&gt;120,0,ROUND(IF(B3122&gt;0.045,(0.045*0.5),(0.5)*B3122),7)))</f>
        <v>#REF!</v>
      </c>
      <c r="D3122" s="661" t="e">
        <f aca="false">IF(A3122="","",+B3122-C3122)</f>
        <v>#REF!</v>
      </c>
      <c r="E3122" s="662" t="e">
        <f aca="false">IF(A3122="","",IF(F3121="","",+E3121-F3121))</f>
        <v>#REF!</v>
      </c>
      <c r="F3122" s="662" t="e">
        <f aca="false">IF(A3122="","",IF(J3122="","",+J3122-H3122))</f>
        <v>#REF!</v>
      </c>
      <c r="G3122" s="662" t="e">
        <f aca="false">IF(A3122="","",IF(E3122="","",ROUND(+E3122*((1+B3122)^(1/12)-1),2)))</f>
        <v>#REF!</v>
      </c>
      <c r="H3122" s="662" t="e">
        <f aca="false">IF(A3122="","",IF(E3122="","",ROUND(+E3122*((1+D3122)^(1/12)-1),2)))</f>
        <v>#REF!</v>
      </c>
      <c r="I3122" s="662" t="e">
        <f aca="false">IF(A3122="","",+G3122-H3122)</f>
        <v>#REF!</v>
      </c>
      <c r="J3122" s="662" t="e">
        <f aca="false">IF(A3122="","",IF(#REF!="","",PMT((1+D3122)^(1/12)-1,(#REF!*12)-A3122+1,-E3122)))</f>
        <v>#REF!</v>
      </c>
    </row>
    <row r="3123" customFormat="false" ht="14.25" hidden="false" customHeight="false" outlineLevel="0" collapsed="false">
      <c r="A3123" s="660" t="e">
        <f aca="false">IF(A3122="","",IF(A3122=#REF!*12,"",+A3122+1))</f>
        <v>#REF!</v>
      </c>
      <c r="B3123" s="661" t="e">
        <f aca="false">IF(A3123="","",+B3122)</f>
        <v>#REF!</v>
      </c>
      <c r="C3123" s="661" t="e">
        <f aca="false">IF(A3123="","",IF(#REF!+'Plano Prestação Mensal Proposta'!A3123&gt;120,0,ROUND(IF(B3123&gt;0.045,(0.045*0.5),(0.5)*B3123),7)))</f>
        <v>#REF!</v>
      </c>
      <c r="D3123" s="661" t="e">
        <f aca="false">IF(A3123="","",+B3123-C3123)</f>
        <v>#REF!</v>
      </c>
      <c r="E3123" s="662" t="e">
        <f aca="false">IF(A3123="","",IF(F3122="","",+E3122-F3122))</f>
        <v>#REF!</v>
      </c>
      <c r="F3123" s="662" t="e">
        <f aca="false">IF(A3123="","",IF(J3123="","",+J3123-H3123))</f>
        <v>#REF!</v>
      </c>
      <c r="G3123" s="662" t="e">
        <f aca="false">IF(A3123="","",IF(E3123="","",ROUND(+E3123*((1+B3123)^(1/12)-1),2)))</f>
        <v>#REF!</v>
      </c>
      <c r="H3123" s="662" t="e">
        <f aca="false">IF(A3123="","",IF(E3123="","",ROUND(+E3123*((1+D3123)^(1/12)-1),2)))</f>
        <v>#REF!</v>
      </c>
      <c r="I3123" s="662" t="e">
        <f aca="false">IF(A3123="","",+G3123-H3123)</f>
        <v>#REF!</v>
      </c>
      <c r="J3123" s="662" t="e">
        <f aca="false">IF(A3123="","",IF(#REF!="","",PMT((1+D3123)^(1/12)-1,(#REF!*12)-A3123+1,-E3123)))</f>
        <v>#REF!</v>
      </c>
    </row>
    <row r="3124" customFormat="false" ht="14.25" hidden="false" customHeight="false" outlineLevel="0" collapsed="false">
      <c r="A3124" s="660" t="e">
        <f aca="false">IF(A3123="","",IF(A3123=#REF!*12,"",+A3123+1))</f>
        <v>#REF!</v>
      </c>
      <c r="B3124" s="661" t="e">
        <f aca="false">IF(A3124="","",+B3123)</f>
        <v>#REF!</v>
      </c>
      <c r="C3124" s="661" t="e">
        <f aca="false">IF(A3124="","",IF(#REF!+'Plano Prestação Mensal Proposta'!A3124&gt;120,0,ROUND(IF(B3124&gt;0.045,(0.045*0.5),(0.5)*B3124),7)))</f>
        <v>#REF!</v>
      </c>
      <c r="D3124" s="661" t="e">
        <f aca="false">IF(A3124="","",+B3124-C3124)</f>
        <v>#REF!</v>
      </c>
      <c r="E3124" s="662" t="e">
        <f aca="false">IF(A3124="","",IF(F3123="","",+E3123-F3123))</f>
        <v>#REF!</v>
      </c>
      <c r="F3124" s="662" t="e">
        <f aca="false">IF(A3124="","",IF(J3124="","",+J3124-H3124))</f>
        <v>#REF!</v>
      </c>
      <c r="G3124" s="662" t="e">
        <f aca="false">IF(A3124="","",IF(E3124="","",ROUND(+E3124*((1+B3124)^(1/12)-1),2)))</f>
        <v>#REF!</v>
      </c>
      <c r="H3124" s="662" t="e">
        <f aca="false">IF(A3124="","",IF(E3124="","",ROUND(+E3124*((1+D3124)^(1/12)-1),2)))</f>
        <v>#REF!</v>
      </c>
      <c r="I3124" s="662" t="e">
        <f aca="false">IF(A3124="","",+G3124-H3124)</f>
        <v>#REF!</v>
      </c>
      <c r="J3124" s="662" t="e">
        <f aca="false">IF(A3124="","",IF(#REF!="","",PMT((1+D3124)^(1/12)-1,(#REF!*12)-A3124+1,-E3124)))</f>
        <v>#REF!</v>
      </c>
    </row>
    <row r="3125" customFormat="false" ht="14.25" hidden="false" customHeight="false" outlineLevel="0" collapsed="false">
      <c r="A3125" s="660" t="e">
        <f aca="false">IF(A3124="","",IF(A3124=#REF!*12,"",+A3124+1))</f>
        <v>#REF!</v>
      </c>
      <c r="B3125" s="661" t="e">
        <f aca="false">IF(A3125="","",+B3124)</f>
        <v>#REF!</v>
      </c>
      <c r="C3125" s="661" t="e">
        <f aca="false">IF(A3125="","",IF(#REF!+'Plano Prestação Mensal Proposta'!A3125&gt;120,0,ROUND(IF(B3125&gt;0.045,(0.045*0.5),(0.5)*B3125),7)))</f>
        <v>#REF!</v>
      </c>
      <c r="D3125" s="661" t="e">
        <f aca="false">IF(A3125="","",+B3125-C3125)</f>
        <v>#REF!</v>
      </c>
      <c r="E3125" s="662" t="e">
        <f aca="false">IF(A3125="","",IF(F3124="","",+E3124-F3124))</f>
        <v>#REF!</v>
      </c>
      <c r="F3125" s="662" t="e">
        <f aca="false">IF(A3125="","",IF(J3125="","",+J3125-H3125))</f>
        <v>#REF!</v>
      </c>
      <c r="G3125" s="662" t="e">
        <f aca="false">IF(A3125="","",IF(E3125="","",ROUND(+E3125*((1+B3125)^(1/12)-1),2)))</f>
        <v>#REF!</v>
      </c>
      <c r="H3125" s="662" t="e">
        <f aca="false">IF(A3125="","",IF(E3125="","",ROUND(+E3125*((1+D3125)^(1/12)-1),2)))</f>
        <v>#REF!</v>
      </c>
      <c r="I3125" s="662" t="e">
        <f aca="false">IF(A3125="","",+G3125-H3125)</f>
        <v>#REF!</v>
      </c>
      <c r="J3125" s="662" t="e">
        <f aca="false">IF(A3125="","",IF(#REF!="","",PMT((1+D3125)^(1/12)-1,(#REF!*12)-A3125+1,-E3125)))</f>
        <v>#REF!</v>
      </c>
    </row>
    <row r="3126" customFormat="false" ht="14.25" hidden="false" customHeight="false" outlineLevel="0" collapsed="false">
      <c r="A3126" s="660" t="e">
        <f aca="false">IF(A3125="","",IF(A3125=#REF!*12,"",+A3125+1))</f>
        <v>#REF!</v>
      </c>
      <c r="B3126" s="661" t="e">
        <f aca="false">IF(A3126="","",+B3125)</f>
        <v>#REF!</v>
      </c>
      <c r="C3126" s="661" t="e">
        <f aca="false">IF(A3126="","",IF(#REF!+'Plano Prestação Mensal Proposta'!A3126&gt;120,0,ROUND(IF(B3126&gt;0.045,(0.045*0.5),(0.5)*B3126),7)))</f>
        <v>#REF!</v>
      </c>
      <c r="D3126" s="661" t="e">
        <f aca="false">IF(A3126="","",+B3126-C3126)</f>
        <v>#REF!</v>
      </c>
      <c r="E3126" s="662" t="e">
        <f aca="false">IF(A3126="","",IF(F3125="","",+E3125-F3125))</f>
        <v>#REF!</v>
      </c>
      <c r="F3126" s="662" t="e">
        <f aca="false">IF(A3126="","",IF(J3126="","",+J3126-H3126))</f>
        <v>#REF!</v>
      </c>
      <c r="G3126" s="662" t="e">
        <f aca="false">IF(A3126="","",IF(E3126="","",ROUND(+E3126*((1+B3126)^(1/12)-1),2)))</f>
        <v>#REF!</v>
      </c>
      <c r="H3126" s="662" t="e">
        <f aca="false">IF(A3126="","",IF(E3126="","",ROUND(+E3126*((1+D3126)^(1/12)-1),2)))</f>
        <v>#REF!</v>
      </c>
      <c r="I3126" s="662" t="e">
        <f aca="false">IF(A3126="","",+G3126-H3126)</f>
        <v>#REF!</v>
      </c>
      <c r="J3126" s="662" t="e">
        <f aca="false">IF(A3126="","",IF(#REF!="","",PMT((1+D3126)^(1/12)-1,(#REF!*12)-A3126+1,-E3126)))</f>
        <v>#REF!</v>
      </c>
    </row>
    <row r="3127" customFormat="false" ht="14.25" hidden="false" customHeight="false" outlineLevel="0" collapsed="false">
      <c r="A3127" s="660" t="e">
        <f aca="false">IF(A3126="","",IF(A3126=#REF!*12,"",+A3126+1))</f>
        <v>#REF!</v>
      </c>
      <c r="B3127" s="661" t="e">
        <f aca="false">IF(A3127="","",+B3126)</f>
        <v>#REF!</v>
      </c>
      <c r="C3127" s="661" t="e">
        <f aca="false">IF(A3127="","",IF(#REF!+'Plano Prestação Mensal Proposta'!A3127&gt;120,0,ROUND(IF(B3127&gt;0.045,(0.045*0.5),(0.5)*B3127),7)))</f>
        <v>#REF!</v>
      </c>
      <c r="D3127" s="661" t="e">
        <f aca="false">IF(A3127="","",+B3127-C3127)</f>
        <v>#REF!</v>
      </c>
      <c r="E3127" s="662" t="e">
        <f aca="false">IF(A3127="","",IF(F3126="","",+E3126-F3126))</f>
        <v>#REF!</v>
      </c>
      <c r="F3127" s="662" t="e">
        <f aca="false">IF(A3127="","",IF(J3127="","",+J3127-H3127))</f>
        <v>#REF!</v>
      </c>
      <c r="G3127" s="662" t="e">
        <f aca="false">IF(A3127="","",IF(E3127="","",ROUND(+E3127*((1+B3127)^(1/12)-1),2)))</f>
        <v>#REF!</v>
      </c>
      <c r="H3127" s="662" t="e">
        <f aca="false">IF(A3127="","",IF(E3127="","",ROUND(+E3127*((1+D3127)^(1/12)-1),2)))</f>
        <v>#REF!</v>
      </c>
      <c r="I3127" s="662" t="e">
        <f aca="false">IF(A3127="","",+G3127-H3127)</f>
        <v>#REF!</v>
      </c>
      <c r="J3127" s="662" t="e">
        <f aca="false">IF(A3127="","",IF(#REF!="","",PMT((1+D3127)^(1/12)-1,(#REF!*12)-A3127+1,-E3127)))</f>
        <v>#REF!</v>
      </c>
    </row>
    <row r="3128" customFormat="false" ht="14.25" hidden="false" customHeight="false" outlineLevel="0" collapsed="false">
      <c r="A3128" s="660" t="e">
        <f aca="false">IF(A3127="","",IF(A3127=#REF!*12,"",+A3127+1))</f>
        <v>#REF!</v>
      </c>
      <c r="B3128" s="661" t="e">
        <f aca="false">IF(A3128="","",+B3127)</f>
        <v>#REF!</v>
      </c>
      <c r="C3128" s="661" t="e">
        <f aca="false">IF(A3128="","",IF(#REF!+'Plano Prestação Mensal Proposta'!A3128&gt;120,0,ROUND(IF(B3128&gt;0.045,(0.045*0.5),(0.5)*B3128),7)))</f>
        <v>#REF!</v>
      </c>
      <c r="D3128" s="661" t="e">
        <f aca="false">IF(A3128="","",+B3128-C3128)</f>
        <v>#REF!</v>
      </c>
      <c r="E3128" s="662" t="e">
        <f aca="false">IF(A3128="","",IF(F3127="","",+E3127-F3127))</f>
        <v>#REF!</v>
      </c>
      <c r="F3128" s="662" t="e">
        <f aca="false">IF(A3128="","",IF(J3128="","",+J3128-H3128))</f>
        <v>#REF!</v>
      </c>
      <c r="G3128" s="662" t="e">
        <f aca="false">IF(A3128="","",IF(E3128="","",ROUND(+E3128*((1+B3128)^(1/12)-1),2)))</f>
        <v>#REF!</v>
      </c>
      <c r="H3128" s="662" t="e">
        <f aca="false">IF(A3128="","",IF(E3128="","",ROUND(+E3128*((1+D3128)^(1/12)-1),2)))</f>
        <v>#REF!</v>
      </c>
      <c r="I3128" s="662" t="e">
        <f aca="false">IF(A3128="","",+G3128-H3128)</f>
        <v>#REF!</v>
      </c>
      <c r="J3128" s="662" t="e">
        <f aca="false">IF(A3128="","",IF(#REF!="","",PMT((1+D3128)^(1/12)-1,(#REF!*12)-A3128+1,-E3128)))</f>
        <v>#REF!</v>
      </c>
    </row>
    <row r="3129" customFormat="false" ht="14.25" hidden="false" customHeight="false" outlineLevel="0" collapsed="false">
      <c r="A3129" s="660" t="e">
        <f aca="false">IF(A3128="","",IF(A3128=#REF!*12,"",+A3128+1))</f>
        <v>#REF!</v>
      </c>
      <c r="B3129" s="661" t="e">
        <f aca="false">IF(A3129="","",+B3128)</f>
        <v>#REF!</v>
      </c>
      <c r="C3129" s="661" t="e">
        <f aca="false">IF(A3129="","",IF(#REF!+'Plano Prestação Mensal Proposta'!A3129&gt;120,0,ROUND(IF(B3129&gt;0.045,(0.045*0.5),(0.5)*B3129),7)))</f>
        <v>#REF!</v>
      </c>
      <c r="D3129" s="661" t="e">
        <f aca="false">IF(A3129="","",+B3129-C3129)</f>
        <v>#REF!</v>
      </c>
      <c r="E3129" s="662" t="e">
        <f aca="false">IF(A3129="","",IF(F3128="","",+E3128-F3128))</f>
        <v>#REF!</v>
      </c>
      <c r="F3129" s="662" t="e">
        <f aca="false">IF(A3129="","",IF(J3129="","",+J3129-H3129))</f>
        <v>#REF!</v>
      </c>
      <c r="G3129" s="662" t="e">
        <f aca="false">IF(A3129="","",IF(E3129="","",ROUND(+E3129*((1+B3129)^(1/12)-1),2)))</f>
        <v>#REF!</v>
      </c>
      <c r="H3129" s="662" t="e">
        <f aca="false">IF(A3129="","",IF(E3129="","",ROUND(+E3129*((1+D3129)^(1/12)-1),2)))</f>
        <v>#REF!</v>
      </c>
      <c r="I3129" s="662" t="e">
        <f aca="false">IF(A3129="","",+G3129-H3129)</f>
        <v>#REF!</v>
      </c>
      <c r="J3129" s="662" t="e">
        <f aca="false">IF(A3129="","",IF(#REF!="","",PMT((1+D3129)^(1/12)-1,(#REF!*12)-A3129+1,-E3129)))</f>
        <v>#REF!</v>
      </c>
    </row>
    <row r="3130" customFormat="false" ht="14.25" hidden="false" customHeight="false" outlineLevel="0" collapsed="false">
      <c r="A3130" s="660" t="e">
        <f aca="false">IF(A3129="","",IF(A3129=#REF!*12,"",+A3129+1))</f>
        <v>#REF!</v>
      </c>
      <c r="B3130" s="661" t="e">
        <f aca="false">IF(A3130="","",+B3129)</f>
        <v>#REF!</v>
      </c>
      <c r="C3130" s="661" t="e">
        <f aca="false">IF(A3130="","",IF(#REF!+'Plano Prestação Mensal Proposta'!A3130&gt;120,0,ROUND(IF(B3130&gt;0.045,(0.045*0.5),(0.5)*B3130),7)))</f>
        <v>#REF!</v>
      </c>
      <c r="D3130" s="661" t="e">
        <f aca="false">IF(A3130="","",+B3130-C3130)</f>
        <v>#REF!</v>
      </c>
      <c r="E3130" s="662" t="e">
        <f aca="false">IF(A3130="","",IF(F3129="","",+E3129-F3129))</f>
        <v>#REF!</v>
      </c>
      <c r="F3130" s="662" t="e">
        <f aca="false">IF(A3130="","",IF(J3130="","",+J3130-H3130))</f>
        <v>#REF!</v>
      </c>
      <c r="G3130" s="662" t="e">
        <f aca="false">IF(A3130="","",IF(E3130="","",ROUND(+E3130*((1+B3130)^(1/12)-1),2)))</f>
        <v>#REF!</v>
      </c>
      <c r="H3130" s="662" t="e">
        <f aca="false">IF(A3130="","",IF(E3130="","",ROUND(+E3130*((1+D3130)^(1/12)-1),2)))</f>
        <v>#REF!</v>
      </c>
      <c r="I3130" s="662" t="e">
        <f aca="false">IF(A3130="","",+G3130-H3130)</f>
        <v>#REF!</v>
      </c>
      <c r="J3130" s="662" t="e">
        <f aca="false">IF(A3130="","",IF(#REF!="","",PMT((1+D3130)^(1/12)-1,(#REF!*12)-A3130+1,-E3130)))</f>
        <v>#REF!</v>
      </c>
    </row>
    <row r="3131" customFormat="false" ht="14.25" hidden="false" customHeight="false" outlineLevel="0" collapsed="false">
      <c r="A3131" s="660" t="e">
        <f aca="false">IF(A3130="","",IF(A3130=#REF!*12,"",+A3130+1))</f>
        <v>#REF!</v>
      </c>
      <c r="B3131" s="661" t="e">
        <f aca="false">IF(A3131="","",+B3130)</f>
        <v>#REF!</v>
      </c>
      <c r="C3131" s="661" t="e">
        <f aca="false">IF(A3131="","",IF(#REF!+'Plano Prestação Mensal Proposta'!A3131&gt;120,0,ROUND(IF(B3131&gt;0.045,(0.045*0.5),(0.5)*B3131),7)))</f>
        <v>#REF!</v>
      </c>
      <c r="D3131" s="661" t="e">
        <f aca="false">IF(A3131="","",+B3131-C3131)</f>
        <v>#REF!</v>
      </c>
      <c r="E3131" s="662" t="e">
        <f aca="false">IF(A3131="","",IF(F3130="","",+E3130-F3130))</f>
        <v>#REF!</v>
      </c>
      <c r="F3131" s="662" t="e">
        <f aca="false">IF(A3131="","",IF(J3131="","",+J3131-H3131))</f>
        <v>#REF!</v>
      </c>
      <c r="G3131" s="662" t="e">
        <f aca="false">IF(A3131="","",IF(E3131="","",ROUND(+E3131*((1+B3131)^(1/12)-1),2)))</f>
        <v>#REF!</v>
      </c>
      <c r="H3131" s="662" t="e">
        <f aca="false">IF(A3131="","",IF(E3131="","",ROUND(+E3131*((1+D3131)^(1/12)-1),2)))</f>
        <v>#REF!</v>
      </c>
      <c r="I3131" s="662" t="e">
        <f aca="false">IF(A3131="","",+G3131-H3131)</f>
        <v>#REF!</v>
      </c>
      <c r="J3131" s="662" t="e">
        <f aca="false">IF(A3131="","",IF(#REF!="","",PMT((1+D3131)^(1/12)-1,(#REF!*12)-A3131+1,-E3131)))</f>
        <v>#REF!</v>
      </c>
    </row>
    <row r="3132" customFormat="false" ht="14.25" hidden="false" customHeight="false" outlineLevel="0" collapsed="false">
      <c r="A3132" s="660" t="e">
        <f aca="false">IF(A3131="","",IF(A3131=#REF!*12,"",+A3131+1))</f>
        <v>#REF!</v>
      </c>
      <c r="B3132" s="661" t="e">
        <f aca="false">IF(A3132="","",+B3131)</f>
        <v>#REF!</v>
      </c>
      <c r="C3132" s="661" t="e">
        <f aca="false">IF(A3132="","",IF(#REF!+'Plano Prestação Mensal Proposta'!A3132&gt;120,0,ROUND(IF(B3132&gt;0.045,(0.045*0.5),(0.5)*B3132),7)))</f>
        <v>#REF!</v>
      </c>
      <c r="D3132" s="661" t="e">
        <f aca="false">IF(A3132="","",+B3132-C3132)</f>
        <v>#REF!</v>
      </c>
      <c r="E3132" s="662" t="e">
        <f aca="false">IF(A3132="","",IF(F3131="","",+E3131-F3131))</f>
        <v>#REF!</v>
      </c>
      <c r="F3132" s="662" t="e">
        <f aca="false">IF(A3132="","",IF(J3132="","",+J3132-H3132))</f>
        <v>#REF!</v>
      </c>
      <c r="G3132" s="662" t="e">
        <f aca="false">IF(A3132="","",IF(E3132="","",ROUND(+E3132*((1+B3132)^(1/12)-1),2)))</f>
        <v>#REF!</v>
      </c>
      <c r="H3132" s="662" t="e">
        <f aca="false">IF(A3132="","",IF(E3132="","",ROUND(+E3132*((1+D3132)^(1/12)-1),2)))</f>
        <v>#REF!</v>
      </c>
      <c r="I3132" s="662" t="e">
        <f aca="false">IF(A3132="","",+G3132-H3132)</f>
        <v>#REF!</v>
      </c>
      <c r="J3132" s="662" t="e">
        <f aca="false">IF(A3132="","",IF(#REF!="","",PMT((1+D3132)^(1/12)-1,(#REF!*12)-A3132+1,-E3132)))</f>
        <v>#REF!</v>
      </c>
    </row>
    <row r="3133" customFormat="false" ht="14.25" hidden="false" customHeight="false" outlineLevel="0" collapsed="false">
      <c r="A3133" s="660" t="e">
        <f aca="false">IF(A3132="","",IF(A3132=#REF!*12,"",+A3132+1))</f>
        <v>#REF!</v>
      </c>
      <c r="B3133" s="661" t="e">
        <f aca="false">IF(A3133="","",+B3132)</f>
        <v>#REF!</v>
      </c>
      <c r="C3133" s="661" t="e">
        <f aca="false">IF(A3133="","",IF(#REF!+'Plano Prestação Mensal Proposta'!A3133&gt;120,0,ROUND(IF(B3133&gt;0.045,(0.045*0.5),(0.5)*B3133),7)))</f>
        <v>#REF!</v>
      </c>
      <c r="D3133" s="661" t="e">
        <f aca="false">IF(A3133="","",+B3133-C3133)</f>
        <v>#REF!</v>
      </c>
      <c r="E3133" s="662" t="e">
        <f aca="false">IF(A3133="","",IF(F3132="","",+E3132-F3132))</f>
        <v>#REF!</v>
      </c>
      <c r="F3133" s="662" t="e">
        <f aca="false">IF(A3133="","",IF(J3133="","",+J3133-H3133))</f>
        <v>#REF!</v>
      </c>
      <c r="G3133" s="662" t="e">
        <f aca="false">IF(A3133="","",IF(E3133="","",ROUND(+E3133*((1+B3133)^(1/12)-1),2)))</f>
        <v>#REF!</v>
      </c>
      <c r="H3133" s="662" t="e">
        <f aca="false">IF(A3133="","",IF(E3133="","",ROUND(+E3133*((1+D3133)^(1/12)-1),2)))</f>
        <v>#REF!</v>
      </c>
      <c r="I3133" s="662" t="e">
        <f aca="false">IF(A3133="","",+G3133-H3133)</f>
        <v>#REF!</v>
      </c>
      <c r="J3133" s="662" t="e">
        <f aca="false">IF(A3133="","",IF(#REF!="","",PMT((1+D3133)^(1/12)-1,(#REF!*12)-A3133+1,-E3133)))</f>
        <v>#REF!</v>
      </c>
    </row>
    <row r="3134" customFormat="false" ht="14.25" hidden="false" customHeight="false" outlineLevel="0" collapsed="false">
      <c r="A3134" s="660" t="e">
        <f aca="false">IF(A3133="","",IF(A3133=#REF!*12,"",+A3133+1))</f>
        <v>#REF!</v>
      </c>
      <c r="B3134" s="661" t="e">
        <f aca="false">IF(A3134="","",+B3133)</f>
        <v>#REF!</v>
      </c>
      <c r="C3134" s="661" t="e">
        <f aca="false">IF(A3134="","",IF(#REF!+'Plano Prestação Mensal Proposta'!A3134&gt;120,0,ROUND(IF(B3134&gt;0.045,(0.045*0.5),(0.5)*B3134),7)))</f>
        <v>#REF!</v>
      </c>
      <c r="D3134" s="661" t="e">
        <f aca="false">IF(A3134="","",+B3134-C3134)</f>
        <v>#REF!</v>
      </c>
      <c r="E3134" s="662" t="e">
        <f aca="false">IF(A3134="","",IF(F3133="","",+E3133-F3133))</f>
        <v>#REF!</v>
      </c>
      <c r="F3134" s="662" t="e">
        <f aca="false">IF(A3134="","",IF(J3134="","",+J3134-H3134))</f>
        <v>#REF!</v>
      </c>
      <c r="G3134" s="662" t="e">
        <f aca="false">IF(A3134="","",IF(E3134="","",ROUND(+E3134*((1+B3134)^(1/12)-1),2)))</f>
        <v>#REF!</v>
      </c>
      <c r="H3134" s="662" t="e">
        <f aca="false">IF(A3134="","",IF(E3134="","",ROUND(+E3134*((1+D3134)^(1/12)-1),2)))</f>
        <v>#REF!</v>
      </c>
      <c r="I3134" s="662" t="e">
        <f aca="false">IF(A3134="","",+G3134-H3134)</f>
        <v>#REF!</v>
      </c>
      <c r="J3134" s="662" t="e">
        <f aca="false">IF(A3134="","",IF(#REF!="","",PMT((1+D3134)^(1/12)-1,(#REF!*12)-A3134+1,-E3134)))</f>
        <v>#REF!</v>
      </c>
    </row>
    <row r="3135" customFormat="false" ht="14.25" hidden="false" customHeight="false" outlineLevel="0" collapsed="false">
      <c r="A3135" s="660" t="e">
        <f aca="false">IF(A3134="","",IF(A3134=#REF!*12,"",+A3134+1))</f>
        <v>#REF!</v>
      </c>
      <c r="B3135" s="661" t="e">
        <f aca="false">IF(A3135="","",+B3134)</f>
        <v>#REF!</v>
      </c>
      <c r="C3135" s="661" t="e">
        <f aca="false">IF(A3135="","",IF(#REF!+'Plano Prestação Mensal Proposta'!A3135&gt;120,0,ROUND(IF(B3135&gt;0.045,(0.045*0.5),(0.5)*B3135),7)))</f>
        <v>#REF!</v>
      </c>
      <c r="D3135" s="661" t="e">
        <f aca="false">IF(A3135="","",+B3135-C3135)</f>
        <v>#REF!</v>
      </c>
      <c r="E3135" s="662" t="e">
        <f aca="false">IF(A3135="","",IF(F3134="","",+E3134-F3134))</f>
        <v>#REF!</v>
      </c>
      <c r="F3135" s="662" t="e">
        <f aca="false">IF(A3135="","",IF(J3135="","",+J3135-H3135))</f>
        <v>#REF!</v>
      </c>
      <c r="G3135" s="662" t="e">
        <f aca="false">IF(A3135="","",IF(E3135="","",ROUND(+E3135*((1+B3135)^(1/12)-1),2)))</f>
        <v>#REF!</v>
      </c>
      <c r="H3135" s="662" t="e">
        <f aca="false">IF(A3135="","",IF(E3135="","",ROUND(+E3135*((1+D3135)^(1/12)-1),2)))</f>
        <v>#REF!</v>
      </c>
      <c r="I3135" s="662" t="e">
        <f aca="false">IF(A3135="","",+G3135-H3135)</f>
        <v>#REF!</v>
      </c>
      <c r="J3135" s="662" t="e">
        <f aca="false">IF(A3135="","",IF(#REF!="","",PMT((1+D3135)^(1/12)-1,(#REF!*12)-A3135+1,-E3135)))</f>
        <v>#REF!</v>
      </c>
    </row>
    <row r="3136" customFormat="false" ht="14.25" hidden="false" customHeight="false" outlineLevel="0" collapsed="false">
      <c r="A3136" s="660" t="e">
        <f aca="false">IF(A3135="","",IF(A3135=#REF!*12,"",+A3135+1))</f>
        <v>#REF!</v>
      </c>
      <c r="B3136" s="661" t="e">
        <f aca="false">IF(A3136="","",+B3135)</f>
        <v>#REF!</v>
      </c>
      <c r="C3136" s="661" t="e">
        <f aca="false">IF(A3136="","",IF(#REF!+'Plano Prestação Mensal Proposta'!A3136&gt;120,0,ROUND(IF(B3136&gt;0.045,(0.045*0.5),(0.5)*B3136),7)))</f>
        <v>#REF!</v>
      </c>
      <c r="D3136" s="661" t="e">
        <f aca="false">IF(A3136="","",+B3136-C3136)</f>
        <v>#REF!</v>
      </c>
      <c r="E3136" s="662" t="e">
        <f aca="false">IF(A3136="","",IF(F3135="","",+E3135-F3135))</f>
        <v>#REF!</v>
      </c>
      <c r="F3136" s="662" t="e">
        <f aca="false">IF(A3136="","",IF(J3136="","",+J3136-H3136))</f>
        <v>#REF!</v>
      </c>
      <c r="G3136" s="662" t="e">
        <f aca="false">IF(A3136="","",IF(E3136="","",ROUND(+E3136*((1+B3136)^(1/12)-1),2)))</f>
        <v>#REF!</v>
      </c>
      <c r="H3136" s="662" t="e">
        <f aca="false">IF(A3136="","",IF(E3136="","",ROUND(+E3136*((1+D3136)^(1/12)-1),2)))</f>
        <v>#REF!</v>
      </c>
      <c r="I3136" s="662" t="e">
        <f aca="false">IF(A3136="","",+G3136-H3136)</f>
        <v>#REF!</v>
      </c>
      <c r="J3136" s="662" t="e">
        <f aca="false">IF(A3136="","",IF(#REF!="","",PMT((1+D3136)^(1/12)-1,(#REF!*12)-A3136+1,-E3136)))</f>
        <v>#REF!</v>
      </c>
    </row>
    <row r="3137" customFormat="false" ht="14.25" hidden="false" customHeight="false" outlineLevel="0" collapsed="false">
      <c r="A3137" s="660" t="e">
        <f aca="false">IF(A3136="","",IF(A3136=#REF!*12,"",+A3136+1))</f>
        <v>#REF!</v>
      </c>
      <c r="B3137" s="661" t="e">
        <f aca="false">IF(A3137="","",+B3136)</f>
        <v>#REF!</v>
      </c>
      <c r="C3137" s="661" t="e">
        <f aca="false">IF(A3137="","",IF(#REF!+'Plano Prestação Mensal Proposta'!A3137&gt;120,0,ROUND(IF(B3137&gt;0.045,(0.045*0.5),(0.5)*B3137),7)))</f>
        <v>#REF!</v>
      </c>
      <c r="D3137" s="661" t="e">
        <f aca="false">IF(A3137="","",+B3137-C3137)</f>
        <v>#REF!</v>
      </c>
      <c r="E3137" s="662" t="e">
        <f aca="false">IF(A3137="","",IF(F3136="","",+E3136-F3136))</f>
        <v>#REF!</v>
      </c>
      <c r="F3137" s="662" t="e">
        <f aca="false">IF(A3137="","",IF(J3137="","",+J3137-H3137))</f>
        <v>#REF!</v>
      </c>
      <c r="G3137" s="662" t="e">
        <f aca="false">IF(A3137="","",IF(E3137="","",ROUND(+E3137*((1+B3137)^(1/12)-1),2)))</f>
        <v>#REF!</v>
      </c>
      <c r="H3137" s="662" t="e">
        <f aca="false">IF(A3137="","",IF(E3137="","",ROUND(+E3137*((1+D3137)^(1/12)-1),2)))</f>
        <v>#REF!</v>
      </c>
      <c r="I3137" s="662" t="e">
        <f aca="false">IF(A3137="","",+G3137-H3137)</f>
        <v>#REF!</v>
      </c>
      <c r="J3137" s="662" t="e">
        <f aca="false">IF(A3137="","",IF(#REF!="","",PMT((1+D3137)^(1/12)-1,(#REF!*12)-A3137+1,-E3137)))</f>
        <v>#REF!</v>
      </c>
    </row>
    <row r="3138" customFormat="false" ht="14.25" hidden="false" customHeight="false" outlineLevel="0" collapsed="false">
      <c r="A3138" s="660" t="e">
        <f aca="false">IF(A3137="","",IF(A3137=#REF!*12,"",+A3137+1))</f>
        <v>#REF!</v>
      </c>
      <c r="B3138" s="661" t="e">
        <f aca="false">IF(A3138="","",+B3137)</f>
        <v>#REF!</v>
      </c>
      <c r="C3138" s="661" t="e">
        <f aca="false">IF(A3138="","",IF(#REF!+'Plano Prestação Mensal Proposta'!A3138&gt;120,0,ROUND(IF(B3138&gt;0.045,(0.045*0.5),(0.5)*B3138),7)))</f>
        <v>#REF!</v>
      </c>
      <c r="D3138" s="661" t="e">
        <f aca="false">IF(A3138="","",+B3138-C3138)</f>
        <v>#REF!</v>
      </c>
      <c r="E3138" s="662" t="e">
        <f aca="false">IF(A3138="","",IF(F3137="","",+E3137-F3137))</f>
        <v>#REF!</v>
      </c>
      <c r="F3138" s="662" t="e">
        <f aca="false">IF(A3138="","",IF(J3138="","",+J3138-H3138))</f>
        <v>#REF!</v>
      </c>
      <c r="G3138" s="662" t="e">
        <f aca="false">IF(A3138="","",IF(E3138="","",ROUND(+E3138*((1+B3138)^(1/12)-1),2)))</f>
        <v>#REF!</v>
      </c>
      <c r="H3138" s="662" t="e">
        <f aca="false">IF(A3138="","",IF(E3138="","",ROUND(+E3138*((1+D3138)^(1/12)-1),2)))</f>
        <v>#REF!</v>
      </c>
      <c r="I3138" s="662" t="e">
        <f aca="false">IF(A3138="","",+G3138-H3138)</f>
        <v>#REF!</v>
      </c>
      <c r="J3138" s="662" t="e">
        <f aca="false">IF(A3138="","",IF(#REF!="","",PMT((1+D3138)^(1/12)-1,(#REF!*12)-A3138+1,-E3138)))</f>
        <v>#REF!</v>
      </c>
    </row>
    <row r="3139" customFormat="false" ht="14.25" hidden="false" customHeight="false" outlineLevel="0" collapsed="false">
      <c r="A3139" s="660" t="e">
        <f aca="false">IF(A3138="","",IF(A3138=#REF!*12,"",+A3138+1))</f>
        <v>#REF!</v>
      </c>
      <c r="B3139" s="661" t="e">
        <f aca="false">IF(A3139="","",+B3138)</f>
        <v>#REF!</v>
      </c>
      <c r="C3139" s="661" t="e">
        <f aca="false">IF(A3139="","",IF(#REF!+'Plano Prestação Mensal Proposta'!A3139&gt;120,0,ROUND(IF(B3139&gt;0.045,(0.045*0.5),(0.5)*B3139),7)))</f>
        <v>#REF!</v>
      </c>
      <c r="D3139" s="661" t="e">
        <f aca="false">IF(A3139="","",+B3139-C3139)</f>
        <v>#REF!</v>
      </c>
      <c r="E3139" s="662" t="e">
        <f aca="false">IF(A3139="","",IF(F3138="","",+E3138-F3138))</f>
        <v>#REF!</v>
      </c>
      <c r="F3139" s="662" t="e">
        <f aca="false">IF(A3139="","",IF(J3139="","",+J3139-H3139))</f>
        <v>#REF!</v>
      </c>
      <c r="G3139" s="662" t="e">
        <f aca="false">IF(A3139="","",IF(E3139="","",ROUND(+E3139*((1+B3139)^(1/12)-1),2)))</f>
        <v>#REF!</v>
      </c>
      <c r="H3139" s="662" t="e">
        <f aca="false">IF(A3139="","",IF(E3139="","",ROUND(+E3139*((1+D3139)^(1/12)-1),2)))</f>
        <v>#REF!</v>
      </c>
      <c r="I3139" s="662" t="e">
        <f aca="false">IF(A3139="","",+G3139-H3139)</f>
        <v>#REF!</v>
      </c>
      <c r="J3139" s="662" t="e">
        <f aca="false">IF(A3139="","",IF(#REF!="","",PMT((1+D3139)^(1/12)-1,(#REF!*12)-A3139+1,-E3139)))</f>
        <v>#REF!</v>
      </c>
    </row>
    <row r="3140" customFormat="false" ht="14.25" hidden="false" customHeight="false" outlineLevel="0" collapsed="false">
      <c r="A3140" s="660" t="e">
        <f aca="false">IF(A3139="","",IF(A3139=#REF!*12,"",+A3139+1))</f>
        <v>#REF!</v>
      </c>
      <c r="B3140" s="661" t="e">
        <f aca="false">IF(A3140="","",+B3139)</f>
        <v>#REF!</v>
      </c>
      <c r="C3140" s="661" t="e">
        <f aca="false">IF(A3140="","",IF(#REF!+'Plano Prestação Mensal Proposta'!A3140&gt;120,0,ROUND(IF(B3140&gt;0.045,(0.045*0.5),(0.5)*B3140),7)))</f>
        <v>#REF!</v>
      </c>
      <c r="D3140" s="661" t="e">
        <f aca="false">IF(A3140="","",+B3140-C3140)</f>
        <v>#REF!</v>
      </c>
      <c r="E3140" s="662" t="e">
        <f aca="false">IF(A3140="","",IF(F3139="","",+E3139-F3139))</f>
        <v>#REF!</v>
      </c>
      <c r="F3140" s="662" t="e">
        <f aca="false">IF(A3140="","",IF(J3140="","",+J3140-H3140))</f>
        <v>#REF!</v>
      </c>
      <c r="G3140" s="662" t="e">
        <f aca="false">IF(A3140="","",IF(E3140="","",ROUND(+E3140*((1+B3140)^(1/12)-1),2)))</f>
        <v>#REF!</v>
      </c>
      <c r="H3140" s="662" t="e">
        <f aca="false">IF(A3140="","",IF(E3140="","",ROUND(+E3140*((1+D3140)^(1/12)-1),2)))</f>
        <v>#REF!</v>
      </c>
      <c r="I3140" s="662" t="e">
        <f aca="false">IF(A3140="","",+G3140-H3140)</f>
        <v>#REF!</v>
      </c>
      <c r="J3140" s="662" t="e">
        <f aca="false">IF(A3140="","",IF(#REF!="","",PMT((1+D3140)^(1/12)-1,(#REF!*12)-A3140+1,-E3140)))</f>
        <v>#REF!</v>
      </c>
    </row>
    <row r="3141" customFormat="false" ht="14.25" hidden="false" customHeight="false" outlineLevel="0" collapsed="false">
      <c r="A3141" s="660" t="e">
        <f aca="false">IF(A3140="","",IF(A3140=#REF!*12,"",+A3140+1))</f>
        <v>#REF!</v>
      </c>
      <c r="B3141" s="661" t="e">
        <f aca="false">IF(A3141="","",+B3140)</f>
        <v>#REF!</v>
      </c>
      <c r="C3141" s="661" t="e">
        <f aca="false">IF(A3141="","",IF(#REF!+'Plano Prestação Mensal Proposta'!A3141&gt;120,0,ROUND(IF(B3141&gt;0.045,(0.045*0.5),(0.5)*B3141),7)))</f>
        <v>#REF!</v>
      </c>
      <c r="D3141" s="661" t="e">
        <f aca="false">IF(A3141="","",+B3141-C3141)</f>
        <v>#REF!</v>
      </c>
      <c r="E3141" s="662" t="e">
        <f aca="false">IF(A3141="","",IF(F3140="","",+E3140-F3140))</f>
        <v>#REF!</v>
      </c>
      <c r="F3141" s="662" t="e">
        <f aca="false">IF(A3141="","",IF(J3141="","",+J3141-H3141))</f>
        <v>#REF!</v>
      </c>
      <c r="G3141" s="662" t="e">
        <f aca="false">IF(A3141="","",IF(E3141="","",ROUND(+E3141*((1+B3141)^(1/12)-1),2)))</f>
        <v>#REF!</v>
      </c>
      <c r="H3141" s="662" t="e">
        <f aca="false">IF(A3141="","",IF(E3141="","",ROUND(+E3141*((1+D3141)^(1/12)-1),2)))</f>
        <v>#REF!</v>
      </c>
      <c r="I3141" s="662" t="e">
        <f aca="false">IF(A3141="","",+G3141-H3141)</f>
        <v>#REF!</v>
      </c>
      <c r="J3141" s="662" t="e">
        <f aca="false">IF(A3141="","",IF(#REF!="","",PMT((1+D3141)^(1/12)-1,(#REF!*12)-A3141+1,-E3141)))</f>
        <v>#REF!</v>
      </c>
    </row>
    <row r="3142" customFormat="false" ht="14.25" hidden="false" customHeight="false" outlineLevel="0" collapsed="false">
      <c r="A3142" s="660" t="e">
        <f aca="false">IF(A3141="","",IF(A3141=#REF!*12,"",+A3141+1))</f>
        <v>#REF!</v>
      </c>
      <c r="B3142" s="661" t="e">
        <f aca="false">IF(A3142="","",+B3141)</f>
        <v>#REF!</v>
      </c>
      <c r="C3142" s="661" t="e">
        <f aca="false">IF(A3142="","",IF(#REF!+'Plano Prestação Mensal Proposta'!A3142&gt;120,0,ROUND(IF(B3142&gt;0.045,(0.045*0.5),(0.5)*B3142),7)))</f>
        <v>#REF!</v>
      </c>
      <c r="D3142" s="661" t="e">
        <f aca="false">IF(A3142="","",+B3142-C3142)</f>
        <v>#REF!</v>
      </c>
      <c r="E3142" s="662" t="e">
        <f aca="false">IF(A3142="","",IF(F3141="","",+E3141-F3141))</f>
        <v>#REF!</v>
      </c>
      <c r="F3142" s="662" t="e">
        <f aca="false">IF(A3142="","",IF(J3142="","",+J3142-H3142))</f>
        <v>#REF!</v>
      </c>
      <c r="G3142" s="662" t="e">
        <f aca="false">IF(A3142="","",IF(E3142="","",ROUND(+E3142*((1+B3142)^(1/12)-1),2)))</f>
        <v>#REF!</v>
      </c>
      <c r="H3142" s="662" t="e">
        <f aca="false">IF(A3142="","",IF(E3142="","",ROUND(+E3142*((1+D3142)^(1/12)-1),2)))</f>
        <v>#REF!</v>
      </c>
      <c r="I3142" s="662" t="e">
        <f aca="false">IF(A3142="","",+G3142-H3142)</f>
        <v>#REF!</v>
      </c>
      <c r="J3142" s="662" t="e">
        <f aca="false">IF(A3142="","",IF(#REF!="","",PMT((1+D3142)^(1/12)-1,(#REF!*12)-A3142+1,-E3142)))</f>
        <v>#REF!</v>
      </c>
    </row>
    <row r="3143" customFormat="false" ht="14.25" hidden="false" customHeight="false" outlineLevel="0" collapsed="false">
      <c r="A3143" s="660" t="e">
        <f aca="false">IF(A3142="","",IF(A3142=#REF!*12,"",+A3142+1))</f>
        <v>#REF!</v>
      </c>
      <c r="B3143" s="661" t="e">
        <f aca="false">IF(A3143="","",+B3142)</f>
        <v>#REF!</v>
      </c>
      <c r="C3143" s="661" t="e">
        <f aca="false">IF(A3143="","",IF(#REF!+'Plano Prestação Mensal Proposta'!A3143&gt;120,0,ROUND(IF(B3143&gt;0.045,(0.045*0.5),(0.5)*B3143),7)))</f>
        <v>#REF!</v>
      </c>
      <c r="D3143" s="661" t="e">
        <f aca="false">IF(A3143="","",+B3143-C3143)</f>
        <v>#REF!</v>
      </c>
      <c r="E3143" s="662" t="e">
        <f aca="false">IF(A3143="","",IF(F3142="","",+E3142-F3142))</f>
        <v>#REF!</v>
      </c>
      <c r="F3143" s="662" t="e">
        <f aca="false">IF(A3143="","",IF(J3143="","",+J3143-H3143))</f>
        <v>#REF!</v>
      </c>
      <c r="G3143" s="662" t="e">
        <f aca="false">IF(A3143="","",IF(E3143="","",ROUND(+E3143*((1+B3143)^(1/12)-1),2)))</f>
        <v>#REF!</v>
      </c>
      <c r="H3143" s="662" t="e">
        <f aca="false">IF(A3143="","",IF(E3143="","",ROUND(+E3143*((1+D3143)^(1/12)-1),2)))</f>
        <v>#REF!</v>
      </c>
      <c r="I3143" s="662" t="e">
        <f aca="false">IF(A3143="","",+G3143-H3143)</f>
        <v>#REF!</v>
      </c>
      <c r="J3143" s="662" t="e">
        <f aca="false">IF(A3143="","",IF(#REF!="","",PMT((1+D3143)^(1/12)-1,(#REF!*12)-A3143+1,-E3143)))</f>
        <v>#REF!</v>
      </c>
    </row>
    <row r="3144" customFormat="false" ht="14.25" hidden="false" customHeight="false" outlineLevel="0" collapsed="false">
      <c r="A3144" s="660" t="e">
        <f aca="false">IF(A3143="","",IF(A3143=#REF!*12,"",+A3143+1))</f>
        <v>#REF!</v>
      </c>
      <c r="B3144" s="661" t="e">
        <f aca="false">IF(A3144="","",+B3143)</f>
        <v>#REF!</v>
      </c>
      <c r="C3144" s="661" t="e">
        <f aca="false">IF(A3144="","",IF(#REF!+'Plano Prestação Mensal Proposta'!A3144&gt;120,0,ROUND(IF(B3144&gt;0.045,(0.045*0.5),(0.5)*B3144),7)))</f>
        <v>#REF!</v>
      </c>
      <c r="D3144" s="661" t="e">
        <f aca="false">IF(A3144="","",+B3144-C3144)</f>
        <v>#REF!</v>
      </c>
      <c r="E3144" s="662" t="e">
        <f aca="false">IF(A3144="","",IF(F3143="","",+E3143-F3143))</f>
        <v>#REF!</v>
      </c>
      <c r="F3144" s="662" t="e">
        <f aca="false">IF(A3144="","",IF(J3144="","",+J3144-H3144))</f>
        <v>#REF!</v>
      </c>
      <c r="G3144" s="662" t="e">
        <f aca="false">IF(A3144="","",IF(E3144="","",ROUND(+E3144*((1+B3144)^(1/12)-1),2)))</f>
        <v>#REF!</v>
      </c>
      <c r="H3144" s="662" t="e">
        <f aca="false">IF(A3144="","",IF(E3144="","",ROUND(+E3144*((1+D3144)^(1/12)-1),2)))</f>
        <v>#REF!</v>
      </c>
      <c r="I3144" s="662" t="e">
        <f aca="false">IF(A3144="","",+G3144-H3144)</f>
        <v>#REF!</v>
      </c>
      <c r="J3144" s="662" t="e">
        <f aca="false">IF(A3144="","",IF(#REF!="","",PMT((1+D3144)^(1/12)-1,(#REF!*12)-A3144+1,-E3144)))</f>
        <v>#REF!</v>
      </c>
    </row>
    <row r="3145" customFormat="false" ht="14.25" hidden="false" customHeight="false" outlineLevel="0" collapsed="false">
      <c r="A3145" s="660" t="e">
        <f aca="false">IF(A3144="","",IF(A3144=#REF!*12,"",+A3144+1))</f>
        <v>#REF!</v>
      </c>
      <c r="B3145" s="661" t="e">
        <f aca="false">IF(A3145="","",+B3144)</f>
        <v>#REF!</v>
      </c>
      <c r="C3145" s="661" t="e">
        <f aca="false">IF(A3145="","",IF(#REF!+'Plano Prestação Mensal Proposta'!A3145&gt;120,0,ROUND(IF(B3145&gt;0.045,(0.045*0.5),(0.5)*B3145),7)))</f>
        <v>#REF!</v>
      </c>
      <c r="D3145" s="661" t="e">
        <f aca="false">IF(A3145="","",+B3145-C3145)</f>
        <v>#REF!</v>
      </c>
      <c r="E3145" s="662" t="e">
        <f aca="false">IF(A3145="","",IF(F3144="","",+E3144-F3144))</f>
        <v>#REF!</v>
      </c>
      <c r="F3145" s="662" t="e">
        <f aca="false">IF(A3145="","",IF(J3145="","",+J3145-H3145))</f>
        <v>#REF!</v>
      </c>
      <c r="G3145" s="662" t="e">
        <f aca="false">IF(A3145="","",IF(E3145="","",ROUND(+E3145*((1+B3145)^(1/12)-1),2)))</f>
        <v>#REF!</v>
      </c>
      <c r="H3145" s="662" t="e">
        <f aca="false">IF(A3145="","",IF(E3145="","",ROUND(+E3145*((1+D3145)^(1/12)-1),2)))</f>
        <v>#REF!</v>
      </c>
      <c r="I3145" s="662" t="e">
        <f aca="false">IF(A3145="","",+G3145-H3145)</f>
        <v>#REF!</v>
      </c>
      <c r="J3145" s="662" t="e">
        <f aca="false">IF(A3145="","",IF(#REF!="","",PMT((1+D3145)^(1/12)-1,(#REF!*12)-A3145+1,-E3145)))</f>
        <v>#REF!</v>
      </c>
    </row>
    <row r="3146" customFormat="false" ht="14.25" hidden="false" customHeight="false" outlineLevel="0" collapsed="false">
      <c r="A3146" s="660" t="e">
        <f aca="false">IF(A3145="","",IF(A3145=#REF!*12,"",+A3145+1))</f>
        <v>#REF!</v>
      </c>
      <c r="B3146" s="661" t="e">
        <f aca="false">IF(A3146="","",+B3145)</f>
        <v>#REF!</v>
      </c>
      <c r="C3146" s="661" t="e">
        <f aca="false">IF(A3146="","",IF(#REF!+'Plano Prestação Mensal Proposta'!A3146&gt;120,0,ROUND(IF(B3146&gt;0.045,(0.045*0.5),(0.5)*B3146),7)))</f>
        <v>#REF!</v>
      </c>
      <c r="D3146" s="661" t="e">
        <f aca="false">IF(A3146="","",+B3146-C3146)</f>
        <v>#REF!</v>
      </c>
      <c r="E3146" s="662" t="e">
        <f aca="false">IF(A3146="","",IF(F3145="","",+E3145-F3145))</f>
        <v>#REF!</v>
      </c>
      <c r="F3146" s="662" t="e">
        <f aca="false">IF(A3146="","",IF(J3146="","",+J3146-H3146))</f>
        <v>#REF!</v>
      </c>
      <c r="G3146" s="662" t="e">
        <f aca="false">IF(A3146="","",IF(E3146="","",ROUND(+E3146*((1+B3146)^(1/12)-1),2)))</f>
        <v>#REF!</v>
      </c>
      <c r="H3146" s="662" t="e">
        <f aca="false">IF(A3146="","",IF(E3146="","",ROUND(+E3146*((1+D3146)^(1/12)-1),2)))</f>
        <v>#REF!</v>
      </c>
      <c r="I3146" s="662" t="e">
        <f aca="false">IF(A3146="","",+G3146-H3146)</f>
        <v>#REF!</v>
      </c>
      <c r="J3146" s="662" t="e">
        <f aca="false">IF(A3146="","",IF(#REF!="","",PMT((1+D3146)^(1/12)-1,(#REF!*12)-A3146+1,-E3146)))</f>
        <v>#REF!</v>
      </c>
    </row>
    <row r="3147" customFormat="false" ht="14.25" hidden="false" customHeight="false" outlineLevel="0" collapsed="false">
      <c r="A3147" s="660" t="e">
        <f aca="false">IF(A3146="","",IF(A3146=#REF!*12,"",+A3146+1))</f>
        <v>#REF!</v>
      </c>
      <c r="B3147" s="661" t="e">
        <f aca="false">IF(A3147="","",+B3146)</f>
        <v>#REF!</v>
      </c>
      <c r="C3147" s="661" t="e">
        <f aca="false">IF(A3147="","",IF(#REF!+'Plano Prestação Mensal Proposta'!A3147&gt;120,0,ROUND(IF(B3147&gt;0.045,(0.045*0.5),(0.5)*B3147),7)))</f>
        <v>#REF!</v>
      </c>
      <c r="D3147" s="661" t="e">
        <f aca="false">IF(A3147="","",+B3147-C3147)</f>
        <v>#REF!</v>
      </c>
      <c r="E3147" s="662" t="e">
        <f aca="false">IF(A3147="","",IF(F3146="","",+E3146-F3146))</f>
        <v>#REF!</v>
      </c>
      <c r="F3147" s="662" t="e">
        <f aca="false">IF(A3147="","",IF(J3147="","",+J3147-H3147))</f>
        <v>#REF!</v>
      </c>
      <c r="G3147" s="662" t="e">
        <f aca="false">IF(A3147="","",IF(E3147="","",ROUND(+E3147*((1+B3147)^(1/12)-1),2)))</f>
        <v>#REF!</v>
      </c>
      <c r="H3147" s="662" t="e">
        <f aca="false">IF(A3147="","",IF(E3147="","",ROUND(+E3147*((1+D3147)^(1/12)-1),2)))</f>
        <v>#REF!</v>
      </c>
      <c r="I3147" s="662" t="e">
        <f aca="false">IF(A3147="","",+G3147-H3147)</f>
        <v>#REF!</v>
      </c>
      <c r="J3147" s="662" t="e">
        <f aca="false">IF(A3147="","",IF(#REF!="","",PMT((1+D3147)^(1/12)-1,(#REF!*12)-A3147+1,-E3147)))</f>
        <v>#REF!</v>
      </c>
    </row>
    <row r="3148" customFormat="false" ht="14.25" hidden="false" customHeight="false" outlineLevel="0" collapsed="false">
      <c r="A3148" s="660" t="e">
        <f aca="false">IF(A3147="","",IF(A3147=#REF!*12,"",+A3147+1))</f>
        <v>#REF!</v>
      </c>
      <c r="B3148" s="661" t="e">
        <f aca="false">IF(A3148="","",+B3147)</f>
        <v>#REF!</v>
      </c>
      <c r="C3148" s="661" t="e">
        <f aca="false">IF(A3148="","",IF(#REF!+'Plano Prestação Mensal Proposta'!A3148&gt;120,0,ROUND(IF(B3148&gt;0.045,(0.045*0.5),(0.5)*B3148),7)))</f>
        <v>#REF!</v>
      </c>
      <c r="D3148" s="661" t="e">
        <f aca="false">IF(A3148="","",+B3148-C3148)</f>
        <v>#REF!</v>
      </c>
      <c r="E3148" s="662" t="e">
        <f aca="false">IF(A3148="","",IF(F3147="","",+E3147-F3147))</f>
        <v>#REF!</v>
      </c>
      <c r="F3148" s="662" t="e">
        <f aca="false">IF(A3148="","",IF(J3148="","",+J3148-H3148))</f>
        <v>#REF!</v>
      </c>
      <c r="G3148" s="662" t="e">
        <f aca="false">IF(A3148="","",IF(E3148="","",ROUND(+E3148*((1+B3148)^(1/12)-1),2)))</f>
        <v>#REF!</v>
      </c>
      <c r="H3148" s="662" t="e">
        <f aca="false">IF(A3148="","",IF(E3148="","",ROUND(+E3148*((1+D3148)^(1/12)-1),2)))</f>
        <v>#REF!</v>
      </c>
      <c r="I3148" s="662" t="e">
        <f aca="false">IF(A3148="","",+G3148-H3148)</f>
        <v>#REF!</v>
      </c>
      <c r="J3148" s="662" t="e">
        <f aca="false">IF(A3148="","",IF(#REF!="","",PMT((1+D3148)^(1/12)-1,(#REF!*12)-A3148+1,-E3148)))</f>
        <v>#REF!</v>
      </c>
    </row>
    <row r="3149" customFormat="false" ht="14.25" hidden="false" customHeight="false" outlineLevel="0" collapsed="false">
      <c r="A3149" s="660" t="e">
        <f aca="false">IF(A3148="","",IF(A3148=#REF!*12,"",+A3148+1))</f>
        <v>#REF!</v>
      </c>
      <c r="B3149" s="661" t="e">
        <f aca="false">IF(A3149="","",+B3148)</f>
        <v>#REF!</v>
      </c>
      <c r="C3149" s="661" t="e">
        <f aca="false">IF(A3149="","",IF(#REF!+'Plano Prestação Mensal Proposta'!A3149&gt;120,0,ROUND(IF(B3149&gt;0.045,(0.045*0.5),(0.5)*B3149),7)))</f>
        <v>#REF!</v>
      </c>
      <c r="D3149" s="661" t="e">
        <f aca="false">IF(A3149="","",+B3149-C3149)</f>
        <v>#REF!</v>
      </c>
      <c r="E3149" s="662" t="e">
        <f aca="false">IF(A3149="","",IF(F3148="","",+E3148-F3148))</f>
        <v>#REF!</v>
      </c>
      <c r="F3149" s="662" t="e">
        <f aca="false">IF(A3149="","",IF(J3149="","",+J3149-H3149))</f>
        <v>#REF!</v>
      </c>
      <c r="G3149" s="662" t="e">
        <f aca="false">IF(A3149="","",IF(E3149="","",ROUND(+E3149*((1+B3149)^(1/12)-1),2)))</f>
        <v>#REF!</v>
      </c>
      <c r="H3149" s="662" t="e">
        <f aca="false">IF(A3149="","",IF(E3149="","",ROUND(+E3149*((1+D3149)^(1/12)-1),2)))</f>
        <v>#REF!</v>
      </c>
      <c r="I3149" s="662" t="e">
        <f aca="false">IF(A3149="","",+G3149-H3149)</f>
        <v>#REF!</v>
      </c>
      <c r="J3149" s="662" t="e">
        <f aca="false">IF(A3149="","",IF(#REF!="","",PMT((1+D3149)^(1/12)-1,(#REF!*12)-A3149+1,-E3149)))</f>
        <v>#REF!</v>
      </c>
    </row>
    <row r="3150" customFormat="false" ht="14.25" hidden="false" customHeight="false" outlineLevel="0" collapsed="false">
      <c r="A3150" s="660" t="e">
        <f aca="false">IF(A3149="","",IF(A3149=#REF!*12,"",+A3149+1))</f>
        <v>#REF!</v>
      </c>
      <c r="B3150" s="661" t="e">
        <f aca="false">IF(A3150="","",+B3149)</f>
        <v>#REF!</v>
      </c>
      <c r="C3150" s="661" t="e">
        <f aca="false">IF(A3150="","",IF(#REF!+'Plano Prestação Mensal Proposta'!A3150&gt;120,0,ROUND(IF(B3150&gt;0.045,(0.045*0.5),(0.5)*B3150),7)))</f>
        <v>#REF!</v>
      </c>
      <c r="D3150" s="661" t="e">
        <f aca="false">IF(A3150="","",+B3150-C3150)</f>
        <v>#REF!</v>
      </c>
      <c r="E3150" s="662" t="e">
        <f aca="false">IF(A3150="","",IF(F3149="","",+E3149-F3149))</f>
        <v>#REF!</v>
      </c>
      <c r="F3150" s="662" t="e">
        <f aca="false">IF(A3150="","",IF(J3150="","",+J3150-H3150))</f>
        <v>#REF!</v>
      </c>
      <c r="G3150" s="662" t="e">
        <f aca="false">IF(A3150="","",IF(E3150="","",ROUND(+E3150*((1+B3150)^(1/12)-1),2)))</f>
        <v>#REF!</v>
      </c>
      <c r="H3150" s="662" t="e">
        <f aca="false">IF(A3150="","",IF(E3150="","",ROUND(+E3150*((1+D3150)^(1/12)-1),2)))</f>
        <v>#REF!</v>
      </c>
      <c r="I3150" s="662" t="e">
        <f aca="false">IF(A3150="","",+G3150-H3150)</f>
        <v>#REF!</v>
      </c>
      <c r="J3150" s="662" t="e">
        <f aca="false">IF(A3150="","",IF(#REF!="","",PMT((1+D3150)^(1/12)-1,(#REF!*12)-A3150+1,-E3150)))</f>
        <v>#REF!</v>
      </c>
    </row>
    <row r="3151" customFormat="false" ht="14.25" hidden="false" customHeight="false" outlineLevel="0" collapsed="false">
      <c r="A3151" s="660" t="e">
        <f aca="false">IF(A3150="","",IF(A3150=#REF!*12,"",+A3150+1))</f>
        <v>#REF!</v>
      </c>
      <c r="B3151" s="661" t="e">
        <f aca="false">IF(A3151="","",+B3150)</f>
        <v>#REF!</v>
      </c>
      <c r="C3151" s="661" t="e">
        <f aca="false">IF(A3151="","",IF(#REF!+'Plano Prestação Mensal Proposta'!A3151&gt;120,0,ROUND(IF(B3151&gt;0.045,(0.045*0.5),(0.5)*B3151),7)))</f>
        <v>#REF!</v>
      </c>
      <c r="D3151" s="661" t="e">
        <f aca="false">IF(A3151="","",+B3151-C3151)</f>
        <v>#REF!</v>
      </c>
      <c r="E3151" s="662" t="e">
        <f aca="false">IF(A3151="","",IF(F3150="","",+E3150-F3150))</f>
        <v>#REF!</v>
      </c>
      <c r="F3151" s="662" t="e">
        <f aca="false">IF(A3151="","",IF(J3151="","",+J3151-H3151))</f>
        <v>#REF!</v>
      </c>
      <c r="G3151" s="662" t="e">
        <f aca="false">IF(A3151="","",IF(E3151="","",ROUND(+E3151*((1+B3151)^(1/12)-1),2)))</f>
        <v>#REF!</v>
      </c>
      <c r="H3151" s="662" t="e">
        <f aca="false">IF(A3151="","",IF(E3151="","",ROUND(+E3151*((1+D3151)^(1/12)-1),2)))</f>
        <v>#REF!</v>
      </c>
      <c r="I3151" s="662" t="e">
        <f aca="false">IF(A3151="","",+G3151-H3151)</f>
        <v>#REF!</v>
      </c>
      <c r="J3151" s="662" t="e">
        <f aca="false">IF(A3151="","",IF(#REF!="","",PMT((1+D3151)^(1/12)-1,(#REF!*12)-A3151+1,-E3151)))</f>
        <v>#REF!</v>
      </c>
    </row>
    <row r="3152" customFormat="false" ht="14.25" hidden="false" customHeight="false" outlineLevel="0" collapsed="false">
      <c r="A3152" s="660" t="e">
        <f aca="false">IF(A3151="","",IF(A3151=#REF!*12,"",+A3151+1))</f>
        <v>#REF!</v>
      </c>
      <c r="B3152" s="661" t="e">
        <f aca="false">IF(A3152="","",+B3151)</f>
        <v>#REF!</v>
      </c>
      <c r="C3152" s="661" t="e">
        <f aca="false">IF(A3152="","",IF(#REF!+'Plano Prestação Mensal Proposta'!A3152&gt;120,0,ROUND(IF(B3152&gt;0.045,(0.045*0.5),(0.5)*B3152),7)))</f>
        <v>#REF!</v>
      </c>
      <c r="D3152" s="661" t="e">
        <f aca="false">IF(A3152="","",+B3152-C3152)</f>
        <v>#REF!</v>
      </c>
      <c r="E3152" s="662" t="e">
        <f aca="false">IF(A3152="","",IF(F3151="","",+E3151-F3151))</f>
        <v>#REF!</v>
      </c>
      <c r="F3152" s="662" t="e">
        <f aca="false">IF(A3152="","",IF(J3152="","",+J3152-H3152))</f>
        <v>#REF!</v>
      </c>
      <c r="G3152" s="662" t="e">
        <f aca="false">IF(A3152="","",IF(E3152="","",ROUND(+E3152*((1+B3152)^(1/12)-1),2)))</f>
        <v>#REF!</v>
      </c>
      <c r="H3152" s="662" t="e">
        <f aca="false">IF(A3152="","",IF(E3152="","",ROUND(+E3152*((1+D3152)^(1/12)-1),2)))</f>
        <v>#REF!</v>
      </c>
      <c r="I3152" s="662" t="e">
        <f aca="false">IF(A3152="","",+G3152-H3152)</f>
        <v>#REF!</v>
      </c>
      <c r="J3152" s="662" t="e">
        <f aca="false">IF(A3152="","",IF(#REF!="","",PMT((1+D3152)^(1/12)-1,(#REF!*12)-A3152+1,-E3152)))</f>
        <v>#REF!</v>
      </c>
    </row>
    <row r="3153" customFormat="false" ht="14.25" hidden="false" customHeight="false" outlineLevel="0" collapsed="false">
      <c r="A3153" s="660" t="e">
        <f aca="false">IF(A3152="","",IF(A3152=#REF!*12,"",+A3152+1))</f>
        <v>#REF!</v>
      </c>
      <c r="B3153" s="661" t="e">
        <f aca="false">IF(A3153="","",+B3152)</f>
        <v>#REF!</v>
      </c>
      <c r="C3153" s="661" t="e">
        <f aca="false">IF(A3153="","",IF(#REF!+'Plano Prestação Mensal Proposta'!A3153&gt;120,0,ROUND(IF(B3153&gt;0.045,(0.045*0.5),(0.5)*B3153),7)))</f>
        <v>#REF!</v>
      </c>
      <c r="D3153" s="661" t="e">
        <f aca="false">IF(A3153="","",+B3153-C3153)</f>
        <v>#REF!</v>
      </c>
      <c r="E3153" s="662" t="e">
        <f aca="false">IF(A3153="","",IF(F3152="","",+E3152-F3152))</f>
        <v>#REF!</v>
      </c>
      <c r="F3153" s="662" t="e">
        <f aca="false">IF(A3153="","",IF(J3153="","",+J3153-H3153))</f>
        <v>#REF!</v>
      </c>
      <c r="G3153" s="662" t="e">
        <f aca="false">IF(A3153="","",IF(E3153="","",ROUND(+E3153*((1+B3153)^(1/12)-1),2)))</f>
        <v>#REF!</v>
      </c>
      <c r="H3153" s="662" t="e">
        <f aca="false">IF(A3153="","",IF(E3153="","",ROUND(+E3153*((1+D3153)^(1/12)-1),2)))</f>
        <v>#REF!</v>
      </c>
      <c r="I3153" s="662" t="e">
        <f aca="false">IF(A3153="","",+G3153-H3153)</f>
        <v>#REF!</v>
      </c>
      <c r="J3153" s="662" t="e">
        <f aca="false">IF(A3153="","",IF(#REF!="","",PMT((1+D3153)^(1/12)-1,(#REF!*12)-A3153+1,-E3153)))</f>
        <v>#REF!</v>
      </c>
    </row>
    <row r="3154" customFormat="false" ht="14.25" hidden="false" customHeight="false" outlineLevel="0" collapsed="false">
      <c r="A3154" s="660" t="e">
        <f aca="false">IF(A3153="","",IF(A3153=#REF!*12,"",+A3153+1))</f>
        <v>#REF!</v>
      </c>
      <c r="B3154" s="661" t="e">
        <f aca="false">IF(A3154="","",+B3153)</f>
        <v>#REF!</v>
      </c>
      <c r="C3154" s="661" t="e">
        <f aca="false">IF(A3154="","",IF(#REF!+'Plano Prestação Mensal Proposta'!A3154&gt;120,0,ROUND(IF(B3154&gt;0.045,(0.045*0.5),(0.5)*B3154),7)))</f>
        <v>#REF!</v>
      </c>
      <c r="D3154" s="661" t="e">
        <f aca="false">IF(A3154="","",+B3154-C3154)</f>
        <v>#REF!</v>
      </c>
      <c r="E3154" s="662" t="e">
        <f aca="false">IF(A3154="","",IF(F3153="","",+E3153-F3153))</f>
        <v>#REF!</v>
      </c>
      <c r="F3154" s="662" t="e">
        <f aca="false">IF(A3154="","",IF(J3154="","",+J3154-H3154))</f>
        <v>#REF!</v>
      </c>
      <c r="G3154" s="662" t="e">
        <f aca="false">IF(A3154="","",IF(E3154="","",ROUND(+E3154*((1+B3154)^(1/12)-1),2)))</f>
        <v>#REF!</v>
      </c>
      <c r="H3154" s="662" t="e">
        <f aca="false">IF(A3154="","",IF(E3154="","",ROUND(+E3154*((1+D3154)^(1/12)-1),2)))</f>
        <v>#REF!</v>
      </c>
      <c r="I3154" s="662" t="e">
        <f aca="false">IF(A3154="","",+G3154-H3154)</f>
        <v>#REF!</v>
      </c>
      <c r="J3154" s="662" t="e">
        <f aca="false">IF(A3154="","",IF(#REF!="","",PMT((1+D3154)^(1/12)-1,(#REF!*12)-A3154+1,-E3154)))</f>
        <v>#REF!</v>
      </c>
    </row>
    <row r="3155" customFormat="false" ht="14.25" hidden="false" customHeight="false" outlineLevel="0" collapsed="false">
      <c r="A3155" s="660" t="e">
        <f aca="false">IF(A3154="","",IF(A3154=#REF!*12,"",+A3154+1))</f>
        <v>#REF!</v>
      </c>
      <c r="B3155" s="661" t="e">
        <f aca="false">IF(A3155="","",+B3154)</f>
        <v>#REF!</v>
      </c>
      <c r="C3155" s="661" t="e">
        <f aca="false">IF(A3155="","",IF(#REF!+'Plano Prestação Mensal Proposta'!A3155&gt;120,0,ROUND(IF(B3155&gt;0.045,(0.045*0.5),(0.5)*B3155),7)))</f>
        <v>#REF!</v>
      </c>
      <c r="D3155" s="661" t="e">
        <f aca="false">IF(A3155="","",+B3155-C3155)</f>
        <v>#REF!</v>
      </c>
      <c r="E3155" s="662" t="e">
        <f aca="false">IF(A3155="","",IF(F3154="","",+E3154-F3154))</f>
        <v>#REF!</v>
      </c>
      <c r="F3155" s="662" t="e">
        <f aca="false">IF(A3155="","",IF(J3155="","",+J3155-H3155))</f>
        <v>#REF!</v>
      </c>
      <c r="G3155" s="662" t="e">
        <f aca="false">IF(A3155="","",IF(E3155="","",ROUND(+E3155*((1+B3155)^(1/12)-1),2)))</f>
        <v>#REF!</v>
      </c>
      <c r="H3155" s="662" t="e">
        <f aca="false">IF(A3155="","",IF(E3155="","",ROUND(+E3155*((1+D3155)^(1/12)-1),2)))</f>
        <v>#REF!</v>
      </c>
      <c r="I3155" s="662" t="e">
        <f aca="false">IF(A3155="","",+G3155-H3155)</f>
        <v>#REF!</v>
      </c>
      <c r="J3155" s="662" t="e">
        <f aca="false">IF(A3155="","",IF(#REF!="","",PMT((1+D3155)^(1/12)-1,(#REF!*12)-A3155+1,-E3155)))</f>
        <v>#REF!</v>
      </c>
    </row>
    <row r="3156" customFormat="false" ht="14.25" hidden="false" customHeight="false" outlineLevel="0" collapsed="false">
      <c r="A3156" s="660" t="e">
        <f aca="false">IF(A3155="","",IF(A3155=#REF!*12,"",+A3155+1))</f>
        <v>#REF!</v>
      </c>
      <c r="B3156" s="661" t="e">
        <f aca="false">IF(A3156="","",+B3155)</f>
        <v>#REF!</v>
      </c>
      <c r="C3156" s="661" t="e">
        <f aca="false">IF(A3156="","",IF(#REF!+'Plano Prestação Mensal Proposta'!A3156&gt;120,0,ROUND(IF(B3156&gt;0.045,(0.045*0.5),(0.5)*B3156),7)))</f>
        <v>#REF!</v>
      </c>
      <c r="D3156" s="661" t="e">
        <f aca="false">IF(A3156="","",+B3156-C3156)</f>
        <v>#REF!</v>
      </c>
      <c r="E3156" s="662" t="e">
        <f aca="false">IF(A3156="","",IF(F3155="","",+E3155-F3155))</f>
        <v>#REF!</v>
      </c>
      <c r="F3156" s="662" t="e">
        <f aca="false">IF(A3156="","",IF(J3156="","",+J3156-H3156))</f>
        <v>#REF!</v>
      </c>
      <c r="G3156" s="662" t="e">
        <f aca="false">IF(A3156="","",IF(E3156="","",ROUND(+E3156*((1+B3156)^(1/12)-1),2)))</f>
        <v>#REF!</v>
      </c>
      <c r="H3156" s="662" t="e">
        <f aca="false">IF(A3156="","",IF(E3156="","",ROUND(+E3156*((1+D3156)^(1/12)-1),2)))</f>
        <v>#REF!</v>
      </c>
      <c r="I3156" s="662" t="e">
        <f aca="false">IF(A3156="","",+G3156-H3156)</f>
        <v>#REF!</v>
      </c>
      <c r="J3156" s="662" t="e">
        <f aca="false">IF(A3156="","",IF(#REF!="","",PMT((1+D3156)^(1/12)-1,(#REF!*12)-A3156+1,-E3156)))</f>
        <v>#REF!</v>
      </c>
    </row>
    <row r="3157" customFormat="false" ht="14.25" hidden="false" customHeight="false" outlineLevel="0" collapsed="false">
      <c r="A3157" s="660" t="e">
        <f aca="false">IF(A3156="","",IF(A3156=#REF!*12,"",+A3156+1))</f>
        <v>#REF!</v>
      </c>
      <c r="B3157" s="661" t="e">
        <f aca="false">IF(A3157="","",+B3156)</f>
        <v>#REF!</v>
      </c>
      <c r="C3157" s="661" t="e">
        <f aca="false">IF(A3157="","",IF(#REF!+'Plano Prestação Mensal Proposta'!A3157&gt;120,0,ROUND(IF(B3157&gt;0.045,(0.045*0.5),(0.5)*B3157),7)))</f>
        <v>#REF!</v>
      </c>
      <c r="D3157" s="661" t="e">
        <f aca="false">IF(A3157="","",+B3157-C3157)</f>
        <v>#REF!</v>
      </c>
      <c r="E3157" s="662" t="e">
        <f aca="false">IF(A3157="","",IF(F3156="","",+E3156-F3156))</f>
        <v>#REF!</v>
      </c>
      <c r="F3157" s="662" t="e">
        <f aca="false">IF(A3157="","",IF(J3157="","",+J3157-H3157))</f>
        <v>#REF!</v>
      </c>
      <c r="G3157" s="662" t="e">
        <f aca="false">IF(A3157="","",IF(E3157="","",ROUND(+E3157*((1+B3157)^(1/12)-1),2)))</f>
        <v>#REF!</v>
      </c>
      <c r="H3157" s="662" t="e">
        <f aca="false">IF(A3157="","",IF(E3157="","",ROUND(+E3157*((1+D3157)^(1/12)-1),2)))</f>
        <v>#REF!</v>
      </c>
      <c r="I3157" s="662" t="e">
        <f aca="false">IF(A3157="","",+G3157-H3157)</f>
        <v>#REF!</v>
      </c>
      <c r="J3157" s="662" t="e">
        <f aca="false">IF(A3157="","",IF(#REF!="","",PMT((1+D3157)^(1/12)-1,(#REF!*12)-A3157+1,-E3157)))</f>
        <v>#REF!</v>
      </c>
    </row>
    <row r="3158" customFormat="false" ht="14.25" hidden="false" customHeight="false" outlineLevel="0" collapsed="false">
      <c r="A3158" s="660" t="e">
        <f aca="false">IF(A3157="","",IF(A3157=#REF!*12,"",+A3157+1))</f>
        <v>#REF!</v>
      </c>
      <c r="B3158" s="661" t="e">
        <f aca="false">IF(A3158="","",+B3157)</f>
        <v>#REF!</v>
      </c>
      <c r="C3158" s="661" t="e">
        <f aca="false">IF(A3158="","",IF(#REF!+'Plano Prestação Mensal Proposta'!A3158&gt;120,0,ROUND(IF(B3158&gt;0.045,(0.045*0.5),(0.5)*B3158),7)))</f>
        <v>#REF!</v>
      </c>
      <c r="D3158" s="661" t="e">
        <f aca="false">IF(A3158="","",+B3158-C3158)</f>
        <v>#REF!</v>
      </c>
      <c r="E3158" s="662" t="e">
        <f aca="false">IF(A3158="","",IF(F3157="","",+E3157-F3157))</f>
        <v>#REF!</v>
      </c>
      <c r="F3158" s="662" t="e">
        <f aca="false">IF(A3158="","",IF(J3158="","",+J3158-H3158))</f>
        <v>#REF!</v>
      </c>
      <c r="G3158" s="662" t="e">
        <f aca="false">IF(A3158="","",IF(E3158="","",ROUND(+E3158*((1+B3158)^(1/12)-1),2)))</f>
        <v>#REF!</v>
      </c>
      <c r="H3158" s="662" t="e">
        <f aca="false">IF(A3158="","",IF(E3158="","",ROUND(+E3158*((1+D3158)^(1/12)-1),2)))</f>
        <v>#REF!</v>
      </c>
      <c r="I3158" s="662" t="e">
        <f aca="false">IF(A3158="","",+G3158-H3158)</f>
        <v>#REF!</v>
      </c>
      <c r="J3158" s="662" t="e">
        <f aca="false">IF(A3158="","",IF(#REF!="","",PMT((1+D3158)^(1/12)-1,(#REF!*12)-A3158+1,-E3158)))</f>
        <v>#REF!</v>
      </c>
    </row>
    <row r="3159" customFormat="false" ht="14.25" hidden="false" customHeight="false" outlineLevel="0" collapsed="false">
      <c r="A3159" s="660" t="e">
        <f aca="false">IF(A3158="","",IF(A3158=#REF!*12,"",+A3158+1))</f>
        <v>#REF!</v>
      </c>
      <c r="B3159" s="661" t="e">
        <f aca="false">IF(A3159="","",+B3158)</f>
        <v>#REF!</v>
      </c>
      <c r="C3159" s="661" t="e">
        <f aca="false">IF(A3159="","",IF(#REF!+'Plano Prestação Mensal Proposta'!A3159&gt;120,0,ROUND(IF(B3159&gt;0.045,(0.045*0.5),(0.5)*B3159),7)))</f>
        <v>#REF!</v>
      </c>
      <c r="D3159" s="661" t="e">
        <f aca="false">IF(A3159="","",+B3159-C3159)</f>
        <v>#REF!</v>
      </c>
      <c r="E3159" s="662" t="e">
        <f aca="false">IF(A3159="","",IF(F3158="","",+E3158-F3158))</f>
        <v>#REF!</v>
      </c>
      <c r="F3159" s="662" t="e">
        <f aca="false">IF(A3159="","",IF(J3159="","",+J3159-H3159))</f>
        <v>#REF!</v>
      </c>
      <c r="G3159" s="662" t="e">
        <f aca="false">IF(A3159="","",IF(E3159="","",ROUND(+E3159*((1+B3159)^(1/12)-1),2)))</f>
        <v>#REF!</v>
      </c>
      <c r="H3159" s="662" t="e">
        <f aca="false">IF(A3159="","",IF(E3159="","",ROUND(+E3159*((1+D3159)^(1/12)-1),2)))</f>
        <v>#REF!</v>
      </c>
      <c r="I3159" s="662" t="e">
        <f aca="false">IF(A3159="","",+G3159-H3159)</f>
        <v>#REF!</v>
      </c>
      <c r="J3159" s="662" t="e">
        <f aca="false">IF(A3159="","",IF(#REF!="","",PMT((1+D3159)^(1/12)-1,(#REF!*12)-A3159+1,-E3159)))</f>
        <v>#REF!</v>
      </c>
    </row>
    <row r="3160" customFormat="false" ht="14.25" hidden="false" customHeight="false" outlineLevel="0" collapsed="false">
      <c r="A3160" s="660" t="e">
        <f aca="false">IF(A3159="","",IF(A3159=#REF!*12,"",+A3159+1))</f>
        <v>#REF!</v>
      </c>
      <c r="B3160" s="661" t="e">
        <f aca="false">IF(A3160="","",+B3159)</f>
        <v>#REF!</v>
      </c>
      <c r="C3160" s="661" t="e">
        <f aca="false">IF(A3160="","",IF(#REF!+'Plano Prestação Mensal Proposta'!A3160&gt;120,0,ROUND(IF(B3160&gt;0.045,(0.045*0.5),(0.5)*B3160),7)))</f>
        <v>#REF!</v>
      </c>
      <c r="D3160" s="661" t="e">
        <f aca="false">IF(A3160="","",+B3160-C3160)</f>
        <v>#REF!</v>
      </c>
      <c r="E3160" s="662" t="e">
        <f aca="false">IF(A3160="","",IF(F3159="","",+E3159-F3159))</f>
        <v>#REF!</v>
      </c>
      <c r="F3160" s="662" t="e">
        <f aca="false">IF(A3160="","",IF(J3160="","",+J3160-H3160))</f>
        <v>#REF!</v>
      </c>
      <c r="G3160" s="662" t="e">
        <f aca="false">IF(A3160="","",IF(E3160="","",ROUND(+E3160*((1+B3160)^(1/12)-1),2)))</f>
        <v>#REF!</v>
      </c>
      <c r="H3160" s="662" t="e">
        <f aca="false">IF(A3160="","",IF(E3160="","",ROUND(+E3160*((1+D3160)^(1/12)-1),2)))</f>
        <v>#REF!</v>
      </c>
      <c r="I3160" s="662" t="e">
        <f aca="false">IF(A3160="","",+G3160-H3160)</f>
        <v>#REF!</v>
      </c>
      <c r="J3160" s="662" t="e">
        <f aca="false">IF(A3160="","",IF(#REF!="","",PMT((1+D3160)^(1/12)-1,(#REF!*12)-A3160+1,-E3160)))</f>
        <v>#REF!</v>
      </c>
    </row>
    <row r="3161" customFormat="false" ht="14.25" hidden="false" customHeight="false" outlineLevel="0" collapsed="false">
      <c r="A3161" s="660" t="e">
        <f aca="false">IF(A3160="","",IF(A3160=#REF!*12,"",+A3160+1))</f>
        <v>#REF!</v>
      </c>
      <c r="B3161" s="661" t="e">
        <f aca="false">IF(A3161="","",+B3160)</f>
        <v>#REF!</v>
      </c>
      <c r="C3161" s="661" t="e">
        <f aca="false">IF(A3161="","",IF(#REF!+'Plano Prestação Mensal Proposta'!A3161&gt;120,0,ROUND(IF(B3161&gt;0.045,(0.045*0.5),(0.5)*B3161),7)))</f>
        <v>#REF!</v>
      </c>
      <c r="D3161" s="661" t="e">
        <f aca="false">IF(A3161="","",+B3161-C3161)</f>
        <v>#REF!</v>
      </c>
      <c r="E3161" s="662" t="e">
        <f aca="false">IF(A3161="","",IF(F3160="","",+E3160-F3160))</f>
        <v>#REF!</v>
      </c>
      <c r="F3161" s="662" t="e">
        <f aca="false">IF(A3161="","",IF(J3161="","",+J3161-H3161))</f>
        <v>#REF!</v>
      </c>
      <c r="G3161" s="662" t="e">
        <f aca="false">IF(A3161="","",IF(E3161="","",ROUND(+E3161*((1+B3161)^(1/12)-1),2)))</f>
        <v>#REF!</v>
      </c>
      <c r="H3161" s="662" t="e">
        <f aca="false">IF(A3161="","",IF(E3161="","",ROUND(+E3161*((1+D3161)^(1/12)-1),2)))</f>
        <v>#REF!</v>
      </c>
      <c r="I3161" s="662" t="e">
        <f aca="false">IF(A3161="","",+G3161-H3161)</f>
        <v>#REF!</v>
      </c>
      <c r="J3161" s="662" t="e">
        <f aca="false">IF(A3161="","",IF(#REF!="","",PMT((1+D3161)^(1/12)-1,(#REF!*12)-A3161+1,-E3161)))</f>
        <v>#REF!</v>
      </c>
    </row>
    <row r="3162" customFormat="false" ht="14.25" hidden="false" customHeight="false" outlineLevel="0" collapsed="false">
      <c r="A3162" s="660" t="e">
        <f aca="false">IF(A3161="","",IF(A3161=#REF!*12,"",+A3161+1))</f>
        <v>#REF!</v>
      </c>
      <c r="B3162" s="661" t="e">
        <f aca="false">IF(A3162="","",+B3161)</f>
        <v>#REF!</v>
      </c>
      <c r="C3162" s="661" t="e">
        <f aca="false">IF(A3162="","",IF(#REF!+'Plano Prestação Mensal Proposta'!A3162&gt;120,0,ROUND(IF(B3162&gt;0.045,(0.045*0.5),(0.5)*B3162),7)))</f>
        <v>#REF!</v>
      </c>
      <c r="D3162" s="661" t="e">
        <f aca="false">IF(A3162="","",+B3162-C3162)</f>
        <v>#REF!</v>
      </c>
      <c r="E3162" s="662" t="e">
        <f aca="false">IF(A3162="","",IF(F3161="","",+E3161-F3161))</f>
        <v>#REF!</v>
      </c>
      <c r="F3162" s="662" t="e">
        <f aca="false">IF(A3162="","",IF(J3162="","",+J3162-H3162))</f>
        <v>#REF!</v>
      </c>
      <c r="G3162" s="662" t="e">
        <f aca="false">IF(A3162="","",IF(E3162="","",ROUND(+E3162*((1+B3162)^(1/12)-1),2)))</f>
        <v>#REF!</v>
      </c>
      <c r="H3162" s="662" t="e">
        <f aca="false">IF(A3162="","",IF(E3162="","",ROUND(+E3162*((1+D3162)^(1/12)-1),2)))</f>
        <v>#REF!</v>
      </c>
      <c r="I3162" s="662" t="e">
        <f aca="false">IF(A3162="","",+G3162-H3162)</f>
        <v>#REF!</v>
      </c>
      <c r="J3162" s="662" t="e">
        <f aca="false">IF(A3162="","",IF(#REF!="","",PMT((1+D3162)^(1/12)-1,(#REF!*12)-A3162+1,-E3162)))</f>
        <v>#REF!</v>
      </c>
    </row>
    <row r="3163" customFormat="false" ht="14.25" hidden="false" customHeight="false" outlineLevel="0" collapsed="false">
      <c r="A3163" s="660" t="e">
        <f aca="false">IF(A3162="","",IF(A3162=#REF!*12,"",+A3162+1))</f>
        <v>#REF!</v>
      </c>
      <c r="B3163" s="661" t="e">
        <f aca="false">IF(A3163="","",+B3162)</f>
        <v>#REF!</v>
      </c>
      <c r="C3163" s="661" t="e">
        <f aca="false">IF(A3163="","",IF(#REF!+'Plano Prestação Mensal Proposta'!A3163&gt;120,0,ROUND(IF(B3163&gt;0.045,(0.045*0.5),(0.5)*B3163),7)))</f>
        <v>#REF!</v>
      </c>
      <c r="D3163" s="661" t="e">
        <f aca="false">IF(A3163="","",+B3163-C3163)</f>
        <v>#REF!</v>
      </c>
      <c r="E3163" s="662" t="e">
        <f aca="false">IF(A3163="","",IF(F3162="","",+E3162-F3162))</f>
        <v>#REF!</v>
      </c>
      <c r="F3163" s="662" t="e">
        <f aca="false">IF(A3163="","",IF(J3163="","",+J3163-H3163))</f>
        <v>#REF!</v>
      </c>
      <c r="G3163" s="662" t="e">
        <f aca="false">IF(A3163="","",IF(E3163="","",ROUND(+E3163*((1+B3163)^(1/12)-1),2)))</f>
        <v>#REF!</v>
      </c>
      <c r="H3163" s="662" t="e">
        <f aca="false">IF(A3163="","",IF(E3163="","",ROUND(+E3163*((1+D3163)^(1/12)-1),2)))</f>
        <v>#REF!</v>
      </c>
      <c r="I3163" s="662" t="e">
        <f aca="false">IF(A3163="","",+G3163-H3163)</f>
        <v>#REF!</v>
      </c>
      <c r="J3163" s="662" t="e">
        <f aca="false">IF(A3163="","",IF(#REF!="","",PMT((1+D3163)^(1/12)-1,(#REF!*12)-A3163+1,-E3163)))</f>
        <v>#REF!</v>
      </c>
    </row>
    <row r="3164" customFormat="false" ht="14.25" hidden="false" customHeight="false" outlineLevel="0" collapsed="false">
      <c r="A3164" s="660" t="e">
        <f aca="false">IF(A3163="","",IF(A3163=#REF!*12,"",+A3163+1))</f>
        <v>#REF!</v>
      </c>
      <c r="B3164" s="661" t="e">
        <f aca="false">IF(A3164="","",+B3163)</f>
        <v>#REF!</v>
      </c>
      <c r="C3164" s="661" t="e">
        <f aca="false">IF(A3164="","",IF(#REF!+'Plano Prestação Mensal Proposta'!A3164&gt;120,0,ROUND(IF(B3164&gt;0.045,(0.045*0.5),(0.5)*B3164),7)))</f>
        <v>#REF!</v>
      </c>
      <c r="D3164" s="661" t="e">
        <f aca="false">IF(A3164="","",+B3164-C3164)</f>
        <v>#REF!</v>
      </c>
      <c r="E3164" s="662" t="e">
        <f aca="false">IF(A3164="","",IF(F3163="","",+E3163-F3163))</f>
        <v>#REF!</v>
      </c>
      <c r="F3164" s="662" t="e">
        <f aca="false">IF(A3164="","",IF(J3164="","",+J3164-H3164))</f>
        <v>#REF!</v>
      </c>
      <c r="G3164" s="662" t="e">
        <f aca="false">IF(A3164="","",IF(E3164="","",ROUND(+E3164*((1+B3164)^(1/12)-1),2)))</f>
        <v>#REF!</v>
      </c>
      <c r="H3164" s="662" t="e">
        <f aca="false">IF(A3164="","",IF(E3164="","",ROUND(+E3164*((1+D3164)^(1/12)-1),2)))</f>
        <v>#REF!</v>
      </c>
      <c r="I3164" s="662" t="e">
        <f aca="false">IF(A3164="","",+G3164-H3164)</f>
        <v>#REF!</v>
      </c>
      <c r="J3164" s="662" t="e">
        <f aca="false">IF(A3164="","",IF(#REF!="","",PMT((1+D3164)^(1/12)-1,(#REF!*12)-A3164+1,-E3164)))</f>
        <v>#REF!</v>
      </c>
    </row>
    <row r="3165" customFormat="false" ht="14.25" hidden="false" customHeight="false" outlineLevel="0" collapsed="false">
      <c r="A3165" s="660" t="e">
        <f aca="false">IF(A3164="","",IF(A3164=#REF!*12,"",+A3164+1))</f>
        <v>#REF!</v>
      </c>
      <c r="B3165" s="661" t="e">
        <f aca="false">IF(A3165="","",+B3164)</f>
        <v>#REF!</v>
      </c>
      <c r="C3165" s="661" t="e">
        <f aca="false">IF(A3165="","",IF(#REF!+'Plano Prestação Mensal Proposta'!A3165&gt;120,0,ROUND(IF(B3165&gt;0.045,(0.045*0.5),(0.5)*B3165),7)))</f>
        <v>#REF!</v>
      </c>
      <c r="D3165" s="661" t="e">
        <f aca="false">IF(A3165="","",+B3165-C3165)</f>
        <v>#REF!</v>
      </c>
      <c r="E3165" s="662" t="e">
        <f aca="false">IF(A3165="","",IF(F3164="","",+E3164-F3164))</f>
        <v>#REF!</v>
      </c>
      <c r="F3165" s="662" t="e">
        <f aca="false">IF(A3165="","",IF(J3165="","",+J3165-H3165))</f>
        <v>#REF!</v>
      </c>
      <c r="G3165" s="662" t="e">
        <f aca="false">IF(A3165="","",IF(E3165="","",ROUND(+E3165*((1+B3165)^(1/12)-1),2)))</f>
        <v>#REF!</v>
      </c>
      <c r="H3165" s="662" t="e">
        <f aca="false">IF(A3165="","",IF(E3165="","",ROUND(+E3165*((1+D3165)^(1/12)-1),2)))</f>
        <v>#REF!</v>
      </c>
      <c r="I3165" s="662" t="e">
        <f aca="false">IF(A3165="","",+G3165-H3165)</f>
        <v>#REF!</v>
      </c>
      <c r="J3165" s="662" t="e">
        <f aca="false">IF(A3165="","",IF(#REF!="","",PMT((1+D3165)^(1/12)-1,(#REF!*12)-A3165+1,-E3165)))</f>
        <v>#REF!</v>
      </c>
    </row>
    <row r="3166" customFormat="false" ht="14.25" hidden="false" customHeight="false" outlineLevel="0" collapsed="false">
      <c r="A3166" s="660" t="e">
        <f aca="false">IF(A3165="","",IF(A3165=#REF!*12,"",+A3165+1))</f>
        <v>#REF!</v>
      </c>
      <c r="B3166" s="661" t="e">
        <f aca="false">IF(A3166="","",+B3165)</f>
        <v>#REF!</v>
      </c>
      <c r="C3166" s="661" t="e">
        <f aca="false">IF(A3166="","",IF(#REF!+'Plano Prestação Mensal Proposta'!A3166&gt;120,0,ROUND(IF(B3166&gt;0.045,(0.045*0.5),(0.5)*B3166),7)))</f>
        <v>#REF!</v>
      </c>
      <c r="D3166" s="661" t="e">
        <f aca="false">IF(A3166="","",+B3166-C3166)</f>
        <v>#REF!</v>
      </c>
      <c r="E3166" s="662" t="e">
        <f aca="false">IF(A3166="","",IF(F3165="","",+E3165-F3165))</f>
        <v>#REF!</v>
      </c>
      <c r="F3166" s="662" t="e">
        <f aca="false">IF(A3166="","",IF(J3166="","",+J3166-H3166))</f>
        <v>#REF!</v>
      </c>
      <c r="G3166" s="662" t="e">
        <f aca="false">IF(A3166="","",IF(E3166="","",ROUND(+E3166*((1+B3166)^(1/12)-1),2)))</f>
        <v>#REF!</v>
      </c>
      <c r="H3166" s="662" t="e">
        <f aca="false">IF(A3166="","",IF(E3166="","",ROUND(+E3166*((1+D3166)^(1/12)-1),2)))</f>
        <v>#REF!</v>
      </c>
      <c r="I3166" s="662" t="e">
        <f aca="false">IF(A3166="","",+G3166-H3166)</f>
        <v>#REF!</v>
      </c>
      <c r="J3166" s="662" t="e">
        <f aca="false">IF(A3166="","",IF(#REF!="","",PMT((1+D3166)^(1/12)-1,(#REF!*12)-A3166+1,-E3166)))</f>
        <v>#REF!</v>
      </c>
    </row>
    <row r="3167" customFormat="false" ht="14.25" hidden="false" customHeight="false" outlineLevel="0" collapsed="false">
      <c r="A3167" s="660" t="e">
        <f aca="false">IF(A3166="","",IF(A3166=#REF!*12,"",+A3166+1))</f>
        <v>#REF!</v>
      </c>
      <c r="B3167" s="661" t="e">
        <f aca="false">IF(A3167="","",+B3166)</f>
        <v>#REF!</v>
      </c>
      <c r="C3167" s="661" t="e">
        <f aca="false">IF(A3167="","",IF(#REF!+'Plano Prestação Mensal Proposta'!A3167&gt;120,0,ROUND(IF(B3167&gt;0.045,(0.045*0.5),(0.5)*B3167),7)))</f>
        <v>#REF!</v>
      </c>
      <c r="D3167" s="661" t="e">
        <f aca="false">IF(A3167="","",+B3167-C3167)</f>
        <v>#REF!</v>
      </c>
      <c r="E3167" s="662" t="e">
        <f aca="false">IF(A3167="","",IF(F3166="","",+E3166-F3166))</f>
        <v>#REF!</v>
      </c>
      <c r="F3167" s="662" t="e">
        <f aca="false">IF(A3167="","",IF(J3167="","",+J3167-H3167))</f>
        <v>#REF!</v>
      </c>
      <c r="G3167" s="662" t="e">
        <f aca="false">IF(A3167="","",IF(E3167="","",ROUND(+E3167*((1+B3167)^(1/12)-1),2)))</f>
        <v>#REF!</v>
      </c>
      <c r="H3167" s="662" t="e">
        <f aca="false">IF(A3167="","",IF(E3167="","",ROUND(+E3167*((1+D3167)^(1/12)-1),2)))</f>
        <v>#REF!</v>
      </c>
      <c r="I3167" s="662" t="e">
        <f aca="false">IF(A3167="","",+G3167-H3167)</f>
        <v>#REF!</v>
      </c>
      <c r="J3167" s="662" t="e">
        <f aca="false">IF(A3167="","",IF(#REF!="","",PMT((1+D3167)^(1/12)-1,(#REF!*12)-A3167+1,-E3167)))</f>
        <v>#REF!</v>
      </c>
    </row>
    <row r="3168" customFormat="false" ht="14.25" hidden="false" customHeight="false" outlineLevel="0" collapsed="false">
      <c r="A3168" s="660" t="e">
        <f aca="false">IF(A3167="","",IF(A3167=#REF!*12,"",+A3167+1))</f>
        <v>#REF!</v>
      </c>
      <c r="B3168" s="661" t="e">
        <f aca="false">IF(A3168="","",+B3167)</f>
        <v>#REF!</v>
      </c>
      <c r="C3168" s="661" t="e">
        <f aca="false">IF(A3168="","",IF(#REF!+'Plano Prestação Mensal Proposta'!A3168&gt;120,0,ROUND(IF(B3168&gt;0.045,(0.045*0.5),(0.5)*B3168),7)))</f>
        <v>#REF!</v>
      </c>
      <c r="D3168" s="661" t="e">
        <f aca="false">IF(A3168="","",+B3168-C3168)</f>
        <v>#REF!</v>
      </c>
      <c r="E3168" s="662" t="e">
        <f aca="false">IF(A3168="","",IF(F3167="","",+E3167-F3167))</f>
        <v>#REF!</v>
      </c>
      <c r="F3168" s="662" t="e">
        <f aca="false">IF(A3168="","",IF(J3168="","",+J3168-H3168))</f>
        <v>#REF!</v>
      </c>
      <c r="G3168" s="662" t="e">
        <f aca="false">IF(A3168="","",IF(E3168="","",ROUND(+E3168*((1+B3168)^(1/12)-1),2)))</f>
        <v>#REF!</v>
      </c>
      <c r="H3168" s="662" t="e">
        <f aca="false">IF(A3168="","",IF(E3168="","",ROUND(+E3168*((1+D3168)^(1/12)-1),2)))</f>
        <v>#REF!</v>
      </c>
      <c r="I3168" s="662" t="e">
        <f aca="false">IF(A3168="","",+G3168-H3168)</f>
        <v>#REF!</v>
      </c>
      <c r="J3168" s="662" t="e">
        <f aca="false">IF(A3168="","",IF(#REF!="","",PMT((1+D3168)^(1/12)-1,(#REF!*12)-A3168+1,-E3168)))</f>
        <v>#REF!</v>
      </c>
    </row>
    <row r="3169" customFormat="false" ht="14.25" hidden="false" customHeight="false" outlineLevel="0" collapsed="false">
      <c r="A3169" s="660" t="e">
        <f aca="false">IF(A3168="","",IF(A3168=#REF!*12,"",+A3168+1))</f>
        <v>#REF!</v>
      </c>
      <c r="B3169" s="661" t="e">
        <f aca="false">IF(A3169="","",+B3168)</f>
        <v>#REF!</v>
      </c>
      <c r="C3169" s="661" t="e">
        <f aca="false">IF(A3169="","",IF(#REF!+'Plano Prestação Mensal Proposta'!A3169&gt;120,0,ROUND(IF(B3169&gt;0.045,(0.045*0.5),(0.5)*B3169),7)))</f>
        <v>#REF!</v>
      </c>
      <c r="D3169" s="661" t="e">
        <f aca="false">IF(A3169="","",+B3169-C3169)</f>
        <v>#REF!</v>
      </c>
      <c r="E3169" s="662" t="e">
        <f aca="false">IF(A3169="","",IF(F3168="","",+E3168-F3168))</f>
        <v>#REF!</v>
      </c>
      <c r="F3169" s="662" t="e">
        <f aca="false">IF(A3169="","",IF(J3169="","",+J3169-H3169))</f>
        <v>#REF!</v>
      </c>
      <c r="G3169" s="662" t="e">
        <f aca="false">IF(A3169="","",IF(E3169="","",ROUND(+E3169*((1+B3169)^(1/12)-1),2)))</f>
        <v>#REF!</v>
      </c>
      <c r="H3169" s="662" t="e">
        <f aca="false">IF(A3169="","",IF(E3169="","",ROUND(+E3169*((1+D3169)^(1/12)-1),2)))</f>
        <v>#REF!</v>
      </c>
      <c r="I3169" s="662" t="e">
        <f aca="false">IF(A3169="","",+G3169-H3169)</f>
        <v>#REF!</v>
      </c>
      <c r="J3169" s="662" t="e">
        <f aca="false">IF(A3169="","",IF(#REF!="","",PMT((1+D3169)^(1/12)-1,(#REF!*12)-A3169+1,-E3169)))</f>
        <v>#REF!</v>
      </c>
    </row>
    <row r="3170" customFormat="false" ht="14.25" hidden="false" customHeight="false" outlineLevel="0" collapsed="false">
      <c r="A3170" s="660" t="e">
        <f aca="false">IF(A3169="","",IF(A3169=#REF!*12,"",+A3169+1))</f>
        <v>#REF!</v>
      </c>
      <c r="B3170" s="661" t="e">
        <f aca="false">IF(A3170="","",+B3169)</f>
        <v>#REF!</v>
      </c>
      <c r="C3170" s="661" t="e">
        <f aca="false">IF(A3170="","",IF(#REF!+'Plano Prestação Mensal Proposta'!A3170&gt;120,0,ROUND(IF(B3170&gt;0.045,(0.045*0.5),(0.5)*B3170),7)))</f>
        <v>#REF!</v>
      </c>
      <c r="D3170" s="661" t="e">
        <f aca="false">IF(A3170="","",+B3170-C3170)</f>
        <v>#REF!</v>
      </c>
      <c r="E3170" s="662" t="e">
        <f aca="false">IF(A3170="","",IF(F3169="","",+E3169-F3169))</f>
        <v>#REF!</v>
      </c>
      <c r="F3170" s="662" t="e">
        <f aca="false">IF(A3170="","",IF(J3170="","",+J3170-H3170))</f>
        <v>#REF!</v>
      </c>
      <c r="G3170" s="662" t="e">
        <f aca="false">IF(A3170="","",IF(E3170="","",ROUND(+E3170*((1+B3170)^(1/12)-1),2)))</f>
        <v>#REF!</v>
      </c>
      <c r="H3170" s="662" t="e">
        <f aca="false">IF(A3170="","",IF(E3170="","",ROUND(+E3170*((1+D3170)^(1/12)-1),2)))</f>
        <v>#REF!</v>
      </c>
      <c r="I3170" s="662" t="e">
        <f aca="false">IF(A3170="","",+G3170-H3170)</f>
        <v>#REF!</v>
      </c>
      <c r="J3170" s="662" t="e">
        <f aca="false">IF(A3170="","",IF(#REF!="","",PMT((1+D3170)^(1/12)-1,(#REF!*12)-A3170+1,-E3170)))</f>
        <v>#REF!</v>
      </c>
    </row>
    <row r="3171" customFormat="false" ht="14.25" hidden="false" customHeight="false" outlineLevel="0" collapsed="false">
      <c r="A3171" s="660" t="e">
        <f aca="false">IF(A3170="","",IF(A3170=#REF!*12,"",+A3170+1))</f>
        <v>#REF!</v>
      </c>
      <c r="B3171" s="661" t="e">
        <f aca="false">IF(A3171="","",+B3170)</f>
        <v>#REF!</v>
      </c>
      <c r="C3171" s="661" t="e">
        <f aca="false">IF(A3171="","",IF(#REF!+'Plano Prestação Mensal Proposta'!A3171&gt;120,0,ROUND(IF(B3171&gt;0.045,(0.045*0.5),(0.5)*B3171),7)))</f>
        <v>#REF!</v>
      </c>
      <c r="D3171" s="661" t="e">
        <f aca="false">IF(A3171="","",+B3171-C3171)</f>
        <v>#REF!</v>
      </c>
      <c r="E3171" s="662" t="e">
        <f aca="false">IF(A3171="","",IF(F3170="","",+E3170-F3170))</f>
        <v>#REF!</v>
      </c>
      <c r="F3171" s="662" t="e">
        <f aca="false">IF(A3171="","",IF(J3171="","",+J3171-H3171))</f>
        <v>#REF!</v>
      </c>
      <c r="G3171" s="662" t="e">
        <f aca="false">IF(A3171="","",IF(E3171="","",ROUND(+E3171*((1+B3171)^(1/12)-1),2)))</f>
        <v>#REF!</v>
      </c>
      <c r="H3171" s="662" t="e">
        <f aca="false">IF(A3171="","",IF(E3171="","",ROUND(+E3171*((1+D3171)^(1/12)-1),2)))</f>
        <v>#REF!</v>
      </c>
      <c r="I3171" s="662" t="e">
        <f aca="false">IF(A3171="","",+G3171-H3171)</f>
        <v>#REF!</v>
      </c>
      <c r="J3171" s="662" t="e">
        <f aca="false">IF(A3171="","",IF(#REF!="","",PMT((1+D3171)^(1/12)-1,(#REF!*12)-A3171+1,-E3171)))</f>
        <v>#REF!</v>
      </c>
    </row>
    <row r="3172" customFormat="false" ht="14.25" hidden="false" customHeight="false" outlineLevel="0" collapsed="false">
      <c r="A3172" s="660" t="e">
        <f aca="false">IF(A3171="","",IF(A3171=#REF!*12,"",+A3171+1))</f>
        <v>#REF!</v>
      </c>
      <c r="B3172" s="661" t="e">
        <f aca="false">IF(A3172="","",+B3171)</f>
        <v>#REF!</v>
      </c>
      <c r="C3172" s="661" t="e">
        <f aca="false">IF(A3172="","",IF(#REF!+'Plano Prestação Mensal Proposta'!A3172&gt;120,0,ROUND(IF(B3172&gt;0.045,(0.045*0.5),(0.5)*B3172),7)))</f>
        <v>#REF!</v>
      </c>
      <c r="D3172" s="661" t="e">
        <f aca="false">IF(A3172="","",+B3172-C3172)</f>
        <v>#REF!</v>
      </c>
      <c r="E3172" s="662" t="e">
        <f aca="false">IF(A3172="","",IF(F3171="","",+E3171-F3171))</f>
        <v>#REF!</v>
      </c>
      <c r="F3172" s="662" t="e">
        <f aca="false">IF(A3172="","",IF(J3172="","",+J3172-H3172))</f>
        <v>#REF!</v>
      </c>
      <c r="G3172" s="662" t="e">
        <f aca="false">IF(A3172="","",IF(E3172="","",ROUND(+E3172*((1+B3172)^(1/12)-1),2)))</f>
        <v>#REF!</v>
      </c>
      <c r="H3172" s="662" t="e">
        <f aca="false">IF(A3172="","",IF(E3172="","",ROUND(+E3172*((1+D3172)^(1/12)-1),2)))</f>
        <v>#REF!</v>
      </c>
      <c r="I3172" s="662" t="e">
        <f aca="false">IF(A3172="","",+G3172-H3172)</f>
        <v>#REF!</v>
      </c>
      <c r="J3172" s="662" t="e">
        <f aca="false">IF(A3172="","",IF(#REF!="","",PMT((1+D3172)^(1/12)-1,(#REF!*12)-A3172+1,-E3172)))</f>
        <v>#REF!</v>
      </c>
    </row>
    <row r="3173" customFormat="false" ht="14.25" hidden="false" customHeight="false" outlineLevel="0" collapsed="false">
      <c r="A3173" s="660" t="e">
        <f aca="false">IF(A3172="","",IF(A3172=#REF!*12,"",+A3172+1))</f>
        <v>#REF!</v>
      </c>
      <c r="B3173" s="661" t="e">
        <f aca="false">IF(A3173="","",+B3172)</f>
        <v>#REF!</v>
      </c>
      <c r="C3173" s="661" t="e">
        <f aca="false">IF(A3173="","",IF(#REF!+'Plano Prestação Mensal Proposta'!A3173&gt;120,0,ROUND(IF(B3173&gt;0.045,(0.045*0.5),(0.5)*B3173),7)))</f>
        <v>#REF!</v>
      </c>
      <c r="D3173" s="661" t="e">
        <f aca="false">IF(A3173="","",+B3173-C3173)</f>
        <v>#REF!</v>
      </c>
      <c r="E3173" s="662" t="e">
        <f aca="false">IF(A3173="","",IF(F3172="","",+E3172-F3172))</f>
        <v>#REF!</v>
      </c>
      <c r="F3173" s="662" t="e">
        <f aca="false">IF(A3173="","",IF(J3173="","",+J3173-H3173))</f>
        <v>#REF!</v>
      </c>
      <c r="G3173" s="662" t="e">
        <f aca="false">IF(A3173="","",IF(E3173="","",ROUND(+E3173*((1+B3173)^(1/12)-1),2)))</f>
        <v>#REF!</v>
      </c>
      <c r="H3173" s="662" t="e">
        <f aca="false">IF(A3173="","",IF(E3173="","",ROUND(+E3173*((1+D3173)^(1/12)-1),2)))</f>
        <v>#REF!</v>
      </c>
      <c r="I3173" s="662" t="e">
        <f aca="false">IF(A3173="","",+G3173-H3173)</f>
        <v>#REF!</v>
      </c>
      <c r="J3173" s="662" t="e">
        <f aca="false">IF(A3173="","",IF(#REF!="","",PMT((1+D3173)^(1/12)-1,(#REF!*12)-A3173+1,-E3173)))</f>
        <v>#REF!</v>
      </c>
    </row>
    <row r="3174" customFormat="false" ht="14.25" hidden="false" customHeight="false" outlineLevel="0" collapsed="false">
      <c r="A3174" s="660" t="e">
        <f aca="false">IF(A3173="","",IF(A3173=#REF!*12,"",+A3173+1))</f>
        <v>#REF!</v>
      </c>
      <c r="B3174" s="661" t="e">
        <f aca="false">IF(A3174="","",+B3173)</f>
        <v>#REF!</v>
      </c>
      <c r="C3174" s="661" t="e">
        <f aca="false">IF(A3174="","",IF(#REF!+'Plano Prestação Mensal Proposta'!A3174&gt;120,0,ROUND(IF(B3174&gt;0.045,(0.045*0.5),(0.5)*B3174),7)))</f>
        <v>#REF!</v>
      </c>
      <c r="D3174" s="661" t="e">
        <f aca="false">IF(A3174="","",+B3174-C3174)</f>
        <v>#REF!</v>
      </c>
      <c r="E3174" s="662" t="e">
        <f aca="false">IF(A3174="","",IF(F3173="","",+E3173-F3173))</f>
        <v>#REF!</v>
      </c>
      <c r="F3174" s="662" t="e">
        <f aca="false">IF(A3174="","",IF(J3174="","",+J3174-H3174))</f>
        <v>#REF!</v>
      </c>
      <c r="G3174" s="662" t="e">
        <f aca="false">IF(A3174="","",IF(E3174="","",ROUND(+E3174*((1+B3174)^(1/12)-1),2)))</f>
        <v>#REF!</v>
      </c>
      <c r="H3174" s="662" t="e">
        <f aca="false">IF(A3174="","",IF(E3174="","",ROUND(+E3174*((1+D3174)^(1/12)-1),2)))</f>
        <v>#REF!</v>
      </c>
      <c r="I3174" s="662" t="e">
        <f aca="false">IF(A3174="","",+G3174-H3174)</f>
        <v>#REF!</v>
      </c>
      <c r="J3174" s="662" t="e">
        <f aca="false">IF(A3174="","",IF(#REF!="","",PMT((1+D3174)^(1/12)-1,(#REF!*12)-A3174+1,-E3174)))</f>
        <v>#REF!</v>
      </c>
    </row>
    <row r="3175" customFormat="false" ht="14.25" hidden="false" customHeight="false" outlineLevel="0" collapsed="false">
      <c r="A3175" s="660" t="e">
        <f aca="false">IF(A3174="","",IF(A3174=#REF!*12,"",+A3174+1))</f>
        <v>#REF!</v>
      </c>
      <c r="B3175" s="661" t="e">
        <f aca="false">IF(A3175="","",+B3174)</f>
        <v>#REF!</v>
      </c>
      <c r="C3175" s="661" t="e">
        <f aca="false">IF(A3175="","",IF(#REF!+'Plano Prestação Mensal Proposta'!A3175&gt;120,0,ROUND(IF(B3175&gt;0.045,(0.045*0.5),(0.5)*B3175),7)))</f>
        <v>#REF!</v>
      </c>
      <c r="D3175" s="661" t="e">
        <f aca="false">IF(A3175="","",+B3175-C3175)</f>
        <v>#REF!</v>
      </c>
      <c r="E3175" s="662" t="e">
        <f aca="false">IF(A3175="","",IF(F3174="","",+E3174-F3174))</f>
        <v>#REF!</v>
      </c>
      <c r="F3175" s="662" t="e">
        <f aca="false">IF(A3175="","",IF(J3175="","",+J3175-H3175))</f>
        <v>#REF!</v>
      </c>
      <c r="G3175" s="662" t="e">
        <f aca="false">IF(A3175="","",IF(E3175="","",ROUND(+E3175*((1+B3175)^(1/12)-1),2)))</f>
        <v>#REF!</v>
      </c>
      <c r="H3175" s="662" t="e">
        <f aca="false">IF(A3175="","",IF(E3175="","",ROUND(+E3175*((1+D3175)^(1/12)-1),2)))</f>
        <v>#REF!</v>
      </c>
      <c r="I3175" s="662" t="e">
        <f aca="false">IF(A3175="","",+G3175-H3175)</f>
        <v>#REF!</v>
      </c>
      <c r="J3175" s="662" t="e">
        <f aca="false">IF(A3175="","",IF(#REF!="","",PMT((1+D3175)^(1/12)-1,(#REF!*12)-A3175+1,-E3175)))</f>
        <v>#REF!</v>
      </c>
    </row>
    <row r="3176" customFormat="false" ht="14.25" hidden="false" customHeight="false" outlineLevel="0" collapsed="false">
      <c r="A3176" s="660" t="e">
        <f aca="false">IF(A3175="","",IF(A3175=#REF!*12,"",+A3175+1))</f>
        <v>#REF!</v>
      </c>
      <c r="B3176" s="661" t="e">
        <f aca="false">IF(A3176="","",+B3175)</f>
        <v>#REF!</v>
      </c>
      <c r="C3176" s="661" t="e">
        <f aca="false">IF(A3176="","",IF(#REF!+'Plano Prestação Mensal Proposta'!A3176&gt;120,0,ROUND(IF(B3176&gt;0.045,(0.045*0.5),(0.5)*B3176),7)))</f>
        <v>#REF!</v>
      </c>
      <c r="D3176" s="661" t="e">
        <f aca="false">IF(A3176="","",+B3176-C3176)</f>
        <v>#REF!</v>
      </c>
      <c r="E3176" s="662" t="e">
        <f aca="false">IF(A3176="","",IF(F3175="","",+E3175-F3175))</f>
        <v>#REF!</v>
      </c>
      <c r="F3176" s="662" t="e">
        <f aca="false">IF(A3176="","",IF(J3176="","",+J3176-H3176))</f>
        <v>#REF!</v>
      </c>
      <c r="G3176" s="662" t="e">
        <f aca="false">IF(A3176="","",IF(E3176="","",ROUND(+E3176*((1+B3176)^(1/12)-1),2)))</f>
        <v>#REF!</v>
      </c>
      <c r="H3176" s="662" t="e">
        <f aca="false">IF(A3176="","",IF(E3176="","",ROUND(+E3176*((1+D3176)^(1/12)-1),2)))</f>
        <v>#REF!</v>
      </c>
      <c r="I3176" s="662" t="e">
        <f aca="false">IF(A3176="","",+G3176-H3176)</f>
        <v>#REF!</v>
      </c>
      <c r="J3176" s="662" t="e">
        <f aca="false">IF(A3176="","",IF(#REF!="","",PMT((1+D3176)^(1/12)-1,(#REF!*12)-A3176+1,-E3176)))</f>
        <v>#REF!</v>
      </c>
    </row>
    <row r="3177" customFormat="false" ht="14.25" hidden="false" customHeight="false" outlineLevel="0" collapsed="false">
      <c r="A3177" s="660" t="e">
        <f aca="false">IF(A3176="","",IF(A3176=#REF!*12,"",+A3176+1))</f>
        <v>#REF!</v>
      </c>
      <c r="B3177" s="661" t="e">
        <f aca="false">IF(A3177="","",+B3176)</f>
        <v>#REF!</v>
      </c>
      <c r="C3177" s="661" t="e">
        <f aca="false">IF(A3177="","",IF(#REF!+'Plano Prestação Mensal Proposta'!A3177&gt;120,0,ROUND(IF(B3177&gt;0.045,(0.045*0.5),(0.5)*B3177),7)))</f>
        <v>#REF!</v>
      </c>
      <c r="D3177" s="661" t="e">
        <f aca="false">IF(A3177="","",+B3177-C3177)</f>
        <v>#REF!</v>
      </c>
      <c r="E3177" s="662" t="e">
        <f aca="false">IF(A3177="","",IF(F3176="","",+E3176-F3176))</f>
        <v>#REF!</v>
      </c>
      <c r="F3177" s="662" t="e">
        <f aca="false">IF(A3177="","",IF(J3177="","",+J3177-H3177))</f>
        <v>#REF!</v>
      </c>
      <c r="G3177" s="662" t="e">
        <f aca="false">IF(A3177="","",IF(E3177="","",ROUND(+E3177*((1+B3177)^(1/12)-1),2)))</f>
        <v>#REF!</v>
      </c>
      <c r="H3177" s="662" t="e">
        <f aca="false">IF(A3177="","",IF(E3177="","",ROUND(+E3177*((1+D3177)^(1/12)-1),2)))</f>
        <v>#REF!</v>
      </c>
      <c r="I3177" s="662" t="e">
        <f aca="false">IF(A3177="","",+G3177-H3177)</f>
        <v>#REF!</v>
      </c>
      <c r="J3177" s="662" t="e">
        <f aca="false">IF(A3177="","",IF(#REF!="","",PMT((1+D3177)^(1/12)-1,(#REF!*12)-A3177+1,-E3177)))</f>
        <v>#REF!</v>
      </c>
    </row>
    <row r="3178" customFormat="false" ht="14.25" hidden="false" customHeight="false" outlineLevel="0" collapsed="false">
      <c r="A3178" s="660" t="e">
        <f aca="false">IF(A3177="","",IF(A3177=#REF!*12,"",+A3177+1))</f>
        <v>#REF!</v>
      </c>
      <c r="B3178" s="661" t="e">
        <f aca="false">IF(A3178="","",+B3177)</f>
        <v>#REF!</v>
      </c>
      <c r="C3178" s="661" t="e">
        <f aca="false">IF(A3178="","",IF(#REF!+'Plano Prestação Mensal Proposta'!A3178&gt;120,0,ROUND(IF(B3178&gt;0.045,(0.045*0.5),(0.5)*B3178),7)))</f>
        <v>#REF!</v>
      </c>
      <c r="D3178" s="661" t="e">
        <f aca="false">IF(A3178="","",+B3178-C3178)</f>
        <v>#REF!</v>
      </c>
      <c r="E3178" s="662" t="e">
        <f aca="false">IF(A3178="","",IF(F3177="","",+E3177-F3177))</f>
        <v>#REF!</v>
      </c>
      <c r="F3178" s="662" t="e">
        <f aca="false">IF(A3178="","",IF(J3178="","",+J3178-H3178))</f>
        <v>#REF!</v>
      </c>
      <c r="G3178" s="662" t="e">
        <f aca="false">IF(A3178="","",IF(E3178="","",ROUND(+E3178*((1+B3178)^(1/12)-1),2)))</f>
        <v>#REF!</v>
      </c>
      <c r="H3178" s="662" t="e">
        <f aca="false">IF(A3178="","",IF(E3178="","",ROUND(+E3178*((1+D3178)^(1/12)-1),2)))</f>
        <v>#REF!</v>
      </c>
      <c r="I3178" s="662" t="e">
        <f aca="false">IF(A3178="","",+G3178-H3178)</f>
        <v>#REF!</v>
      </c>
      <c r="J3178" s="662" t="e">
        <f aca="false">IF(A3178="","",IF(#REF!="","",PMT((1+D3178)^(1/12)-1,(#REF!*12)-A3178+1,-E3178)))</f>
        <v>#REF!</v>
      </c>
    </row>
    <row r="3179" customFormat="false" ht="14.25" hidden="false" customHeight="false" outlineLevel="0" collapsed="false">
      <c r="A3179" s="660" t="e">
        <f aca="false">IF(A3178="","",IF(A3178=#REF!*12,"",+A3178+1))</f>
        <v>#REF!</v>
      </c>
      <c r="B3179" s="661" t="e">
        <f aca="false">IF(A3179="","",+B3178)</f>
        <v>#REF!</v>
      </c>
      <c r="C3179" s="661" t="e">
        <f aca="false">IF(A3179="","",IF(#REF!+'Plano Prestação Mensal Proposta'!A3179&gt;120,0,ROUND(IF(B3179&gt;0.045,(0.045*0.5),(0.5)*B3179),7)))</f>
        <v>#REF!</v>
      </c>
      <c r="D3179" s="661" t="e">
        <f aca="false">IF(A3179="","",+B3179-C3179)</f>
        <v>#REF!</v>
      </c>
      <c r="E3179" s="662" t="e">
        <f aca="false">IF(A3179="","",IF(F3178="","",+E3178-F3178))</f>
        <v>#REF!</v>
      </c>
      <c r="F3179" s="662" t="e">
        <f aca="false">IF(A3179="","",IF(J3179="","",+J3179-H3179))</f>
        <v>#REF!</v>
      </c>
      <c r="G3179" s="662" t="e">
        <f aca="false">IF(A3179="","",IF(E3179="","",ROUND(+E3179*((1+B3179)^(1/12)-1),2)))</f>
        <v>#REF!</v>
      </c>
      <c r="H3179" s="662" t="e">
        <f aca="false">IF(A3179="","",IF(E3179="","",ROUND(+E3179*((1+D3179)^(1/12)-1),2)))</f>
        <v>#REF!</v>
      </c>
      <c r="I3179" s="662" t="e">
        <f aca="false">IF(A3179="","",+G3179-H3179)</f>
        <v>#REF!</v>
      </c>
      <c r="J3179" s="662" t="e">
        <f aca="false">IF(A3179="","",IF(#REF!="","",PMT((1+D3179)^(1/12)-1,(#REF!*12)-A3179+1,-E3179)))</f>
        <v>#REF!</v>
      </c>
    </row>
    <row r="3180" customFormat="false" ht="14.25" hidden="false" customHeight="false" outlineLevel="0" collapsed="false">
      <c r="A3180" s="660" t="e">
        <f aca="false">IF(A3179="","",IF(A3179=#REF!*12,"",+A3179+1))</f>
        <v>#REF!</v>
      </c>
      <c r="B3180" s="661" t="e">
        <f aca="false">IF(A3180="","",+B3179)</f>
        <v>#REF!</v>
      </c>
      <c r="C3180" s="661" t="e">
        <f aca="false">IF(A3180="","",IF(#REF!+'Plano Prestação Mensal Proposta'!A3180&gt;120,0,ROUND(IF(B3180&gt;0.045,(0.045*0.5),(0.5)*B3180),7)))</f>
        <v>#REF!</v>
      </c>
      <c r="D3180" s="661" t="e">
        <f aca="false">IF(A3180="","",+B3180-C3180)</f>
        <v>#REF!</v>
      </c>
      <c r="E3180" s="662" t="e">
        <f aca="false">IF(A3180="","",IF(F3179="","",+E3179-F3179))</f>
        <v>#REF!</v>
      </c>
      <c r="F3180" s="662" t="e">
        <f aca="false">IF(A3180="","",IF(J3180="","",+J3180-H3180))</f>
        <v>#REF!</v>
      </c>
      <c r="G3180" s="662" t="e">
        <f aca="false">IF(A3180="","",IF(E3180="","",ROUND(+E3180*((1+B3180)^(1/12)-1),2)))</f>
        <v>#REF!</v>
      </c>
      <c r="H3180" s="662" t="e">
        <f aca="false">IF(A3180="","",IF(E3180="","",ROUND(+E3180*((1+D3180)^(1/12)-1),2)))</f>
        <v>#REF!</v>
      </c>
      <c r="I3180" s="662" t="e">
        <f aca="false">IF(A3180="","",+G3180-H3180)</f>
        <v>#REF!</v>
      </c>
      <c r="J3180" s="662" t="e">
        <f aca="false">IF(A3180="","",IF(#REF!="","",PMT((1+D3180)^(1/12)-1,(#REF!*12)-A3180+1,-E3180)))</f>
        <v>#REF!</v>
      </c>
    </row>
    <row r="3181" customFormat="false" ht="14.25" hidden="false" customHeight="false" outlineLevel="0" collapsed="false">
      <c r="A3181" s="660" t="e">
        <f aca="false">IF(A3180="","",IF(A3180=#REF!*12,"",+A3180+1))</f>
        <v>#REF!</v>
      </c>
      <c r="B3181" s="661" t="e">
        <f aca="false">IF(A3181="","",+B3180)</f>
        <v>#REF!</v>
      </c>
      <c r="C3181" s="661" t="e">
        <f aca="false">IF(A3181="","",IF(#REF!+'Plano Prestação Mensal Proposta'!A3181&gt;120,0,ROUND(IF(B3181&gt;0.045,(0.045*0.5),(0.5)*B3181),7)))</f>
        <v>#REF!</v>
      </c>
      <c r="D3181" s="661" t="e">
        <f aca="false">IF(A3181="","",+B3181-C3181)</f>
        <v>#REF!</v>
      </c>
      <c r="E3181" s="662" t="e">
        <f aca="false">IF(A3181="","",IF(F3180="","",+E3180-F3180))</f>
        <v>#REF!</v>
      </c>
      <c r="F3181" s="662" t="e">
        <f aca="false">IF(A3181="","",IF(J3181="","",+J3181-H3181))</f>
        <v>#REF!</v>
      </c>
      <c r="G3181" s="662" t="e">
        <f aca="false">IF(A3181="","",IF(E3181="","",ROUND(+E3181*((1+B3181)^(1/12)-1),2)))</f>
        <v>#REF!</v>
      </c>
      <c r="H3181" s="662" t="e">
        <f aca="false">IF(A3181="","",IF(E3181="","",ROUND(+E3181*((1+D3181)^(1/12)-1),2)))</f>
        <v>#REF!</v>
      </c>
      <c r="I3181" s="662" t="e">
        <f aca="false">IF(A3181="","",+G3181-H3181)</f>
        <v>#REF!</v>
      </c>
      <c r="J3181" s="662" t="e">
        <f aca="false">IF(A3181="","",IF(#REF!="","",PMT((1+D3181)^(1/12)-1,(#REF!*12)-A3181+1,-E3181)))</f>
        <v>#REF!</v>
      </c>
    </row>
    <row r="3182" customFormat="false" ht="14.25" hidden="false" customHeight="false" outlineLevel="0" collapsed="false">
      <c r="A3182" s="660" t="e">
        <f aca="false">IF(A3181="","",IF(A3181=#REF!*12,"",+A3181+1))</f>
        <v>#REF!</v>
      </c>
      <c r="B3182" s="661" t="e">
        <f aca="false">IF(A3182="","",+B3181)</f>
        <v>#REF!</v>
      </c>
      <c r="C3182" s="661" t="e">
        <f aca="false">IF(A3182="","",IF(#REF!+'Plano Prestação Mensal Proposta'!A3182&gt;120,0,ROUND(IF(B3182&gt;0.045,(0.045*0.5),(0.5)*B3182),7)))</f>
        <v>#REF!</v>
      </c>
      <c r="D3182" s="661" t="e">
        <f aca="false">IF(A3182="","",+B3182-C3182)</f>
        <v>#REF!</v>
      </c>
      <c r="E3182" s="662" t="e">
        <f aca="false">IF(A3182="","",IF(F3181="","",+E3181-F3181))</f>
        <v>#REF!</v>
      </c>
      <c r="F3182" s="662" t="e">
        <f aca="false">IF(A3182="","",IF(J3182="","",+J3182-H3182))</f>
        <v>#REF!</v>
      </c>
      <c r="G3182" s="662" t="e">
        <f aca="false">IF(A3182="","",IF(E3182="","",ROUND(+E3182*((1+B3182)^(1/12)-1),2)))</f>
        <v>#REF!</v>
      </c>
      <c r="H3182" s="662" t="e">
        <f aca="false">IF(A3182="","",IF(E3182="","",ROUND(+E3182*((1+D3182)^(1/12)-1),2)))</f>
        <v>#REF!</v>
      </c>
      <c r="I3182" s="662" t="e">
        <f aca="false">IF(A3182="","",+G3182-H3182)</f>
        <v>#REF!</v>
      </c>
      <c r="J3182" s="662" t="e">
        <f aca="false">IF(A3182="","",IF(#REF!="","",PMT((1+D3182)^(1/12)-1,(#REF!*12)-A3182+1,-E3182)))</f>
        <v>#REF!</v>
      </c>
    </row>
    <row r="3183" customFormat="false" ht="14.25" hidden="false" customHeight="false" outlineLevel="0" collapsed="false">
      <c r="A3183" s="660" t="e">
        <f aca="false">IF(A3182="","",IF(A3182=#REF!*12,"",+A3182+1))</f>
        <v>#REF!</v>
      </c>
      <c r="B3183" s="661" t="e">
        <f aca="false">IF(A3183="","",+B3182)</f>
        <v>#REF!</v>
      </c>
      <c r="C3183" s="661" t="e">
        <f aca="false">IF(A3183="","",IF(#REF!+'Plano Prestação Mensal Proposta'!A3183&gt;120,0,ROUND(IF(B3183&gt;0.045,(0.045*0.5),(0.5)*B3183),7)))</f>
        <v>#REF!</v>
      </c>
      <c r="D3183" s="661" t="e">
        <f aca="false">IF(A3183="","",+B3183-C3183)</f>
        <v>#REF!</v>
      </c>
      <c r="E3183" s="662" t="e">
        <f aca="false">IF(A3183="","",IF(F3182="","",+E3182-F3182))</f>
        <v>#REF!</v>
      </c>
      <c r="F3183" s="662" t="e">
        <f aca="false">IF(A3183="","",IF(J3183="","",+J3183-H3183))</f>
        <v>#REF!</v>
      </c>
      <c r="G3183" s="662" t="e">
        <f aca="false">IF(A3183="","",IF(E3183="","",ROUND(+E3183*((1+B3183)^(1/12)-1),2)))</f>
        <v>#REF!</v>
      </c>
      <c r="H3183" s="662" t="e">
        <f aca="false">IF(A3183="","",IF(E3183="","",ROUND(+E3183*((1+D3183)^(1/12)-1),2)))</f>
        <v>#REF!</v>
      </c>
      <c r="I3183" s="662" t="e">
        <f aca="false">IF(A3183="","",+G3183-H3183)</f>
        <v>#REF!</v>
      </c>
      <c r="J3183" s="662" t="e">
        <f aca="false">IF(A3183="","",IF(#REF!="","",PMT((1+D3183)^(1/12)-1,(#REF!*12)-A3183+1,-E3183)))</f>
        <v>#REF!</v>
      </c>
    </row>
    <row r="3184" customFormat="false" ht="14.25" hidden="false" customHeight="false" outlineLevel="0" collapsed="false">
      <c r="A3184" s="660" t="e">
        <f aca="false">IF(A3183="","",IF(A3183=#REF!*12,"",+A3183+1))</f>
        <v>#REF!</v>
      </c>
      <c r="B3184" s="661" t="e">
        <f aca="false">IF(A3184="","",+B3183)</f>
        <v>#REF!</v>
      </c>
      <c r="C3184" s="661" t="e">
        <f aca="false">IF(A3184="","",IF(#REF!+'Plano Prestação Mensal Proposta'!A3184&gt;120,0,ROUND(IF(B3184&gt;0.045,(0.045*0.5),(0.5)*B3184),7)))</f>
        <v>#REF!</v>
      </c>
      <c r="D3184" s="661" t="e">
        <f aca="false">IF(A3184="","",+B3184-C3184)</f>
        <v>#REF!</v>
      </c>
      <c r="E3184" s="662" t="e">
        <f aca="false">IF(A3184="","",IF(F3183="","",+E3183-F3183))</f>
        <v>#REF!</v>
      </c>
      <c r="F3184" s="662" t="e">
        <f aca="false">IF(A3184="","",IF(J3184="","",+J3184-H3184))</f>
        <v>#REF!</v>
      </c>
      <c r="G3184" s="662" t="e">
        <f aca="false">IF(A3184="","",IF(E3184="","",ROUND(+E3184*((1+B3184)^(1/12)-1),2)))</f>
        <v>#REF!</v>
      </c>
      <c r="H3184" s="662" t="e">
        <f aca="false">IF(A3184="","",IF(E3184="","",ROUND(+E3184*((1+D3184)^(1/12)-1),2)))</f>
        <v>#REF!</v>
      </c>
      <c r="I3184" s="662" t="e">
        <f aca="false">IF(A3184="","",+G3184-H3184)</f>
        <v>#REF!</v>
      </c>
      <c r="J3184" s="662" t="e">
        <f aca="false">IF(A3184="","",IF(#REF!="","",PMT((1+D3184)^(1/12)-1,(#REF!*12)-A3184+1,-E3184)))</f>
        <v>#REF!</v>
      </c>
    </row>
    <row r="3185" customFormat="false" ht="14.25" hidden="false" customHeight="false" outlineLevel="0" collapsed="false">
      <c r="A3185" s="660" t="e">
        <f aca="false">IF(A3184="","",IF(A3184=#REF!*12,"",+A3184+1))</f>
        <v>#REF!</v>
      </c>
      <c r="B3185" s="661" t="e">
        <f aca="false">IF(A3185="","",+B3184)</f>
        <v>#REF!</v>
      </c>
      <c r="C3185" s="661" t="e">
        <f aca="false">IF(A3185="","",IF(#REF!+'Plano Prestação Mensal Proposta'!A3185&gt;120,0,ROUND(IF(B3185&gt;0.045,(0.045*0.5),(0.5)*B3185),7)))</f>
        <v>#REF!</v>
      </c>
      <c r="D3185" s="661" t="e">
        <f aca="false">IF(A3185="","",+B3185-C3185)</f>
        <v>#REF!</v>
      </c>
      <c r="E3185" s="662" t="e">
        <f aca="false">IF(A3185="","",IF(F3184="","",+E3184-F3184))</f>
        <v>#REF!</v>
      </c>
      <c r="F3185" s="662" t="e">
        <f aca="false">IF(A3185="","",IF(J3185="","",+J3185-H3185))</f>
        <v>#REF!</v>
      </c>
      <c r="G3185" s="662" t="e">
        <f aca="false">IF(A3185="","",IF(E3185="","",ROUND(+E3185*((1+B3185)^(1/12)-1),2)))</f>
        <v>#REF!</v>
      </c>
      <c r="H3185" s="662" t="e">
        <f aca="false">IF(A3185="","",IF(E3185="","",ROUND(+E3185*((1+D3185)^(1/12)-1),2)))</f>
        <v>#REF!</v>
      </c>
      <c r="I3185" s="662" t="e">
        <f aca="false">IF(A3185="","",+G3185-H3185)</f>
        <v>#REF!</v>
      </c>
      <c r="J3185" s="662" t="e">
        <f aca="false">IF(A3185="","",IF(#REF!="","",PMT((1+D3185)^(1/12)-1,(#REF!*12)-A3185+1,-E3185)))</f>
        <v>#REF!</v>
      </c>
    </row>
    <row r="3186" customFormat="false" ht="14.25" hidden="false" customHeight="false" outlineLevel="0" collapsed="false">
      <c r="A3186" s="660" t="e">
        <f aca="false">IF(A3185="","",IF(A3185=#REF!*12,"",+A3185+1))</f>
        <v>#REF!</v>
      </c>
      <c r="B3186" s="661" t="e">
        <f aca="false">IF(A3186="","",+B3185)</f>
        <v>#REF!</v>
      </c>
      <c r="C3186" s="661" t="e">
        <f aca="false">IF(A3186="","",IF(#REF!+'Plano Prestação Mensal Proposta'!A3186&gt;120,0,ROUND(IF(B3186&gt;0.045,(0.045*0.5),(0.5)*B3186),7)))</f>
        <v>#REF!</v>
      </c>
      <c r="D3186" s="661" t="e">
        <f aca="false">IF(A3186="","",+B3186-C3186)</f>
        <v>#REF!</v>
      </c>
      <c r="E3186" s="662" t="e">
        <f aca="false">IF(A3186="","",IF(F3185="","",+E3185-F3185))</f>
        <v>#REF!</v>
      </c>
      <c r="F3186" s="662" t="e">
        <f aca="false">IF(A3186="","",IF(J3186="","",+J3186-H3186))</f>
        <v>#REF!</v>
      </c>
      <c r="G3186" s="662" t="e">
        <f aca="false">IF(A3186="","",IF(E3186="","",ROUND(+E3186*((1+B3186)^(1/12)-1),2)))</f>
        <v>#REF!</v>
      </c>
      <c r="H3186" s="662" t="e">
        <f aca="false">IF(A3186="","",IF(E3186="","",ROUND(+E3186*((1+D3186)^(1/12)-1),2)))</f>
        <v>#REF!</v>
      </c>
      <c r="I3186" s="662" t="e">
        <f aca="false">IF(A3186="","",+G3186-H3186)</f>
        <v>#REF!</v>
      </c>
      <c r="J3186" s="662" t="e">
        <f aca="false">IF(A3186="","",IF(#REF!="","",PMT((1+D3186)^(1/12)-1,(#REF!*12)-A3186+1,-E3186)))</f>
        <v>#REF!</v>
      </c>
    </row>
    <row r="3187" customFormat="false" ht="14.25" hidden="false" customHeight="false" outlineLevel="0" collapsed="false">
      <c r="A3187" s="660" t="e">
        <f aca="false">IF(A3186="","",IF(A3186=#REF!*12,"",+A3186+1))</f>
        <v>#REF!</v>
      </c>
      <c r="B3187" s="661" t="e">
        <f aca="false">IF(A3187="","",+B3186)</f>
        <v>#REF!</v>
      </c>
      <c r="C3187" s="661" t="e">
        <f aca="false">IF(A3187="","",IF(#REF!+'Plano Prestação Mensal Proposta'!A3187&gt;120,0,ROUND(IF(B3187&gt;0.045,(0.045*0.5),(0.5)*B3187),7)))</f>
        <v>#REF!</v>
      </c>
      <c r="D3187" s="661" t="e">
        <f aca="false">IF(A3187="","",+B3187-C3187)</f>
        <v>#REF!</v>
      </c>
      <c r="E3187" s="662" t="e">
        <f aca="false">IF(A3187="","",IF(F3186="","",+E3186-F3186))</f>
        <v>#REF!</v>
      </c>
      <c r="F3187" s="662" t="e">
        <f aca="false">IF(A3187="","",IF(J3187="","",+J3187-H3187))</f>
        <v>#REF!</v>
      </c>
      <c r="G3187" s="662" t="e">
        <f aca="false">IF(A3187="","",IF(E3187="","",ROUND(+E3187*((1+B3187)^(1/12)-1),2)))</f>
        <v>#REF!</v>
      </c>
      <c r="H3187" s="662" t="e">
        <f aca="false">IF(A3187="","",IF(E3187="","",ROUND(+E3187*((1+D3187)^(1/12)-1),2)))</f>
        <v>#REF!</v>
      </c>
      <c r="I3187" s="662" t="e">
        <f aca="false">IF(A3187="","",+G3187-H3187)</f>
        <v>#REF!</v>
      </c>
      <c r="J3187" s="662" t="e">
        <f aca="false">IF(A3187="","",IF(#REF!="","",PMT((1+D3187)^(1/12)-1,(#REF!*12)-A3187+1,-E3187)))</f>
        <v>#REF!</v>
      </c>
    </row>
    <row r="3188" customFormat="false" ht="14.25" hidden="false" customHeight="false" outlineLevel="0" collapsed="false">
      <c r="A3188" s="660" t="e">
        <f aca="false">IF(A3187="","",IF(A3187=#REF!*12,"",+A3187+1))</f>
        <v>#REF!</v>
      </c>
      <c r="B3188" s="661" t="e">
        <f aca="false">IF(A3188="","",+B3187)</f>
        <v>#REF!</v>
      </c>
      <c r="C3188" s="661" t="e">
        <f aca="false">IF(A3188="","",IF(#REF!+'Plano Prestação Mensal Proposta'!A3188&gt;120,0,ROUND(IF(B3188&gt;0.045,(0.045*0.5),(0.5)*B3188),7)))</f>
        <v>#REF!</v>
      </c>
      <c r="D3188" s="661" t="e">
        <f aca="false">IF(A3188="","",+B3188-C3188)</f>
        <v>#REF!</v>
      </c>
      <c r="E3188" s="662" t="e">
        <f aca="false">IF(A3188="","",IF(F3187="","",+E3187-F3187))</f>
        <v>#REF!</v>
      </c>
      <c r="F3188" s="662" t="e">
        <f aca="false">IF(A3188="","",IF(J3188="","",+J3188-H3188))</f>
        <v>#REF!</v>
      </c>
      <c r="G3188" s="662" t="e">
        <f aca="false">IF(A3188="","",IF(E3188="","",ROUND(+E3188*((1+B3188)^(1/12)-1),2)))</f>
        <v>#REF!</v>
      </c>
      <c r="H3188" s="662" t="e">
        <f aca="false">IF(A3188="","",IF(E3188="","",ROUND(+E3188*((1+D3188)^(1/12)-1),2)))</f>
        <v>#REF!</v>
      </c>
      <c r="I3188" s="662" t="e">
        <f aca="false">IF(A3188="","",+G3188-H3188)</f>
        <v>#REF!</v>
      </c>
      <c r="J3188" s="662" t="e">
        <f aca="false">IF(A3188="","",IF(#REF!="","",PMT((1+D3188)^(1/12)-1,(#REF!*12)-A3188+1,-E3188)))</f>
        <v>#REF!</v>
      </c>
    </row>
    <row r="3189" customFormat="false" ht="14.25" hidden="false" customHeight="false" outlineLevel="0" collapsed="false">
      <c r="A3189" s="660" t="e">
        <f aca="false">IF(A3188="","",IF(A3188=#REF!*12,"",+A3188+1))</f>
        <v>#REF!</v>
      </c>
      <c r="B3189" s="661" t="e">
        <f aca="false">IF(A3189="","",+B3188)</f>
        <v>#REF!</v>
      </c>
      <c r="C3189" s="661" t="e">
        <f aca="false">IF(A3189="","",IF(#REF!+'Plano Prestação Mensal Proposta'!A3189&gt;120,0,ROUND(IF(B3189&gt;0.045,(0.045*0.5),(0.5)*B3189),7)))</f>
        <v>#REF!</v>
      </c>
      <c r="D3189" s="661" t="e">
        <f aca="false">IF(A3189="","",+B3189-C3189)</f>
        <v>#REF!</v>
      </c>
      <c r="E3189" s="662" t="e">
        <f aca="false">IF(A3189="","",IF(F3188="","",+E3188-F3188))</f>
        <v>#REF!</v>
      </c>
      <c r="F3189" s="662" t="e">
        <f aca="false">IF(A3189="","",IF(J3189="","",+J3189-H3189))</f>
        <v>#REF!</v>
      </c>
      <c r="G3189" s="662" t="e">
        <f aca="false">IF(A3189="","",IF(E3189="","",ROUND(+E3189*((1+B3189)^(1/12)-1),2)))</f>
        <v>#REF!</v>
      </c>
      <c r="H3189" s="662" t="e">
        <f aca="false">IF(A3189="","",IF(E3189="","",ROUND(+E3189*((1+D3189)^(1/12)-1),2)))</f>
        <v>#REF!</v>
      </c>
      <c r="I3189" s="662" t="e">
        <f aca="false">IF(A3189="","",+G3189-H3189)</f>
        <v>#REF!</v>
      </c>
      <c r="J3189" s="662" t="e">
        <f aca="false">IF(A3189="","",IF(#REF!="","",PMT((1+D3189)^(1/12)-1,(#REF!*12)-A3189+1,-E3189)))</f>
        <v>#REF!</v>
      </c>
    </row>
    <row r="3190" customFormat="false" ht="14.25" hidden="false" customHeight="false" outlineLevel="0" collapsed="false">
      <c r="A3190" s="660" t="e">
        <f aca="false">IF(A3189="","",IF(A3189=#REF!*12,"",+A3189+1))</f>
        <v>#REF!</v>
      </c>
      <c r="B3190" s="661" t="e">
        <f aca="false">IF(A3190="","",+B3189)</f>
        <v>#REF!</v>
      </c>
      <c r="C3190" s="661" t="e">
        <f aca="false">IF(A3190="","",IF(#REF!+'Plano Prestação Mensal Proposta'!A3190&gt;120,0,ROUND(IF(B3190&gt;0.045,(0.045*0.5),(0.5)*B3190),7)))</f>
        <v>#REF!</v>
      </c>
      <c r="D3190" s="661" t="e">
        <f aca="false">IF(A3190="","",+B3190-C3190)</f>
        <v>#REF!</v>
      </c>
      <c r="E3190" s="662" t="e">
        <f aca="false">IF(A3190="","",IF(F3189="","",+E3189-F3189))</f>
        <v>#REF!</v>
      </c>
      <c r="F3190" s="662" t="e">
        <f aca="false">IF(A3190="","",IF(J3190="","",+J3190-H3190))</f>
        <v>#REF!</v>
      </c>
      <c r="G3190" s="662" t="e">
        <f aca="false">IF(A3190="","",IF(E3190="","",ROUND(+E3190*((1+B3190)^(1/12)-1),2)))</f>
        <v>#REF!</v>
      </c>
      <c r="H3190" s="662" t="e">
        <f aca="false">IF(A3190="","",IF(E3190="","",ROUND(+E3190*((1+D3190)^(1/12)-1),2)))</f>
        <v>#REF!</v>
      </c>
      <c r="I3190" s="662" t="e">
        <f aca="false">IF(A3190="","",+G3190-H3190)</f>
        <v>#REF!</v>
      </c>
      <c r="J3190" s="662" t="e">
        <f aca="false">IF(A3190="","",IF(#REF!="","",PMT((1+D3190)^(1/12)-1,(#REF!*12)-A3190+1,-E3190)))</f>
        <v>#REF!</v>
      </c>
    </row>
    <row r="3191" customFormat="false" ht="14.25" hidden="false" customHeight="false" outlineLevel="0" collapsed="false">
      <c r="A3191" s="660" t="e">
        <f aca="false">IF(A3190="","",IF(A3190=#REF!*12,"",+A3190+1))</f>
        <v>#REF!</v>
      </c>
      <c r="B3191" s="661" t="e">
        <f aca="false">IF(A3191="","",+B3190)</f>
        <v>#REF!</v>
      </c>
      <c r="C3191" s="661" t="e">
        <f aca="false">IF(A3191="","",IF(#REF!+'Plano Prestação Mensal Proposta'!A3191&gt;120,0,ROUND(IF(B3191&gt;0.045,(0.045*0.5),(0.5)*B3191),7)))</f>
        <v>#REF!</v>
      </c>
      <c r="D3191" s="661" t="e">
        <f aca="false">IF(A3191="","",+B3191-C3191)</f>
        <v>#REF!</v>
      </c>
      <c r="E3191" s="662" t="e">
        <f aca="false">IF(A3191="","",IF(F3190="","",+E3190-F3190))</f>
        <v>#REF!</v>
      </c>
      <c r="F3191" s="662" t="e">
        <f aca="false">IF(A3191="","",IF(J3191="","",+J3191-H3191))</f>
        <v>#REF!</v>
      </c>
      <c r="G3191" s="662" t="e">
        <f aca="false">IF(A3191="","",IF(E3191="","",ROUND(+E3191*((1+B3191)^(1/12)-1),2)))</f>
        <v>#REF!</v>
      </c>
      <c r="H3191" s="662" t="e">
        <f aca="false">IF(A3191="","",IF(E3191="","",ROUND(+E3191*((1+D3191)^(1/12)-1),2)))</f>
        <v>#REF!</v>
      </c>
      <c r="I3191" s="662" t="e">
        <f aca="false">IF(A3191="","",+G3191-H3191)</f>
        <v>#REF!</v>
      </c>
      <c r="J3191" s="662" t="e">
        <f aca="false">IF(A3191="","",IF(#REF!="","",PMT((1+D3191)^(1/12)-1,(#REF!*12)-A3191+1,-E3191)))</f>
        <v>#REF!</v>
      </c>
    </row>
    <row r="3192" customFormat="false" ht="14.25" hidden="false" customHeight="false" outlineLevel="0" collapsed="false">
      <c r="A3192" s="660" t="e">
        <f aca="false">IF(A3191="","",IF(A3191=#REF!*12,"",+A3191+1))</f>
        <v>#REF!</v>
      </c>
      <c r="B3192" s="661" t="e">
        <f aca="false">IF(A3192="","",+B3191)</f>
        <v>#REF!</v>
      </c>
      <c r="C3192" s="661" t="e">
        <f aca="false">IF(A3192="","",IF(#REF!+'Plano Prestação Mensal Proposta'!A3192&gt;120,0,ROUND(IF(B3192&gt;0.045,(0.045*0.5),(0.5)*B3192),7)))</f>
        <v>#REF!</v>
      </c>
      <c r="D3192" s="661" t="e">
        <f aca="false">IF(A3192="","",+B3192-C3192)</f>
        <v>#REF!</v>
      </c>
      <c r="E3192" s="662" t="e">
        <f aca="false">IF(A3192="","",IF(F3191="","",+E3191-F3191))</f>
        <v>#REF!</v>
      </c>
      <c r="F3192" s="662" t="e">
        <f aca="false">IF(A3192="","",IF(J3192="","",+J3192-H3192))</f>
        <v>#REF!</v>
      </c>
      <c r="G3192" s="662" t="e">
        <f aca="false">IF(A3192="","",IF(E3192="","",ROUND(+E3192*((1+B3192)^(1/12)-1),2)))</f>
        <v>#REF!</v>
      </c>
      <c r="H3192" s="662" t="e">
        <f aca="false">IF(A3192="","",IF(E3192="","",ROUND(+E3192*((1+D3192)^(1/12)-1),2)))</f>
        <v>#REF!</v>
      </c>
      <c r="I3192" s="662" t="e">
        <f aca="false">IF(A3192="","",+G3192-H3192)</f>
        <v>#REF!</v>
      </c>
      <c r="J3192" s="662" t="e">
        <f aca="false">IF(A3192="","",IF(#REF!="","",PMT((1+D3192)^(1/12)-1,(#REF!*12)-A3192+1,-E3192)))</f>
        <v>#REF!</v>
      </c>
    </row>
    <row r="3193" customFormat="false" ht="14.25" hidden="false" customHeight="false" outlineLevel="0" collapsed="false">
      <c r="A3193" s="660" t="e">
        <f aca="false">IF(A3192="","",IF(A3192=#REF!*12,"",+A3192+1))</f>
        <v>#REF!</v>
      </c>
      <c r="B3193" s="661" t="e">
        <f aca="false">IF(A3193="","",+B3192)</f>
        <v>#REF!</v>
      </c>
      <c r="C3193" s="661" t="e">
        <f aca="false">IF(A3193="","",IF(#REF!+'Plano Prestação Mensal Proposta'!A3193&gt;120,0,ROUND(IF(B3193&gt;0.045,(0.045*0.5),(0.5)*B3193),7)))</f>
        <v>#REF!</v>
      </c>
      <c r="D3193" s="661" t="e">
        <f aca="false">IF(A3193="","",+B3193-C3193)</f>
        <v>#REF!</v>
      </c>
      <c r="E3193" s="662" t="e">
        <f aca="false">IF(A3193="","",IF(F3192="","",+E3192-F3192))</f>
        <v>#REF!</v>
      </c>
      <c r="F3193" s="662" t="e">
        <f aca="false">IF(A3193="","",IF(J3193="","",+J3193-H3193))</f>
        <v>#REF!</v>
      </c>
      <c r="G3193" s="662" t="e">
        <f aca="false">IF(A3193="","",IF(E3193="","",ROUND(+E3193*((1+B3193)^(1/12)-1),2)))</f>
        <v>#REF!</v>
      </c>
      <c r="H3193" s="662" t="e">
        <f aca="false">IF(A3193="","",IF(E3193="","",ROUND(+E3193*((1+D3193)^(1/12)-1),2)))</f>
        <v>#REF!</v>
      </c>
      <c r="I3193" s="662" t="e">
        <f aca="false">IF(A3193="","",+G3193-H3193)</f>
        <v>#REF!</v>
      </c>
      <c r="J3193" s="662" t="e">
        <f aca="false">IF(A3193="","",IF(#REF!="","",PMT((1+D3193)^(1/12)-1,(#REF!*12)-A3193+1,-E3193)))</f>
        <v>#REF!</v>
      </c>
    </row>
    <row r="3194" customFormat="false" ht="14.25" hidden="false" customHeight="false" outlineLevel="0" collapsed="false">
      <c r="A3194" s="660" t="e">
        <f aca="false">IF(A3193="","",IF(A3193=#REF!*12,"",+A3193+1))</f>
        <v>#REF!</v>
      </c>
      <c r="B3194" s="661" t="e">
        <f aca="false">IF(A3194="","",+B3193)</f>
        <v>#REF!</v>
      </c>
      <c r="C3194" s="661" t="e">
        <f aca="false">IF(A3194="","",IF(#REF!+'Plano Prestação Mensal Proposta'!A3194&gt;120,0,ROUND(IF(B3194&gt;0.045,(0.045*0.5),(0.5)*B3194),7)))</f>
        <v>#REF!</v>
      </c>
      <c r="D3194" s="661" t="e">
        <f aca="false">IF(A3194="","",+B3194-C3194)</f>
        <v>#REF!</v>
      </c>
      <c r="E3194" s="662" t="e">
        <f aca="false">IF(A3194="","",IF(F3193="","",+E3193-F3193))</f>
        <v>#REF!</v>
      </c>
      <c r="F3194" s="662" t="e">
        <f aca="false">IF(A3194="","",IF(J3194="","",+J3194-H3194))</f>
        <v>#REF!</v>
      </c>
      <c r="G3194" s="662" t="e">
        <f aca="false">IF(A3194="","",IF(E3194="","",ROUND(+E3194*((1+B3194)^(1/12)-1),2)))</f>
        <v>#REF!</v>
      </c>
      <c r="H3194" s="662" t="e">
        <f aca="false">IF(A3194="","",IF(E3194="","",ROUND(+E3194*((1+D3194)^(1/12)-1),2)))</f>
        <v>#REF!</v>
      </c>
      <c r="I3194" s="662" t="e">
        <f aca="false">IF(A3194="","",+G3194-H3194)</f>
        <v>#REF!</v>
      </c>
      <c r="J3194" s="662" t="e">
        <f aca="false">IF(A3194="","",IF(#REF!="","",PMT((1+D3194)^(1/12)-1,(#REF!*12)-A3194+1,-E3194)))</f>
        <v>#REF!</v>
      </c>
    </row>
    <row r="3195" customFormat="false" ht="14.25" hidden="false" customHeight="false" outlineLevel="0" collapsed="false">
      <c r="A3195" s="660" t="e">
        <f aca="false">IF(A3194="","",IF(A3194=#REF!*12,"",+A3194+1))</f>
        <v>#REF!</v>
      </c>
      <c r="B3195" s="661" t="e">
        <f aca="false">IF(A3195="","",+B3194)</f>
        <v>#REF!</v>
      </c>
      <c r="C3195" s="661" t="e">
        <f aca="false">IF(A3195="","",IF(#REF!+'Plano Prestação Mensal Proposta'!A3195&gt;120,0,ROUND(IF(B3195&gt;0.045,(0.045*0.5),(0.5)*B3195),7)))</f>
        <v>#REF!</v>
      </c>
      <c r="D3195" s="661" t="e">
        <f aca="false">IF(A3195="","",+B3195-C3195)</f>
        <v>#REF!</v>
      </c>
      <c r="E3195" s="662" t="e">
        <f aca="false">IF(A3195="","",IF(F3194="","",+E3194-F3194))</f>
        <v>#REF!</v>
      </c>
      <c r="F3195" s="662" t="e">
        <f aca="false">IF(A3195="","",IF(J3195="","",+J3195-H3195))</f>
        <v>#REF!</v>
      </c>
      <c r="G3195" s="662" t="e">
        <f aca="false">IF(A3195="","",IF(E3195="","",ROUND(+E3195*((1+B3195)^(1/12)-1),2)))</f>
        <v>#REF!</v>
      </c>
      <c r="H3195" s="662" t="e">
        <f aca="false">IF(A3195="","",IF(E3195="","",ROUND(+E3195*((1+D3195)^(1/12)-1),2)))</f>
        <v>#REF!</v>
      </c>
      <c r="I3195" s="662" t="e">
        <f aca="false">IF(A3195="","",+G3195-H3195)</f>
        <v>#REF!</v>
      </c>
      <c r="J3195" s="662" t="e">
        <f aca="false">IF(A3195="","",IF(#REF!="","",PMT((1+D3195)^(1/12)-1,(#REF!*12)-A3195+1,-E3195)))</f>
        <v>#REF!</v>
      </c>
    </row>
    <row r="3196" customFormat="false" ht="14.25" hidden="false" customHeight="false" outlineLevel="0" collapsed="false">
      <c r="A3196" s="660" t="e">
        <f aca="false">IF(A3195="","",IF(A3195=#REF!*12,"",+A3195+1))</f>
        <v>#REF!</v>
      </c>
      <c r="B3196" s="661" t="e">
        <f aca="false">IF(A3196="","",+B3195)</f>
        <v>#REF!</v>
      </c>
      <c r="C3196" s="661" t="e">
        <f aca="false">IF(A3196="","",IF(#REF!+'Plano Prestação Mensal Proposta'!A3196&gt;120,0,ROUND(IF(B3196&gt;0.045,(0.045*0.5),(0.5)*B3196),7)))</f>
        <v>#REF!</v>
      </c>
      <c r="D3196" s="661" t="e">
        <f aca="false">IF(A3196="","",+B3196-C3196)</f>
        <v>#REF!</v>
      </c>
      <c r="E3196" s="662" t="e">
        <f aca="false">IF(A3196="","",IF(F3195="","",+E3195-F3195))</f>
        <v>#REF!</v>
      </c>
      <c r="F3196" s="662" t="e">
        <f aca="false">IF(A3196="","",IF(J3196="","",+J3196-H3196))</f>
        <v>#REF!</v>
      </c>
      <c r="G3196" s="662" t="e">
        <f aca="false">IF(A3196="","",IF(E3196="","",ROUND(+E3196*((1+B3196)^(1/12)-1),2)))</f>
        <v>#REF!</v>
      </c>
      <c r="H3196" s="662" t="e">
        <f aca="false">IF(A3196="","",IF(E3196="","",ROUND(+E3196*((1+D3196)^(1/12)-1),2)))</f>
        <v>#REF!</v>
      </c>
      <c r="I3196" s="662" t="e">
        <f aca="false">IF(A3196="","",+G3196-H3196)</f>
        <v>#REF!</v>
      </c>
      <c r="J3196" s="662" t="e">
        <f aca="false">IF(A3196="","",IF(#REF!="","",PMT((1+D3196)^(1/12)-1,(#REF!*12)-A3196+1,-E3196)))</f>
        <v>#REF!</v>
      </c>
    </row>
    <row r="3197" customFormat="false" ht="14.25" hidden="false" customHeight="false" outlineLevel="0" collapsed="false">
      <c r="A3197" s="660" t="e">
        <f aca="false">IF(A3196="","",IF(A3196=#REF!*12,"",+A3196+1))</f>
        <v>#REF!</v>
      </c>
      <c r="B3197" s="661" t="e">
        <f aca="false">IF(A3197="","",+B3196)</f>
        <v>#REF!</v>
      </c>
      <c r="C3197" s="661" t="e">
        <f aca="false">IF(A3197="","",IF(#REF!+'Plano Prestação Mensal Proposta'!A3197&gt;120,0,ROUND(IF(B3197&gt;0.045,(0.045*0.5),(0.5)*B3197),7)))</f>
        <v>#REF!</v>
      </c>
      <c r="D3197" s="661" t="e">
        <f aca="false">IF(A3197="","",+B3197-C3197)</f>
        <v>#REF!</v>
      </c>
      <c r="E3197" s="662" t="e">
        <f aca="false">IF(A3197="","",IF(F3196="","",+E3196-F3196))</f>
        <v>#REF!</v>
      </c>
      <c r="F3197" s="662" t="e">
        <f aca="false">IF(A3197="","",IF(J3197="","",+J3197-H3197))</f>
        <v>#REF!</v>
      </c>
      <c r="G3197" s="662" t="e">
        <f aca="false">IF(A3197="","",IF(E3197="","",ROUND(+E3197*((1+B3197)^(1/12)-1),2)))</f>
        <v>#REF!</v>
      </c>
      <c r="H3197" s="662" t="e">
        <f aca="false">IF(A3197="","",IF(E3197="","",ROUND(+E3197*((1+D3197)^(1/12)-1),2)))</f>
        <v>#REF!</v>
      </c>
      <c r="I3197" s="662" t="e">
        <f aca="false">IF(A3197="","",+G3197-H3197)</f>
        <v>#REF!</v>
      </c>
      <c r="J3197" s="662" t="e">
        <f aca="false">IF(A3197="","",IF(#REF!="","",PMT((1+D3197)^(1/12)-1,(#REF!*12)-A3197+1,-E3197)))</f>
        <v>#REF!</v>
      </c>
    </row>
    <row r="3198" customFormat="false" ht="14.25" hidden="false" customHeight="false" outlineLevel="0" collapsed="false">
      <c r="A3198" s="660" t="e">
        <f aca="false">IF(A3197="","",IF(A3197=#REF!*12,"",+A3197+1))</f>
        <v>#REF!</v>
      </c>
      <c r="B3198" s="661" t="e">
        <f aca="false">IF(A3198="","",+B3197)</f>
        <v>#REF!</v>
      </c>
      <c r="C3198" s="661" t="e">
        <f aca="false">IF(A3198="","",IF(#REF!+'Plano Prestação Mensal Proposta'!A3198&gt;120,0,ROUND(IF(B3198&gt;0.045,(0.045*0.5),(0.5)*B3198),7)))</f>
        <v>#REF!</v>
      </c>
      <c r="D3198" s="661" t="e">
        <f aca="false">IF(A3198="","",+B3198-C3198)</f>
        <v>#REF!</v>
      </c>
      <c r="E3198" s="662" t="e">
        <f aca="false">IF(A3198="","",IF(F3197="","",+E3197-F3197))</f>
        <v>#REF!</v>
      </c>
      <c r="F3198" s="662" t="e">
        <f aca="false">IF(A3198="","",IF(J3198="","",+J3198-H3198))</f>
        <v>#REF!</v>
      </c>
      <c r="G3198" s="662" t="e">
        <f aca="false">IF(A3198="","",IF(E3198="","",ROUND(+E3198*((1+B3198)^(1/12)-1),2)))</f>
        <v>#REF!</v>
      </c>
      <c r="H3198" s="662" t="e">
        <f aca="false">IF(A3198="","",IF(E3198="","",ROUND(+E3198*((1+D3198)^(1/12)-1),2)))</f>
        <v>#REF!</v>
      </c>
      <c r="I3198" s="662" t="e">
        <f aca="false">IF(A3198="","",+G3198-H3198)</f>
        <v>#REF!</v>
      </c>
      <c r="J3198" s="662" t="e">
        <f aca="false">IF(A3198="","",IF(#REF!="","",PMT((1+D3198)^(1/12)-1,(#REF!*12)-A3198+1,-E3198)))</f>
        <v>#REF!</v>
      </c>
    </row>
    <row r="3199" customFormat="false" ht="14.25" hidden="false" customHeight="false" outlineLevel="0" collapsed="false">
      <c r="A3199" s="660" t="e">
        <f aca="false">IF(A3198="","",IF(A3198=#REF!*12,"",+A3198+1))</f>
        <v>#REF!</v>
      </c>
      <c r="B3199" s="661" t="e">
        <f aca="false">IF(A3199="","",+B3198)</f>
        <v>#REF!</v>
      </c>
      <c r="C3199" s="661" t="e">
        <f aca="false">IF(A3199="","",IF(#REF!+'Plano Prestação Mensal Proposta'!A3199&gt;120,0,ROUND(IF(B3199&gt;0.045,(0.045*0.5),(0.5)*B3199),7)))</f>
        <v>#REF!</v>
      </c>
      <c r="D3199" s="661" t="e">
        <f aca="false">IF(A3199="","",+B3199-C3199)</f>
        <v>#REF!</v>
      </c>
      <c r="E3199" s="662" t="e">
        <f aca="false">IF(A3199="","",IF(F3198="","",+E3198-F3198))</f>
        <v>#REF!</v>
      </c>
      <c r="F3199" s="662" t="e">
        <f aca="false">IF(A3199="","",IF(J3199="","",+J3199-H3199))</f>
        <v>#REF!</v>
      </c>
      <c r="G3199" s="662" t="e">
        <f aca="false">IF(A3199="","",IF(E3199="","",ROUND(+E3199*((1+B3199)^(1/12)-1),2)))</f>
        <v>#REF!</v>
      </c>
      <c r="H3199" s="662" t="e">
        <f aca="false">IF(A3199="","",IF(E3199="","",ROUND(+E3199*((1+D3199)^(1/12)-1),2)))</f>
        <v>#REF!</v>
      </c>
      <c r="I3199" s="662" t="e">
        <f aca="false">IF(A3199="","",+G3199-H3199)</f>
        <v>#REF!</v>
      </c>
      <c r="J3199" s="662" t="e">
        <f aca="false">IF(A3199="","",IF(#REF!="","",PMT((1+D3199)^(1/12)-1,(#REF!*12)-A3199+1,-E3199)))</f>
        <v>#REF!</v>
      </c>
    </row>
    <row r="3200" customFormat="false" ht="14.25" hidden="false" customHeight="false" outlineLevel="0" collapsed="false">
      <c r="A3200" s="660" t="e">
        <f aca="false">IF(A3199="","",IF(A3199=#REF!*12,"",+A3199+1))</f>
        <v>#REF!</v>
      </c>
      <c r="B3200" s="661" t="e">
        <f aca="false">IF(A3200="","",+B3199)</f>
        <v>#REF!</v>
      </c>
      <c r="C3200" s="661" t="e">
        <f aca="false">IF(A3200="","",IF(#REF!+'Plano Prestação Mensal Proposta'!A3200&gt;120,0,ROUND(IF(B3200&gt;0.045,(0.045*0.5),(0.5)*B3200),7)))</f>
        <v>#REF!</v>
      </c>
      <c r="D3200" s="661" t="e">
        <f aca="false">IF(A3200="","",+B3200-C3200)</f>
        <v>#REF!</v>
      </c>
      <c r="E3200" s="662" t="e">
        <f aca="false">IF(A3200="","",IF(F3199="","",+E3199-F3199))</f>
        <v>#REF!</v>
      </c>
      <c r="F3200" s="662" t="e">
        <f aca="false">IF(A3200="","",IF(J3200="","",+J3200-H3200))</f>
        <v>#REF!</v>
      </c>
      <c r="G3200" s="662" t="e">
        <f aca="false">IF(A3200="","",IF(E3200="","",ROUND(+E3200*((1+B3200)^(1/12)-1),2)))</f>
        <v>#REF!</v>
      </c>
      <c r="H3200" s="662" t="e">
        <f aca="false">IF(A3200="","",IF(E3200="","",ROUND(+E3200*((1+D3200)^(1/12)-1),2)))</f>
        <v>#REF!</v>
      </c>
      <c r="I3200" s="662" t="e">
        <f aca="false">IF(A3200="","",+G3200-H3200)</f>
        <v>#REF!</v>
      </c>
      <c r="J3200" s="662" t="e">
        <f aca="false">IF(A3200="","",IF(#REF!="","",PMT((1+D3200)^(1/12)-1,(#REF!*12)-A3200+1,-E3200)))</f>
        <v>#REF!</v>
      </c>
    </row>
    <row r="3201" customFormat="false" ht="14.25" hidden="false" customHeight="false" outlineLevel="0" collapsed="false">
      <c r="A3201" s="660" t="e">
        <f aca="false">IF(A3200="","",IF(A3200=#REF!*12,"",+A3200+1))</f>
        <v>#REF!</v>
      </c>
      <c r="B3201" s="661" t="e">
        <f aca="false">IF(A3201="","",+B3200)</f>
        <v>#REF!</v>
      </c>
      <c r="C3201" s="661" t="e">
        <f aca="false">IF(A3201="","",IF(#REF!+'Plano Prestação Mensal Proposta'!A3201&gt;120,0,ROUND(IF(B3201&gt;0.045,(0.045*0.5),(0.5)*B3201),7)))</f>
        <v>#REF!</v>
      </c>
      <c r="D3201" s="661" t="e">
        <f aca="false">IF(A3201="","",+B3201-C3201)</f>
        <v>#REF!</v>
      </c>
      <c r="E3201" s="662" t="e">
        <f aca="false">IF(A3201="","",IF(F3200="","",+E3200-F3200))</f>
        <v>#REF!</v>
      </c>
      <c r="F3201" s="662" t="e">
        <f aca="false">IF(A3201="","",IF(J3201="","",+J3201-H3201))</f>
        <v>#REF!</v>
      </c>
      <c r="G3201" s="662" t="e">
        <f aca="false">IF(A3201="","",IF(E3201="","",ROUND(+E3201*((1+B3201)^(1/12)-1),2)))</f>
        <v>#REF!</v>
      </c>
      <c r="H3201" s="662" t="e">
        <f aca="false">IF(A3201="","",IF(E3201="","",ROUND(+E3201*((1+D3201)^(1/12)-1),2)))</f>
        <v>#REF!</v>
      </c>
      <c r="I3201" s="662" t="e">
        <f aca="false">IF(A3201="","",+G3201-H3201)</f>
        <v>#REF!</v>
      </c>
      <c r="J3201" s="662" t="e">
        <f aca="false">IF(A3201="","",IF(#REF!="","",PMT((1+D3201)^(1/12)-1,(#REF!*12)-A3201+1,-E3201)))</f>
        <v>#REF!</v>
      </c>
    </row>
    <row r="3202" customFormat="false" ht="14.25" hidden="false" customHeight="false" outlineLevel="0" collapsed="false">
      <c r="A3202" s="660" t="e">
        <f aca="false">IF(A3201="","",IF(A3201=#REF!*12,"",+A3201+1))</f>
        <v>#REF!</v>
      </c>
      <c r="B3202" s="661" t="e">
        <f aca="false">IF(A3202="","",+B3201)</f>
        <v>#REF!</v>
      </c>
      <c r="C3202" s="661" t="e">
        <f aca="false">IF(A3202="","",IF(#REF!+'Plano Prestação Mensal Proposta'!A3202&gt;120,0,ROUND(IF(B3202&gt;0.045,(0.045*0.5),(0.5)*B3202),7)))</f>
        <v>#REF!</v>
      </c>
      <c r="D3202" s="661" t="e">
        <f aca="false">IF(A3202="","",+B3202-C3202)</f>
        <v>#REF!</v>
      </c>
      <c r="E3202" s="662" t="e">
        <f aca="false">IF(A3202="","",IF(F3201="","",+E3201-F3201))</f>
        <v>#REF!</v>
      </c>
      <c r="F3202" s="662" t="e">
        <f aca="false">IF(A3202="","",IF(J3202="","",+J3202-H3202))</f>
        <v>#REF!</v>
      </c>
      <c r="G3202" s="662" t="e">
        <f aca="false">IF(A3202="","",IF(E3202="","",ROUND(+E3202*((1+B3202)^(1/12)-1),2)))</f>
        <v>#REF!</v>
      </c>
      <c r="H3202" s="662" t="e">
        <f aca="false">IF(A3202="","",IF(E3202="","",ROUND(+E3202*((1+D3202)^(1/12)-1),2)))</f>
        <v>#REF!</v>
      </c>
      <c r="I3202" s="662" t="e">
        <f aca="false">IF(A3202="","",+G3202-H3202)</f>
        <v>#REF!</v>
      </c>
      <c r="J3202" s="662" t="e">
        <f aca="false">IF(A3202="","",IF(#REF!="","",PMT((1+D3202)^(1/12)-1,(#REF!*12)-A3202+1,-E3202)))</f>
        <v>#REF!</v>
      </c>
    </row>
    <row r="3203" customFormat="false" ht="14.25" hidden="false" customHeight="false" outlineLevel="0" collapsed="false">
      <c r="A3203" s="660" t="e">
        <f aca="false">IF(A3202="","",IF(A3202=#REF!*12,"",+A3202+1))</f>
        <v>#REF!</v>
      </c>
      <c r="B3203" s="661" t="e">
        <f aca="false">IF(A3203="","",+B3202)</f>
        <v>#REF!</v>
      </c>
      <c r="C3203" s="661" t="e">
        <f aca="false">IF(A3203="","",IF(#REF!+'Plano Prestação Mensal Proposta'!A3203&gt;120,0,ROUND(IF(B3203&gt;0.045,(0.045*0.5),(0.5)*B3203),7)))</f>
        <v>#REF!</v>
      </c>
      <c r="D3203" s="661" t="e">
        <f aca="false">IF(A3203="","",+B3203-C3203)</f>
        <v>#REF!</v>
      </c>
      <c r="E3203" s="662" t="e">
        <f aca="false">IF(A3203="","",IF(F3202="","",+E3202-F3202))</f>
        <v>#REF!</v>
      </c>
      <c r="F3203" s="662" t="e">
        <f aca="false">IF(A3203="","",IF(J3203="","",+J3203-H3203))</f>
        <v>#REF!</v>
      </c>
      <c r="G3203" s="662" t="e">
        <f aca="false">IF(A3203="","",IF(E3203="","",ROUND(+E3203*((1+B3203)^(1/12)-1),2)))</f>
        <v>#REF!</v>
      </c>
      <c r="H3203" s="662" t="e">
        <f aca="false">IF(A3203="","",IF(E3203="","",ROUND(+E3203*((1+D3203)^(1/12)-1),2)))</f>
        <v>#REF!</v>
      </c>
      <c r="I3203" s="662" t="e">
        <f aca="false">IF(A3203="","",+G3203-H3203)</f>
        <v>#REF!</v>
      </c>
      <c r="J3203" s="662" t="e">
        <f aca="false">IF(A3203="","",IF(#REF!="","",PMT((1+D3203)^(1/12)-1,(#REF!*12)-A3203+1,-E3203)))</f>
        <v>#REF!</v>
      </c>
    </row>
    <row r="3204" customFormat="false" ht="14.25" hidden="false" customHeight="false" outlineLevel="0" collapsed="false">
      <c r="A3204" s="660" t="e">
        <f aca="false">IF(A3203="","",IF(A3203=#REF!*12,"",+A3203+1))</f>
        <v>#REF!</v>
      </c>
      <c r="B3204" s="661" t="e">
        <f aca="false">IF(A3204="","",+B3203)</f>
        <v>#REF!</v>
      </c>
      <c r="C3204" s="661" t="e">
        <f aca="false">IF(A3204="","",IF(#REF!+'Plano Prestação Mensal Proposta'!A3204&gt;120,0,ROUND(IF(B3204&gt;0.045,(0.045*0.5),(0.5)*B3204),7)))</f>
        <v>#REF!</v>
      </c>
      <c r="D3204" s="661" t="e">
        <f aca="false">IF(A3204="","",+B3204-C3204)</f>
        <v>#REF!</v>
      </c>
      <c r="E3204" s="662" t="e">
        <f aca="false">IF(A3204="","",IF(F3203="","",+E3203-F3203))</f>
        <v>#REF!</v>
      </c>
      <c r="F3204" s="662" t="e">
        <f aca="false">IF(A3204="","",IF(J3204="","",+J3204-H3204))</f>
        <v>#REF!</v>
      </c>
      <c r="G3204" s="662" t="e">
        <f aca="false">IF(A3204="","",IF(E3204="","",ROUND(+E3204*((1+B3204)^(1/12)-1),2)))</f>
        <v>#REF!</v>
      </c>
      <c r="H3204" s="662" t="e">
        <f aca="false">IF(A3204="","",IF(E3204="","",ROUND(+E3204*((1+D3204)^(1/12)-1),2)))</f>
        <v>#REF!</v>
      </c>
      <c r="I3204" s="662" t="e">
        <f aca="false">IF(A3204="","",+G3204-H3204)</f>
        <v>#REF!</v>
      </c>
      <c r="J3204" s="662" t="e">
        <f aca="false">IF(A3204="","",IF(#REF!="","",PMT((1+D3204)^(1/12)-1,(#REF!*12)-A3204+1,-E3204)))</f>
        <v>#REF!</v>
      </c>
    </row>
    <row r="3205" customFormat="false" ht="14.25" hidden="false" customHeight="false" outlineLevel="0" collapsed="false">
      <c r="A3205" s="660" t="e">
        <f aca="false">IF(A3204="","",IF(A3204=#REF!*12,"",+A3204+1))</f>
        <v>#REF!</v>
      </c>
      <c r="B3205" s="661" t="e">
        <f aca="false">IF(A3205="","",+B3204)</f>
        <v>#REF!</v>
      </c>
      <c r="C3205" s="661" t="e">
        <f aca="false">IF(A3205="","",IF(#REF!+'Plano Prestação Mensal Proposta'!A3205&gt;120,0,ROUND(IF(B3205&gt;0.045,(0.045*0.5),(0.5)*B3205),7)))</f>
        <v>#REF!</v>
      </c>
      <c r="D3205" s="661" t="e">
        <f aca="false">IF(A3205="","",+B3205-C3205)</f>
        <v>#REF!</v>
      </c>
      <c r="E3205" s="662" t="e">
        <f aca="false">IF(A3205="","",IF(F3204="","",+E3204-F3204))</f>
        <v>#REF!</v>
      </c>
      <c r="F3205" s="662" t="e">
        <f aca="false">IF(A3205="","",IF(J3205="","",+J3205-H3205))</f>
        <v>#REF!</v>
      </c>
      <c r="G3205" s="662" t="e">
        <f aca="false">IF(A3205="","",IF(E3205="","",ROUND(+E3205*((1+B3205)^(1/12)-1),2)))</f>
        <v>#REF!</v>
      </c>
      <c r="H3205" s="662" t="e">
        <f aca="false">IF(A3205="","",IF(E3205="","",ROUND(+E3205*((1+D3205)^(1/12)-1),2)))</f>
        <v>#REF!</v>
      </c>
      <c r="I3205" s="662" t="e">
        <f aca="false">IF(A3205="","",+G3205-H3205)</f>
        <v>#REF!</v>
      </c>
      <c r="J3205" s="662" t="e">
        <f aca="false">IF(A3205="","",IF(#REF!="","",PMT((1+D3205)^(1/12)-1,(#REF!*12)-A3205+1,-E3205)))</f>
        <v>#REF!</v>
      </c>
    </row>
    <row r="3206" customFormat="false" ht="14.25" hidden="false" customHeight="false" outlineLevel="0" collapsed="false">
      <c r="A3206" s="660" t="e">
        <f aca="false">IF(A3205="","",IF(A3205=#REF!*12,"",+A3205+1))</f>
        <v>#REF!</v>
      </c>
      <c r="B3206" s="661" t="e">
        <f aca="false">IF(A3206="","",+B3205)</f>
        <v>#REF!</v>
      </c>
      <c r="C3206" s="661" t="e">
        <f aca="false">IF(A3206="","",IF(#REF!+'Plano Prestação Mensal Proposta'!A3206&gt;120,0,ROUND(IF(B3206&gt;0.045,(0.045*0.5),(0.5)*B3206),7)))</f>
        <v>#REF!</v>
      </c>
      <c r="D3206" s="661" t="e">
        <f aca="false">IF(A3206="","",+B3206-C3206)</f>
        <v>#REF!</v>
      </c>
      <c r="E3206" s="662" t="e">
        <f aca="false">IF(A3206="","",IF(F3205="","",+E3205-F3205))</f>
        <v>#REF!</v>
      </c>
      <c r="F3206" s="662" t="e">
        <f aca="false">IF(A3206="","",IF(J3206="","",+J3206-H3206))</f>
        <v>#REF!</v>
      </c>
      <c r="G3206" s="662" t="e">
        <f aca="false">IF(A3206="","",IF(E3206="","",ROUND(+E3206*((1+B3206)^(1/12)-1),2)))</f>
        <v>#REF!</v>
      </c>
      <c r="H3206" s="662" t="e">
        <f aca="false">IF(A3206="","",IF(E3206="","",ROUND(+E3206*((1+D3206)^(1/12)-1),2)))</f>
        <v>#REF!</v>
      </c>
      <c r="I3206" s="662" t="e">
        <f aca="false">IF(A3206="","",+G3206-H3206)</f>
        <v>#REF!</v>
      </c>
      <c r="J3206" s="662" t="e">
        <f aca="false">IF(A3206="","",IF(#REF!="","",PMT((1+D3206)^(1/12)-1,(#REF!*12)-A3206+1,-E3206)))</f>
        <v>#REF!</v>
      </c>
    </row>
    <row r="3207" customFormat="false" ht="14.25" hidden="false" customHeight="false" outlineLevel="0" collapsed="false">
      <c r="A3207" s="660" t="e">
        <f aca="false">IF(A3206="","",IF(A3206=#REF!*12,"",+A3206+1))</f>
        <v>#REF!</v>
      </c>
      <c r="B3207" s="661" t="e">
        <f aca="false">IF(A3207="","",+B3206)</f>
        <v>#REF!</v>
      </c>
      <c r="C3207" s="661" t="e">
        <f aca="false">IF(A3207="","",IF(#REF!+'Plano Prestação Mensal Proposta'!A3207&gt;120,0,ROUND(IF(B3207&gt;0.045,(0.045*0.5),(0.5)*B3207),7)))</f>
        <v>#REF!</v>
      </c>
      <c r="D3207" s="661" t="e">
        <f aca="false">IF(A3207="","",+B3207-C3207)</f>
        <v>#REF!</v>
      </c>
      <c r="E3207" s="662" t="e">
        <f aca="false">IF(A3207="","",IF(F3206="","",+E3206-F3206))</f>
        <v>#REF!</v>
      </c>
      <c r="F3207" s="662" t="e">
        <f aca="false">IF(A3207="","",IF(J3207="","",+J3207-H3207))</f>
        <v>#REF!</v>
      </c>
      <c r="G3207" s="662" t="e">
        <f aca="false">IF(A3207="","",IF(E3207="","",ROUND(+E3207*((1+B3207)^(1/12)-1),2)))</f>
        <v>#REF!</v>
      </c>
      <c r="H3207" s="662" t="e">
        <f aca="false">IF(A3207="","",IF(E3207="","",ROUND(+E3207*((1+D3207)^(1/12)-1),2)))</f>
        <v>#REF!</v>
      </c>
      <c r="I3207" s="662" t="e">
        <f aca="false">IF(A3207="","",+G3207-H3207)</f>
        <v>#REF!</v>
      </c>
      <c r="J3207" s="662" t="e">
        <f aca="false">IF(A3207="","",IF(#REF!="","",PMT((1+D3207)^(1/12)-1,(#REF!*12)-A3207+1,-E3207)))</f>
        <v>#REF!</v>
      </c>
    </row>
    <row r="3208" customFormat="false" ht="14.25" hidden="false" customHeight="false" outlineLevel="0" collapsed="false">
      <c r="A3208" s="660" t="e">
        <f aca="false">IF(A3207="","",IF(A3207=#REF!*12,"",+A3207+1))</f>
        <v>#REF!</v>
      </c>
      <c r="B3208" s="661" t="e">
        <f aca="false">IF(A3208="","",+B3207)</f>
        <v>#REF!</v>
      </c>
      <c r="C3208" s="661" t="e">
        <f aca="false">IF(A3208="","",IF(#REF!+'Plano Prestação Mensal Proposta'!A3208&gt;120,0,ROUND(IF(B3208&gt;0.045,(0.045*0.5),(0.5)*B3208),7)))</f>
        <v>#REF!</v>
      </c>
      <c r="D3208" s="661" t="e">
        <f aca="false">IF(A3208="","",+B3208-C3208)</f>
        <v>#REF!</v>
      </c>
      <c r="E3208" s="662" t="e">
        <f aca="false">IF(A3208="","",IF(F3207="","",+E3207-F3207))</f>
        <v>#REF!</v>
      </c>
      <c r="F3208" s="662" t="e">
        <f aca="false">IF(A3208="","",IF(J3208="","",+J3208-H3208))</f>
        <v>#REF!</v>
      </c>
      <c r="G3208" s="662" t="e">
        <f aca="false">IF(A3208="","",IF(E3208="","",ROUND(+E3208*((1+B3208)^(1/12)-1),2)))</f>
        <v>#REF!</v>
      </c>
      <c r="H3208" s="662" t="e">
        <f aca="false">IF(A3208="","",IF(E3208="","",ROUND(+E3208*((1+D3208)^(1/12)-1),2)))</f>
        <v>#REF!</v>
      </c>
      <c r="I3208" s="662" t="e">
        <f aca="false">IF(A3208="","",+G3208-H3208)</f>
        <v>#REF!</v>
      </c>
      <c r="J3208" s="662" t="e">
        <f aca="false">IF(A3208="","",IF(#REF!="","",PMT((1+D3208)^(1/12)-1,(#REF!*12)-A3208+1,-E3208)))</f>
        <v>#REF!</v>
      </c>
    </row>
    <row r="3209" customFormat="false" ht="14.25" hidden="false" customHeight="false" outlineLevel="0" collapsed="false">
      <c r="A3209" s="660" t="e">
        <f aca="false">IF(A3208="","",IF(A3208=#REF!*12,"",+A3208+1))</f>
        <v>#REF!</v>
      </c>
      <c r="B3209" s="661" t="e">
        <f aca="false">IF(A3209="","",+B3208)</f>
        <v>#REF!</v>
      </c>
      <c r="C3209" s="661" t="e">
        <f aca="false">IF(A3209="","",IF(#REF!+'Plano Prestação Mensal Proposta'!A3209&gt;120,0,ROUND(IF(B3209&gt;0.045,(0.045*0.5),(0.5)*B3209),7)))</f>
        <v>#REF!</v>
      </c>
      <c r="D3209" s="661" t="e">
        <f aca="false">IF(A3209="","",+B3209-C3209)</f>
        <v>#REF!</v>
      </c>
      <c r="E3209" s="662" t="e">
        <f aca="false">IF(A3209="","",IF(F3208="","",+E3208-F3208))</f>
        <v>#REF!</v>
      </c>
      <c r="F3209" s="662" t="e">
        <f aca="false">IF(A3209="","",IF(J3209="","",+J3209-H3209))</f>
        <v>#REF!</v>
      </c>
      <c r="G3209" s="662" t="e">
        <f aca="false">IF(A3209="","",IF(E3209="","",ROUND(+E3209*((1+B3209)^(1/12)-1),2)))</f>
        <v>#REF!</v>
      </c>
      <c r="H3209" s="662" t="e">
        <f aca="false">IF(A3209="","",IF(E3209="","",ROUND(+E3209*((1+D3209)^(1/12)-1),2)))</f>
        <v>#REF!</v>
      </c>
      <c r="I3209" s="662" t="e">
        <f aca="false">IF(A3209="","",+G3209-H3209)</f>
        <v>#REF!</v>
      </c>
      <c r="J3209" s="662" t="e">
        <f aca="false">IF(A3209="","",IF(#REF!="","",PMT((1+D3209)^(1/12)-1,(#REF!*12)-A3209+1,-E3209)))</f>
        <v>#REF!</v>
      </c>
    </row>
    <row r="3210" customFormat="false" ht="14.25" hidden="false" customHeight="false" outlineLevel="0" collapsed="false">
      <c r="A3210" s="660" t="e">
        <f aca="false">IF(A3209="","",IF(A3209=#REF!*12,"",+A3209+1))</f>
        <v>#REF!</v>
      </c>
      <c r="B3210" s="661" t="e">
        <f aca="false">IF(A3210="","",+B3209)</f>
        <v>#REF!</v>
      </c>
      <c r="C3210" s="661" t="e">
        <f aca="false">IF(A3210="","",IF(#REF!+'Plano Prestação Mensal Proposta'!A3210&gt;120,0,ROUND(IF(B3210&gt;0.045,(0.045*0.5),(0.5)*B3210),7)))</f>
        <v>#REF!</v>
      </c>
      <c r="D3210" s="661" t="e">
        <f aca="false">IF(A3210="","",+B3210-C3210)</f>
        <v>#REF!</v>
      </c>
      <c r="E3210" s="662" t="e">
        <f aca="false">IF(A3210="","",IF(F3209="","",+E3209-F3209))</f>
        <v>#REF!</v>
      </c>
      <c r="F3210" s="662" t="e">
        <f aca="false">IF(A3210="","",IF(J3210="","",+J3210-H3210))</f>
        <v>#REF!</v>
      </c>
      <c r="G3210" s="662" t="e">
        <f aca="false">IF(A3210="","",IF(E3210="","",ROUND(+E3210*((1+B3210)^(1/12)-1),2)))</f>
        <v>#REF!</v>
      </c>
      <c r="H3210" s="662" t="e">
        <f aca="false">IF(A3210="","",IF(E3210="","",ROUND(+E3210*((1+D3210)^(1/12)-1),2)))</f>
        <v>#REF!</v>
      </c>
      <c r="I3210" s="662" t="e">
        <f aca="false">IF(A3210="","",+G3210-H3210)</f>
        <v>#REF!</v>
      </c>
      <c r="J3210" s="662" t="e">
        <f aca="false">IF(A3210="","",IF(#REF!="","",PMT((1+D3210)^(1/12)-1,(#REF!*12)-A3210+1,-E3210)))</f>
        <v>#REF!</v>
      </c>
    </row>
    <row r="3211" customFormat="false" ht="14.25" hidden="false" customHeight="false" outlineLevel="0" collapsed="false">
      <c r="A3211" s="660" t="e">
        <f aca="false">IF(A3210="","",IF(A3210=#REF!*12,"",+A3210+1))</f>
        <v>#REF!</v>
      </c>
      <c r="B3211" s="661" t="e">
        <f aca="false">IF(A3211="","",+B3210)</f>
        <v>#REF!</v>
      </c>
      <c r="C3211" s="661" t="e">
        <f aca="false">IF(A3211="","",IF(#REF!+'Plano Prestação Mensal Proposta'!A3211&gt;120,0,ROUND(IF(B3211&gt;0.045,(0.045*0.5),(0.5)*B3211),7)))</f>
        <v>#REF!</v>
      </c>
      <c r="D3211" s="661" t="e">
        <f aca="false">IF(A3211="","",+B3211-C3211)</f>
        <v>#REF!</v>
      </c>
      <c r="E3211" s="662" t="e">
        <f aca="false">IF(A3211="","",IF(F3210="","",+E3210-F3210))</f>
        <v>#REF!</v>
      </c>
      <c r="F3211" s="662" t="e">
        <f aca="false">IF(A3211="","",IF(J3211="","",+J3211-H3211))</f>
        <v>#REF!</v>
      </c>
      <c r="G3211" s="662" t="e">
        <f aca="false">IF(A3211="","",IF(E3211="","",ROUND(+E3211*((1+B3211)^(1/12)-1),2)))</f>
        <v>#REF!</v>
      </c>
      <c r="H3211" s="662" t="e">
        <f aca="false">IF(A3211="","",IF(E3211="","",ROUND(+E3211*((1+D3211)^(1/12)-1),2)))</f>
        <v>#REF!</v>
      </c>
      <c r="I3211" s="662" t="e">
        <f aca="false">IF(A3211="","",+G3211-H3211)</f>
        <v>#REF!</v>
      </c>
      <c r="J3211" s="662" t="e">
        <f aca="false">IF(A3211="","",IF(#REF!="","",PMT((1+D3211)^(1/12)-1,(#REF!*12)-A3211+1,-E3211)))</f>
        <v>#REF!</v>
      </c>
    </row>
    <row r="3212" customFormat="false" ht="14.25" hidden="false" customHeight="false" outlineLevel="0" collapsed="false">
      <c r="A3212" s="660" t="e">
        <f aca="false">IF(A3211="","",IF(A3211=#REF!*12,"",+A3211+1))</f>
        <v>#REF!</v>
      </c>
      <c r="B3212" s="661" t="e">
        <f aca="false">IF(A3212="","",+B3211)</f>
        <v>#REF!</v>
      </c>
      <c r="C3212" s="661" t="e">
        <f aca="false">IF(A3212="","",IF(#REF!+'Plano Prestação Mensal Proposta'!A3212&gt;120,0,ROUND(IF(B3212&gt;0.045,(0.045*0.5),(0.5)*B3212),7)))</f>
        <v>#REF!</v>
      </c>
      <c r="D3212" s="661" t="e">
        <f aca="false">IF(A3212="","",+B3212-C3212)</f>
        <v>#REF!</v>
      </c>
      <c r="E3212" s="662" t="e">
        <f aca="false">IF(A3212="","",IF(F3211="","",+E3211-F3211))</f>
        <v>#REF!</v>
      </c>
      <c r="F3212" s="662" t="e">
        <f aca="false">IF(A3212="","",IF(J3212="","",+J3212-H3212))</f>
        <v>#REF!</v>
      </c>
      <c r="G3212" s="662" t="e">
        <f aca="false">IF(A3212="","",IF(E3212="","",ROUND(+E3212*((1+B3212)^(1/12)-1),2)))</f>
        <v>#REF!</v>
      </c>
      <c r="H3212" s="662" t="e">
        <f aca="false">IF(A3212="","",IF(E3212="","",ROUND(+E3212*((1+D3212)^(1/12)-1),2)))</f>
        <v>#REF!</v>
      </c>
      <c r="I3212" s="662" t="e">
        <f aca="false">IF(A3212="","",+G3212-H3212)</f>
        <v>#REF!</v>
      </c>
      <c r="J3212" s="662" t="e">
        <f aca="false">IF(A3212="","",IF(#REF!="","",PMT((1+D3212)^(1/12)-1,(#REF!*12)-A3212+1,-E3212)))</f>
        <v>#REF!</v>
      </c>
    </row>
    <row r="3213" customFormat="false" ht="14.25" hidden="false" customHeight="false" outlineLevel="0" collapsed="false">
      <c r="A3213" s="660" t="e">
        <f aca="false">IF(A3212="","",IF(A3212=#REF!*12,"",+A3212+1))</f>
        <v>#REF!</v>
      </c>
      <c r="B3213" s="661" t="e">
        <f aca="false">IF(A3213="","",+B3212)</f>
        <v>#REF!</v>
      </c>
      <c r="C3213" s="661" t="e">
        <f aca="false">IF(A3213="","",IF(#REF!+'Plano Prestação Mensal Proposta'!A3213&gt;120,0,ROUND(IF(B3213&gt;0.045,(0.045*0.5),(0.5)*B3213),7)))</f>
        <v>#REF!</v>
      </c>
      <c r="D3213" s="661" t="e">
        <f aca="false">IF(A3213="","",+B3213-C3213)</f>
        <v>#REF!</v>
      </c>
      <c r="E3213" s="662" t="e">
        <f aca="false">IF(A3213="","",IF(F3212="","",+E3212-F3212))</f>
        <v>#REF!</v>
      </c>
      <c r="F3213" s="662" t="e">
        <f aca="false">IF(A3213="","",IF(J3213="","",+J3213-H3213))</f>
        <v>#REF!</v>
      </c>
      <c r="G3213" s="662" t="e">
        <f aca="false">IF(A3213="","",IF(E3213="","",ROUND(+E3213*((1+B3213)^(1/12)-1),2)))</f>
        <v>#REF!</v>
      </c>
      <c r="H3213" s="662" t="e">
        <f aca="false">IF(A3213="","",IF(E3213="","",ROUND(+E3213*((1+D3213)^(1/12)-1),2)))</f>
        <v>#REF!</v>
      </c>
      <c r="I3213" s="662" t="e">
        <f aca="false">IF(A3213="","",+G3213-H3213)</f>
        <v>#REF!</v>
      </c>
      <c r="J3213" s="662" t="e">
        <f aca="false">IF(A3213="","",IF(#REF!="","",PMT((1+D3213)^(1/12)-1,(#REF!*12)-A3213+1,-E3213)))</f>
        <v>#REF!</v>
      </c>
    </row>
    <row r="3214" customFormat="false" ht="14.25" hidden="false" customHeight="false" outlineLevel="0" collapsed="false">
      <c r="A3214" s="660" t="e">
        <f aca="false">IF(A3213="","",IF(A3213=#REF!*12,"",+A3213+1))</f>
        <v>#REF!</v>
      </c>
      <c r="B3214" s="661" t="e">
        <f aca="false">IF(A3214="","",+B3213)</f>
        <v>#REF!</v>
      </c>
      <c r="C3214" s="661" t="e">
        <f aca="false">IF(A3214="","",IF(#REF!+'Plano Prestação Mensal Proposta'!A3214&gt;120,0,ROUND(IF(B3214&gt;0.045,(0.045*0.5),(0.5)*B3214),7)))</f>
        <v>#REF!</v>
      </c>
      <c r="D3214" s="661" t="e">
        <f aca="false">IF(A3214="","",+B3214-C3214)</f>
        <v>#REF!</v>
      </c>
      <c r="E3214" s="662" t="e">
        <f aca="false">IF(A3214="","",IF(F3213="","",+E3213-F3213))</f>
        <v>#REF!</v>
      </c>
      <c r="F3214" s="662" t="e">
        <f aca="false">IF(A3214="","",IF(J3214="","",+J3214-H3214))</f>
        <v>#REF!</v>
      </c>
      <c r="G3214" s="662" t="e">
        <f aca="false">IF(A3214="","",IF(E3214="","",ROUND(+E3214*((1+B3214)^(1/12)-1),2)))</f>
        <v>#REF!</v>
      </c>
      <c r="H3214" s="662" t="e">
        <f aca="false">IF(A3214="","",IF(E3214="","",ROUND(+E3214*((1+D3214)^(1/12)-1),2)))</f>
        <v>#REF!</v>
      </c>
      <c r="I3214" s="662" t="e">
        <f aca="false">IF(A3214="","",+G3214-H3214)</f>
        <v>#REF!</v>
      </c>
      <c r="J3214" s="662" t="e">
        <f aca="false">IF(A3214="","",IF(#REF!="","",PMT((1+D3214)^(1/12)-1,(#REF!*12)-A3214+1,-E3214)))</f>
        <v>#REF!</v>
      </c>
    </row>
    <row r="3215" customFormat="false" ht="14.25" hidden="false" customHeight="false" outlineLevel="0" collapsed="false">
      <c r="A3215" s="660" t="e">
        <f aca="false">IF(A3214="","",IF(A3214=#REF!*12,"",+A3214+1))</f>
        <v>#REF!</v>
      </c>
      <c r="B3215" s="661" t="e">
        <f aca="false">IF(A3215="","",+B3214)</f>
        <v>#REF!</v>
      </c>
      <c r="C3215" s="661" t="e">
        <f aca="false">IF(A3215="","",IF(#REF!+'Plano Prestação Mensal Proposta'!A3215&gt;120,0,ROUND(IF(B3215&gt;0.045,(0.045*0.5),(0.5)*B3215),7)))</f>
        <v>#REF!</v>
      </c>
      <c r="D3215" s="661" t="e">
        <f aca="false">IF(A3215="","",+B3215-C3215)</f>
        <v>#REF!</v>
      </c>
      <c r="E3215" s="662" t="e">
        <f aca="false">IF(A3215="","",IF(F3214="","",+E3214-F3214))</f>
        <v>#REF!</v>
      </c>
      <c r="F3215" s="662" t="e">
        <f aca="false">IF(A3215="","",IF(J3215="","",+J3215-H3215))</f>
        <v>#REF!</v>
      </c>
      <c r="G3215" s="662" t="e">
        <f aca="false">IF(A3215="","",IF(E3215="","",ROUND(+E3215*((1+B3215)^(1/12)-1),2)))</f>
        <v>#REF!</v>
      </c>
      <c r="H3215" s="662" t="e">
        <f aca="false">IF(A3215="","",IF(E3215="","",ROUND(+E3215*((1+D3215)^(1/12)-1),2)))</f>
        <v>#REF!</v>
      </c>
      <c r="I3215" s="662" t="e">
        <f aca="false">IF(A3215="","",+G3215-H3215)</f>
        <v>#REF!</v>
      </c>
      <c r="J3215" s="662" t="e">
        <f aca="false">IF(A3215="","",IF(#REF!="","",PMT((1+D3215)^(1/12)-1,(#REF!*12)-A3215+1,-E3215)))</f>
        <v>#REF!</v>
      </c>
    </row>
    <row r="3216" customFormat="false" ht="14.25" hidden="false" customHeight="false" outlineLevel="0" collapsed="false">
      <c r="A3216" s="660" t="e">
        <f aca="false">IF(A3215="","",IF(A3215=#REF!*12,"",+A3215+1))</f>
        <v>#REF!</v>
      </c>
      <c r="B3216" s="661" t="e">
        <f aca="false">IF(A3216="","",+B3215)</f>
        <v>#REF!</v>
      </c>
      <c r="C3216" s="661" t="e">
        <f aca="false">IF(A3216="","",IF(#REF!+'Plano Prestação Mensal Proposta'!A3216&gt;120,0,ROUND(IF(B3216&gt;0.045,(0.045*0.5),(0.5)*B3216),7)))</f>
        <v>#REF!</v>
      </c>
      <c r="D3216" s="661" t="e">
        <f aca="false">IF(A3216="","",+B3216-C3216)</f>
        <v>#REF!</v>
      </c>
      <c r="E3216" s="662" t="e">
        <f aca="false">IF(A3216="","",IF(F3215="","",+E3215-F3215))</f>
        <v>#REF!</v>
      </c>
      <c r="F3216" s="662" t="e">
        <f aca="false">IF(A3216="","",IF(J3216="","",+J3216-H3216))</f>
        <v>#REF!</v>
      </c>
      <c r="G3216" s="662" t="e">
        <f aca="false">IF(A3216="","",IF(E3216="","",ROUND(+E3216*((1+B3216)^(1/12)-1),2)))</f>
        <v>#REF!</v>
      </c>
      <c r="H3216" s="662" t="e">
        <f aca="false">IF(A3216="","",IF(E3216="","",ROUND(+E3216*((1+D3216)^(1/12)-1),2)))</f>
        <v>#REF!</v>
      </c>
      <c r="I3216" s="662" t="e">
        <f aca="false">IF(A3216="","",+G3216-H3216)</f>
        <v>#REF!</v>
      </c>
      <c r="J3216" s="662" t="e">
        <f aca="false">IF(A3216="","",IF(#REF!="","",PMT((1+D3216)^(1/12)-1,(#REF!*12)-A3216+1,-E3216)))</f>
        <v>#REF!</v>
      </c>
    </row>
    <row r="3217" customFormat="false" ht="14.25" hidden="false" customHeight="false" outlineLevel="0" collapsed="false">
      <c r="A3217" s="660" t="e">
        <f aca="false">IF(A3216="","",IF(A3216=#REF!*12,"",+A3216+1))</f>
        <v>#REF!</v>
      </c>
      <c r="B3217" s="661" t="e">
        <f aca="false">IF(A3217="","",+B3216)</f>
        <v>#REF!</v>
      </c>
      <c r="C3217" s="661" t="e">
        <f aca="false">IF(A3217="","",IF(#REF!+'Plano Prestação Mensal Proposta'!A3217&gt;120,0,ROUND(IF(B3217&gt;0.045,(0.045*0.5),(0.5)*B3217),7)))</f>
        <v>#REF!</v>
      </c>
      <c r="D3217" s="661" t="e">
        <f aca="false">IF(A3217="","",+B3217-C3217)</f>
        <v>#REF!</v>
      </c>
      <c r="E3217" s="662" t="e">
        <f aca="false">IF(A3217="","",IF(F3216="","",+E3216-F3216))</f>
        <v>#REF!</v>
      </c>
      <c r="F3217" s="662" t="e">
        <f aca="false">IF(A3217="","",IF(J3217="","",+J3217-H3217))</f>
        <v>#REF!</v>
      </c>
      <c r="G3217" s="662" t="e">
        <f aca="false">IF(A3217="","",IF(E3217="","",ROUND(+E3217*((1+B3217)^(1/12)-1),2)))</f>
        <v>#REF!</v>
      </c>
      <c r="H3217" s="662" t="e">
        <f aca="false">IF(A3217="","",IF(E3217="","",ROUND(+E3217*((1+D3217)^(1/12)-1),2)))</f>
        <v>#REF!</v>
      </c>
      <c r="I3217" s="662" t="e">
        <f aca="false">IF(A3217="","",+G3217-H3217)</f>
        <v>#REF!</v>
      </c>
      <c r="J3217" s="662" t="e">
        <f aca="false">IF(A3217="","",IF(#REF!="","",PMT((1+D3217)^(1/12)-1,(#REF!*12)-A3217+1,-E3217)))</f>
        <v>#REF!</v>
      </c>
    </row>
    <row r="3218" customFormat="false" ht="14.25" hidden="false" customHeight="false" outlineLevel="0" collapsed="false">
      <c r="A3218" s="660" t="e">
        <f aca="false">IF(A3217="","",IF(A3217=#REF!*12,"",+A3217+1))</f>
        <v>#REF!</v>
      </c>
      <c r="B3218" s="661" t="e">
        <f aca="false">IF(A3218="","",+B3217)</f>
        <v>#REF!</v>
      </c>
      <c r="C3218" s="661" t="e">
        <f aca="false">IF(A3218="","",IF(#REF!+'Plano Prestação Mensal Proposta'!A3218&gt;120,0,ROUND(IF(B3218&gt;0.045,(0.045*0.5),(0.5)*B3218),7)))</f>
        <v>#REF!</v>
      </c>
      <c r="D3218" s="661" t="e">
        <f aca="false">IF(A3218="","",+B3218-C3218)</f>
        <v>#REF!</v>
      </c>
      <c r="E3218" s="662" t="e">
        <f aca="false">IF(A3218="","",IF(F3217="","",+E3217-F3217))</f>
        <v>#REF!</v>
      </c>
      <c r="F3218" s="662" t="e">
        <f aca="false">IF(A3218="","",IF(J3218="","",+J3218-H3218))</f>
        <v>#REF!</v>
      </c>
      <c r="G3218" s="662" t="e">
        <f aca="false">IF(A3218="","",IF(E3218="","",ROUND(+E3218*((1+B3218)^(1/12)-1),2)))</f>
        <v>#REF!</v>
      </c>
      <c r="H3218" s="662" t="e">
        <f aca="false">IF(A3218="","",IF(E3218="","",ROUND(+E3218*((1+D3218)^(1/12)-1),2)))</f>
        <v>#REF!</v>
      </c>
      <c r="I3218" s="662" t="e">
        <f aca="false">IF(A3218="","",+G3218-H3218)</f>
        <v>#REF!</v>
      </c>
      <c r="J3218" s="662" t="e">
        <f aca="false">IF(A3218="","",IF(#REF!="","",PMT((1+D3218)^(1/12)-1,(#REF!*12)-A3218+1,-E3218)))</f>
        <v>#REF!</v>
      </c>
    </row>
    <row r="3219" customFormat="false" ht="14.25" hidden="false" customHeight="false" outlineLevel="0" collapsed="false">
      <c r="A3219" s="660" t="e">
        <f aca="false">IF(A3218="","",IF(A3218=#REF!*12,"",+A3218+1))</f>
        <v>#REF!</v>
      </c>
      <c r="B3219" s="661" t="e">
        <f aca="false">IF(A3219="","",+B3218)</f>
        <v>#REF!</v>
      </c>
      <c r="C3219" s="661" t="e">
        <f aca="false">IF(A3219="","",IF(#REF!+'Plano Prestação Mensal Proposta'!A3219&gt;120,0,ROUND(IF(B3219&gt;0.045,(0.045*0.5),(0.5)*B3219),7)))</f>
        <v>#REF!</v>
      </c>
      <c r="D3219" s="661" t="e">
        <f aca="false">IF(A3219="","",+B3219-C3219)</f>
        <v>#REF!</v>
      </c>
      <c r="E3219" s="662" t="e">
        <f aca="false">IF(A3219="","",IF(F3218="","",+E3218-F3218))</f>
        <v>#REF!</v>
      </c>
      <c r="F3219" s="662" t="e">
        <f aca="false">IF(A3219="","",IF(J3219="","",+J3219-H3219))</f>
        <v>#REF!</v>
      </c>
      <c r="G3219" s="662" t="e">
        <f aca="false">IF(A3219="","",IF(E3219="","",ROUND(+E3219*((1+B3219)^(1/12)-1),2)))</f>
        <v>#REF!</v>
      </c>
      <c r="H3219" s="662" t="e">
        <f aca="false">IF(A3219="","",IF(E3219="","",ROUND(+E3219*((1+D3219)^(1/12)-1),2)))</f>
        <v>#REF!</v>
      </c>
      <c r="I3219" s="662" t="e">
        <f aca="false">IF(A3219="","",+G3219-H3219)</f>
        <v>#REF!</v>
      </c>
      <c r="J3219" s="662" t="e">
        <f aca="false">IF(A3219="","",IF(#REF!="","",PMT((1+D3219)^(1/12)-1,(#REF!*12)-A3219+1,-E3219)))</f>
        <v>#REF!</v>
      </c>
    </row>
    <row r="3220" customFormat="false" ht="14.25" hidden="false" customHeight="false" outlineLevel="0" collapsed="false">
      <c r="A3220" s="660" t="e">
        <f aca="false">IF(A3219="","",IF(A3219=#REF!*12,"",+A3219+1))</f>
        <v>#REF!</v>
      </c>
      <c r="B3220" s="661" t="e">
        <f aca="false">IF(A3220="","",+B3219)</f>
        <v>#REF!</v>
      </c>
      <c r="C3220" s="661" t="e">
        <f aca="false">IF(A3220="","",IF(#REF!+'Plano Prestação Mensal Proposta'!A3220&gt;120,0,ROUND(IF(B3220&gt;0.045,(0.045*0.5),(0.5)*B3220),7)))</f>
        <v>#REF!</v>
      </c>
      <c r="D3220" s="661" t="e">
        <f aca="false">IF(A3220="","",+B3220-C3220)</f>
        <v>#REF!</v>
      </c>
      <c r="E3220" s="662" t="e">
        <f aca="false">IF(A3220="","",IF(F3219="","",+E3219-F3219))</f>
        <v>#REF!</v>
      </c>
      <c r="F3220" s="662" t="e">
        <f aca="false">IF(A3220="","",IF(J3220="","",+J3220-H3220))</f>
        <v>#REF!</v>
      </c>
      <c r="G3220" s="662" t="e">
        <f aca="false">IF(A3220="","",IF(E3220="","",ROUND(+E3220*((1+B3220)^(1/12)-1),2)))</f>
        <v>#REF!</v>
      </c>
      <c r="H3220" s="662" t="e">
        <f aca="false">IF(A3220="","",IF(E3220="","",ROUND(+E3220*((1+D3220)^(1/12)-1),2)))</f>
        <v>#REF!</v>
      </c>
      <c r="I3220" s="662" t="e">
        <f aca="false">IF(A3220="","",+G3220-H3220)</f>
        <v>#REF!</v>
      </c>
      <c r="J3220" s="662" t="e">
        <f aca="false">IF(A3220="","",IF(#REF!="","",PMT((1+D3220)^(1/12)-1,(#REF!*12)-A3220+1,-E3220)))</f>
        <v>#REF!</v>
      </c>
    </row>
    <row r="3221" customFormat="false" ht="14.25" hidden="false" customHeight="false" outlineLevel="0" collapsed="false">
      <c r="A3221" s="660" t="e">
        <f aca="false">IF(A3220="","",IF(A3220=#REF!*12,"",+A3220+1))</f>
        <v>#REF!</v>
      </c>
      <c r="B3221" s="661" t="e">
        <f aca="false">IF(A3221="","",+B3220)</f>
        <v>#REF!</v>
      </c>
      <c r="C3221" s="661" t="e">
        <f aca="false">IF(A3221="","",IF(#REF!+'Plano Prestação Mensal Proposta'!A3221&gt;120,0,ROUND(IF(B3221&gt;0.045,(0.045*0.5),(0.5)*B3221),7)))</f>
        <v>#REF!</v>
      </c>
      <c r="D3221" s="661" t="e">
        <f aca="false">IF(A3221="","",+B3221-C3221)</f>
        <v>#REF!</v>
      </c>
      <c r="E3221" s="662" t="e">
        <f aca="false">IF(A3221="","",IF(F3220="","",+E3220-F3220))</f>
        <v>#REF!</v>
      </c>
      <c r="F3221" s="662" t="e">
        <f aca="false">IF(A3221="","",IF(J3221="","",+J3221-H3221))</f>
        <v>#REF!</v>
      </c>
      <c r="G3221" s="662" t="e">
        <f aca="false">IF(A3221="","",IF(E3221="","",ROUND(+E3221*((1+B3221)^(1/12)-1),2)))</f>
        <v>#REF!</v>
      </c>
      <c r="H3221" s="662" t="e">
        <f aca="false">IF(A3221="","",IF(E3221="","",ROUND(+E3221*((1+D3221)^(1/12)-1),2)))</f>
        <v>#REF!</v>
      </c>
      <c r="I3221" s="662" t="e">
        <f aca="false">IF(A3221="","",+G3221-H3221)</f>
        <v>#REF!</v>
      </c>
      <c r="J3221" s="662" t="e">
        <f aca="false">IF(A3221="","",IF(#REF!="","",PMT((1+D3221)^(1/12)-1,(#REF!*12)-A3221+1,-E3221)))</f>
        <v>#REF!</v>
      </c>
    </row>
    <row r="3222" customFormat="false" ht="14.25" hidden="false" customHeight="false" outlineLevel="0" collapsed="false">
      <c r="A3222" s="660" t="e">
        <f aca="false">IF(A3221="","",IF(A3221=#REF!*12,"",+A3221+1))</f>
        <v>#REF!</v>
      </c>
      <c r="B3222" s="661" t="e">
        <f aca="false">IF(A3222="","",+B3221)</f>
        <v>#REF!</v>
      </c>
      <c r="C3222" s="661" t="e">
        <f aca="false">IF(A3222="","",IF(#REF!+'Plano Prestação Mensal Proposta'!A3222&gt;120,0,ROUND(IF(B3222&gt;0.045,(0.045*0.5),(0.5)*B3222),7)))</f>
        <v>#REF!</v>
      </c>
      <c r="D3222" s="661" t="e">
        <f aca="false">IF(A3222="","",+B3222-C3222)</f>
        <v>#REF!</v>
      </c>
      <c r="E3222" s="662" t="e">
        <f aca="false">IF(A3222="","",IF(F3221="","",+E3221-F3221))</f>
        <v>#REF!</v>
      </c>
      <c r="F3222" s="662" t="e">
        <f aca="false">IF(A3222="","",IF(J3222="","",+J3222-H3222))</f>
        <v>#REF!</v>
      </c>
      <c r="G3222" s="662" t="e">
        <f aca="false">IF(A3222="","",IF(E3222="","",ROUND(+E3222*((1+B3222)^(1/12)-1),2)))</f>
        <v>#REF!</v>
      </c>
      <c r="H3222" s="662" t="e">
        <f aca="false">IF(A3222="","",IF(E3222="","",ROUND(+E3222*((1+D3222)^(1/12)-1),2)))</f>
        <v>#REF!</v>
      </c>
      <c r="I3222" s="662" t="e">
        <f aca="false">IF(A3222="","",+G3222-H3222)</f>
        <v>#REF!</v>
      </c>
      <c r="J3222" s="662" t="e">
        <f aca="false">IF(A3222="","",IF(#REF!="","",PMT((1+D3222)^(1/12)-1,(#REF!*12)-A3222+1,-E3222)))</f>
        <v>#REF!</v>
      </c>
    </row>
    <row r="3223" customFormat="false" ht="14.25" hidden="false" customHeight="false" outlineLevel="0" collapsed="false">
      <c r="A3223" s="660" t="e">
        <f aca="false">IF(A3222="","",IF(A3222=#REF!*12,"",+A3222+1))</f>
        <v>#REF!</v>
      </c>
      <c r="B3223" s="661" t="e">
        <f aca="false">IF(A3223="","",+B3222)</f>
        <v>#REF!</v>
      </c>
      <c r="C3223" s="661" t="e">
        <f aca="false">IF(A3223="","",IF(#REF!+'Plano Prestação Mensal Proposta'!A3223&gt;120,0,ROUND(IF(B3223&gt;0.045,(0.045*0.5),(0.5)*B3223),7)))</f>
        <v>#REF!</v>
      </c>
      <c r="D3223" s="661" t="e">
        <f aca="false">IF(A3223="","",+B3223-C3223)</f>
        <v>#REF!</v>
      </c>
      <c r="E3223" s="662" t="e">
        <f aca="false">IF(A3223="","",IF(F3222="","",+E3222-F3222))</f>
        <v>#REF!</v>
      </c>
      <c r="F3223" s="662" t="e">
        <f aca="false">IF(A3223="","",IF(J3223="","",+J3223-H3223))</f>
        <v>#REF!</v>
      </c>
      <c r="G3223" s="662" t="e">
        <f aca="false">IF(A3223="","",IF(E3223="","",ROUND(+E3223*((1+B3223)^(1/12)-1),2)))</f>
        <v>#REF!</v>
      </c>
      <c r="H3223" s="662" t="e">
        <f aca="false">IF(A3223="","",IF(E3223="","",ROUND(+E3223*((1+D3223)^(1/12)-1),2)))</f>
        <v>#REF!</v>
      </c>
      <c r="I3223" s="662" t="e">
        <f aca="false">IF(A3223="","",+G3223-H3223)</f>
        <v>#REF!</v>
      </c>
      <c r="J3223" s="662" t="e">
        <f aca="false">IF(A3223="","",IF(#REF!="","",PMT((1+D3223)^(1/12)-1,(#REF!*12)-A3223+1,-E3223)))</f>
        <v>#REF!</v>
      </c>
    </row>
    <row r="3224" customFormat="false" ht="14.25" hidden="false" customHeight="false" outlineLevel="0" collapsed="false">
      <c r="A3224" s="660" t="e">
        <f aca="false">IF(A3223="","",IF(A3223=#REF!*12,"",+A3223+1))</f>
        <v>#REF!</v>
      </c>
      <c r="B3224" s="661" t="e">
        <f aca="false">IF(A3224="","",+B3223)</f>
        <v>#REF!</v>
      </c>
      <c r="C3224" s="661" t="e">
        <f aca="false">IF(A3224="","",IF(#REF!+'Plano Prestação Mensal Proposta'!A3224&gt;120,0,ROUND(IF(B3224&gt;0.045,(0.045*0.5),(0.5)*B3224),7)))</f>
        <v>#REF!</v>
      </c>
      <c r="D3224" s="661" t="e">
        <f aca="false">IF(A3224="","",+B3224-C3224)</f>
        <v>#REF!</v>
      </c>
      <c r="E3224" s="662" t="e">
        <f aca="false">IF(A3224="","",IF(F3223="","",+E3223-F3223))</f>
        <v>#REF!</v>
      </c>
      <c r="F3224" s="662" t="e">
        <f aca="false">IF(A3224="","",IF(J3224="","",+J3224-H3224))</f>
        <v>#REF!</v>
      </c>
      <c r="G3224" s="662" t="e">
        <f aca="false">IF(A3224="","",IF(E3224="","",ROUND(+E3224*((1+B3224)^(1/12)-1),2)))</f>
        <v>#REF!</v>
      </c>
      <c r="H3224" s="662" t="e">
        <f aca="false">IF(A3224="","",IF(E3224="","",ROUND(+E3224*((1+D3224)^(1/12)-1),2)))</f>
        <v>#REF!</v>
      </c>
      <c r="I3224" s="662" t="e">
        <f aca="false">IF(A3224="","",+G3224-H3224)</f>
        <v>#REF!</v>
      </c>
      <c r="J3224" s="662" t="e">
        <f aca="false">IF(A3224="","",IF(#REF!="","",PMT((1+D3224)^(1/12)-1,(#REF!*12)-A3224+1,-E3224)))</f>
        <v>#REF!</v>
      </c>
    </row>
    <row r="3225" customFormat="false" ht="14.25" hidden="false" customHeight="false" outlineLevel="0" collapsed="false">
      <c r="A3225" s="660" t="e">
        <f aca="false">IF(A3224="","",IF(A3224=#REF!*12,"",+A3224+1))</f>
        <v>#REF!</v>
      </c>
      <c r="B3225" s="661" t="e">
        <f aca="false">IF(A3225="","",+B3224)</f>
        <v>#REF!</v>
      </c>
      <c r="C3225" s="661" t="e">
        <f aca="false">IF(A3225="","",IF(#REF!+'Plano Prestação Mensal Proposta'!A3225&gt;120,0,ROUND(IF(B3225&gt;0.045,(0.045*0.5),(0.5)*B3225),7)))</f>
        <v>#REF!</v>
      </c>
      <c r="D3225" s="661" t="e">
        <f aca="false">IF(A3225="","",+B3225-C3225)</f>
        <v>#REF!</v>
      </c>
      <c r="E3225" s="662" t="e">
        <f aca="false">IF(A3225="","",IF(F3224="","",+E3224-F3224))</f>
        <v>#REF!</v>
      </c>
      <c r="F3225" s="662" t="e">
        <f aca="false">IF(A3225="","",IF(J3225="","",+J3225-H3225))</f>
        <v>#REF!</v>
      </c>
      <c r="G3225" s="662" t="e">
        <f aca="false">IF(A3225="","",IF(E3225="","",ROUND(+E3225*((1+B3225)^(1/12)-1),2)))</f>
        <v>#REF!</v>
      </c>
      <c r="H3225" s="662" t="e">
        <f aca="false">IF(A3225="","",IF(E3225="","",ROUND(+E3225*((1+D3225)^(1/12)-1),2)))</f>
        <v>#REF!</v>
      </c>
      <c r="I3225" s="662" t="e">
        <f aca="false">IF(A3225="","",+G3225-H3225)</f>
        <v>#REF!</v>
      </c>
      <c r="J3225" s="662" t="e">
        <f aca="false">IF(A3225="","",IF(#REF!="","",PMT((1+D3225)^(1/12)-1,(#REF!*12)-A3225+1,-E3225)))</f>
        <v>#REF!</v>
      </c>
    </row>
    <row r="3226" customFormat="false" ht="14.25" hidden="false" customHeight="false" outlineLevel="0" collapsed="false">
      <c r="A3226" s="660" t="e">
        <f aca="false">IF(A3225="","",IF(A3225=#REF!*12,"",+A3225+1))</f>
        <v>#REF!</v>
      </c>
      <c r="B3226" s="661" t="e">
        <f aca="false">IF(A3226="","",+B3225)</f>
        <v>#REF!</v>
      </c>
      <c r="C3226" s="661" t="e">
        <f aca="false">IF(A3226="","",IF(#REF!+'Plano Prestação Mensal Proposta'!A3226&gt;120,0,ROUND(IF(B3226&gt;0.045,(0.045*0.5),(0.5)*B3226),7)))</f>
        <v>#REF!</v>
      </c>
      <c r="D3226" s="661" t="e">
        <f aca="false">IF(A3226="","",+B3226-C3226)</f>
        <v>#REF!</v>
      </c>
      <c r="E3226" s="662" t="e">
        <f aca="false">IF(A3226="","",IF(F3225="","",+E3225-F3225))</f>
        <v>#REF!</v>
      </c>
      <c r="F3226" s="662" t="e">
        <f aca="false">IF(A3226="","",IF(J3226="","",+J3226-H3226))</f>
        <v>#REF!</v>
      </c>
      <c r="G3226" s="662" t="e">
        <f aca="false">IF(A3226="","",IF(E3226="","",ROUND(+E3226*((1+B3226)^(1/12)-1),2)))</f>
        <v>#REF!</v>
      </c>
      <c r="H3226" s="662" t="e">
        <f aca="false">IF(A3226="","",IF(E3226="","",ROUND(+E3226*((1+D3226)^(1/12)-1),2)))</f>
        <v>#REF!</v>
      </c>
      <c r="I3226" s="662" t="e">
        <f aca="false">IF(A3226="","",+G3226-H3226)</f>
        <v>#REF!</v>
      </c>
      <c r="J3226" s="662" t="e">
        <f aca="false">IF(A3226="","",IF(#REF!="","",PMT((1+D3226)^(1/12)-1,(#REF!*12)-A3226+1,-E3226)))</f>
        <v>#REF!</v>
      </c>
    </row>
    <row r="3227" customFormat="false" ht="14.25" hidden="false" customHeight="false" outlineLevel="0" collapsed="false">
      <c r="A3227" s="660" t="e">
        <f aca="false">IF(A3226="","",IF(A3226=#REF!*12,"",+A3226+1))</f>
        <v>#REF!</v>
      </c>
      <c r="B3227" s="661" t="e">
        <f aca="false">IF(A3227="","",+B3226)</f>
        <v>#REF!</v>
      </c>
      <c r="C3227" s="661" t="e">
        <f aca="false">IF(A3227="","",IF(#REF!+'Plano Prestação Mensal Proposta'!A3227&gt;120,0,ROUND(IF(B3227&gt;0.045,(0.045*0.5),(0.5)*B3227),7)))</f>
        <v>#REF!</v>
      </c>
      <c r="D3227" s="661" t="e">
        <f aca="false">IF(A3227="","",+B3227-C3227)</f>
        <v>#REF!</v>
      </c>
      <c r="E3227" s="662" t="e">
        <f aca="false">IF(A3227="","",IF(F3226="","",+E3226-F3226))</f>
        <v>#REF!</v>
      </c>
      <c r="F3227" s="662" t="e">
        <f aca="false">IF(A3227="","",IF(J3227="","",+J3227-H3227))</f>
        <v>#REF!</v>
      </c>
      <c r="G3227" s="662" t="e">
        <f aca="false">IF(A3227="","",IF(E3227="","",ROUND(+E3227*((1+B3227)^(1/12)-1),2)))</f>
        <v>#REF!</v>
      </c>
      <c r="H3227" s="662" t="e">
        <f aca="false">IF(A3227="","",IF(E3227="","",ROUND(+E3227*((1+D3227)^(1/12)-1),2)))</f>
        <v>#REF!</v>
      </c>
      <c r="I3227" s="662" t="e">
        <f aca="false">IF(A3227="","",+G3227-H3227)</f>
        <v>#REF!</v>
      </c>
      <c r="J3227" s="662" t="e">
        <f aca="false">IF(A3227="","",IF(#REF!="","",PMT((1+D3227)^(1/12)-1,(#REF!*12)-A3227+1,-E3227)))</f>
        <v>#REF!</v>
      </c>
    </row>
    <row r="3228" customFormat="false" ht="14.25" hidden="false" customHeight="false" outlineLevel="0" collapsed="false">
      <c r="A3228" s="660" t="e">
        <f aca="false">IF(A3227="","",IF(A3227=#REF!*12,"",+A3227+1))</f>
        <v>#REF!</v>
      </c>
      <c r="B3228" s="661" t="e">
        <f aca="false">IF(A3228="","",+B3227)</f>
        <v>#REF!</v>
      </c>
      <c r="C3228" s="661" t="e">
        <f aca="false">IF(A3228="","",IF(#REF!+'Plano Prestação Mensal Proposta'!A3228&gt;120,0,ROUND(IF(B3228&gt;0.045,(0.045*0.5),(0.5)*B3228),7)))</f>
        <v>#REF!</v>
      </c>
      <c r="D3228" s="661" t="e">
        <f aca="false">IF(A3228="","",+B3228-C3228)</f>
        <v>#REF!</v>
      </c>
      <c r="E3228" s="662" t="e">
        <f aca="false">IF(A3228="","",IF(F3227="","",+E3227-F3227))</f>
        <v>#REF!</v>
      </c>
      <c r="F3228" s="662" t="e">
        <f aca="false">IF(A3228="","",IF(J3228="","",+J3228-H3228))</f>
        <v>#REF!</v>
      </c>
      <c r="G3228" s="662" t="e">
        <f aca="false">IF(A3228="","",IF(E3228="","",ROUND(+E3228*((1+B3228)^(1/12)-1),2)))</f>
        <v>#REF!</v>
      </c>
      <c r="H3228" s="662" t="e">
        <f aca="false">IF(A3228="","",IF(E3228="","",ROUND(+E3228*((1+D3228)^(1/12)-1),2)))</f>
        <v>#REF!</v>
      </c>
      <c r="I3228" s="662" t="e">
        <f aca="false">IF(A3228="","",+G3228-H3228)</f>
        <v>#REF!</v>
      </c>
      <c r="J3228" s="662" t="e">
        <f aca="false">IF(A3228="","",IF(#REF!="","",PMT((1+D3228)^(1/12)-1,(#REF!*12)-A3228+1,-E3228)))</f>
        <v>#REF!</v>
      </c>
    </row>
    <row r="3229" customFormat="false" ht="14.25" hidden="false" customHeight="false" outlineLevel="0" collapsed="false">
      <c r="A3229" s="660" t="e">
        <f aca="false">IF(A3228="","",IF(A3228=#REF!*12,"",+A3228+1))</f>
        <v>#REF!</v>
      </c>
      <c r="B3229" s="661" t="e">
        <f aca="false">IF(A3229="","",+B3228)</f>
        <v>#REF!</v>
      </c>
      <c r="C3229" s="661" t="e">
        <f aca="false">IF(A3229="","",IF(#REF!+'Plano Prestação Mensal Proposta'!A3229&gt;120,0,ROUND(IF(B3229&gt;0.045,(0.045*0.5),(0.5)*B3229),7)))</f>
        <v>#REF!</v>
      </c>
      <c r="D3229" s="661" t="e">
        <f aca="false">IF(A3229="","",+B3229-C3229)</f>
        <v>#REF!</v>
      </c>
      <c r="E3229" s="662" t="e">
        <f aca="false">IF(A3229="","",IF(F3228="","",+E3228-F3228))</f>
        <v>#REF!</v>
      </c>
      <c r="F3229" s="662" t="e">
        <f aca="false">IF(A3229="","",IF(J3229="","",+J3229-H3229))</f>
        <v>#REF!</v>
      </c>
      <c r="G3229" s="662" t="e">
        <f aca="false">IF(A3229="","",IF(E3229="","",ROUND(+E3229*((1+B3229)^(1/12)-1),2)))</f>
        <v>#REF!</v>
      </c>
      <c r="H3229" s="662" t="e">
        <f aca="false">IF(A3229="","",IF(E3229="","",ROUND(+E3229*((1+D3229)^(1/12)-1),2)))</f>
        <v>#REF!</v>
      </c>
      <c r="I3229" s="662" t="e">
        <f aca="false">IF(A3229="","",+G3229-H3229)</f>
        <v>#REF!</v>
      </c>
      <c r="J3229" s="662" t="e">
        <f aca="false">IF(A3229="","",IF(#REF!="","",PMT((1+D3229)^(1/12)-1,(#REF!*12)-A3229+1,-E3229)))</f>
        <v>#REF!</v>
      </c>
    </row>
    <row r="3230" customFormat="false" ht="14.25" hidden="false" customHeight="false" outlineLevel="0" collapsed="false">
      <c r="A3230" s="660" t="e">
        <f aca="false">IF(A3229="","",IF(A3229=#REF!*12,"",+A3229+1))</f>
        <v>#REF!</v>
      </c>
      <c r="B3230" s="661" t="e">
        <f aca="false">IF(A3230="","",+B3229)</f>
        <v>#REF!</v>
      </c>
      <c r="C3230" s="661" t="e">
        <f aca="false">IF(A3230="","",IF(#REF!+'Plano Prestação Mensal Proposta'!A3230&gt;120,0,ROUND(IF(B3230&gt;0.045,(0.045*0.5),(0.5)*B3230),7)))</f>
        <v>#REF!</v>
      </c>
      <c r="D3230" s="661" t="e">
        <f aca="false">IF(A3230="","",+B3230-C3230)</f>
        <v>#REF!</v>
      </c>
      <c r="E3230" s="662" t="e">
        <f aca="false">IF(A3230="","",IF(F3229="","",+E3229-F3229))</f>
        <v>#REF!</v>
      </c>
      <c r="F3230" s="662" t="e">
        <f aca="false">IF(A3230="","",IF(J3230="","",+J3230-H3230))</f>
        <v>#REF!</v>
      </c>
      <c r="G3230" s="662" t="e">
        <f aca="false">IF(A3230="","",IF(E3230="","",ROUND(+E3230*((1+B3230)^(1/12)-1),2)))</f>
        <v>#REF!</v>
      </c>
      <c r="H3230" s="662" t="e">
        <f aca="false">IF(A3230="","",IF(E3230="","",ROUND(+E3230*((1+D3230)^(1/12)-1),2)))</f>
        <v>#REF!</v>
      </c>
      <c r="I3230" s="662" t="e">
        <f aca="false">IF(A3230="","",+G3230-H3230)</f>
        <v>#REF!</v>
      </c>
      <c r="J3230" s="662" t="e">
        <f aca="false">IF(A3230="","",IF(#REF!="","",PMT((1+D3230)^(1/12)-1,(#REF!*12)-A3230+1,-E3230)))</f>
        <v>#REF!</v>
      </c>
    </row>
    <row r="3231" customFormat="false" ht="14.25" hidden="false" customHeight="false" outlineLevel="0" collapsed="false">
      <c r="A3231" s="660" t="e">
        <f aca="false">IF(A3230="","",IF(A3230=#REF!*12,"",+A3230+1))</f>
        <v>#REF!</v>
      </c>
      <c r="B3231" s="661" t="e">
        <f aca="false">IF(A3231="","",+B3230)</f>
        <v>#REF!</v>
      </c>
      <c r="C3231" s="661" t="e">
        <f aca="false">IF(A3231="","",IF(#REF!+'Plano Prestação Mensal Proposta'!A3231&gt;120,0,ROUND(IF(B3231&gt;0.045,(0.045*0.5),(0.5)*B3231),7)))</f>
        <v>#REF!</v>
      </c>
      <c r="D3231" s="661" t="e">
        <f aca="false">IF(A3231="","",+B3231-C3231)</f>
        <v>#REF!</v>
      </c>
      <c r="E3231" s="662" t="e">
        <f aca="false">IF(A3231="","",IF(F3230="","",+E3230-F3230))</f>
        <v>#REF!</v>
      </c>
      <c r="F3231" s="662" t="e">
        <f aca="false">IF(A3231="","",IF(J3231="","",+J3231-H3231))</f>
        <v>#REF!</v>
      </c>
      <c r="G3231" s="662" t="e">
        <f aca="false">IF(A3231="","",IF(E3231="","",ROUND(+E3231*((1+B3231)^(1/12)-1),2)))</f>
        <v>#REF!</v>
      </c>
      <c r="H3231" s="662" t="e">
        <f aca="false">IF(A3231="","",IF(E3231="","",ROUND(+E3231*((1+D3231)^(1/12)-1),2)))</f>
        <v>#REF!</v>
      </c>
      <c r="I3231" s="662" t="e">
        <f aca="false">IF(A3231="","",+G3231-H3231)</f>
        <v>#REF!</v>
      </c>
      <c r="J3231" s="662" t="e">
        <f aca="false">IF(A3231="","",IF(#REF!="","",PMT((1+D3231)^(1/12)-1,(#REF!*12)-A3231+1,-E3231)))</f>
        <v>#REF!</v>
      </c>
    </row>
    <row r="3232" customFormat="false" ht="14.25" hidden="false" customHeight="false" outlineLevel="0" collapsed="false">
      <c r="A3232" s="660" t="e">
        <f aca="false">IF(A3231="","",IF(A3231=#REF!*12,"",+A3231+1))</f>
        <v>#REF!</v>
      </c>
      <c r="B3232" s="661" t="e">
        <f aca="false">IF(A3232="","",+B3231)</f>
        <v>#REF!</v>
      </c>
      <c r="C3232" s="661" t="e">
        <f aca="false">IF(A3232="","",IF(#REF!+'Plano Prestação Mensal Proposta'!A3232&gt;120,0,ROUND(IF(B3232&gt;0.045,(0.045*0.5),(0.5)*B3232),7)))</f>
        <v>#REF!</v>
      </c>
      <c r="D3232" s="661" t="e">
        <f aca="false">IF(A3232="","",+B3232-C3232)</f>
        <v>#REF!</v>
      </c>
      <c r="E3232" s="662" t="e">
        <f aca="false">IF(A3232="","",IF(F3231="","",+E3231-F3231))</f>
        <v>#REF!</v>
      </c>
      <c r="F3232" s="662" t="e">
        <f aca="false">IF(A3232="","",IF(J3232="","",+J3232-H3232))</f>
        <v>#REF!</v>
      </c>
      <c r="G3232" s="662" t="e">
        <f aca="false">IF(A3232="","",IF(E3232="","",ROUND(+E3232*((1+B3232)^(1/12)-1),2)))</f>
        <v>#REF!</v>
      </c>
      <c r="H3232" s="662" t="e">
        <f aca="false">IF(A3232="","",IF(E3232="","",ROUND(+E3232*((1+D3232)^(1/12)-1),2)))</f>
        <v>#REF!</v>
      </c>
      <c r="I3232" s="662" t="e">
        <f aca="false">IF(A3232="","",+G3232-H3232)</f>
        <v>#REF!</v>
      </c>
      <c r="J3232" s="662" t="e">
        <f aca="false">IF(A3232="","",IF(#REF!="","",PMT((1+D3232)^(1/12)-1,(#REF!*12)-A3232+1,-E3232)))</f>
        <v>#REF!</v>
      </c>
    </row>
    <row r="3233" customFormat="false" ht="14.25" hidden="false" customHeight="false" outlineLevel="0" collapsed="false">
      <c r="A3233" s="660" t="e">
        <f aca="false">IF(A3232="","",IF(A3232=#REF!*12,"",+A3232+1))</f>
        <v>#REF!</v>
      </c>
      <c r="B3233" s="661" t="e">
        <f aca="false">IF(A3233="","",+B3232)</f>
        <v>#REF!</v>
      </c>
      <c r="C3233" s="661" t="e">
        <f aca="false">IF(A3233="","",IF(#REF!+'Plano Prestação Mensal Proposta'!A3233&gt;120,0,ROUND(IF(B3233&gt;0.045,(0.045*0.5),(0.5)*B3233),7)))</f>
        <v>#REF!</v>
      </c>
      <c r="D3233" s="661" t="e">
        <f aca="false">IF(A3233="","",+B3233-C3233)</f>
        <v>#REF!</v>
      </c>
      <c r="E3233" s="662" t="e">
        <f aca="false">IF(A3233="","",IF(F3232="","",+E3232-F3232))</f>
        <v>#REF!</v>
      </c>
      <c r="F3233" s="662" t="e">
        <f aca="false">IF(A3233="","",IF(J3233="","",+J3233-H3233))</f>
        <v>#REF!</v>
      </c>
      <c r="G3233" s="662" t="e">
        <f aca="false">IF(A3233="","",IF(E3233="","",ROUND(+E3233*((1+B3233)^(1/12)-1),2)))</f>
        <v>#REF!</v>
      </c>
      <c r="H3233" s="662" t="e">
        <f aca="false">IF(A3233="","",IF(E3233="","",ROUND(+E3233*((1+D3233)^(1/12)-1),2)))</f>
        <v>#REF!</v>
      </c>
      <c r="I3233" s="662" t="e">
        <f aca="false">IF(A3233="","",+G3233-H3233)</f>
        <v>#REF!</v>
      </c>
      <c r="J3233" s="662" t="e">
        <f aca="false">IF(A3233="","",IF(#REF!="","",PMT((1+D3233)^(1/12)-1,(#REF!*12)-A3233+1,-E3233)))</f>
        <v>#REF!</v>
      </c>
    </row>
    <row r="3234" customFormat="false" ht="14.25" hidden="false" customHeight="false" outlineLevel="0" collapsed="false">
      <c r="A3234" s="660" t="e">
        <f aca="false">IF(A3233="","",IF(A3233=#REF!*12,"",+A3233+1))</f>
        <v>#REF!</v>
      </c>
      <c r="B3234" s="661" t="e">
        <f aca="false">IF(A3234="","",+B3233)</f>
        <v>#REF!</v>
      </c>
      <c r="C3234" s="661" t="e">
        <f aca="false">IF(A3234="","",IF(#REF!+'Plano Prestação Mensal Proposta'!A3234&gt;120,0,ROUND(IF(B3234&gt;0.045,(0.045*0.5),(0.5)*B3234),7)))</f>
        <v>#REF!</v>
      </c>
      <c r="D3234" s="661" t="e">
        <f aca="false">IF(A3234="","",+B3234-C3234)</f>
        <v>#REF!</v>
      </c>
      <c r="E3234" s="662" t="e">
        <f aca="false">IF(A3234="","",IF(F3233="","",+E3233-F3233))</f>
        <v>#REF!</v>
      </c>
      <c r="F3234" s="662" t="e">
        <f aca="false">IF(A3234="","",IF(J3234="","",+J3234-H3234))</f>
        <v>#REF!</v>
      </c>
      <c r="G3234" s="662" t="e">
        <f aca="false">IF(A3234="","",IF(E3234="","",ROUND(+E3234*((1+B3234)^(1/12)-1),2)))</f>
        <v>#REF!</v>
      </c>
      <c r="H3234" s="662" t="e">
        <f aca="false">IF(A3234="","",IF(E3234="","",ROUND(+E3234*((1+D3234)^(1/12)-1),2)))</f>
        <v>#REF!</v>
      </c>
      <c r="I3234" s="662" t="e">
        <f aca="false">IF(A3234="","",+G3234-H3234)</f>
        <v>#REF!</v>
      </c>
      <c r="J3234" s="662" t="e">
        <f aca="false">IF(A3234="","",IF(#REF!="","",PMT((1+D3234)^(1/12)-1,(#REF!*12)-A3234+1,-E3234)))</f>
        <v>#REF!</v>
      </c>
    </row>
    <row r="3235" customFormat="false" ht="14.25" hidden="false" customHeight="false" outlineLevel="0" collapsed="false">
      <c r="A3235" s="660" t="e">
        <f aca="false">IF(A3234="","",IF(A3234=#REF!*12,"",+A3234+1))</f>
        <v>#REF!</v>
      </c>
      <c r="B3235" s="661" t="e">
        <f aca="false">IF(A3235="","",+B3234)</f>
        <v>#REF!</v>
      </c>
      <c r="C3235" s="661" t="e">
        <f aca="false">IF(A3235="","",IF(#REF!+'Plano Prestação Mensal Proposta'!A3235&gt;120,0,ROUND(IF(B3235&gt;0.045,(0.045*0.5),(0.5)*B3235),7)))</f>
        <v>#REF!</v>
      </c>
      <c r="D3235" s="661" t="e">
        <f aca="false">IF(A3235="","",+B3235-C3235)</f>
        <v>#REF!</v>
      </c>
      <c r="E3235" s="662" t="e">
        <f aca="false">IF(A3235="","",IF(F3234="","",+E3234-F3234))</f>
        <v>#REF!</v>
      </c>
      <c r="F3235" s="662" t="e">
        <f aca="false">IF(A3235="","",IF(J3235="","",+J3235-H3235))</f>
        <v>#REF!</v>
      </c>
      <c r="G3235" s="662" t="e">
        <f aca="false">IF(A3235="","",IF(E3235="","",ROUND(+E3235*((1+B3235)^(1/12)-1),2)))</f>
        <v>#REF!</v>
      </c>
      <c r="H3235" s="662" t="e">
        <f aca="false">IF(A3235="","",IF(E3235="","",ROUND(+E3235*((1+D3235)^(1/12)-1),2)))</f>
        <v>#REF!</v>
      </c>
      <c r="I3235" s="662" t="e">
        <f aca="false">IF(A3235="","",+G3235-H3235)</f>
        <v>#REF!</v>
      </c>
      <c r="J3235" s="662" t="e">
        <f aca="false">IF(A3235="","",IF(#REF!="","",PMT((1+D3235)^(1/12)-1,(#REF!*12)-A3235+1,-E3235)))</f>
        <v>#REF!</v>
      </c>
    </row>
    <row r="3236" customFormat="false" ht="14.25" hidden="false" customHeight="false" outlineLevel="0" collapsed="false">
      <c r="A3236" s="660" t="e">
        <f aca="false">IF(A3235="","",IF(A3235=#REF!*12,"",+A3235+1))</f>
        <v>#REF!</v>
      </c>
      <c r="B3236" s="661" t="e">
        <f aca="false">IF(A3236="","",+B3235)</f>
        <v>#REF!</v>
      </c>
      <c r="C3236" s="661" t="e">
        <f aca="false">IF(A3236="","",IF(#REF!+'Plano Prestação Mensal Proposta'!A3236&gt;120,0,ROUND(IF(B3236&gt;0.045,(0.045*0.5),(0.5)*B3236),7)))</f>
        <v>#REF!</v>
      </c>
      <c r="D3236" s="661" t="e">
        <f aca="false">IF(A3236="","",+B3236-C3236)</f>
        <v>#REF!</v>
      </c>
      <c r="E3236" s="662" t="e">
        <f aca="false">IF(A3236="","",IF(F3235="","",+E3235-F3235))</f>
        <v>#REF!</v>
      </c>
      <c r="F3236" s="662" t="e">
        <f aca="false">IF(A3236="","",IF(J3236="","",+J3236-H3236))</f>
        <v>#REF!</v>
      </c>
      <c r="G3236" s="662" t="e">
        <f aca="false">IF(A3236="","",IF(E3236="","",ROUND(+E3236*((1+B3236)^(1/12)-1),2)))</f>
        <v>#REF!</v>
      </c>
      <c r="H3236" s="662" t="e">
        <f aca="false">IF(A3236="","",IF(E3236="","",ROUND(+E3236*((1+D3236)^(1/12)-1),2)))</f>
        <v>#REF!</v>
      </c>
      <c r="I3236" s="662" t="e">
        <f aca="false">IF(A3236="","",+G3236-H3236)</f>
        <v>#REF!</v>
      </c>
      <c r="J3236" s="662" t="e">
        <f aca="false">IF(A3236="","",IF(#REF!="","",PMT((1+D3236)^(1/12)-1,(#REF!*12)-A3236+1,-E3236)))</f>
        <v>#REF!</v>
      </c>
    </row>
    <row r="3237" customFormat="false" ht="14.25" hidden="false" customHeight="false" outlineLevel="0" collapsed="false">
      <c r="A3237" s="660" t="e">
        <f aca="false">IF(A3236="","",IF(A3236=#REF!*12,"",+A3236+1))</f>
        <v>#REF!</v>
      </c>
      <c r="B3237" s="661" t="e">
        <f aca="false">IF(A3237="","",+B3236)</f>
        <v>#REF!</v>
      </c>
      <c r="C3237" s="661" t="e">
        <f aca="false">IF(A3237="","",IF(#REF!+'Plano Prestação Mensal Proposta'!A3237&gt;120,0,ROUND(IF(B3237&gt;0.045,(0.045*0.5),(0.5)*B3237),7)))</f>
        <v>#REF!</v>
      </c>
      <c r="D3237" s="661" t="e">
        <f aca="false">IF(A3237="","",+B3237-C3237)</f>
        <v>#REF!</v>
      </c>
      <c r="E3237" s="662" t="e">
        <f aca="false">IF(A3237="","",IF(F3236="","",+E3236-F3236))</f>
        <v>#REF!</v>
      </c>
      <c r="F3237" s="662" t="e">
        <f aca="false">IF(A3237="","",IF(J3237="","",+J3237-H3237))</f>
        <v>#REF!</v>
      </c>
      <c r="G3237" s="662" t="e">
        <f aca="false">IF(A3237="","",IF(E3237="","",ROUND(+E3237*((1+B3237)^(1/12)-1),2)))</f>
        <v>#REF!</v>
      </c>
      <c r="H3237" s="662" t="e">
        <f aca="false">IF(A3237="","",IF(E3237="","",ROUND(+E3237*((1+D3237)^(1/12)-1),2)))</f>
        <v>#REF!</v>
      </c>
      <c r="I3237" s="662" t="e">
        <f aca="false">IF(A3237="","",+G3237-H3237)</f>
        <v>#REF!</v>
      </c>
      <c r="J3237" s="662" t="e">
        <f aca="false">IF(A3237="","",IF(#REF!="","",PMT((1+D3237)^(1/12)-1,(#REF!*12)-A3237+1,-E3237)))</f>
        <v>#REF!</v>
      </c>
    </row>
    <row r="3238" customFormat="false" ht="14.25" hidden="false" customHeight="false" outlineLevel="0" collapsed="false">
      <c r="A3238" s="660" t="e">
        <f aca="false">IF(A3237="","",IF(A3237=#REF!*12,"",+A3237+1))</f>
        <v>#REF!</v>
      </c>
      <c r="B3238" s="661" t="e">
        <f aca="false">IF(A3238="","",+B3237)</f>
        <v>#REF!</v>
      </c>
      <c r="C3238" s="661" t="e">
        <f aca="false">IF(A3238="","",IF(#REF!+'Plano Prestação Mensal Proposta'!A3238&gt;120,0,ROUND(IF(B3238&gt;0.045,(0.045*0.5),(0.5)*B3238),7)))</f>
        <v>#REF!</v>
      </c>
      <c r="D3238" s="661" t="e">
        <f aca="false">IF(A3238="","",+B3238-C3238)</f>
        <v>#REF!</v>
      </c>
      <c r="E3238" s="662" t="e">
        <f aca="false">IF(A3238="","",IF(F3237="","",+E3237-F3237))</f>
        <v>#REF!</v>
      </c>
      <c r="F3238" s="662" t="e">
        <f aca="false">IF(A3238="","",IF(J3238="","",+J3238-H3238))</f>
        <v>#REF!</v>
      </c>
      <c r="G3238" s="662" t="e">
        <f aca="false">IF(A3238="","",IF(E3238="","",ROUND(+E3238*((1+B3238)^(1/12)-1),2)))</f>
        <v>#REF!</v>
      </c>
      <c r="H3238" s="662" t="e">
        <f aca="false">IF(A3238="","",IF(E3238="","",ROUND(+E3238*((1+D3238)^(1/12)-1),2)))</f>
        <v>#REF!</v>
      </c>
      <c r="I3238" s="662" t="e">
        <f aca="false">IF(A3238="","",+G3238-H3238)</f>
        <v>#REF!</v>
      </c>
      <c r="J3238" s="662" t="e">
        <f aca="false">IF(A3238="","",IF(#REF!="","",PMT((1+D3238)^(1/12)-1,(#REF!*12)-A3238+1,-E3238)))</f>
        <v>#REF!</v>
      </c>
    </row>
    <row r="3239" customFormat="false" ht="14.25" hidden="false" customHeight="false" outlineLevel="0" collapsed="false">
      <c r="A3239" s="660" t="e">
        <f aca="false">IF(A3238="","",IF(A3238=#REF!*12,"",+A3238+1))</f>
        <v>#REF!</v>
      </c>
      <c r="B3239" s="661" t="e">
        <f aca="false">IF(A3239="","",+B3238)</f>
        <v>#REF!</v>
      </c>
      <c r="C3239" s="661" t="e">
        <f aca="false">IF(A3239="","",IF(#REF!+'Plano Prestação Mensal Proposta'!A3239&gt;120,0,ROUND(IF(B3239&gt;0.045,(0.045*0.5),(0.5)*B3239),7)))</f>
        <v>#REF!</v>
      </c>
      <c r="D3239" s="661" t="e">
        <f aca="false">IF(A3239="","",+B3239-C3239)</f>
        <v>#REF!</v>
      </c>
      <c r="E3239" s="662" t="e">
        <f aca="false">IF(A3239="","",IF(F3238="","",+E3238-F3238))</f>
        <v>#REF!</v>
      </c>
      <c r="F3239" s="662" t="e">
        <f aca="false">IF(A3239="","",IF(J3239="","",+J3239-H3239))</f>
        <v>#REF!</v>
      </c>
      <c r="G3239" s="662" t="e">
        <f aca="false">IF(A3239="","",IF(E3239="","",ROUND(+E3239*((1+B3239)^(1/12)-1),2)))</f>
        <v>#REF!</v>
      </c>
      <c r="H3239" s="662" t="e">
        <f aca="false">IF(A3239="","",IF(E3239="","",ROUND(+E3239*((1+D3239)^(1/12)-1),2)))</f>
        <v>#REF!</v>
      </c>
      <c r="I3239" s="662" t="e">
        <f aca="false">IF(A3239="","",+G3239-H3239)</f>
        <v>#REF!</v>
      </c>
      <c r="J3239" s="662" t="e">
        <f aca="false">IF(A3239="","",IF(#REF!="","",PMT((1+D3239)^(1/12)-1,(#REF!*12)-A3239+1,-E3239)))</f>
        <v>#REF!</v>
      </c>
    </row>
    <row r="3240" customFormat="false" ht="14.25" hidden="false" customHeight="false" outlineLevel="0" collapsed="false">
      <c r="A3240" s="660" t="e">
        <f aca="false">IF(A3239="","",IF(A3239=#REF!*12,"",+A3239+1))</f>
        <v>#REF!</v>
      </c>
      <c r="B3240" s="661" t="e">
        <f aca="false">IF(A3240="","",+B3239)</f>
        <v>#REF!</v>
      </c>
      <c r="C3240" s="661" t="e">
        <f aca="false">IF(A3240="","",IF(#REF!+'Plano Prestação Mensal Proposta'!A3240&gt;120,0,ROUND(IF(B3240&gt;0.045,(0.045*0.5),(0.5)*B3240),7)))</f>
        <v>#REF!</v>
      </c>
      <c r="D3240" s="661" t="e">
        <f aca="false">IF(A3240="","",+B3240-C3240)</f>
        <v>#REF!</v>
      </c>
      <c r="E3240" s="662" t="e">
        <f aca="false">IF(A3240="","",IF(F3239="","",+E3239-F3239))</f>
        <v>#REF!</v>
      </c>
      <c r="F3240" s="662" t="e">
        <f aca="false">IF(A3240="","",IF(J3240="","",+J3240-H3240))</f>
        <v>#REF!</v>
      </c>
      <c r="G3240" s="662" t="e">
        <f aca="false">IF(A3240="","",IF(E3240="","",ROUND(+E3240*((1+B3240)^(1/12)-1),2)))</f>
        <v>#REF!</v>
      </c>
      <c r="H3240" s="662" t="e">
        <f aca="false">IF(A3240="","",IF(E3240="","",ROUND(+E3240*((1+D3240)^(1/12)-1),2)))</f>
        <v>#REF!</v>
      </c>
      <c r="I3240" s="662" t="e">
        <f aca="false">IF(A3240="","",+G3240-H3240)</f>
        <v>#REF!</v>
      </c>
      <c r="J3240" s="662" t="e">
        <f aca="false">IF(A3240="","",IF(#REF!="","",PMT((1+D3240)^(1/12)-1,(#REF!*12)-A3240+1,-E3240)))</f>
        <v>#REF!</v>
      </c>
    </row>
    <row r="3241" customFormat="false" ht="14.25" hidden="false" customHeight="false" outlineLevel="0" collapsed="false">
      <c r="A3241" s="660" t="e">
        <f aca="false">IF(A3240="","",IF(A3240=#REF!*12,"",+A3240+1))</f>
        <v>#REF!</v>
      </c>
      <c r="B3241" s="661" t="e">
        <f aca="false">IF(A3241="","",+B3240)</f>
        <v>#REF!</v>
      </c>
      <c r="C3241" s="661" t="e">
        <f aca="false">IF(A3241="","",IF(#REF!+'Plano Prestação Mensal Proposta'!A3241&gt;120,0,ROUND(IF(B3241&gt;0.045,(0.045*0.5),(0.5)*B3241),7)))</f>
        <v>#REF!</v>
      </c>
      <c r="D3241" s="661" t="e">
        <f aca="false">IF(A3241="","",+B3241-C3241)</f>
        <v>#REF!</v>
      </c>
      <c r="E3241" s="662" t="e">
        <f aca="false">IF(A3241="","",IF(F3240="","",+E3240-F3240))</f>
        <v>#REF!</v>
      </c>
      <c r="F3241" s="662" t="e">
        <f aca="false">IF(A3241="","",IF(J3241="","",+J3241-H3241))</f>
        <v>#REF!</v>
      </c>
      <c r="G3241" s="662" t="e">
        <f aca="false">IF(A3241="","",IF(E3241="","",ROUND(+E3241*((1+B3241)^(1/12)-1),2)))</f>
        <v>#REF!</v>
      </c>
      <c r="H3241" s="662" t="e">
        <f aca="false">IF(A3241="","",IF(E3241="","",ROUND(+E3241*((1+D3241)^(1/12)-1),2)))</f>
        <v>#REF!</v>
      </c>
      <c r="I3241" s="662" t="e">
        <f aca="false">IF(A3241="","",+G3241-H3241)</f>
        <v>#REF!</v>
      </c>
      <c r="J3241" s="662" t="e">
        <f aca="false">IF(A3241="","",IF(#REF!="","",PMT((1+D3241)^(1/12)-1,(#REF!*12)-A3241+1,-E3241)))</f>
        <v>#REF!</v>
      </c>
    </row>
    <row r="3242" customFormat="false" ht="14.25" hidden="false" customHeight="false" outlineLevel="0" collapsed="false">
      <c r="A3242" s="660" t="e">
        <f aca="false">IF(A3241="","",IF(A3241=#REF!*12,"",+A3241+1))</f>
        <v>#REF!</v>
      </c>
      <c r="B3242" s="661" t="e">
        <f aca="false">IF(A3242="","",+B3241)</f>
        <v>#REF!</v>
      </c>
      <c r="C3242" s="661" t="e">
        <f aca="false">IF(A3242="","",IF(#REF!+'Plano Prestação Mensal Proposta'!A3242&gt;120,0,ROUND(IF(B3242&gt;0.045,(0.045*0.5),(0.5)*B3242),7)))</f>
        <v>#REF!</v>
      </c>
      <c r="D3242" s="661" t="e">
        <f aca="false">IF(A3242="","",+B3242-C3242)</f>
        <v>#REF!</v>
      </c>
      <c r="E3242" s="662" t="e">
        <f aca="false">IF(A3242="","",IF(F3241="","",+E3241-F3241))</f>
        <v>#REF!</v>
      </c>
      <c r="F3242" s="662" t="e">
        <f aca="false">IF(A3242="","",IF(J3242="","",+J3242-H3242))</f>
        <v>#REF!</v>
      </c>
      <c r="G3242" s="662" t="e">
        <f aca="false">IF(A3242="","",IF(E3242="","",ROUND(+E3242*((1+B3242)^(1/12)-1),2)))</f>
        <v>#REF!</v>
      </c>
      <c r="H3242" s="662" t="e">
        <f aca="false">IF(A3242="","",IF(E3242="","",ROUND(+E3242*((1+D3242)^(1/12)-1),2)))</f>
        <v>#REF!</v>
      </c>
      <c r="I3242" s="662" t="e">
        <f aca="false">IF(A3242="","",+G3242-H3242)</f>
        <v>#REF!</v>
      </c>
      <c r="J3242" s="662" t="e">
        <f aca="false">IF(A3242="","",IF(#REF!="","",PMT((1+D3242)^(1/12)-1,(#REF!*12)-A3242+1,-E3242)))</f>
        <v>#REF!</v>
      </c>
    </row>
    <row r="3243" customFormat="false" ht="14.25" hidden="false" customHeight="false" outlineLevel="0" collapsed="false">
      <c r="A3243" s="660" t="e">
        <f aca="false">IF(A3242="","",IF(A3242=#REF!*12,"",+A3242+1))</f>
        <v>#REF!</v>
      </c>
      <c r="B3243" s="661" t="e">
        <f aca="false">IF(A3243="","",+B3242)</f>
        <v>#REF!</v>
      </c>
      <c r="C3243" s="661" t="e">
        <f aca="false">IF(A3243="","",IF(#REF!+'Plano Prestação Mensal Proposta'!A3243&gt;120,0,ROUND(IF(B3243&gt;0.045,(0.045*0.5),(0.5)*B3243),7)))</f>
        <v>#REF!</v>
      </c>
      <c r="D3243" s="661" t="e">
        <f aca="false">IF(A3243="","",+B3243-C3243)</f>
        <v>#REF!</v>
      </c>
      <c r="E3243" s="662" t="e">
        <f aca="false">IF(A3243="","",IF(F3242="","",+E3242-F3242))</f>
        <v>#REF!</v>
      </c>
      <c r="F3243" s="662" t="e">
        <f aca="false">IF(A3243="","",IF(J3243="","",+J3243-H3243))</f>
        <v>#REF!</v>
      </c>
      <c r="G3243" s="662" t="e">
        <f aca="false">IF(A3243="","",IF(E3243="","",ROUND(+E3243*((1+B3243)^(1/12)-1),2)))</f>
        <v>#REF!</v>
      </c>
      <c r="H3243" s="662" t="e">
        <f aca="false">IF(A3243="","",IF(E3243="","",ROUND(+E3243*((1+D3243)^(1/12)-1),2)))</f>
        <v>#REF!</v>
      </c>
      <c r="I3243" s="662" t="e">
        <f aca="false">IF(A3243="","",+G3243-H3243)</f>
        <v>#REF!</v>
      </c>
      <c r="J3243" s="662" t="e">
        <f aca="false">IF(A3243="","",IF(#REF!="","",PMT((1+D3243)^(1/12)-1,(#REF!*12)-A3243+1,-E3243)))</f>
        <v>#REF!</v>
      </c>
    </row>
    <row r="3244" customFormat="false" ht="14.25" hidden="false" customHeight="false" outlineLevel="0" collapsed="false">
      <c r="A3244" s="660" t="e">
        <f aca="false">IF(A3243="","",IF(A3243=#REF!*12,"",+A3243+1))</f>
        <v>#REF!</v>
      </c>
      <c r="B3244" s="661" t="e">
        <f aca="false">IF(A3244="","",+B3243)</f>
        <v>#REF!</v>
      </c>
      <c r="C3244" s="661" t="e">
        <f aca="false">IF(A3244="","",IF(#REF!+'Plano Prestação Mensal Proposta'!A3244&gt;120,0,ROUND(IF(B3244&gt;0.045,(0.045*0.5),(0.5)*B3244),7)))</f>
        <v>#REF!</v>
      </c>
      <c r="D3244" s="661" t="e">
        <f aca="false">IF(A3244="","",+B3244-C3244)</f>
        <v>#REF!</v>
      </c>
      <c r="E3244" s="662" t="e">
        <f aca="false">IF(A3244="","",IF(F3243="","",+E3243-F3243))</f>
        <v>#REF!</v>
      </c>
      <c r="F3244" s="662" t="e">
        <f aca="false">IF(A3244="","",IF(J3244="","",+J3244-H3244))</f>
        <v>#REF!</v>
      </c>
      <c r="G3244" s="662" t="e">
        <f aca="false">IF(A3244="","",IF(E3244="","",ROUND(+E3244*((1+B3244)^(1/12)-1),2)))</f>
        <v>#REF!</v>
      </c>
      <c r="H3244" s="662" t="e">
        <f aca="false">IF(A3244="","",IF(E3244="","",ROUND(+E3244*((1+D3244)^(1/12)-1),2)))</f>
        <v>#REF!</v>
      </c>
      <c r="I3244" s="662" t="e">
        <f aca="false">IF(A3244="","",+G3244-H3244)</f>
        <v>#REF!</v>
      </c>
      <c r="J3244" s="662" t="e">
        <f aca="false">IF(A3244="","",IF(#REF!="","",PMT((1+D3244)^(1/12)-1,(#REF!*12)-A3244+1,-E3244)))</f>
        <v>#REF!</v>
      </c>
    </row>
    <row r="3245" customFormat="false" ht="14.25" hidden="false" customHeight="false" outlineLevel="0" collapsed="false">
      <c r="A3245" s="660" t="e">
        <f aca="false">IF(A3244="","",IF(A3244=#REF!*12,"",+A3244+1))</f>
        <v>#REF!</v>
      </c>
      <c r="B3245" s="661" t="e">
        <f aca="false">IF(A3245="","",+B3244)</f>
        <v>#REF!</v>
      </c>
      <c r="C3245" s="661" t="e">
        <f aca="false">IF(A3245="","",IF(#REF!+'Plano Prestação Mensal Proposta'!A3245&gt;120,0,ROUND(IF(B3245&gt;0.045,(0.045*0.5),(0.5)*B3245),7)))</f>
        <v>#REF!</v>
      </c>
      <c r="D3245" s="661" t="e">
        <f aca="false">IF(A3245="","",+B3245-C3245)</f>
        <v>#REF!</v>
      </c>
      <c r="E3245" s="662" t="e">
        <f aca="false">IF(A3245="","",IF(F3244="","",+E3244-F3244))</f>
        <v>#REF!</v>
      </c>
      <c r="F3245" s="662" t="e">
        <f aca="false">IF(A3245="","",IF(J3245="","",+J3245-H3245))</f>
        <v>#REF!</v>
      </c>
      <c r="G3245" s="662" t="e">
        <f aca="false">IF(A3245="","",IF(E3245="","",ROUND(+E3245*((1+B3245)^(1/12)-1),2)))</f>
        <v>#REF!</v>
      </c>
      <c r="H3245" s="662" t="e">
        <f aca="false">IF(A3245="","",IF(E3245="","",ROUND(+E3245*((1+D3245)^(1/12)-1),2)))</f>
        <v>#REF!</v>
      </c>
      <c r="I3245" s="662" t="e">
        <f aca="false">IF(A3245="","",+G3245-H3245)</f>
        <v>#REF!</v>
      </c>
      <c r="J3245" s="662" t="e">
        <f aca="false">IF(A3245="","",IF(#REF!="","",PMT((1+D3245)^(1/12)-1,(#REF!*12)-A3245+1,-E3245)))</f>
        <v>#REF!</v>
      </c>
    </row>
    <row r="3246" customFormat="false" ht="14.25" hidden="false" customHeight="false" outlineLevel="0" collapsed="false">
      <c r="A3246" s="660" t="e">
        <f aca="false">IF(A3245="","",IF(A3245=#REF!*12,"",+A3245+1))</f>
        <v>#REF!</v>
      </c>
      <c r="B3246" s="661" t="e">
        <f aca="false">IF(A3246="","",+B3245)</f>
        <v>#REF!</v>
      </c>
      <c r="C3246" s="661" t="e">
        <f aca="false">IF(A3246="","",IF(#REF!+'Plano Prestação Mensal Proposta'!A3246&gt;120,0,ROUND(IF(B3246&gt;0.045,(0.045*0.5),(0.5)*B3246),7)))</f>
        <v>#REF!</v>
      </c>
      <c r="D3246" s="661" t="e">
        <f aca="false">IF(A3246="","",+B3246-C3246)</f>
        <v>#REF!</v>
      </c>
      <c r="E3246" s="662" t="e">
        <f aca="false">IF(A3246="","",IF(F3245="","",+E3245-F3245))</f>
        <v>#REF!</v>
      </c>
      <c r="F3246" s="662" t="e">
        <f aca="false">IF(A3246="","",IF(J3246="","",+J3246-H3246))</f>
        <v>#REF!</v>
      </c>
      <c r="G3246" s="662" t="e">
        <f aca="false">IF(A3246="","",IF(E3246="","",ROUND(+E3246*((1+B3246)^(1/12)-1),2)))</f>
        <v>#REF!</v>
      </c>
      <c r="H3246" s="662" t="e">
        <f aca="false">IF(A3246="","",IF(E3246="","",ROUND(+E3246*((1+D3246)^(1/12)-1),2)))</f>
        <v>#REF!</v>
      </c>
      <c r="I3246" s="662" t="e">
        <f aca="false">IF(A3246="","",+G3246-H3246)</f>
        <v>#REF!</v>
      </c>
      <c r="J3246" s="662" t="e">
        <f aca="false">IF(A3246="","",IF(#REF!="","",PMT((1+D3246)^(1/12)-1,(#REF!*12)-A3246+1,-E3246)))</f>
        <v>#REF!</v>
      </c>
    </row>
    <row r="3247" customFormat="false" ht="14.25" hidden="false" customHeight="false" outlineLevel="0" collapsed="false">
      <c r="A3247" s="660" t="e">
        <f aca="false">IF(A3246="","",IF(A3246=#REF!*12,"",+A3246+1))</f>
        <v>#REF!</v>
      </c>
      <c r="B3247" s="661" t="e">
        <f aca="false">IF(A3247="","",+B3246)</f>
        <v>#REF!</v>
      </c>
      <c r="C3247" s="661" t="e">
        <f aca="false">IF(A3247="","",IF(#REF!+'Plano Prestação Mensal Proposta'!A3247&gt;120,0,ROUND(IF(B3247&gt;0.045,(0.045*0.5),(0.5)*B3247),7)))</f>
        <v>#REF!</v>
      </c>
      <c r="D3247" s="661" t="e">
        <f aca="false">IF(A3247="","",+B3247-C3247)</f>
        <v>#REF!</v>
      </c>
      <c r="E3247" s="662" t="e">
        <f aca="false">IF(A3247="","",IF(F3246="","",+E3246-F3246))</f>
        <v>#REF!</v>
      </c>
      <c r="F3247" s="662" t="e">
        <f aca="false">IF(A3247="","",IF(J3247="","",+J3247-H3247))</f>
        <v>#REF!</v>
      </c>
      <c r="G3247" s="662" t="e">
        <f aca="false">IF(A3247="","",IF(E3247="","",ROUND(+E3247*((1+B3247)^(1/12)-1),2)))</f>
        <v>#REF!</v>
      </c>
      <c r="H3247" s="662" t="e">
        <f aca="false">IF(A3247="","",IF(E3247="","",ROUND(+E3247*((1+D3247)^(1/12)-1),2)))</f>
        <v>#REF!</v>
      </c>
      <c r="I3247" s="662" t="e">
        <f aca="false">IF(A3247="","",+G3247-H3247)</f>
        <v>#REF!</v>
      </c>
      <c r="J3247" s="662" t="e">
        <f aca="false">IF(A3247="","",IF(#REF!="","",PMT((1+D3247)^(1/12)-1,(#REF!*12)-A3247+1,-E3247)))</f>
        <v>#REF!</v>
      </c>
    </row>
    <row r="3248" customFormat="false" ht="14.25" hidden="false" customHeight="false" outlineLevel="0" collapsed="false">
      <c r="A3248" s="660" t="e">
        <f aca="false">IF(A3247="","",IF(A3247=#REF!*12,"",+A3247+1))</f>
        <v>#REF!</v>
      </c>
      <c r="B3248" s="661" t="e">
        <f aca="false">IF(A3248="","",+B3247)</f>
        <v>#REF!</v>
      </c>
      <c r="C3248" s="661" t="e">
        <f aca="false">IF(A3248="","",IF(#REF!+'Plano Prestação Mensal Proposta'!A3248&gt;120,0,ROUND(IF(B3248&gt;0.045,(0.045*0.5),(0.5)*B3248),7)))</f>
        <v>#REF!</v>
      </c>
      <c r="D3248" s="661" t="e">
        <f aca="false">IF(A3248="","",+B3248-C3248)</f>
        <v>#REF!</v>
      </c>
      <c r="E3248" s="662" t="e">
        <f aca="false">IF(A3248="","",IF(F3247="","",+E3247-F3247))</f>
        <v>#REF!</v>
      </c>
      <c r="F3248" s="662" t="e">
        <f aca="false">IF(A3248="","",IF(J3248="","",+J3248-H3248))</f>
        <v>#REF!</v>
      </c>
      <c r="G3248" s="662" t="e">
        <f aca="false">IF(A3248="","",IF(E3248="","",ROUND(+E3248*((1+B3248)^(1/12)-1),2)))</f>
        <v>#REF!</v>
      </c>
      <c r="H3248" s="662" t="e">
        <f aca="false">IF(A3248="","",IF(E3248="","",ROUND(+E3248*((1+D3248)^(1/12)-1),2)))</f>
        <v>#REF!</v>
      </c>
      <c r="I3248" s="662" t="e">
        <f aca="false">IF(A3248="","",+G3248-H3248)</f>
        <v>#REF!</v>
      </c>
      <c r="J3248" s="662" t="e">
        <f aca="false">IF(A3248="","",IF(#REF!="","",PMT((1+D3248)^(1/12)-1,(#REF!*12)-A3248+1,-E3248)))</f>
        <v>#REF!</v>
      </c>
    </row>
    <row r="3249" customFormat="false" ht="14.25" hidden="false" customHeight="false" outlineLevel="0" collapsed="false">
      <c r="A3249" s="660" t="e">
        <f aca="false">IF(A3248="","",IF(A3248=#REF!*12,"",+A3248+1))</f>
        <v>#REF!</v>
      </c>
      <c r="B3249" s="661" t="e">
        <f aca="false">IF(A3249="","",+B3248)</f>
        <v>#REF!</v>
      </c>
      <c r="C3249" s="661" t="e">
        <f aca="false">IF(A3249="","",IF(#REF!+'Plano Prestação Mensal Proposta'!A3249&gt;120,0,ROUND(IF(B3249&gt;0.045,(0.045*0.5),(0.5)*B3249),7)))</f>
        <v>#REF!</v>
      </c>
      <c r="D3249" s="661" t="e">
        <f aca="false">IF(A3249="","",+B3249-C3249)</f>
        <v>#REF!</v>
      </c>
      <c r="E3249" s="662" t="e">
        <f aca="false">IF(A3249="","",IF(F3248="","",+E3248-F3248))</f>
        <v>#REF!</v>
      </c>
      <c r="F3249" s="662" t="e">
        <f aca="false">IF(A3249="","",IF(J3249="","",+J3249-H3249))</f>
        <v>#REF!</v>
      </c>
      <c r="G3249" s="662" t="e">
        <f aca="false">IF(A3249="","",IF(E3249="","",ROUND(+E3249*((1+B3249)^(1/12)-1),2)))</f>
        <v>#REF!</v>
      </c>
      <c r="H3249" s="662" t="e">
        <f aca="false">IF(A3249="","",IF(E3249="","",ROUND(+E3249*((1+D3249)^(1/12)-1),2)))</f>
        <v>#REF!</v>
      </c>
      <c r="I3249" s="662" t="e">
        <f aca="false">IF(A3249="","",+G3249-H3249)</f>
        <v>#REF!</v>
      </c>
      <c r="J3249" s="662" t="e">
        <f aca="false">IF(A3249="","",IF(#REF!="","",PMT((1+D3249)^(1/12)-1,(#REF!*12)-A3249+1,-E3249)))</f>
        <v>#REF!</v>
      </c>
    </row>
    <row r="3250" customFormat="false" ht="14.25" hidden="false" customHeight="false" outlineLevel="0" collapsed="false">
      <c r="A3250" s="660" t="e">
        <f aca="false">IF(A3249="","",IF(A3249=#REF!*12,"",+A3249+1))</f>
        <v>#REF!</v>
      </c>
      <c r="B3250" s="661" t="e">
        <f aca="false">IF(A3250="","",+B3249)</f>
        <v>#REF!</v>
      </c>
      <c r="C3250" s="661" t="e">
        <f aca="false">IF(A3250="","",IF(#REF!+'Plano Prestação Mensal Proposta'!A3250&gt;120,0,ROUND(IF(B3250&gt;0.045,(0.045*0.5),(0.5)*B3250),7)))</f>
        <v>#REF!</v>
      </c>
      <c r="D3250" s="661" t="e">
        <f aca="false">IF(A3250="","",+B3250-C3250)</f>
        <v>#REF!</v>
      </c>
      <c r="E3250" s="662" t="e">
        <f aca="false">IF(A3250="","",IF(F3249="","",+E3249-F3249))</f>
        <v>#REF!</v>
      </c>
      <c r="F3250" s="662" t="e">
        <f aca="false">IF(A3250="","",IF(J3250="","",+J3250-H3250))</f>
        <v>#REF!</v>
      </c>
      <c r="G3250" s="662" t="e">
        <f aca="false">IF(A3250="","",IF(E3250="","",ROUND(+E3250*((1+B3250)^(1/12)-1),2)))</f>
        <v>#REF!</v>
      </c>
      <c r="H3250" s="662" t="e">
        <f aca="false">IF(A3250="","",IF(E3250="","",ROUND(+E3250*((1+D3250)^(1/12)-1),2)))</f>
        <v>#REF!</v>
      </c>
      <c r="I3250" s="662" t="e">
        <f aca="false">IF(A3250="","",+G3250-H3250)</f>
        <v>#REF!</v>
      </c>
      <c r="J3250" s="662" t="e">
        <f aca="false">IF(A3250="","",IF(#REF!="","",PMT((1+D3250)^(1/12)-1,(#REF!*12)-A3250+1,-E3250)))</f>
        <v>#REF!</v>
      </c>
    </row>
    <row r="3251" customFormat="false" ht="14.25" hidden="false" customHeight="false" outlineLevel="0" collapsed="false">
      <c r="A3251" s="660" t="e">
        <f aca="false">IF(A3250="","",IF(A3250=#REF!*12,"",+A3250+1))</f>
        <v>#REF!</v>
      </c>
      <c r="B3251" s="661" t="e">
        <f aca="false">IF(A3251="","",+B3250)</f>
        <v>#REF!</v>
      </c>
      <c r="C3251" s="661" t="e">
        <f aca="false">IF(A3251="","",IF(#REF!+'Plano Prestação Mensal Proposta'!A3251&gt;120,0,ROUND(IF(B3251&gt;0.045,(0.045*0.5),(0.5)*B3251),7)))</f>
        <v>#REF!</v>
      </c>
      <c r="D3251" s="661" t="e">
        <f aca="false">IF(A3251="","",+B3251-C3251)</f>
        <v>#REF!</v>
      </c>
      <c r="E3251" s="662" t="e">
        <f aca="false">IF(A3251="","",IF(F3250="","",+E3250-F3250))</f>
        <v>#REF!</v>
      </c>
      <c r="F3251" s="662" t="e">
        <f aca="false">IF(A3251="","",IF(J3251="","",+J3251-H3251))</f>
        <v>#REF!</v>
      </c>
      <c r="G3251" s="662" t="e">
        <f aca="false">IF(A3251="","",IF(E3251="","",ROUND(+E3251*((1+B3251)^(1/12)-1),2)))</f>
        <v>#REF!</v>
      </c>
      <c r="H3251" s="662" t="e">
        <f aca="false">IF(A3251="","",IF(E3251="","",ROUND(+E3251*((1+D3251)^(1/12)-1),2)))</f>
        <v>#REF!</v>
      </c>
      <c r="I3251" s="662" t="e">
        <f aca="false">IF(A3251="","",+G3251-H3251)</f>
        <v>#REF!</v>
      </c>
      <c r="J3251" s="662" t="e">
        <f aca="false">IF(A3251="","",IF(#REF!="","",PMT((1+D3251)^(1/12)-1,(#REF!*12)-A3251+1,-E3251)))</f>
        <v>#REF!</v>
      </c>
    </row>
    <row r="3252" customFormat="false" ht="14.25" hidden="false" customHeight="false" outlineLevel="0" collapsed="false">
      <c r="A3252" s="660" t="e">
        <f aca="false">IF(A3251="","",IF(A3251=#REF!*12,"",+A3251+1))</f>
        <v>#REF!</v>
      </c>
      <c r="B3252" s="661" t="e">
        <f aca="false">IF(A3252="","",+B3251)</f>
        <v>#REF!</v>
      </c>
      <c r="C3252" s="661" t="e">
        <f aca="false">IF(A3252="","",IF(#REF!+'Plano Prestação Mensal Proposta'!A3252&gt;120,0,ROUND(IF(B3252&gt;0.045,(0.045*0.5),(0.5)*B3252),7)))</f>
        <v>#REF!</v>
      </c>
      <c r="D3252" s="661" t="e">
        <f aca="false">IF(A3252="","",+B3252-C3252)</f>
        <v>#REF!</v>
      </c>
      <c r="E3252" s="662" t="e">
        <f aca="false">IF(A3252="","",IF(F3251="","",+E3251-F3251))</f>
        <v>#REF!</v>
      </c>
      <c r="F3252" s="662" t="e">
        <f aca="false">IF(A3252="","",IF(J3252="","",+J3252-H3252))</f>
        <v>#REF!</v>
      </c>
      <c r="G3252" s="662" t="e">
        <f aca="false">IF(A3252="","",IF(E3252="","",ROUND(+E3252*((1+B3252)^(1/12)-1),2)))</f>
        <v>#REF!</v>
      </c>
      <c r="H3252" s="662" t="e">
        <f aca="false">IF(A3252="","",IF(E3252="","",ROUND(+E3252*((1+D3252)^(1/12)-1),2)))</f>
        <v>#REF!</v>
      </c>
      <c r="I3252" s="662" t="e">
        <f aca="false">IF(A3252="","",+G3252-H3252)</f>
        <v>#REF!</v>
      </c>
      <c r="J3252" s="662" t="e">
        <f aca="false">IF(A3252="","",IF(#REF!="","",PMT((1+D3252)^(1/12)-1,(#REF!*12)-A3252+1,-E3252)))</f>
        <v>#REF!</v>
      </c>
    </row>
    <row r="3253" customFormat="false" ht="14.25" hidden="false" customHeight="false" outlineLevel="0" collapsed="false">
      <c r="A3253" s="660" t="e">
        <f aca="false">IF(A3252="","",IF(A3252=#REF!*12,"",+A3252+1))</f>
        <v>#REF!</v>
      </c>
      <c r="B3253" s="661" t="e">
        <f aca="false">IF(A3253="","",+B3252)</f>
        <v>#REF!</v>
      </c>
      <c r="C3253" s="661" t="e">
        <f aca="false">IF(A3253="","",IF(#REF!+'Plano Prestação Mensal Proposta'!A3253&gt;120,0,ROUND(IF(B3253&gt;0.045,(0.045*0.5),(0.5)*B3253),7)))</f>
        <v>#REF!</v>
      </c>
      <c r="D3253" s="661" t="e">
        <f aca="false">IF(A3253="","",+B3253-C3253)</f>
        <v>#REF!</v>
      </c>
      <c r="E3253" s="662" t="e">
        <f aca="false">IF(A3253="","",IF(F3252="","",+E3252-F3252))</f>
        <v>#REF!</v>
      </c>
      <c r="F3253" s="662" t="e">
        <f aca="false">IF(A3253="","",IF(J3253="","",+J3253-H3253))</f>
        <v>#REF!</v>
      </c>
      <c r="G3253" s="662" t="e">
        <f aca="false">IF(A3253="","",IF(E3253="","",ROUND(+E3253*((1+B3253)^(1/12)-1),2)))</f>
        <v>#REF!</v>
      </c>
      <c r="H3253" s="662" t="e">
        <f aca="false">IF(A3253="","",IF(E3253="","",ROUND(+E3253*((1+D3253)^(1/12)-1),2)))</f>
        <v>#REF!</v>
      </c>
      <c r="I3253" s="662" t="e">
        <f aca="false">IF(A3253="","",+G3253-H3253)</f>
        <v>#REF!</v>
      </c>
      <c r="J3253" s="662" t="e">
        <f aca="false">IF(A3253="","",IF(#REF!="","",PMT((1+D3253)^(1/12)-1,(#REF!*12)-A3253+1,-E3253)))</f>
        <v>#REF!</v>
      </c>
    </row>
    <row r="3254" customFormat="false" ht="14.25" hidden="false" customHeight="false" outlineLevel="0" collapsed="false">
      <c r="A3254" s="660" t="e">
        <f aca="false">IF(A3253="","",IF(A3253=#REF!*12,"",+A3253+1))</f>
        <v>#REF!</v>
      </c>
      <c r="B3254" s="661" t="e">
        <f aca="false">IF(A3254="","",+B3253)</f>
        <v>#REF!</v>
      </c>
      <c r="C3254" s="661" t="e">
        <f aca="false">IF(A3254="","",IF(#REF!+'Plano Prestação Mensal Proposta'!A3254&gt;120,0,ROUND(IF(B3254&gt;0.045,(0.045*0.5),(0.5)*B3254),7)))</f>
        <v>#REF!</v>
      </c>
      <c r="D3254" s="661" t="e">
        <f aca="false">IF(A3254="","",+B3254-C3254)</f>
        <v>#REF!</v>
      </c>
      <c r="E3254" s="662" t="e">
        <f aca="false">IF(A3254="","",IF(F3253="","",+E3253-F3253))</f>
        <v>#REF!</v>
      </c>
      <c r="F3254" s="662" t="e">
        <f aca="false">IF(A3254="","",IF(J3254="","",+J3254-H3254))</f>
        <v>#REF!</v>
      </c>
      <c r="G3254" s="662" t="e">
        <f aca="false">IF(A3254="","",IF(E3254="","",ROUND(+E3254*((1+B3254)^(1/12)-1),2)))</f>
        <v>#REF!</v>
      </c>
      <c r="H3254" s="662" t="e">
        <f aca="false">IF(A3254="","",IF(E3254="","",ROUND(+E3254*((1+D3254)^(1/12)-1),2)))</f>
        <v>#REF!</v>
      </c>
      <c r="I3254" s="662" t="e">
        <f aca="false">IF(A3254="","",+G3254-H3254)</f>
        <v>#REF!</v>
      </c>
      <c r="J3254" s="662" t="e">
        <f aca="false">IF(A3254="","",IF(#REF!="","",PMT((1+D3254)^(1/12)-1,(#REF!*12)-A3254+1,-E3254)))</f>
        <v>#REF!</v>
      </c>
    </row>
    <row r="3255" customFormat="false" ht="14.25" hidden="false" customHeight="false" outlineLevel="0" collapsed="false">
      <c r="A3255" s="660" t="e">
        <f aca="false">IF(A3254="","",IF(A3254=#REF!*12,"",+A3254+1))</f>
        <v>#REF!</v>
      </c>
      <c r="B3255" s="661" t="e">
        <f aca="false">IF(A3255="","",+B3254)</f>
        <v>#REF!</v>
      </c>
      <c r="C3255" s="661" t="e">
        <f aca="false">IF(A3255="","",IF(#REF!+'Plano Prestação Mensal Proposta'!A3255&gt;120,0,ROUND(IF(B3255&gt;0.045,(0.045*0.5),(0.5)*B3255),7)))</f>
        <v>#REF!</v>
      </c>
      <c r="D3255" s="661" t="e">
        <f aca="false">IF(A3255="","",+B3255-C3255)</f>
        <v>#REF!</v>
      </c>
      <c r="E3255" s="662" t="e">
        <f aca="false">IF(A3255="","",IF(F3254="","",+E3254-F3254))</f>
        <v>#REF!</v>
      </c>
      <c r="F3255" s="662" t="e">
        <f aca="false">IF(A3255="","",IF(J3255="","",+J3255-H3255))</f>
        <v>#REF!</v>
      </c>
      <c r="G3255" s="662" t="e">
        <f aca="false">IF(A3255="","",IF(E3255="","",ROUND(+E3255*((1+B3255)^(1/12)-1),2)))</f>
        <v>#REF!</v>
      </c>
      <c r="H3255" s="662" t="e">
        <f aca="false">IF(A3255="","",IF(E3255="","",ROUND(+E3255*((1+D3255)^(1/12)-1),2)))</f>
        <v>#REF!</v>
      </c>
      <c r="I3255" s="662" t="e">
        <f aca="false">IF(A3255="","",+G3255-H3255)</f>
        <v>#REF!</v>
      </c>
      <c r="J3255" s="662" t="e">
        <f aca="false">IF(A3255="","",IF(#REF!="","",PMT((1+D3255)^(1/12)-1,(#REF!*12)-A3255+1,-E3255)))</f>
        <v>#REF!</v>
      </c>
    </row>
    <row r="3256" customFormat="false" ht="14.25" hidden="false" customHeight="false" outlineLevel="0" collapsed="false">
      <c r="A3256" s="660" t="e">
        <f aca="false">IF(A3255="","",IF(A3255=#REF!*12,"",+A3255+1))</f>
        <v>#REF!</v>
      </c>
      <c r="B3256" s="661" t="e">
        <f aca="false">IF(A3256="","",+B3255)</f>
        <v>#REF!</v>
      </c>
      <c r="C3256" s="661" t="e">
        <f aca="false">IF(A3256="","",IF(#REF!+'Plano Prestação Mensal Proposta'!A3256&gt;120,0,ROUND(IF(B3256&gt;0.045,(0.045*0.5),(0.5)*B3256),7)))</f>
        <v>#REF!</v>
      </c>
      <c r="D3256" s="661" t="e">
        <f aca="false">IF(A3256="","",+B3256-C3256)</f>
        <v>#REF!</v>
      </c>
      <c r="E3256" s="662" t="e">
        <f aca="false">IF(A3256="","",IF(F3255="","",+E3255-F3255))</f>
        <v>#REF!</v>
      </c>
      <c r="F3256" s="662" t="e">
        <f aca="false">IF(A3256="","",IF(J3256="","",+J3256-H3256))</f>
        <v>#REF!</v>
      </c>
      <c r="G3256" s="662" t="e">
        <f aca="false">IF(A3256="","",IF(E3256="","",ROUND(+E3256*((1+B3256)^(1/12)-1),2)))</f>
        <v>#REF!</v>
      </c>
      <c r="H3256" s="662" t="e">
        <f aca="false">IF(A3256="","",IF(E3256="","",ROUND(+E3256*((1+D3256)^(1/12)-1),2)))</f>
        <v>#REF!</v>
      </c>
      <c r="I3256" s="662" t="e">
        <f aca="false">IF(A3256="","",+G3256-H3256)</f>
        <v>#REF!</v>
      </c>
      <c r="J3256" s="662" t="e">
        <f aca="false">IF(A3256="","",IF(#REF!="","",PMT((1+D3256)^(1/12)-1,(#REF!*12)-A3256+1,-E3256)))</f>
        <v>#REF!</v>
      </c>
    </row>
    <row r="3257" customFormat="false" ht="14.25" hidden="false" customHeight="false" outlineLevel="0" collapsed="false">
      <c r="A3257" s="660" t="e">
        <f aca="false">IF(A3256="","",IF(A3256=#REF!*12,"",+A3256+1))</f>
        <v>#REF!</v>
      </c>
      <c r="B3257" s="661" t="e">
        <f aca="false">IF(A3257="","",+B3256)</f>
        <v>#REF!</v>
      </c>
      <c r="C3257" s="661" t="e">
        <f aca="false">IF(A3257="","",IF(#REF!+'Plano Prestação Mensal Proposta'!A3257&gt;120,0,ROUND(IF(B3257&gt;0.045,(0.045*0.5),(0.5)*B3257),7)))</f>
        <v>#REF!</v>
      </c>
      <c r="D3257" s="661" t="e">
        <f aca="false">IF(A3257="","",+B3257-C3257)</f>
        <v>#REF!</v>
      </c>
      <c r="E3257" s="662" t="e">
        <f aca="false">IF(A3257="","",IF(F3256="","",+E3256-F3256))</f>
        <v>#REF!</v>
      </c>
      <c r="F3257" s="662" t="e">
        <f aca="false">IF(A3257="","",IF(J3257="","",+J3257-H3257))</f>
        <v>#REF!</v>
      </c>
      <c r="G3257" s="662" t="e">
        <f aca="false">IF(A3257="","",IF(E3257="","",ROUND(+E3257*((1+B3257)^(1/12)-1),2)))</f>
        <v>#REF!</v>
      </c>
      <c r="H3257" s="662" t="e">
        <f aca="false">IF(A3257="","",IF(E3257="","",ROUND(+E3257*((1+D3257)^(1/12)-1),2)))</f>
        <v>#REF!</v>
      </c>
      <c r="I3257" s="662" t="e">
        <f aca="false">IF(A3257="","",+G3257-H3257)</f>
        <v>#REF!</v>
      </c>
      <c r="J3257" s="662" t="e">
        <f aca="false">IF(A3257="","",IF(#REF!="","",PMT((1+D3257)^(1/12)-1,(#REF!*12)-A3257+1,-E3257)))</f>
        <v>#REF!</v>
      </c>
    </row>
    <row r="3258" customFormat="false" ht="14.25" hidden="false" customHeight="false" outlineLevel="0" collapsed="false">
      <c r="A3258" s="660" t="e">
        <f aca="false">IF(A3257="","",IF(A3257=#REF!*12,"",+A3257+1))</f>
        <v>#REF!</v>
      </c>
      <c r="B3258" s="661" t="e">
        <f aca="false">IF(A3258="","",+B3257)</f>
        <v>#REF!</v>
      </c>
      <c r="C3258" s="661" t="e">
        <f aca="false">IF(A3258="","",IF(#REF!+'Plano Prestação Mensal Proposta'!A3258&gt;120,0,ROUND(IF(B3258&gt;0.045,(0.045*0.5),(0.5)*B3258),7)))</f>
        <v>#REF!</v>
      </c>
      <c r="D3258" s="661" t="e">
        <f aca="false">IF(A3258="","",+B3258-C3258)</f>
        <v>#REF!</v>
      </c>
      <c r="E3258" s="662" t="e">
        <f aca="false">IF(A3258="","",IF(F3257="","",+E3257-F3257))</f>
        <v>#REF!</v>
      </c>
      <c r="F3258" s="662" t="e">
        <f aca="false">IF(A3258="","",IF(J3258="","",+J3258-H3258))</f>
        <v>#REF!</v>
      </c>
      <c r="G3258" s="662" t="e">
        <f aca="false">IF(A3258="","",IF(E3258="","",ROUND(+E3258*((1+B3258)^(1/12)-1),2)))</f>
        <v>#REF!</v>
      </c>
      <c r="H3258" s="662" t="e">
        <f aca="false">IF(A3258="","",IF(E3258="","",ROUND(+E3258*((1+D3258)^(1/12)-1),2)))</f>
        <v>#REF!</v>
      </c>
      <c r="I3258" s="662" t="e">
        <f aca="false">IF(A3258="","",+G3258-H3258)</f>
        <v>#REF!</v>
      </c>
      <c r="J3258" s="662" t="e">
        <f aca="false">IF(A3258="","",IF(#REF!="","",PMT((1+D3258)^(1/12)-1,(#REF!*12)-A3258+1,-E3258)))</f>
        <v>#REF!</v>
      </c>
    </row>
    <row r="3259" customFormat="false" ht="14.25" hidden="false" customHeight="false" outlineLevel="0" collapsed="false">
      <c r="A3259" s="660" t="e">
        <f aca="false">IF(A3258="","",IF(A3258=#REF!*12,"",+A3258+1))</f>
        <v>#REF!</v>
      </c>
      <c r="B3259" s="661" t="e">
        <f aca="false">IF(A3259="","",+B3258)</f>
        <v>#REF!</v>
      </c>
      <c r="C3259" s="661" t="e">
        <f aca="false">IF(A3259="","",IF(#REF!+'Plano Prestação Mensal Proposta'!A3259&gt;120,0,ROUND(IF(B3259&gt;0.045,(0.045*0.5),(0.5)*B3259),7)))</f>
        <v>#REF!</v>
      </c>
      <c r="D3259" s="661" t="e">
        <f aca="false">IF(A3259="","",+B3259-C3259)</f>
        <v>#REF!</v>
      </c>
      <c r="E3259" s="662" t="e">
        <f aca="false">IF(A3259="","",IF(F3258="","",+E3258-F3258))</f>
        <v>#REF!</v>
      </c>
      <c r="F3259" s="662" t="e">
        <f aca="false">IF(A3259="","",IF(J3259="","",+J3259-H3259))</f>
        <v>#REF!</v>
      </c>
      <c r="G3259" s="662" t="e">
        <f aca="false">IF(A3259="","",IF(E3259="","",ROUND(+E3259*((1+B3259)^(1/12)-1),2)))</f>
        <v>#REF!</v>
      </c>
      <c r="H3259" s="662" t="e">
        <f aca="false">IF(A3259="","",IF(E3259="","",ROUND(+E3259*((1+D3259)^(1/12)-1),2)))</f>
        <v>#REF!</v>
      </c>
      <c r="I3259" s="662" t="e">
        <f aca="false">IF(A3259="","",+G3259-H3259)</f>
        <v>#REF!</v>
      </c>
      <c r="J3259" s="662" t="e">
        <f aca="false">IF(A3259="","",IF(#REF!="","",PMT((1+D3259)^(1/12)-1,(#REF!*12)-A3259+1,-E3259)))</f>
        <v>#REF!</v>
      </c>
    </row>
    <row r="3260" customFormat="false" ht="14.25" hidden="false" customHeight="false" outlineLevel="0" collapsed="false">
      <c r="A3260" s="660" t="e">
        <f aca="false">IF(A3259="","",IF(A3259=#REF!*12,"",+A3259+1))</f>
        <v>#REF!</v>
      </c>
      <c r="B3260" s="661" t="e">
        <f aca="false">IF(A3260="","",+B3259)</f>
        <v>#REF!</v>
      </c>
      <c r="C3260" s="661" t="e">
        <f aca="false">IF(A3260="","",IF(#REF!+'Plano Prestação Mensal Proposta'!A3260&gt;120,0,ROUND(IF(B3260&gt;0.045,(0.045*0.5),(0.5)*B3260),7)))</f>
        <v>#REF!</v>
      </c>
      <c r="D3260" s="661" t="e">
        <f aca="false">IF(A3260="","",+B3260-C3260)</f>
        <v>#REF!</v>
      </c>
      <c r="E3260" s="662" t="e">
        <f aca="false">IF(A3260="","",IF(F3259="","",+E3259-F3259))</f>
        <v>#REF!</v>
      </c>
      <c r="F3260" s="662" t="e">
        <f aca="false">IF(A3260="","",IF(J3260="","",+J3260-H3260))</f>
        <v>#REF!</v>
      </c>
      <c r="G3260" s="662" t="e">
        <f aca="false">IF(A3260="","",IF(E3260="","",ROUND(+E3260*((1+B3260)^(1/12)-1),2)))</f>
        <v>#REF!</v>
      </c>
      <c r="H3260" s="662" t="e">
        <f aca="false">IF(A3260="","",IF(E3260="","",ROUND(+E3260*((1+D3260)^(1/12)-1),2)))</f>
        <v>#REF!</v>
      </c>
      <c r="I3260" s="662" t="e">
        <f aca="false">IF(A3260="","",+G3260-H3260)</f>
        <v>#REF!</v>
      </c>
      <c r="J3260" s="662" t="e">
        <f aca="false">IF(A3260="","",IF(#REF!="","",PMT((1+D3260)^(1/12)-1,(#REF!*12)-A3260+1,-E3260)))</f>
        <v>#REF!</v>
      </c>
    </row>
    <row r="3261" customFormat="false" ht="14.25" hidden="false" customHeight="false" outlineLevel="0" collapsed="false">
      <c r="A3261" s="660" t="e">
        <f aca="false">IF(A3260="","",IF(A3260=#REF!*12,"",+A3260+1))</f>
        <v>#REF!</v>
      </c>
      <c r="B3261" s="661" t="e">
        <f aca="false">IF(A3261="","",+B3260)</f>
        <v>#REF!</v>
      </c>
      <c r="C3261" s="661" t="e">
        <f aca="false">IF(A3261="","",IF(#REF!+'Plano Prestação Mensal Proposta'!A3261&gt;120,0,ROUND(IF(B3261&gt;0.045,(0.045*0.5),(0.5)*B3261),7)))</f>
        <v>#REF!</v>
      </c>
      <c r="D3261" s="661" t="e">
        <f aca="false">IF(A3261="","",+B3261-C3261)</f>
        <v>#REF!</v>
      </c>
      <c r="E3261" s="662" t="e">
        <f aca="false">IF(A3261="","",IF(F3260="","",+E3260-F3260))</f>
        <v>#REF!</v>
      </c>
      <c r="F3261" s="662" t="e">
        <f aca="false">IF(A3261="","",IF(J3261="","",+J3261-H3261))</f>
        <v>#REF!</v>
      </c>
      <c r="G3261" s="662" t="e">
        <f aca="false">IF(A3261="","",IF(E3261="","",ROUND(+E3261*((1+B3261)^(1/12)-1),2)))</f>
        <v>#REF!</v>
      </c>
      <c r="H3261" s="662" t="e">
        <f aca="false">IF(A3261="","",IF(E3261="","",ROUND(+E3261*((1+D3261)^(1/12)-1),2)))</f>
        <v>#REF!</v>
      </c>
      <c r="I3261" s="662" t="e">
        <f aca="false">IF(A3261="","",+G3261-H3261)</f>
        <v>#REF!</v>
      </c>
      <c r="J3261" s="662" t="e">
        <f aca="false">IF(A3261="","",IF(#REF!="","",PMT((1+D3261)^(1/12)-1,(#REF!*12)-A3261+1,-E3261)))</f>
        <v>#REF!</v>
      </c>
    </row>
    <row r="3262" customFormat="false" ht="14.25" hidden="false" customHeight="false" outlineLevel="0" collapsed="false">
      <c r="A3262" s="660" t="e">
        <f aca="false">IF(A3261="","",IF(A3261=#REF!*12,"",+A3261+1))</f>
        <v>#REF!</v>
      </c>
      <c r="B3262" s="661" t="e">
        <f aca="false">IF(A3262="","",+B3261)</f>
        <v>#REF!</v>
      </c>
      <c r="C3262" s="661" t="e">
        <f aca="false">IF(A3262="","",IF(#REF!+'Plano Prestação Mensal Proposta'!A3262&gt;120,0,ROUND(IF(B3262&gt;0.045,(0.045*0.5),(0.5)*B3262),7)))</f>
        <v>#REF!</v>
      </c>
      <c r="D3262" s="661" t="e">
        <f aca="false">IF(A3262="","",+B3262-C3262)</f>
        <v>#REF!</v>
      </c>
      <c r="E3262" s="662" t="e">
        <f aca="false">IF(A3262="","",IF(F3261="","",+E3261-F3261))</f>
        <v>#REF!</v>
      </c>
      <c r="F3262" s="662" t="e">
        <f aca="false">IF(A3262="","",IF(J3262="","",+J3262-H3262))</f>
        <v>#REF!</v>
      </c>
      <c r="G3262" s="662" t="e">
        <f aca="false">IF(A3262="","",IF(E3262="","",ROUND(+E3262*((1+B3262)^(1/12)-1),2)))</f>
        <v>#REF!</v>
      </c>
      <c r="H3262" s="662" t="e">
        <f aca="false">IF(A3262="","",IF(E3262="","",ROUND(+E3262*((1+D3262)^(1/12)-1),2)))</f>
        <v>#REF!</v>
      </c>
      <c r="I3262" s="662" t="e">
        <f aca="false">IF(A3262="","",+G3262-H3262)</f>
        <v>#REF!</v>
      </c>
      <c r="J3262" s="662" t="e">
        <f aca="false">IF(A3262="","",IF(#REF!="","",PMT((1+D3262)^(1/12)-1,(#REF!*12)-A3262+1,-E3262)))</f>
        <v>#REF!</v>
      </c>
    </row>
    <row r="3263" customFormat="false" ht="14.25" hidden="false" customHeight="false" outlineLevel="0" collapsed="false">
      <c r="A3263" s="660" t="e">
        <f aca="false">IF(A3262="","",IF(A3262=#REF!*12,"",+A3262+1))</f>
        <v>#REF!</v>
      </c>
      <c r="B3263" s="661" t="e">
        <f aca="false">IF(A3263="","",+B3262)</f>
        <v>#REF!</v>
      </c>
      <c r="C3263" s="661" t="e">
        <f aca="false">IF(A3263="","",IF(#REF!+'Plano Prestação Mensal Proposta'!A3263&gt;120,0,ROUND(IF(B3263&gt;0.045,(0.045*0.5),(0.5)*B3263),7)))</f>
        <v>#REF!</v>
      </c>
      <c r="D3263" s="661" t="e">
        <f aca="false">IF(A3263="","",+B3263-C3263)</f>
        <v>#REF!</v>
      </c>
      <c r="E3263" s="662" t="e">
        <f aca="false">IF(A3263="","",IF(F3262="","",+E3262-F3262))</f>
        <v>#REF!</v>
      </c>
      <c r="F3263" s="662" t="e">
        <f aca="false">IF(A3263="","",IF(J3263="","",+J3263-H3263))</f>
        <v>#REF!</v>
      </c>
      <c r="G3263" s="662" t="e">
        <f aca="false">IF(A3263="","",IF(E3263="","",ROUND(+E3263*((1+B3263)^(1/12)-1),2)))</f>
        <v>#REF!</v>
      </c>
      <c r="H3263" s="662" t="e">
        <f aca="false">IF(A3263="","",IF(E3263="","",ROUND(+E3263*((1+D3263)^(1/12)-1),2)))</f>
        <v>#REF!</v>
      </c>
      <c r="I3263" s="662" t="e">
        <f aca="false">IF(A3263="","",+G3263-H3263)</f>
        <v>#REF!</v>
      </c>
      <c r="J3263" s="662" t="e">
        <f aca="false">IF(A3263="","",IF(#REF!="","",PMT((1+D3263)^(1/12)-1,(#REF!*12)-A3263+1,-E3263)))</f>
        <v>#REF!</v>
      </c>
    </row>
    <row r="3264" customFormat="false" ht="14.25" hidden="false" customHeight="false" outlineLevel="0" collapsed="false">
      <c r="A3264" s="660" t="e">
        <f aca="false">IF(A3263="","",IF(A3263=#REF!*12,"",+A3263+1))</f>
        <v>#REF!</v>
      </c>
      <c r="B3264" s="661" t="e">
        <f aca="false">IF(A3264="","",+B3263)</f>
        <v>#REF!</v>
      </c>
      <c r="C3264" s="661" t="e">
        <f aca="false">IF(A3264="","",IF(#REF!+'Plano Prestação Mensal Proposta'!A3264&gt;120,0,ROUND(IF(B3264&gt;0.045,(0.045*0.5),(0.5)*B3264),7)))</f>
        <v>#REF!</v>
      </c>
      <c r="D3264" s="661" t="e">
        <f aca="false">IF(A3264="","",+B3264-C3264)</f>
        <v>#REF!</v>
      </c>
      <c r="E3264" s="662" t="e">
        <f aca="false">IF(A3264="","",IF(F3263="","",+E3263-F3263))</f>
        <v>#REF!</v>
      </c>
      <c r="F3264" s="662" t="e">
        <f aca="false">IF(A3264="","",IF(J3264="","",+J3264-H3264))</f>
        <v>#REF!</v>
      </c>
      <c r="G3264" s="662" t="e">
        <f aca="false">IF(A3264="","",IF(E3264="","",ROUND(+E3264*((1+B3264)^(1/12)-1),2)))</f>
        <v>#REF!</v>
      </c>
      <c r="H3264" s="662" t="e">
        <f aca="false">IF(A3264="","",IF(E3264="","",ROUND(+E3264*((1+D3264)^(1/12)-1),2)))</f>
        <v>#REF!</v>
      </c>
      <c r="I3264" s="662" t="e">
        <f aca="false">IF(A3264="","",+G3264-H3264)</f>
        <v>#REF!</v>
      </c>
      <c r="J3264" s="662" t="e">
        <f aca="false">IF(A3264="","",IF(#REF!="","",PMT((1+D3264)^(1/12)-1,(#REF!*12)-A3264+1,-E3264)))</f>
        <v>#REF!</v>
      </c>
    </row>
    <row r="3265" customFormat="false" ht="14.25" hidden="false" customHeight="false" outlineLevel="0" collapsed="false">
      <c r="A3265" s="660" t="e">
        <f aca="false">IF(A3264="","",IF(A3264=#REF!*12,"",+A3264+1))</f>
        <v>#REF!</v>
      </c>
      <c r="B3265" s="661" t="e">
        <f aca="false">IF(A3265="","",+B3264)</f>
        <v>#REF!</v>
      </c>
      <c r="C3265" s="661" t="e">
        <f aca="false">IF(A3265="","",IF(#REF!+'Plano Prestação Mensal Proposta'!A3265&gt;120,0,ROUND(IF(B3265&gt;0.045,(0.045*0.5),(0.5)*B3265),7)))</f>
        <v>#REF!</v>
      </c>
      <c r="D3265" s="661" t="e">
        <f aca="false">IF(A3265="","",+B3265-C3265)</f>
        <v>#REF!</v>
      </c>
      <c r="E3265" s="662" t="e">
        <f aca="false">IF(A3265="","",IF(F3264="","",+E3264-F3264))</f>
        <v>#REF!</v>
      </c>
      <c r="F3265" s="662" t="e">
        <f aca="false">IF(A3265="","",IF(J3265="","",+J3265-H3265))</f>
        <v>#REF!</v>
      </c>
      <c r="G3265" s="662" t="e">
        <f aca="false">IF(A3265="","",IF(E3265="","",ROUND(+E3265*((1+B3265)^(1/12)-1),2)))</f>
        <v>#REF!</v>
      </c>
      <c r="H3265" s="662" t="e">
        <f aca="false">IF(A3265="","",IF(E3265="","",ROUND(+E3265*((1+D3265)^(1/12)-1),2)))</f>
        <v>#REF!</v>
      </c>
      <c r="I3265" s="662" t="e">
        <f aca="false">IF(A3265="","",+G3265-H3265)</f>
        <v>#REF!</v>
      </c>
      <c r="J3265" s="662" t="e">
        <f aca="false">IF(A3265="","",IF(#REF!="","",PMT((1+D3265)^(1/12)-1,(#REF!*12)-A3265+1,-E3265)))</f>
        <v>#REF!</v>
      </c>
    </row>
    <row r="3266" customFormat="false" ht="14.25" hidden="false" customHeight="false" outlineLevel="0" collapsed="false">
      <c r="A3266" s="660" t="e">
        <f aca="false">IF(A3265="","",IF(A3265=#REF!*12,"",+A3265+1))</f>
        <v>#REF!</v>
      </c>
      <c r="B3266" s="661" t="e">
        <f aca="false">IF(A3266="","",+B3265)</f>
        <v>#REF!</v>
      </c>
      <c r="C3266" s="661" t="e">
        <f aca="false">IF(A3266="","",IF(#REF!+'Plano Prestação Mensal Proposta'!A3266&gt;120,0,ROUND(IF(B3266&gt;0.045,(0.045*0.5),(0.5)*B3266),7)))</f>
        <v>#REF!</v>
      </c>
      <c r="D3266" s="661" t="e">
        <f aca="false">IF(A3266="","",+B3266-C3266)</f>
        <v>#REF!</v>
      </c>
      <c r="E3266" s="662" t="e">
        <f aca="false">IF(A3266="","",IF(F3265="","",+E3265-F3265))</f>
        <v>#REF!</v>
      </c>
      <c r="F3266" s="662" t="e">
        <f aca="false">IF(A3266="","",IF(J3266="","",+J3266-H3266))</f>
        <v>#REF!</v>
      </c>
      <c r="G3266" s="662" t="e">
        <f aca="false">IF(A3266="","",IF(E3266="","",ROUND(+E3266*((1+B3266)^(1/12)-1),2)))</f>
        <v>#REF!</v>
      </c>
      <c r="H3266" s="662" t="e">
        <f aca="false">IF(A3266="","",IF(E3266="","",ROUND(+E3266*((1+D3266)^(1/12)-1),2)))</f>
        <v>#REF!</v>
      </c>
      <c r="I3266" s="662" t="e">
        <f aca="false">IF(A3266="","",+G3266-H3266)</f>
        <v>#REF!</v>
      </c>
      <c r="J3266" s="662" t="e">
        <f aca="false">IF(A3266="","",IF(#REF!="","",PMT((1+D3266)^(1/12)-1,(#REF!*12)-A3266+1,-E3266)))</f>
        <v>#REF!</v>
      </c>
    </row>
    <row r="3267" customFormat="false" ht="14.25" hidden="false" customHeight="false" outlineLevel="0" collapsed="false">
      <c r="A3267" s="660" t="e">
        <f aca="false">IF(A3266="","",IF(A3266=#REF!*12,"",+A3266+1))</f>
        <v>#REF!</v>
      </c>
      <c r="B3267" s="661" t="e">
        <f aca="false">IF(A3267="","",+B3266)</f>
        <v>#REF!</v>
      </c>
      <c r="C3267" s="661" t="e">
        <f aca="false">IF(A3267="","",IF(#REF!+'Plano Prestação Mensal Proposta'!A3267&gt;120,0,ROUND(IF(B3267&gt;0.045,(0.045*0.5),(0.5)*B3267),7)))</f>
        <v>#REF!</v>
      </c>
      <c r="D3267" s="661" t="e">
        <f aca="false">IF(A3267="","",+B3267-C3267)</f>
        <v>#REF!</v>
      </c>
      <c r="E3267" s="662" t="e">
        <f aca="false">IF(A3267="","",IF(F3266="","",+E3266-F3266))</f>
        <v>#REF!</v>
      </c>
      <c r="F3267" s="662" t="e">
        <f aca="false">IF(A3267="","",IF(J3267="","",+J3267-H3267))</f>
        <v>#REF!</v>
      </c>
      <c r="G3267" s="662" t="e">
        <f aca="false">IF(A3267="","",IF(E3267="","",ROUND(+E3267*((1+B3267)^(1/12)-1),2)))</f>
        <v>#REF!</v>
      </c>
      <c r="H3267" s="662" t="e">
        <f aca="false">IF(A3267="","",IF(E3267="","",ROUND(+E3267*((1+D3267)^(1/12)-1),2)))</f>
        <v>#REF!</v>
      </c>
      <c r="I3267" s="662" t="e">
        <f aca="false">IF(A3267="","",+G3267-H3267)</f>
        <v>#REF!</v>
      </c>
      <c r="J3267" s="662" t="e">
        <f aca="false">IF(A3267="","",IF(#REF!="","",PMT((1+D3267)^(1/12)-1,(#REF!*12)-A3267+1,-E3267)))</f>
        <v>#REF!</v>
      </c>
    </row>
    <row r="3268" customFormat="false" ht="14.25" hidden="false" customHeight="false" outlineLevel="0" collapsed="false">
      <c r="A3268" s="660" t="e">
        <f aca="false">IF(A3267="","",IF(A3267=#REF!*12,"",+A3267+1))</f>
        <v>#REF!</v>
      </c>
      <c r="B3268" s="661" t="e">
        <f aca="false">IF(A3268="","",+B3267)</f>
        <v>#REF!</v>
      </c>
      <c r="C3268" s="661" t="e">
        <f aca="false">IF(A3268="","",IF(#REF!+'Plano Prestação Mensal Proposta'!A3268&gt;120,0,ROUND(IF(B3268&gt;0.045,(0.045*0.5),(0.5)*B3268),7)))</f>
        <v>#REF!</v>
      </c>
      <c r="D3268" s="661" t="e">
        <f aca="false">IF(A3268="","",+B3268-C3268)</f>
        <v>#REF!</v>
      </c>
      <c r="E3268" s="662" t="e">
        <f aca="false">IF(A3268="","",IF(F3267="","",+E3267-F3267))</f>
        <v>#REF!</v>
      </c>
      <c r="F3268" s="662" t="e">
        <f aca="false">IF(A3268="","",IF(J3268="","",+J3268-H3268))</f>
        <v>#REF!</v>
      </c>
      <c r="G3268" s="662" t="e">
        <f aca="false">IF(A3268="","",IF(E3268="","",ROUND(+E3268*((1+B3268)^(1/12)-1),2)))</f>
        <v>#REF!</v>
      </c>
      <c r="H3268" s="662" t="e">
        <f aca="false">IF(A3268="","",IF(E3268="","",ROUND(+E3268*((1+D3268)^(1/12)-1),2)))</f>
        <v>#REF!</v>
      </c>
      <c r="I3268" s="662" t="e">
        <f aca="false">IF(A3268="","",+G3268-H3268)</f>
        <v>#REF!</v>
      </c>
      <c r="J3268" s="662" t="e">
        <f aca="false">IF(A3268="","",IF(#REF!="","",PMT((1+D3268)^(1/12)-1,(#REF!*12)-A3268+1,-E3268)))</f>
        <v>#REF!</v>
      </c>
    </row>
    <row r="3269" customFormat="false" ht="14.25" hidden="false" customHeight="false" outlineLevel="0" collapsed="false">
      <c r="A3269" s="660" t="e">
        <f aca="false">IF(A3268="","",IF(A3268=#REF!*12,"",+A3268+1))</f>
        <v>#REF!</v>
      </c>
      <c r="B3269" s="661" t="e">
        <f aca="false">IF(A3269="","",+B3268)</f>
        <v>#REF!</v>
      </c>
      <c r="C3269" s="661" t="e">
        <f aca="false">IF(A3269="","",IF(#REF!+'Plano Prestação Mensal Proposta'!A3269&gt;120,0,ROUND(IF(B3269&gt;0.045,(0.045*0.5),(0.5)*B3269),7)))</f>
        <v>#REF!</v>
      </c>
      <c r="D3269" s="661" t="e">
        <f aca="false">IF(A3269="","",+B3269-C3269)</f>
        <v>#REF!</v>
      </c>
      <c r="E3269" s="662" t="e">
        <f aca="false">IF(A3269="","",IF(F3268="","",+E3268-F3268))</f>
        <v>#REF!</v>
      </c>
      <c r="F3269" s="662" t="e">
        <f aca="false">IF(A3269="","",IF(J3269="","",+J3269-H3269))</f>
        <v>#REF!</v>
      </c>
      <c r="G3269" s="662" t="e">
        <f aca="false">IF(A3269="","",IF(E3269="","",ROUND(+E3269*((1+B3269)^(1/12)-1),2)))</f>
        <v>#REF!</v>
      </c>
      <c r="H3269" s="662" t="e">
        <f aca="false">IF(A3269="","",IF(E3269="","",ROUND(+E3269*((1+D3269)^(1/12)-1),2)))</f>
        <v>#REF!</v>
      </c>
      <c r="I3269" s="662" t="e">
        <f aca="false">IF(A3269="","",+G3269-H3269)</f>
        <v>#REF!</v>
      </c>
      <c r="J3269" s="662" t="e">
        <f aca="false">IF(A3269="","",IF(#REF!="","",PMT((1+D3269)^(1/12)-1,(#REF!*12)-A3269+1,-E3269)))</f>
        <v>#REF!</v>
      </c>
    </row>
    <row r="3270" customFormat="false" ht="14.25" hidden="false" customHeight="false" outlineLevel="0" collapsed="false">
      <c r="A3270" s="660" t="e">
        <f aca="false">IF(A3269="","",IF(A3269=#REF!*12,"",+A3269+1))</f>
        <v>#REF!</v>
      </c>
      <c r="B3270" s="661" t="e">
        <f aca="false">IF(A3270="","",+B3269)</f>
        <v>#REF!</v>
      </c>
      <c r="C3270" s="661" t="e">
        <f aca="false">IF(A3270="","",IF(#REF!+'Plano Prestação Mensal Proposta'!A3270&gt;120,0,ROUND(IF(B3270&gt;0.045,(0.045*0.5),(0.5)*B3270),7)))</f>
        <v>#REF!</v>
      </c>
      <c r="D3270" s="661" t="e">
        <f aca="false">IF(A3270="","",+B3270-C3270)</f>
        <v>#REF!</v>
      </c>
      <c r="E3270" s="662" t="e">
        <f aca="false">IF(A3270="","",IF(F3269="","",+E3269-F3269))</f>
        <v>#REF!</v>
      </c>
      <c r="F3270" s="662" t="e">
        <f aca="false">IF(A3270="","",IF(J3270="","",+J3270-H3270))</f>
        <v>#REF!</v>
      </c>
      <c r="G3270" s="662" t="e">
        <f aca="false">IF(A3270="","",IF(E3270="","",ROUND(+E3270*((1+B3270)^(1/12)-1),2)))</f>
        <v>#REF!</v>
      </c>
      <c r="H3270" s="662" t="e">
        <f aca="false">IF(A3270="","",IF(E3270="","",ROUND(+E3270*((1+D3270)^(1/12)-1),2)))</f>
        <v>#REF!</v>
      </c>
      <c r="I3270" s="662" t="e">
        <f aca="false">IF(A3270="","",+G3270-H3270)</f>
        <v>#REF!</v>
      </c>
      <c r="J3270" s="662" t="e">
        <f aca="false">IF(A3270="","",IF(#REF!="","",PMT((1+D3270)^(1/12)-1,(#REF!*12)-A3270+1,-E3270)))</f>
        <v>#REF!</v>
      </c>
    </row>
    <row r="3271" customFormat="false" ht="14.25" hidden="false" customHeight="false" outlineLevel="0" collapsed="false">
      <c r="A3271" s="660" t="e">
        <f aca="false">IF(A3270="","",IF(A3270=#REF!*12,"",+A3270+1))</f>
        <v>#REF!</v>
      </c>
      <c r="B3271" s="661" t="e">
        <f aca="false">IF(A3271="","",+B3270)</f>
        <v>#REF!</v>
      </c>
      <c r="C3271" s="661" t="e">
        <f aca="false">IF(A3271="","",IF(#REF!+'Plano Prestação Mensal Proposta'!A3271&gt;120,0,ROUND(IF(B3271&gt;0.045,(0.045*0.5),(0.5)*B3271),7)))</f>
        <v>#REF!</v>
      </c>
      <c r="D3271" s="661" t="e">
        <f aca="false">IF(A3271="","",+B3271-C3271)</f>
        <v>#REF!</v>
      </c>
      <c r="E3271" s="662" t="e">
        <f aca="false">IF(A3271="","",IF(F3270="","",+E3270-F3270))</f>
        <v>#REF!</v>
      </c>
      <c r="F3271" s="662" t="e">
        <f aca="false">IF(A3271="","",IF(J3271="","",+J3271-H3271))</f>
        <v>#REF!</v>
      </c>
      <c r="G3271" s="662" t="e">
        <f aca="false">IF(A3271="","",IF(E3271="","",ROUND(+E3271*((1+B3271)^(1/12)-1),2)))</f>
        <v>#REF!</v>
      </c>
      <c r="H3271" s="662" t="e">
        <f aca="false">IF(A3271="","",IF(E3271="","",ROUND(+E3271*((1+D3271)^(1/12)-1),2)))</f>
        <v>#REF!</v>
      </c>
      <c r="I3271" s="662" t="e">
        <f aca="false">IF(A3271="","",+G3271-H3271)</f>
        <v>#REF!</v>
      </c>
      <c r="J3271" s="662" t="e">
        <f aca="false">IF(A3271="","",IF(#REF!="","",PMT((1+D3271)^(1/12)-1,(#REF!*12)-A3271+1,-E3271)))</f>
        <v>#REF!</v>
      </c>
    </row>
    <row r="3272" customFormat="false" ht="14.25" hidden="false" customHeight="false" outlineLevel="0" collapsed="false">
      <c r="A3272" s="660" t="e">
        <f aca="false">IF(A3271="","",IF(A3271=#REF!*12,"",+A3271+1))</f>
        <v>#REF!</v>
      </c>
      <c r="B3272" s="661" t="e">
        <f aca="false">IF(A3272="","",+B3271)</f>
        <v>#REF!</v>
      </c>
      <c r="C3272" s="661" t="e">
        <f aca="false">IF(A3272="","",IF(#REF!+'Plano Prestação Mensal Proposta'!A3272&gt;120,0,ROUND(IF(B3272&gt;0.045,(0.045*0.5),(0.5)*B3272),7)))</f>
        <v>#REF!</v>
      </c>
      <c r="D3272" s="661" t="e">
        <f aca="false">IF(A3272="","",+B3272-C3272)</f>
        <v>#REF!</v>
      </c>
      <c r="E3272" s="662" t="e">
        <f aca="false">IF(A3272="","",IF(F3271="","",+E3271-F3271))</f>
        <v>#REF!</v>
      </c>
      <c r="F3272" s="662" t="e">
        <f aca="false">IF(A3272="","",IF(J3272="","",+J3272-H3272))</f>
        <v>#REF!</v>
      </c>
      <c r="G3272" s="662" t="e">
        <f aca="false">IF(A3272="","",IF(E3272="","",ROUND(+E3272*((1+B3272)^(1/12)-1),2)))</f>
        <v>#REF!</v>
      </c>
      <c r="H3272" s="662" t="e">
        <f aca="false">IF(A3272="","",IF(E3272="","",ROUND(+E3272*((1+D3272)^(1/12)-1),2)))</f>
        <v>#REF!</v>
      </c>
      <c r="I3272" s="662" t="e">
        <f aca="false">IF(A3272="","",+G3272-H3272)</f>
        <v>#REF!</v>
      </c>
      <c r="J3272" s="662" t="e">
        <f aca="false">IF(A3272="","",IF(#REF!="","",PMT((1+D3272)^(1/12)-1,(#REF!*12)-A3272+1,-E3272)))</f>
        <v>#REF!</v>
      </c>
    </row>
    <row r="3273" customFormat="false" ht="14.25" hidden="false" customHeight="false" outlineLevel="0" collapsed="false">
      <c r="A3273" s="660" t="e">
        <f aca="false">IF(A3272="","",IF(A3272=#REF!*12,"",+A3272+1))</f>
        <v>#REF!</v>
      </c>
      <c r="B3273" s="661" t="e">
        <f aca="false">IF(A3273="","",+B3272)</f>
        <v>#REF!</v>
      </c>
      <c r="C3273" s="661" t="e">
        <f aca="false">IF(A3273="","",IF(#REF!+'Plano Prestação Mensal Proposta'!A3273&gt;120,0,ROUND(IF(B3273&gt;0.045,(0.045*0.5),(0.5)*B3273),7)))</f>
        <v>#REF!</v>
      </c>
      <c r="D3273" s="661" t="e">
        <f aca="false">IF(A3273="","",+B3273-C3273)</f>
        <v>#REF!</v>
      </c>
      <c r="E3273" s="662" t="e">
        <f aca="false">IF(A3273="","",IF(F3272="","",+E3272-F3272))</f>
        <v>#REF!</v>
      </c>
      <c r="F3273" s="662" t="e">
        <f aca="false">IF(A3273="","",IF(J3273="","",+J3273-H3273))</f>
        <v>#REF!</v>
      </c>
      <c r="G3273" s="662" t="e">
        <f aca="false">IF(A3273="","",IF(E3273="","",ROUND(+E3273*((1+B3273)^(1/12)-1),2)))</f>
        <v>#REF!</v>
      </c>
      <c r="H3273" s="662" t="e">
        <f aca="false">IF(A3273="","",IF(E3273="","",ROUND(+E3273*((1+D3273)^(1/12)-1),2)))</f>
        <v>#REF!</v>
      </c>
      <c r="I3273" s="662" t="e">
        <f aca="false">IF(A3273="","",+G3273-H3273)</f>
        <v>#REF!</v>
      </c>
      <c r="J3273" s="662" t="e">
        <f aca="false">IF(A3273="","",IF(#REF!="","",PMT((1+D3273)^(1/12)-1,(#REF!*12)-A3273+1,-E3273)))</f>
        <v>#REF!</v>
      </c>
    </row>
    <row r="3274" customFormat="false" ht="14.25" hidden="false" customHeight="false" outlineLevel="0" collapsed="false">
      <c r="A3274" s="660" t="e">
        <f aca="false">IF(A3273="","",IF(A3273=#REF!*12,"",+A3273+1))</f>
        <v>#REF!</v>
      </c>
      <c r="B3274" s="661" t="e">
        <f aca="false">IF(A3274="","",+B3273)</f>
        <v>#REF!</v>
      </c>
      <c r="C3274" s="661" t="e">
        <f aca="false">IF(A3274="","",IF(#REF!+'Plano Prestação Mensal Proposta'!A3274&gt;120,0,ROUND(IF(B3274&gt;0.045,(0.045*0.5),(0.5)*B3274),7)))</f>
        <v>#REF!</v>
      </c>
      <c r="D3274" s="661" t="e">
        <f aca="false">IF(A3274="","",+B3274-C3274)</f>
        <v>#REF!</v>
      </c>
      <c r="E3274" s="662" t="e">
        <f aca="false">IF(A3274="","",IF(F3273="","",+E3273-F3273))</f>
        <v>#REF!</v>
      </c>
      <c r="F3274" s="662" t="e">
        <f aca="false">IF(A3274="","",IF(J3274="","",+J3274-H3274))</f>
        <v>#REF!</v>
      </c>
      <c r="G3274" s="662" t="e">
        <f aca="false">IF(A3274="","",IF(E3274="","",ROUND(+E3274*((1+B3274)^(1/12)-1),2)))</f>
        <v>#REF!</v>
      </c>
      <c r="H3274" s="662" t="e">
        <f aca="false">IF(A3274="","",IF(E3274="","",ROUND(+E3274*((1+D3274)^(1/12)-1),2)))</f>
        <v>#REF!</v>
      </c>
      <c r="I3274" s="662" t="e">
        <f aca="false">IF(A3274="","",+G3274-H3274)</f>
        <v>#REF!</v>
      </c>
      <c r="J3274" s="662" t="e">
        <f aca="false">IF(A3274="","",IF(#REF!="","",PMT((1+D3274)^(1/12)-1,(#REF!*12)-A3274+1,-E3274)))</f>
        <v>#REF!</v>
      </c>
    </row>
    <row r="3275" customFormat="false" ht="14.25" hidden="false" customHeight="false" outlineLevel="0" collapsed="false">
      <c r="A3275" s="660" t="e">
        <f aca="false">IF(A3274="","",IF(A3274=#REF!*12,"",+A3274+1))</f>
        <v>#REF!</v>
      </c>
      <c r="B3275" s="661" t="e">
        <f aca="false">IF(A3275="","",+B3274)</f>
        <v>#REF!</v>
      </c>
      <c r="C3275" s="661" t="e">
        <f aca="false">IF(A3275="","",IF(#REF!+'Plano Prestação Mensal Proposta'!A3275&gt;120,0,ROUND(IF(B3275&gt;0.045,(0.045*0.5),(0.5)*B3275),7)))</f>
        <v>#REF!</v>
      </c>
      <c r="D3275" s="661" t="e">
        <f aca="false">IF(A3275="","",+B3275-C3275)</f>
        <v>#REF!</v>
      </c>
      <c r="E3275" s="662" t="e">
        <f aca="false">IF(A3275="","",IF(F3274="","",+E3274-F3274))</f>
        <v>#REF!</v>
      </c>
      <c r="F3275" s="662" t="e">
        <f aca="false">IF(A3275="","",IF(J3275="","",+J3275-H3275))</f>
        <v>#REF!</v>
      </c>
      <c r="G3275" s="662" t="e">
        <f aca="false">IF(A3275="","",IF(E3275="","",ROUND(+E3275*((1+B3275)^(1/12)-1),2)))</f>
        <v>#REF!</v>
      </c>
      <c r="H3275" s="662" t="e">
        <f aca="false">IF(A3275="","",IF(E3275="","",ROUND(+E3275*((1+D3275)^(1/12)-1),2)))</f>
        <v>#REF!</v>
      </c>
      <c r="I3275" s="662" t="e">
        <f aca="false">IF(A3275="","",+G3275-H3275)</f>
        <v>#REF!</v>
      </c>
      <c r="J3275" s="662" t="e">
        <f aca="false">IF(A3275="","",IF(#REF!="","",PMT((1+D3275)^(1/12)-1,(#REF!*12)-A3275+1,-E3275)))</f>
        <v>#REF!</v>
      </c>
    </row>
    <row r="3276" customFormat="false" ht="14.25" hidden="false" customHeight="false" outlineLevel="0" collapsed="false">
      <c r="A3276" s="660" t="e">
        <f aca="false">IF(A3275="","",IF(A3275=#REF!*12,"",+A3275+1))</f>
        <v>#REF!</v>
      </c>
      <c r="B3276" s="661" t="e">
        <f aca="false">IF(A3276="","",+B3275)</f>
        <v>#REF!</v>
      </c>
      <c r="C3276" s="661" t="e">
        <f aca="false">IF(A3276="","",IF(#REF!+'Plano Prestação Mensal Proposta'!A3276&gt;120,0,ROUND(IF(B3276&gt;0.045,(0.045*0.5),(0.5)*B3276),7)))</f>
        <v>#REF!</v>
      </c>
      <c r="D3276" s="661" t="e">
        <f aca="false">IF(A3276="","",+B3276-C3276)</f>
        <v>#REF!</v>
      </c>
      <c r="E3276" s="662" t="e">
        <f aca="false">IF(A3276="","",IF(F3275="","",+E3275-F3275))</f>
        <v>#REF!</v>
      </c>
      <c r="F3276" s="662" t="e">
        <f aca="false">IF(A3276="","",IF(J3276="","",+J3276-H3276))</f>
        <v>#REF!</v>
      </c>
      <c r="G3276" s="662" t="e">
        <f aca="false">IF(A3276="","",IF(E3276="","",ROUND(+E3276*((1+B3276)^(1/12)-1),2)))</f>
        <v>#REF!</v>
      </c>
      <c r="H3276" s="662" t="e">
        <f aca="false">IF(A3276="","",IF(E3276="","",ROUND(+E3276*((1+D3276)^(1/12)-1),2)))</f>
        <v>#REF!</v>
      </c>
      <c r="I3276" s="662" t="e">
        <f aca="false">IF(A3276="","",+G3276-H3276)</f>
        <v>#REF!</v>
      </c>
      <c r="J3276" s="662" t="e">
        <f aca="false">IF(A3276="","",IF(#REF!="","",PMT((1+D3276)^(1/12)-1,(#REF!*12)-A3276+1,-E3276)))</f>
        <v>#REF!</v>
      </c>
    </row>
    <row r="3277" customFormat="false" ht="14.25" hidden="false" customHeight="false" outlineLevel="0" collapsed="false">
      <c r="A3277" s="660" t="e">
        <f aca="false">IF(A3276="","",IF(A3276=#REF!*12,"",+A3276+1))</f>
        <v>#REF!</v>
      </c>
      <c r="B3277" s="661" t="e">
        <f aca="false">IF(A3277="","",+B3276)</f>
        <v>#REF!</v>
      </c>
      <c r="C3277" s="661" t="e">
        <f aca="false">IF(A3277="","",IF(#REF!+'Plano Prestação Mensal Proposta'!A3277&gt;120,0,ROUND(IF(B3277&gt;0.045,(0.045*0.5),(0.5)*B3277),7)))</f>
        <v>#REF!</v>
      </c>
      <c r="D3277" s="661" t="e">
        <f aca="false">IF(A3277="","",+B3277-C3277)</f>
        <v>#REF!</v>
      </c>
      <c r="E3277" s="662" t="e">
        <f aca="false">IF(A3277="","",IF(F3276="","",+E3276-F3276))</f>
        <v>#REF!</v>
      </c>
      <c r="F3277" s="662" t="e">
        <f aca="false">IF(A3277="","",IF(J3277="","",+J3277-H3277))</f>
        <v>#REF!</v>
      </c>
      <c r="G3277" s="662" t="e">
        <f aca="false">IF(A3277="","",IF(E3277="","",ROUND(+E3277*((1+B3277)^(1/12)-1),2)))</f>
        <v>#REF!</v>
      </c>
      <c r="H3277" s="662" t="e">
        <f aca="false">IF(A3277="","",IF(E3277="","",ROUND(+E3277*((1+D3277)^(1/12)-1),2)))</f>
        <v>#REF!</v>
      </c>
      <c r="I3277" s="662" t="e">
        <f aca="false">IF(A3277="","",+G3277-H3277)</f>
        <v>#REF!</v>
      </c>
      <c r="J3277" s="662" t="e">
        <f aca="false">IF(A3277="","",IF(#REF!="","",PMT((1+D3277)^(1/12)-1,(#REF!*12)-A3277+1,-E3277)))</f>
        <v>#REF!</v>
      </c>
    </row>
    <row r="3278" customFormat="false" ht="14.25" hidden="false" customHeight="false" outlineLevel="0" collapsed="false">
      <c r="A3278" s="660" t="e">
        <f aca="false">IF(A3277="","",IF(A3277=#REF!*12,"",+A3277+1))</f>
        <v>#REF!</v>
      </c>
      <c r="B3278" s="661" t="e">
        <f aca="false">IF(A3278="","",+B3277)</f>
        <v>#REF!</v>
      </c>
      <c r="C3278" s="661" t="e">
        <f aca="false">IF(A3278="","",IF(#REF!+'Plano Prestação Mensal Proposta'!A3278&gt;120,0,ROUND(IF(B3278&gt;0.045,(0.045*0.5),(0.5)*B3278),7)))</f>
        <v>#REF!</v>
      </c>
      <c r="D3278" s="661" t="e">
        <f aca="false">IF(A3278="","",+B3278-C3278)</f>
        <v>#REF!</v>
      </c>
      <c r="E3278" s="662" t="e">
        <f aca="false">IF(A3278="","",IF(F3277="","",+E3277-F3277))</f>
        <v>#REF!</v>
      </c>
      <c r="F3278" s="662" t="e">
        <f aca="false">IF(A3278="","",IF(J3278="","",+J3278-H3278))</f>
        <v>#REF!</v>
      </c>
      <c r="G3278" s="662" t="e">
        <f aca="false">IF(A3278="","",IF(E3278="","",ROUND(+E3278*((1+B3278)^(1/12)-1),2)))</f>
        <v>#REF!</v>
      </c>
      <c r="H3278" s="662" t="e">
        <f aca="false">IF(A3278="","",IF(E3278="","",ROUND(+E3278*((1+D3278)^(1/12)-1),2)))</f>
        <v>#REF!</v>
      </c>
      <c r="I3278" s="662" t="e">
        <f aca="false">IF(A3278="","",+G3278-H3278)</f>
        <v>#REF!</v>
      </c>
      <c r="J3278" s="662" t="e">
        <f aca="false">IF(A3278="","",IF(#REF!="","",PMT((1+D3278)^(1/12)-1,(#REF!*12)-A3278+1,-E3278)))</f>
        <v>#REF!</v>
      </c>
    </row>
    <row r="3279" customFormat="false" ht="14.25" hidden="false" customHeight="false" outlineLevel="0" collapsed="false">
      <c r="A3279" s="660" t="e">
        <f aca="false">IF(A3278="","",IF(A3278=#REF!*12,"",+A3278+1))</f>
        <v>#REF!</v>
      </c>
      <c r="B3279" s="661" t="e">
        <f aca="false">IF(A3279="","",+B3278)</f>
        <v>#REF!</v>
      </c>
      <c r="C3279" s="661" t="e">
        <f aca="false">IF(A3279="","",IF(#REF!+'Plano Prestação Mensal Proposta'!A3279&gt;120,0,ROUND(IF(B3279&gt;0.045,(0.045*0.5),(0.5)*B3279),7)))</f>
        <v>#REF!</v>
      </c>
      <c r="D3279" s="661" t="e">
        <f aca="false">IF(A3279="","",+B3279-C3279)</f>
        <v>#REF!</v>
      </c>
      <c r="E3279" s="662" t="e">
        <f aca="false">IF(A3279="","",IF(F3278="","",+E3278-F3278))</f>
        <v>#REF!</v>
      </c>
      <c r="F3279" s="662" t="e">
        <f aca="false">IF(A3279="","",IF(J3279="","",+J3279-H3279))</f>
        <v>#REF!</v>
      </c>
      <c r="G3279" s="662" t="e">
        <f aca="false">IF(A3279="","",IF(E3279="","",ROUND(+E3279*((1+B3279)^(1/12)-1),2)))</f>
        <v>#REF!</v>
      </c>
      <c r="H3279" s="662" t="e">
        <f aca="false">IF(A3279="","",IF(E3279="","",ROUND(+E3279*((1+D3279)^(1/12)-1),2)))</f>
        <v>#REF!</v>
      </c>
      <c r="I3279" s="662" t="e">
        <f aca="false">IF(A3279="","",+G3279-H3279)</f>
        <v>#REF!</v>
      </c>
      <c r="J3279" s="662" t="e">
        <f aca="false">IF(A3279="","",IF(#REF!="","",PMT((1+D3279)^(1/12)-1,(#REF!*12)-A3279+1,-E3279)))</f>
        <v>#REF!</v>
      </c>
    </row>
    <row r="3280" customFormat="false" ht="14.25" hidden="false" customHeight="false" outlineLevel="0" collapsed="false">
      <c r="A3280" s="660" t="e">
        <f aca="false">IF(A3279="","",IF(A3279=#REF!*12,"",+A3279+1))</f>
        <v>#REF!</v>
      </c>
      <c r="B3280" s="661" t="e">
        <f aca="false">IF(A3280="","",+B3279)</f>
        <v>#REF!</v>
      </c>
      <c r="C3280" s="661" t="e">
        <f aca="false">IF(A3280="","",IF(#REF!+'Plano Prestação Mensal Proposta'!A3280&gt;120,0,ROUND(IF(B3280&gt;0.045,(0.045*0.5),(0.5)*B3280),7)))</f>
        <v>#REF!</v>
      </c>
      <c r="D3280" s="661" t="e">
        <f aca="false">IF(A3280="","",+B3280-C3280)</f>
        <v>#REF!</v>
      </c>
      <c r="E3280" s="662" t="e">
        <f aca="false">IF(A3280="","",IF(F3279="","",+E3279-F3279))</f>
        <v>#REF!</v>
      </c>
      <c r="F3280" s="662" t="e">
        <f aca="false">IF(A3280="","",IF(J3280="","",+J3280-H3280))</f>
        <v>#REF!</v>
      </c>
      <c r="G3280" s="662" t="e">
        <f aca="false">IF(A3280="","",IF(E3280="","",ROUND(+E3280*((1+B3280)^(1/12)-1),2)))</f>
        <v>#REF!</v>
      </c>
      <c r="H3280" s="662" t="e">
        <f aca="false">IF(A3280="","",IF(E3280="","",ROUND(+E3280*((1+D3280)^(1/12)-1),2)))</f>
        <v>#REF!</v>
      </c>
      <c r="I3280" s="662" t="e">
        <f aca="false">IF(A3280="","",+G3280-H3280)</f>
        <v>#REF!</v>
      </c>
      <c r="J3280" s="662" t="e">
        <f aca="false">IF(A3280="","",IF(#REF!="","",PMT((1+D3280)^(1/12)-1,(#REF!*12)-A3280+1,-E3280)))</f>
        <v>#REF!</v>
      </c>
    </row>
    <row r="3281" customFormat="false" ht="14.25" hidden="false" customHeight="false" outlineLevel="0" collapsed="false">
      <c r="A3281" s="660" t="e">
        <f aca="false">IF(A3280="","",IF(A3280=#REF!*12,"",+A3280+1))</f>
        <v>#REF!</v>
      </c>
      <c r="B3281" s="661" t="e">
        <f aca="false">IF(A3281="","",+B3280)</f>
        <v>#REF!</v>
      </c>
      <c r="C3281" s="661" t="e">
        <f aca="false">IF(A3281="","",IF(#REF!+'Plano Prestação Mensal Proposta'!A3281&gt;120,0,ROUND(IF(B3281&gt;0.045,(0.045*0.5),(0.5)*B3281),7)))</f>
        <v>#REF!</v>
      </c>
      <c r="D3281" s="661" t="e">
        <f aca="false">IF(A3281="","",+B3281-C3281)</f>
        <v>#REF!</v>
      </c>
      <c r="E3281" s="662" t="e">
        <f aca="false">IF(A3281="","",IF(F3280="","",+E3280-F3280))</f>
        <v>#REF!</v>
      </c>
      <c r="F3281" s="662" t="e">
        <f aca="false">IF(A3281="","",IF(J3281="","",+J3281-H3281))</f>
        <v>#REF!</v>
      </c>
      <c r="G3281" s="662" t="e">
        <f aca="false">IF(A3281="","",IF(E3281="","",ROUND(+E3281*((1+B3281)^(1/12)-1),2)))</f>
        <v>#REF!</v>
      </c>
      <c r="H3281" s="662" t="e">
        <f aca="false">IF(A3281="","",IF(E3281="","",ROUND(+E3281*((1+D3281)^(1/12)-1),2)))</f>
        <v>#REF!</v>
      </c>
      <c r="I3281" s="662" t="e">
        <f aca="false">IF(A3281="","",+G3281-H3281)</f>
        <v>#REF!</v>
      </c>
      <c r="J3281" s="662" t="e">
        <f aca="false">IF(A3281="","",IF(#REF!="","",PMT((1+D3281)^(1/12)-1,(#REF!*12)-A3281+1,-E3281)))</f>
        <v>#REF!</v>
      </c>
    </row>
    <row r="3282" customFormat="false" ht="14.25" hidden="false" customHeight="false" outlineLevel="0" collapsed="false">
      <c r="A3282" s="660" t="e">
        <f aca="false">IF(A3281="","",IF(A3281=#REF!*12,"",+A3281+1))</f>
        <v>#REF!</v>
      </c>
      <c r="B3282" s="661" t="e">
        <f aca="false">IF(A3282="","",+B3281)</f>
        <v>#REF!</v>
      </c>
      <c r="C3282" s="661" t="e">
        <f aca="false">IF(A3282="","",IF(#REF!+'Plano Prestação Mensal Proposta'!A3282&gt;120,0,ROUND(IF(B3282&gt;0.045,(0.045*0.5),(0.5)*B3282),7)))</f>
        <v>#REF!</v>
      </c>
      <c r="D3282" s="661" t="e">
        <f aca="false">IF(A3282="","",+B3282-C3282)</f>
        <v>#REF!</v>
      </c>
      <c r="E3282" s="662" t="e">
        <f aca="false">IF(A3282="","",IF(F3281="","",+E3281-F3281))</f>
        <v>#REF!</v>
      </c>
      <c r="F3282" s="662" t="e">
        <f aca="false">IF(A3282="","",IF(J3282="","",+J3282-H3282))</f>
        <v>#REF!</v>
      </c>
      <c r="G3282" s="662" t="e">
        <f aca="false">IF(A3282="","",IF(E3282="","",ROUND(+E3282*((1+B3282)^(1/12)-1),2)))</f>
        <v>#REF!</v>
      </c>
      <c r="H3282" s="662" t="e">
        <f aca="false">IF(A3282="","",IF(E3282="","",ROUND(+E3282*((1+D3282)^(1/12)-1),2)))</f>
        <v>#REF!</v>
      </c>
      <c r="I3282" s="662" t="e">
        <f aca="false">IF(A3282="","",+G3282-H3282)</f>
        <v>#REF!</v>
      </c>
      <c r="J3282" s="662" t="e">
        <f aca="false">IF(A3282="","",IF(#REF!="","",PMT((1+D3282)^(1/12)-1,(#REF!*12)-A3282+1,-E3282)))</f>
        <v>#REF!</v>
      </c>
    </row>
    <row r="3283" customFormat="false" ht="14.25" hidden="false" customHeight="false" outlineLevel="0" collapsed="false">
      <c r="A3283" s="660" t="e">
        <f aca="false">IF(A3282="","",IF(A3282=#REF!*12,"",+A3282+1))</f>
        <v>#REF!</v>
      </c>
      <c r="B3283" s="661" t="e">
        <f aca="false">IF(A3283="","",+B3282)</f>
        <v>#REF!</v>
      </c>
      <c r="C3283" s="661" t="e">
        <f aca="false">IF(A3283="","",IF(#REF!+'Plano Prestação Mensal Proposta'!A3283&gt;120,0,ROUND(IF(B3283&gt;0.045,(0.045*0.5),(0.5)*B3283),7)))</f>
        <v>#REF!</v>
      </c>
      <c r="D3283" s="661" t="e">
        <f aca="false">IF(A3283="","",+B3283-C3283)</f>
        <v>#REF!</v>
      </c>
      <c r="E3283" s="662" t="e">
        <f aca="false">IF(A3283="","",IF(F3282="","",+E3282-F3282))</f>
        <v>#REF!</v>
      </c>
      <c r="F3283" s="662" t="e">
        <f aca="false">IF(A3283="","",IF(J3283="","",+J3283-H3283))</f>
        <v>#REF!</v>
      </c>
      <c r="G3283" s="662" t="e">
        <f aca="false">IF(A3283="","",IF(E3283="","",ROUND(+E3283*((1+B3283)^(1/12)-1),2)))</f>
        <v>#REF!</v>
      </c>
      <c r="H3283" s="662" t="e">
        <f aca="false">IF(A3283="","",IF(E3283="","",ROUND(+E3283*((1+D3283)^(1/12)-1),2)))</f>
        <v>#REF!</v>
      </c>
      <c r="I3283" s="662" t="e">
        <f aca="false">IF(A3283="","",+G3283-H3283)</f>
        <v>#REF!</v>
      </c>
      <c r="J3283" s="662" t="e">
        <f aca="false">IF(A3283="","",IF(#REF!="","",PMT((1+D3283)^(1/12)-1,(#REF!*12)-A3283+1,-E3283)))</f>
        <v>#REF!</v>
      </c>
    </row>
    <row r="3284" customFormat="false" ht="14.25" hidden="false" customHeight="false" outlineLevel="0" collapsed="false">
      <c r="A3284" s="660" t="e">
        <f aca="false">IF(A3283="","",IF(A3283=#REF!*12,"",+A3283+1))</f>
        <v>#REF!</v>
      </c>
      <c r="B3284" s="661" t="e">
        <f aca="false">IF(A3284="","",+B3283)</f>
        <v>#REF!</v>
      </c>
      <c r="C3284" s="661" t="e">
        <f aca="false">IF(A3284="","",IF(#REF!+'Plano Prestação Mensal Proposta'!A3284&gt;120,0,ROUND(IF(B3284&gt;0.045,(0.045*0.5),(0.5)*B3284),7)))</f>
        <v>#REF!</v>
      </c>
      <c r="D3284" s="661" t="e">
        <f aca="false">IF(A3284="","",+B3284-C3284)</f>
        <v>#REF!</v>
      </c>
      <c r="E3284" s="662" t="e">
        <f aca="false">IF(A3284="","",IF(F3283="","",+E3283-F3283))</f>
        <v>#REF!</v>
      </c>
      <c r="F3284" s="662" t="e">
        <f aca="false">IF(A3284="","",IF(J3284="","",+J3284-H3284))</f>
        <v>#REF!</v>
      </c>
      <c r="G3284" s="662" t="e">
        <f aca="false">IF(A3284="","",IF(E3284="","",ROUND(+E3284*((1+B3284)^(1/12)-1),2)))</f>
        <v>#REF!</v>
      </c>
      <c r="H3284" s="662" t="e">
        <f aca="false">IF(A3284="","",IF(E3284="","",ROUND(+E3284*((1+D3284)^(1/12)-1),2)))</f>
        <v>#REF!</v>
      </c>
      <c r="I3284" s="662" t="e">
        <f aca="false">IF(A3284="","",+G3284-H3284)</f>
        <v>#REF!</v>
      </c>
      <c r="J3284" s="662" t="e">
        <f aca="false">IF(A3284="","",IF(#REF!="","",PMT((1+D3284)^(1/12)-1,(#REF!*12)-A3284+1,-E3284)))</f>
        <v>#REF!</v>
      </c>
    </row>
    <row r="3285" customFormat="false" ht="14.25" hidden="false" customHeight="false" outlineLevel="0" collapsed="false">
      <c r="A3285" s="660" t="e">
        <f aca="false">IF(A3284="","",IF(A3284=#REF!*12,"",+A3284+1))</f>
        <v>#REF!</v>
      </c>
      <c r="B3285" s="661" t="e">
        <f aca="false">IF(A3285="","",+B3284)</f>
        <v>#REF!</v>
      </c>
      <c r="C3285" s="661" t="e">
        <f aca="false">IF(A3285="","",IF(#REF!+'Plano Prestação Mensal Proposta'!A3285&gt;120,0,ROUND(IF(B3285&gt;0.045,(0.045*0.5),(0.5)*B3285),7)))</f>
        <v>#REF!</v>
      </c>
      <c r="D3285" s="661" t="e">
        <f aca="false">IF(A3285="","",+B3285-C3285)</f>
        <v>#REF!</v>
      </c>
      <c r="E3285" s="662" t="e">
        <f aca="false">IF(A3285="","",IF(F3284="","",+E3284-F3284))</f>
        <v>#REF!</v>
      </c>
      <c r="F3285" s="662" t="e">
        <f aca="false">IF(A3285="","",IF(J3285="","",+J3285-H3285))</f>
        <v>#REF!</v>
      </c>
      <c r="G3285" s="662" t="e">
        <f aca="false">IF(A3285="","",IF(E3285="","",ROUND(+E3285*((1+B3285)^(1/12)-1),2)))</f>
        <v>#REF!</v>
      </c>
      <c r="H3285" s="662" t="e">
        <f aca="false">IF(A3285="","",IF(E3285="","",ROUND(+E3285*((1+D3285)^(1/12)-1),2)))</f>
        <v>#REF!</v>
      </c>
      <c r="I3285" s="662" t="e">
        <f aca="false">IF(A3285="","",+G3285-H3285)</f>
        <v>#REF!</v>
      </c>
      <c r="J3285" s="662" t="e">
        <f aca="false">IF(A3285="","",IF(#REF!="","",PMT((1+D3285)^(1/12)-1,(#REF!*12)-A3285+1,-E3285)))</f>
        <v>#REF!</v>
      </c>
    </row>
    <row r="3286" customFormat="false" ht="14.25" hidden="false" customHeight="false" outlineLevel="0" collapsed="false">
      <c r="A3286" s="660" t="e">
        <f aca="false">IF(A3285="","",IF(A3285=#REF!*12,"",+A3285+1))</f>
        <v>#REF!</v>
      </c>
      <c r="B3286" s="661" t="e">
        <f aca="false">IF(A3286="","",+B3285)</f>
        <v>#REF!</v>
      </c>
      <c r="C3286" s="661" t="e">
        <f aca="false">IF(A3286="","",IF(#REF!+'Plano Prestação Mensal Proposta'!A3286&gt;120,0,ROUND(IF(B3286&gt;0.045,(0.045*0.5),(0.5)*B3286),7)))</f>
        <v>#REF!</v>
      </c>
      <c r="D3286" s="661" t="e">
        <f aca="false">IF(A3286="","",+B3286-C3286)</f>
        <v>#REF!</v>
      </c>
      <c r="E3286" s="662" t="e">
        <f aca="false">IF(A3286="","",IF(F3285="","",+E3285-F3285))</f>
        <v>#REF!</v>
      </c>
      <c r="F3286" s="662" t="e">
        <f aca="false">IF(A3286="","",IF(J3286="","",+J3286-H3286))</f>
        <v>#REF!</v>
      </c>
      <c r="G3286" s="662" t="e">
        <f aca="false">IF(A3286="","",IF(E3286="","",ROUND(+E3286*((1+B3286)^(1/12)-1),2)))</f>
        <v>#REF!</v>
      </c>
      <c r="H3286" s="662" t="e">
        <f aca="false">IF(A3286="","",IF(E3286="","",ROUND(+E3286*((1+D3286)^(1/12)-1),2)))</f>
        <v>#REF!</v>
      </c>
      <c r="I3286" s="662" t="e">
        <f aca="false">IF(A3286="","",+G3286-H3286)</f>
        <v>#REF!</v>
      </c>
      <c r="J3286" s="662" t="e">
        <f aca="false">IF(A3286="","",IF(#REF!="","",PMT((1+D3286)^(1/12)-1,(#REF!*12)-A3286+1,-E3286)))</f>
        <v>#REF!</v>
      </c>
    </row>
    <row r="3287" customFormat="false" ht="14.25" hidden="false" customHeight="false" outlineLevel="0" collapsed="false">
      <c r="A3287" s="660" t="e">
        <f aca="false">IF(A3286="","",IF(A3286=#REF!*12,"",+A3286+1))</f>
        <v>#REF!</v>
      </c>
      <c r="B3287" s="661" t="e">
        <f aca="false">IF(A3287="","",+B3286)</f>
        <v>#REF!</v>
      </c>
      <c r="C3287" s="661" t="e">
        <f aca="false">IF(A3287="","",IF(#REF!+'Plano Prestação Mensal Proposta'!A3287&gt;120,0,ROUND(IF(B3287&gt;0.045,(0.045*0.5),(0.5)*B3287),7)))</f>
        <v>#REF!</v>
      </c>
      <c r="D3287" s="661" t="e">
        <f aca="false">IF(A3287="","",+B3287-C3287)</f>
        <v>#REF!</v>
      </c>
      <c r="E3287" s="662" t="e">
        <f aca="false">IF(A3287="","",IF(F3286="","",+E3286-F3286))</f>
        <v>#REF!</v>
      </c>
      <c r="F3287" s="662" t="e">
        <f aca="false">IF(A3287="","",IF(J3287="","",+J3287-H3287))</f>
        <v>#REF!</v>
      </c>
      <c r="G3287" s="662" t="e">
        <f aca="false">IF(A3287="","",IF(E3287="","",ROUND(+E3287*((1+B3287)^(1/12)-1),2)))</f>
        <v>#REF!</v>
      </c>
      <c r="H3287" s="662" t="e">
        <f aca="false">IF(A3287="","",IF(E3287="","",ROUND(+E3287*((1+D3287)^(1/12)-1),2)))</f>
        <v>#REF!</v>
      </c>
      <c r="I3287" s="662" t="e">
        <f aca="false">IF(A3287="","",+G3287-H3287)</f>
        <v>#REF!</v>
      </c>
      <c r="J3287" s="662" t="e">
        <f aca="false">IF(A3287="","",IF(#REF!="","",PMT((1+D3287)^(1/12)-1,(#REF!*12)-A3287+1,-E3287)))</f>
        <v>#REF!</v>
      </c>
    </row>
    <row r="3288" customFormat="false" ht="14.25" hidden="false" customHeight="false" outlineLevel="0" collapsed="false">
      <c r="A3288" s="660" t="e">
        <f aca="false">IF(A3287="","",IF(A3287=#REF!*12,"",+A3287+1))</f>
        <v>#REF!</v>
      </c>
      <c r="B3288" s="661" t="e">
        <f aca="false">IF(A3288="","",+B3287)</f>
        <v>#REF!</v>
      </c>
      <c r="C3288" s="661" t="e">
        <f aca="false">IF(A3288="","",IF(#REF!+'Plano Prestação Mensal Proposta'!A3288&gt;120,0,ROUND(IF(B3288&gt;0.045,(0.045*0.5),(0.5)*B3288),7)))</f>
        <v>#REF!</v>
      </c>
      <c r="D3288" s="661" t="e">
        <f aca="false">IF(A3288="","",+B3288-C3288)</f>
        <v>#REF!</v>
      </c>
      <c r="E3288" s="662" t="e">
        <f aca="false">IF(A3288="","",IF(F3287="","",+E3287-F3287))</f>
        <v>#REF!</v>
      </c>
      <c r="F3288" s="662" t="e">
        <f aca="false">IF(A3288="","",IF(J3288="","",+J3288-H3288))</f>
        <v>#REF!</v>
      </c>
      <c r="G3288" s="662" t="e">
        <f aca="false">IF(A3288="","",IF(E3288="","",ROUND(+E3288*((1+B3288)^(1/12)-1),2)))</f>
        <v>#REF!</v>
      </c>
      <c r="H3288" s="662" t="e">
        <f aca="false">IF(A3288="","",IF(E3288="","",ROUND(+E3288*((1+D3288)^(1/12)-1),2)))</f>
        <v>#REF!</v>
      </c>
      <c r="I3288" s="662" t="e">
        <f aca="false">IF(A3288="","",+G3288-H3288)</f>
        <v>#REF!</v>
      </c>
      <c r="J3288" s="662" t="e">
        <f aca="false">IF(A3288="","",IF(#REF!="","",PMT((1+D3288)^(1/12)-1,(#REF!*12)-A3288+1,-E3288)))</f>
        <v>#REF!</v>
      </c>
    </row>
    <row r="3289" customFormat="false" ht="14.25" hidden="false" customHeight="false" outlineLevel="0" collapsed="false">
      <c r="A3289" s="660" t="e">
        <f aca="false">IF(A3288="","",IF(A3288=#REF!*12,"",+A3288+1))</f>
        <v>#REF!</v>
      </c>
      <c r="B3289" s="661" t="e">
        <f aca="false">IF(A3289="","",+B3288)</f>
        <v>#REF!</v>
      </c>
      <c r="C3289" s="661" t="e">
        <f aca="false">IF(A3289="","",IF(#REF!+'Plano Prestação Mensal Proposta'!A3289&gt;120,0,ROUND(IF(B3289&gt;0.045,(0.045*0.5),(0.5)*B3289),7)))</f>
        <v>#REF!</v>
      </c>
      <c r="D3289" s="661" t="e">
        <f aca="false">IF(A3289="","",+B3289-C3289)</f>
        <v>#REF!</v>
      </c>
      <c r="E3289" s="662" t="e">
        <f aca="false">IF(A3289="","",IF(F3288="","",+E3288-F3288))</f>
        <v>#REF!</v>
      </c>
      <c r="F3289" s="662" t="e">
        <f aca="false">IF(A3289="","",IF(J3289="","",+J3289-H3289))</f>
        <v>#REF!</v>
      </c>
      <c r="G3289" s="662" t="e">
        <f aca="false">IF(A3289="","",IF(E3289="","",ROUND(+E3289*((1+B3289)^(1/12)-1),2)))</f>
        <v>#REF!</v>
      </c>
      <c r="H3289" s="662" t="e">
        <f aca="false">IF(A3289="","",IF(E3289="","",ROUND(+E3289*((1+D3289)^(1/12)-1),2)))</f>
        <v>#REF!</v>
      </c>
      <c r="I3289" s="662" t="e">
        <f aca="false">IF(A3289="","",+G3289-H3289)</f>
        <v>#REF!</v>
      </c>
      <c r="J3289" s="662" t="e">
        <f aca="false">IF(A3289="","",IF(#REF!="","",PMT((1+D3289)^(1/12)-1,(#REF!*12)-A3289+1,-E3289)))</f>
        <v>#REF!</v>
      </c>
    </row>
    <row r="3290" customFormat="false" ht="14.25" hidden="false" customHeight="false" outlineLevel="0" collapsed="false">
      <c r="A3290" s="660" t="e">
        <f aca="false">IF(A3289="","",IF(A3289=#REF!*12,"",+A3289+1))</f>
        <v>#REF!</v>
      </c>
      <c r="B3290" s="661" t="e">
        <f aca="false">IF(A3290="","",+B3289)</f>
        <v>#REF!</v>
      </c>
      <c r="C3290" s="661" t="e">
        <f aca="false">IF(A3290="","",IF(#REF!+'Plano Prestação Mensal Proposta'!A3290&gt;120,0,ROUND(IF(B3290&gt;0.045,(0.045*0.5),(0.5)*B3290),7)))</f>
        <v>#REF!</v>
      </c>
      <c r="D3290" s="661" t="e">
        <f aca="false">IF(A3290="","",+B3290-C3290)</f>
        <v>#REF!</v>
      </c>
      <c r="E3290" s="662" t="e">
        <f aca="false">IF(A3290="","",IF(F3289="","",+E3289-F3289))</f>
        <v>#REF!</v>
      </c>
      <c r="F3290" s="662" t="e">
        <f aca="false">IF(A3290="","",IF(J3290="","",+J3290-H3290))</f>
        <v>#REF!</v>
      </c>
      <c r="G3290" s="662" t="e">
        <f aca="false">IF(A3290="","",IF(E3290="","",ROUND(+E3290*((1+B3290)^(1/12)-1),2)))</f>
        <v>#REF!</v>
      </c>
      <c r="H3290" s="662" t="e">
        <f aca="false">IF(A3290="","",IF(E3290="","",ROUND(+E3290*((1+D3290)^(1/12)-1),2)))</f>
        <v>#REF!</v>
      </c>
      <c r="I3290" s="662" t="e">
        <f aca="false">IF(A3290="","",+G3290-H3290)</f>
        <v>#REF!</v>
      </c>
      <c r="J3290" s="662" t="e">
        <f aca="false">IF(A3290="","",IF(#REF!="","",PMT((1+D3290)^(1/12)-1,(#REF!*12)-A3290+1,-E3290)))</f>
        <v>#REF!</v>
      </c>
    </row>
    <row r="3291" customFormat="false" ht="14.25" hidden="false" customHeight="false" outlineLevel="0" collapsed="false">
      <c r="A3291" s="660" t="e">
        <f aca="false">IF(A3290="","",IF(A3290=#REF!*12,"",+A3290+1))</f>
        <v>#REF!</v>
      </c>
      <c r="B3291" s="661" t="e">
        <f aca="false">IF(A3291="","",+B3290)</f>
        <v>#REF!</v>
      </c>
      <c r="C3291" s="661" t="e">
        <f aca="false">IF(A3291="","",IF(#REF!+'Plano Prestação Mensal Proposta'!A3291&gt;120,0,ROUND(IF(B3291&gt;0.045,(0.045*0.5),(0.5)*B3291),7)))</f>
        <v>#REF!</v>
      </c>
      <c r="D3291" s="661" t="e">
        <f aca="false">IF(A3291="","",+B3291-C3291)</f>
        <v>#REF!</v>
      </c>
      <c r="E3291" s="662" t="e">
        <f aca="false">IF(A3291="","",IF(F3290="","",+E3290-F3290))</f>
        <v>#REF!</v>
      </c>
      <c r="F3291" s="662" t="e">
        <f aca="false">IF(A3291="","",IF(J3291="","",+J3291-H3291))</f>
        <v>#REF!</v>
      </c>
      <c r="G3291" s="662" t="e">
        <f aca="false">IF(A3291="","",IF(E3291="","",ROUND(+E3291*((1+B3291)^(1/12)-1),2)))</f>
        <v>#REF!</v>
      </c>
      <c r="H3291" s="662" t="e">
        <f aca="false">IF(A3291="","",IF(E3291="","",ROUND(+E3291*((1+D3291)^(1/12)-1),2)))</f>
        <v>#REF!</v>
      </c>
      <c r="I3291" s="662" t="e">
        <f aca="false">IF(A3291="","",+G3291-H3291)</f>
        <v>#REF!</v>
      </c>
      <c r="J3291" s="662" t="e">
        <f aca="false">IF(A3291="","",IF(#REF!="","",PMT((1+D3291)^(1/12)-1,(#REF!*12)-A3291+1,-E3291)))</f>
        <v>#REF!</v>
      </c>
    </row>
    <row r="3292" customFormat="false" ht="14.25" hidden="false" customHeight="false" outlineLevel="0" collapsed="false">
      <c r="A3292" s="660" t="e">
        <f aca="false">IF(A3291="","",IF(A3291=#REF!*12,"",+A3291+1))</f>
        <v>#REF!</v>
      </c>
      <c r="B3292" s="661" t="e">
        <f aca="false">IF(A3292="","",+B3291)</f>
        <v>#REF!</v>
      </c>
      <c r="C3292" s="661" t="e">
        <f aca="false">IF(A3292="","",IF(#REF!+'Plano Prestação Mensal Proposta'!A3292&gt;120,0,ROUND(IF(B3292&gt;0.045,(0.045*0.5),(0.5)*B3292),7)))</f>
        <v>#REF!</v>
      </c>
      <c r="D3292" s="661" t="e">
        <f aca="false">IF(A3292="","",+B3292-C3292)</f>
        <v>#REF!</v>
      </c>
      <c r="E3292" s="662" t="e">
        <f aca="false">IF(A3292="","",IF(F3291="","",+E3291-F3291))</f>
        <v>#REF!</v>
      </c>
      <c r="F3292" s="662" t="e">
        <f aca="false">IF(A3292="","",IF(J3292="","",+J3292-H3292))</f>
        <v>#REF!</v>
      </c>
      <c r="G3292" s="662" t="e">
        <f aca="false">IF(A3292="","",IF(E3292="","",ROUND(+E3292*((1+B3292)^(1/12)-1),2)))</f>
        <v>#REF!</v>
      </c>
      <c r="H3292" s="662" t="e">
        <f aca="false">IF(A3292="","",IF(E3292="","",ROUND(+E3292*((1+D3292)^(1/12)-1),2)))</f>
        <v>#REF!</v>
      </c>
      <c r="I3292" s="662" t="e">
        <f aca="false">IF(A3292="","",+G3292-H3292)</f>
        <v>#REF!</v>
      </c>
      <c r="J3292" s="662" t="e">
        <f aca="false">IF(A3292="","",IF(#REF!="","",PMT((1+D3292)^(1/12)-1,(#REF!*12)-A3292+1,-E3292)))</f>
        <v>#REF!</v>
      </c>
    </row>
    <row r="3293" customFormat="false" ht="14.25" hidden="false" customHeight="false" outlineLevel="0" collapsed="false">
      <c r="A3293" s="660" t="e">
        <f aca="false">IF(A3292="","",IF(A3292=#REF!*12,"",+A3292+1))</f>
        <v>#REF!</v>
      </c>
      <c r="B3293" s="661" t="e">
        <f aca="false">IF(A3293="","",+B3292)</f>
        <v>#REF!</v>
      </c>
      <c r="C3293" s="661" t="e">
        <f aca="false">IF(A3293="","",IF(#REF!+'Plano Prestação Mensal Proposta'!A3293&gt;120,0,ROUND(IF(B3293&gt;0.045,(0.045*0.5),(0.5)*B3293),7)))</f>
        <v>#REF!</v>
      </c>
      <c r="D3293" s="661" t="e">
        <f aca="false">IF(A3293="","",+B3293-C3293)</f>
        <v>#REF!</v>
      </c>
      <c r="E3293" s="662" t="e">
        <f aca="false">IF(A3293="","",IF(F3292="","",+E3292-F3292))</f>
        <v>#REF!</v>
      </c>
      <c r="F3293" s="662" t="e">
        <f aca="false">IF(A3293="","",IF(J3293="","",+J3293-H3293))</f>
        <v>#REF!</v>
      </c>
      <c r="G3293" s="662" t="e">
        <f aca="false">IF(A3293="","",IF(E3293="","",ROUND(+E3293*((1+B3293)^(1/12)-1),2)))</f>
        <v>#REF!</v>
      </c>
      <c r="H3293" s="662" t="e">
        <f aca="false">IF(A3293="","",IF(E3293="","",ROUND(+E3293*((1+D3293)^(1/12)-1),2)))</f>
        <v>#REF!</v>
      </c>
      <c r="I3293" s="662" t="e">
        <f aca="false">IF(A3293="","",+G3293-H3293)</f>
        <v>#REF!</v>
      </c>
      <c r="J3293" s="662" t="e">
        <f aca="false">IF(A3293="","",IF(#REF!="","",PMT((1+D3293)^(1/12)-1,(#REF!*12)-A3293+1,-E3293)))</f>
        <v>#REF!</v>
      </c>
    </row>
    <row r="3294" customFormat="false" ht="14.25" hidden="false" customHeight="false" outlineLevel="0" collapsed="false">
      <c r="A3294" s="660" t="e">
        <f aca="false">IF(A3293="","",IF(A3293=#REF!*12,"",+A3293+1))</f>
        <v>#REF!</v>
      </c>
      <c r="B3294" s="661" t="e">
        <f aca="false">IF(A3294="","",+B3293)</f>
        <v>#REF!</v>
      </c>
      <c r="C3294" s="661" t="e">
        <f aca="false">IF(A3294="","",IF(#REF!+'Plano Prestação Mensal Proposta'!A3294&gt;120,0,ROUND(IF(B3294&gt;0.045,(0.045*0.5),(0.5)*B3294),7)))</f>
        <v>#REF!</v>
      </c>
      <c r="D3294" s="661" t="e">
        <f aca="false">IF(A3294="","",+B3294-C3294)</f>
        <v>#REF!</v>
      </c>
      <c r="E3294" s="662" t="e">
        <f aca="false">IF(A3294="","",IF(F3293="","",+E3293-F3293))</f>
        <v>#REF!</v>
      </c>
      <c r="F3294" s="662" t="e">
        <f aca="false">IF(A3294="","",IF(J3294="","",+J3294-H3294))</f>
        <v>#REF!</v>
      </c>
      <c r="G3294" s="662" t="e">
        <f aca="false">IF(A3294="","",IF(E3294="","",ROUND(+E3294*((1+B3294)^(1/12)-1),2)))</f>
        <v>#REF!</v>
      </c>
      <c r="H3294" s="662" t="e">
        <f aca="false">IF(A3294="","",IF(E3294="","",ROUND(+E3294*((1+D3294)^(1/12)-1),2)))</f>
        <v>#REF!</v>
      </c>
      <c r="I3294" s="662" t="e">
        <f aca="false">IF(A3294="","",+G3294-H3294)</f>
        <v>#REF!</v>
      </c>
      <c r="J3294" s="662" t="e">
        <f aca="false">IF(A3294="","",IF(#REF!="","",PMT((1+D3294)^(1/12)-1,(#REF!*12)-A3294+1,-E3294)))</f>
        <v>#REF!</v>
      </c>
    </row>
    <row r="3295" customFormat="false" ht="14.25" hidden="false" customHeight="false" outlineLevel="0" collapsed="false">
      <c r="A3295" s="660" t="e">
        <f aca="false">IF(A3294="","",IF(A3294=#REF!*12,"",+A3294+1))</f>
        <v>#REF!</v>
      </c>
      <c r="B3295" s="661" t="e">
        <f aca="false">IF(A3295="","",+B3294)</f>
        <v>#REF!</v>
      </c>
      <c r="C3295" s="661" t="e">
        <f aca="false">IF(A3295="","",IF(#REF!+'Plano Prestação Mensal Proposta'!A3295&gt;120,0,ROUND(IF(B3295&gt;0.045,(0.045*0.5),(0.5)*B3295),7)))</f>
        <v>#REF!</v>
      </c>
      <c r="D3295" s="661" t="e">
        <f aca="false">IF(A3295="","",+B3295-C3295)</f>
        <v>#REF!</v>
      </c>
      <c r="E3295" s="662" t="e">
        <f aca="false">IF(A3295="","",IF(F3294="","",+E3294-F3294))</f>
        <v>#REF!</v>
      </c>
      <c r="F3295" s="662" t="e">
        <f aca="false">IF(A3295="","",IF(J3295="","",+J3295-H3295))</f>
        <v>#REF!</v>
      </c>
      <c r="G3295" s="662" t="e">
        <f aca="false">IF(A3295="","",IF(E3295="","",ROUND(+E3295*((1+B3295)^(1/12)-1),2)))</f>
        <v>#REF!</v>
      </c>
      <c r="H3295" s="662" t="e">
        <f aca="false">IF(A3295="","",IF(E3295="","",ROUND(+E3295*((1+D3295)^(1/12)-1),2)))</f>
        <v>#REF!</v>
      </c>
      <c r="I3295" s="662" t="e">
        <f aca="false">IF(A3295="","",+G3295-H3295)</f>
        <v>#REF!</v>
      </c>
      <c r="J3295" s="662" t="e">
        <f aca="false">IF(A3295="","",IF(#REF!="","",PMT((1+D3295)^(1/12)-1,(#REF!*12)-A3295+1,-E3295)))</f>
        <v>#REF!</v>
      </c>
    </row>
    <row r="3296" customFormat="false" ht="14.25" hidden="false" customHeight="false" outlineLevel="0" collapsed="false">
      <c r="A3296" s="660" t="e">
        <f aca="false">IF(A3295="","",IF(A3295=#REF!*12,"",+A3295+1))</f>
        <v>#REF!</v>
      </c>
      <c r="B3296" s="661" t="e">
        <f aca="false">IF(A3296="","",+B3295)</f>
        <v>#REF!</v>
      </c>
      <c r="C3296" s="661" t="e">
        <f aca="false">IF(A3296="","",IF(#REF!+'Plano Prestação Mensal Proposta'!A3296&gt;120,0,ROUND(IF(B3296&gt;0.045,(0.045*0.5),(0.5)*B3296),7)))</f>
        <v>#REF!</v>
      </c>
      <c r="D3296" s="661" t="e">
        <f aca="false">IF(A3296="","",+B3296-C3296)</f>
        <v>#REF!</v>
      </c>
      <c r="E3296" s="662" t="e">
        <f aca="false">IF(A3296="","",IF(F3295="","",+E3295-F3295))</f>
        <v>#REF!</v>
      </c>
      <c r="F3296" s="662" t="e">
        <f aca="false">IF(A3296="","",IF(J3296="","",+J3296-H3296))</f>
        <v>#REF!</v>
      </c>
      <c r="G3296" s="662" t="e">
        <f aca="false">IF(A3296="","",IF(E3296="","",ROUND(+E3296*((1+B3296)^(1/12)-1),2)))</f>
        <v>#REF!</v>
      </c>
      <c r="H3296" s="662" t="e">
        <f aca="false">IF(A3296="","",IF(E3296="","",ROUND(+E3296*((1+D3296)^(1/12)-1),2)))</f>
        <v>#REF!</v>
      </c>
      <c r="I3296" s="662" t="e">
        <f aca="false">IF(A3296="","",+G3296-H3296)</f>
        <v>#REF!</v>
      </c>
      <c r="J3296" s="662" t="e">
        <f aca="false">IF(A3296="","",IF(#REF!="","",PMT((1+D3296)^(1/12)-1,(#REF!*12)-A3296+1,-E3296)))</f>
        <v>#REF!</v>
      </c>
    </row>
    <row r="3297" customFormat="false" ht="14.25" hidden="false" customHeight="false" outlineLevel="0" collapsed="false">
      <c r="A3297" s="660" t="e">
        <f aca="false">IF(A3296="","",IF(A3296=#REF!*12,"",+A3296+1))</f>
        <v>#REF!</v>
      </c>
      <c r="B3297" s="661" t="e">
        <f aca="false">IF(A3297="","",+B3296)</f>
        <v>#REF!</v>
      </c>
      <c r="C3297" s="661" t="e">
        <f aca="false">IF(A3297="","",IF(#REF!+'Plano Prestação Mensal Proposta'!A3297&gt;120,0,ROUND(IF(B3297&gt;0.045,(0.045*0.5),(0.5)*B3297),7)))</f>
        <v>#REF!</v>
      </c>
      <c r="D3297" s="661" t="e">
        <f aca="false">IF(A3297="","",+B3297-C3297)</f>
        <v>#REF!</v>
      </c>
      <c r="E3297" s="662" t="e">
        <f aca="false">IF(A3297="","",IF(F3296="","",+E3296-F3296))</f>
        <v>#REF!</v>
      </c>
      <c r="F3297" s="662" t="e">
        <f aca="false">IF(A3297="","",IF(J3297="","",+J3297-H3297))</f>
        <v>#REF!</v>
      </c>
      <c r="G3297" s="662" t="e">
        <f aca="false">IF(A3297="","",IF(E3297="","",ROUND(+E3297*((1+B3297)^(1/12)-1),2)))</f>
        <v>#REF!</v>
      </c>
      <c r="H3297" s="662" t="e">
        <f aca="false">IF(A3297="","",IF(E3297="","",ROUND(+E3297*((1+D3297)^(1/12)-1),2)))</f>
        <v>#REF!</v>
      </c>
      <c r="I3297" s="662" t="e">
        <f aca="false">IF(A3297="","",+G3297-H3297)</f>
        <v>#REF!</v>
      </c>
      <c r="J3297" s="662" t="e">
        <f aca="false">IF(A3297="","",IF(#REF!="","",PMT((1+D3297)^(1/12)-1,(#REF!*12)-A3297+1,-E3297)))</f>
        <v>#REF!</v>
      </c>
    </row>
    <row r="3298" customFormat="false" ht="14.25" hidden="false" customHeight="false" outlineLevel="0" collapsed="false">
      <c r="A3298" s="660" t="e">
        <f aca="false">IF(A3297="","",IF(A3297=#REF!*12,"",+A3297+1))</f>
        <v>#REF!</v>
      </c>
      <c r="B3298" s="661" t="e">
        <f aca="false">IF(A3298="","",+B3297)</f>
        <v>#REF!</v>
      </c>
      <c r="C3298" s="661" t="e">
        <f aca="false">IF(A3298="","",IF(#REF!+'Plano Prestação Mensal Proposta'!A3298&gt;120,0,ROUND(IF(B3298&gt;0.045,(0.045*0.5),(0.5)*B3298),7)))</f>
        <v>#REF!</v>
      </c>
      <c r="D3298" s="661" t="e">
        <f aca="false">IF(A3298="","",+B3298-C3298)</f>
        <v>#REF!</v>
      </c>
      <c r="E3298" s="662" t="e">
        <f aca="false">IF(A3298="","",IF(F3297="","",+E3297-F3297))</f>
        <v>#REF!</v>
      </c>
      <c r="F3298" s="662" t="e">
        <f aca="false">IF(A3298="","",IF(J3298="","",+J3298-H3298))</f>
        <v>#REF!</v>
      </c>
      <c r="G3298" s="662" t="e">
        <f aca="false">IF(A3298="","",IF(E3298="","",ROUND(+E3298*((1+B3298)^(1/12)-1),2)))</f>
        <v>#REF!</v>
      </c>
      <c r="H3298" s="662" t="e">
        <f aca="false">IF(A3298="","",IF(E3298="","",ROUND(+E3298*((1+D3298)^(1/12)-1),2)))</f>
        <v>#REF!</v>
      </c>
      <c r="I3298" s="662" t="e">
        <f aca="false">IF(A3298="","",+G3298-H3298)</f>
        <v>#REF!</v>
      </c>
      <c r="J3298" s="662" t="e">
        <f aca="false">IF(A3298="","",IF(#REF!="","",PMT((1+D3298)^(1/12)-1,(#REF!*12)-A3298+1,-E3298)))</f>
        <v>#REF!</v>
      </c>
    </row>
    <row r="3299" customFormat="false" ht="14.25" hidden="false" customHeight="false" outlineLevel="0" collapsed="false">
      <c r="A3299" s="660" t="e">
        <f aca="false">IF(A3298="","",IF(A3298=#REF!*12,"",+A3298+1))</f>
        <v>#REF!</v>
      </c>
      <c r="B3299" s="661" t="e">
        <f aca="false">IF(A3299="","",+B3298)</f>
        <v>#REF!</v>
      </c>
      <c r="C3299" s="661" t="e">
        <f aca="false">IF(A3299="","",IF(#REF!+'Plano Prestação Mensal Proposta'!A3299&gt;120,0,ROUND(IF(B3299&gt;0.045,(0.045*0.5),(0.5)*B3299),7)))</f>
        <v>#REF!</v>
      </c>
      <c r="D3299" s="661" t="e">
        <f aca="false">IF(A3299="","",+B3299-C3299)</f>
        <v>#REF!</v>
      </c>
      <c r="E3299" s="662" t="e">
        <f aca="false">IF(A3299="","",IF(F3298="","",+E3298-F3298))</f>
        <v>#REF!</v>
      </c>
      <c r="F3299" s="662" t="e">
        <f aca="false">IF(A3299="","",IF(J3299="","",+J3299-H3299))</f>
        <v>#REF!</v>
      </c>
      <c r="G3299" s="662" t="e">
        <f aca="false">IF(A3299="","",IF(E3299="","",ROUND(+E3299*((1+B3299)^(1/12)-1),2)))</f>
        <v>#REF!</v>
      </c>
      <c r="H3299" s="662" t="e">
        <f aca="false">IF(A3299="","",IF(E3299="","",ROUND(+E3299*((1+D3299)^(1/12)-1),2)))</f>
        <v>#REF!</v>
      </c>
      <c r="I3299" s="662" t="e">
        <f aca="false">IF(A3299="","",+G3299-H3299)</f>
        <v>#REF!</v>
      </c>
      <c r="J3299" s="662" t="e">
        <f aca="false">IF(A3299="","",IF(#REF!="","",PMT((1+D3299)^(1/12)-1,(#REF!*12)-A3299+1,-E3299)))</f>
        <v>#REF!</v>
      </c>
    </row>
    <row r="3300" customFormat="false" ht="14.25" hidden="false" customHeight="false" outlineLevel="0" collapsed="false">
      <c r="A3300" s="660" t="e">
        <f aca="false">IF(A3299="","",IF(A3299=#REF!*12,"",+A3299+1))</f>
        <v>#REF!</v>
      </c>
      <c r="B3300" s="661" t="e">
        <f aca="false">IF(A3300="","",+B3299)</f>
        <v>#REF!</v>
      </c>
      <c r="C3300" s="661" t="e">
        <f aca="false">IF(A3300="","",IF(#REF!+'Plano Prestação Mensal Proposta'!A3300&gt;120,0,ROUND(IF(B3300&gt;0.045,(0.045*0.5),(0.5)*B3300),7)))</f>
        <v>#REF!</v>
      </c>
      <c r="D3300" s="661" t="e">
        <f aca="false">IF(A3300="","",+B3300-C3300)</f>
        <v>#REF!</v>
      </c>
      <c r="E3300" s="662" t="e">
        <f aca="false">IF(A3300="","",IF(F3299="","",+E3299-F3299))</f>
        <v>#REF!</v>
      </c>
      <c r="F3300" s="662" t="e">
        <f aca="false">IF(A3300="","",IF(J3300="","",+J3300-H3300))</f>
        <v>#REF!</v>
      </c>
      <c r="G3300" s="662" t="e">
        <f aca="false">IF(A3300="","",IF(E3300="","",ROUND(+E3300*((1+B3300)^(1/12)-1),2)))</f>
        <v>#REF!</v>
      </c>
      <c r="H3300" s="662" t="e">
        <f aca="false">IF(A3300="","",IF(E3300="","",ROUND(+E3300*((1+D3300)^(1/12)-1),2)))</f>
        <v>#REF!</v>
      </c>
      <c r="I3300" s="662" t="e">
        <f aca="false">IF(A3300="","",+G3300-H3300)</f>
        <v>#REF!</v>
      </c>
      <c r="J3300" s="662" t="e">
        <f aca="false">IF(A3300="","",IF(#REF!="","",PMT((1+D3300)^(1/12)-1,(#REF!*12)-A3300+1,-E3300)))</f>
        <v>#REF!</v>
      </c>
    </row>
    <row r="3301" customFormat="false" ht="14.25" hidden="false" customHeight="false" outlineLevel="0" collapsed="false">
      <c r="A3301" s="660" t="e">
        <f aca="false">IF(A3300="","",IF(A3300=#REF!*12,"",+A3300+1))</f>
        <v>#REF!</v>
      </c>
      <c r="B3301" s="661" t="e">
        <f aca="false">IF(A3301="","",+B3300)</f>
        <v>#REF!</v>
      </c>
      <c r="C3301" s="661" t="e">
        <f aca="false">IF(A3301="","",IF(#REF!+'Plano Prestação Mensal Proposta'!A3301&gt;120,0,ROUND(IF(B3301&gt;0.045,(0.045*0.5),(0.5)*B3301),7)))</f>
        <v>#REF!</v>
      </c>
      <c r="D3301" s="661" t="e">
        <f aca="false">IF(A3301="","",+B3301-C3301)</f>
        <v>#REF!</v>
      </c>
      <c r="E3301" s="662" t="e">
        <f aca="false">IF(A3301="","",IF(F3300="","",+E3300-F3300))</f>
        <v>#REF!</v>
      </c>
      <c r="F3301" s="662" t="e">
        <f aca="false">IF(A3301="","",IF(J3301="","",+J3301-H3301))</f>
        <v>#REF!</v>
      </c>
      <c r="G3301" s="662" t="e">
        <f aca="false">IF(A3301="","",IF(E3301="","",ROUND(+E3301*((1+B3301)^(1/12)-1),2)))</f>
        <v>#REF!</v>
      </c>
      <c r="H3301" s="662" t="e">
        <f aca="false">IF(A3301="","",IF(E3301="","",ROUND(+E3301*((1+D3301)^(1/12)-1),2)))</f>
        <v>#REF!</v>
      </c>
      <c r="I3301" s="662" t="e">
        <f aca="false">IF(A3301="","",+G3301-H3301)</f>
        <v>#REF!</v>
      </c>
      <c r="J3301" s="662" t="e">
        <f aca="false">IF(A3301="","",IF(#REF!="","",PMT((1+D3301)^(1/12)-1,(#REF!*12)-A3301+1,-E3301)))</f>
        <v>#REF!</v>
      </c>
    </row>
    <row r="3302" customFormat="false" ht="14.25" hidden="false" customHeight="false" outlineLevel="0" collapsed="false">
      <c r="A3302" s="660" t="e">
        <f aca="false">IF(A3301="","",IF(A3301=#REF!*12,"",+A3301+1))</f>
        <v>#REF!</v>
      </c>
      <c r="B3302" s="661" t="e">
        <f aca="false">IF(A3302="","",+B3301)</f>
        <v>#REF!</v>
      </c>
      <c r="C3302" s="661" t="e">
        <f aca="false">IF(A3302="","",IF(#REF!+'Plano Prestação Mensal Proposta'!A3302&gt;120,0,ROUND(IF(B3302&gt;0.045,(0.045*0.5),(0.5)*B3302),7)))</f>
        <v>#REF!</v>
      </c>
      <c r="D3302" s="661" t="e">
        <f aca="false">IF(A3302="","",+B3302-C3302)</f>
        <v>#REF!</v>
      </c>
      <c r="E3302" s="662" t="e">
        <f aca="false">IF(A3302="","",IF(F3301="","",+E3301-F3301))</f>
        <v>#REF!</v>
      </c>
      <c r="F3302" s="662" t="e">
        <f aca="false">IF(A3302="","",IF(J3302="","",+J3302-H3302))</f>
        <v>#REF!</v>
      </c>
      <c r="G3302" s="662" t="e">
        <f aca="false">IF(A3302="","",IF(E3302="","",ROUND(+E3302*((1+B3302)^(1/12)-1),2)))</f>
        <v>#REF!</v>
      </c>
      <c r="H3302" s="662" t="e">
        <f aca="false">IF(A3302="","",IF(E3302="","",ROUND(+E3302*((1+D3302)^(1/12)-1),2)))</f>
        <v>#REF!</v>
      </c>
      <c r="I3302" s="662" t="e">
        <f aca="false">IF(A3302="","",+G3302-H3302)</f>
        <v>#REF!</v>
      </c>
      <c r="J3302" s="662" t="e">
        <f aca="false">IF(A3302="","",IF(#REF!="","",PMT((1+D3302)^(1/12)-1,(#REF!*12)-A3302+1,-E3302)))</f>
        <v>#REF!</v>
      </c>
    </row>
    <row r="3303" customFormat="false" ht="14.25" hidden="false" customHeight="false" outlineLevel="0" collapsed="false">
      <c r="A3303" s="660" t="e">
        <f aca="false">IF(A3302="","",IF(A3302=#REF!*12,"",+A3302+1))</f>
        <v>#REF!</v>
      </c>
      <c r="B3303" s="661" t="e">
        <f aca="false">IF(A3303="","",+B3302)</f>
        <v>#REF!</v>
      </c>
      <c r="C3303" s="661" t="e">
        <f aca="false">IF(A3303="","",IF(#REF!+'Plano Prestação Mensal Proposta'!A3303&gt;120,0,ROUND(IF(B3303&gt;0.045,(0.045*0.5),(0.5)*B3303),7)))</f>
        <v>#REF!</v>
      </c>
      <c r="D3303" s="661" t="e">
        <f aca="false">IF(A3303="","",+B3303-C3303)</f>
        <v>#REF!</v>
      </c>
      <c r="E3303" s="662" t="e">
        <f aca="false">IF(A3303="","",IF(F3302="","",+E3302-F3302))</f>
        <v>#REF!</v>
      </c>
      <c r="F3303" s="662" t="e">
        <f aca="false">IF(A3303="","",IF(J3303="","",+J3303-H3303))</f>
        <v>#REF!</v>
      </c>
      <c r="G3303" s="662" t="e">
        <f aca="false">IF(A3303="","",IF(E3303="","",ROUND(+E3303*((1+B3303)^(1/12)-1),2)))</f>
        <v>#REF!</v>
      </c>
      <c r="H3303" s="662" t="e">
        <f aca="false">IF(A3303="","",IF(E3303="","",ROUND(+E3303*((1+D3303)^(1/12)-1),2)))</f>
        <v>#REF!</v>
      </c>
      <c r="I3303" s="662" t="e">
        <f aca="false">IF(A3303="","",+G3303-H3303)</f>
        <v>#REF!</v>
      </c>
      <c r="J3303" s="662" t="e">
        <f aca="false">IF(A3303="","",IF(#REF!="","",PMT((1+D3303)^(1/12)-1,(#REF!*12)-A3303+1,-E3303)))</f>
        <v>#REF!</v>
      </c>
    </row>
    <row r="3304" customFormat="false" ht="14.25" hidden="false" customHeight="false" outlineLevel="0" collapsed="false">
      <c r="A3304" s="660" t="e">
        <f aca="false">IF(A3303="","",IF(A3303=#REF!*12,"",+A3303+1))</f>
        <v>#REF!</v>
      </c>
      <c r="B3304" s="661" t="e">
        <f aca="false">IF(A3304="","",+B3303)</f>
        <v>#REF!</v>
      </c>
      <c r="C3304" s="661" t="e">
        <f aca="false">IF(A3304="","",IF(#REF!+'Plano Prestação Mensal Proposta'!A3304&gt;120,0,ROUND(IF(B3304&gt;0.045,(0.045*0.5),(0.5)*B3304),7)))</f>
        <v>#REF!</v>
      </c>
      <c r="D3304" s="661" t="e">
        <f aca="false">IF(A3304="","",+B3304-C3304)</f>
        <v>#REF!</v>
      </c>
      <c r="E3304" s="662" t="e">
        <f aca="false">IF(A3304="","",IF(F3303="","",+E3303-F3303))</f>
        <v>#REF!</v>
      </c>
      <c r="F3304" s="662" t="e">
        <f aca="false">IF(A3304="","",IF(J3304="","",+J3304-H3304))</f>
        <v>#REF!</v>
      </c>
      <c r="G3304" s="662" t="e">
        <f aca="false">IF(A3304="","",IF(E3304="","",ROUND(+E3304*((1+B3304)^(1/12)-1),2)))</f>
        <v>#REF!</v>
      </c>
      <c r="H3304" s="662" t="e">
        <f aca="false">IF(A3304="","",IF(E3304="","",ROUND(+E3304*((1+D3304)^(1/12)-1),2)))</f>
        <v>#REF!</v>
      </c>
      <c r="I3304" s="662" t="e">
        <f aca="false">IF(A3304="","",+G3304-H3304)</f>
        <v>#REF!</v>
      </c>
      <c r="J3304" s="662" t="e">
        <f aca="false">IF(A3304="","",IF(#REF!="","",PMT((1+D3304)^(1/12)-1,(#REF!*12)-A3304+1,-E3304)))</f>
        <v>#REF!</v>
      </c>
    </row>
    <row r="3305" customFormat="false" ht="14.25" hidden="false" customHeight="false" outlineLevel="0" collapsed="false">
      <c r="A3305" s="660" t="e">
        <f aca="false">IF(A3304="","",IF(A3304=#REF!*12,"",+A3304+1))</f>
        <v>#REF!</v>
      </c>
      <c r="B3305" s="661" t="e">
        <f aca="false">IF(A3305="","",+B3304)</f>
        <v>#REF!</v>
      </c>
      <c r="C3305" s="661" t="e">
        <f aca="false">IF(A3305="","",IF(#REF!+'Plano Prestação Mensal Proposta'!A3305&gt;120,0,ROUND(IF(B3305&gt;0.045,(0.045*0.5),(0.5)*B3305),7)))</f>
        <v>#REF!</v>
      </c>
      <c r="D3305" s="661" t="e">
        <f aca="false">IF(A3305="","",+B3305-C3305)</f>
        <v>#REF!</v>
      </c>
      <c r="E3305" s="662" t="e">
        <f aca="false">IF(A3305="","",IF(F3304="","",+E3304-F3304))</f>
        <v>#REF!</v>
      </c>
      <c r="F3305" s="662" t="e">
        <f aca="false">IF(A3305="","",IF(J3305="","",+J3305-H3305))</f>
        <v>#REF!</v>
      </c>
      <c r="G3305" s="662" t="e">
        <f aca="false">IF(A3305="","",IF(E3305="","",ROUND(+E3305*((1+B3305)^(1/12)-1),2)))</f>
        <v>#REF!</v>
      </c>
      <c r="H3305" s="662" t="e">
        <f aca="false">IF(A3305="","",IF(E3305="","",ROUND(+E3305*((1+D3305)^(1/12)-1),2)))</f>
        <v>#REF!</v>
      </c>
      <c r="I3305" s="662" t="e">
        <f aca="false">IF(A3305="","",+G3305-H3305)</f>
        <v>#REF!</v>
      </c>
      <c r="J3305" s="662" t="e">
        <f aca="false">IF(A3305="","",IF(#REF!="","",PMT((1+D3305)^(1/12)-1,(#REF!*12)-A3305+1,-E3305)))</f>
        <v>#REF!</v>
      </c>
    </row>
    <row r="3306" customFormat="false" ht="14.25" hidden="false" customHeight="false" outlineLevel="0" collapsed="false">
      <c r="A3306" s="660" t="e">
        <f aca="false">IF(A3305="","",IF(A3305=#REF!*12,"",+A3305+1))</f>
        <v>#REF!</v>
      </c>
      <c r="B3306" s="661" t="e">
        <f aca="false">IF(A3306="","",+B3305)</f>
        <v>#REF!</v>
      </c>
      <c r="C3306" s="661" t="e">
        <f aca="false">IF(A3306="","",IF(#REF!+'Plano Prestação Mensal Proposta'!A3306&gt;120,0,ROUND(IF(B3306&gt;0.045,(0.045*0.5),(0.5)*B3306),7)))</f>
        <v>#REF!</v>
      </c>
      <c r="D3306" s="661" t="e">
        <f aca="false">IF(A3306="","",+B3306-C3306)</f>
        <v>#REF!</v>
      </c>
      <c r="E3306" s="662" t="e">
        <f aca="false">IF(A3306="","",IF(F3305="","",+E3305-F3305))</f>
        <v>#REF!</v>
      </c>
      <c r="F3306" s="662" t="e">
        <f aca="false">IF(A3306="","",IF(J3306="","",+J3306-H3306))</f>
        <v>#REF!</v>
      </c>
      <c r="G3306" s="662" t="e">
        <f aca="false">IF(A3306="","",IF(E3306="","",ROUND(+E3306*((1+B3306)^(1/12)-1),2)))</f>
        <v>#REF!</v>
      </c>
      <c r="H3306" s="662" t="e">
        <f aca="false">IF(A3306="","",IF(E3306="","",ROUND(+E3306*((1+D3306)^(1/12)-1),2)))</f>
        <v>#REF!</v>
      </c>
      <c r="I3306" s="662" t="e">
        <f aca="false">IF(A3306="","",+G3306-H3306)</f>
        <v>#REF!</v>
      </c>
      <c r="J3306" s="662" t="e">
        <f aca="false">IF(A3306="","",IF(#REF!="","",PMT((1+D3306)^(1/12)-1,(#REF!*12)-A3306+1,-E3306)))</f>
        <v>#REF!</v>
      </c>
    </row>
    <row r="3307" customFormat="false" ht="14.25" hidden="false" customHeight="false" outlineLevel="0" collapsed="false">
      <c r="A3307" s="660" t="e">
        <f aca="false">IF(A3306="","",IF(A3306=#REF!*12,"",+A3306+1))</f>
        <v>#REF!</v>
      </c>
      <c r="B3307" s="661" t="e">
        <f aca="false">IF(A3307="","",+B3306)</f>
        <v>#REF!</v>
      </c>
      <c r="C3307" s="661" t="e">
        <f aca="false">IF(A3307="","",IF(#REF!+'Plano Prestação Mensal Proposta'!A3307&gt;120,0,ROUND(IF(B3307&gt;0.045,(0.045*0.5),(0.5)*B3307),7)))</f>
        <v>#REF!</v>
      </c>
      <c r="D3307" s="661" t="e">
        <f aca="false">IF(A3307="","",+B3307-C3307)</f>
        <v>#REF!</v>
      </c>
      <c r="E3307" s="662" t="e">
        <f aca="false">IF(A3307="","",IF(F3306="","",+E3306-F3306))</f>
        <v>#REF!</v>
      </c>
      <c r="F3307" s="662" t="e">
        <f aca="false">IF(A3307="","",IF(J3307="","",+J3307-H3307))</f>
        <v>#REF!</v>
      </c>
      <c r="G3307" s="662" t="e">
        <f aca="false">IF(A3307="","",IF(E3307="","",ROUND(+E3307*((1+B3307)^(1/12)-1),2)))</f>
        <v>#REF!</v>
      </c>
      <c r="H3307" s="662" t="e">
        <f aca="false">IF(A3307="","",IF(E3307="","",ROUND(+E3307*((1+D3307)^(1/12)-1),2)))</f>
        <v>#REF!</v>
      </c>
      <c r="I3307" s="662" t="e">
        <f aca="false">IF(A3307="","",+G3307-H3307)</f>
        <v>#REF!</v>
      </c>
      <c r="J3307" s="662" t="e">
        <f aca="false">IF(A3307="","",IF(#REF!="","",PMT((1+D3307)^(1/12)-1,(#REF!*12)-A3307+1,-E3307)))</f>
        <v>#REF!</v>
      </c>
    </row>
    <row r="3308" customFormat="false" ht="14.25" hidden="false" customHeight="false" outlineLevel="0" collapsed="false">
      <c r="A3308" s="660" t="e">
        <f aca="false">IF(A3307="","",IF(A3307=#REF!*12,"",+A3307+1))</f>
        <v>#REF!</v>
      </c>
      <c r="B3308" s="661" t="e">
        <f aca="false">IF(A3308="","",+B3307)</f>
        <v>#REF!</v>
      </c>
      <c r="C3308" s="661" t="e">
        <f aca="false">IF(A3308="","",IF(#REF!+'Plano Prestação Mensal Proposta'!A3308&gt;120,0,ROUND(IF(B3308&gt;0.045,(0.045*0.5),(0.5)*B3308),7)))</f>
        <v>#REF!</v>
      </c>
      <c r="D3308" s="661" t="e">
        <f aca="false">IF(A3308="","",+B3308-C3308)</f>
        <v>#REF!</v>
      </c>
      <c r="E3308" s="662" t="e">
        <f aca="false">IF(A3308="","",IF(F3307="","",+E3307-F3307))</f>
        <v>#REF!</v>
      </c>
      <c r="F3308" s="662" t="e">
        <f aca="false">IF(A3308="","",IF(J3308="","",+J3308-H3308))</f>
        <v>#REF!</v>
      </c>
      <c r="G3308" s="662" t="e">
        <f aca="false">IF(A3308="","",IF(E3308="","",ROUND(+E3308*((1+B3308)^(1/12)-1),2)))</f>
        <v>#REF!</v>
      </c>
      <c r="H3308" s="662" t="e">
        <f aca="false">IF(A3308="","",IF(E3308="","",ROUND(+E3308*((1+D3308)^(1/12)-1),2)))</f>
        <v>#REF!</v>
      </c>
      <c r="I3308" s="662" t="e">
        <f aca="false">IF(A3308="","",+G3308-H3308)</f>
        <v>#REF!</v>
      </c>
      <c r="J3308" s="662" t="e">
        <f aca="false">IF(A3308="","",IF(#REF!="","",PMT((1+D3308)^(1/12)-1,(#REF!*12)-A3308+1,-E3308)))</f>
        <v>#REF!</v>
      </c>
    </row>
    <row r="3309" customFormat="false" ht="14.25" hidden="false" customHeight="false" outlineLevel="0" collapsed="false">
      <c r="A3309" s="660" t="e">
        <f aca="false">IF(A3308="","",IF(A3308=#REF!*12,"",+A3308+1))</f>
        <v>#REF!</v>
      </c>
      <c r="B3309" s="661" t="e">
        <f aca="false">IF(A3309="","",+B3308)</f>
        <v>#REF!</v>
      </c>
      <c r="C3309" s="661" t="e">
        <f aca="false">IF(A3309="","",IF(#REF!+'Plano Prestação Mensal Proposta'!A3309&gt;120,0,ROUND(IF(B3309&gt;0.045,(0.045*0.5),(0.5)*B3309),7)))</f>
        <v>#REF!</v>
      </c>
      <c r="D3309" s="661" t="e">
        <f aca="false">IF(A3309="","",+B3309-C3309)</f>
        <v>#REF!</v>
      </c>
      <c r="E3309" s="662" t="e">
        <f aca="false">IF(A3309="","",IF(F3308="","",+E3308-F3308))</f>
        <v>#REF!</v>
      </c>
      <c r="F3309" s="662" t="e">
        <f aca="false">IF(A3309="","",IF(J3309="","",+J3309-H3309))</f>
        <v>#REF!</v>
      </c>
      <c r="G3309" s="662" t="e">
        <f aca="false">IF(A3309="","",IF(E3309="","",ROUND(+E3309*((1+B3309)^(1/12)-1),2)))</f>
        <v>#REF!</v>
      </c>
      <c r="H3309" s="662" t="e">
        <f aca="false">IF(A3309="","",IF(E3309="","",ROUND(+E3309*((1+D3309)^(1/12)-1),2)))</f>
        <v>#REF!</v>
      </c>
      <c r="I3309" s="662" t="e">
        <f aca="false">IF(A3309="","",+G3309-H3309)</f>
        <v>#REF!</v>
      </c>
      <c r="J3309" s="662" t="e">
        <f aca="false">IF(A3309="","",IF(#REF!="","",PMT((1+D3309)^(1/12)-1,(#REF!*12)-A3309+1,-E3309)))</f>
        <v>#REF!</v>
      </c>
    </row>
    <row r="3310" customFormat="false" ht="14.25" hidden="false" customHeight="false" outlineLevel="0" collapsed="false">
      <c r="A3310" s="660" t="e">
        <f aca="false">IF(A3309="","",IF(A3309=#REF!*12,"",+A3309+1))</f>
        <v>#REF!</v>
      </c>
      <c r="B3310" s="661" t="e">
        <f aca="false">IF(A3310="","",+B3309)</f>
        <v>#REF!</v>
      </c>
      <c r="C3310" s="661" t="e">
        <f aca="false">IF(A3310="","",IF(#REF!+'Plano Prestação Mensal Proposta'!A3310&gt;120,0,ROUND(IF(B3310&gt;0.045,(0.045*0.5),(0.5)*B3310),7)))</f>
        <v>#REF!</v>
      </c>
      <c r="D3310" s="661" t="e">
        <f aca="false">IF(A3310="","",+B3310-C3310)</f>
        <v>#REF!</v>
      </c>
      <c r="E3310" s="662" t="e">
        <f aca="false">IF(A3310="","",IF(F3309="","",+E3309-F3309))</f>
        <v>#REF!</v>
      </c>
      <c r="F3310" s="662" t="e">
        <f aca="false">IF(A3310="","",IF(J3310="","",+J3310-H3310))</f>
        <v>#REF!</v>
      </c>
      <c r="G3310" s="662" t="e">
        <f aca="false">IF(A3310="","",IF(E3310="","",ROUND(+E3310*((1+B3310)^(1/12)-1),2)))</f>
        <v>#REF!</v>
      </c>
      <c r="H3310" s="662" t="e">
        <f aca="false">IF(A3310="","",IF(E3310="","",ROUND(+E3310*((1+D3310)^(1/12)-1),2)))</f>
        <v>#REF!</v>
      </c>
      <c r="I3310" s="662" t="e">
        <f aca="false">IF(A3310="","",+G3310-H3310)</f>
        <v>#REF!</v>
      </c>
      <c r="J3310" s="662" t="e">
        <f aca="false">IF(A3310="","",IF(#REF!="","",PMT((1+D3310)^(1/12)-1,(#REF!*12)-A3310+1,-E3310)))</f>
        <v>#REF!</v>
      </c>
    </row>
    <row r="3311" customFormat="false" ht="14.25" hidden="false" customHeight="false" outlineLevel="0" collapsed="false">
      <c r="A3311" s="660" t="e">
        <f aca="false">IF(A3310="","",IF(A3310=#REF!*12,"",+A3310+1))</f>
        <v>#REF!</v>
      </c>
      <c r="B3311" s="661" t="e">
        <f aca="false">IF(A3311="","",+B3310)</f>
        <v>#REF!</v>
      </c>
      <c r="C3311" s="661" t="e">
        <f aca="false">IF(A3311="","",IF(#REF!+'Plano Prestação Mensal Proposta'!A3311&gt;120,0,ROUND(IF(B3311&gt;0.045,(0.045*0.5),(0.5)*B3311),7)))</f>
        <v>#REF!</v>
      </c>
      <c r="D3311" s="661" t="e">
        <f aca="false">IF(A3311="","",+B3311-C3311)</f>
        <v>#REF!</v>
      </c>
      <c r="E3311" s="662" t="e">
        <f aca="false">IF(A3311="","",IF(F3310="","",+E3310-F3310))</f>
        <v>#REF!</v>
      </c>
      <c r="F3311" s="662" t="e">
        <f aca="false">IF(A3311="","",IF(J3311="","",+J3311-H3311))</f>
        <v>#REF!</v>
      </c>
      <c r="G3311" s="662" t="e">
        <f aca="false">IF(A3311="","",IF(E3311="","",ROUND(+E3311*((1+B3311)^(1/12)-1),2)))</f>
        <v>#REF!</v>
      </c>
      <c r="H3311" s="662" t="e">
        <f aca="false">IF(A3311="","",IF(E3311="","",ROUND(+E3311*((1+D3311)^(1/12)-1),2)))</f>
        <v>#REF!</v>
      </c>
      <c r="I3311" s="662" t="e">
        <f aca="false">IF(A3311="","",+G3311-H3311)</f>
        <v>#REF!</v>
      </c>
      <c r="J3311" s="662" t="e">
        <f aca="false">IF(A3311="","",IF(#REF!="","",PMT((1+D3311)^(1/12)-1,(#REF!*12)-A3311+1,-E3311)))</f>
        <v>#REF!</v>
      </c>
    </row>
    <row r="3312" customFormat="false" ht="14.25" hidden="false" customHeight="false" outlineLevel="0" collapsed="false">
      <c r="A3312" s="660" t="e">
        <f aca="false">IF(A3311="","",IF(A3311=#REF!*12,"",+A3311+1))</f>
        <v>#REF!</v>
      </c>
      <c r="B3312" s="661" t="e">
        <f aca="false">IF(A3312="","",+B3311)</f>
        <v>#REF!</v>
      </c>
      <c r="C3312" s="661" t="e">
        <f aca="false">IF(A3312="","",IF(#REF!+'Plano Prestação Mensal Proposta'!A3312&gt;120,0,ROUND(IF(B3312&gt;0.045,(0.045*0.5),(0.5)*B3312),7)))</f>
        <v>#REF!</v>
      </c>
      <c r="D3312" s="661" t="e">
        <f aca="false">IF(A3312="","",+B3312-C3312)</f>
        <v>#REF!</v>
      </c>
      <c r="E3312" s="662" t="e">
        <f aca="false">IF(A3312="","",IF(F3311="","",+E3311-F3311))</f>
        <v>#REF!</v>
      </c>
      <c r="F3312" s="662" t="e">
        <f aca="false">IF(A3312="","",IF(J3312="","",+J3312-H3312))</f>
        <v>#REF!</v>
      </c>
      <c r="G3312" s="662" t="e">
        <f aca="false">IF(A3312="","",IF(E3312="","",ROUND(+E3312*((1+B3312)^(1/12)-1),2)))</f>
        <v>#REF!</v>
      </c>
      <c r="H3312" s="662" t="e">
        <f aca="false">IF(A3312="","",IF(E3312="","",ROUND(+E3312*((1+D3312)^(1/12)-1),2)))</f>
        <v>#REF!</v>
      </c>
      <c r="I3312" s="662" t="e">
        <f aca="false">IF(A3312="","",+G3312-H3312)</f>
        <v>#REF!</v>
      </c>
      <c r="J3312" s="662" t="e">
        <f aca="false">IF(A3312="","",IF(#REF!="","",PMT((1+D3312)^(1/12)-1,(#REF!*12)-A3312+1,-E3312)))</f>
        <v>#REF!</v>
      </c>
    </row>
    <row r="3313" customFormat="false" ht="14.25" hidden="false" customHeight="false" outlineLevel="0" collapsed="false">
      <c r="A3313" s="660" t="e">
        <f aca="false">IF(A3312="","",IF(A3312=#REF!*12,"",+A3312+1))</f>
        <v>#REF!</v>
      </c>
      <c r="B3313" s="661" t="e">
        <f aca="false">IF(A3313="","",+B3312)</f>
        <v>#REF!</v>
      </c>
      <c r="C3313" s="661" t="e">
        <f aca="false">IF(A3313="","",IF(#REF!+'Plano Prestação Mensal Proposta'!A3313&gt;120,0,ROUND(IF(B3313&gt;0.045,(0.045*0.5),(0.5)*B3313),7)))</f>
        <v>#REF!</v>
      </c>
      <c r="D3313" s="661" t="e">
        <f aca="false">IF(A3313="","",+B3313-C3313)</f>
        <v>#REF!</v>
      </c>
      <c r="E3313" s="662" t="e">
        <f aca="false">IF(A3313="","",IF(F3312="","",+E3312-F3312))</f>
        <v>#REF!</v>
      </c>
      <c r="F3313" s="662" t="e">
        <f aca="false">IF(A3313="","",IF(J3313="","",+J3313-H3313))</f>
        <v>#REF!</v>
      </c>
      <c r="G3313" s="662" t="e">
        <f aca="false">IF(A3313="","",IF(E3313="","",ROUND(+E3313*((1+B3313)^(1/12)-1),2)))</f>
        <v>#REF!</v>
      </c>
      <c r="H3313" s="662" t="e">
        <f aca="false">IF(A3313="","",IF(E3313="","",ROUND(+E3313*((1+D3313)^(1/12)-1),2)))</f>
        <v>#REF!</v>
      </c>
      <c r="I3313" s="662" t="e">
        <f aca="false">IF(A3313="","",+G3313-H3313)</f>
        <v>#REF!</v>
      </c>
      <c r="J3313" s="662" t="e">
        <f aca="false">IF(A3313="","",IF(#REF!="","",PMT((1+D3313)^(1/12)-1,(#REF!*12)-A3313+1,-E3313)))</f>
        <v>#REF!</v>
      </c>
    </row>
    <row r="3314" customFormat="false" ht="14.25" hidden="false" customHeight="false" outlineLevel="0" collapsed="false">
      <c r="A3314" s="660" t="e">
        <f aca="false">IF(A3313="","",IF(A3313=#REF!*12,"",+A3313+1))</f>
        <v>#REF!</v>
      </c>
      <c r="B3314" s="661" t="e">
        <f aca="false">IF(A3314="","",+B3313)</f>
        <v>#REF!</v>
      </c>
      <c r="C3314" s="661" t="e">
        <f aca="false">IF(A3314="","",IF(#REF!+'Plano Prestação Mensal Proposta'!A3314&gt;120,0,ROUND(IF(B3314&gt;0.045,(0.045*0.5),(0.5)*B3314),7)))</f>
        <v>#REF!</v>
      </c>
      <c r="D3314" s="661" t="e">
        <f aca="false">IF(A3314="","",+B3314-C3314)</f>
        <v>#REF!</v>
      </c>
      <c r="E3314" s="662" t="e">
        <f aca="false">IF(A3314="","",IF(F3313="","",+E3313-F3313))</f>
        <v>#REF!</v>
      </c>
      <c r="F3314" s="662" t="e">
        <f aca="false">IF(A3314="","",IF(J3314="","",+J3314-H3314))</f>
        <v>#REF!</v>
      </c>
      <c r="G3314" s="662" t="e">
        <f aca="false">IF(A3314="","",IF(E3314="","",ROUND(+E3314*((1+B3314)^(1/12)-1),2)))</f>
        <v>#REF!</v>
      </c>
      <c r="H3314" s="662" t="e">
        <f aca="false">IF(A3314="","",IF(E3314="","",ROUND(+E3314*((1+D3314)^(1/12)-1),2)))</f>
        <v>#REF!</v>
      </c>
      <c r="I3314" s="662" t="e">
        <f aca="false">IF(A3314="","",+G3314-H3314)</f>
        <v>#REF!</v>
      </c>
      <c r="J3314" s="662" t="e">
        <f aca="false">IF(A3314="","",IF(#REF!="","",PMT((1+D3314)^(1/12)-1,(#REF!*12)-A3314+1,-E3314)))</f>
        <v>#REF!</v>
      </c>
    </row>
    <row r="3315" customFormat="false" ht="14.25" hidden="false" customHeight="false" outlineLevel="0" collapsed="false">
      <c r="A3315" s="660" t="e">
        <f aca="false">IF(A3314="","",IF(A3314=#REF!*12,"",+A3314+1))</f>
        <v>#REF!</v>
      </c>
      <c r="B3315" s="661" t="e">
        <f aca="false">IF(A3315="","",+B3314)</f>
        <v>#REF!</v>
      </c>
      <c r="C3315" s="661" t="e">
        <f aca="false">IF(A3315="","",IF(#REF!+'Plano Prestação Mensal Proposta'!A3315&gt;120,0,ROUND(IF(B3315&gt;0.045,(0.045*0.5),(0.5)*B3315),7)))</f>
        <v>#REF!</v>
      </c>
      <c r="D3315" s="661" t="e">
        <f aca="false">IF(A3315="","",+B3315-C3315)</f>
        <v>#REF!</v>
      </c>
      <c r="E3315" s="662" t="e">
        <f aca="false">IF(A3315="","",IF(F3314="","",+E3314-F3314))</f>
        <v>#REF!</v>
      </c>
      <c r="F3315" s="662" t="e">
        <f aca="false">IF(A3315="","",IF(J3315="","",+J3315-H3315))</f>
        <v>#REF!</v>
      </c>
      <c r="G3315" s="662" t="e">
        <f aca="false">IF(A3315="","",IF(E3315="","",ROUND(+E3315*((1+B3315)^(1/12)-1),2)))</f>
        <v>#REF!</v>
      </c>
      <c r="H3315" s="662" t="e">
        <f aca="false">IF(A3315="","",IF(E3315="","",ROUND(+E3315*((1+D3315)^(1/12)-1),2)))</f>
        <v>#REF!</v>
      </c>
      <c r="I3315" s="662" t="e">
        <f aca="false">IF(A3315="","",+G3315-H3315)</f>
        <v>#REF!</v>
      </c>
      <c r="J3315" s="662" t="e">
        <f aca="false">IF(A3315="","",IF(#REF!="","",PMT((1+D3315)^(1/12)-1,(#REF!*12)-A3315+1,-E3315)))</f>
        <v>#REF!</v>
      </c>
    </row>
    <row r="3316" customFormat="false" ht="14.25" hidden="false" customHeight="false" outlineLevel="0" collapsed="false">
      <c r="A3316" s="660" t="e">
        <f aca="false">IF(A3315="","",IF(A3315=#REF!*12,"",+A3315+1))</f>
        <v>#REF!</v>
      </c>
      <c r="B3316" s="661" t="e">
        <f aca="false">IF(A3316="","",+B3315)</f>
        <v>#REF!</v>
      </c>
      <c r="C3316" s="661" t="e">
        <f aca="false">IF(A3316="","",IF(#REF!+'Plano Prestação Mensal Proposta'!A3316&gt;120,0,ROUND(IF(B3316&gt;0.045,(0.045*0.5),(0.5)*B3316),7)))</f>
        <v>#REF!</v>
      </c>
      <c r="D3316" s="661" t="e">
        <f aca="false">IF(A3316="","",+B3316-C3316)</f>
        <v>#REF!</v>
      </c>
      <c r="E3316" s="662" t="e">
        <f aca="false">IF(A3316="","",IF(F3315="","",+E3315-F3315))</f>
        <v>#REF!</v>
      </c>
      <c r="F3316" s="662" t="e">
        <f aca="false">IF(A3316="","",IF(J3316="","",+J3316-H3316))</f>
        <v>#REF!</v>
      </c>
      <c r="G3316" s="662" t="e">
        <f aca="false">IF(A3316="","",IF(E3316="","",ROUND(+E3316*((1+B3316)^(1/12)-1),2)))</f>
        <v>#REF!</v>
      </c>
      <c r="H3316" s="662" t="e">
        <f aca="false">IF(A3316="","",IF(E3316="","",ROUND(+E3316*((1+D3316)^(1/12)-1),2)))</f>
        <v>#REF!</v>
      </c>
      <c r="I3316" s="662" t="e">
        <f aca="false">IF(A3316="","",+G3316-H3316)</f>
        <v>#REF!</v>
      </c>
      <c r="J3316" s="662" t="e">
        <f aca="false">IF(A3316="","",IF(#REF!="","",PMT((1+D3316)^(1/12)-1,(#REF!*12)-A3316+1,-E3316)))</f>
        <v>#REF!</v>
      </c>
    </row>
    <row r="3317" customFormat="false" ht="14.25" hidden="false" customHeight="false" outlineLevel="0" collapsed="false">
      <c r="A3317" s="660" t="e">
        <f aca="false">IF(A3316="","",IF(A3316=#REF!*12,"",+A3316+1))</f>
        <v>#REF!</v>
      </c>
      <c r="B3317" s="661" t="e">
        <f aca="false">IF(A3317="","",+B3316)</f>
        <v>#REF!</v>
      </c>
      <c r="C3317" s="661" t="e">
        <f aca="false">IF(A3317="","",IF(#REF!+'Plano Prestação Mensal Proposta'!A3317&gt;120,0,ROUND(IF(B3317&gt;0.045,(0.045*0.5),(0.5)*B3317),7)))</f>
        <v>#REF!</v>
      </c>
      <c r="D3317" s="661" t="e">
        <f aca="false">IF(A3317="","",+B3317-C3317)</f>
        <v>#REF!</v>
      </c>
      <c r="E3317" s="662" t="e">
        <f aca="false">IF(A3317="","",IF(F3316="","",+E3316-F3316))</f>
        <v>#REF!</v>
      </c>
      <c r="F3317" s="662" t="e">
        <f aca="false">IF(A3317="","",IF(J3317="","",+J3317-H3317))</f>
        <v>#REF!</v>
      </c>
      <c r="G3317" s="662" t="e">
        <f aca="false">IF(A3317="","",IF(E3317="","",ROUND(+E3317*((1+B3317)^(1/12)-1),2)))</f>
        <v>#REF!</v>
      </c>
      <c r="H3317" s="662" t="e">
        <f aca="false">IF(A3317="","",IF(E3317="","",ROUND(+E3317*((1+D3317)^(1/12)-1),2)))</f>
        <v>#REF!</v>
      </c>
      <c r="I3317" s="662" t="e">
        <f aca="false">IF(A3317="","",+G3317-H3317)</f>
        <v>#REF!</v>
      </c>
      <c r="J3317" s="662" t="e">
        <f aca="false">IF(A3317="","",IF(#REF!="","",PMT((1+D3317)^(1/12)-1,(#REF!*12)-A3317+1,-E3317)))</f>
        <v>#REF!</v>
      </c>
    </row>
    <row r="3318" customFormat="false" ht="14.25" hidden="false" customHeight="false" outlineLevel="0" collapsed="false">
      <c r="A3318" s="660" t="e">
        <f aca="false">IF(A3317="","",IF(A3317=#REF!*12,"",+A3317+1))</f>
        <v>#REF!</v>
      </c>
      <c r="B3318" s="661" t="e">
        <f aca="false">IF(A3318="","",+B3317)</f>
        <v>#REF!</v>
      </c>
      <c r="C3318" s="661" t="e">
        <f aca="false">IF(A3318="","",IF(#REF!+'Plano Prestação Mensal Proposta'!A3318&gt;120,0,ROUND(IF(B3318&gt;0.045,(0.045*0.5),(0.5)*B3318),7)))</f>
        <v>#REF!</v>
      </c>
      <c r="D3318" s="661" t="e">
        <f aca="false">IF(A3318="","",+B3318-C3318)</f>
        <v>#REF!</v>
      </c>
      <c r="E3318" s="662" t="e">
        <f aca="false">IF(A3318="","",IF(F3317="","",+E3317-F3317))</f>
        <v>#REF!</v>
      </c>
      <c r="F3318" s="662" t="e">
        <f aca="false">IF(A3318="","",IF(J3318="","",+J3318-H3318))</f>
        <v>#REF!</v>
      </c>
      <c r="G3318" s="662" t="e">
        <f aca="false">IF(A3318="","",IF(E3318="","",ROUND(+E3318*((1+B3318)^(1/12)-1),2)))</f>
        <v>#REF!</v>
      </c>
      <c r="H3318" s="662" t="e">
        <f aca="false">IF(A3318="","",IF(E3318="","",ROUND(+E3318*((1+D3318)^(1/12)-1),2)))</f>
        <v>#REF!</v>
      </c>
      <c r="I3318" s="662" t="e">
        <f aca="false">IF(A3318="","",+G3318-H3318)</f>
        <v>#REF!</v>
      </c>
      <c r="J3318" s="662" t="e">
        <f aca="false">IF(A3318="","",IF(#REF!="","",PMT((1+D3318)^(1/12)-1,(#REF!*12)-A3318+1,-E3318)))</f>
        <v>#REF!</v>
      </c>
    </row>
    <row r="3319" customFormat="false" ht="14.25" hidden="false" customHeight="false" outlineLevel="0" collapsed="false">
      <c r="A3319" s="660" t="e">
        <f aca="false">IF(A3318="","",IF(A3318=#REF!*12,"",+A3318+1))</f>
        <v>#REF!</v>
      </c>
      <c r="B3319" s="661" t="e">
        <f aca="false">IF(A3319="","",+B3318)</f>
        <v>#REF!</v>
      </c>
      <c r="C3319" s="661" t="e">
        <f aca="false">IF(A3319="","",IF(#REF!+'Plano Prestação Mensal Proposta'!A3319&gt;120,0,ROUND(IF(B3319&gt;0.045,(0.045*0.5),(0.5)*B3319),7)))</f>
        <v>#REF!</v>
      </c>
      <c r="D3319" s="661" t="e">
        <f aca="false">IF(A3319="","",+B3319-C3319)</f>
        <v>#REF!</v>
      </c>
      <c r="E3319" s="662" t="e">
        <f aca="false">IF(A3319="","",IF(F3318="","",+E3318-F3318))</f>
        <v>#REF!</v>
      </c>
      <c r="F3319" s="662" t="e">
        <f aca="false">IF(A3319="","",IF(J3319="","",+J3319-H3319))</f>
        <v>#REF!</v>
      </c>
      <c r="G3319" s="662" t="e">
        <f aca="false">IF(A3319="","",IF(E3319="","",ROUND(+E3319*((1+B3319)^(1/12)-1),2)))</f>
        <v>#REF!</v>
      </c>
      <c r="H3319" s="662" t="e">
        <f aca="false">IF(A3319="","",IF(E3319="","",ROUND(+E3319*((1+D3319)^(1/12)-1),2)))</f>
        <v>#REF!</v>
      </c>
      <c r="I3319" s="662" t="e">
        <f aca="false">IF(A3319="","",+G3319-H3319)</f>
        <v>#REF!</v>
      </c>
      <c r="J3319" s="662" t="e">
        <f aca="false">IF(A3319="","",IF(#REF!="","",PMT((1+D3319)^(1/12)-1,(#REF!*12)-A3319+1,-E3319)))</f>
        <v>#REF!</v>
      </c>
    </row>
    <row r="3320" customFormat="false" ht="14.25" hidden="false" customHeight="false" outlineLevel="0" collapsed="false">
      <c r="A3320" s="660" t="e">
        <f aca="false">IF(A3319="","",IF(A3319=#REF!*12,"",+A3319+1))</f>
        <v>#REF!</v>
      </c>
      <c r="B3320" s="661" t="e">
        <f aca="false">IF(A3320="","",+B3319)</f>
        <v>#REF!</v>
      </c>
      <c r="C3320" s="661" t="e">
        <f aca="false">IF(A3320="","",IF(#REF!+'Plano Prestação Mensal Proposta'!A3320&gt;120,0,ROUND(IF(B3320&gt;0.045,(0.045*0.5),(0.5)*B3320),7)))</f>
        <v>#REF!</v>
      </c>
      <c r="D3320" s="661" t="e">
        <f aca="false">IF(A3320="","",+B3320-C3320)</f>
        <v>#REF!</v>
      </c>
      <c r="E3320" s="662" t="e">
        <f aca="false">IF(A3320="","",IF(F3319="","",+E3319-F3319))</f>
        <v>#REF!</v>
      </c>
      <c r="F3320" s="662" t="e">
        <f aca="false">IF(A3320="","",IF(J3320="","",+J3320-H3320))</f>
        <v>#REF!</v>
      </c>
      <c r="G3320" s="662" t="e">
        <f aca="false">IF(A3320="","",IF(E3320="","",ROUND(+E3320*((1+B3320)^(1/12)-1),2)))</f>
        <v>#REF!</v>
      </c>
      <c r="H3320" s="662" t="e">
        <f aca="false">IF(A3320="","",IF(E3320="","",ROUND(+E3320*((1+D3320)^(1/12)-1),2)))</f>
        <v>#REF!</v>
      </c>
      <c r="I3320" s="662" t="e">
        <f aca="false">IF(A3320="","",+G3320-H3320)</f>
        <v>#REF!</v>
      </c>
      <c r="J3320" s="662" t="e">
        <f aca="false">IF(A3320="","",IF(#REF!="","",PMT((1+D3320)^(1/12)-1,(#REF!*12)-A3320+1,-E3320)))</f>
        <v>#REF!</v>
      </c>
    </row>
    <row r="3321" customFormat="false" ht="14.25" hidden="false" customHeight="false" outlineLevel="0" collapsed="false">
      <c r="A3321" s="660" t="e">
        <f aca="false">IF(A3320="","",IF(A3320=#REF!*12,"",+A3320+1))</f>
        <v>#REF!</v>
      </c>
      <c r="B3321" s="661" t="e">
        <f aca="false">IF(A3321="","",+B3320)</f>
        <v>#REF!</v>
      </c>
      <c r="C3321" s="661" t="e">
        <f aca="false">IF(A3321="","",IF(#REF!+'Plano Prestação Mensal Proposta'!A3321&gt;120,0,ROUND(IF(B3321&gt;0.045,(0.045*0.5),(0.5)*B3321),7)))</f>
        <v>#REF!</v>
      </c>
      <c r="D3321" s="661" t="e">
        <f aca="false">IF(A3321="","",+B3321-C3321)</f>
        <v>#REF!</v>
      </c>
      <c r="E3321" s="662" t="e">
        <f aca="false">IF(A3321="","",IF(F3320="","",+E3320-F3320))</f>
        <v>#REF!</v>
      </c>
      <c r="F3321" s="662" t="e">
        <f aca="false">IF(A3321="","",IF(J3321="","",+J3321-H3321))</f>
        <v>#REF!</v>
      </c>
      <c r="G3321" s="662" t="e">
        <f aca="false">IF(A3321="","",IF(E3321="","",ROUND(+E3321*((1+B3321)^(1/12)-1),2)))</f>
        <v>#REF!</v>
      </c>
      <c r="H3321" s="662" t="e">
        <f aca="false">IF(A3321="","",IF(E3321="","",ROUND(+E3321*((1+D3321)^(1/12)-1),2)))</f>
        <v>#REF!</v>
      </c>
      <c r="I3321" s="662" t="e">
        <f aca="false">IF(A3321="","",+G3321-H3321)</f>
        <v>#REF!</v>
      </c>
      <c r="J3321" s="662" t="e">
        <f aca="false">IF(A3321="","",IF(#REF!="","",PMT((1+D3321)^(1/12)-1,(#REF!*12)-A3321+1,-E3321)))</f>
        <v>#REF!</v>
      </c>
    </row>
    <row r="3322" customFormat="false" ht="14.25" hidden="false" customHeight="false" outlineLevel="0" collapsed="false">
      <c r="A3322" s="660" t="e">
        <f aca="false">IF(A3321="","",IF(A3321=#REF!*12,"",+A3321+1))</f>
        <v>#REF!</v>
      </c>
      <c r="B3322" s="661" t="e">
        <f aca="false">IF(A3322="","",+B3321)</f>
        <v>#REF!</v>
      </c>
      <c r="C3322" s="661" t="e">
        <f aca="false">IF(A3322="","",IF(#REF!+'Plano Prestação Mensal Proposta'!A3322&gt;120,0,ROUND(IF(B3322&gt;0.045,(0.045*0.5),(0.5)*B3322),7)))</f>
        <v>#REF!</v>
      </c>
      <c r="D3322" s="661" t="e">
        <f aca="false">IF(A3322="","",+B3322-C3322)</f>
        <v>#REF!</v>
      </c>
      <c r="E3322" s="662" t="e">
        <f aca="false">IF(A3322="","",IF(F3321="","",+E3321-F3321))</f>
        <v>#REF!</v>
      </c>
      <c r="F3322" s="662" t="e">
        <f aca="false">IF(A3322="","",IF(J3322="","",+J3322-H3322))</f>
        <v>#REF!</v>
      </c>
      <c r="G3322" s="662" t="e">
        <f aca="false">IF(A3322="","",IF(E3322="","",ROUND(+E3322*((1+B3322)^(1/12)-1),2)))</f>
        <v>#REF!</v>
      </c>
      <c r="H3322" s="662" t="e">
        <f aca="false">IF(A3322="","",IF(E3322="","",ROUND(+E3322*((1+D3322)^(1/12)-1),2)))</f>
        <v>#REF!</v>
      </c>
      <c r="I3322" s="662" t="e">
        <f aca="false">IF(A3322="","",+G3322-H3322)</f>
        <v>#REF!</v>
      </c>
      <c r="J3322" s="662" t="e">
        <f aca="false">IF(A3322="","",IF(#REF!="","",PMT((1+D3322)^(1/12)-1,(#REF!*12)-A3322+1,-E3322)))</f>
        <v>#REF!</v>
      </c>
    </row>
    <row r="3323" customFormat="false" ht="14.25" hidden="false" customHeight="false" outlineLevel="0" collapsed="false">
      <c r="A3323" s="660" t="e">
        <f aca="false">IF(A3322="","",IF(A3322=#REF!*12,"",+A3322+1))</f>
        <v>#REF!</v>
      </c>
      <c r="B3323" s="661" t="e">
        <f aca="false">IF(A3323="","",+B3322)</f>
        <v>#REF!</v>
      </c>
      <c r="C3323" s="661" t="e">
        <f aca="false">IF(A3323="","",IF(#REF!+'Plano Prestação Mensal Proposta'!A3323&gt;120,0,ROUND(IF(B3323&gt;0.045,(0.045*0.5),(0.5)*B3323),7)))</f>
        <v>#REF!</v>
      </c>
      <c r="D3323" s="661" t="e">
        <f aca="false">IF(A3323="","",+B3323-C3323)</f>
        <v>#REF!</v>
      </c>
      <c r="E3323" s="662" t="e">
        <f aca="false">IF(A3323="","",IF(F3322="","",+E3322-F3322))</f>
        <v>#REF!</v>
      </c>
      <c r="F3323" s="662" t="e">
        <f aca="false">IF(A3323="","",IF(J3323="","",+J3323-H3323))</f>
        <v>#REF!</v>
      </c>
      <c r="G3323" s="662" t="e">
        <f aca="false">IF(A3323="","",IF(E3323="","",ROUND(+E3323*((1+B3323)^(1/12)-1),2)))</f>
        <v>#REF!</v>
      </c>
      <c r="H3323" s="662" t="e">
        <f aca="false">IF(A3323="","",IF(E3323="","",ROUND(+E3323*((1+D3323)^(1/12)-1),2)))</f>
        <v>#REF!</v>
      </c>
      <c r="I3323" s="662" t="e">
        <f aca="false">IF(A3323="","",+G3323-H3323)</f>
        <v>#REF!</v>
      </c>
      <c r="J3323" s="662" t="e">
        <f aca="false">IF(A3323="","",IF(#REF!="","",PMT((1+D3323)^(1/12)-1,(#REF!*12)-A3323+1,-E3323)))</f>
        <v>#REF!</v>
      </c>
    </row>
    <row r="3324" customFormat="false" ht="14.25" hidden="false" customHeight="false" outlineLevel="0" collapsed="false">
      <c r="A3324" s="660" t="e">
        <f aca="false">IF(A3323="","",IF(A3323=#REF!*12,"",+A3323+1))</f>
        <v>#REF!</v>
      </c>
      <c r="B3324" s="661" t="e">
        <f aca="false">IF(A3324="","",+B3323)</f>
        <v>#REF!</v>
      </c>
      <c r="C3324" s="661" t="e">
        <f aca="false">IF(A3324="","",IF(#REF!+'Plano Prestação Mensal Proposta'!A3324&gt;120,0,ROUND(IF(B3324&gt;0.045,(0.045*0.5),(0.5)*B3324),7)))</f>
        <v>#REF!</v>
      </c>
      <c r="D3324" s="661" t="e">
        <f aca="false">IF(A3324="","",+B3324-C3324)</f>
        <v>#REF!</v>
      </c>
      <c r="E3324" s="662" t="e">
        <f aca="false">IF(A3324="","",IF(F3323="","",+E3323-F3323))</f>
        <v>#REF!</v>
      </c>
      <c r="F3324" s="662" t="e">
        <f aca="false">IF(A3324="","",IF(J3324="","",+J3324-H3324))</f>
        <v>#REF!</v>
      </c>
      <c r="G3324" s="662" t="e">
        <f aca="false">IF(A3324="","",IF(E3324="","",ROUND(+E3324*((1+B3324)^(1/12)-1),2)))</f>
        <v>#REF!</v>
      </c>
      <c r="H3324" s="662" t="e">
        <f aca="false">IF(A3324="","",IF(E3324="","",ROUND(+E3324*((1+D3324)^(1/12)-1),2)))</f>
        <v>#REF!</v>
      </c>
      <c r="I3324" s="662" t="e">
        <f aca="false">IF(A3324="","",+G3324-H3324)</f>
        <v>#REF!</v>
      </c>
      <c r="J3324" s="662" t="e">
        <f aca="false">IF(A3324="","",IF(#REF!="","",PMT((1+D3324)^(1/12)-1,(#REF!*12)-A3324+1,-E3324)))</f>
        <v>#REF!</v>
      </c>
    </row>
    <row r="3325" customFormat="false" ht="14.25" hidden="false" customHeight="false" outlineLevel="0" collapsed="false">
      <c r="A3325" s="660" t="e">
        <f aca="false">IF(A3324="","",IF(A3324=#REF!*12,"",+A3324+1))</f>
        <v>#REF!</v>
      </c>
      <c r="B3325" s="661" t="e">
        <f aca="false">IF(A3325="","",+B3324)</f>
        <v>#REF!</v>
      </c>
      <c r="C3325" s="661" t="e">
        <f aca="false">IF(A3325="","",IF(#REF!+'Plano Prestação Mensal Proposta'!A3325&gt;120,0,ROUND(IF(B3325&gt;0.045,(0.045*0.5),(0.5)*B3325),7)))</f>
        <v>#REF!</v>
      </c>
      <c r="D3325" s="661" t="e">
        <f aca="false">IF(A3325="","",+B3325-C3325)</f>
        <v>#REF!</v>
      </c>
      <c r="E3325" s="662" t="e">
        <f aca="false">IF(A3325="","",IF(F3324="","",+E3324-F3324))</f>
        <v>#REF!</v>
      </c>
      <c r="F3325" s="662" t="e">
        <f aca="false">IF(A3325="","",IF(J3325="","",+J3325-H3325))</f>
        <v>#REF!</v>
      </c>
      <c r="G3325" s="662" t="e">
        <f aca="false">IF(A3325="","",IF(E3325="","",ROUND(+E3325*((1+B3325)^(1/12)-1),2)))</f>
        <v>#REF!</v>
      </c>
      <c r="H3325" s="662" t="e">
        <f aca="false">IF(A3325="","",IF(E3325="","",ROUND(+E3325*((1+D3325)^(1/12)-1),2)))</f>
        <v>#REF!</v>
      </c>
      <c r="I3325" s="662" t="e">
        <f aca="false">IF(A3325="","",+G3325-H3325)</f>
        <v>#REF!</v>
      </c>
      <c r="J3325" s="662" t="e">
        <f aca="false">IF(A3325="","",IF(#REF!="","",PMT((1+D3325)^(1/12)-1,(#REF!*12)-A3325+1,-E3325)))</f>
        <v>#REF!</v>
      </c>
    </row>
    <row r="3326" customFormat="false" ht="14.25" hidden="false" customHeight="false" outlineLevel="0" collapsed="false">
      <c r="A3326" s="660" t="e">
        <f aca="false">IF(A3325="","",IF(A3325=#REF!*12,"",+A3325+1))</f>
        <v>#REF!</v>
      </c>
      <c r="B3326" s="661" t="e">
        <f aca="false">IF(A3326="","",+B3325)</f>
        <v>#REF!</v>
      </c>
      <c r="C3326" s="661" t="e">
        <f aca="false">IF(A3326="","",IF(#REF!+'Plano Prestação Mensal Proposta'!A3326&gt;120,0,ROUND(IF(B3326&gt;0.045,(0.045*0.5),(0.5)*B3326),7)))</f>
        <v>#REF!</v>
      </c>
      <c r="D3326" s="661" t="e">
        <f aca="false">IF(A3326="","",+B3326-C3326)</f>
        <v>#REF!</v>
      </c>
      <c r="E3326" s="662" t="e">
        <f aca="false">IF(A3326="","",IF(F3325="","",+E3325-F3325))</f>
        <v>#REF!</v>
      </c>
      <c r="F3326" s="662" t="e">
        <f aca="false">IF(A3326="","",IF(J3326="","",+J3326-H3326))</f>
        <v>#REF!</v>
      </c>
      <c r="G3326" s="662" t="e">
        <f aca="false">IF(A3326="","",IF(E3326="","",ROUND(+E3326*((1+B3326)^(1/12)-1),2)))</f>
        <v>#REF!</v>
      </c>
      <c r="H3326" s="662" t="e">
        <f aca="false">IF(A3326="","",IF(E3326="","",ROUND(+E3326*((1+D3326)^(1/12)-1),2)))</f>
        <v>#REF!</v>
      </c>
      <c r="I3326" s="662" t="e">
        <f aca="false">IF(A3326="","",+G3326-H3326)</f>
        <v>#REF!</v>
      </c>
      <c r="J3326" s="662" t="e">
        <f aca="false">IF(A3326="","",IF(#REF!="","",PMT((1+D3326)^(1/12)-1,(#REF!*12)-A3326+1,-E3326)))</f>
        <v>#REF!</v>
      </c>
    </row>
    <row r="3327" customFormat="false" ht="14.25" hidden="false" customHeight="false" outlineLevel="0" collapsed="false">
      <c r="A3327" s="660" t="e">
        <f aca="false">IF(A3326="","",IF(A3326=#REF!*12,"",+A3326+1))</f>
        <v>#REF!</v>
      </c>
      <c r="B3327" s="661" t="e">
        <f aca="false">IF(A3327="","",+B3326)</f>
        <v>#REF!</v>
      </c>
      <c r="C3327" s="661" t="e">
        <f aca="false">IF(A3327="","",IF(#REF!+'Plano Prestação Mensal Proposta'!A3327&gt;120,0,ROUND(IF(B3327&gt;0.045,(0.045*0.5),(0.5)*B3327),7)))</f>
        <v>#REF!</v>
      </c>
      <c r="D3327" s="661" t="e">
        <f aca="false">IF(A3327="","",+B3327-C3327)</f>
        <v>#REF!</v>
      </c>
      <c r="E3327" s="662" t="e">
        <f aca="false">IF(A3327="","",IF(F3326="","",+E3326-F3326))</f>
        <v>#REF!</v>
      </c>
      <c r="F3327" s="662" t="e">
        <f aca="false">IF(A3327="","",IF(J3327="","",+J3327-H3327))</f>
        <v>#REF!</v>
      </c>
      <c r="G3327" s="662" t="e">
        <f aca="false">IF(A3327="","",IF(E3327="","",ROUND(+E3327*((1+B3327)^(1/12)-1),2)))</f>
        <v>#REF!</v>
      </c>
      <c r="H3327" s="662" t="e">
        <f aca="false">IF(A3327="","",IF(E3327="","",ROUND(+E3327*((1+D3327)^(1/12)-1),2)))</f>
        <v>#REF!</v>
      </c>
      <c r="I3327" s="662" t="e">
        <f aca="false">IF(A3327="","",+G3327-H3327)</f>
        <v>#REF!</v>
      </c>
      <c r="J3327" s="662" t="e">
        <f aca="false">IF(A3327="","",IF(#REF!="","",PMT((1+D3327)^(1/12)-1,(#REF!*12)-A3327+1,-E3327)))</f>
        <v>#REF!</v>
      </c>
    </row>
    <row r="3328" customFormat="false" ht="14.25" hidden="false" customHeight="false" outlineLevel="0" collapsed="false">
      <c r="A3328" s="660" t="e">
        <f aca="false">IF(A3327="","",IF(A3327=#REF!*12,"",+A3327+1))</f>
        <v>#REF!</v>
      </c>
      <c r="B3328" s="661" t="e">
        <f aca="false">IF(A3328="","",+B3327)</f>
        <v>#REF!</v>
      </c>
      <c r="C3328" s="661" t="e">
        <f aca="false">IF(A3328="","",IF(#REF!+'Plano Prestação Mensal Proposta'!A3328&gt;120,0,ROUND(IF(B3328&gt;0.045,(0.045*0.5),(0.5)*B3328),7)))</f>
        <v>#REF!</v>
      </c>
      <c r="D3328" s="661" t="e">
        <f aca="false">IF(A3328="","",+B3328-C3328)</f>
        <v>#REF!</v>
      </c>
      <c r="E3328" s="662" t="e">
        <f aca="false">IF(A3328="","",IF(F3327="","",+E3327-F3327))</f>
        <v>#REF!</v>
      </c>
      <c r="F3328" s="662" t="e">
        <f aca="false">IF(A3328="","",IF(J3328="","",+J3328-H3328))</f>
        <v>#REF!</v>
      </c>
      <c r="G3328" s="662" t="e">
        <f aca="false">IF(A3328="","",IF(E3328="","",ROUND(+E3328*((1+B3328)^(1/12)-1),2)))</f>
        <v>#REF!</v>
      </c>
      <c r="H3328" s="662" t="e">
        <f aca="false">IF(A3328="","",IF(E3328="","",ROUND(+E3328*((1+D3328)^(1/12)-1),2)))</f>
        <v>#REF!</v>
      </c>
      <c r="I3328" s="662" t="e">
        <f aca="false">IF(A3328="","",+G3328-H3328)</f>
        <v>#REF!</v>
      </c>
      <c r="J3328" s="662" t="e">
        <f aca="false">IF(A3328="","",IF(#REF!="","",PMT((1+D3328)^(1/12)-1,(#REF!*12)-A3328+1,-E3328)))</f>
        <v>#REF!</v>
      </c>
    </row>
    <row r="3329" customFormat="false" ht="14.25" hidden="false" customHeight="false" outlineLevel="0" collapsed="false">
      <c r="A3329" s="660" t="e">
        <f aca="false">IF(A3328="","",IF(A3328=#REF!*12,"",+A3328+1))</f>
        <v>#REF!</v>
      </c>
      <c r="B3329" s="661" t="e">
        <f aca="false">IF(A3329="","",+B3328)</f>
        <v>#REF!</v>
      </c>
      <c r="C3329" s="661" t="e">
        <f aca="false">IF(A3329="","",IF(#REF!+'Plano Prestação Mensal Proposta'!A3329&gt;120,0,ROUND(IF(B3329&gt;0.045,(0.045*0.5),(0.5)*B3329),7)))</f>
        <v>#REF!</v>
      </c>
      <c r="D3329" s="661" t="e">
        <f aca="false">IF(A3329="","",+B3329-C3329)</f>
        <v>#REF!</v>
      </c>
      <c r="E3329" s="662" t="e">
        <f aca="false">IF(A3329="","",IF(F3328="","",+E3328-F3328))</f>
        <v>#REF!</v>
      </c>
      <c r="F3329" s="662" t="e">
        <f aca="false">IF(A3329="","",IF(J3329="","",+J3329-H3329))</f>
        <v>#REF!</v>
      </c>
      <c r="G3329" s="662" t="e">
        <f aca="false">IF(A3329="","",IF(E3329="","",ROUND(+E3329*((1+B3329)^(1/12)-1),2)))</f>
        <v>#REF!</v>
      </c>
      <c r="H3329" s="662" t="e">
        <f aca="false">IF(A3329="","",IF(E3329="","",ROUND(+E3329*((1+D3329)^(1/12)-1),2)))</f>
        <v>#REF!</v>
      </c>
      <c r="I3329" s="662" t="e">
        <f aca="false">IF(A3329="","",+G3329-H3329)</f>
        <v>#REF!</v>
      </c>
      <c r="J3329" s="662" t="e">
        <f aca="false">IF(A3329="","",IF(#REF!="","",PMT((1+D3329)^(1/12)-1,(#REF!*12)-A3329+1,-E3329)))</f>
        <v>#REF!</v>
      </c>
    </row>
    <row r="3330" customFormat="false" ht="14.25" hidden="false" customHeight="false" outlineLevel="0" collapsed="false">
      <c r="A3330" s="660" t="e">
        <f aca="false">IF(A3329="","",IF(A3329=#REF!*12,"",+A3329+1))</f>
        <v>#REF!</v>
      </c>
      <c r="B3330" s="661" t="e">
        <f aca="false">IF(A3330="","",+B3329)</f>
        <v>#REF!</v>
      </c>
      <c r="C3330" s="661" t="e">
        <f aca="false">IF(A3330="","",IF(#REF!+'Plano Prestação Mensal Proposta'!A3330&gt;120,0,ROUND(IF(B3330&gt;0.045,(0.045*0.5),(0.5)*B3330),7)))</f>
        <v>#REF!</v>
      </c>
      <c r="D3330" s="661" t="e">
        <f aca="false">IF(A3330="","",+B3330-C3330)</f>
        <v>#REF!</v>
      </c>
      <c r="E3330" s="662" t="e">
        <f aca="false">IF(A3330="","",IF(F3329="","",+E3329-F3329))</f>
        <v>#REF!</v>
      </c>
      <c r="F3330" s="662" t="e">
        <f aca="false">IF(A3330="","",IF(J3330="","",+J3330-H3330))</f>
        <v>#REF!</v>
      </c>
      <c r="G3330" s="662" t="e">
        <f aca="false">IF(A3330="","",IF(E3330="","",ROUND(+E3330*((1+B3330)^(1/12)-1),2)))</f>
        <v>#REF!</v>
      </c>
      <c r="H3330" s="662" t="e">
        <f aca="false">IF(A3330="","",IF(E3330="","",ROUND(+E3330*((1+D3330)^(1/12)-1),2)))</f>
        <v>#REF!</v>
      </c>
      <c r="I3330" s="662" t="e">
        <f aca="false">IF(A3330="","",+G3330-H3330)</f>
        <v>#REF!</v>
      </c>
      <c r="J3330" s="662" t="e">
        <f aca="false">IF(A3330="","",IF(#REF!="","",PMT((1+D3330)^(1/12)-1,(#REF!*12)-A3330+1,-E3330)))</f>
        <v>#REF!</v>
      </c>
    </row>
    <row r="3331" customFormat="false" ht="14.25" hidden="false" customHeight="false" outlineLevel="0" collapsed="false">
      <c r="A3331" s="660" t="e">
        <f aca="false">IF(A3330="","",IF(A3330=#REF!*12,"",+A3330+1))</f>
        <v>#REF!</v>
      </c>
      <c r="B3331" s="661" t="e">
        <f aca="false">IF(A3331="","",+B3330)</f>
        <v>#REF!</v>
      </c>
      <c r="C3331" s="661" t="e">
        <f aca="false">IF(A3331="","",IF(#REF!+'Plano Prestação Mensal Proposta'!A3331&gt;120,0,ROUND(IF(B3331&gt;0.045,(0.045*0.5),(0.5)*B3331),7)))</f>
        <v>#REF!</v>
      </c>
      <c r="D3331" s="661" t="e">
        <f aca="false">IF(A3331="","",+B3331-C3331)</f>
        <v>#REF!</v>
      </c>
      <c r="E3331" s="662" t="e">
        <f aca="false">IF(A3331="","",IF(F3330="","",+E3330-F3330))</f>
        <v>#REF!</v>
      </c>
      <c r="F3331" s="662" t="e">
        <f aca="false">IF(A3331="","",IF(J3331="","",+J3331-H3331))</f>
        <v>#REF!</v>
      </c>
      <c r="G3331" s="662" t="e">
        <f aca="false">IF(A3331="","",IF(E3331="","",ROUND(+E3331*((1+B3331)^(1/12)-1),2)))</f>
        <v>#REF!</v>
      </c>
      <c r="H3331" s="662" t="e">
        <f aca="false">IF(A3331="","",IF(E3331="","",ROUND(+E3331*((1+D3331)^(1/12)-1),2)))</f>
        <v>#REF!</v>
      </c>
      <c r="I3331" s="662" t="e">
        <f aca="false">IF(A3331="","",+G3331-H3331)</f>
        <v>#REF!</v>
      </c>
      <c r="J3331" s="662" t="e">
        <f aca="false">IF(A3331="","",IF(#REF!="","",PMT((1+D3331)^(1/12)-1,(#REF!*12)-A3331+1,-E3331)))</f>
        <v>#REF!</v>
      </c>
    </row>
    <row r="3332" customFormat="false" ht="14.25" hidden="false" customHeight="false" outlineLevel="0" collapsed="false">
      <c r="A3332" s="660" t="e">
        <f aca="false">IF(A3331="","",IF(A3331=#REF!*12,"",+A3331+1))</f>
        <v>#REF!</v>
      </c>
      <c r="B3332" s="661" t="e">
        <f aca="false">IF(A3332="","",+B3331)</f>
        <v>#REF!</v>
      </c>
      <c r="C3332" s="661" t="e">
        <f aca="false">IF(A3332="","",IF(#REF!+'Plano Prestação Mensal Proposta'!A3332&gt;120,0,ROUND(IF(B3332&gt;0.045,(0.045*0.5),(0.5)*B3332),7)))</f>
        <v>#REF!</v>
      </c>
      <c r="D3332" s="661" t="e">
        <f aca="false">IF(A3332="","",+B3332-C3332)</f>
        <v>#REF!</v>
      </c>
      <c r="E3332" s="662" t="e">
        <f aca="false">IF(A3332="","",IF(F3331="","",+E3331-F3331))</f>
        <v>#REF!</v>
      </c>
      <c r="F3332" s="662" t="e">
        <f aca="false">IF(A3332="","",IF(J3332="","",+J3332-H3332))</f>
        <v>#REF!</v>
      </c>
      <c r="G3332" s="662" t="e">
        <f aca="false">IF(A3332="","",IF(E3332="","",ROUND(+E3332*((1+B3332)^(1/12)-1),2)))</f>
        <v>#REF!</v>
      </c>
      <c r="H3332" s="662" t="e">
        <f aca="false">IF(A3332="","",IF(E3332="","",ROUND(+E3332*((1+D3332)^(1/12)-1),2)))</f>
        <v>#REF!</v>
      </c>
      <c r="I3332" s="662" t="e">
        <f aca="false">IF(A3332="","",+G3332-H3332)</f>
        <v>#REF!</v>
      </c>
      <c r="J3332" s="662" t="e">
        <f aca="false">IF(A3332="","",IF(#REF!="","",PMT((1+D3332)^(1/12)-1,(#REF!*12)-A3332+1,-E3332)))</f>
        <v>#REF!</v>
      </c>
    </row>
    <row r="3333" customFormat="false" ht="14.25" hidden="false" customHeight="false" outlineLevel="0" collapsed="false">
      <c r="A3333" s="660" t="e">
        <f aca="false">IF(A3332="","",IF(A3332=#REF!*12,"",+A3332+1))</f>
        <v>#REF!</v>
      </c>
      <c r="B3333" s="661" t="e">
        <f aca="false">IF(A3333="","",+B3332)</f>
        <v>#REF!</v>
      </c>
      <c r="C3333" s="661" t="e">
        <f aca="false">IF(A3333="","",IF(#REF!+'Plano Prestação Mensal Proposta'!A3333&gt;120,0,ROUND(IF(B3333&gt;0.045,(0.045*0.5),(0.5)*B3333),7)))</f>
        <v>#REF!</v>
      </c>
      <c r="D3333" s="661" t="e">
        <f aca="false">IF(A3333="","",+B3333-C3333)</f>
        <v>#REF!</v>
      </c>
      <c r="E3333" s="662" t="e">
        <f aca="false">IF(A3333="","",IF(F3332="","",+E3332-F3332))</f>
        <v>#REF!</v>
      </c>
      <c r="F3333" s="662" t="e">
        <f aca="false">IF(A3333="","",IF(J3333="","",+J3333-H3333))</f>
        <v>#REF!</v>
      </c>
      <c r="G3333" s="662" t="e">
        <f aca="false">IF(A3333="","",IF(E3333="","",ROUND(+E3333*((1+B3333)^(1/12)-1),2)))</f>
        <v>#REF!</v>
      </c>
      <c r="H3333" s="662" t="e">
        <f aca="false">IF(A3333="","",IF(E3333="","",ROUND(+E3333*((1+D3333)^(1/12)-1),2)))</f>
        <v>#REF!</v>
      </c>
      <c r="I3333" s="662" t="e">
        <f aca="false">IF(A3333="","",+G3333-H3333)</f>
        <v>#REF!</v>
      </c>
      <c r="J3333" s="662" t="e">
        <f aca="false">IF(A3333="","",IF(#REF!="","",PMT((1+D3333)^(1/12)-1,(#REF!*12)-A3333+1,-E3333)))</f>
        <v>#REF!</v>
      </c>
    </row>
    <row r="3334" customFormat="false" ht="14.25" hidden="false" customHeight="false" outlineLevel="0" collapsed="false">
      <c r="A3334" s="660" t="e">
        <f aca="false">IF(A3333="","",IF(A3333=#REF!*12,"",+A3333+1))</f>
        <v>#REF!</v>
      </c>
      <c r="B3334" s="661" t="e">
        <f aca="false">IF(A3334="","",+B3333)</f>
        <v>#REF!</v>
      </c>
      <c r="C3334" s="661" t="e">
        <f aca="false">IF(A3334="","",IF(#REF!+'Plano Prestação Mensal Proposta'!A3334&gt;120,0,ROUND(IF(B3334&gt;0.045,(0.045*0.5),(0.5)*B3334),7)))</f>
        <v>#REF!</v>
      </c>
      <c r="D3334" s="661" t="e">
        <f aca="false">IF(A3334="","",+B3334-C3334)</f>
        <v>#REF!</v>
      </c>
      <c r="E3334" s="662" t="e">
        <f aca="false">IF(A3334="","",IF(F3333="","",+E3333-F3333))</f>
        <v>#REF!</v>
      </c>
      <c r="F3334" s="662" t="e">
        <f aca="false">IF(A3334="","",IF(J3334="","",+J3334-H3334))</f>
        <v>#REF!</v>
      </c>
      <c r="G3334" s="662" t="e">
        <f aca="false">IF(A3334="","",IF(E3334="","",ROUND(+E3334*((1+B3334)^(1/12)-1),2)))</f>
        <v>#REF!</v>
      </c>
      <c r="H3334" s="662" t="e">
        <f aca="false">IF(A3334="","",IF(E3334="","",ROUND(+E3334*((1+D3334)^(1/12)-1),2)))</f>
        <v>#REF!</v>
      </c>
      <c r="I3334" s="662" t="e">
        <f aca="false">IF(A3334="","",+G3334-H3334)</f>
        <v>#REF!</v>
      </c>
      <c r="J3334" s="662" t="e">
        <f aca="false">IF(A3334="","",IF(#REF!="","",PMT((1+D3334)^(1/12)-1,(#REF!*12)-A3334+1,-E3334)))</f>
        <v>#REF!</v>
      </c>
    </row>
    <row r="3335" customFormat="false" ht="14.25" hidden="false" customHeight="false" outlineLevel="0" collapsed="false">
      <c r="A3335" s="660" t="e">
        <f aca="false">IF(A3334="","",IF(A3334=#REF!*12,"",+A3334+1))</f>
        <v>#REF!</v>
      </c>
      <c r="B3335" s="661" t="e">
        <f aca="false">IF(A3335="","",+B3334)</f>
        <v>#REF!</v>
      </c>
      <c r="C3335" s="661" t="e">
        <f aca="false">IF(A3335="","",IF(#REF!+'Plano Prestação Mensal Proposta'!A3335&gt;120,0,ROUND(IF(B3335&gt;0.045,(0.045*0.5),(0.5)*B3335),7)))</f>
        <v>#REF!</v>
      </c>
      <c r="D3335" s="661" t="e">
        <f aca="false">IF(A3335="","",+B3335-C3335)</f>
        <v>#REF!</v>
      </c>
      <c r="E3335" s="662" t="e">
        <f aca="false">IF(A3335="","",IF(F3334="","",+E3334-F3334))</f>
        <v>#REF!</v>
      </c>
      <c r="F3335" s="662" t="e">
        <f aca="false">IF(A3335="","",IF(J3335="","",+J3335-H3335))</f>
        <v>#REF!</v>
      </c>
      <c r="G3335" s="662" t="e">
        <f aca="false">IF(A3335="","",IF(E3335="","",ROUND(+E3335*((1+B3335)^(1/12)-1),2)))</f>
        <v>#REF!</v>
      </c>
      <c r="H3335" s="662" t="e">
        <f aca="false">IF(A3335="","",IF(E3335="","",ROUND(+E3335*((1+D3335)^(1/12)-1),2)))</f>
        <v>#REF!</v>
      </c>
      <c r="I3335" s="662" t="e">
        <f aca="false">IF(A3335="","",+G3335-H3335)</f>
        <v>#REF!</v>
      </c>
      <c r="J3335" s="662" t="e">
        <f aca="false">IF(A3335="","",IF(#REF!="","",PMT((1+D3335)^(1/12)-1,(#REF!*12)-A3335+1,-E3335)))</f>
        <v>#REF!</v>
      </c>
    </row>
    <row r="3336" customFormat="false" ht="14.25" hidden="false" customHeight="false" outlineLevel="0" collapsed="false">
      <c r="A3336" s="660" t="e">
        <f aca="false">IF(A3335="","",IF(A3335=#REF!*12,"",+A3335+1))</f>
        <v>#REF!</v>
      </c>
      <c r="B3336" s="661" t="e">
        <f aca="false">IF(A3336="","",+B3335)</f>
        <v>#REF!</v>
      </c>
      <c r="C3336" s="661" t="e">
        <f aca="false">IF(A3336="","",IF(#REF!+'Plano Prestação Mensal Proposta'!A3336&gt;120,0,ROUND(IF(B3336&gt;0.045,(0.045*0.5),(0.5)*B3336),7)))</f>
        <v>#REF!</v>
      </c>
      <c r="D3336" s="661" t="e">
        <f aca="false">IF(A3336="","",+B3336-C3336)</f>
        <v>#REF!</v>
      </c>
      <c r="E3336" s="662" t="e">
        <f aca="false">IF(A3336="","",IF(F3335="","",+E3335-F3335))</f>
        <v>#REF!</v>
      </c>
      <c r="F3336" s="662" t="e">
        <f aca="false">IF(A3336="","",IF(J3336="","",+J3336-H3336))</f>
        <v>#REF!</v>
      </c>
      <c r="G3336" s="662" t="e">
        <f aca="false">IF(A3336="","",IF(E3336="","",ROUND(+E3336*((1+B3336)^(1/12)-1),2)))</f>
        <v>#REF!</v>
      </c>
      <c r="H3336" s="662" t="e">
        <f aca="false">IF(A3336="","",IF(E3336="","",ROUND(+E3336*((1+D3336)^(1/12)-1),2)))</f>
        <v>#REF!</v>
      </c>
      <c r="I3336" s="662" t="e">
        <f aca="false">IF(A3336="","",+G3336-H3336)</f>
        <v>#REF!</v>
      </c>
      <c r="J3336" s="662" t="e">
        <f aca="false">IF(A3336="","",IF(#REF!="","",PMT((1+D3336)^(1/12)-1,(#REF!*12)-A3336+1,-E3336)))</f>
        <v>#REF!</v>
      </c>
    </row>
    <row r="3337" customFormat="false" ht="14.25" hidden="false" customHeight="false" outlineLevel="0" collapsed="false">
      <c r="A3337" s="660" t="e">
        <f aca="false">IF(A3336="","",IF(A3336=#REF!*12,"",+A3336+1))</f>
        <v>#REF!</v>
      </c>
      <c r="B3337" s="661" t="e">
        <f aca="false">IF(A3337="","",+B3336)</f>
        <v>#REF!</v>
      </c>
      <c r="C3337" s="661" t="e">
        <f aca="false">IF(A3337="","",IF(#REF!+'Plano Prestação Mensal Proposta'!A3337&gt;120,0,ROUND(IF(B3337&gt;0.045,(0.045*0.5),(0.5)*B3337),7)))</f>
        <v>#REF!</v>
      </c>
      <c r="D3337" s="661" t="e">
        <f aca="false">IF(A3337="","",+B3337-C3337)</f>
        <v>#REF!</v>
      </c>
      <c r="E3337" s="662" t="e">
        <f aca="false">IF(A3337="","",IF(F3336="","",+E3336-F3336))</f>
        <v>#REF!</v>
      </c>
      <c r="F3337" s="662" t="e">
        <f aca="false">IF(A3337="","",IF(J3337="","",+J3337-H3337))</f>
        <v>#REF!</v>
      </c>
      <c r="G3337" s="662" t="e">
        <f aca="false">IF(A3337="","",IF(E3337="","",ROUND(+E3337*((1+B3337)^(1/12)-1),2)))</f>
        <v>#REF!</v>
      </c>
      <c r="H3337" s="662" t="e">
        <f aca="false">IF(A3337="","",IF(E3337="","",ROUND(+E3337*((1+D3337)^(1/12)-1),2)))</f>
        <v>#REF!</v>
      </c>
      <c r="I3337" s="662" t="e">
        <f aca="false">IF(A3337="","",+G3337-H3337)</f>
        <v>#REF!</v>
      </c>
      <c r="J3337" s="662" t="e">
        <f aca="false">IF(A3337="","",IF(#REF!="","",PMT((1+D3337)^(1/12)-1,(#REF!*12)-A3337+1,-E3337)))</f>
        <v>#REF!</v>
      </c>
    </row>
    <row r="3338" customFormat="false" ht="14.25" hidden="false" customHeight="false" outlineLevel="0" collapsed="false">
      <c r="A3338" s="660" t="e">
        <f aca="false">IF(A3337="","",IF(A3337=#REF!*12,"",+A3337+1))</f>
        <v>#REF!</v>
      </c>
      <c r="B3338" s="661" t="e">
        <f aca="false">IF(A3338="","",+B3337)</f>
        <v>#REF!</v>
      </c>
      <c r="C3338" s="661" t="e">
        <f aca="false">IF(A3338="","",IF(#REF!+'Plano Prestação Mensal Proposta'!A3338&gt;120,0,ROUND(IF(B3338&gt;0.045,(0.045*0.5),(0.5)*B3338),7)))</f>
        <v>#REF!</v>
      </c>
      <c r="D3338" s="661" t="e">
        <f aca="false">IF(A3338="","",+B3338-C3338)</f>
        <v>#REF!</v>
      </c>
      <c r="E3338" s="662" t="e">
        <f aca="false">IF(A3338="","",IF(F3337="","",+E3337-F3337))</f>
        <v>#REF!</v>
      </c>
      <c r="F3338" s="662" t="e">
        <f aca="false">IF(A3338="","",IF(J3338="","",+J3338-H3338))</f>
        <v>#REF!</v>
      </c>
      <c r="G3338" s="662" t="e">
        <f aca="false">IF(A3338="","",IF(E3338="","",ROUND(+E3338*((1+B3338)^(1/12)-1),2)))</f>
        <v>#REF!</v>
      </c>
      <c r="H3338" s="662" t="e">
        <f aca="false">IF(A3338="","",IF(E3338="","",ROUND(+E3338*((1+D3338)^(1/12)-1),2)))</f>
        <v>#REF!</v>
      </c>
      <c r="I3338" s="662" t="e">
        <f aca="false">IF(A3338="","",+G3338-H3338)</f>
        <v>#REF!</v>
      </c>
      <c r="J3338" s="662" t="e">
        <f aca="false">IF(A3338="","",IF(#REF!="","",PMT((1+D3338)^(1/12)-1,(#REF!*12)-A3338+1,-E3338)))</f>
        <v>#REF!</v>
      </c>
    </row>
    <row r="3339" customFormat="false" ht="14.25" hidden="false" customHeight="false" outlineLevel="0" collapsed="false">
      <c r="A3339" s="660" t="e">
        <f aca="false">IF(A3338="","",IF(A3338=#REF!*12,"",+A3338+1))</f>
        <v>#REF!</v>
      </c>
      <c r="B3339" s="661" t="e">
        <f aca="false">IF(A3339="","",+B3338)</f>
        <v>#REF!</v>
      </c>
      <c r="C3339" s="661" t="e">
        <f aca="false">IF(A3339="","",IF(#REF!+'Plano Prestação Mensal Proposta'!A3339&gt;120,0,ROUND(IF(B3339&gt;0.045,(0.045*0.5),(0.5)*B3339),7)))</f>
        <v>#REF!</v>
      </c>
      <c r="D3339" s="661" t="e">
        <f aca="false">IF(A3339="","",+B3339-C3339)</f>
        <v>#REF!</v>
      </c>
      <c r="E3339" s="662" t="e">
        <f aca="false">IF(A3339="","",IF(F3338="","",+E3338-F3338))</f>
        <v>#REF!</v>
      </c>
      <c r="F3339" s="662" t="e">
        <f aca="false">IF(A3339="","",IF(J3339="","",+J3339-H3339))</f>
        <v>#REF!</v>
      </c>
      <c r="G3339" s="662" t="e">
        <f aca="false">IF(A3339="","",IF(E3339="","",ROUND(+E3339*((1+B3339)^(1/12)-1),2)))</f>
        <v>#REF!</v>
      </c>
      <c r="H3339" s="662" t="e">
        <f aca="false">IF(A3339="","",IF(E3339="","",ROUND(+E3339*((1+D3339)^(1/12)-1),2)))</f>
        <v>#REF!</v>
      </c>
      <c r="I3339" s="662" t="e">
        <f aca="false">IF(A3339="","",+G3339-H3339)</f>
        <v>#REF!</v>
      </c>
      <c r="J3339" s="662" t="e">
        <f aca="false">IF(A3339="","",IF(#REF!="","",PMT((1+D3339)^(1/12)-1,(#REF!*12)-A3339+1,-E3339)))</f>
        <v>#REF!</v>
      </c>
    </row>
    <row r="3340" customFormat="false" ht="14.25" hidden="false" customHeight="false" outlineLevel="0" collapsed="false">
      <c r="A3340" s="660" t="e">
        <f aca="false">IF(A3339="","",IF(A3339=#REF!*12,"",+A3339+1))</f>
        <v>#REF!</v>
      </c>
      <c r="B3340" s="661" t="e">
        <f aca="false">IF(A3340="","",+B3339)</f>
        <v>#REF!</v>
      </c>
      <c r="C3340" s="661" t="e">
        <f aca="false">IF(A3340="","",IF(#REF!+'Plano Prestação Mensal Proposta'!A3340&gt;120,0,ROUND(IF(B3340&gt;0.045,(0.045*0.5),(0.5)*B3340),7)))</f>
        <v>#REF!</v>
      </c>
      <c r="D3340" s="661" t="e">
        <f aca="false">IF(A3340="","",+B3340-C3340)</f>
        <v>#REF!</v>
      </c>
      <c r="E3340" s="662" t="e">
        <f aca="false">IF(A3340="","",IF(F3339="","",+E3339-F3339))</f>
        <v>#REF!</v>
      </c>
      <c r="F3340" s="662" t="e">
        <f aca="false">IF(A3340="","",IF(J3340="","",+J3340-H3340))</f>
        <v>#REF!</v>
      </c>
      <c r="G3340" s="662" t="e">
        <f aca="false">IF(A3340="","",IF(E3340="","",ROUND(+E3340*((1+B3340)^(1/12)-1),2)))</f>
        <v>#REF!</v>
      </c>
      <c r="H3340" s="662" t="e">
        <f aca="false">IF(A3340="","",IF(E3340="","",ROUND(+E3340*((1+D3340)^(1/12)-1),2)))</f>
        <v>#REF!</v>
      </c>
      <c r="I3340" s="662" t="e">
        <f aca="false">IF(A3340="","",+G3340-H3340)</f>
        <v>#REF!</v>
      </c>
      <c r="J3340" s="662" t="e">
        <f aca="false">IF(A3340="","",IF(#REF!="","",PMT((1+D3340)^(1/12)-1,(#REF!*12)-A3340+1,-E3340)))</f>
        <v>#REF!</v>
      </c>
    </row>
    <row r="3341" customFormat="false" ht="14.25" hidden="false" customHeight="false" outlineLevel="0" collapsed="false">
      <c r="A3341" s="660" t="e">
        <f aca="false">IF(A3340="","",IF(A3340=#REF!*12,"",+A3340+1))</f>
        <v>#REF!</v>
      </c>
      <c r="B3341" s="661" t="e">
        <f aca="false">IF(A3341="","",+B3340)</f>
        <v>#REF!</v>
      </c>
      <c r="C3341" s="661" t="e">
        <f aca="false">IF(A3341="","",IF(#REF!+'Plano Prestação Mensal Proposta'!A3341&gt;120,0,ROUND(IF(B3341&gt;0.045,(0.045*0.5),(0.5)*B3341),7)))</f>
        <v>#REF!</v>
      </c>
      <c r="D3341" s="661" t="e">
        <f aca="false">IF(A3341="","",+B3341-C3341)</f>
        <v>#REF!</v>
      </c>
      <c r="E3341" s="662" t="e">
        <f aca="false">IF(A3341="","",IF(F3340="","",+E3340-F3340))</f>
        <v>#REF!</v>
      </c>
      <c r="F3341" s="662" t="e">
        <f aca="false">IF(A3341="","",IF(J3341="","",+J3341-H3341))</f>
        <v>#REF!</v>
      </c>
      <c r="G3341" s="662" t="e">
        <f aca="false">IF(A3341="","",IF(E3341="","",ROUND(+E3341*((1+B3341)^(1/12)-1),2)))</f>
        <v>#REF!</v>
      </c>
      <c r="H3341" s="662" t="e">
        <f aca="false">IF(A3341="","",IF(E3341="","",ROUND(+E3341*((1+D3341)^(1/12)-1),2)))</f>
        <v>#REF!</v>
      </c>
      <c r="I3341" s="662" t="e">
        <f aca="false">IF(A3341="","",+G3341-H3341)</f>
        <v>#REF!</v>
      </c>
      <c r="J3341" s="662" t="e">
        <f aca="false">IF(A3341="","",IF(#REF!="","",PMT((1+D3341)^(1/12)-1,(#REF!*12)-A3341+1,-E3341)))</f>
        <v>#REF!</v>
      </c>
    </row>
    <row r="3342" customFormat="false" ht="14.25" hidden="false" customHeight="false" outlineLevel="0" collapsed="false">
      <c r="A3342" s="660" t="e">
        <f aca="false">IF(A3341="","",IF(A3341=#REF!*12,"",+A3341+1))</f>
        <v>#REF!</v>
      </c>
      <c r="B3342" s="661" t="e">
        <f aca="false">IF(A3342="","",+B3341)</f>
        <v>#REF!</v>
      </c>
      <c r="C3342" s="661" t="e">
        <f aca="false">IF(A3342="","",IF(#REF!+'Plano Prestação Mensal Proposta'!A3342&gt;120,0,ROUND(IF(B3342&gt;0.045,(0.045*0.5),(0.5)*B3342),7)))</f>
        <v>#REF!</v>
      </c>
      <c r="D3342" s="661" t="e">
        <f aca="false">IF(A3342="","",+B3342-C3342)</f>
        <v>#REF!</v>
      </c>
      <c r="E3342" s="662" t="e">
        <f aca="false">IF(A3342="","",IF(F3341="","",+E3341-F3341))</f>
        <v>#REF!</v>
      </c>
      <c r="F3342" s="662" t="e">
        <f aca="false">IF(A3342="","",IF(J3342="","",+J3342-H3342))</f>
        <v>#REF!</v>
      </c>
      <c r="G3342" s="662" t="e">
        <f aca="false">IF(A3342="","",IF(E3342="","",ROUND(+E3342*((1+B3342)^(1/12)-1),2)))</f>
        <v>#REF!</v>
      </c>
      <c r="H3342" s="662" t="e">
        <f aca="false">IF(A3342="","",IF(E3342="","",ROUND(+E3342*((1+D3342)^(1/12)-1),2)))</f>
        <v>#REF!</v>
      </c>
      <c r="I3342" s="662" t="e">
        <f aca="false">IF(A3342="","",+G3342-H3342)</f>
        <v>#REF!</v>
      </c>
      <c r="J3342" s="662" t="e">
        <f aca="false">IF(A3342="","",IF(#REF!="","",PMT((1+D3342)^(1/12)-1,(#REF!*12)-A3342+1,-E3342)))</f>
        <v>#REF!</v>
      </c>
    </row>
    <row r="3343" customFormat="false" ht="14.25" hidden="false" customHeight="false" outlineLevel="0" collapsed="false">
      <c r="A3343" s="660" t="e">
        <f aca="false">IF(A3342="","",IF(A3342=#REF!*12,"",+A3342+1))</f>
        <v>#REF!</v>
      </c>
      <c r="B3343" s="661" t="e">
        <f aca="false">IF(A3343="","",+B3342)</f>
        <v>#REF!</v>
      </c>
      <c r="C3343" s="661" t="e">
        <f aca="false">IF(A3343="","",IF(#REF!+'Plano Prestação Mensal Proposta'!A3343&gt;120,0,ROUND(IF(B3343&gt;0.045,(0.045*0.5),(0.5)*B3343),7)))</f>
        <v>#REF!</v>
      </c>
      <c r="D3343" s="661" t="e">
        <f aca="false">IF(A3343="","",+B3343-C3343)</f>
        <v>#REF!</v>
      </c>
      <c r="E3343" s="662" t="e">
        <f aca="false">IF(A3343="","",IF(F3342="","",+E3342-F3342))</f>
        <v>#REF!</v>
      </c>
      <c r="F3343" s="662" t="e">
        <f aca="false">IF(A3343="","",IF(J3343="","",+J3343-H3343))</f>
        <v>#REF!</v>
      </c>
      <c r="G3343" s="662" t="e">
        <f aca="false">IF(A3343="","",IF(E3343="","",ROUND(+E3343*((1+B3343)^(1/12)-1),2)))</f>
        <v>#REF!</v>
      </c>
      <c r="H3343" s="662" t="e">
        <f aca="false">IF(A3343="","",IF(E3343="","",ROUND(+E3343*((1+D3343)^(1/12)-1),2)))</f>
        <v>#REF!</v>
      </c>
      <c r="I3343" s="662" t="e">
        <f aca="false">IF(A3343="","",+G3343-H3343)</f>
        <v>#REF!</v>
      </c>
      <c r="J3343" s="662" t="e">
        <f aca="false">IF(A3343="","",IF(#REF!="","",PMT((1+D3343)^(1/12)-1,(#REF!*12)-A3343+1,-E3343)))</f>
        <v>#REF!</v>
      </c>
    </row>
    <row r="3344" customFormat="false" ht="14.25" hidden="false" customHeight="false" outlineLevel="0" collapsed="false">
      <c r="A3344" s="660" t="e">
        <f aca="false">IF(A3343="","",IF(A3343=#REF!*12,"",+A3343+1))</f>
        <v>#REF!</v>
      </c>
      <c r="B3344" s="661" t="e">
        <f aca="false">IF(A3344="","",+B3343)</f>
        <v>#REF!</v>
      </c>
      <c r="C3344" s="661" t="e">
        <f aca="false">IF(A3344="","",IF(#REF!+'Plano Prestação Mensal Proposta'!A3344&gt;120,0,ROUND(IF(B3344&gt;0.045,(0.045*0.5),(0.5)*B3344),7)))</f>
        <v>#REF!</v>
      </c>
      <c r="D3344" s="661" t="e">
        <f aca="false">IF(A3344="","",+B3344-C3344)</f>
        <v>#REF!</v>
      </c>
      <c r="E3344" s="662" t="e">
        <f aca="false">IF(A3344="","",IF(F3343="","",+E3343-F3343))</f>
        <v>#REF!</v>
      </c>
      <c r="F3344" s="662" t="e">
        <f aca="false">IF(A3344="","",IF(J3344="","",+J3344-H3344))</f>
        <v>#REF!</v>
      </c>
      <c r="G3344" s="662" t="e">
        <f aca="false">IF(A3344="","",IF(E3344="","",ROUND(+E3344*((1+B3344)^(1/12)-1),2)))</f>
        <v>#REF!</v>
      </c>
      <c r="H3344" s="662" t="e">
        <f aca="false">IF(A3344="","",IF(E3344="","",ROUND(+E3344*((1+D3344)^(1/12)-1),2)))</f>
        <v>#REF!</v>
      </c>
      <c r="I3344" s="662" t="e">
        <f aca="false">IF(A3344="","",+G3344-H3344)</f>
        <v>#REF!</v>
      </c>
      <c r="J3344" s="662" t="e">
        <f aca="false">IF(A3344="","",IF(#REF!="","",PMT((1+D3344)^(1/12)-1,(#REF!*12)-A3344+1,-E3344)))</f>
        <v>#REF!</v>
      </c>
    </row>
    <row r="3345" customFormat="false" ht="14.25" hidden="false" customHeight="false" outlineLevel="0" collapsed="false">
      <c r="A3345" s="660" t="e">
        <f aca="false">IF(A3344="","",IF(A3344=#REF!*12,"",+A3344+1))</f>
        <v>#REF!</v>
      </c>
      <c r="B3345" s="661" t="e">
        <f aca="false">IF(A3345="","",+B3344)</f>
        <v>#REF!</v>
      </c>
      <c r="C3345" s="661" t="e">
        <f aca="false">IF(A3345="","",IF(#REF!+'Plano Prestação Mensal Proposta'!A3345&gt;120,0,ROUND(IF(B3345&gt;0.045,(0.045*0.5),(0.5)*B3345),7)))</f>
        <v>#REF!</v>
      </c>
      <c r="D3345" s="661" t="e">
        <f aca="false">IF(A3345="","",+B3345-C3345)</f>
        <v>#REF!</v>
      </c>
      <c r="E3345" s="662" t="e">
        <f aca="false">IF(A3345="","",IF(F3344="","",+E3344-F3344))</f>
        <v>#REF!</v>
      </c>
      <c r="F3345" s="662" t="e">
        <f aca="false">IF(A3345="","",IF(J3345="","",+J3345-H3345))</f>
        <v>#REF!</v>
      </c>
      <c r="G3345" s="662" t="e">
        <f aca="false">IF(A3345="","",IF(E3345="","",ROUND(+E3345*((1+B3345)^(1/12)-1),2)))</f>
        <v>#REF!</v>
      </c>
      <c r="H3345" s="662" t="e">
        <f aca="false">IF(A3345="","",IF(E3345="","",ROUND(+E3345*((1+D3345)^(1/12)-1),2)))</f>
        <v>#REF!</v>
      </c>
      <c r="I3345" s="662" t="e">
        <f aca="false">IF(A3345="","",+G3345-H3345)</f>
        <v>#REF!</v>
      </c>
      <c r="J3345" s="662" t="e">
        <f aca="false">IF(A3345="","",IF(#REF!="","",PMT((1+D3345)^(1/12)-1,(#REF!*12)-A3345+1,-E3345)))</f>
        <v>#REF!</v>
      </c>
    </row>
    <row r="3346" customFormat="false" ht="14.25" hidden="false" customHeight="false" outlineLevel="0" collapsed="false">
      <c r="A3346" s="660" t="e">
        <f aca="false">IF(A3345="","",IF(A3345=#REF!*12,"",+A3345+1))</f>
        <v>#REF!</v>
      </c>
      <c r="B3346" s="661" t="e">
        <f aca="false">IF(A3346="","",+B3345)</f>
        <v>#REF!</v>
      </c>
      <c r="C3346" s="661" t="e">
        <f aca="false">IF(A3346="","",IF(#REF!+'Plano Prestação Mensal Proposta'!A3346&gt;120,0,ROUND(IF(B3346&gt;0.045,(0.045*0.5),(0.5)*B3346),7)))</f>
        <v>#REF!</v>
      </c>
      <c r="D3346" s="661" t="e">
        <f aca="false">IF(A3346="","",+B3346-C3346)</f>
        <v>#REF!</v>
      </c>
      <c r="E3346" s="662" t="e">
        <f aca="false">IF(A3346="","",IF(F3345="","",+E3345-F3345))</f>
        <v>#REF!</v>
      </c>
      <c r="F3346" s="662" t="e">
        <f aca="false">IF(A3346="","",IF(J3346="","",+J3346-H3346))</f>
        <v>#REF!</v>
      </c>
      <c r="G3346" s="662" t="e">
        <f aca="false">IF(A3346="","",IF(E3346="","",ROUND(+E3346*((1+B3346)^(1/12)-1),2)))</f>
        <v>#REF!</v>
      </c>
      <c r="H3346" s="662" t="e">
        <f aca="false">IF(A3346="","",IF(E3346="","",ROUND(+E3346*((1+D3346)^(1/12)-1),2)))</f>
        <v>#REF!</v>
      </c>
      <c r="I3346" s="662" t="e">
        <f aca="false">IF(A3346="","",+G3346-H3346)</f>
        <v>#REF!</v>
      </c>
      <c r="J3346" s="662" t="e">
        <f aca="false">IF(A3346="","",IF(#REF!="","",PMT((1+D3346)^(1/12)-1,(#REF!*12)-A3346+1,-E3346)))</f>
        <v>#REF!</v>
      </c>
    </row>
    <row r="3347" customFormat="false" ht="14.25" hidden="false" customHeight="false" outlineLevel="0" collapsed="false">
      <c r="A3347" s="660" t="e">
        <f aca="false">IF(A3346="","",IF(A3346=#REF!*12,"",+A3346+1))</f>
        <v>#REF!</v>
      </c>
      <c r="B3347" s="661" t="e">
        <f aca="false">IF(A3347="","",+B3346)</f>
        <v>#REF!</v>
      </c>
      <c r="C3347" s="661" t="e">
        <f aca="false">IF(A3347="","",IF(#REF!+'Plano Prestação Mensal Proposta'!A3347&gt;120,0,ROUND(IF(B3347&gt;0.045,(0.045*0.5),(0.5)*B3347),7)))</f>
        <v>#REF!</v>
      </c>
      <c r="D3347" s="661" t="e">
        <f aca="false">IF(A3347="","",+B3347-C3347)</f>
        <v>#REF!</v>
      </c>
      <c r="E3347" s="662" t="e">
        <f aca="false">IF(A3347="","",IF(F3346="","",+E3346-F3346))</f>
        <v>#REF!</v>
      </c>
      <c r="F3347" s="662" t="e">
        <f aca="false">IF(A3347="","",IF(J3347="","",+J3347-H3347))</f>
        <v>#REF!</v>
      </c>
      <c r="G3347" s="662" t="e">
        <f aca="false">IF(A3347="","",IF(E3347="","",ROUND(+E3347*((1+B3347)^(1/12)-1),2)))</f>
        <v>#REF!</v>
      </c>
      <c r="H3347" s="662" t="e">
        <f aca="false">IF(A3347="","",IF(E3347="","",ROUND(+E3347*((1+D3347)^(1/12)-1),2)))</f>
        <v>#REF!</v>
      </c>
      <c r="I3347" s="662" t="e">
        <f aca="false">IF(A3347="","",+G3347-H3347)</f>
        <v>#REF!</v>
      </c>
      <c r="J3347" s="662" t="e">
        <f aca="false">IF(A3347="","",IF(#REF!="","",PMT((1+D3347)^(1/12)-1,(#REF!*12)-A3347+1,-E3347)))</f>
        <v>#REF!</v>
      </c>
    </row>
    <row r="3348" customFormat="false" ht="14.25" hidden="false" customHeight="false" outlineLevel="0" collapsed="false">
      <c r="A3348" s="660" t="e">
        <f aca="false">IF(A3347="","",IF(A3347=#REF!*12,"",+A3347+1))</f>
        <v>#REF!</v>
      </c>
      <c r="B3348" s="661" t="e">
        <f aca="false">IF(A3348="","",+B3347)</f>
        <v>#REF!</v>
      </c>
      <c r="C3348" s="661" t="e">
        <f aca="false">IF(A3348="","",IF(#REF!+'Plano Prestação Mensal Proposta'!A3348&gt;120,0,ROUND(IF(B3348&gt;0.045,(0.045*0.5),(0.5)*B3348),7)))</f>
        <v>#REF!</v>
      </c>
      <c r="D3348" s="661" t="e">
        <f aca="false">IF(A3348="","",+B3348-C3348)</f>
        <v>#REF!</v>
      </c>
      <c r="E3348" s="662" t="e">
        <f aca="false">IF(A3348="","",IF(F3347="","",+E3347-F3347))</f>
        <v>#REF!</v>
      </c>
      <c r="F3348" s="662" t="e">
        <f aca="false">IF(A3348="","",IF(J3348="","",+J3348-H3348))</f>
        <v>#REF!</v>
      </c>
      <c r="G3348" s="662" t="e">
        <f aca="false">IF(A3348="","",IF(E3348="","",ROUND(+E3348*((1+B3348)^(1/12)-1),2)))</f>
        <v>#REF!</v>
      </c>
      <c r="H3348" s="662" t="e">
        <f aca="false">IF(A3348="","",IF(E3348="","",ROUND(+E3348*((1+D3348)^(1/12)-1),2)))</f>
        <v>#REF!</v>
      </c>
      <c r="I3348" s="662" t="e">
        <f aca="false">IF(A3348="","",+G3348-H3348)</f>
        <v>#REF!</v>
      </c>
      <c r="J3348" s="662" t="e">
        <f aca="false">IF(A3348="","",IF(#REF!="","",PMT((1+D3348)^(1/12)-1,(#REF!*12)-A3348+1,-E3348)))</f>
        <v>#REF!</v>
      </c>
    </row>
    <row r="3349" customFormat="false" ht="14.25" hidden="false" customHeight="false" outlineLevel="0" collapsed="false">
      <c r="A3349" s="660" t="e">
        <f aca="false">IF(A3348="","",IF(A3348=#REF!*12,"",+A3348+1))</f>
        <v>#REF!</v>
      </c>
      <c r="B3349" s="661" t="e">
        <f aca="false">IF(A3349="","",+B3348)</f>
        <v>#REF!</v>
      </c>
      <c r="C3349" s="661" t="e">
        <f aca="false">IF(A3349="","",IF(#REF!+'Plano Prestação Mensal Proposta'!A3349&gt;120,0,ROUND(IF(B3349&gt;0.045,(0.045*0.5),(0.5)*B3349),7)))</f>
        <v>#REF!</v>
      </c>
      <c r="D3349" s="661" t="e">
        <f aca="false">IF(A3349="","",+B3349-C3349)</f>
        <v>#REF!</v>
      </c>
      <c r="E3349" s="662" t="e">
        <f aca="false">IF(A3349="","",IF(F3348="","",+E3348-F3348))</f>
        <v>#REF!</v>
      </c>
      <c r="F3349" s="662" t="e">
        <f aca="false">IF(A3349="","",IF(J3349="","",+J3349-H3349))</f>
        <v>#REF!</v>
      </c>
      <c r="G3349" s="662" t="e">
        <f aca="false">IF(A3349="","",IF(E3349="","",ROUND(+E3349*((1+B3349)^(1/12)-1),2)))</f>
        <v>#REF!</v>
      </c>
      <c r="H3349" s="662" t="e">
        <f aca="false">IF(A3349="","",IF(E3349="","",ROUND(+E3349*((1+D3349)^(1/12)-1),2)))</f>
        <v>#REF!</v>
      </c>
      <c r="I3349" s="662" t="e">
        <f aca="false">IF(A3349="","",+G3349-H3349)</f>
        <v>#REF!</v>
      </c>
      <c r="J3349" s="662" t="e">
        <f aca="false">IF(A3349="","",IF(#REF!="","",PMT((1+D3349)^(1/12)-1,(#REF!*12)-A3349+1,-E3349)))</f>
        <v>#REF!</v>
      </c>
    </row>
    <row r="3350" customFormat="false" ht="14.25" hidden="false" customHeight="false" outlineLevel="0" collapsed="false">
      <c r="A3350" s="660" t="e">
        <f aca="false">IF(A3349="","",IF(A3349=#REF!*12,"",+A3349+1))</f>
        <v>#REF!</v>
      </c>
      <c r="B3350" s="661" t="e">
        <f aca="false">IF(A3350="","",+B3349)</f>
        <v>#REF!</v>
      </c>
      <c r="C3350" s="661" t="e">
        <f aca="false">IF(A3350="","",IF(#REF!+'Plano Prestação Mensal Proposta'!A3350&gt;120,0,ROUND(IF(B3350&gt;0.045,(0.045*0.5),(0.5)*B3350),7)))</f>
        <v>#REF!</v>
      </c>
      <c r="D3350" s="661" t="e">
        <f aca="false">IF(A3350="","",+B3350-C3350)</f>
        <v>#REF!</v>
      </c>
      <c r="E3350" s="662" t="e">
        <f aca="false">IF(A3350="","",IF(F3349="","",+E3349-F3349))</f>
        <v>#REF!</v>
      </c>
      <c r="F3350" s="662" t="e">
        <f aca="false">IF(A3350="","",IF(J3350="","",+J3350-H3350))</f>
        <v>#REF!</v>
      </c>
      <c r="G3350" s="662" t="e">
        <f aca="false">IF(A3350="","",IF(E3350="","",ROUND(+E3350*((1+B3350)^(1/12)-1),2)))</f>
        <v>#REF!</v>
      </c>
      <c r="H3350" s="662" t="e">
        <f aca="false">IF(A3350="","",IF(E3350="","",ROUND(+E3350*((1+D3350)^(1/12)-1),2)))</f>
        <v>#REF!</v>
      </c>
      <c r="I3350" s="662" t="e">
        <f aca="false">IF(A3350="","",+G3350-H3350)</f>
        <v>#REF!</v>
      </c>
      <c r="J3350" s="662" t="e">
        <f aca="false">IF(A3350="","",IF(#REF!="","",PMT((1+D3350)^(1/12)-1,(#REF!*12)-A3350+1,-E3350)))</f>
        <v>#REF!</v>
      </c>
    </row>
    <row r="3351" customFormat="false" ht="14.25" hidden="false" customHeight="false" outlineLevel="0" collapsed="false">
      <c r="A3351" s="660" t="e">
        <f aca="false">IF(A3350="","",IF(A3350=#REF!*12,"",+A3350+1))</f>
        <v>#REF!</v>
      </c>
      <c r="B3351" s="661" t="e">
        <f aca="false">IF(A3351="","",+B3350)</f>
        <v>#REF!</v>
      </c>
      <c r="C3351" s="661" t="e">
        <f aca="false">IF(A3351="","",IF(#REF!+'Plano Prestação Mensal Proposta'!A3351&gt;120,0,ROUND(IF(B3351&gt;0.045,(0.045*0.5),(0.5)*B3351),7)))</f>
        <v>#REF!</v>
      </c>
      <c r="D3351" s="661" t="e">
        <f aca="false">IF(A3351="","",+B3351-C3351)</f>
        <v>#REF!</v>
      </c>
      <c r="E3351" s="662" t="e">
        <f aca="false">IF(A3351="","",IF(F3350="","",+E3350-F3350))</f>
        <v>#REF!</v>
      </c>
      <c r="F3351" s="662" t="e">
        <f aca="false">IF(A3351="","",IF(J3351="","",+J3351-H3351))</f>
        <v>#REF!</v>
      </c>
      <c r="G3351" s="662" t="e">
        <f aca="false">IF(A3351="","",IF(E3351="","",ROUND(+E3351*((1+B3351)^(1/12)-1),2)))</f>
        <v>#REF!</v>
      </c>
      <c r="H3351" s="662" t="e">
        <f aca="false">IF(A3351="","",IF(E3351="","",ROUND(+E3351*((1+D3351)^(1/12)-1),2)))</f>
        <v>#REF!</v>
      </c>
      <c r="I3351" s="662" t="e">
        <f aca="false">IF(A3351="","",+G3351-H3351)</f>
        <v>#REF!</v>
      </c>
      <c r="J3351" s="662" t="e">
        <f aca="false">IF(A3351="","",IF(#REF!="","",PMT((1+D3351)^(1/12)-1,(#REF!*12)-A3351+1,-E3351)))</f>
        <v>#REF!</v>
      </c>
    </row>
    <row r="3352" customFormat="false" ht="14.25" hidden="false" customHeight="false" outlineLevel="0" collapsed="false">
      <c r="A3352" s="660" t="e">
        <f aca="false">IF(A3351="","",IF(A3351=#REF!*12,"",+A3351+1))</f>
        <v>#REF!</v>
      </c>
      <c r="B3352" s="661" t="e">
        <f aca="false">IF(A3352="","",+B3351)</f>
        <v>#REF!</v>
      </c>
      <c r="C3352" s="661" t="e">
        <f aca="false">IF(A3352="","",IF(#REF!+'Plano Prestação Mensal Proposta'!A3352&gt;120,0,ROUND(IF(B3352&gt;0.045,(0.045*0.5),(0.5)*B3352),7)))</f>
        <v>#REF!</v>
      </c>
      <c r="D3352" s="661" t="e">
        <f aca="false">IF(A3352="","",+B3352-C3352)</f>
        <v>#REF!</v>
      </c>
      <c r="E3352" s="662" t="e">
        <f aca="false">IF(A3352="","",IF(F3351="","",+E3351-F3351))</f>
        <v>#REF!</v>
      </c>
      <c r="F3352" s="662" t="e">
        <f aca="false">IF(A3352="","",IF(J3352="","",+J3352-H3352))</f>
        <v>#REF!</v>
      </c>
      <c r="G3352" s="662" t="e">
        <f aca="false">IF(A3352="","",IF(E3352="","",ROUND(+E3352*((1+B3352)^(1/12)-1),2)))</f>
        <v>#REF!</v>
      </c>
      <c r="H3352" s="662" t="e">
        <f aca="false">IF(A3352="","",IF(E3352="","",ROUND(+E3352*((1+D3352)^(1/12)-1),2)))</f>
        <v>#REF!</v>
      </c>
      <c r="I3352" s="662" t="e">
        <f aca="false">IF(A3352="","",+G3352-H3352)</f>
        <v>#REF!</v>
      </c>
      <c r="J3352" s="662" t="e">
        <f aca="false">IF(A3352="","",IF(#REF!="","",PMT((1+D3352)^(1/12)-1,(#REF!*12)-A3352+1,-E3352)))</f>
        <v>#REF!</v>
      </c>
    </row>
    <row r="3353" customFormat="false" ht="14.25" hidden="false" customHeight="false" outlineLevel="0" collapsed="false">
      <c r="A3353" s="660" t="e">
        <f aca="false">IF(A3352="","",IF(A3352=#REF!*12,"",+A3352+1))</f>
        <v>#REF!</v>
      </c>
      <c r="B3353" s="661" t="e">
        <f aca="false">IF(A3353="","",+B3352)</f>
        <v>#REF!</v>
      </c>
      <c r="C3353" s="661" t="e">
        <f aca="false">IF(A3353="","",IF(#REF!+'Plano Prestação Mensal Proposta'!A3353&gt;120,0,ROUND(IF(B3353&gt;0.045,(0.045*0.5),(0.5)*B3353),7)))</f>
        <v>#REF!</v>
      </c>
      <c r="D3353" s="661" t="e">
        <f aca="false">IF(A3353="","",+B3353-C3353)</f>
        <v>#REF!</v>
      </c>
      <c r="E3353" s="662" t="e">
        <f aca="false">IF(A3353="","",IF(F3352="","",+E3352-F3352))</f>
        <v>#REF!</v>
      </c>
      <c r="F3353" s="662" t="e">
        <f aca="false">IF(A3353="","",IF(J3353="","",+J3353-H3353))</f>
        <v>#REF!</v>
      </c>
      <c r="G3353" s="662" t="e">
        <f aca="false">IF(A3353="","",IF(E3353="","",ROUND(+E3353*((1+B3353)^(1/12)-1),2)))</f>
        <v>#REF!</v>
      </c>
      <c r="H3353" s="662" t="e">
        <f aca="false">IF(A3353="","",IF(E3353="","",ROUND(+E3353*((1+D3353)^(1/12)-1),2)))</f>
        <v>#REF!</v>
      </c>
      <c r="I3353" s="662" t="e">
        <f aca="false">IF(A3353="","",+G3353-H3353)</f>
        <v>#REF!</v>
      </c>
      <c r="J3353" s="662" t="e">
        <f aca="false">IF(A3353="","",IF(#REF!="","",PMT((1+D3353)^(1/12)-1,(#REF!*12)-A3353+1,-E3353)))</f>
        <v>#REF!</v>
      </c>
    </row>
    <row r="3354" customFormat="false" ht="14.25" hidden="false" customHeight="false" outlineLevel="0" collapsed="false">
      <c r="A3354" s="660" t="e">
        <f aca="false">IF(A3353="","",IF(A3353=#REF!*12,"",+A3353+1))</f>
        <v>#REF!</v>
      </c>
      <c r="B3354" s="661" t="e">
        <f aca="false">IF(A3354="","",+B3353)</f>
        <v>#REF!</v>
      </c>
      <c r="C3354" s="661" t="e">
        <f aca="false">IF(A3354="","",IF(#REF!+'Plano Prestação Mensal Proposta'!A3354&gt;120,0,ROUND(IF(B3354&gt;0.045,(0.045*0.5),(0.5)*B3354),7)))</f>
        <v>#REF!</v>
      </c>
      <c r="D3354" s="661" t="e">
        <f aca="false">IF(A3354="","",+B3354-C3354)</f>
        <v>#REF!</v>
      </c>
      <c r="E3354" s="662" t="e">
        <f aca="false">IF(A3354="","",IF(F3353="","",+E3353-F3353))</f>
        <v>#REF!</v>
      </c>
      <c r="F3354" s="662" t="e">
        <f aca="false">IF(A3354="","",IF(J3354="","",+J3354-H3354))</f>
        <v>#REF!</v>
      </c>
      <c r="G3354" s="662" t="e">
        <f aca="false">IF(A3354="","",IF(E3354="","",ROUND(+E3354*((1+B3354)^(1/12)-1),2)))</f>
        <v>#REF!</v>
      </c>
      <c r="H3354" s="662" t="e">
        <f aca="false">IF(A3354="","",IF(E3354="","",ROUND(+E3354*((1+D3354)^(1/12)-1),2)))</f>
        <v>#REF!</v>
      </c>
      <c r="I3354" s="662" t="e">
        <f aca="false">IF(A3354="","",+G3354-H3354)</f>
        <v>#REF!</v>
      </c>
      <c r="J3354" s="662" t="e">
        <f aca="false">IF(A3354="","",IF(#REF!="","",PMT((1+D3354)^(1/12)-1,(#REF!*12)-A3354+1,-E3354)))</f>
        <v>#REF!</v>
      </c>
    </row>
    <row r="3355" customFormat="false" ht="14.25" hidden="false" customHeight="false" outlineLevel="0" collapsed="false">
      <c r="A3355" s="660" t="e">
        <f aca="false">IF(A3354="","",IF(A3354=#REF!*12,"",+A3354+1))</f>
        <v>#REF!</v>
      </c>
      <c r="B3355" s="661" t="e">
        <f aca="false">IF(A3355="","",+B3354)</f>
        <v>#REF!</v>
      </c>
      <c r="C3355" s="661" t="e">
        <f aca="false">IF(A3355="","",IF(#REF!+'Plano Prestação Mensal Proposta'!A3355&gt;120,0,ROUND(IF(B3355&gt;0.045,(0.045*0.5),(0.5)*B3355),7)))</f>
        <v>#REF!</v>
      </c>
      <c r="D3355" s="661" t="e">
        <f aca="false">IF(A3355="","",+B3355-C3355)</f>
        <v>#REF!</v>
      </c>
      <c r="E3355" s="662" t="e">
        <f aca="false">IF(A3355="","",IF(F3354="","",+E3354-F3354))</f>
        <v>#REF!</v>
      </c>
      <c r="F3355" s="662" t="e">
        <f aca="false">IF(A3355="","",IF(J3355="","",+J3355-H3355))</f>
        <v>#REF!</v>
      </c>
      <c r="G3355" s="662" t="e">
        <f aca="false">IF(A3355="","",IF(E3355="","",ROUND(+E3355*((1+B3355)^(1/12)-1),2)))</f>
        <v>#REF!</v>
      </c>
      <c r="H3355" s="662" t="e">
        <f aca="false">IF(A3355="","",IF(E3355="","",ROUND(+E3355*((1+D3355)^(1/12)-1),2)))</f>
        <v>#REF!</v>
      </c>
      <c r="I3355" s="662" t="e">
        <f aca="false">IF(A3355="","",+G3355-H3355)</f>
        <v>#REF!</v>
      </c>
      <c r="J3355" s="662" t="e">
        <f aca="false">IF(A3355="","",IF(#REF!="","",PMT((1+D3355)^(1/12)-1,(#REF!*12)-A3355+1,-E3355)))</f>
        <v>#REF!</v>
      </c>
    </row>
    <row r="3356" customFormat="false" ht="14.25" hidden="false" customHeight="false" outlineLevel="0" collapsed="false">
      <c r="A3356" s="660" t="e">
        <f aca="false">IF(A3355="","",IF(A3355=#REF!*12,"",+A3355+1))</f>
        <v>#REF!</v>
      </c>
      <c r="B3356" s="661" t="e">
        <f aca="false">IF(A3356="","",+B3355)</f>
        <v>#REF!</v>
      </c>
      <c r="C3356" s="661" t="e">
        <f aca="false">IF(A3356="","",IF(#REF!+'Plano Prestação Mensal Proposta'!A3356&gt;120,0,ROUND(IF(B3356&gt;0.045,(0.045*0.5),(0.5)*B3356),7)))</f>
        <v>#REF!</v>
      </c>
      <c r="D3356" s="661" t="e">
        <f aca="false">IF(A3356="","",+B3356-C3356)</f>
        <v>#REF!</v>
      </c>
      <c r="E3356" s="662" t="e">
        <f aca="false">IF(A3356="","",IF(F3355="","",+E3355-F3355))</f>
        <v>#REF!</v>
      </c>
      <c r="F3356" s="662" t="e">
        <f aca="false">IF(A3356="","",IF(J3356="","",+J3356-H3356))</f>
        <v>#REF!</v>
      </c>
      <c r="G3356" s="662" t="e">
        <f aca="false">IF(A3356="","",IF(E3356="","",ROUND(+E3356*((1+B3356)^(1/12)-1),2)))</f>
        <v>#REF!</v>
      </c>
      <c r="H3356" s="662" t="e">
        <f aca="false">IF(A3356="","",IF(E3356="","",ROUND(+E3356*((1+D3356)^(1/12)-1),2)))</f>
        <v>#REF!</v>
      </c>
      <c r="I3356" s="662" t="e">
        <f aca="false">IF(A3356="","",+G3356-H3356)</f>
        <v>#REF!</v>
      </c>
      <c r="J3356" s="662" t="e">
        <f aca="false">IF(A3356="","",IF(#REF!="","",PMT((1+D3356)^(1/12)-1,(#REF!*12)-A3356+1,-E3356)))</f>
        <v>#REF!</v>
      </c>
    </row>
    <row r="3357" customFormat="false" ht="14.25" hidden="false" customHeight="false" outlineLevel="0" collapsed="false">
      <c r="A3357" s="660" t="e">
        <f aca="false">IF(A3356="","",IF(A3356=#REF!*12,"",+A3356+1))</f>
        <v>#REF!</v>
      </c>
      <c r="B3357" s="661" t="e">
        <f aca="false">IF(A3357="","",+B3356)</f>
        <v>#REF!</v>
      </c>
      <c r="C3357" s="661" t="e">
        <f aca="false">IF(A3357="","",IF(#REF!+'Plano Prestação Mensal Proposta'!A3357&gt;120,0,ROUND(IF(B3357&gt;0.045,(0.045*0.5),(0.5)*B3357),7)))</f>
        <v>#REF!</v>
      </c>
      <c r="D3357" s="661" t="e">
        <f aca="false">IF(A3357="","",+B3357-C3357)</f>
        <v>#REF!</v>
      </c>
      <c r="E3357" s="662" t="e">
        <f aca="false">IF(A3357="","",IF(F3356="","",+E3356-F3356))</f>
        <v>#REF!</v>
      </c>
      <c r="F3357" s="662" t="e">
        <f aca="false">IF(A3357="","",IF(J3357="","",+J3357-H3357))</f>
        <v>#REF!</v>
      </c>
      <c r="G3357" s="662" t="e">
        <f aca="false">IF(A3357="","",IF(E3357="","",ROUND(+E3357*((1+B3357)^(1/12)-1),2)))</f>
        <v>#REF!</v>
      </c>
      <c r="H3357" s="662" t="e">
        <f aca="false">IF(A3357="","",IF(E3357="","",ROUND(+E3357*((1+D3357)^(1/12)-1),2)))</f>
        <v>#REF!</v>
      </c>
      <c r="I3357" s="662" t="e">
        <f aca="false">IF(A3357="","",+G3357-H3357)</f>
        <v>#REF!</v>
      </c>
      <c r="J3357" s="662" t="e">
        <f aca="false">IF(A3357="","",IF(#REF!="","",PMT((1+D3357)^(1/12)-1,(#REF!*12)-A3357+1,-E3357)))</f>
        <v>#REF!</v>
      </c>
    </row>
    <row r="3358" customFormat="false" ht="14.25" hidden="false" customHeight="false" outlineLevel="0" collapsed="false">
      <c r="A3358" s="660" t="e">
        <f aca="false">IF(A3357="","",IF(A3357=#REF!*12,"",+A3357+1))</f>
        <v>#REF!</v>
      </c>
      <c r="B3358" s="661" t="e">
        <f aca="false">IF(A3358="","",+B3357)</f>
        <v>#REF!</v>
      </c>
      <c r="C3358" s="661" t="e">
        <f aca="false">IF(A3358="","",IF(#REF!+'Plano Prestação Mensal Proposta'!A3358&gt;120,0,ROUND(IF(B3358&gt;0.045,(0.045*0.5),(0.5)*B3358),7)))</f>
        <v>#REF!</v>
      </c>
      <c r="D3358" s="661" t="e">
        <f aca="false">IF(A3358="","",+B3358-C3358)</f>
        <v>#REF!</v>
      </c>
      <c r="E3358" s="662" t="e">
        <f aca="false">IF(A3358="","",IF(F3357="","",+E3357-F3357))</f>
        <v>#REF!</v>
      </c>
      <c r="F3358" s="662" t="e">
        <f aca="false">IF(A3358="","",IF(J3358="","",+J3358-H3358))</f>
        <v>#REF!</v>
      </c>
      <c r="G3358" s="662" t="e">
        <f aca="false">IF(A3358="","",IF(E3358="","",ROUND(+E3358*((1+B3358)^(1/12)-1),2)))</f>
        <v>#REF!</v>
      </c>
      <c r="H3358" s="662" t="e">
        <f aca="false">IF(A3358="","",IF(E3358="","",ROUND(+E3358*((1+D3358)^(1/12)-1),2)))</f>
        <v>#REF!</v>
      </c>
      <c r="I3358" s="662" t="e">
        <f aca="false">IF(A3358="","",+G3358-H3358)</f>
        <v>#REF!</v>
      </c>
      <c r="J3358" s="662" t="e">
        <f aca="false">IF(A3358="","",IF(#REF!="","",PMT((1+D3358)^(1/12)-1,(#REF!*12)-A3358+1,-E3358)))</f>
        <v>#REF!</v>
      </c>
    </row>
    <row r="3359" customFormat="false" ht="14.25" hidden="false" customHeight="false" outlineLevel="0" collapsed="false">
      <c r="A3359" s="660" t="e">
        <f aca="false">IF(A3358="","",IF(A3358=#REF!*12,"",+A3358+1))</f>
        <v>#REF!</v>
      </c>
      <c r="B3359" s="661" t="e">
        <f aca="false">IF(A3359="","",+B3358)</f>
        <v>#REF!</v>
      </c>
      <c r="C3359" s="661" t="e">
        <f aca="false">IF(A3359="","",IF(#REF!+'Plano Prestação Mensal Proposta'!A3359&gt;120,0,ROUND(IF(B3359&gt;0.045,(0.045*0.5),(0.5)*B3359),7)))</f>
        <v>#REF!</v>
      </c>
      <c r="D3359" s="661" t="e">
        <f aca="false">IF(A3359="","",+B3359-C3359)</f>
        <v>#REF!</v>
      </c>
      <c r="E3359" s="662" t="e">
        <f aca="false">IF(A3359="","",IF(F3358="","",+E3358-F3358))</f>
        <v>#REF!</v>
      </c>
      <c r="F3359" s="662" t="e">
        <f aca="false">IF(A3359="","",IF(J3359="","",+J3359-H3359))</f>
        <v>#REF!</v>
      </c>
      <c r="G3359" s="662" t="e">
        <f aca="false">IF(A3359="","",IF(E3359="","",ROUND(+E3359*((1+B3359)^(1/12)-1),2)))</f>
        <v>#REF!</v>
      </c>
      <c r="H3359" s="662" t="e">
        <f aca="false">IF(A3359="","",IF(E3359="","",ROUND(+E3359*((1+D3359)^(1/12)-1),2)))</f>
        <v>#REF!</v>
      </c>
      <c r="I3359" s="662" t="e">
        <f aca="false">IF(A3359="","",+G3359-H3359)</f>
        <v>#REF!</v>
      </c>
      <c r="J3359" s="662" t="e">
        <f aca="false">IF(A3359="","",IF(#REF!="","",PMT((1+D3359)^(1/12)-1,(#REF!*12)-A3359+1,-E3359)))</f>
        <v>#REF!</v>
      </c>
    </row>
    <row r="3360" customFormat="false" ht="14.25" hidden="false" customHeight="false" outlineLevel="0" collapsed="false">
      <c r="A3360" s="660" t="e">
        <f aca="false">IF(A3359="","",IF(A3359=#REF!*12,"",+A3359+1))</f>
        <v>#REF!</v>
      </c>
      <c r="B3360" s="661" t="e">
        <f aca="false">IF(A3360="","",+B3359)</f>
        <v>#REF!</v>
      </c>
      <c r="C3360" s="661" t="e">
        <f aca="false">IF(A3360="","",IF(#REF!+'Plano Prestação Mensal Proposta'!A3360&gt;120,0,ROUND(IF(B3360&gt;0.045,(0.045*0.5),(0.5)*B3360),7)))</f>
        <v>#REF!</v>
      </c>
      <c r="D3360" s="661" t="e">
        <f aca="false">IF(A3360="","",+B3360-C3360)</f>
        <v>#REF!</v>
      </c>
      <c r="E3360" s="662" t="e">
        <f aca="false">IF(A3360="","",IF(F3359="","",+E3359-F3359))</f>
        <v>#REF!</v>
      </c>
      <c r="F3360" s="662" t="e">
        <f aca="false">IF(A3360="","",IF(J3360="","",+J3360-H3360))</f>
        <v>#REF!</v>
      </c>
      <c r="G3360" s="662" t="e">
        <f aca="false">IF(A3360="","",IF(E3360="","",ROUND(+E3360*((1+B3360)^(1/12)-1),2)))</f>
        <v>#REF!</v>
      </c>
      <c r="H3360" s="662" t="e">
        <f aca="false">IF(A3360="","",IF(E3360="","",ROUND(+E3360*((1+D3360)^(1/12)-1),2)))</f>
        <v>#REF!</v>
      </c>
      <c r="I3360" s="662" t="e">
        <f aca="false">IF(A3360="","",+G3360-H3360)</f>
        <v>#REF!</v>
      </c>
      <c r="J3360" s="662" t="e">
        <f aca="false">IF(A3360="","",IF(#REF!="","",PMT((1+D3360)^(1/12)-1,(#REF!*12)-A3360+1,-E3360)))</f>
        <v>#REF!</v>
      </c>
    </row>
    <row r="3361" customFormat="false" ht="14.25" hidden="false" customHeight="false" outlineLevel="0" collapsed="false">
      <c r="A3361" s="660" t="e">
        <f aca="false">IF(A3360="","",IF(A3360=#REF!*12,"",+A3360+1))</f>
        <v>#REF!</v>
      </c>
      <c r="B3361" s="661" t="e">
        <f aca="false">IF(A3361="","",+B3360)</f>
        <v>#REF!</v>
      </c>
      <c r="C3361" s="661" t="e">
        <f aca="false">IF(A3361="","",IF(#REF!+'Plano Prestação Mensal Proposta'!A3361&gt;120,0,ROUND(IF(B3361&gt;0.045,(0.045*0.5),(0.5)*B3361),7)))</f>
        <v>#REF!</v>
      </c>
      <c r="D3361" s="661" t="e">
        <f aca="false">IF(A3361="","",+B3361-C3361)</f>
        <v>#REF!</v>
      </c>
      <c r="E3361" s="662" t="e">
        <f aca="false">IF(A3361="","",IF(F3360="","",+E3360-F3360))</f>
        <v>#REF!</v>
      </c>
      <c r="F3361" s="662" t="e">
        <f aca="false">IF(A3361="","",IF(J3361="","",+J3361-H3361))</f>
        <v>#REF!</v>
      </c>
      <c r="G3361" s="662" t="e">
        <f aca="false">IF(A3361="","",IF(E3361="","",ROUND(+E3361*((1+B3361)^(1/12)-1),2)))</f>
        <v>#REF!</v>
      </c>
      <c r="H3361" s="662" t="e">
        <f aca="false">IF(A3361="","",IF(E3361="","",ROUND(+E3361*((1+D3361)^(1/12)-1),2)))</f>
        <v>#REF!</v>
      </c>
      <c r="I3361" s="662" t="e">
        <f aca="false">IF(A3361="","",+G3361-H3361)</f>
        <v>#REF!</v>
      </c>
      <c r="J3361" s="662" t="e">
        <f aca="false">IF(A3361="","",IF(#REF!="","",PMT((1+D3361)^(1/12)-1,(#REF!*12)-A3361+1,-E3361)))</f>
        <v>#REF!</v>
      </c>
    </row>
    <row r="3362" customFormat="false" ht="14.25" hidden="false" customHeight="false" outlineLevel="0" collapsed="false">
      <c r="A3362" s="660" t="e">
        <f aca="false">IF(A3361="","",IF(A3361=#REF!*12,"",+A3361+1))</f>
        <v>#REF!</v>
      </c>
      <c r="B3362" s="661" t="e">
        <f aca="false">IF(A3362="","",+B3361)</f>
        <v>#REF!</v>
      </c>
      <c r="C3362" s="661" t="e">
        <f aca="false">IF(A3362="","",IF(#REF!+'Plano Prestação Mensal Proposta'!A3362&gt;120,0,ROUND(IF(B3362&gt;0.045,(0.045*0.5),(0.5)*B3362),7)))</f>
        <v>#REF!</v>
      </c>
      <c r="D3362" s="661" t="e">
        <f aca="false">IF(A3362="","",+B3362-C3362)</f>
        <v>#REF!</v>
      </c>
      <c r="E3362" s="662" t="e">
        <f aca="false">IF(A3362="","",IF(F3361="","",+E3361-F3361))</f>
        <v>#REF!</v>
      </c>
      <c r="F3362" s="662" t="e">
        <f aca="false">IF(A3362="","",IF(J3362="","",+J3362-H3362))</f>
        <v>#REF!</v>
      </c>
      <c r="G3362" s="662" t="e">
        <f aca="false">IF(A3362="","",IF(E3362="","",ROUND(+E3362*((1+B3362)^(1/12)-1),2)))</f>
        <v>#REF!</v>
      </c>
      <c r="H3362" s="662" t="e">
        <f aca="false">IF(A3362="","",IF(E3362="","",ROUND(+E3362*((1+D3362)^(1/12)-1),2)))</f>
        <v>#REF!</v>
      </c>
      <c r="I3362" s="662" t="e">
        <f aca="false">IF(A3362="","",+G3362-H3362)</f>
        <v>#REF!</v>
      </c>
      <c r="J3362" s="662" t="e">
        <f aca="false">IF(A3362="","",IF(#REF!="","",PMT((1+D3362)^(1/12)-1,(#REF!*12)-A3362+1,-E3362)))</f>
        <v>#REF!</v>
      </c>
    </row>
    <row r="3363" customFormat="false" ht="14.25" hidden="false" customHeight="false" outlineLevel="0" collapsed="false">
      <c r="A3363" s="660" t="e">
        <f aca="false">IF(A3362="","",IF(A3362=#REF!*12,"",+A3362+1))</f>
        <v>#REF!</v>
      </c>
      <c r="B3363" s="661" t="e">
        <f aca="false">IF(A3363="","",+B3362)</f>
        <v>#REF!</v>
      </c>
      <c r="C3363" s="661" t="e">
        <f aca="false">IF(A3363="","",IF(#REF!+'Plano Prestação Mensal Proposta'!A3363&gt;120,0,ROUND(IF(B3363&gt;0.045,(0.045*0.5),(0.5)*B3363),7)))</f>
        <v>#REF!</v>
      </c>
      <c r="D3363" s="661" t="e">
        <f aca="false">IF(A3363="","",+B3363-C3363)</f>
        <v>#REF!</v>
      </c>
      <c r="E3363" s="662" t="e">
        <f aca="false">IF(A3363="","",IF(F3362="","",+E3362-F3362))</f>
        <v>#REF!</v>
      </c>
      <c r="F3363" s="662" t="e">
        <f aca="false">IF(A3363="","",IF(J3363="","",+J3363-H3363))</f>
        <v>#REF!</v>
      </c>
      <c r="G3363" s="662" t="e">
        <f aca="false">IF(A3363="","",IF(E3363="","",ROUND(+E3363*((1+B3363)^(1/12)-1),2)))</f>
        <v>#REF!</v>
      </c>
      <c r="H3363" s="662" t="e">
        <f aca="false">IF(A3363="","",IF(E3363="","",ROUND(+E3363*((1+D3363)^(1/12)-1),2)))</f>
        <v>#REF!</v>
      </c>
      <c r="I3363" s="662" t="e">
        <f aca="false">IF(A3363="","",+G3363-H3363)</f>
        <v>#REF!</v>
      </c>
      <c r="J3363" s="662" t="e">
        <f aca="false">IF(A3363="","",IF(#REF!="","",PMT((1+D3363)^(1/12)-1,(#REF!*12)-A3363+1,-E3363)))</f>
        <v>#REF!</v>
      </c>
    </row>
    <row r="3364" customFormat="false" ht="14.25" hidden="false" customHeight="false" outlineLevel="0" collapsed="false">
      <c r="A3364" s="660" t="e">
        <f aca="false">IF(A3363="","",IF(A3363=#REF!*12,"",+A3363+1))</f>
        <v>#REF!</v>
      </c>
      <c r="B3364" s="661" t="e">
        <f aca="false">IF(A3364="","",+B3363)</f>
        <v>#REF!</v>
      </c>
      <c r="C3364" s="661" t="e">
        <f aca="false">IF(A3364="","",IF(#REF!+'Plano Prestação Mensal Proposta'!A3364&gt;120,0,ROUND(IF(B3364&gt;0.045,(0.045*0.5),(0.5)*B3364),7)))</f>
        <v>#REF!</v>
      </c>
      <c r="D3364" s="661" t="e">
        <f aca="false">IF(A3364="","",+B3364-C3364)</f>
        <v>#REF!</v>
      </c>
      <c r="E3364" s="662" t="e">
        <f aca="false">IF(A3364="","",IF(F3363="","",+E3363-F3363))</f>
        <v>#REF!</v>
      </c>
      <c r="F3364" s="662" t="e">
        <f aca="false">IF(A3364="","",IF(J3364="","",+J3364-H3364))</f>
        <v>#REF!</v>
      </c>
      <c r="G3364" s="662" t="e">
        <f aca="false">IF(A3364="","",IF(E3364="","",ROUND(+E3364*((1+B3364)^(1/12)-1),2)))</f>
        <v>#REF!</v>
      </c>
      <c r="H3364" s="662" t="e">
        <f aca="false">IF(A3364="","",IF(E3364="","",ROUND(+E3364*((1+D3364)^(1/12)-1),2)))</f>
        <v>#REF!</v>
      </c>
      <c r="I3364" s="662" t="e">
        <f aca="false">IF(A3364="","",+G3364-H3364)</f>
        <v>#REF!</v>
      </c>
      <c r="J3364" s="662" t="e">
        <f aca="false">IF(A3364="","",IF(#REF!="","",PMT((1+D3364)^(1/12)-1,(#REF!*12)-A3364+1,-E3364)))</f>
        <v>#REF!</v>
      </c>
    </row>
    <row r="3365" customFormat="false" ht="14.25" hidden="false" customHeight="false" outlineLevel="0" collapsed="false">
      <c r="A3365" s="660" t="e">
        <f aca="false">IF(A3364="","",IF(A3364=#REF!*12,"",+A3364+1))</f>
        <v>#REF!</v>
      </c>
      <c r="B3365" s="661" t="e">
        <f aca="false">IF(A3365="","",+B3364)</f>
        <v>#REF!</v>
      </c>
      <c r="C3365" s="661" t="e">
        <f aca="false">IF(A3365="","",IF(#REF!+'Plano Prestação Mensal Proposta'!A3365&gt;120,0,ROUND(IF(B3365&gt;0.045,(0.045*0.5),(0.5)*B3365),7)))</f>
        <v>#REF!</v>
      </c>
      <c r="D3365" s="661" t="e">
        <f aca="false">IF(A3365="","",+B3365-C3365)</f>
        <v>#REF!</v>
      </c>
      <c r="E3365" s="662" t="e">
        <f aca="false">IF(A3365="","",IF(F3364="","",+E3364-F3364))</f>
        <v>#REF!</v>
      </c>
      <c r="F3365" s="662" t="e">
        <f aca="false">IF(A3365="","",IF(J3365="","",+J3365-H3365))</f>
        <v>#REF!</v>
      </c>
      <c r="G3365" s="662" t="e">
        <f aca="false">IF(A3365="","",IF(E3365="","",ROUND(+E3365*((1+B3365)^(1/12)-1),2)))</f>
        <v>#REF!</v>
      </c>
      <c r="H3365" s="662" t="e">
        <f aca="false">IF(A3365="","",IF(E3365="","",ROUND(+E3365*((1+D3365)^(1/12)-1),2)))</f>
        <v>#REF!</v>
      </c>
      <c r="I3365" s="662" t="e">
        <f aca="false">IF(A3365="","",+G3365-H3365)</f>
        <v>#REF!</v>
      </c>
      <c r="J3365" s="662" t="e">
        <f aca="false">IF(A3365="","",IF(#REF!="","",PMT((1+D3365)^(1/12)-1,(#REF!*12)-A3365+1,-E3365)))</f>
        <v>#REF!</v>
      </c>
    </row>
    <row r="3366" customFormat="false" ht="14.25" hidden="false" customHeight="false" outlineLevel="0" collapsed="false">
      <c r="A3366" s="660" t="e">
        <f aca="false">IF(A3365="","",IF(A3365=#REF!*12,"",+A3365+1))</f>
        <v>#REF!</v>
      </c>
      <c r="B3366" s="661" t="e">
        <f aca="false">IF(A3366="","",+B3365)</f>
        <v>#REF!</v>
      </c>
      <c r="C3366" s="661" t="e">
        <f aca="false">IF(A3366="","",IF(#REF!+'Plano Prestação Mensal Proposta'!A3366&gt;120,0,ROUND(IF(B3366&gt;0.045,(0.045*0.5),(0.5)*B3366),7)))</f>
        <v>#REF!</v>
      </c>
      <c r="D3366" s="661" t="e">
        <f aca="false">IF(A3366="","",+B3366-C3366)</f>
        <v>#REF!</v>
      </c>
      <c r="E3366" s="662" t="e">
        <f aca="false">IF(A3366="","",IF(F3365="","",+E3365-F3365))</f>
        <v>#REF!</v>
      </c>
      <c r="F3366" s="662" t="e">
        <f aca="false">IF(A3366="","",IF(J3366="","",+J3366-H3366))</f>
        <v>#REF!</v>
      </c>
      <c r="G3366" s="662" t="e">
        <f aca="false">IF(A3366="","",IF(E3366="","",ROUND(+E3366*((1+B3366)^(1/12)-1),2)))</f>
        <v>#REF!</v>
      </c>
      <c r="H3366" s="662" t="e">
        <f aca="false">IF(A3366="","",IF(E3366="","",ROUND(+E3366*((1+D3366)^(1/12)-1),2)))</f>
        <v>#REF!</v>
      </c>
      <c r="I3366" s="662" t="e">
        <f aca="false">IF(A3366="","",+G3366-H3366)</f>
        <v>#REF!</v>
      </c>
      <c r="J3366" s="662" t="e">
        <f aca="false">IF(A3366="","",IF(#REF!="","",PMT((1+D3366)^(1/12)-1,(#REF!*12)-A3366+1,-E3366)))</f>
        <v>#REF!</v>
      </c>
    </row>
    <row r="3367" customFormat="false" ht="14.25" hidden="false" customHeight="false" outlineLevel="0" collapsed="false">
      <c r="A3367" s="660" t="e">
        <f aca="false">IF(A3366="","",IF(A3366=#REF!*12,"",+A3366+1))</f>
        <v>#REF!</v>
      </c>
      <c r="B3367" s="661" t="e">
        <f aca="false">IF(A3367="","",+B3366)</f>
        <v>#REF!</v>
      </c>
      <c r="C3367" s="661" t="e">
        <f aca="false">IF(A3367="","",IF(#REF!+'Plano Prestação Mensal Proposta'!A3367&gt;120,0,ROUND(IF(B3367&gt;0.045,(0.045*0.5),(0.5)*B3367),7)))</f>
        <v>#REF!</v>
      </c>
      <c r="D3367" s="661" t="e">
        <f aca="false">IF(A3367="","",+B3367-C3367)</f>
        <v>#REF!</v>
      </c>
      <c r="E3367" s="662" t="e">
        <f aca="false">IF(A3367="","",IF(F3366="","",+E3366-F3366))</f>
        <v>#REF!</v>
      </c>
      <c r="F3367" s="662" t="e">
        <f aca="false">IF(A3367="","",IF(J3367="","",+J3367-H3367))</f>
        <v>#REF!</v>
      </c>
      <c r="G3367" s="662" t="e">
        <f aca="false">IF(A3367="","",IF(E3367="","",ROUND(+E3367*((1+B3367)^(1/12)-1),2)))</f>
        <v>#REF!</v>
      </c>
      <c r="H3367" s="662" t="e">
        <f aca="false">IF(A3367="","",IF(E3367="","",ROUND(+E3367*((1+D3367)^(1/12)-1),2)))</f>
        <v>#REF!</v>
      </c>
      <c r="I3367" s="662" t="e">
        <f aca="false">IF(A3367="","",+G3367-H3367)</f>
        <v>#REF!</v>
      </c>
      <c r="J3367" s="662" t="e">
        <f aca="false">IF(A3367="","",IF(#REF!="","",PMT((1+D3367)^(1/12)-1,(#REF!*12)-A3367+1,-E3367)))</f>
        <v>#REF!</v>
      </c>
    </row>
    <row r="3368" customFormat="false" ht="14.25" hidden="false" customHeight="false" outlineLevel="0" collapsed="false">
      <c r="A3368" s="660" t="e">
        <f aca="false">IF(A3367="","",IF(A3367=#REF!*12,"",+A3367+1))</f>
        <v>#REF!</v>
      </c>
      <c r="B3368" s="661" t="e">
        <f aca="false">IF(A3368="","",+B3367)</f>
        <v>#REF!</v>
      </c>
      <c r="C3368" s="661" t="e">
        <f aca="false">IF(A3368="","",IF(#REF!+'Plano Prestação Mensal Proposta'!A3368&gt;120,0,ROUND(IF(B3368&gt;0.045,(0.045*0.5),(0.5)*B3368),7)))</f>
        <v>#REF!</v>
      </c>
      <c r="D3368" s="661" t="e">
        <f aca="false">IF(A3368="","",+B3368-C3368)</f>
        <v>#REF!</v>
      </c>
      <c r="E3368" s="662" t="e">
        <f aca="false">IF(A3368="","",IF(F3367="","",+E3367-F3367))</f>
        <v>#REF!</v>
      </c>
      <c r="F3368" s="662" t="e">
        <f aca="false">IF(A3368="","",IF(J3368="","",+J3368-H3368))</f>
        <v>#REF!</v>
      </c>
      <c r="G3368" s="662" t="e">
        <f aca="false">IF(A3368="","",IF(E3368="","",ROUND(+E3368*((1+B3368)^(1/12)-1),2)))</f>
        <v>#REF!</v>
      </c>
      <c r="H3368" s="662" t="e">
        <f aca="false">IF(A3368="","",IF(E3368="","",ROUND(+E3368*((1+D3368)^(1/12)-1),2)))</f>
        <v>#REF!</v>
      </c>
      <c r="I3368" s="662" t="e">
        <f aca="false">IF(A3368="","",+G3368-H3368)</f>
        <v>#REF!</v>
      </c>
      <c r="J3368" s="662" t="e">
        <f aca="false">IF(A3368="","",IF(#REF!="","",PMT((1+D3368)^(1/12)-1,(#REF!*12)-A3368+1,-E3368)))</f>
        <v>#REF!</v>
      </c>
    </row>
    <row r="3369" customFormat="false" ht="14.25" hidden="false" customHeight="false" outlineLevel="0" collapsed="false">
      <c r="A3369" s="660" t="e">
        <f aca="false">IF(A3368="","",IF(A3368=#REF!*12,"",+A3368+1))</f>
        <v>#REF!</v>
      </c>
      <c r="B3369" s="661" t="e">
        <f aca="false">IF(A3369="","",+B3368)</f>
        <v>#REF!</v>
      </c>
      <c r="C3369" s="661" t="e">
        <f aca="false">IF(A3369="","",IF(#REF!+'Plano Prestação Mensal Proposta'!A3369&gt;120,0,ROUND(IF(B3369&gt;0.045,(0.045*0.5),(0.5)*B3369),7)))</f>
        <v>#REF!</v>
      </c>
      <c r="D3369" s="661" t="e">
        <f aca="false">IF(A3369="","",+B3369-C3369)</f>
        <v>#REF!</v>
      </c>
      <c r="E3369" s="662" t="e">
        <f aca="false">IF(A3369="","",IF(F3368="","",+E3368-F3368))</f>
        <v>#REF!</v>
      </c>
      <c r="F3369" s="662" t="e">
        <f aca="false">IF(A3369="","",IF(J3369="","",+J3369-H3369))</f>
        <v>#REF!</v>
      </c>
      <c r="G3369" s="662" t="e">
        <f aca="false">IF(A3369="","",IF(E3369="","",ROUND(+E3369*((1+B3369)^(1/12)-1),2)))</f>
        <v>#REF!</v>
      </c>
      <c r="H3369" s="662" t="e">
        <f aca="false">IF(A3369="","",IF(E3369="","",ROUND(+E3369*((1+D3369)^(1/12)-1),2)))</f>
        <v>#REF!</v>
      </c>
      <c r="I3369" s="662" t="e">
        <f aca="false">IF(A3369="","",+G3369-H3369)</f>
        <v>#REF!</v>
      </c>
      <c r="J3369" s="662" t="e">
        <f aca="false">IF(A3369="","",IF(#REF!="","",PMT((1+D3369)^(1/12)-1,(#REF!*12)-A3369+1,-E3369)))</f>
        <v>#REF!</v>
      </c>
    </row>
    <row r="3370" customFormat="false" ht="14.25" hidden="false" customHeight="false" outlineLevel="0" collapsed="false">
      <c r="A3370" s="660" t="e">
        <f aca="false">IF(A3369="","",IF(A3369=#REF!*12,"",+A3369+1))</f>
        <v>#REF!</v>
      </c>
      <c r="B3370" s="661" t="e">
        <f aca="false">IF(A3370="","",+B3369)</f>
        <v>#REF!</v>
      </c>
      <c r="C3370" s="661" t="e">
        <f aca="false">IF(A3370="","",IF(#REF!+'Plano Prestação Mensal Proposta'!A3370&gt;120,0,ROUND(IF(B3370&gt;0.045,(0.045*0.5),(0.5)*B3370),7)))</f>
        <v>#REF!</v>
      </c>
      <c r="D3370" s="661" t="e">
        <f aca="false">IF(A3370="","",+B3370-C3370)</f>
        <v>#REF!</v>
      </c>
      <c r="E3370" s="662" t="e">
        <f aca="false">IF(A3370="","",IF(F3369="","",+E3369-F3369))</f>
        <v>#REF!</v>
      </c>
      <c r="F3370" s="662" t="e">
        <f aca="false">IF(A3370="","",IF(J3370="","",+J3370-H3370))</f>
        <v>#REF!</v>
      </c>
      <c r="G3370" s="662" t="e">
        <f aca="false">IF(A3370="","",IF(E3370="","",ROUND(+E3370*((1+B3370)^(1/12)-1),2)))</f>
        <v>#REF!</v>
      </c>
      <c r="H3370" s="662" t="e">
        <f aca="false">IF(A3370="","",IF(E3370="","",ROUND(+E3370*((1+D3370)^(1/12)-1),2)))</f>
        <v>#REF!</v>
      </c>
      <c r="I3370" s="662" t="e">
        <f aca="false">IF(A3370="","",+G3370-H3370)</f>
        <v>#REF!</v>
      </c>
      <c r="J3370" s="662" t="e">
        <f aca="false">IF(A3370="","",IF(#REF!="","",PMT((1+D3370)^(1/12)-1,(#REF!*12)-A3370+1,-E3370)))</f>
        <v>#REF!</v>
      </c>
    </row>
    <row r="3371" customFormat="false" ht="14.25" hidden="false" customHeight="false" outlineLevel="0" collapsed="false">
      <c r="A3371" s="660" t="e">
        <f aca="false">IF(A3370="","",IF(A3370=#REF!*12,"",+A3370+1))</f>
        <v>#REF!</v>
      </c>
      <c r="B3371" s="661" t="e">
        <f aca="false">IF(A3371="","",+B3370)</f>
        <v>#REF!</v>
      </c>
      <c r="C3371" s="661" t="e">
        <f aca="false">IF(A3371="","",IF(#REF!+'Plano Prestação Mensal Proposta'!A3371&gt;120,0,ROUND(IF(B3371&gt;0.045,(0.045*0.5),(0.5)*B3371),7)))</f>
        <v>#REF!</v>
      </c>
      <c r="D3371" s="661" t="e">
        <f aca="false">IF(A3371="","",+B3371-C3371)</f>
        <v>#REF!</v>
      </c>
      <c r="E3371" s="662" t="e">
        <f aca="false">IF(A3371="","",IF(F3370="","",+E3370-F3370))</f>
        <v>#REF!</v>
      </c>
      <c r="F3371" s="662" t="e">
        <f aca="false">IF(A3371="","",IF(J3371="","",+J3371-H3371))</f>
        <v>#REF!</v>
      </c>
      <c r="G3371" s="662" t="e">
        <f aca="false">IF(A3371="","",IF(E3371="","",ROUND(+E3371*((1+B3371)^(1/12)-1),2)))</f>
        <v>#REF!</v>
      </c>
      <c r="H3371" s="662" t="e">
        <f aca="false">IF(A3371="","",IF(E3371="","",ROUND(+E3371*((1+D3371)^(1/12)-1),2)))</f>
        <v>#REF!</v>
      </c>
      <c r="I3371" s="662" t="e">
        <f aca="false">IF(A3371="","",+G3371-H3371)</f>
        <v>#REF!</v>
      </c>
      <c r="J3371" s="662" t="e">
        <f aca="false">IF(A3371="","",IF(#REF!="","",PMT((1+D3371)^(1/12)-1,(#REF!*12)-A3371+1,-E3371)))</f>
        <v>#REF!</v>
      </c>
    </row>
    <row r="3372" customFormat="false" ht="14.25" hidden="false" customHeight="false" outlineLevel="0" collapsed="false">
      <c r="A3372" s="660" t="e">
        <f aca="false">IF(A3371="","",IF(A3371=#REF!*12,"",+A3371+1))</f>
        <v>#REF!</v>
      </c>
      <c r="B3372" s="661" t="e">
        <f aca="false">IF(A3372="","",+B3371)</f>
        <v>#REF!</v>
      </c>
      <c r="C3372" s="661" t="e">
        <f aca="false">IF(A3372="","",IF(#REF!+'Plano Prestação Mensal Proposta'!A3372&gt;120,0,ROUND(IF(B3372&gt;0.045,(0.045*0.5),(0.5)*B3372),7)))</f>
        <v>#REF!</v>
      </c>
      <c r="D3372" s="661" t="e">
        <f aca="false">IF(A3372="","",+B3372-C3372)</f>
        <v>#REF!</v>
      </c>
      <c r="E3372" s="662" t="e">
        <f aca="false">IF(A3372="","",IF(F3371="","",+E3371-F3371))</f>
        <v>#REF!</v>
      </c>
      <c r="F3372" s="662" t="e">
        <f aca="false">IF(A3372="","",IF(J3372="","",+J3372-H3372))</f>
        <v>#REF!</v>
      </c>
      <c r="G3372" s="662" t="e">
        <f aca="false">IF(A3372="","",IF(E3372="","",ROUND(+E3372*((1+B3372)^(1/12)-1),2)))</f>
        <v>#REF!</v>
      </c>
      <c r="H3372" s="662" t="e">
        <f aca="false">IF(A3372="","",IF(E3372="","",ROUND(+E3372*((1+D3372)^(1/12)-1),2)))</f>
        <v>#REF!</v>
      </c>
      <c r="I3372" s="662" t="e">
        <f aca="false">IF(A3372="","",+G3372-H3372)</f>
        <v>#REF!</v>
      </c>
      <c r="J3372" s="662" t="e">
        <f aca="false">IF(A3372="","",IF(#REF!="","",PMT((1+D3372)^(1/12)-1,(#REF!*12)-A3372+1,-E3372)))</f>
        <v>#REF!</v>
      </c>
    </row>
    <row r="3373" customFormat="false" ht="14.25" hidden="false" customHeight="false" outlineLevel="0" collapsed="false">
      <c r="A3373" s="660" t="e">
        <f aca="false">IF(A3372="","",IF(A3372=#REF!*12,"",+A3372+1))</f>
        <v>#REF!</v>
      </c>
      <c r="B3373" s="661" t="e">
        <f aca="false">IF(A3373="","",+B3372)</f>
        <v>#REF!</v>
      </c>
      <c r="C3373" s="661" t="e">
        <f aca="false">IF(A3373="","",IF(#REF!+'Plano Prestação Mensal Proposta'!A3373&gt;120,0,ROUND(IF(B3373&gt;0.045,(0.045*0.5),(0.5)*B3373),7)))</f>
        <v>#REF!</v>
      </c>
      <c r="D3373" s="661" t="e">
        <f aca="false">IF(A3373="","",+B3373-C3373)</f>
        <v>#REF!</v>
      </c>
      <c r="E3373" s="662" t="e">
        <f aca="false">IF(A3373="","",IF(F3372="","",+E3372-F3372))</f>
        <v>#REF!</v>
      </c>
      <c r="F3373" s="662" t="e">
        <f aca="false">IF(A3373="","",IF(J3373="","",+J3373-H3373))</f>
        <v>#REF!</v>
      </c>
      <c r="G3373" s="662" t="e">
        <f aca="false">IF(A3373="","",IF(E3373="","",ROUND(+E3373*((1+B3373)^(1/12)-1),2)))</f>
        <v>#REF!</v>
      </c>
      <c r="H3373" s="662" t="e">
        <f aca="false">IF(A3373="","",IF(E3373="","",ROUND(+E3373*((1+D3373)^(1/12)-1),2)))</f>
        <v>#REF!</v>
      </c>
      <c r="I3373" s="662" t="e">
        <f aca="false">IF(A3373="","",+G3373-H3373)</f>
        <v>#REF!</v>
      </c>
      <c r="J3373" s="662" t="e">
        <f aca="false">IF(A3373="","",IF(#REF!="","",PMT((1+D3373)^(1/12)-1,(#REF!*12)-A3373+1,-E3373)))</f>
        <v>#REF!</v>
      </c>
    </row>
    <row r="3374" customFormat="false" ht="14.25" hidden="false" customHeight="false" outlineLevel="0" collapsed="false">
      <c r="A3374" s="660" t="e">
        <f aca="false">IF(A3373="","",IF(A3373=#REF!*12,"",+A3373+1))</f>
        <v>#REF!</v>
      </c>
      <c r="B3374" s="661" t="e">
        <f aca="false">IF(A3374="","",+B3373)</f>
        <v>#REF!</v>
      </c>
      <c r="C3374" s="661" t="e">
        <f aca="false">IF(A3374="","",IF(#REF!+'Plano Prestação Mensal Proposta'!A3374&gt;120,0,ROUND(IF(B3374&gt;0.045,(0.045*0.5),(0.5)*B3374),7)))</f>
        <v>#REF!</v>
      </c>
      <c r="D3374" s="661" t="e">
        <f aca="false">IF(A3374="","",+B3374-C3374)</f>
        <v>#REF!</v>
      </c>
      <c r="E3374" s="662" t="e">
        <f aca="false">IF(A3374="","",IF(F3373="","",+E3373-F3373))</f>
        <v>#REF!</v>
      </c>
      <c r="F3374" s="662" t="e">
        <f aca="false">IF(A3374="","",IF(J3374="","",+J3374-H3374))</f>
        <v>#REF!</v>
      </c>
      <c r="G3374" s="662" t="e">
        <f aca="false">IF(A3374="","",IF(E3374="","",ROUND(+E3374*((1+B3374)^(1/12)-1),2)))</f>
        <v>#REF!</v>
      </c>
      <c r="H3374" s="662" t="e">
        <f aca="false">IF(A3374="","",IF(E3374="","",ROUND(+E3374*((1+D3374)^(1/12)-1),2)))</f>
        <v>#REF!</v>
      </c>
      <c r="I3374" s="662" t="e">
        <f aca="false">IF(A3374="","",+G3374-H3374)</f>
        <v>#REF!</v>
      </c>
      <c r="J3374" s="662" t="e">
        <f aca="false">IF(A3374="","",IF(#REF!="","",PMT((1+D3374)^(1/12)-1,(#REF!*12)-A3374+1,-E3374)))</f>
        <v>#REF!</v>
      </c>
    </row>
    <row r="3375" customFormat="false" ht="14.25" hidden="false" customHeight="false" outlineLevel="0" collapsed="false">
      <c r="A3375" s="660" t="e">
        <f aca="false">IF(A3374="","",IF(A3374=#REF!*12,"",+A3374+1))</f>
        <v>#REF!</v>
      </c>
      <c r="B3375" s="661" t="e">
        <f aca="false">IF(A3375="","",+B3374)</f>
        <v>#REF!</v>
      </c>
      <c r="C3375" s="661" t="e">
        <f aca="false">IF(A3375="","",IF(#REF!+'Plano Prestação Mensal Proposta'!A3375&gt;120,0,ROUND(IF(B3375&gt;0.045,(0.045*0.5),(0.5)*B3375),7)))</f>
        <v>#REF!</v>
      </c>
      <c r="D3375" s="661" t="e">
        <f aca="false">IF(A3375="","",+B3375-C3375)</f>
        <v>#REF!</v>
      </c>
      <c r="E3375" s="662" t="e">
        <f aca="false">IF(A3375="","",IF(F3374="","",+E3374-F3374))</f>
        <v>#REF!</v>
      </c>
      <c r="F3375" s="662" t="e">
        <f aca="false">IF(A3375="","",IF(J3375="","",+J3375-H3375))</f>
        <v>#REF!</v>
      </c>
      <c r="G3375" s="662" t="e">
        <f aca="false">IF(A3375="","",IF(E3375="","",ROUND(+E3375*((1+B3375)^(1/12)-1),2)))</f>
        <v>#REF!</v>
      </c>
      <c r="H3375" s="662" t="e">
        <f aca="false">IF(A3375="","",IF(E3375="","",ROUND(+E3375*((1+D3375)^(1/12)-1),2)))</f>
        <v>#REF!</v>
      </c>
      <c r="I3375" s="662" t="e">
        <f aca="false">IF(A3375="","",+G3375-H3375)</f>
        <v>#REF!</v>
      </c>
      <c r="J3375" s="662" t="e">
        <f aca="false">IF(A3375="","",IF(#REF!="","",PMT((1+D3375)^(1/12)-1,(#REF!*12)-A3375+1,-E3375)))</f>
        <v>#REF!</v>
      </c>
    </row>
    <row r="3376" customFormat="false" ht="14.25" hidden="false" customHeight="false" outlineLevel="0" collapsed="false">
      <c r="A3376" s="660" t="e">
        <f aca="false">IF(A3375="","",IF(A3375=#REF!*12,"",+A3375+1))</f>
        <v>#REF!</v>
      </c>
      <c r="B3376" s="661" t="e">
        <f aca="false">IF(A3376="","",+B3375)</f>
        <v>#REF!</v>
      </c>
      <c r="C3376" s="661" t="e">
        <f aca="false">IF(A3376="","",IF(#REF!+'Plano Prestação Mensal Proposta'!A3376&gt;120,0,ROUND(IF(B3376&gt;0.045,(0.045*0.5),(0.5)*B3376),7)))</f>
        <v>#REF!</v>
      </c>
      <c r="D3376" s="661" t="e">
        <f aca="false">IF(A3376="","",+B3376-C3376)</f>
        <v>#REF!</v>
      </c>
      <c r="E3376" s="662" t="e">
        <f aca="false">IF(A3376="","",IF(F3375="","",+E3375-F3375))</f>
        <v>#REF!</v>
      </c>
      <c r="F3376" s="662" t="e">
        <f aca="false">IF(A3376="","",IF(J3376="","",+J3376-H3376))</f>
        <v>#REF!</v>
      </c>
      <c r="G3376" s="662" t="e">
        <f aca="false">IF(A3376="","",IF(E3376="","",ROUND(+E3376*((1+B3376)^(1/12)-1),2)))</f>
        <v>#REF!</v>
      </c>
      <c r="H3376" s="662" t="e">
        <f aca="false">IF(A3376="","",IF(E3376="","",ROUND(+E3376*((1+D3376)^(1/12)-1),2)))</f>
        <v>#REF!</v>
      </c>
      <c r="I3376" s="662" t="e">
        <f aca="false">IF(A3376="","",+G3376-H3376)</f>
        <v>#REF!</v>
      </c>
      <c r="J3376" s="662" t="e">
        <f aca="false">IF(A3376="","",IF(#REF!="","",PMT((1+D3376)^(1/12)-1,(#REF!*12)-A3376+1,-E3376)))</f>
        <v>#REF!</v>
      </c>
    </row>
    <row r="3377" customFormat="false" ht="14.25" hidden="false" customHeight="false" outlineLevel="0" collapsed="false">
      <c r="A3377" s="660" t="e">
        <f aca="false">IF(A3376="","",IF(A3376=#REF!*12,"",+A3376+1))</f>
        <v>#REF!</v>
      </c>
      <c r="B3377" s="661" t="e">
        <f aca="false">IF(A3377="","",+B3376)</f>
        <v>#REF!</v>
      </c>
      <c r="C3377" s="661" t="e">
        <f aca="false">IF(A3377="","",IF(#REF!+'Plano Prestação Mensal Proposta'!A3377&gt;120,0,ROUND(IF(B3377&gt;0.045,(0.045*0.5),(0.5)*B3377),7)))</f>
        <v>#REF!</v>
      </c>
      <c r="D3377" s="661" t="e">
        <f aca="false">IF(A3377="","",+B3377-C3377)</f>
        <v>#REF!</v>
      </c>
      <c r="E3377" s="662" t="e">
        <f aca="false">IF(A3377="","",IF(F3376="","",+E3376-F3376))</f>
        <v>#REF!</v>
      </c>
      <c r="F3377" s="662" t="e">
        <f aca="false">IF(A3377="","",IF(J3377="","",+J3377-H3377))</f>
        <v>#REF!</v>
      </c>
      <c r="G3377" s="662" t="e">
        <f aca="false">IF(A3377="","",IF(E3377="","",ROUND(+E3377*((1+B3377)^(1/12)-1),2)))</f>
        <v>#REF!</v>
      </c>
      <c r="H3377" s="662" t="e">
        <f aca="false">IF(A3377="","",IF(E3377="","",ROUND(+E3377*((1+D3377)^(1/12)-1),2)))</f>
        <v>#REF!</v>
      </c>
      <c r="I3377" s="662" t="e">
        <f aca="false">IF(A3377="","",+G3377-H3377)</f>
        <v>#REF!</v>
      </c>
      <c r="J3377" s="662" t="e">
        <f aca="false">IF(A3377="","",IF(#REF!="","",PMT((1+D3377)^(1/12)-1,(#REF!*12)-A3377+1,-E3377)))</f>
        <v>#REF!</v>
      </c>
    </row>
    <row r="3378" customFormat="false" ht="14.25" hidden="false" customHeight="false" outlineLevel="0" collapsed="false">
      <c r="A3378" s="660" t="e">
        <f aca="false">IF(A3377="","",IF(A3377=#REF!*12,"",+A3377+1))</f>
        <v>#REF!</v>
      </c>
      <c r="B3378" s="661" t="e">
        <f aca="false">IF(A3378="","",+B3377)</f>
        <v>#REF!</v>
      </c>
      <c r="C3378" s="661" t="e">
        <f aca="false">IF(A3378="","",IF(#REF!+'Plano Prestação Mensal Proposta'!A3378&gt;120,0,ROUND(IF(B3378&gt;0.045,(0.045*0.5),(0.5)*B3378),7)))</f>
        <v>#REF!</v>
      </c>
      <c r="D3378" s="661" t="e">
        <f aca="false">IF(A3378="","",+B3378-C3378)</f>
        <v>#REF!</v>
      </c>
      <c r="E3378" s="662" t="e">
        <f aca="false">IF(A3378="","",IF(F3377="","",+E3377-F3377))</f>
        <v>#REF!</v>
      </c>
      <c r="F3378" s="662" t="e">
        <f aca="false">IF(A3378="","",IF(J3378="","",+J3378-H3378))</f>
        <v>#REF!</v>
      </c>
      <c r="G3378" s="662" t="e">
        <f aca="false">IF(A3378="","",IF(E3378="","",ROUND(+E3378*((1+B3378)^(1/12)-1),2)))</f>
        <v>#REF!</v>
      </c>
      <c r="H3378" s="662" t="e">
        <f aca="false">IF(A3378="","",IF(E3378="","",ROUND(+E3378*((1+D3378)^(1/12)-1),2)))</f>
        <v>#REF!</v>
      </c>
      <c r="I3378" s="662" t="e">
        <f aca="false">IF(A3378="","",+G3378-H3378)</f>
        <v>#REF!</v>
      </c>
      <c r="J3378" s="662" t="e">
        <f aca="false">IF(A3378="","",IF(#REF!="","",PMT((1+D3378)^(1/12)-1,(#REF!*12)-A3378+1,-E3378)))</f>
        <v>#REF!</v>
      </c>
    </row>
    <row r="3379" customFormat="false" ht="14.25" hidden="false" customHeight="false" outlineLevel="0" collapsed="false">
      <c r="A3379" s="660" t="e">
        <f aca="false">IF(A3378="","",IF(A3378=#REF!*12,"",+A3378+1))</f>
        <v>#REF!</v>
      </c>
      <c r="B3379" s="661" t="e">
        <f aca="false">IF(A3379="","",+B3378)</f>
        <v>#REF!</v>
      </c>
      <c r="C3379" s="661" t="e">
        <f aca="false">IF(A3379="","",IF(#REF!+'Plano Prestação Mensal Proposta'!A3379&gt;120,0,ROUND(IF(B3379&gt;0.045,(0.045*0.5),(0.5)*B3379),7)))</f>
        <v>#REF!</v>
      </c>
      <c r="D3379" s="661" t="e">
        <f aca="false">IF(A3379="","",+B3379-C3379)</f>
        <v>#REF!</v>
      </c>
      <c r="E3379" s="662" t="e">
        <f aca="false">IF(A3379="","",IF(F3378="","",+E3378-F3378))</f>
        <v>#REF!</v>
      </c>
      <c r="F3379" s="662" t="e">
        <f aca="false">IF(A3379="","",IF(J3379="","",+J3379-H3379))</f>
        <v>#REF!</v>
      </c>
      <c r="G3379" s="662" t="e">
        <f aca="false">IF(A3379="","",IF(E3379="","",ROUND(+E3379*((1+B3379)^(1/12)-1),2)))</f>
        <v>#REF!</v>
      </c>
      <c r="H3379" s="662" t="e">
        <f aca="false">IF(A3379="","",IF(E3379="","",ROUND(+E3379*((1+D3379)^(1/12)-1),2)))</f>
        <v>#REF!</v>
      </c>
      <c r="I3379" s="662" t="e">
        <f aca="false">IF(A3379="","",+G3379-H3379)</f>
        <v>#REF!</v>
      </c>
      <c r="J3379" s="662" t="e">
        <f aca="false">IF(A3379="","",IF(#REF!="","",PMT((1+D3379)^(1/12)-1,(#REF!*12)-A3379+1,-E3379)))</f>
        <v>#REF!</v>
      </c>
    </row>
    <row r="3380" customFormat="false" ht="14.25" hidden="false" customHeight="false" outlineLevel="0" collapsed="false">
      <c r="A3380" s="660" t="e">
        <f aca="false">IF(A3379="","",IF(A3379=#REF!*12,"",+A3379+1))</f>
        <v>#REF!</v>
      </c>
      <c r="B3380" s="661" t="e">
        <f aca="false">IF(A3380="","",+B3379)</f>
        <v>#REF!</v>
      </c>
      <c r="C3380" s="661" t="e">
        <f aca="false">IF(A3380="","",IF(#REF!+'Plano Prestação Mensal Proposta'!A3380&gt;120,0,ROUND(IF(B3380&gt;0.045,(0.045*0.5),(0.5)*B3380),7)))</f>
        <v>#REF!</v>
      </c>
      <c r="D3380" s="661" t="e">
        <f aca="false">IF(A3380="","",+B3380-C3380)</f>
        <v>#REF!</v>
      </c>
      <c r="E3380" s="662" t="e">
        <f aca="false">IF(A3380="","",IF(F3379="","",+E3379-F3379))</f>
        <v>#REF!</v>
      </c>
      <c r="F3380" s="662" t="e">
        <f aca="false">IF(A3380="","",IF(J3380="","",+J3380-H3380))</f>
        <v>#REF!</v>
      </c>
      <c r="G3380" s="662" t="e">
        <f aca="false">IF(A3380="","",IF(E3380="","",ROUND(+E3380*((1+B3380)^(1/12)-1),2)))</f>
        <v>#REF!</v>
      </c>
      <c r="H3380" s="662" t="e">
        <f aca="false">IF(A3380="","",IF(E3380="","",ROUND(+E3380*((1+D3380)^(1/12)-1),2)))</f>
        <v>#REF!</v>
      </c>
      <c r="I3380" s="662" t="e">
        <f aca="false">IF(A3380="","",+G3380-H3380)</f>
        <v>#REF!</v>
      </c>
      <c r="J3380" s="662" t="e">
        <f aca="false">IF(A3380="","",IF(#REF!="","",PMT((1+D3380)^(1/12)-1,(#REF!*12)-A3380+1,-E3380)))</f>
        <v>#REF!</v>
      </c>
    </row>
    <row r="3381" customFormat="false" ht="14.25" hidden="false" customHeight="false" outlineLevel="0" collapsed="false">
      <c r="A3381" s="660" t="e">
        <f aca="false">IF(A3380="","",IF(A3380=#REF!*12,"",+A3380+1))</f>
        <v>#REF!</v>
      </c>
      <c r="B3381" s="661" t="e">
        <f aca="false">IF(A3381="","",+B3380)</f>
        <v>#REF!</v>
      </c>
      <c r="C3381" s="661" t="e">
        <f aca="false">IF(A3381="","",IF(#REF!+'Plano Prestação Mensal Proposta'!A3381&gt;120,0,ROUND(IF(B3381&gt;0.045,(0.045*0.5),(0.5)*B3381),7)))</f>
        <v>#REF!</v>
      </c>
      <c r="D3381" s="661" t="e">
        <f aca="false">IF(A3381="","",+B3381-C3381)</f>
        <v>#REF!</v>
      </c>
      <c r="E3381" s="662" t="e">
        <f aca="false">IF(A3381="","",IF(F3380="","",+E3380-F3380))</f>
        <v>#REF!</v>
      </c>
      <c r="F3381" s="662" t="e">
        <f aca="false">IF(A3381="","",IF(J3381="","",+J3381-H3381))</f>
        <v>#REF!</v>
      </c>
      <c r="G3381" s="662" t="e">
        <f aca="false">IF(A3381="","",IF(E3381="","",ROUND(+E3381*((1+B3381)^(1/12)-1),2)))</f>
        <v>#REF!</v>
      </c>
      <c r="H3381" s="662" t="e">
        <f aca="false">IF(A3381="","",IF(E3381="","",ROUND(+E3381*((1+D3381)^(1/12)-1),2)))</f>
        <v>#REF!</v>
      </c>
      <c r="I3381" s="662" t="e">
        <f aca="false">IF(A3381="","",+G3381-H3381)</f>
        <v>#REF!</v>
      </c>
      <c r="J3381" s="662" t="e">
        <f aca="false">IF(A3381="","",IF(#REF!="","",PMT((1+D3381)^(1/12)-1,(#REF!*12)-A3381+1,-E3381)))</f>
        <v>#REF!</v>
      </c>
    </row>
    <row r="3382" customFormat="false" ht="14.25" hidden="false" customHeight="false" outlineLevel="0" collapsed="false">
      <c r="A3382" s="660" t="e">
        <f aca="false">IF(A3381="","",IF(A3381=#REF!*12,"",+A3381+1))</f>
        <v>#REF!</v>
      </c>
      <c r="B3382" s="661" t="e">
        <f aca="false">IF(A3382="","",+B3381)</f>
        <v>#REF!</v>
      </c>
      <c r="C3382" s="661" t="e">
        <f aca="false">IF(A3382="","",IF(#REF!+'Plano Prestação Mensal Proposta'!A3382&gt;120,0,ROUND(IF(B3382&gt;0.045,(0.045*0.5),(0.5)*B3382),7)))</f>
        <v>#REF!</v>
      </c>
      <c r="D3382" s="661" t="e">
        <f aca="false">IF(A3382="","",+B3382-C3382)</f>
        <v>#REF!</v>
      </c>
      <c r="E3382" s="662" t="e">
        <f aca="false">IF(A3382="","",IF(F3381="","",+E3381-F3381))</f>
        <v>#REF!</v>
      </c>
      <c r="F3382" s="662" t="e">
        <f aca="false">IF(A3382="","",IF(J3382="","",+J3382-H3382))</f>
        <v>#REF!</v>
      </c>
      <c r="G3382" s="662" t="e">
        <f aca="false">IF(A3382="","",IF(E3382="","",ROUND(+E3382*((1+B3382)^(1/12)-1),2)))</f>
        <v>#REF!</v>
      </c>
      <c r="H3382" s="662" t="e">
        <f aca="false">IF(A3382="","",IF(E3382="","",ROUND(+E3382*((1+D3382)^(1/12)-1),2)))</f>
        <v>#REF!</v>
      </c>
      <c r="I3382" s="662" t="e">
        <f aca="false">IF(A3382="","",+G3382-H3382)</f>
        <v>#REF!</v>
      </c>
      <c r="J3382" s="662" t="e">
        <f aca="false">IF(A3382="","",IF(#REF!="","",PMT((1+D3382)^(1/12)-1,(#REF!*12)-A3382+1,-E3382)))</f>
        <v>#REF!</v>
      </c>
    </row>
    <row r="3383" customFormat="false" ht="14.25" hidden="false" customHeight="false" outlineLevel="0" collapsed="false">
      <c r="A3383" s="660" t="e">
        <f aca="false">IF(A3382="","",IF(A3382=#REF!*12,"",+A3382+1))</f>
        <v>#REF!</v>
      </c>
      <c r="B3383" s="661" t="e">
        <f aca="false">IF(A3383="","",+B3382)</f>
        <v>#REF!</v>
      </c>
      <c r="C3383" s="661" t="e">
        <f aca="false">IF(A3383="","",IF(#REF!+'Plano Prestação Mensal Proposta'!A3383&gt;120,0,ROUND(IF(B3383&gt;0.045,(0.045*0.5),(0.5)*B3383),7)))</f>
        <v>#REF!</v>
      </c>
      <c r="D3383" s="661" t="e">
        <f aca="false">IF(A3383="","",+B3383-C3383)</f>
        <v>#REF!</v>
      </c>
      <c r="E3383" s="662" t="e">
        <f aca="false">IF(A3383="","",IF(F3382="","",+E3382-F3382))</f>
        <v>#REF!</v>
      </c>
      <c r="F3383" s="662" t="e">
        <f aca="false">IF(A3383="","",IF(J3383="","",+J3383-H3383))</f>
        <v>#REF!</v>
      </c>
      <c r="G3383" s="662" t="e">
        <f aca="false">IF(A3383="","",IF(E3383="","",ROUND(+E3383*((1+B3383)^(1/12)-1),2)))</f>
        <v>#REF!</v>
      </c>
      <c r="H3383" s="662" t="e">
        <f aca="false">IF(A3383="","",IF(E3383="","",ROUND(+E3383*((1+D3383)^(1/12)-1),2)))</f>
        <v>#REF!</v>
      </c>
      <c r="I3383" s="662" t="e">
        <f aca="false">IF(A3383="","",+G3383-H3383)</f>
        <v>#REF!</v>
      </c>
      <c r="J3383" s="662" t="e">
        <f aca="false">IF(A3383="","",IF(#REF!="","",PMT((1+D3383)^(1/12)-1,(#REF!*12)-A3383+1,-E3383)))</f>
        <v>#REF!</v>
      </c>
    </row>
    <row r="3384" customFormat="false" ht="14.25" hidden="false" customHeight="false" outlineLevel="0" collapsed="false">
      <c r="A3384" s="660" t="e">
        <f aca="false">IF(A3383="","",IF(A3383=#REF!*12,"",+A3383+1))</f>
        <v>#REF!</v>
      </c>
      <c r="B3384" s="661" t="e">
        <f aca="false">IF(A3384="","",+B3383)</f>
        <v>#REF!</v>
      </c>
      <c r="C3384" s="661" t="e">
        <f aca="false">IF(A3384="","",IF(#REF!+'Plano Prestação Mensal Proposta'!A3384&gt;120,0,ROUND(IF(B3384&gt;0.045,(0.045*0.5),(0.5)*B3384),7)))</f>
        <v>#REF!</v>
      </c>
      <c r="D3384" s="661" t="e">
        <f aca="false">IF(A3384="","",+B3384-C3384)</f>
        <v>#REF!</v>
      </c>
      <c r="E3384" s="662" t="e">
        <f aca="false">IF(A3384="","",IF(F3383="","",+E3383-F3383))</f>
        <v>#REF!</v>
      </c>
      <c r="F3384" s="662" t="e">
        <f aca="false">IF(A3384="","",IF(J3384="","",+J3384-H3384))</f>
        <v>#REF!</v>
      </c>
      <c r="G3384" s="662" t="e">
        <f aca="false">IF(A3384="","",IF(E3384="","",ROUND(+E3384*((1+B3384)^(1/12)-1),2)))</f>
        <v>#REF!</v>
      </c>
      <c r="H3384" s="662" t="e">
        <f aca="false">IF(A3384="","",IF(E3384="","",ROUND(+E3384*((1+D3384)^(1/12)-1),2)))</f>
        <v>#REF!</v>
      </c>
      <c r="I3384" s="662" t="e">
        <f aca="false">IF(A3384="","",+G3384-H3384)</f>
        <v>#REF!</v>
      </c>
      <c r="J3384" s="662" t="e">
        <f aca="false">IF(A3384="","",IF(#REF!="","",PMT((1+D3384)^(1/12)-1,(#REF!*12)-A3384+1,-E3384)))</f>
        <v>#REF!</v>
      </c>
    </row>
    <row r="3385" customFormat="false" ht="14.25" hidden="false" customHeight="false" outlineLevel="0" collapsed="false">
      <c r="A3385" s="660" t="e">
        <f aca="false">IF(A3384="","",IF(A3384=#REF!*12,"",+A3384+1))</f>
        <v>#REF!</v>
      </c>
      <c r="B3385" s="661" t="e">
        <f aca="false">IF(A3385="","",+B3384)</f>
        <v>#REF!</v>
      </c>
      <c r="C3385" s="661" t="e">
        <f aca="false">IF(A3385="","",IF(#REF!+'Plano Prestação Mensal Proposta'!A3385&gt;120,0,ROUND(IF(B3385&gt;0.045,(0.045*0.5),(0.5)*B3385),7)))</f>
        <v>#REF!</v>
      </c>
      <c r="D3385" s="661" t="e">
        <f aca="false">IF(A3385="","",+B3385-C3385)</f>
        <v>#REF!</v>
      </c>
      <c r="E3385" s="662" t="e">
        <f aca="false">IF(A3385="","",IF(F3384="","",+E3384-F3384))</f>
        <v>#REF!</v>
      </c>
      <c r="F3385" s="662" t="e">
        <f aca="false">IF(A3385="","",IF(J3385="","",+J3385-H3385))</f>
        <v>#REF!</v>
      </c>
      <c r="G3385" s="662" t="e">
        <f aca="false">IF(A3385="","",IF(E3385="","",ROUND(+E3385*((1+B3385)^(1/12)-1),2)))</f>
        <v>#REF!</v>
      </c>
      <c r="H3385" s="662" t="e">
        <f aca="false">IF(A3385="","",IF(E3385="","",ROUND(+E3385*((1+D3385)^(1/12)-1),2)))</f>
        <v>#REF!</v>
      </c>
      <c r="I3385" s="662" t="e">
        <f aca="false">IF(A3385="","",+G3385-H3385)</f>
        <v>#REF!</v>
      </c>
      <c r="J3385" s="662" t="e">
        <f aca="false">IF(A3385="","",IF(#REF!="","",PMT((1+D3385)^(1/12)-1,(#REF!*12)-A3385+1,-E3385)))</f>
        <v>#REF!</v>
      </c>
    </row>
    <row r="3386" customFormat="false" ht="14.25" hidden="false" customHeight="false" outlineLevel="0" collapsed="false">
      <c r="A3386" s="660" t="e">
        <f aca="false">IF(A3385="","",IF(A3385=#REF!*12,"",+A3385+1))</f>
        <v>#REF!</v>
      </c>
      <c r="B3386" s="661" t="e">
        <f aca="false">IF(A3386="","",+B3385)</f>
        <v>#REF!</v>
      </c>
      <c r="C3386" s="661" t="e">
        <f aca="false">IF(A3386="","",IF(#REF!+'Plano Prestação Mensal Proposta'!A3386&gt;120,0,ROUND(IF(B3386&gt;0.045,(0.045*0.5),(0.5)*B3386),7)))</f>
        <v>#REF!</v>
      </c>
      <c r="D3386" s="661" t="e">
        <f aca="false">IF(A3386="","",+B3386-C3386)</f>
        <v>#REF!</v>
      </c>
      <c r="E3386" s="662" t="e">
        <f aca="false">IF(A3386="","",IF(F3385="","",+E3385-F3385))</f>
        <v>#REF!</v>
      </c>
      <c r="F3386" s="662" t="e">
        <f aca="false">IF(A3386="","",IF(J3386="","",+J3386-H3386))</f>
        <v>#REF!</v>
      </c>
      <c r="G3386" s="662" t="e">
        <f aca="false">IF(A3386="","",IF(E3386="","",ROUND(+E3386*((1+B3386)^(1/12)-1),2)))</f>
        <v>#REF!</v>
      </c>
      <c r="H3386" s="662" t="e">
        <f aca="false">IF(A3386="","",IF(E3386="","",ROUND(+E3386*((1+D3386)^(1/12)-1),2)))</f>
        <v>#REF!</v>
      </c>
      <c r="I3386" s="662" t="e">
        <f aca="false">IF(A3386="","",+G3386-H3386)</f>
        <v>#REF!</v>
      </c>
      <c r="J3386" s="662" t="e">
        <f aca="false">IF(A3386="","",IF(#REF!="","",PMT((1+D3386)^(1/12)-1,(#REF!*12)-A3386+1,-E3386)))</f>
        <v>#REF!</v>
      </c>
    </row>
    <row r="3387" customFormat="false" ht="14.25" hidden="false" customHeight="false" outlineLevel="0" collapsed="false">
      <c r="A3387" s="660" t="e">
        <f aca="false">IF(A3386="","",IF(A3386=#REF!*12,"",+A3386+1))</f>
        <v>#REF!</v>
      </c>
      <c r="B3387" s="661" t="e">
        <f aca="false">IF(A3387="","",+B3386)</f>
        <v>#REF!</v>
      </c>
      <c r="C3387" s="661" t="e">
        <f aca="false">IF(A3387="","",IF(#REF!+'Plano Prestação Mensal Proposta'!A3387&gt;120,0,ROUND(IF(B3387&gt;0.045,(0.045*0.5),(0.5)*B3387),7)))</f>
        <v>#REF!</v>
      </c>
      <c r="D3387" s="661" t="e">
        <f aca="false">IF(A3387="","",+B3387-C3387)</f>
        <v>#REF!</v>
      </c>
      <c r="E3387" s="662" t="e">
        <f aca="false">IF(A3387="","",IF(F3386="","",+E3386-F3386))</f>
        <v>#REF!</v>
      </c>
      <c r="F3387" s="662" t="e">
        <f aca="false">IF(A3387="","",IF(J3387="","",+J3387-H3387))</f>
        <v>#REF!</v>
      </c>
      <c r="G3387" s="662" t="e">
        <f aca="false">IF(A3387="","",IF(E3387="","",ROUND(+E3387*((1+B3387)^(1/12)-1),2)))</f>
        <v>#REF!</v>
      </c>
      <c r="H3387" s="662" t="e">
        <f aca="false">IF(A3387="","",IF(E3387="","",ROUND(+E3387*((1+D3387)^(1/12)-1),2)))</f>
        <v>#REF!</v>
      </c>
      <c r="I3387" s="662" t="e">
        <f aca="false">IF(A3387="","",+G3387-H3387)</f>
        <v>#REF!</v>
      </c>
      <c r="J3387" s="662" t="e">
        <f aca="false">IF(A3387="","",IF(#REF!="","",PMT((1+D3387)^(1/12)-1,(#REF!*12)-A3387+1,-E3387)))</f>
        <v>#REF!</v>
      </c>
    </row>
    <row r="3388" customFormat="false" ht="14.25" hidden="false" customHeight="false" outlineLevel="0" collapsed="false">
      <c r="A3388" s="660" t="e">
        <f aca="false">IF(A3387="","",IF(A3387=#REF!*12,"",+A3387+1))</f>
        <v>#REF!</v>
      </c>
      <c r="B3388" s="661" t="e">
        <f aca="false">IF(A3388="","",+B3387)</f>
        <v>#REF!</v>
      </c>
      <c r="C3388" s="661" t="e">
        <f aca="false">IF(A3388="","",IF(#REF!+'Plano Prestação Mensal Proposta'!A3388&gt;120,0,ROUND(IF(B3388&gt;0.045,(0.045*0.5),(0.5)*B3388),7)))</f>
        <v>#REF!</v>
      </c>
      <c r="D3388" s="661" t="e">
        <f aca="false">IF(A3388="","",+B3388-C3388)</f>
        <v>#REF!</v>
      </c>
      <c r="E3388" s="662" t="e">
        <f aca="false">IF(A3388="","",IF(F3387="","",+E3387-F3387))</f>
        <v>#REF!</v>
      </c>
      <c r="F3388" s="662" t="e">
        <f aca="false">IF(A3388="","",IF(J3388="","",+J3388-H3388))</f>
        <v>#REF!</v>
      </c>
      <c r="G3388" s="662" t="e">
        <f aca="false">IF(A3388="","",IF(E3388="","",ROUND(+E3388*((1+B3388)^(1/12)-1),2)))</f>
        <v>#REF!</v>
      </c>
      <c r="H3388" s="662" t="e">
        <f aca="false">IF(A3388="","",IF(E3388="","",ROUND(+E3388*((1+D3388)^(1/12)-1),2)))</f>
        <v>#REF!</v>
      </c>
      <c r="I3388" s="662" t="e">
        <f aca="false">IF(A3388="","",+G3388-H3388)</f>
        <v>#REF!</v>
      </c>
      <c r="J3388" s="662" t="e">
        <f aca="false">IF(A3388="","",IF(#REF!="","",PMT((1+D3388)^(1/12)-1,(#REF!*12)-A3388+1,-E3388)))</f>
        <v>#REF!</v>
      </c>
    </row>
    <row r="3389" customFormat="false" ht="14.25" hidden="false" customHeight="false" outlineLevel="0" collapsed="false">
      <c r="A3389" s="660" t="e">
        <f aca="false">IF(A3388="","",IF(A3388=#REF!*12,"",+A3388+1))</f>
        <v>#REF!</v>
      </c>
      <c r="B3389" s="661" t="e">
        <f aca="false">IF(A3389="","",+B3388)</f>
        <v>#REF!</v>
      </c>
      <c r="C3389" s="661" t="e">
        <f aca="false">IF(A3389="","",IF(#REF!+'Plano Prestação Mensal Proposta'!A3389&gt;120,0,ROUND(IF(B3389&gt;0.045,(0.045*0.5),(0.5)*B3389),7)))</f>
        <v>#REF!</v>
      </c>
      <c r="D3389" s="661" t="e">
        <f aca="false">IF(A3389="","",+B3389-C3389)</f>
        <v>#REF!</v>
      </c>
      <c r="E3389" s="662" t="e">
        <f aca="false">IF(A3389="","",IF(F3388="","",+E3388-F3388))</f>
        <v>#REF!</v>
      </c>
      <c r="F3389" s="662" t="e">
        <f aca="false">IF(A3389="","",IF(J3389="","",+J3389-H3389))</f>
        <v>#REF!</v>
      </c>
      <c r="G3389" s="662" t="e">
        <f aca="false">IF(A3389="","",IF(E3389="","",ROUND(+E3389*((1+B3389)^(1/12)-1),2)))</f>
        <v>#REF!</v>
      </c>
      <c r="H3389" s="662" t="e">
        <f aca="false">IF(A3389="","",IF(E3389="","",ROUND(+E3389*((1+D3389)^(1/12)-1),2)))</f>
        <v>#REF!</v>
      </c>
      <c r="I3389" s="662" t="e">
        <f aca="false">IF(A3389="","",+G3389-H3389)</f>
        <v>#REF!</v>
      </c>
      <c r="J3389" s="662" t="e">
        <f aca="false">IF(A3389="","",IF(#REF!="","",PMT((1+D3389)^(1/12)-1,(#REF!*12)-A3389+1,-E3389)))</f>
        <v>#REF!</v>
      </c>
    </row>
    <row r="3390" customFormat="false" ht="14.25" hidden="false" customHeight="false" outlineLevel="0" collapsed="false">
      <c r="A3390" s="660" t="e">
        <f aca="false">IF(A3389="","",IF(A3389=#REF!*12,"",+A3389+1))</f>
        <v>#REF!</v>
      </c>
      <c r="B3390" s="661" t="e">
        <f aca="false">IF(A3390="","",+B3389)</f>
        <v>#REF!</v>
      </c>
      <c r="C3390" s="661" t="e">
        <f aca="false">IF(A3390="","",IF(#REF!+'Plano Prestação Mensal Proposta'!A3390&gt;120,0,ROUND(IF(B3390&gt;0.045,(0.045*0.5),(0.5)*B3390),7)))</f>
        <v>#REF!</v>
      </c>
      <c r="D3390" s="661" t="e">
        <f aca="false">IF(A3390="","",+B3390-C3390)</f>
        <v>#REF!</v>
      </c>
      <c r="E3390" s="662" t="e">
        <f aca="false">IF(A3390="","",IF(F3389="","",+E3389-F3389))</f>
        <v>#REF!</v>
      </c>
      <c r="F3390" s="662" t="e">
        <f aca="false">IF(A3390="","",IF(J3390="","",+J3390-H3390))</f>
        <v>#REF!</v>
      </c>
      <c r="G3390" s="662" t="e">
        <f aca="false">IF(A3390="","",IF(E3390="","",ROUND(+E3390*((1+B3390)^(1/12)-1),2)))</f>
        <v>#REF!</v>
      </c>
      <c r="H3390" s="662" t="e">
        <f aca="false">IF(A3390="","",IF(E3390="","",ROUND(+E3390*((1+D3390)^(1/12)-1),2)))</f>
        <v>#REF!</v>
      </c>
      <c r="I3390" s="662" t="e">
        <f aca="false">IF(A3390="","",+G3390-H3390)</f>
        <v>#REF!</v>
      </c>
      <c r="J3390" s="662" t="e">
        <f aca="false">IF(A3390="","",IF(#REF!="","",PMT((1+D3390)^(1/12)-1,(#REF!*12)-A3390+1,-E3390)))</f>
        <v>#REF!</v>
      </c>
    </row>
    <row r="3391" customFormat="false" ht="14.25" hidden="false" customHeight="false" outlineLevel="0" collapsed="false">
      <c r="A3391" s="660" t="e">
        <f aca="false">IF(A3390="","",IF(A3390=#REF!*12,"",+A3390+1))</f>
        <v>#REF!</v>
      </c>
      <c r="B3391" s="661" t="e">
        <f aca="false">IF(A3391="","",+B3390)</f>
        <v>#REF!</v>
      </c>
      <c r="C3391" s="661" t="e">
        <f aca="false">IF(A3391="","",IF(#REF!+'Plano Prestação Mensal Proposta'!A3391&gt;120,0,ROUND(IF(B3391&gt;0.045,(0.045*0.5),(0.5)*B3391),7)))</f>
        <v>#REF!</v>
      </c>
      <c r="D3391" s="661" t="e">
        <f aca="false">IF(A3391="","",+B3391-C3391)</f>
        <v>#REF!</v>
      </c>
      <c r="E3391" s="662" t="e">
        <f aca="false">IF(A3391="","",IF(F3390="","",+E3390-F3390))</f>
        <v>#REF!</v>
      </c>
      <c r="F3391" s="662" t="e">
        <f aca="false">IF(A3391="","",IF(J3391="","",+J3391-H3391))</f>
        <v>#REF!</v>
      </c>
      <c r="G3391" s="662" t="e">
        <f aca="false">IF(A3391="","",IF(E3391="","",ROUND(+E3391*((1+B3391)^(1/12)-1),2)))</f>
        <v>#REF!</v>
      </c>
      <c r="H3391" s="662" t="e">
        <f aca="false">IF(A3391="","",IF(E3391="","",ROUND(+E3391*((1+D3391)^(1/12)-1),2)))</f>
        <v>#REF!</v>
      </c>
      <c r="I3391" s="662" t="e">
        <f aca="false">IF(A3391="","",+G3391-H3391)</f>
        <v>#REF!</v>
      </c>
      <c r="J3391" s="662" t="e">
        <f aca="false">IF(A3391="","",IF(#REF!="","",PMT((1+D3391)^(1/12)-1,(#REF!*12)-A3391+1,-E3391)))</f>
        <v>#REF!</v>
      </c>
    </row>
    <row r="3392" customFormat="false" ht="14.25" hidden="false" customHeight="false" outlineLevel="0" collapsed="false">
      <c r="A3392" s="660" t="e">
        <f aca="false">IF(A3391="","",IF(A3391=#REF!*12,"",+A3391+1))</f>
        <v>#REF!</v>
      </c>
      <c r="B3392" s="661" t="e">
        <f aca="false">IF(A3392="","",+B3391)</f>
        <v>#REF!</v>
      </c>
      <c r="C3392" s="661" t="e">
        <f aca="false">IF(A3392="","",IF(#REF!+'Plano Prestação Mensal Proposta'!A3392&gt;120,0,ROUND(IF(B3392&gt;0.045,(0.045*0.5),(0.5)*B3392),7)))</f>
        <v>#REF!</v>
      </c>
      <c r="D3392" s="661" t="e">
        <f aca="false">IF(A3392="","",+B3392-C3392)</f>
        <v>#REF!</v>
      </c>
      <c r="E3392" s="662" t="e">
        <f aca="false">IF(A3392="","",IF(F3391="","",+E3391-F3391))</f>
        <v>#REF!</v>
      </c>
      <c r="F3392" s="662" t="e">
        <f aca="false">IF(A3392="","",IF(J3392="","",+J3392-H3392))</f>
        <v>#REF!</v>
      </c>
      <c r="G3392" s="662" t="e">
        <f aca="false">IF(A3392="","",IF(E3392="","",ROUND(+E3392*((1+B3392)^(1/12)-1),2)))</f>
        <v>#REF!</v>
      </c>
      <c r="H3392" s="662" t="e">
        <f aca="false">IF(A3392="","",IF(E3392="","",ROUND(+E3392*((1+D3392)^(1/12)-1),2)))</f>
        <v>#REF!</v>
      </c>
      <c r="I3392" s="662" t="e">
        <f aca="false">IF(A3392="","",+G3392-H3392)</f>
        <v>#REF!</v>
      </c>
      <c r="J3392" s="662" t="e">
        <f aca="false">IF(A3392="","",IF(#REF!="","",PMT((1+D3392)^(1/12)-1,(#REF!*12)-A3392+1,-E3392)))</f>
        <v>#REF!</v>
      </c>
    </row>
    <row r="3393" customFormat="false" ht="14.25" hidden="false" customHeight="false" outlineLevel="0" collapsed="false">
      <c r="A3393" s="660" t="e">
        <f aca="false">IF(A3392="","",IF(A3392=#REF!*12,"",+A3392+1))</f>
        <v>#REF!</v>
      </c>
      <c r="B3393" s="661" t="e">
        <f aca="false">IF(A3393="","",+B3392)</f>
        <v>#REF!</v>
      </c>
      <c r="C3393" s="661" t="e">
        <f aca="false">IF(A3393="","",IF(#REF!+'Plano Prestação Mensal Proposta'!A3393&gt;120,0,ROUND(IF(B3393&gt;0.045,(0.045*0.5),(0.5)*B3393),7)))</f>
        <v>#REF!</v>
      </c>
      <c r="D3393" s="661" t="e">
        <f aca="false">IF(A3393="","",+B3393-C3393)</f>
        <v>#REF!</v>
      </c>
      <c r="E3393" s="662" t="e">
        <f aca="false">IF(A3393="","",IF(F3392="","",+E3392-F3392))</f>
        <v>#REF!</v>
      </c>
      <c r="F3393" s="662" t="e">
        <f aca="false">IF(A3393="","",IF(J3393="","",+J3393-H3393))</f>
        <v>#REF!</v>
      </c>
      <c r="G3393" s="662" t="e">
        <f aca="false">IF(A3393="","",IF(E3393="","",ROUND(+E3393*((1+B3393)^(1/12)-1),2)))</f>
        <v>#REF!</v>
      </c>
      <c r="H3393" s="662" t="e">
        <f aca="false">IF(A3393="","",IF(E3393="","",ROUND(+E3393*((1+D3393)^(1/12)-1),2)))</f>
        <v>#REF!</v>
      </c>
      <c r="I3393" s="662" t="e">
        <f aca="false">IF(A3393="","",+G3393-H3393)</f>
        <v>#REF!</v>
      </c>
      <c r="J3393" s="662" t="e">
        <f aca="false">IF(A3393="","",IF(#REF!="","",PMT((1+D3393)^(1/12)-1,(#REF!*12)-A3393+1,-E3393)))</f>
        <v>#REF!</v>
      </c>
    </row>
    <row r="3394" customFormat="false" ht="14.25" hidden="false" customHeight="false" outlineLevel="0" collapsed="false">
      <c r="A3394" s="660" t="e">
        <f aca="false">IF(A3393="","",IF(A3393=#REF!*12,"",+A3393+1))</f>
        <v>#REF!</v>
      </c>
      <c r="B3394" s="661" t="e">
        <f aca="false">IF(A3394="","",+B3393)</f>
        <v>#REF!</v>
      </c>
      <c r="C3394" s="661" t="e">
        <f aca="false">IF(A3394="","",IF(#REF!+'Plano Prestação Mensal Proposta'!A3394&gt;120,0,ROUND(IF(B3394&gt;0.045,(0.045*0.5),(0.5)*B3394),7)))</f>
        <v>#REF!</v>
      </c>
      <c r="D3394" s="661" t="e">
        <f aca="false">IF(A3394="","",+B3394-C3394)</f>
        <v>#REF!</v>
      </c>
      <c r="E3394" s="662" t="e">
        <f aca="false">IF(A3394="","",IF(F3393="","",+E3393-F3393))</f>
        <v>#REF!</v>
      </c>
      <c r="F3394" s="662" t="e">
        <f aca="false">IF(A3394="","",IF(J3394="","",+J3394-H3394))</f>
        <v>#REF!</v>
      </c>
      <c r="G3394" s="662" t="e">
        <f aca="false">IF(A3394="","",IF(E3394="","",ROUND(+E3394*((1+B3394)^(1/12)-1),2)))</f>
        <v>#REF!</v>
      </c>
      <c r="H3394" s="662" t="e">
        <f aca="false">IF(A3394="","",IF(E3394="","",ROUND(+E3394*((1+D3394)^(1/12)-1),2)))</f>
        <v>#REF!</v>
      </c>
      <c r="I3394" s="662" t="e">
        <f aca="false">IF(A3394="","",+G3394-H3394)</f>
        <v>#REF!</v>
      </c>
      <c r="J3394" s="662" t="e">
        <f aca="false">IF(A3394="","",IF(#REF!="","",PMT((1+D3394)^(1/12)-1,(#REF!*12)-A3394+1,-E3394)))</f>
        <v>#REF!</v>
      </c>
    </row>
    <row r="3395" customFormat="false" ht="14.25" hidden="false" customHeight="false" outlineLevel="0" collapsed="false">
      <c r="A3395" s="660" t="e">
        <f aca="false">IF(A3394="","",IF(A3394=#REF!*12,"",+A3394+1))</f>
        <v>#REF!</v>
      </c>
      <c r="B3395" s="661" t="e">
        <f aca="false">IF(A3395="","",+B3394)</f>
        <v>#REF!</v>
      </c>
      <c r="C3395" s="661" t="e">
        <f aca="false">IF(A3395="","",IF(#REF!+'Plano Prestação Mensal Proposta'!A3395&gt;120,0,ROUND(IF(B3395&gt;0.045,(0.045*0.5),(0.5)*B3395),7)))</f>
        <v>#REF!</v>
      </c>
      <c r="D3395" s="661" t="e">
        <f aca="false">IF(A3395="","",+B3395-C3395)</f>
        <v>#REF!</v>
      </c>
      <c r="E3395" s="662" t="e">
        <f aca="false">IF(A3395="","",IF(F3394="","",+E3394-F3394))</f>
        <v>#REF!</v>
      </c>
      <c r="F3395" s="662" t="e">
        <f aca="false">IF(A3395="","",IF(J3395="","",+J3395-H3395))</f>
        <v>#REF!</v>
      </c>
      <c r="G3395" s="662" t="e">
        <f aca="false">IF(A3395="","",IF(E3395="","",ROUND(+E3395*((1+B3395)^(1/12)-1),2)))</f>
        <v>#REF!</v>
      </c>
      <c r="H3395" s="662" t="e">
        <f aca="false">IF(A3395="","",IF(E3395="","",ROUND(+E3395*((1+D3395)^(1/12)-1),2)))</f>
        <v>#REF!</v>
      </c>
      <c r="I3395" s="662" t="e">
        <f aca="false">IF(A3395="","",+G3395-H3395)</f>
        <v>#REF!</v>
      </c>
      <c r="J3395" s="662" t="e">
        <f aca="false">IF(A3395="","",IF(#REF!="","",PMT((1+D3395)^(1/12)-1,(#REF!*12)-A3395+1,-E3395)))</f>
        <v>#REF!</v>
      </c>
    </row>
    <row r="3396" customFormat="false" ht="14.25" hidden="false" customHeight="false" outlineLevel="0" collapsed="false">
      <c r="A3396" s="660" t="e">
        <f aca="false">IF(A3395="","",IF(A3395=#REF!*12,"",+A3395+1))</f>
        <v>#REF!</v>
      </c>
      <c r="B3396" s="661" t="e">
        <f aca="false">IF(A3396="","",+B3395)</f>
        <v>#REF!</v>
      </c>
      <c r="C3396" s="661" t="e">
        <f aca="false">IF(A3396="","",IF(#REF!+'Plano Prestação Mensal Proposta'!A3396&gt;120,0,ROUND(IF(B3396&gt;0.045,(0.045*0.5),(0.5)*B3396),7)))</f>
        <v>#REF!</v>
      </c>
      <c r="D3396" s="661" t="e">
        <f aca="false">IF(A3396="","",+B3396-C3396)</f>
        <v>#REF!</v>
      </c>
      <c r="E3396" s="662" t="e">
        <f aca="false">IF(A3396="","",IF(F3395="","",+E3395-F3395))</f>
        <v>#REF!</v>
      </c>
      <c r="F3396" s="662" t="e">
        <f aca="false">IF(A3396="","",IF(J3396="","",+J3396-H3396))</f>
        <v>#REF!</v>
      </c>
      <c r="G3396" s="662" t="e">
        <f aca="false">IF(A3396="","",IF(E3396="","",ROUND(+E3396*((1+B3396)^(1/12)-1),2)))</f>
        <v>#REF!</v>
      </c>
      <c r="H3396" s="662" t="e">
        <f aca="false">IF(A3396="","",IF(E3396="","",ROUND(+E3396*((1+D3396)^(1/12)-1),2)))</f>
        <v>#REF!</v>
      </c>
      <c r="I3396" s="662" t="e">
        <f aca="false">IF(A3396="","",+G3396-H3396)</f>
        <v>#REF!</v>
      </c>
      <c r="J3396" s="662" t="e">
        <f aca="false">IF(A3396="","",IF(#REF!="","",PMT((1+D3396)^(1/12)-1,(#REF!*12)-A3396+1,-E3396)))</f>
        <v>#REF!</v>
      </c>
    </row>
    <row r="3397" customFormat="false" ht="14.25" hidden="false" customHeight="false" outlineLevel="0" collapsed="false">
      <c r="A3397" s="660" t="e">
        <f aca="false">IF(A3396="","",IF(A3396=#REF!*12,"",+A3396+1))</f>
        <v>#REF!</v>
      </c>
      <c r="B3397" s="661" t="e">
        <f aca="false">IF(A3397="","",+B3396)</f>
        <v>#REF!</v>
      </c>
      <c r="C3397" s="661" t="e">
        <f aca="false">IF(A3397="","",IF(#REF!+'Plano Prestação Mensal Proposta'!A3397&gt;120,0,ROUND(IF(B3397&gt;0.045,(0.045*0.5),(0.5)*B3397),7)))</f>
        <v>#REF!</v>
      </c>
      <c r="D3397" s="661" t="e">
        <f aca="false">IF(A3397="","",+B3397-C3397)</f>
        <v>#REF!</v>
      </c>
      <c r="E3397" s="662" t="e">
        <f aca="false">IF(A3397="","",IF(F3396="","",+E3396-F3396))</f>
        <v>#REF!</v>
      </c>
      <c r="F3397" s="662" t="e">
        <f aca="false">IF(A3397="","",IF(J3397="","",+J3397-H3397))</f>
        <v>#REF!</v>
      </c>
      <c r="G3397" s="662" t="e">
        <f aca="false">IF(A3397="","",IF(E3397="","",ROUND(+E3397*((1+B3397)^(1/12)-1),2)))</f>
        <v>#REF!</v>
      </c>
      <c r="H3397" s="662" t="e">
        <f aca="false">IF(A3397="","",IF(E3397="","",ROUND(+E3397*((1+D3397)^(1/12)-1),2)))</f>
        <v>#REF!</v>
      </c>
      <c r="I3397" s="662" t="e">
        <f aca="false">IF(A3397="","",+G3397-H3397)</f>
        <v>#REF!</v>
      </c>
      <c r="J3397" s="662" t="e">
        <f aca="false">IF(A3397="","",IF(#REF!="","",PMT((1+D3397)^(1/12)-1,(#REF!*12)-A3397+1,-E3397)))</f>
        <v>#REF!</v>
      </c>
    </row>
    <row r="3398" customFormat="false" ht="14.25" hidden="false" customHeight="false" outlineLevel="0" collapsed="false">
      <c r="A3398" s="660" t="e">
        <f aca="false">IF(A3397="","",IF(A3397=#REF!*12,"",+A3397+1))</f>
        <v>#REF!</v>
      </c>
      <c r="B3398" s="661" t="e">
        <f aca="false">IF(A3398="","",+B3397)</f>
        <v>#REF!</v>
      </c>
      <c r="C3398" s="661" t="e">
        <f aca="false">IF(A3398="","",IF(#REF!+'Plano Prestação Mensal Proposta'!A3398&gt;120,0,ROUND(IF(B3398&gt;0.045,(0.045*0.5),(0.5)*B3398),7)))</f>
        <v>#REF!</v>
      </c>
      <c r="D3398" s="661" t="e">
        <f aca="false">IF(A3398="","",+B3398-C3398)</f>
        <v>#REF!</v>
      </c>
      <c r="E3398" s="662" t="e">
        <f aca="false">IF(A3398="","",IF(F3397="","",+E3397-F3397))</f>
        <v>#REF!</v>
      </c>
      <c r="F3398" s="662" t="e">
        <f aca="false">IF(A3398="","",IF(J3398="","",+J3398-H3398))</f>
        <v>#REF!</v>
      </c>
      <c r="G3398" s="662" t="e">
        <f aca="false">IF(A3398="","",IF(E3398="","",ROUND(+E3398*((1+B3398)^(1/12)-1),2)))</f>
        <v>#REF!</v>
      </c>
      <c r="H3398" s="662" t="e">
        <f aca="false">IF(A3398="","",IF(E3398="","",ROUND(+E3398*((1+D3398)^(1/12)-1),2)))</f>
        <v>#REF!</v>
      </c>
      <c r="I3398" s="662" t="e">
        <f aca="false">IF(A3398="","",+G3398-H3398)</f>
        <v>#REF!</v>
      </c>
      <c r="J3398" s="662" t="e">
        <f aca="false">IF(A3398="","",IF(#REF!="","",PMT((1+D3398)^(1/12)-1,(#REF!*12)-A3398+1,-E3398)))</f>
        <v>#REF!</v>
      </c>
    </row>
    <row r="3399" customFormat="false" ht="14.25" hidden="false" customHeight="false" outlineLevel="0" collapsed="false">
      <c r="A3399" s="660" t="e">
        <f aca="false">IF(A3398="","",IF(A3398=#REF!*12,"",+A3398+1))</f>
        <v>#REF!</v>
      </c>
      <c r="B3399" s="661" t="e">
        <f aca="false">IF(A3399="","",+B3398)</f>
        <v>#REF!</v>
      </c>
      <c r="C3399" s="661" t="e">
        <f aca="false">IF(A3399="","",IF(#REF!+'Plano Prestação Mensal Proposta'!A3399&gt;120,0,ROUND(IF(B3399&gt;0.045,(0.045*0.5),(0.5)*B3399),7)))</f>
        <v>#REF!</v>
      </c>
      <c r="D3399" s="661" t="e">
        <f aca="false">IF(A3399="","",+B3399-C3399)</f>
        <v>#REF!</v>
      </c>
      <c r="E3399" s="662" t="e">
        <f aca="false">IF(A3399="","",IF(F3398="","",+E3398-F3398))</f>
        <v>#REF!</v>
      </c>
      <c r="F3399" s="662" t="e">
        <f aca="false">IF(A3399="","",IF(J3399="","",+J3399-H3399))</f>
        <v>#REF!</v>
      </c>
      <c r="G3399" s="662" t="e">
        <f aca="false">IF(A3399="","",IF(E3399="","",ROUND(+E3399*((1+B3399)^(1/12)-1),2)))</f>
        <v>#REF!</v>
      </c>
      <c r="H3399" s="662" t="e">
        <f aca="false">IF(A3399="","",IF(E3399="","",ROUND(+E3399*((1+D3399)^(1/12)-1),2)))</f>
        <v>#REF!</v>
      </c>
      <c r="I3399" s="662" t="e">
        <f aca="false">IF(A3399="","",+G3399-H3399)</f>
        <v>#REF!</v>
      </c>
      <c r="J3399" s="662" t="e">
        <f aca="false">IF(A3399="","",IF(#REF!="","",PMT((1+D3399)^(1/12)-1,(#REF!*12)-A3399+1,-E3399)))</f>
        <v>#REF!</v>
      </c>
    </row>
    <row r="3400" customFormat="false" ht="14.25" hidden="false" customHeight="false" outlineLevel="0" collapsed="false">
      <c r="A3400" s="660" t="e">
        <f aca="false">IF(A3399="","",IF(A3399=#REF!*12,"",+A3399+1))</f>
        <v>#REF!</v>
      </c>
      <c r="B3400" s="661" t="e">
        <f aca="false">IF(A3400="","",+B3399)</f>
        <v>#REF!</v>
      </c>
      <c r="C3400" s="661" t="e">
        <f aca="false">IF(A3400="","",IF(#REF!+'Plano Prestação Mensal Proposta'!A3400&gt;120,0,ROUND(IF(B3400&gt;0.045,(0.045*0.5),(0.5)*B3400),7)))</f>
        <v>#REF!</v>
      </c>
      <c r="D3400" s="661" t="e">
        <f aca="false">IF(A3400="","",+B3400-C3400)</f>
        <v>#REF!</v>
      </c>
      <c r="E3400" s="662" t="e">
        <f aca="false">IF(A3400="","",IF(F3399="","",+E3399-F3399))</f>
        <v>#REF!</v>
      </c>
      <c r="F3400" s="662" t="e">
        <f aca="false">IF(A3400="","",IF(J3400="","",+J3400-H3400))</f>
        <v>#REF!</v>
      </c>
      <c r="G3400" s="662" t="e">
        <f aca="false">IF(A3400="","",IF(E3400="","",ROUND(+E3400*((1+B3400)^(1/12)-1),2)))</f>
        <v>#REF!</v>
      </c>
      <c r="H3400" s="662" t="e">
        <f aca="false">IF(A3400="","",IF(E3400="","",ROUND(+E3400*((1+D3400)^(1/12)-1),2)))</f>
        <v>#REF!</v>
      </c>
      <c r="I3400" s="662" t="e">
        <f aca="false">IF(A3400="","",+G3400-H3400)</f>
        <v>#REF!</v>
      </c>
      <c r="J3400" s="662" t="e">
        <f aca="false">IF(A3400="","",IF(#REF!="","",PMT((1+D3400)^(1/12)-1,(#REF!*12)-A3400+1,-E3400)))</f>
        <v>#REF!</v>
      </c>
    </row>
    <row r="3401" customFormat="false" ht="14.25" hidden="false" customHeight="false" outlineLevel="0" collapsed="false">
      <c r="A3401" s="660" t="e">
        <f aca="false">IF(A3400="","",IF(A3400=#REF!*12,"",+A3400+1))</f>
        <v>#REF!</v>
      </c>
      <c r="B3401" s="661" t="e">
        <f aca="false">IF(A3401="","",+B3400)</f>
        <v>#REF!</v>
      </c>
      <c r="C3401" s="661" t="e">
        <f aca="false">IF(A3401="","",IF(#REF!+'Plano Prestação Mensal Proposta'!A3401&gt;120,0,ROUND(IF(B3401&gt;0.045,(0.045*0.5),(0.5)*B3401),7)))</f>
        <v>#REF!</v>
      </c>
      <c r="D3401" s="661" t="e">
        <f aca="false">IF(A3401="","",+B3401-C3401)</f>
        <v>#REF!</v>
      </c>
      <c r="E3401" s="662" t="e">
        <f aca="false">IF(A3401="","",IF(F3400="","",+E3400-F3400))</f>
        <v>#REF!</v>
      </c>
      <c r="F3401" s="662" t="e">
        <f aca="false">IF(A3401="","",IF(J3401="","",+J3401-H3401))</f>
        <v>#REF!</v>
      </c>
      <c r="G3401" s="662" t="e">
        <f aca="false">IF(A3401="","",IF(E3401="","",ROUND(+E3401*((1+B3401)^(1/12)-1),2)))</f>
        <v>#REF!</v>
      </c>
      <c r="H3401" s="662" t="e">
        <f aca="false">IF(A3401="","",IF(E3401="","",ROUND(+E3401*((1+D3401)^(1/12)-1),2)))</f>
        <v>#REF!</v>
      </c>
      <c r="I3401" s="662" t="e">
        <f aca="false">IF(A3401="","",+G3401-H3401)</f>
        <v>#REF!</v>
      </c>
      <c r="J3401" s="662" t="e">
        <f aca="false">IF(A3401="","",IF(#REF!="","",PMT((1+D3401)^(1/12)-1,(#REF!*12)-A3401+1,-E3401)))</f>
        <v>#REF!</v>
      </c>
    </row>
    <row r="3402" customFormat="false" ht="14.25" hidden="false" customHeight="false" outlineLevel="0" collapsed="false">
      <c r="A3402" s="660" t="e">
        <f aca="false">IF(A3401="","",IF(A3401=#REF!*12,"",+A3401+1))</f>
        <v>#REF!</v>
      </c>
      <c r="B3402" s="661" t="e">
        <f aca="false">IF(A3402="","",+B3401)</f>
        <v>#REF!</v>
      </c>
      <c r="C3402" s="661" t="e">
        <f aca="false">IF(A3402="","",IF(#REF!+'Plano Prestação Mensal Proposta'!A3402&gt;120,0,ROUND(IF(B3402&gt;0.045,(0.045*0.5),(0.5)*B3402),7)))</f>
        <v>#REF!</v>
      </c>
      <c r="D3402" s="661" t="e">
        <f aca="false">IF(A3402="","",+B3402-C3402)</f>
        <v>#REF!</v>
      </c>
      <c r="E3402" s="662" t="e">
        <f aca="false">IF(A3402="","",IF(F3401="","",+E3401-F3401))</f>
        <v>#REF!</v>
      </c>
      <c r="F3402" s="662" t="e">
        <f aca="false">IF(A3402="","",IF(J3402="","",+J3402-H3402))</f>
        <v>#REF!</v>
      </c>
      <c r="G3402" s="662" t="e">
        <f aca="false">IF(A3402="","",IF(E3402="","",ROUND(+E3402*((1+B3402)^(1/12)-1),2)))</f>
        <v>#REF!</v>
      </c>
      <c r="H3402" s="662" t="e">
        <f aca="false">IF(A3402="","",IF(E3402="","",ROUND(+E3402*((1+D3402)^(1/12)-1),2)))</f>
        <v>#REF!</v>
      </c>
      <c r="I3402" s="662" t="e">
        <f aca="false">IF(A3402="","",+G3402-H3402)</f>
        <v>#REF!</v>
      </c>
      <c r="J3402" s="662" t="e">
        <f aca="false">IF(A3402="","",IF(#REF!="","",PMT((1+D3402)^(1/12)-1,(#REF!*12)-A3402+1,-E3402)))</f>
        <v>#REF!</v>
      </c>
    </row>
    <row r="3403" customFormat="false" ht="14.25" hidden="false" customHeight="false" outlineLevel="0" collapsed="false">
      <c r="A3403" s="660" t="e">
        <f aca="false">IF(A3402="","",IF(A3402=#REF!*12,"",+A3402+1))</f>
        <v>#REF!</v>
      </c>
      <c r="B3403" s="661" t="e">
        <f aca="false">IF(A3403="","",+B3402)</f>
        <v>#REF!</v>
      </c>
      <c r="C3403" s="661" t="e">
        <f aca="false">IF(A3403="","",IF(#REF!+'Plano Prestação Mensal Proposta'!A3403&gt;120,0,ROUND(IF(B3403&gt;0.045,(0.045*0.5),(0.5)*B3403),7)))</f>
        <v>#REF!</v>
      </c>
      <c r="D3403" s="661" t="e">
        <f aca="false">IF(A3403="","",+B3403-C3403)</f>
        <v>#REF!</v>
      </c>
      <c r="E3403" s="662" t="e">
        <f aca="false">IF(A3403="","",IF(F3402="","",+E3402-F3402))</f>
        <v>#REF!</v>
      </c>
      <c r="F3403" s="662" t="e">
        <f aca="false">IF(A3403="","",IF(J3403="","",+J3403-H3403))</f>
        <v>#REF!</v>
      </c>
      <c r="G3403" s="662" t="e">
        <f aca="false">IF(A3403="","",IF(E3403="","",ROUND(+E3403*((1+B3403)^(1/12)-1),2)))</f>
        <v>#REF!</v>
      </c>
      <c r="H3403" s="662" t="e">
        <f aca="false">IF(A3403="","",IF(E3403="","",ROUND(+E3403*((1+D3403)^(1/12)-1),2)))</f>
        <v>#REF!</v>
      </c>
      <c r="I3403" s="662" t="e">
        <f aca="false">IF(A3403="","",+G3403-H3403)</f>
        <v>#REF!</v>
      </c>
      <c r="J3403" s="662" t="e">
        <f aca="false">IF(A3403="","",IF(#REF!="","",PMT((1+D3403)^(1/12)-1,(#REF!*12)-A3403+1,-E3403)))</f>
        <v>#REF!</v>
      </c>
    </row>
    <row r="3404" customFormat="false" ht="14.25" hidden="false" customHeight="false" outlineLevel="0" collapsed="false">
      <c r="A3404" s="660" t="e">
        <f aca="false">IF(A3403="","",IF(A3403=#REF!*12,"",+A3403+1))</f>
        <v>#REF!</v>
      </c>
      <c r="B3404" s="661" t="e">
        <f aca="false">IF(A3404="","",+B3403)</f>
        <v>#REF!</v>
      </c>
      <c r="C3404" s="661" t="e">
        <f aca="false">IF(A3404="","",IF(#REF!+'Plano Prestação Mensal Proposta'!A3404&gt;120,0,ROUND(IF(B3404&gt;0.045,(0.045*0.5),(0.5)*B3404),7)))</f>
        <v>#REF!</v>
      </c>
      <c r="D3404" s="661" t="e">
        <f aca="false">IF(A3404="","",+B3404-C3404)</f>
        <v>#REF!</v>
      </c>
      <c r="E3404" s="662" t="e">
        <f aca="false">IF(A3404="","",IF(F3403="","",+E3403-F3403))</f>
        <v>#REF!</v>
      </c>
      <c r="F3404" s="662" t="e">
        <f aca="false">IF(A3404="","",IF(J3404="","",+J3404-H3404))</f>
        <v>#REF!</v>
      </c>
      <c r="G3404" s="662" t="e">
        <f aca="false">IF(A3404="","",IF(E3404="","",ROUND(+E3404*((1+B3404)^(1/12)-1),2)))</f>
        <v>#REF!</v>
      </c>
      <c r="H3404" s="662" t="e">
        <f aca="false">IF(A3404="","",IF(E3404="","",ROUND(+E3404*((1+D3404)^(1/12)-1),2)))</f>
        <v>#REF!</v>
      </c>
      <c r="I3404" s="662" t="e">
        <f aca="false">IF(A3404="","",+G3404-H3404)</f>
        <v>#REF!</v>
      </c>
      <c r="J3404" s="662" t="e">
        <f aca="false">IF(A3404="","",IF(#REF!="","",PMT((1+D3404)^(1/12)-1,(#REF!*12)-A3404+1,-E3404)))</f>
        <v>#REF!</v>
      </c>
    </row>
    <row r="3405" customFormat="false" ht="14.25" hidden="false" customHeight="false" outlineLevel="0" collapsed="false">
      <c r="A3405" s="660" t="e">
        <f aca="false">IF(A3404="","",IF(A3404=#REF!*12,"",+A3404+1))</f>
        <v>#REF!</v>
      </c>
      <c r="B3405" s="661" t="e">
        <f aca="false">IF(A3405="","",+B3404)</f>
        <v>#REF!</v>
      </c>
      <c r="C3405" s="661" t="e">
        <f aca="false">IF(A3405="","",IF(#REF!+'Plano Prestação Mensal Proposta'!A3405&gt;120,0,ROUND(IF(B3405&gt;0.045,(0.045*0.5),(0.5)*B3405),7)))</f>
        <v>#REF!</v>
      </c>
      <c r="D3405" s="661" t="e">
        <f aca="false">IF(A3405="","",+B3405-C3405)</f>
        <v>#REF!</v>
      </c>
      <c r="E3405" s="662" t="e">
        <f aca="false">IF(A3405="","",IF(F3404="","",+E3404-F3404))</f>
        <v>#REF!</v>
      </c>
      <c r="F3405" s="662" t="e">
        <f aca="false">IF(A3405="","",IF(J3405="","",+J3405-H3405))</f>
        <v>#REF!</v>
      </c>
      <c r="G3405" s="662" t="e">
        <f aca="false">IF(A3405="","",IF(E3405="","",ROUND(+E3405*((1+B3405)^(1/12)-1),2)))</f>
        <v>#REF!</v>
      </c>
      <c r="H3405" s="662" t="e">
        <f aca="false">IF(A3405="","",IF(E3405="","",ROUND(+E3405*((1+D3405)^(1/12)-1),2)))</f>
        <v>#REF!</v>
      </c>
      <c r="I3405" s="662" t="e">
        <f aca="false">IF(A3405="","",+G3405-H3405)</f>
        <v>#REF!</v>
      </c>
      <c r="J3405" s="662" t="e">
        <f aca="false">IF(A3405="","",IF(#REF!="","",PMT((1+D3405)^(1/12)-1,(#REF!*12)-A3405+1,-E3405)))</f>
        <v>#REF!</v>
      </c>
    </row>
    <row r="3406" customFormat="false" ht="14.25" hidden="false" customHeight="false" outlineLevel="0" collapsed="false">
      <c r="A3406" s="660" t="e">
        <f aca="false">IF(A3405="","",IF(A3405=#REF!*12,"",+A3405+1))</f>
        <v>#REF!</v>
      </c>
      <c r="B3406" s="661" t="e">
        <f aca="false">IF(A3406="","",+B3405)</f>
        <v>#REF!</v>
      </c>
      <c r="C3406" s="661" t="e">
        <f aca="false">IF(A3406="","",IF(#REF!+'Plano Prestação Mensal Proposta'!A3406&gt;120,0,ROUND(IF(B3406&gt;0.045,(0.045*0.5),(0.5)*B3406),7)))</f>
        <v>#REF!</v>
      </c>
      <c r="D3406" s="661" t="e">
        <f aca="false">IF(A3406="","",+B3406-C3406)</f>
        <v>#REF!</v>
      </c>
      <c r="E3406" s="662" t="e">
        <f aca="false">IF(A3406="","",IF(F3405="","",+E3405-F3405))</f>
        <v>#REF!</v>
      </c>
      <c r="F3406" s="662" t="e">
        <f aca="false">IF(A3406="","",IF(J3406="","",+J3406-H3406))</f>
        <v>#REF!</v>
      </c>
      <c r="G3406" s="662" t="e">
        <f aca="false">IF(A3406="","",IF(E3406="","",ROUND(+E3406*((1+B3406)^(1/12)-1),2)))</f>
        <v>#REF!</v>
      </c>
      <c r="H3406" s="662" t="e">
        <f aca="false">IF(A3406="","",IF(E3406="","",ROUND(+E3406*((1+D3406)^(1/12)-1),2)))</f>
        <v>#REF!</v>
      </c>
      <c r="I3406" s="662" t="e">
        <f aca="false">IF(A3406="","",+G3406-H3406)</f>
        <v>#REF!</v>
      </c>
      <c r="J3406" s="662" t="e">
        <f aca="false">IF(A3406="","",IF(#REF!="","",PMT((1+D3406)^(1/12)-1,(#REF!*12)-A3406+1,-E3406)))</f>
        <v>#REF!</v>
      </c>
    </row>
    <row r="3407" customFormat="false" ht="14.25" hidden="false" customHeight="false" outlineLevel="0" collapsed="false">
      <c r="A3407" s="660" t="e">
        <f aca="false">IF(A3406="","",IF(A3406=#REF!*12,"",+A3406+1))</f>
        <v>#REF!</v>
      </c>
      <c r="B3407" s="661" t="e">
        <f aca="false">IF(A3407="","",+B3406)</f>
        <v>#REF!</v>
      </c>
      <c r="C3407" s="661" t="e">
        <f aca="false">IF(A3407="","",IF(#REF!+'Plano Prestação Mensal Proposta'!A3407&gt;120,0,ROUND(IF(B3407&gt;0.045,(0.045*0.5),(0.5)*B3407),7)))</f>
        <v>#REF!</v>
      </c>
      <c r="D3407" s="661" t="e">
        <f aca="false">IF(A3407="","",+B3407-C3407)</f>
        <v>#REF!</v>
      </c>
      <c r="E3407" s="662" t="e">
        <f aca="false">IF(A3407="","",IF(F3406="","",+E3406-F3406))</f>
        <v>#REF!</v>
      </c>
      <c r="F3407" s="662" t="e">
        <f aca="false">IF(A3407="","",IF(J3407="","",+J3407-H3407))</f>
        <v>#REF!</v>
      </c>
      <c r="G3407" s="662" t="e">
        <f aca="false">IF(A3407="","",IF(E3407="","",ROUND(+E3407*((1+B3407)^(1/12)-1),2)))</f>
        <v>#REF!</v>
      </c>
      <c r="H3407" s="662" t="e">
        <f aca="false">IF(A3407="","",IF(E3407="","",ROUND(+E3407*((1+D3407)^(1/12)-1),2)))</f>
        <v>#REF!</v>
      </c>
      <c r="I3407" s="662" t="e">
        <f aca="false">IF(A3407="","",+G3407-H3407)</f>
        <v>#REF!</v>
      </c>
      <c r="J3407" s="662" t="e">
        <f aca="false">IF(A3407="","",IF(#REF!="","",PMT((1+D3407)^(1/12)-1,(#REF!*12)-A3407+1,-E3407)))</f>
        <v>#REF!</v>
      </c>
    </row>
    <row r="3408" customFormat="false" ht="14.25" hidden="false" customHeight="false" outlineLevel="0" collapsed="false">
      <c r="A3408" s="660" t="e">
        <f aca="false">IF(A3407="","",IF(A3407=#REF!*12,"",+A3407+1))</f>
        <v>#REF!</v>
      </c>
      <c r="B3408" s="661" t="e">
        <f aca="false">IF(A3408="","",+B3407)</f>
        <v>#REF!</v>
      </c>
      <c r="C3408" s="661" t="e">
        <f aca="false">IF(A3408="","",IF(#REF!+'Plano Prestação Mensal Proposta'!A3408&gt;120,0,ROUND(IF(B3408&gt;0.045,(0.045*0.5),(0.5)*B3408),7)))</f>
        <v>#REF!</v>
      </c>
      <c r="D3408" s="661" t="e">
        <f aca="false">IF(A3408="","",+B3408-C3408)</f>
        <v>#REF!</v>
      </c>
      <c r="E3408" s="662" t="e">
        <f aca="false">IF(A3408="","",IF(F3407="","",+E3407-F3407))</f>
        <v>#REF!</v>
      </c>
      <c r="F3408" s="662" t="e">
        <f aca="false">IF(A3408="","",IF(J3408="","",+J3408-H3408))</f>
        <v>#REF!</v>
      </c>
      <c r="G3408" s="662" t="e">
        <f aca="false">IF(A3408="","",IF(E3408="","",ROUND(+E3408*((1+B3408)^(1/12)-1),2)))</f>
        <v>#REF!</v>
      </c>
      <c r="H3408" s="662" t="e">
        <f aca="false">IF(A3408="","",IF(E3408="","",ROUND(+E3408*((1+D3408)^(1/12)-1),2)))</f>
        <v>#REF!</v>
      </c>
      <c r="I3408" s="662" t="e">
        <f aca="false">IF(A3408="","",+G3408-H3408)</f>
        <v>#REF!</v>
      </c>
      <c r="J3408" s="662" t="e">
        <f aca="false">IF(A3408="","",IF(#REF!="","",PMT((1+D3408)^(1/12)-1,(#REF!*12)-A3408+1,-E3408)))</f>
        <v>#REF!</v>
      </c>
    </row>
    <row r="3409" customFormat="false" ht="14.25" hidden="false" customHeight="false" outlineLevel="0" collapsed="false">
      <c r="A3409" s="660" t="e">
        <f aca="false">IF(A3408="","",IF(A3408=#REF!*12,"",+A3408+1))</f>
        <v>#REF!</v>
      </c>
      <c r="B3409" s="661" t="e">
        <f aca="false">IF(A3409="","",+B3408)</f>
        <v>#REF!</v>
      </c>
      <c r="C3409" s="661" t="e">
        <f aca="false">IF(A3409="","",IF(#REF!+'Plano Prestação Mensal Proposta'!A3409&gt;120,0,ROUND(IF(B3409&gt;0.045,(0.045*0.5),(0.5)*B3409),7)))</f>
        <v>#REF!</v>
      </c>
      <c r="D3409" s="661" t="e">
        <f aca="false">IF(A3409="","",+B3409-C3409)</f>
        <v>#REF!</v>
      </c>
      <c r="E3409" s="662" t="e">
        <f aca="false">IF(A3409="","",IF(F3408="","",+E3408-F3408))</f>
        <v>#REF!</v>
      </c>
      <c r="F3409" s="662" t="e">
        <f aca="false">IF(A3409="","",IF(J3409="","",+J3409-H3409))</f>
        <v>#REF!</v>
      </c>
      <c r="G3409" s="662" t="e">
        <f aca="false">IF(A3409="","",IF(E3409="","",ROUND(+E3409*((1+B3409)^(1/12)-1),2)))</f>
        <v>#REF!</v>
      </c>
      <c r="H3409" s="662" t="e">
        <f aca="false">IF(A3409="","",IF(E3409="","",ROUND(+E3409*((1+D3409)^(1/12)-1),2)))</f>
        <v>#REF!</v>
      </c>
      <c r="I3409" s="662" t="e">
        <f aca="false">IF(A3409="","",+G3409-H3409)</f>
        <v>#REF!</v>
      </c>
      <c r="J3409" s="662" t="e">
        <f aca="false">IF(A3409="","",IF(#REF!="","",PMT((1+D3409)^(1/12)-1,(#REF!*12)-A3409+1,-E3409)))</f>
        <v>#REF!</v>
      </c>
    </row>
    <row r="3410" customFormat="false" ht="14.25" hidden="false" customHeight="false" outlineLevel="0" collapsed="false">
      <c r="A3410" s="660" t="e">
        <f aca="false">IF(A3409="","",IF(A3409=#REF!*12,"",+A3409+1))</f>
        <v>#REF!</v>
      </c>
      <c r="B3410" s="661" t="e">
        <f aca="false">IF(A3410="","",+B3409)</f>
        <v>#REF!</v>
      </c>
      <c r="C3410" s="661" t="e">
        <f aca="false">IF(A3410="","",IF(#REF!+'Plano Prestação Mensal Proposta'!A3410&gt;120,0,ROUND(IF(B3410&gt;0.045,(0.045*0.5),(0.5)*B3410),7)))</f>
        <v>#REF!</v>
      </c>
      <c r="D3410" s="661" t="e">
        <f aca="false">IF(A3410="","",+B3410-C3410)</f>
        <v>#REF!</v>
      </c>
      <c r="E3410" s="662" t="e">
        <f aca="false">IF(A3410="","",IF(F3409="","",+E3409-F3409))</f>
        <v>#REF!</v>
      </c>
      <c r="F3410" s="662" t="e">
        <f aca="false">IF(A3410="","",IF(J3410="","",+J3410-H3410))</f>
        <v>#REF!</v>
      </c>
      <c r="G3410" s="662" t="e">
        <f aca="false">IF(A3410="","",IF(E3410="","",ROUND(+E3410*((1+B3410)^(1/12)-1),2)))</f>
        <v>#REF!</v>
      </c>
      <c r="H3410" s="662" t="e">
        <f aca="false">IF(A3410="","",IF(E3410="","",ROUND(+E3410*((1+D3410)^(1/12)-1),2)))</f>
        <v>#REF!</v>
      </c>
      <c r="I3410" s="662" t="e">
        <f aca="false">IF(A3410="","",+G3410-H3410)</f>
        <v>#REF!</v>
      </c>
      <c r="J3410" s="662" t="e">
        <f aca="false">IF(A3410="","",IF(#REF!="","",PMT((1+D3410)^(1/12)-1,(#REF!*12)-A3410+1,-E3410)))</f>
        <v>#REF!</v>
      </c>
    </row>
    <row r="3411" customFormat="false" ht="14.25" hidden="false" customHeight="false" outlineLevel="0" collapsed="false">
      <c r="A3411" s="660" t="e">
        <f aca="false">IF(A3410="","",IF(A3410=#REF!*12,"",+A3410+1))</f>
        <v>#REF!</v>
      </c>
      <c r="B3411" s="661" t="e">
        <f aca="false">IF(A3411="","",+B3410)</f>
        <v>#REF!</v>
      </c>
      <c r="C3411" s="661" t="e">
        <f aca="false">IF(A3411="","",IF(#REF!+'Plano Prestação Mensal Proposta'!A3411&gt;120,0,ROUND(IF(B3411&gt;0.045,(0.045*0.5),(0.5)*B3411),7)))</f>
        <v>#REF!</v>
      </c>
      <c r="D3411" s="661" t="e">
        <f aca="false">IF(A3411="","",+B3411-C3411)</f>
        <v>#REF!</v>
      </c>
      <c r="E3411" s="662" t="e">
        <f aca="false">IF(A3411="","",IF(F3410="","",+E3410-F3410))</f>
        <v>#REF!</v>
      </c>
      <c r="F3411" s="662" t="e">
        <f aca="false">IF(A3411="","",IF(J3411="","",+J3411-H3411))</f>
        <v>#REF!</v>
      </c>
      <c r="G3411" s="662" t="e">
        <f aca="false">IF(A3411="","",IF(E3411="","",ROUND(+E3411*((1+B3411)^(1/12)-1),2)))</f>
        <v>#REF!</v>
      </c>
      <c r="H3411" s="662" t="e">
        <f aca="false">IF(A3411="","",IF(E3411="","",ROUND(+E3411*((1+D3411)^(1/12)-1),2)))</f>
        <v>#REF!</v>
      </c>
      <c r="I3411" s="662" t="e">
        <f aca="false">IF(A3411="","",+G3411-H3411)</f>
        <v>#REF!</v>
      </c>
      <c r="J3411" s="662" t="e">
        <f aca="false">IF(A3411="","",IF(#REF!="","",PMT((1+D3411)^(1/12)-1,(#REF!*12)-A3411+1,-E3411)))</f>
        <v>#REF!</v>
      </c>
    </row>
    <row r="3412" customFormat="false" ht="14.25" hidden="false" customHeight="false" outlineLevel="0" collapsed="false">
      <c r="A3412" s="660" t="e">
        <f aca="false">IF(A3411="","",IF(A3411=#REF!*12,"",+A3411+1))</f>
        <v>#REF!</v>
      </c>
      <c r="B3412" s="661" t="e">
        <f aca="false">IF(A3412="","",+B3411)</f>
        <v>#REF!</v>
      </c>
      <c r="C3412" s="661" t="e">
        <f aca="false">IF(A3412="","",IF(#REF!+'Plano Prestação Mensal Proposta'!A3412&gt;120,0,ROUND(IF(B3412&gt;0.045,(0.045*0.5),(0.5)*B3412),7)))</f>
        <v>#REF!</v>
      </c>
      <c r="D3412" s="661" t="e">
        <f aca="false">IF(A3412="","",+B3412-C3412)</f>
        <v>#REF!</v>
      </c>
      <c r="E3412" s="662" t="e">
        <f aca="false">IF(A3412="","",IF(F3411="","",+E3411-F3411))</f>
        <v>#REF!</v>
      </c>
      <c r="F3412" s="662" t="e">
        <f aca="false">IF(A3412="","",IF(J3412="","",+J3412-H3412))</f>
        <v>#REF!</v>
      </c>
      <c r="G3412" s="662" t="e">
        <f aca="false">IF(A3412="","",IF(E3412="","",ROUND(+E3412*((1+B3412)^(1/12)-1),2)))</f>
        <v>#REF!</v>
      </c>
      <c r="H3412" s="662" t="e">
        <f aca="false">IF(A3412="","",IF(E3412="","",ROUND(+E3412*((1+D3412)^(1/12)-1),2)))</f>
        <v>#REF!</v>
      </c>
      <c r="I3412" s="662" t="e">
        <f aca="false">IF(A3412="","",+G3412-H3412)</f>
        <v>#REF!</v>
      </c>
      <c r="J3412" s="662" t="e">
        <f aca="false">IF(A3412="","",IF(#REF!="","",PMT((1+D3412)^(1/12)-1,(#REF!*12)-A3412+1,-E3412)))</f>
        <v>#REF!</v>
      </c>
    </row>
    <row r="3413" customFormat="false" ht="14.25" hidden="false" customHeight="false" outlineLevel="0" collapsed="false">
      <c r="A3413" s="660" t="e">
        <f aca="false">IF(A3412="","",IF(A3412=#REF!*12,"",+A3412+1))</f>
        <v>#REF!</v>
      </c>
      <c r="B3413" s="661" t="e">
        <f aca="false">IF(A3413="","",+B3412)</f>
        <v>#REF!</v>
      </c>
      <c r="C3413" s="661" t="e">
        <f aca="false">IF(A3413="","",IF(#REF!+'Plano Prestação Mensal Proposta'!A3413&gt;120,0,ROUND(IF(B3413&gt;0.045,(0.045*0.5),(0.5)*B3413),7)))</f>
        <v>#REF!</v>
      </c>
      <c r="D3413" s="661" t="e">
        <f aca="false">IF(A3413="","",+B3413-C3413)</f>
        <v>#REF!</v>
      </c>
      <c r="E3413" s="662" t="e">
        <f aca="false">IF(A3413="","",IF(F3412="","",+E3412-F3412))</f>
        <v>#REF!</v>
      </c>
      <c r="F3413" s="662" t="e">
        <f aca="false">IF(A3413="","",IF(J3413="","",+J3413-H3413))</f>
        <v>#REF!</v>
      </c>
      <c r="G3413" s="662" t="e">
        <f aca="false">IF(A3413="","",IF(E3413="","",ROUND(+E3413*((1+B3413)^(1/12)-1),2)))</f>
        <v>#REF!</v>
      </c>
      <c r="H3413" s="662" t="e">
        <f aca="false">IF(A3413="","",IF(E3413="","",ROUND(+E3413*((1+D3413)^(1/12)-1),2)))</f>
        <v>#REF!</v>
      </c>
      <c r="I3413" s="662" t="e">
        <f aca="false">IF(A3413="","",+G3413-H3413)</f>
        <v>#REF!</v>
      </c>
      <c r="J3413" s="662" t="e">
        <f aca="false">IF(A3413="","",IF(#REF!="","",PMT((1+D3413)^(1/12)-1,(#REF!*12)-A3413+1,-E3413)))</f>
        <v>#REF!</v>
      </c>
    </row>
    <row r="3414" customFormat="false" ht="14.25" hidden="false" customHeight="false" outlineLevel="0" collapsed="false">
      <c r="A3414" s="660" t="e">
        <f aca="false">IF(A3413="","",IF(A3413=#REF!*12,"",+A3413+1))</f>
        <v>#REF!</v>
      </c>
      <c r="B3414" s="661" t="e">
        <f aca="false">IF(A3414="","",+B3413)</f>
        <v>#REF!</v>
      </c>
      <c r="C3414" s="661" t="e">
        <f aca="false">IF(A3414="","",IF(#REF!+'Plano Prestação Mensal Proposta'!A3414&gt;120,0,ROUND(IF(B3414&gt;0.045,(0.045*0.5),(0.5)*B3414),7)))</f>
        <v>#REF!</v>
      </c>
      <c r="D3414" s="661" t="e">
        <f aca="false">IF(A3414="","",+B3414-C3414)</f>
        <v>#REF!</v>
      </c>
      <c r="E3414" s="662" t="e">
        <f aca="false">IF(A3414="","",IF(F3413="","",+E3413-F3413))</f>
        <v>#REF!</v>
      </c>
      <c r="F3414" s="662" t="e">
        <f aca="false">IF(A3414="","",IF(J3414="","",+J3414-H3414))</f>
        <v>#REF!</v>
      </c>
      <c r="G3414" s="662" t="e">
        <f aca="false">IF(A3414="","",IF(E3414="","",ROUND(+E3414*((1+B3414)^(1/12)-1),2)))</f>
        <v>#REF!</v>
      </c>
      <c r="H3414" s="662" t="e">
        <f aca="false">IF(A3414="","",IF(E3414="","",ROUND(+E3414*((1+D3414)^(1/12)-1),2)))</f>
        <v>#REF!</v>
      </c>
      <c r="I3414" s="662" t="e">
        <f aca="false">IF(A3414="","",+G3414-H3414)</f>
        <v>#REF!</v>
      </c>
      <c r="J3414" s="662" t="e">
        <f aca="false">IF(A3414="","",IF(#REF!="","",PMT((1+D3414)^(1/12)-1,(#REF!*12)-A3414+1,-E3414)))</f>
        <v>#REF!</v>
      </c>
    </row>
    <row r="3415" customFormat="false" ht="14.25" hidden="false" customHeight="false" outlineLevel="0" collapsed="false">
      <c r="A3415" s="660" t="e">
        <f aca="false">IF(A3414="","",IF(A3414=#REF!*12,"",+A3414+1))</f>
        <v>#REF!</v>
      </c>
      <c r="B3415" s="661" t="e">
        <f aca="false">IF(A3415="","",+B3414)</f>
        <v>#REF!</v>
      </c>
      <c r="C3415" s="661" t="e">
        <f aca="false">IF(A3415="","",IF(#REF!+'Plano Prestação Mensal Proposta'!A3415&gt;120,0,ROUND(IF(B3415&gt;0.045,(0.045*0.5),(0.5)*B3415),7)))</f>
        <v>#REF!</v>
      </c>
      <c r="D3415" s="661" t="e">
        <f aca="false">IF(A3415="","",+B3415-C3415)</f>
        <v>#REF!</v>
      </c>
      <c r="E3415" s="662" t="e">
        <f aca="false">IF(A3415="","",IF(F3414="","",+E3414-F3414))</f>
        <v>#REF!</v>
      </c>
      <c r="F3415" s="662" t="e">
        <f aca="false">IF(A3415="","",IF(J3415="","",+J3415-H3415))</f>
        <v>#REF!</v>
      </c>
      <c r="G3415" s="662" t="e">
        <f aca="false">IF(A3415="","",IF(E3415="","",ROUND(+E3415*((1+B3415)^(1/12)-1),2)))</f>
        <v>#REF!</v>
      </c>
      <c r="H3415" s="662" t="e">
        <f aca="false">IF(A3415="","",IF(E3415="","",ROUND(+E3415*((1+D3415)^(1/12)-1),2)))</f>
        <v>#REF!</v>
      </c>
      <c r="I3415" s="662" t="e">
        <f aca="false">IF(A3415="","",+G3415-H3415)</f>
        <v>#REF!</v>
      </c>
      <c r="J3415" s="662" t="e">
        <f aca="false">IF(A3415="","",IF(#REF!="","",PMT((1+D3415)^(1/12)-1,(#REF!*12)-A3415+1,-E3415)))</f>
        <v>#REF!</v>
      </c>
    </row>
    <row r="3416" customFormat="false" ht="14.25" hidden="false" customHeight="false" outlineLevel="0" collapsed="false">
      <c r="A3416" s="660" t="e">
        <f aca="false">IF(A3415="","",IF(A3415=#REF!*12,"",+A3415+1))</f>
        <v>#REF!</v>
      </c>
      <c r="B3416" s="661" t="e">
        <f aca="false">IF(A3416="","",+B3415)</f>
        <v>#REF!</v>
      </c>
      <c r="C3416" s="661" t="e">
        <f aca="false">IF(A3416="","",IF(#REF!+'Plano Prestação Mensal Proposta'!A3416&gt;120,0,ROUND(IF(B3416&gt;0.045,(0.045*0.5),(0.5)*B3416),7)))</f>
        <v>#REF!</v>
      </c>
      <c r="D3416" s="661" t="e">
        <f aca="false">IF(A3416="","",+B3416-C3416)</f>
        <v>#REF!</v>
      </c>
      <c r="E3416" s="662" t="e">
        <f aca="false">IF(A3416="","",IF(F3415="","",+E3415-F3415))</f>
        <v>#REF!</v>
      </c>
      <c r="F3416" s="662" t="e">
        <f aca="false">IF(A3416="","",IF(J3416="","",+J3416-H3416))</f>
        <v>#REF!</v>
      </c>
      <c r="G3416" s="662" t="e">
        <f aca="false">IF(A3416="","",IF(E3416="","",ROUND(+E3416*((1+B3416)^(1/12)-1),2)))</f>
        <v>#REF!</v>
      </c>
      <c r="H3416" s="662" t="e">
        <f aca="false">IF(A3416="","",IF(E3416="","",ROUND(+E3416*((1+D3416)^(1/12)-1),2)))</f>
        <v>#REF!</v>
      </c>
      <c r="I3416" s="662" t="e">
        <f aca="false">IF(A3416="","",+G3416-H3416)</f>
        <v>#REF!</v>
      </c>
      <c r="J3416" s="662" t="e">
        <f aca="false">IF(A3416="","",IF(#REF!="","",PMT((1+D3416)^(1/12)-1,(#REF!*12)-A3416+1,-E3416)))</f>
        <v>#REF!</v>
      </c>
    </row>
    <row r="3417" customFormat="false" ht="14.25" hidden="false" customHeight="false" outlineLevel="0" collapsed="false">
      <c r="A3417" s="660" t="e">
        <f aca="false">IF(A3416="","",IF(A3416=#REF!*12,"",+A3416+1))</f>
        <v>#REF!</v>
      </c>
      <c r="B3417" s="661" t="e">
        <f aca="false">IF(A3417="","",+B3416)</f>
        <v>#REF!</v>
      </c>
      <c r="C3417" s="661" t="e">
        <f aca="false">IF(A3417="","",IF(#REF!+'Plano Prestação Mensal Proposta'!A3417&gt;120,0,ROUND(IF(B3417&gt;0.045,(0.045*0.5),(0.5)*B3417),7)))</f>
        <v>#REF!</v>
      </c>
      <c r="D3417" s="661" t="e">
        <f aca="false">IF(A3417="","",+B3417-C3417)</f>
        <v>#REF!</v>
      </c>
      <c r="E3417" s="662" t="e">
        <f aca="false">IF(A3417="","",IF(F3416="","",+E3416-F3416))</f>
        <v>#REF!</v>
      </c>
      <c r="F3417" s="662" t="e">
        <f aca="false">IF(A3417="","",IF(J3417="","",+J3417-H3417))</f>
        <v>#REF!</v>
      </c>
      <c r="G3417" s="662" t="e">
        <f aca="false">IF(A3417="","",IF(E3417="","",ROUND(+E3417*((1+B3417)^(1/12)-1),2)))</f>
        <v>#REF!</v>
      </c>
      <c r="H3417" s="662" t="e">
        <f aca="false">IF(A3417="","",IF(E3417="","",ROUND(+E3417*((1+D3417)^(1/12)-1),2)))</f>
        <v>#REF!</v>
      </c>
      <c r="I3417" s="662" t="e">
        <f aca="false">IF(A3417="","",+G3417-H3417)</f>
        <v>#REF!</v>
      </c>
      <c r="J3417" s="662" t="e">
        <f aca="false">IF(A3417="","",IF(#REF!="","",PMT((1+D3417)^(1/12)-1,(#REF!*12)-A3417+1,-E3417)))</f>
        <v>#REF!</v>
      </c>
    </row>
    <row r="3418" customFormat="false" ht="14.25" hidden="false" customHeight="false" outlineLevel="0" collapsed="false">
      <c r="A3418" s="660" t="e">
        <f aca="false">IF(A3417="","",IF(A3417=#REF!*12,"",+A3417+1))</f>
        <v>#REF!</v>
      </c>
      <c r="B3418" s="661" t="e">
        <f aca="false">IF(A3418="","",+B3417)</f>
        <v>#REF!</v>
      </c>
      <c r="C3418" s="661" t="e">
        <f aca="false">IF(A3418="","",IF(#REF!+'Plano Prestação Mensal Proposta'!A3418&gt;120,0,ROUND(IF(B3418&gt;0.045,(0.045*0.5),(0.5)*B3418),7)))</f>
        <v>#REF!</v>
      </c>
      <c r="D3418" s="661" t="e">
        <f aca="false">IF(A3418="","",+B3418-C3418)</f>
        <v>#REF!</v>
      </c>
      <c r="E3418" s="662" t="e">
        <f aca="false">IF(A3418="","",IF(F3417="","",+E3417-F3417))</f>
        <v>#REF!</v>
      </c>
      <c r="F3418" s="662" t="e">
        <f aca="false">IF(A3418="","",IF(J3418="","",+J3418-H3418))</f>
        <v>#REF!</v>
      </c>
      <c r="G3418" s="662" t="e">
        <f aca="false">IF(A3418="","",IF(E3418="","",ROUND(+E3418*((1+B3418)^(1/12)-1),2)))</f>
        <v>#REF!</v>
      </c>
      <c r="H3418" s="662" t="e">
        <f aca="false">IF(A3418="","",IF(E3418="","",ROUND(+E3418*((1+D3418)^(1/12)-1),2)))</f>
        <v>#REF!</v>
      </c>
      <c r="I3418" s="662" t="e">
        <f aca="false">IF(A3418="","",+G3418-H3418)</f>
        <v>#REF!</v>
      </c>
      <c r="J3418" s="662" t="e">
        <f aca="false">IF(A3418="","",IF(#REF!="","",PMT((1+D3418)^(1/12)-1,(#REF!*12)-A3418+1,-E3418)))</f>
        <v>#REF!</v>
      </c>
    </row>
    <row r="3419" customFormat="false" ht="14.25" hidden="false" customHeight="false" outlineLevel="0" collapsed="false">
      <c r="A3419" s="660" t="e">
        <f aca="false">IF(A3418="","",IF(A3418=#REF!*12,"",+A3418+1))</f>
        <v>#REF!</v>
      </c>
      <c r="B3419" s="661" t="e">
        <f aca="false">IF(A3419="","",+B3418)</f>
        <v>#REF!</v>
      </c>
      <c r="C3419" s="661" t="e">
        <f aca="false">IF(A3419="","",IF(#REF!+'Plano Prestação Mensal Proposta'!A3419&gt;120,0,ROUND(IF(B3419&gt;0.045,(0.045*0.5),(0.5)*B3419),7)))</f>
        <v>#REF!</v>
      </c>
      <c r="D3419" s="661" t="e">
        <f aca="false">IF(A3419="","",+B3419-C3419)</f>
        <v>#REF!</v>
      </c>
      <c r="E3419" s="662" t="e">
        <f aca="false">IF(A3419="","",IF(F3418="","",+E3418-F3418))</f>
        <v>#REF!</v>
      </c>
      <c r="F3419" s="662" t="e">
        <f aca="false">IF(A3419="","",IF(J3419="","",+J3419-H3419))</f>
        <v>#REF!</v>
      </c>
      <c r="G3419" s="662" t="e">
        <f aca="false">IF(A3419="","",IF(E3419="","",ROUND(+E3419*((1+B3419)^(1/12)-1),2)))</f>
        <v>#REF!</v>
      </c>
      <c r="H3419" s="662" t="e">
        <f aca="false">IF(A3419="","",IF(E3419="","",ROUND(+E3419*((1+D3419)^(1/12)-1),2)))</f>
        <v>#REF!</v>
      </c>
      <c r="I3419" s="662" t="e">
        <f aca="false">IF(A3419="","",+G3419-H3419)</f>
        <v>#REF!</v>
      </c>
      <c r="J3419" s="662" t="e">
        <f aca="false">IF(A3419="","",IF(#REF!="","",PMT((1+D3419)^(1/12)-1,(#REF!*12)-A3419+1,-E3419)))</f>
        <v>#REF!</v>
      </c>
    </row>
    <row r="3420" customFormat="false" ht="14.25" hidden="false" customHeight="false" outlineLevel="0" collapsed="false">
      <c r="A3420" s="660" t="e">
        <f aca="false">IF(A3419="","",IF(A3419=#REF!*12,"",+A3419+1))</f>
        <v>#REF!</v>
      </c>
      <c r="B3420" s="661" t="e">
        <f aca="false">IF(A3420="","",+B3419)</f>
        <v>#REF!</v>
      </c>
      <c r="C3420" s="661" t="e">
        <f aca="false">IF(A3420="","",IF(#REF!+'Plano Prestação Mensal Proposta'!A3420&gt;120,0,ROUND(IF(B3420&gt;0.045,(0.045*0.5),(0.5)*B3420),7)))</f>
        <v>#REF!</v>
      </c>
      <c r="D3420" s="661" t="e">
        <f aca="false">IF(A3420="","",+B3420-C3420)</f>
        <v>#REF!</v>
      </c>
      <c r="E3420" s="662" t="e">
        <f aca="false">IF(A3420="","",IF(F3419="","",+E3419-F3419))</f>
        <v>#REF!</v>
      </c>
      <c r="F3420" s="662" t="e">
        <f aca="false">IF(A3420="","",IF(J3420="","",+J3420-H3420))</f>
        <v>#REF!</v>
      </c>
      <c r="G3420" s="662" t="e">
        <f aca="false">IF(A3420="","",IF(E3420="","",ROUND(+E3420*((1+B3420)^(1/12)-1),2)))</f>
        <v>#REF!</v>
      </c>
      <c r="H3420" s="662" t="e">
        <f aca="false">IF(A3420="","",IF(E3420="","",ROUND(+E3420*((1+D3420)^(1/12)-1),2)))</f>
        <v>#REF!</v>
      </c>
      <c r="I3420" s="662" t="e">
        <f aca="false">IF(A3420="","",+G3420-H3420)</f>
        <v>#REF!</v>
      </c>
      <c r="J3420" s="662" t="e">
        <f aca="false">IF(A3420="","",IF(#REF!="","",PMT((1+D3420)^(1/12)-1,(#REF!*12)-A3420+1,-E3420)))</f>
        <v>#REF!</v>
      </c>
    </row>
    <row r="3421" customFormat="false" ht="14.25" hidden="false" customHeight="false" outlineLevel="0" collapsed="false">
      <c r="A3421" s="660" t="e">
        <f aca="false">IF(A3420="","",IF(A3420=#REF!*12,"",+A3420+1))</f>
        <v>#REF!</v>
      </c>
      <c r="B3421" s="661" t="e">
        <f aca="false">IF(A3421="","",+B3420)</f>
        <v>#REF!</v>
      </c>
      <c r="C3421" s="661" t="e">
        <f aca="false">IF(A3421="","",IF(#REF!+'Plano Prestação Mensal Proposta'!A3421&gt;120,0,ROUND(IF(B3421&gt;0.045,(0.045*0.5),(0.5)*B3421),7)))</f>
        <v>#REF!</v>
      </c>
      <c r="D3421" s="661" t="e">
        <f aca="false">IF(A3421="","",+B3421-C3421)</f>
        <v>#REF!</v>
      </c>
      <c r="E3421" s="662" t="e">
        <f aca="false">IF(A3421="","",IF(F3420="","",+E3420-F3420))</f>
        <v>#REF!</v>
      </c>
      <c r="F3421" s="662" t="e">
        <f aca="false">IF(A3421="","",IF(J3421="","",+J3421-H3421))</f>
        <v>#REF!</v>
      </c>
      <c r="G3421" s="662" t="e">
        <f aca="false">IF(A3421="","",IF(E3421="","",ROUND(+E3421*((1+B3421)^(1/12)-1),2)))</f>
        <v>#REF!</v>
      </c>
      <c r="H3421" s="662" t="e">
        <f aca="false">IF(A3421="","",IF(E3421="","",ROUND(+E3421*((1+D3421)^(1/12)-1),2)))</f>
        <v>#REF!</v>
      </c>
      <c r="I3421" s="662" t="e">
        <f aca="false">IF(A3421="","",+G3421-H3421)</f>
        <v>#REF!</v>
      </c>
      <c r="J3421" s="662" t="e">
        <f aca="false">IF(A3421="","",IF(#REF!="","",PMT((1+D3421)^(1/12)-1,(#REF!*12)-A3421+1,-E3421)))</f>
        <v>#REF!</v>
      </c>
    </row>
    <row r="3422" customFormat="false" ht="14.25" hidden="false" customHeight="false" outlineLevel="0" collapsed="false">
      <c r="A3422" s="660" t="e">
        <f aca="false">IF(A3421="","",IF(A3421=#REF!*12,"",+A3421+1))</f>
        <v>#REF!</v>
      </c>
      <c r="B3422" s="661" t="e">
        <f aca="false">IF(A3422="","",+B3421)</f>
        <v>#REF!</v>
      </c>
      <c r="C3422" s="661" t="e">
        <f aca="false">IF(A3422="","",IF(#REF!+'Plano Prestação Mensal Proposta'!A3422&gt;120,0,ROUND(IF(B3422&gt;0.045,(0.045*0.5),(0.5)*B3422),7)))</f>
        <v>#REF!</v>
      </c>
      <c r="D3422" s="661" t="e">
        <f aca="false">IF(A3422="","",+B3422-C3422)</f>
        <v>#REF!</v>
      </c>
      <c r="E3422" s="662" t="e">
        <f aca="false">IF(A3422="","",IF(F3421="","",+E3421-F3421))</f>
        <v>#REF!</v>
      </c>
      <c r="F3422" s="662" t="e">
        <f aca="false">IF(A3422="","",IF(J3422="","",+J3422-H3422))</f>
        <v>#REF!</v>
      </c>
      <c r="G3422" s="662" t="e">
        <f aca="false">IF(A3422="","",IF(E3422="","",ROUND(+E3422*((1+B3422)^(1/12)-1),2)))</f>
        <v>#REF!</v>
      </c>
      <c r="H3422" s="662" t="e">
        <f aca="false">IF(A3422="","",IF(E3422="","",ROUND(+E3422*((1+D3422)^(1/12)-1),2)))</f>
        <v>#REF!</v>
      </c>
      <c r="I3422" s="662" t="e">
        <f aca="false">IF(A3422="","",+G3422-H3422)</f>
        <v>#REF!</v>
      </c>
      <c r="J3422" s="662" t="e">
        <f aca="false">IF(A3422="","",IF(#REF!="","",PMT((1+D3422)^(1/12)-1,(#REF!*12)-A3422+1,-E3422)))</f>
        <v>#REF!</v>
      </c>
    </row>
    <row r="3423" customFormat="false" ht="14.25" hidden="false" customHeight="false" outlineLevel="0" collapsed="false">
      <c r="A3423" s="660" t="e">
        <f aca="false">IF(A3422="","",IF(A3422=#REF!*12,"",+A3422+1))</f>
        <v>#REF!</v>
      </c>
      <c r="B3423" s="661" t="e">
        <f aca="false">IF(A3423="","",+B3422)</f>
        <v>#REF!</v>
      </c>
      <c r="C3423" s="661" t="e">
        <f aca="false">IF(A3423="","",IF(#REF!+'Plano Prestação Mensal Proposta'!A3423&gt;120,0,ROUND(IF(B3423&gt;0.045,(0.045*0.5),(0.5)*B3423),7)))</f>
        <v>#REF!</v>
      </c>
      <c r="D3423" s="661" t="e">
        <f aca="false">IF(A3423="","",+B3423-C3423)</f>
        <v>#REF!</v>
      </c>
      <c r="E3423" s="662" t="e">
        <f aca="false">IF(A3423="","",IF(F3422="","",+E3422-F3422))</f>
        <v>#REF!</v>
      </c>
      <c r="F3423" s="662" t="e">
        <f aca="false">IF(A3423="","",IF(J3423="","",+J3423-H3423))</f>
        <v>#REF!</v>
      </c>
      <c r="G3423" s="662" t="e">
        <f aca="false">IF(A3423="","",IF(E3423="","",ROUND(+E3423*((1+B3423)^(1/12)-1),2)))</f>
        <v>#REF!</v>
      </c>
      <c r="H3423" s="662" t="e">
        <f aca="false">IF(A3423="","",IF(E3423="","",ROUND(+E3423*((1+D3423)^(1/12)-1),2)))</f>
        <v>#REF!</v>
      </c>
      <c r="I3423" s="662" t="e">
        <f aca="false">IF(A3423="","",+G3423-H3423)</f>
        <v>#REF!</v>
      </c>
      <c r="J3423" s="662" t="e">
        <f aca="false">IF(A3423="","",IF(#REF!="","",PMT((1+D3423)^(1/12)-1,(#REF!*12)-A3423+1,-E3423)))</f>
        <v>#REF!</v>
      </c>
    </row>
    <row r="3424" customFormat="false" ht="14.25" hidden="false" customHeight="false" outlineLevel="0" collapsed="false">
      <c r="A3424" s="660" t="e">
        <f aca="false">IF(A3423="","",IF(A3423=#REF!*12,"",+A3423+1))</f>
        <v>#REF!</v>
      </c>
      <c r="B3424" s="661" t="e">
        <f aca="false">IF(A3424="","",+B3423)</f>
        <v>#REF!</v>
      </c>
      <c r="C3424" s="661" t="e">
        <f aca="false">IF(A3424="","",IF(#REF!+'Plano Prestação Mensal Proposta'!A3424&gt;120,0,ROUND(IF(B3424&gt;0.045,(0.045*0.5),(0.5)*B3424),7)))</f>
        <v>#REF!</v>
      </c>
      <c r="D3424" s="661" t="e">
        <f aca="false">IF(A3424="","",+B3424-C3424)</f>
        <v>#REF!</v>
      </c>
      <c r="E3424" s="662" t="e">
        <f aca="false">IF(A3424="","",IF(F3423="","",+E3423-F3423))</f>
        <v>#REF!</v>
      </c>
      <c r="F3424" s="662" t="e">
        <f aca="false">IF(A3424="","",IF(J3424="","",+J3424-H3424))</f>
        <v>#REF!</v>
      </c>
      <c r="G3424" s="662" t="e">
        <f aca="false">IF(A3424="","",IF(E3424="","",ROUND(+E3424*((1+B3424)^(1/12)-1),2)))</f>
        <v>#REF!</v>
      </c>
      <c r="H3424" s="662" t="e">
        <f aca="false">IF(A3424="","",IF(E3424="","",ROUND(+E3424*((1+D3424)^(1/12)-1),2)))</f>
        <v>#REF!</v>
      </c>
      <c r="I3424" s="662" t="e">
        <f aca="false">IF(A3424="","",+G3424-H3424)</f>
        <v>#REF!</v>
      </c>
      <c r="J3424" s="662" t="e">
        <f aca="false">IF(A3424="","",IF(#REF!="","",PMT((1+D3424)^(1/12)-1,(#REF!*12)-A3424+1,-E3424)))</f>
        <v>#REF!</v>
      </c>
    </row>
    <row r="3425" customFormat="false" ht="14.25" hidden="false" customHeight="false" outlineLevel="0" collapsed="false">
      <c r="A3425" s="660" t="e">
        <f aca="false">IF(A3424="","",IF(A3424=#REF!*12,"",+A3424+1))</f>
        <v>#REF!</v>
      </c>
      <c r="B3425" s="661" t="e">
        <f aca="false">IF(A3425="","",+B3424)</f>
        <v>#REF!</v>
      </c>
      <c r="C3425" s="661" t="e">
        <f aca="false">IF(A3425="","",IF(#REF!+'Plano Prestação Mensal Proposta'!A3425&gt;120,0,ROUND(IF(B3425&gt;0.045,(0.045*0.5),(0.5)*B3425),7)))</f>
        <v>#REF!</v>
      </c>
      <c r="D3425" s="661" t="e">
        <f aca="false">IF(A3425="","",+B3425-C3425)</f>
        <v>#REF!</v>
      </c>
      <c r="E3425" s="662" t="e">
        <f aca="false">IF(A3425="","",IF(F3424="","",+E3424-F3424))</f>
        <v>#REF!</v>
      </c>
      <c r="F3425" s="662" t="e">
        <f aca="false">IF(A3425="","",IF(J3425="","",+J3425-H3425))</f>
        <v>#REF!</v>
      </c>
      <c r="G3425" s="662" t="e">
        <f aca="false">IF(A3425="","",IF(E3425="","",ROUND(+E3425*((1+B3425)^(1/12)-1),2)))</f>
        <v>#REF!</v>
      </c>
      <c r="H3425" s="662" t="e">
        <f aca="false">IF(A3425="","",IF(E3425="","",ROUND(+E3425*((1+D3425)^(1/12)-1),2)))</f>
        <v>#REF!</v>
      </c>
      <c r="I3425" s="662" t="e">
        <f aca="false">IF(A3425="","",+G3425-H3425)</f>
        <v>#REF!</v>
      </c>
      <c r="J3425" s="662" t="e">
        <f aca="false">IF(A3425="","",IF(#REF!="","",PMT((1+D3425)^(1/12)-1,(#REF!*12)-A3425+1,-E3425)))</f>
        <v>#REF!</v>
      </c>
    </row>
    <row r="3426" customFormat="false" ht="14.25" hidden="false" customHeight="false" outlineLevel="0" collapsed="false">
      <c r="A3426" s="660" t="e">
        <f aca="false">IF(A3425="","",IF(A3425=#REF!*12,"",+A3425+1))</f>
        <v>#REF!</v>
      </c>
      <c r="B3426" s="661" t="e">
        <f aca="false">IF(A3426="","",+B3425)</f>
        <v>#REF!</v>
      </c>
      <c r="C3426" s="661" t="e">
        <f aca="false">IF(A3426="","",IF(#REF!+'Plano Prestação Mensal Proposta'!A3426&gt;120,0,ROUND(IF(B3426&gt;0.045,(0.045*0.5),(0.5)*B3426),7)))</f>
        <v>#REF!</v>
      </c>
      <c r="D3426" s="661" t="e">
        <f aca="false">IF(A3426="","",+B3426-C3426)</f>
        <v>#REF!</v>
      </c>
      <c r="E3426" s="662" t="e">
        <f aca="false">IF(A3426="","",IF(F3425="","",+E3425-F3425))</f>
        <v>#REF!</v>
      </c>
      <c r="F3426" s="662" t="e">
        <f aca="false">IF(A3426="","",IF(J3426="","",+J3426-H3426))</f>
        <v>#REF!</v>
      </c>
      <c r="G3426" s="662" t="e">
        <f aca="false">IF(A3426="","",IF(E3426="","",ROUND(+E3426*((1+B3426)^(1/12)-1),2)))</f>
        <v>#REF!</v>
      </c>
      <c r="H3426" s="662" t="e">
        <f aca="false">IF(A3426="","",IF(E3426="","",ROUND(+E3426*((1+D3426)^(1/12)-1),2)))</f>
        <v>#REF!</v>
      </c>
      <c r="I3426" s="662" t="e">
        <f aca="false">IF(A3426="","",+G3426-H3426)</f>
        <v>#REF!</v>
      </c>
      <c r="J3426" s="662" t="e">
        <f aca="false">IF(A3426="","",IF(#REF!="","",PMT((1+D3426)^(1/12)-1,(#REF!*12)-A3426+1,-E3426)))</f>
        <v>#REF!</v>
      </c>
    </row>
    <row r="3427" customFormat="false" ht="14.25" hidden="false" customHeight="false" outlineLevel="0" collapsed="false">
      <c r="A3427" s="660" t="e">
        <f aca="false">IF(A3426="","",IF(A3426=#REF!*12,"",+A3426+1))</f>
        <v>#REF!</v>
      </c>
      <c r="B3427" s="661" t="e">
        <f aca="false">IF(A3427="","",+B3426)</f>
        <v>#REF!</v>
      </c>
      <c r="C3427" s="661" t="e">
        <f aca="false">IF(A3427="","",IF(#REF!+'Plano Prestação Mensal Proposta'!A3427&gt;120,0,ROUND(IF(B3427&gt;0.045,(0.045*0.5),(0.5)*B3427),7)))</f>
        <v>#REF!</v>
      </c>
      <c r="D3427" s="661" t="e">
        <f aca="false">IF(A3427="","",+B3427-C3427)</f>
        <v>#REF!</v>
      </c>
      <c r="E3427" s="662" t="e">
        <f aca="false">IF(A3427="","",IF(F3426="","",+E3426-F3426))</f>
        <v>#REF!</v>
      </c>
      <c r="F3427" s="662" t="e">
        <f aca="false">IF(A3427="","",IF(J3427="","",+J3427-H3427))</f>
        <v>#REF!</v>
      </c>
      <c r="G3427" s="662" t="e">
        <f aca="false">IF(A3427="","",IF(E3427="","",ROUND(+E3427*((1+B3427)^(1/12)-1),2)))</f>
        <v>#REF!</v>
      </c>
      <c r="H3427" s="662" t="e">
        <f aca="false">IF(A3427="","",IF(E3427="","",ROUND(+E3427*((1+D3427)^(1/12)-1),2)))</f>
        <v>#REF!</v>
      </c>
      <c r="I3427" s="662" t="e">
        <f aca="false">IF(A3427="","",+G3427-H3427)</f>
        <v>#REF!</v>
      </c>
      <c r="J3427" s="662" t="e">
        <f aca="false">IF(A3427="","",IF(#REF!="","",PMT((1+D3427)^(1/12)-1,(#REF!*12)-A3427+1,-E3427)))</f>
        <v>#REF!</v>
      </c>
    </row>
    <row r="3428" customFormat="false" ht="14.25" hidden="false" customHeight="false" outlineLevel="0" collapsed="false">
      <c r="A3428" s="660" t="e">
        <f aca="false">IF(A3427="","",IF(A3427=#REF!*12,"",+A3427+1))</f>
        <v>#REF!</v>
      </c>
      <c r="B3428" s="661" t="e">
        <f aca="false">IF(A3428="","",+B3427)</f>
        <v>#REF!</v>
      </c>
      <c r="C3428" s="661" t="e">
        <f aca="false">IF(A3428="","",IF(#REF!+'Plano Prestação Mensal Proposta'!A3428&gt;120,0,ROUND(IF(B3428&gt;0.045,(0.045*0.5),(0.5)*B3428),7)))</f>
        <v>#REF!</v>
      </c>
      <c r="D3428" s="661" t="e">
        <f aca="false">IF(A3428="","",+B3428-C3428)</f>
        <v>#REF!</v>
      </c>
      <c r="E3428" s="662" t="e">
        <f aca="false">IF(A3428="","",IF(F3427="","",+E3427-F3427))</f>
        <v>#REF!</v>
      </c>
      <c r="F3428" s="662" t="e">
        <f aca="false">IF(A3428="","",IF(J3428="","",+J3428-H3428))</f>
        <v>#REF!</v>
      </c>
      <c r="G3428" s="662" t="e">
        <f aca="false">IF(A3428="","",IF(E3428="","",ROUND(+E3428*((1+B3428)^(1/12)-1),2)))</f>
        <v>#REF!</v>
      </c>
      <c r="H3428" s="662" t="e">
        <f aca="false">IF(A3428="","",IF(E3428="","",ROUND(+E3428*((1+D3428)^(1/12)-1),2)))</f>
        <v>#REF!</v>
      </c>
      <c r="I3428" s="662" t="e">
        <f aca="false">IF(A3428="","",+G3428-H3428)</f>
        <v>#REF!</v>
      </c>
      <c r="J3428" s="662" t="e">
        <f aca="false">IF(A3428="","",IF(#REF!="","",PMT((1+D3428)^(1/12)-1,(#REF!*12)-A3428+1,-E3428)))</f>
        <v>#REF!</v>
      </c>
    </row>
    <row r="3429" customFormat="false" ht="14.25" hidden="false" customHeight="false" outlineLevel="0" collapsed="false">
      <c r="A3429" s="660" t="e">
        <f aca="false">IF(A3428="","",IF(A3428=#REF!*12,"",+A3428+1))</f>
        <v>#REF!</v>
      </c>
      <c r="B3429" s="661" t="e">
        <f aca="false">IF(A3429="","",+B3428)</f>
        <v>#REF!</v>
      </c>
      <c r="C3429" s="661" t="e">
        <f aca="false">IF(A3429="","",IF(#REF!+'Plano Prestação Mensal Proposta'!A3429&gt;120,0,ROUND(IF(B3429&gt;0.045,(0.045*0.5),(0.5)*B3429),7)))</f>
        <v>#REF!</v>
      </c>
      <c r="D3429" s="661" t="e">
        <f aca="false">IF(A3429="","",+B3429-C3429)</f>
        <v>#REF!</v>
      </c>
      <c r="E3429" s="662" t="e">
        <f aca="false">IF(A3429="","",IF(F3428="","",+E3428-F3428))</f>
        <v>#REF!</v>
      </c>
      <c r="F3429" s="662" t="e">
        <f aca="false">IF(A3429="","",IF(J3429="","",+J3429-H3429))</f>
        <v>#REF!</v>
      </c>
      <c r="G3429" s="662" t="e">
        <f aca="false">IF(A3429="","",IF(E3429="","",ROUND(+E3429*((1+B3429)^(1/12)-1),2)))</f>
        <v>#REF!</v>
      </c>
      <c r="H3429" s="662" t="e">
        <f aca="false">IF(A3429="","",IF(E3429="","",ROUND(+E3429*((1+D3429)^(1/12)-1),2)))</f>
        <v>#REF!</v>
      </c>
      <c r="I3429" s="662" t="e">
        <f aca="false">IF(A3429="","",+G3429-H3429)</f>
        <v>#REF!</v>
      </c>
      <c r="J3429" s="662" t="e">
        <f aca="false">IF(A3429="","",IF(#REF!="","",PMT((1+D3429)^(1/12)-1,(#REF!*12)-A3429+1,-E3429)))</f>
        <v>#REF!</v>
      </c>
    </row>
    <row r="3430" customFormat="false" ht="14.25" hidden="false" customHeight="false" outlineLevel="0" collapsed="false">
      <c r="A3430" s="660" t="e">
        <f aca="false">IF(A3429="","",IF(A3429=#REF!*12,"",+A3429+1))</f>
        <v>#REF!</v>
      </c>
      <c r="B3430" s="661" t="e">
        <f aca="false">IF(A3430="","",+B3429)</f>
        <v>#REF!</v>
      </c>
      <c r="C3430" s="661" t="e">
        <f aca="false">IF(A3430="","",IF(#REF!+'Plano Prestação Mensal Proposta'!A3430&gt;120,0,ROUND(IF(B3430&gt;0.045,(0.045*0.5),(0.5)*B3430),7)))</f>
        <v>#REF!</v>
      </c>
      <c r="D3430" s="661" t="e">
        <f aca="false">IF(A3430="","",+B3430-C3430)</f>
        <v>#REF!</v>
      </c>
      <c r="E3430" s="662" t="e">
        <f aca="false">IF(A3430="","",IF(F3429="","",+E3429-F3429))</f>
        <v>#REF!</v>
      </c>
      <c r="F3430" s="662" t="e">
        <f aca="false">IF(A3430="","",IF(J3430="","",+J3430-H3430))</f>
        <v>#REF!</v>
      </c>
      <c r="G3430" s="662" t="e">
        <f aca="false">IF(A3430="","",IF(E3430="","",ROUND(+E3430*((1+B3430)^(1/12)-1),2)))</f>
        <v>#REF!</v>
      </c>
      <c r="H3430" s="662" t="e">
        <f aca="false">IF(A3430="","",IF(E3430="","",ROUND(+E3430*((1+D3430)^(1/12)-1),2)))</f>
        <v>#REF!</v>
      </c>
      <c r="I3430" s="662" t="e">
        <f aca="false">IF(A3430="","",+G3430-H3430)</f>
        <v>#REF!</v>
      </c>
      <c r="J3430" s="662" t="e">
        <f aca="false">IF(A3430="","",IF(#REF!="","",PMT((1+D3430)^(1/12)-1,(#REF!*12)-A3430+1,-E3430)))</f>
        <v>#REF!</v>
      </c>
    </row>
    <row r="3431" customFormat="false" ht="14.25" hidden="false" customHeight="false" outlineLevel="0" collapsed="false">
      <c r="A3431" s="660" t="e">
        <f aca="false">IF(A3430="","",IF(A3430=#REF!*12,"",+A3430+1))</f>
        <v>#REF!</v>
      </c>
      <c r="B3431" s="661" t="e">
        <f aca="false">IF(A3431="","",+B3430)</f>
        <v>#REF!</v>
      </c>
      <c r="C3431" s="661" t="e">
        <f aca="false">IF(A3431="","",IF(#REF!+'Plano Prestação Mensal Proposta'!A3431&gt;120,0,ROUND(IF(B3431&gt;0.045,(0.045*0.5),(0.5)*B3431),7)))</f>
        <v>#REF!</v>
      </c>
      <c r="D3431" s="661" t="e">
        <f aca="false">IF(A3431="","",+B3431-C3431)</f>
        <v>#REF!</v>
      </c>
      <c r="E3431" s="662" t="e">
        <f aca="false">IF(A3431="","",IF(F3430="","",+E3430-F3430))</f>
        <v>#REF!</v>
      </c>
      <c r="F3431" s="662" t="e">
        <f aca="false">IF(A3431="","",IF(J3431="","",+J3431-H3431))</f>
        <v>#REF!</v>
      </c>
      <c r="G3431" s="662" t="e">
        <f aca="false">IF(A3431="","",IF(E3431="","",ROUND(+E3431*((1+B3431)^(1/12)-1),2)))</f>
        <v>#REF!</v>
      </c>
      <c r="H3431" s="662" t="e">
        <f aca="false">IF(A3431="","",IF(E3431="","",ROUND(+E3431*((1+D3431)^(1/12)-1),2)))</f>
        <v>#REF!</v>
      </c>
      <c r="I3431" s="662" t="e">
        <f aca="false">IF(A3431="","",+G3431-H3431)</f>
        <v>#REF!</v>
      </c>
      <c r="J3431" s="662" t="e">
        <f aca="false">IF(A3431="","",IF(#REF!="","",PMT((1+D3431)^(1/12)-1,(#REF!*12)-A3431+1,-E3431)))</f>
        <v>#REF!</v>
      </c>
    </row>
    <row r="3432" customFormat="false" ht="14.25" hidden="false" customHeight="false" outlineLevel="0" collapsed="false">
      <c r="A3432" s="660" t="e">
        <f aca="false">IF(A3431="","",IF(A3431=#REF!*12,"",+A3431+1))</f>
        <v>#REF!</v>
      </c>
      <c r="B3432" s="661" t="e">
        <f aca="false">IF(A3432="","",+B3431)</f>
        <v>#REF!</v>
      </c>
      <c r="C3432" s="661" t="e">
        <f aca="false">IF(A3432="","",IF(#REF!+'Plano Prestação Mensal Proposta'!A3432&gt;120,0,ROUND(IF(B3432&gt;0.045,(0.045*0.5),(0.5)*B3432),7)))</f>
        <v>#REF!</v>
      </c>
      <c r="D3432" s="661" t="e">
        <f aca="false">IF(A3432="","",+B3432-C3432)</f>
        <v>#REF!</v>
      </c>
      <c r="E3432" s="662" t="e">
        <f aca="false">IF(A3432="","",IF(F3431="","",+E3431-F3431))</f>
        <v>#REF!</v>
      </c>
      <c r="F3432" s="662" t="e">
        <f aca="false">IF(A3432="","",IF(J3432="","",+J3432-H3432))</f>
        <v>#REF!</v>
      </c>
      <c r="G3432" s="662" t="e">
        <f aca="false">IF(A3432="","",IF(E3432="","",ROUND(+E3432*((1+B3432)^(1/12)-1),2)))</f>
        <v>#REF!</v>
      </c>
      <c r="H3432" s="662" t="e">
        <f aca="false">IF(A3432="","",IF(E3432="","",ROUND(+E3432*((1+D3432)^(1/12)-1),2)))</f>
        <v>#REF!</v>
      </c>
      <c r="I3432" s="662" t="e">
        <f aca="false">IF(A3432="","",+G3432-H3432)</f>
        <v>#REF!</v>
      </c>
      <c r="J3432" s="662" t="e">
        <f aca="false">IF(A3432="","",IF(#REF!="","",PMT((1+D3432)^(1/12)-1,(#REF!*12)-A3432+1,-E3432)))</f>
        <v>#REF!</v>
      </c>
    </row>
    <row r="3433" customFormat="false" ht="14.25" hidden="false" customHeight="false" outlineLevel="0" collapsed="false">
      <c r="A3433" s="660" t="e">
        <f aca="false">IF(A3432="","",IF(A3432=#REF!*12,"",+A3432+1))</f>
        <v>#REF!</v>
      </c>
      <c r="B3433" s="661" t="e">
        <f aca="false">IF(A3433="","",+B3432)</f>
        <v>#REF!</v>
      </c>
      <c r="C3433" s="661" t="e">
        <f aca="false">IF(A3433="","",IF(#REF!+'Plano Prestação Mensal Proposta'!A3433&gt;120,0,ROUND(IF(B3433&gt;0.045,(0.045*0.5),(0.5)*B3433),7)))</f>
        <v>#REF!</v>
      </c>
      <c r="D3433" s="661" t="e">
        <f aca="false">IF(A3433="","",+B3433-C3433)</f>
        <v>#REF!</v>
      </c>
      <c r="E3433" s="662" t="e">
        <f aca="false">IF(A3433="","",IF(F3432="","",+E3432-F3432))</f>
        <v>#REF!</v>
      </c>
      <c r="F3433" s="662" t="e">
        <f aca="false">IF(A3433="","",IF(J3433="","",+J3433-H3433))</f>
        <v>#REF!</v>
      </c>
      <c r="G3433" s="662" t="e">
        <f aca="false">IF(A3433="","",IF(E3433="","",ROUND(+E3433*((1+B3433)^(1/12)-1),2)))</f>
        <v>#REF!</v>
      </c>
      <c r="H3433" s="662" t="e">
        <f aca="false">IF(A3433="","",IF(E3433="","",ROUND(+E3433*((1+D3433)^(1/12)-1),2)))</f>
        <v>#REF!</v>
      </c>
      <c r="I3433" s="662" t="e">
        <f aca="false">IF(A3433="","",+G3433-H3433)</f>
        <v>#REF!</v>
      </c>
      <c r="J3433" s="662" t="e">
        <f aca="false">IF(A3433="","",IF(#REF!="","",PMT((1+D3433)^(1/12)-1,(#REF!*12)-A3433+1,-E3433)))</f>
        <v>#REF!</v>
      </c>
    </row>
    <row r="3434" customFormat="false" ht="14.25" hidden="false" customHeight="false" outlineLevel="0" collapsed="false">
      <c r="A3434" s="660" t="e">
        <f aca="false">IF(A3433="","",IF(A3433=#REF!*12,"",+A3433+1))</f>
        <v>#REF!</v>
      </c>
      <c r="B3434" s="661" t="e">
        <f aca="false">IF(A3434="","",+B3433)</f>
        <v>#REF!</v>
      </c>
      <c r="C3434" s="661" t="e">
        <f aca="false">IF(A3434="","",IF(#REF!+'Plano Prestação Mensal Proposta'!A3434&gt;120,0,ROUND(IF(B3434&gt;0.045,(0.045*0.5),(0.5)*B3434),7)))</f>
        <v>#REF!</v>
      </c>
      <c r="D3434" s="661" t="e">
        <f aca="false">IF(A3434="","",+B3434-C3434)</f>
        <v>#REF!</v>
      </c>
      <c r="E3434" s="662" t="e">
        <f aca="false">IF(A3434="","",IF(F3433="","",+E3433-F3433))</f>
        <v>#REF!</v>
      </c>
      <c r="F3434" s="662" t="e">
        <f aca="false">IF(A3434="","",IF(J3434="","",+J3434-H3434))</f>
        <v>#REF!</v>
      </c>
      <c r="G3434" s="662" t="e">
        <f aca="false">IF(A3434="","",IF(E3434="","",ROUND(+E3434*((1+B3434)^(1/12)-1),2)))</f>
        <v>#REF!</v>
      </c>
      <c r="H3434" s="662" t="e">
        <f aca="false">IF(A3434="","",IF(E3434="","",ROUND(+E3434*((1+D3434)^(1/12)-1),2)))</f>
        <v>#REF!</v>
      </c>
      <c r="I3434" s="662" t="e">
        <f aca="false">IF(A3434="","",+G3434-H3434)</f>
        <v>#REF!</v>
      </c>
      <c r="J3434" s="662" t="e">
        <f aca="false">IF(A3434="","",IF(#REF!="","",PMT((1+D3434)^(1/12)-1,(#REF!*12)-A3434+1,-E3434)))</f>
        <v>#REF!</v>
      </c>
    </row>
    <row r="3435" customFormat="false" ht="14.25" hidden="false" customHeight="false" outlineLevel="0" collapsed="false">
      <c r="A3435" s="660" t="e">
        <f aca="false">IF(A3434="","",IF(A3434=#REF!*12,"",+A3434+1))</f>
        <v>#REF!</v>
      </c>
      <c r="B3435" s="661" t="e">
        <f aca="false">IF(A3435="","",+B3434)</f>
        <v>#REF!</v>
      </c>
      <c r="C3435" s="661" t="e">
        <f aca="false">IF(A3435="","",IF(#REF!+'Plano Prestação Mensal Proposta'!A3435&gt;120,0,ROUND(IF(B3435&gt;0.045,(0.045*0.5),(0.5)*B3435),7)))</f>
        <v>#REF!</v>
      </c>
      <c r="D3435" s="661" t="e">
        <f aca="false">IF(A3435="","",+B3435-C3435)</f>
        <v>#REF!</v>
      </c>
      <c r="E3435" s="662" t="e">
        <f aca="false">IF(A3435="","",IF(F3434="","",+E3434-F3434))</f>
        <v>#REF!</v>
      </c>
      <c r="F3435" s="662" t="e">
        <f aca="false">IF(A3435="","",IF(J3435="","",+J3435-H3435))</f>
        <v>#REF!</v>
      </c>
      <c r="G3435" s="662" t="e">
        <f aca="false">IF(A3435="","",IF(E3435="","",ROUND(+E3435*((1+B3435)^(1/12)-1),2)))</f>
        <v>#REF!</v>
      </c>
      <c r="H3435" s="662" t="e">
        <f aca="false">IF(A3435="","",IF(E3435="","",ROUND(+E3435*((1+D3435)^(1/12)-1),2)))</f>
        <v>#REF!</v>
      </c>
      <c r="I3435" s="662" t="e">
        <f aca="false">IF(A3435="","",+G3435-H3435)</f>
        <v>#REF!</v>
      </c>
      <c r="J3435" s="662" t="e">
        <f aca="false">IF(A3435="","",IF(#REF!="","",PMT((1+D3435)^(1/12)-1,(#REF!*12)-A3435+1,-E3435)))</f>
        <v>#REF!</v>
      </c>
    </row>
    <row r="3436" customFormat="false" ht="14.25" hidden="false" customHeight="false" outlineLevel="0" collapsed="false">
      <c r="A3436" s="660" t="e">
        <f aca="false">IF(A3435="","",IF(A3435=#REF!*12,"",+A3435+1))</f>
        <v>#REF!</v>
      </c>
      <c r="B3436" s="661" t="e">
        <f aca="false">IF(A3436="","",+B3435)</f>
        <v>#REF!</v>
      </c>
      <c r="C3436" s="661" t="e">
        <f aca="false">IF(A3436="","",IF(#REF!+'Plano Prestação Mensal Proposta'!A3436&gt;120,0,ROUND(IF(B3436&gt;0.045,(0.045*0.5),(0.5)*B3436),7)))</f>
        <v>#REF!</v>
      </c>
      <c r="D3436" s="661" t="e">
        <f aca="false">IF(A3436="","",+B3436-C3436)</f>
        <v>#REF!</v>
      </c>
      <c r="E3436" s="662" t="e">
        <f aca="false">IF(A3436="","",IF(F3435="","",+E3435-F3435))</f>
        <v>#REF!</v>
      </c>
      <c r="F3436" s="662" t="e">
        <f aca="false">IF(A3436="","",IF(J3436="","",+J3436-H3436))</f>
        <v>#REF!</v>
      </c>
      <c r="G3436" s="662" t="e">
        <f aca="false">IF(A3436="","",IF(E3436="","",ROUND(+E3436*((1+B3436)^(1/12)-1),2)))</f>
        <v>#REF!</v>
      </c>
      <c r="H3436" s="662" t="e">
        <f aca="false">IF(A3436="","",IF(E3436="","",ROUND(+E3436*((1+D3436)^(1/12)-1),2)))</f>
        <v>#REF!</v>
      </c>
      <c r="I3436" s="662" t="e">
        <f aca="false">IF(A3436="","",+G3436-H3436)</f>
        <v>#REF!</v>
      </c>
      <c r="J3436" s="662" t="e">
        <f aca="false">IF(A3436="","",IF(#REF!="","",PMT((1+D3436)^(1/12)-1,(#REF!*12)-A3436+1,-E3436)))</f>
        <v>#REF!</v>
      </c>
    </row>
    <row r="3437" customFormat="false" ht="14.25" hidden="false" customHeight="false" outlineLevel="0" collapsed="false">
      <c r="A3437" s="660" t="e">
        <f aca="false">IF(A3436="","",IF(A3436=#REF!*12,"",+A3436+1))</f>
        <v>#REF!</v>
      </c>
      <c r="B3437" s="661" t="e">
        <f aca="false">IF(A3437="","",+B3436)</f>
        <v>#REF!</v>
      </c>
      <c r="C3437" s="661" t="e">
        <f aca="false">IF(A3437="","",IF(#REF!+'Plano Prestação Mensal Proposta'!A3437&gt;120,0,ROUND(IF(B3437&gt;0.045,(0.045*0.5),(0.5)*B3437),7)))</f>
        <v>#REF!</v>
      </c>
      <c r="D3437" s="661" t="e">
        <f aca="false">IF(A3437="","",+B3437-C3437)</f>
        <v>#REF!</v>
      </c>
      <c r="E3437" s="662" t="e">
        <f aca="false">IF(A3437="","",IF(F3436="","",+E3436-F3436))</f>
        <v>#REF!</v>
      </c>
      <c r="F3437" s="662" t="e">
        <f aca="false">IF(A3437="","",IF(J3437="","",+J3437-H3437))</f>
        <v>#REF!</v>
      </c>
      <c r="G3437" s="662" t="e">
        <f aca="false">IF(A3437="","",IF(E3437="","",ROUND(+E3437*((1+B3437)^(1/12)-1),2)))</f>
        <v>#REF!</v>
      </c>
      <c r="H3437" s="662" t="e">
        <f aca="false">IF(A3437="","",IF(E3437="","",ROUND(+E3437*((1+D3437)^(1/12)-1),2)))</f>
        <v>#REF!</v>
      </c>
      <c r="I3437" s="662" t="e">
        <f aca="false">IF(A3437="","",+G3437-H3437)</f>
        <v>#REF!</v>
      </c>
      <c r="J3437" s="662" t="e">
        <f aca="false">IF(A3437="","",IF(#REF!="","",PMT((1+D3437)^(1/12)-1,(#REF!*12)-A3437+1,-E3437)))</f>
        <v>#REF!</v>
      </c>
    </row>
    <row r="3438" customFormat="false" ht="14.25" hidden="false" customHeight="false" outlineLevel="0" collapsed="false">
      <c r="A3438" s="660" t="e">
        <f aca="false">IF(A3437="","",IF(A3437=#REF!*12,"",+A3437+1))</f>
        <v>#REF!</v>
      </c>
      <c r="B3438" s="661" t="e">
        <f aca="false">IF(A3438="","",+B3437)</f>
        <v>#REF!</v>
      </c>
      <c r="C3438" s="661" t="e">
        <f aca="false">IF(A3438="","",IF(#REF!+'Plano Prestação Mensal Proposta'!A3438&gt;120,0,ROUND(IF(B3438&gt;0.045,(0.045*0.5),(0.5)*B3438),7)))</f>
        <v>#REF!</v>
      </c>
      <c r="D3438" s="661" t="e">
        <f aca="false">IF(A3438="","",+B3438-C3438)</f>
        <v>#REF!</v>
      </c>
      <c r="E3438" s="662" t="e">
        <f aca="false">IF(A3438="","",IF(F3437="","",+E3437-F3437))</f>
        <v>#REF!</v>
      </c>
      <c r="F3438" s="662" t="e">
        <f aca="false">IF(A3438="","",IF(J3438="","",+J3438-H3438))</f>
        <v>#REF!</v>
      </c>
      <c r="G3438" s="662" t="e">
        <f aca="false">IF(A3438="","",IF(E3438="","",ROUND(+E3438*((1+B3438)^(1/12)-1),2)))</f>
        <v>#REF!</v>
      </c>
      <c r="H3438" s="662" t="e">
        <f aca="false">IF(A3438="","",IF(E3438="","",ROUND(+E3438*((1+D3438)^(1/12)-1),2)))</f>
        <v>#REF!</v>
      </c>
      <c r="I3438" s="662" t="e">
        <f aca="false">IF(A3438="","",+G3438-H3438)</f>
        <v>#REF!</v>
      </c>
      <c r="J3438" s="662" t="e">
        <f aca="false">IF(A3438="","",IF(#REF!="","",PMT((1+D3438)^(1/12)-1,(#REF!*12)-A3438+1,-E3438)))</f>
        <v>#REF!</v>
      </c>
    </row>
    <row r="3439" customFormat="false" ht="14.25" hidden="false" customHeight="false" outlineLevel="0" collapsed="false">
      <c r="A3439" s="660" t="e">
        <f aca="false">IF(A3438="","",IF(A3438=#REF!*12,"",+A3438+1))</f>
        <v>#REF!</v>
      </c>
      <c r="B3439" s="661" t="e">
        <f aca="false">IF(A3439="","",+B3438)</f>
        <v>#REF!</v>
      </c>
      <c r="C3439" s="661" t="e">
        <f aca="false">IF(A3439="","",IF(#REF!+'Plano Prestação Mensal Proposta'!A3439&gt;120,0,ROUND(IF(B3439&gt;0.045,(0.045*0.5),(0.5)*B3439),7)))</f>
        <v>#REF!</v>
      </c>
      <c r="D3439" s="661" t="e">
        <f aca="false">IF(A3439="","",+B3439-C3439)</f>
        <v>#REF!</v>
      </c>
      <c r="E3439" s="662" t="e">
        <f aca="false">IF(A3439="","",IF(F3438="","",+E3438-F3438))</f>
        <v>#REF!</v>
      </c>
      <c r="F3439" s="662" t="e">
        <f aca="false">IF(A3439="","",IF(J3439="","",+J3439-H3439))</f>
        <v>#REF!</v>
      </c>
      <c r="G3439" s="662" t="e">
        <f aca="false">IF(A3439="","",IF(E3439="","",ROUND(+E3439*((1+B3439)^(1/12)-1),2)))</f>
        <v>#REF!</v>
      </c>
      <c r="H3439" s="662" t="e">
        <f aca="false">IF(A3439="","",IF(E3439="","",ROUND(+E3439*((1+D3439)^(1/12)-1),2)))</f>
        <v>#REF!</v>
      </c>
      <c r="I3439" s="662" t="e">
        <f aca="false">IF(A3439="","",+G3439-H3439)</f>
        <v>#REF!</v>
      </c>
      <c r="J3439" s="662" t="e">
        <f aca="false">IF(A3439="","",IF(#REF!="","",PMT((1+D3439)^(1/12)-1,(#REF!*12)-A3439+1,-E3439)))</f>
        <v>#REF!</v>
      </c>
    </row>
    <row r="3440" customFormat="false" ht="14.25" hidden="false" customHeight="false" outlineLevel="0" collapsed="false">
      <c r="A3440" s="660" t="e">
        <f aca="false">IF(A3439="","",IF(A3439=#REF!*12,"",+A3439+1))</f>
        <v>#REF!</v>
      </c>
      <c r="B3440" s="661" t="e">
        <f aca="false">IF(A3440="","",+B3439)</f>
        <v>#REF!</v>
      </c>
      <c r="C3440" s="661" t="e">
        <f aca="false">IF(A3440="","",IF(#REF!+'Plano Prestação Mensal Proposta'!A3440&gt;120,0,ROUND(IF(B3440&gt;0.045,(0.045*0.5),(0.5)*B3440),7)))</f>
        <v>#REF!</v>
      </c>
      <c r="D3440" s="661" t="e">
        <f aca="false">IF(A3440="","",+B3440-C3440)</f>
        <v>#REF!</v>
      </c>
      <c r="E3440" s="662" t="e">
        <f aca="false">IF(A3440="","",IF(F3439="","",+E3439-F3439))</f>
        <v>#REF!</v>
      </c>
      <c r="F3440" s="662" t="e">
        <f aca="false">IF(A3440="","",IF(J3440="","",+J3440-H3440))</f>
        <v>#REF!</v>
      </c>
      <c r="G3440" s="662" t="e">
        <f aca="false">IF(A3440="","",IF(E3440="","",ROUND(+E3440*((1+B3440)^(1/12)-1),2)))</f>
        <v>#REF!</v>
      </c>
      <c r="H3440" s="662" t="e">
        <f aca="false">IF(A3440="","",IF(E3440="","",ROUND(+E3440*((1+D3440)^(1/12)-1),2)))</f>
        <v>#REF!</v>
      </c>
      <c r="I3440" s="662" t="e">
        <f aca="false">IF(A3440="","",+G3440-H3440)</f>
        <v>#REF!</v>
      </c>
      <c r="J3440" s="662" t="e">
        <f aca="false">IF(A3440="","",IF(#REF!="","",PMT((1+D3440)^(1/12)-1,(#REF!*12)-A3440+1,-E3440)))</f>
        <v>#REF!</v>
      </c>
    </row>
    <row r="3441" customFormat="false" ht="14.25" hidden="false" customHeight="false" outlineLevel="0" collapsed="false">
      <c r="A3441" s="660" t="e">
        <f aca="false">IF(A3440="","",IF(A3440=#REF!*12,"",+A3440+1))</f>
        <v>#REF!</v>
      </c>
      <c r="B3441" s="661" t="e">
        <f aca="false">IF(A3441="","",+B3440)</f>
        <v>#REF!</v>
      </c>
      <c r="C3441" s="661" t="e">
        <f aca="false">IF(A3441="","",IF(#REF!+'Plano Prestação Mensal Proposta'!A3441&gt;120,0,ROUND(IF(B3441&gt;0.045,(0.045*0.5),(0.5)*B3441),7)))</f>
        <v>#REF!</v>
      </c>
      <c r="D3441" s="661" t="e">
        <f aca="false">IF(A3441="","",+B3441-C3441)</f>
        <v>#REF!</v>
      </c>
      <c r="E3441" s="662" t="e">
        <f aca="false">IF(A3441="","",IF(F3440="","",+E3440-F3440))</f>
        <v>#REF!</v>
      </c>
      <c r="F3441" s="662" t="e">
        <f aca="false">IF(A3441="","",IF(J3441="","",+J3441-H3441))</f>
        <v>#REF!</v>
      </c>
      <c r="G3441" s="662" t="e">
        <f aca="false">IF(A3441="","",IF(E3441="","",ROUND(+E3441*((1+B3441)^(1/12)-1),2)))</f>
        <v>#REF!</v>
      </c>
      <c r="H3441" s="662" t="e">
        <f aca="false">IF(A3441="","",IF(E3441="","",ROUND(+E3441*((1+D3441)^(1/12)-1),2)))</f>
        <v>#REF!</v>
      </c>
      <c r="I3441" s="662" t="e">
        <f aca="false">IF(A3441="","",+G3441-H3441)</f>
        <v>#REF!</v>
      </c>
      <c r="J3441" s="662" t="e">
        <f aca="false">IF(A3441="","",IF(#REF!="","",PMT((1+D3441)^(1/12)-1,(#REF!*12)-A3441+1,-E3441)))</f>
        <v>#REF!</v>
      </c>
    </row>
    <row r="3442" customFormat="false" ht="14.25" hidden="false" customHeight="false" outlineLevel="0" collapsed="false">
      <c r="A3442" s="660" t="e">
        <f aca="false">IF(A3441="","",IF(A3441=#REF!*12,"",+A3441+1))</f>
        <v>#REF!</v>
      </c>
      <c r="B3442" s="661" t="e">
        <f aca="false">IF(A3442="","",+B3441)</f>
        <v>#REF!</v>
      </c>
      <c r="C3442" s="661" t="e">
        <f aca="false">IF(A3442="","",IF(#REF!+'Plano Prestação Mensal Proposta'!A3442&gt;120,0,ROUND(IF(B3442&gt;0.045,(0.045*0.5),(0.5)*B3442),7)))</f>
        <v>#REF!</v>
      </c>
      <c r="D3442" s="661" t="e">
        <f aca="false">IF(A3442="","",+B3442-C3442)</f>
        <v>#REF!</v>
      </c>
      <c r="E3442" s="662" t="e">
        <f aca="false">IF(A3442="","",IF(F3441="","",+E3441-F3441))</f>
        <v>#REF!</v>
      </c>
      <c r="F3442" s="662" t="e">
        <f aca="false">IF(A3442="","",IF(J3442="","",+J3442-H3442))</f>
        <v>#REF!</v>
      </c>
      <c r="G3442" s="662" t="e">
        <f aca="false">IF(A3442="","",IF(E3442="","",ROUND(+E3442*((1+B3442)^(1/12)-1),2)))</f>
        <v>#REF!</v>
      </c>
      <c r="H3442" s="662" t="e">
        <f aca="false">IF(A3442="","",IF(E3442="","",ROUND(+E3442*((1+D3442)^(1/12)-1),2)))</f>
        <v>#REF!</v>
      </c>
      <c r="I3442" s="662" t="e">
        <f aca="false">IF(A3442="","",+G3442-H3442)</f>
        <v>#REF!</v>
      </c>
      <c r="J3442" s="662" t="e">
        <f aca="false">IF(A3442="","",IF(#REF!="","",PMT((1+D3442)^(1/12)-1,(#REF!*12)-A3442+1,-E3442)))</f>
        <v>#REF!</v>
      </c>
    </row>
    <row r="3443" customFormat="false" ht="14.25" hidden="false" customHeight="false" outlineLevel="0" collapsed="false">
      <c r="A3443" s="660" t="e">
        <f aca="false">IF(A3442="","",IF(A3442=#REF!*12,"",+A3442+1))</f>
        <v>#REF!</v>
      </c>
      <c r="B3443" s="661" t="e">
        <f aca="false">IF(A3443="","",+B3442)</f>
        <v>#REF!</v>
      </c>
      <c r="C3443" s="661" t="e">
        <f aca="false">IF(A3443="","",IF(#REF!+'Plano Prestação Mensal Proposta'!A3443&gt;120,0,ROUND(IF(B3443&gt;0.045,(0.045*0.5),(0.5)*B3443),7)))</f>
        <v>#REF!</v>
      </c>
      <c r="D3443" s="661" t="e">
        <f aca="false">IF(A3443="","",+B3443-C3443)</f>
        <v>#REF!</v>
      </c>
      <c r="E3443" s="662" t="e">
        <f aca="false">IF(A3443="","",IF(F3442="","",+E3442-F3442))</f>
        <v>#REF!</v>
      </c>
      <c r="F3443" s="662" t="e">
        <f aca="false">IF(A3443="","",IF(J3443="","",+J3443-H3443))</f>
        <v>#REF!</v>
      </c>
      <c r="G3443" s="662" t="e">
        <f aca="false">IF(A3443="","",IF(E3443="","",ROUND(+E3443*((1+B3443)^(1/12)-1),2)))</f>
        <v>#REF!</v>
      </c>
      <c r="H3443" s="662" t="e">
        <f aca="false">IF(A3443="","",IF(E3443="","",ROUND(+E3443*((1+D3443)^(1/12)-1),2)))</f>
        <v>#REF!</v>
      </c>
      <c r="I3443" s="662" t="e">
        <f aca="false">IF(A3443="","",+G3443-H3443)</f>
        <v>#REF!</v>
      </c>
      <c r="J3443" s="662" t="e">
        <f aca="false">IF(A3443="","",IF(#REF!="","",PMT((1+D3443)^(1/12)-1,(#REF!*12)-A3443+1,-E3443)))</f>
        <v>#REF!</v>
      </c>
    </row>
    <row r="3444" customFormat="false" ht="14.25" hidden="false" customHeight="false" outlineLevel="0" collapsed="false">
      <c r="A3444" s="660" t="e">
        <f aca="false">IF(A3443="","",IF(A3443=#REF!*12,"",+A3443+1))</f>
        <v>#REF!</v>
      </c>
      <c r="B3444" s="661" t="e">
        <f aca="false">IF(A3444="","",+B3443)</f>
        <v>#REF!</v>
      </c>
      <c r="C3444" s="661" t="e">
        <f aca="false">IF(A3444="","",IF(#REF!+'Plano Prestação Mensal Proposta'!A3444&gt;120,0,ROUND(IF(B3444&gt;0.045,(0.045*0.5),(0.5)*B3444),7)))</f>
        <v>#REF!</v>
      </c>
      <c r="D3444" s="661" t="e">
        <f aca="false">IF(A3444="","",+B3444-C3444)</f>
        <v>#REF!</v>
      </c>
      <c r="E3444" s="662" t="e">
        <f aca="false">IF(A3444="","",IF(F3443="","",+E3443-F3443))</f>
        <v>#REF!</v>
      </c>
      <c r="F3444" s="662" t="e">
        <f aca="false">IF(A3444="","",IF(J3444="","",+J3444-H3444))</f>
        <v>#REF!</v>
      </c>
      <c r="G3444" s="662" t="e">
        <f aca="false">IF(A3444="","",IF(E3444="","",ROUND(+E3444*((1+B3444)^(1/12)-1),2)))</f>
        <v>#REF!</v>
      </c>
      <c r="H3444" s="662" t="e">
        <f aca="false">IF(A3444="","",IF(E3444="","",ROUND(+E3444*((1+D3444)^(1/12)-1),2)))</f>
        <v>#REF!</v>
      </c>
      <c r="I3444" s="662" t="e">
        <f aca="false">IF(A3444="","",+G3444-H3444)</f>
        <v>#REF!</v>
      </c>
      <c r="J3444" s="662" t="e">
        <f aca="false">IF(A3444="","",IF(#REF!="","",PMT((1+D3444)^(1/12)-1,(#REF!*12)-A3444+1,-E3444)))</f>
        <v>#REF!</v>
      </c>
    </row>
    <row r="3445" customFormat="false" ht="14.25" hidden="false" customHeight="false" outlineLevel="0" collapsed="false">
      <c r="A3445" s="660" t="e">
        <f aca="false">IF(A3444="","",IF(A3444=#REF!*12,"",+A3444+1))</f>
        <v>#REF!</v>
      </c>
      <c r="B3445" s="661" t="e">
        <f aca="false">IF(A3445="","",+B3444)</f>
        <v>#REF!</v>
      </c>
      <c r="C3445" s="661" t="e">
        <f aca="false">IF(A3445="","",IF(#REF!+'Plano Prestação Mensal Proposta'!A3445&gt;120,0,ROUND(IF(B3445&gt;0.045,(0.045*0.5),(0.5)*B3445),7)))</f>
        <v>#REF!</v>
      </c>
      <c r="D3445" s="661" t="e">
        <f aca="false">IF(A3445="","",+B3445-C3445)</f>
        <v>#REF!</v>
      </c>
      <c r="E3445" s="662" t="e">
        <f aca="false">IF(A3445="","",IF(F3444="","",+E3444-F3444))</f>
        <v>#REF!</v>
      </c>
      <c r="F3445" s="662" t="e">
        <f aca="false">IF(A3445="","",IF(J3445="","",+J3445-H3445))</f>
        <v>#REF!</v>
      </c>
      <c r="G3445" s="662" t="e">
        <f aca="false">IF(A3445="","",IF(E3445="","",ROUND(+E3445*((1+B3445)^(1/12)-1),2)))</f>
        <v>#REF!</v>
      </c>
      <c r="H3445" s="662" t="e">
        <f aca="false">IF(A3445="","",IF(E3445="","",ROUND(+E3445*((1+D3445)^(1/12)-1),2)))</f>
        <v>#REF!</v>
      </c>
      <c r="I3445" s="662" t="e">
        <f aca="false">IF(A3445="","",+G3445-H3445)</f>
        <v>#REF!</v>
      </c>
      <c r="J3445" s="662" t="e">
        <f aca="false">IF(A3445="","",IF(#REF!="","",PMT((1+D3445)^(1/12)-1,(#REF!*12)-A3445+1,-E3445)))</f>
        <v>#REF!</v>
      </c>
    </row>
    <row r="3446" customFormat="false" ht="14.25" hidden="false" customHeight="false" outlineLevel="0" collapsed="false">
      <c r="A3446" s="660" t="e">
        <f aca="false">IF(A3445="","",IF(A3445=#REF!*12,"",+A3445+1))</f>
        <v>#REF!</v>
      </c>
      <c r="B3446" s="661" t="e">
        <f aca="false">IF(A3446="","",+B3445)</f>
        <v>#REF!</v>
      </c>
      <c r="C3446" s="661" t="e">
        <f aca="false">IF(A3446="","",IF(#REF!+'Plano Prestação Mensal Proposta'!A3446&gt;120,0,ROUND(IF(B3446&gt;0.045,(0.045*0.5),(0.5)*B3446),7)))</f>
        <v>#REF!</v>
      </c>
      <c r="D3446" s="661" t="e">
        <f aca="false">IF(A3446="","",+B3446-C3446)</f>
        <v>#REF!</v>
      </c>
      <c r="E3446" s="662" t="e">
        <f aca="false">IF(A3446="","",IF(F3445="","",+E3445-F3445))</f>
        <v>#REF!</v>
      </c>
      <c r="F3446" s="662" t="e">
        <f aca="false">IF(A3446="","",IF(J3446="","",+J3446-H3446))</f>
        <v>#REF!</v>
      </c>
      <c r="G3446" s="662" t="e">
        <f aca="false">IF(A3446="","",IF(E3446="","",ROUND(+E3446*((1+B3446)^(1/12)-1),2)))</f>
        <v>#REF!</v>
      </c>
      <c r="H3446" s="662" t="e">
        <f aca="false">IF(A3446="","",IF(E3446="","",ROUND(+E3446*((1+D3446)^(1/12)-1),2)))</f>
        <v>#REF!</v>
      </c>
      <c r="I3446" s="662" t="e">
        <f aca="false">IF(A3446="","",+G3446-H3446)</f>
        <v>#REF!</v>
      </c>
      <c r="J3446" s="662" t="e">
        <f aca="false">IF(A3446="","",IF(#REF!="","",PMT((1+D3446)^(1/12)-1,(#REF!*12)-A3446+1,-E3446)))</f>
        <v>#REF!</v>
      </c>
    </row>
    <row r="3447" customFormat="false" ht="14.25" hidden="false" customHeight="false" outlineLevel="0" collapsed="false">
      <c r="A3447" s="660" t="e">
        <f aca="false">IF(A3446="","",IF(A3446=#REF!*12,"",+A3446+1))</f>
        <v>#REF!</v>
      </c>
      <c r="B3447" s="661" t="e">
        <f aca="false">IF(A3447="","",+B3446)</f>
        <v>#REF!</v>
      </c>
      <c r="C3447" s="661" t="e">
        <f aca="false">IF(A3447="","",IF(#REF!+'Plano Prestação Mensal Proposta'!A3447&gt;120,0,ROUND(IF(B3447&gt;0.045,(0.045*0.5),(0.5)*B3447),7)))</f>
        <v>#REF!</v>
      </c>
      <c r="D3447" s="661" t="e">
        <f aca="false">IF(A3447="","",+B3447-C3447)</f>
        <v>#REF!</v>
      </c>
      <c r="E3447" s="662" t="e">
        <f aca="false">IF(A3447="","",IF(F3446="","",+E3446-F3446))</f>
        <v>#REF!</v>
      </c>
      <c r="F3447" s="662" t="e">
        <f aca="false">IF(A3447="","",IF(J3447="","",+J3447-H3447))</f>
        <v>#REF!</v>
      </c>
      <c r="G3447" s="662" t="e">
        <f aca="false">IF(A3447="","",IF(E3447="","",ROUND(+E3447*((1+B3447)^(1/12)-1),2)))</f>
        <v>#REF!</v>
      </c>
      <c r="H3447" s="662" t="e">
        <f aca="false">IF(A3447="","",IF(E3447="","",ROUND(+E3447*((1+D3447)^(1/12)-1),2)))</f>
        <v>#REF!</v>
      </c>
      <c r="I3447" s="662" t="e">
        <f aca="false">IF(A3447="","",+G3447-H3447)</f>
        <v>#REF!</v>
      </c>
      <c r="J3447" s="662" t="e">
        <f aca="false">IF(A3447="","",IF(#REF!="","",PMT((1+D3447)^(1/12)-1,(#REF!*12)-A3447+1,-E3447)))</f>
        <v>#REF!</v>
      </c>
    </row>
    <row r="3448" customFormat="false" ht="14.25" hidden="false" customHeight="false" outlineLevel="0" collapsed="false">
      <c r="A3448" s="660" t="e">
        <f aca="false">IF(A3447="","",IF(A3447=#REF!*12,"",+A3447+1))</f>
        <v>#REF!</v>
      </c>
      <c r="B3448" s="661" t="e">
        <f aca="false">IF(A3448="","",+B3447)</f>
        <v>#REF!</v>
      </c>
      <c r="C3448" s="661" t="e">
        <f aca="false">IF(A3448="","",IF(#REF!+'Plano Prestação Mensal Proposta'!A3448&gt;120,0,ROUND(IF(B3448&gt;0.045,(0.045*0.5),(0.5)*B3448),7)))</f>
        <v>#REF!</v>
      </c>
      <c r="D3448" s="661" t="e">
        <f aca="false">IF(A3448="","",+B3448-C3448)</f>
        <v>#REF!</v>
      </c>
      <c r="E3448" s="662" t="e">
        <f aca="false">IF(A3448="","",IF(F3447="","",+E3447-F3447))</f>
        <v>#REF!</v>
      </c>
      <c r="F3448" s="662" t="e">
        <f aca="false">IF(A3448="","",IF(J3448="","",+J3448-H3448))</f>
        <v>#REF!</v>
      </c>
      <c r="G3448" s="662" t="e">
        <f aca="false">IF(A3448="","",IF(E3448="","",ROUND(+E3448*((1+B3448)^(1/12)-1),2)))</f>
        <v>#REF!</v>
      </c>
      <c r="H3448" s="662" t="e">
        <f aca="false">IF(A3448="","",IF(E3448="","",ROUND(+E3448*((1+D3448)^(1/12)-1),2)))</f>
        <v>#REF!</v>
      </c>
      <c r="I3448" s="662" t="e">
        <f aca="false">IF(A3448="","",+G3448-H3448)</f>
        <v>#REF!</v>
      </c>
      <c r="J3448" s="662" t="e">
        <f aca="false">IF(A3448="","",IF(#REF!="","",PMT((1+D3448)^(1/12)-1,(#REF!*12)-A3448+1,-E3448)))</f>
        <v>#REF!</v>
      </c>
    </row>
    <row r="3449" customFormat="false" ht="14.25" hidden="false" customHeight="false" outlineLevel="0" collapsed="false">
      <c r="A3449" s="660" t="e">
        <f aca="false">IF(A3448="","",IF(A3448=#REF!*12,"",+A3448+1))</f>
        <v>#REF!</v>
      </c>
      <c r="B3449" s="661" t="e">
        <f aca="false">IF(A3449="","",+B3448)</f>
        <v>#REF!</v>
      </c>
      <c r="C3449" s="661" t="e">
        <f aca="false">IF(A3449="","",IF(#REF!+'Plano Prestação Mensal Proposta'!A3449&gt;120,0,ROUND(IF(B3449&gt;0.045,(0.045*0.5),(0.5)*B3449),7)))</f>
        <v>#REF!</v>
      </c>
      <c r="D3449" s="661" t="e">
        <f aca="false">IF(A3449="","",+B3449-C3449)</f>
        <v>#REF!</v>
      </c>
      <c r="E3449" s="662" t="e">
        <f aca="false">IF(A3449="","",IF(F3448="","",+E3448-F3448))</f>
        <v>#REF!</v>
      </c>
      <c r="F3449" s="662" t="e">
        <f aca="false">IF(A3449="","",IF(J3449="","",+J3449-H3449))</f>
        <v>#REF!</v>
      </c>
      <c r="G3449" s="662" t="e">
        <f aca="false">IF(A3449="","",IF(E3449="","",ROUND(+E3449*((1+B3449)^(1/12)-1),2)))</f>
        <v>#REF!</v>
      </c>
      <c r="H3449" s="662" t="e">
        <f aca="false">IF(A3449="","",IF(E3449="","",ROUND(+E3449*((1+D3449)^(1/12)-1),2)))</f>
        <v>#REF!</v>
      </c>
      <c r="I3449" s="662" t="e">
        <f aca="false">IF(A3449="","",+G3449-H3449)</f>
        <v>#REF!</v>
      </c>
      <c r="J3449" s="662" t="e">
        <f aca="false">IF(A3449="","",IF(#REF!="","",PMT((1+D3449)^(1/12)-1,(#REF!*12)-A3449+1,-E3449)))</f>
        <v>#REF!</v>
      </c>
    </row>
    <row r="3450" customFormat="false" ht="14.25" hidden="false" customHeight="false" outlineLevel="0" collapsed="false">
      <c r="A3450" s="660" t="e">
        <f aca="false">IF(A3449="","",IF(A3449=#REF!*12,"",+A3449+1))</f>
        <v>#REF!</v>
      </c>
      <c r="B3450" s="661" t="e">
        <f aca="false">IF(A3450="","",+B3449)</f>
        <v>#REF!</v>
      </c>
      <c r="C3450" s="661" t="e">
        <f aca="false">IF(A3450="","",IF(#REF!+'Plano Prestação Mensal Proposta'!A3450&gt;120,0,ROUND(IF(B3450&gt;0.045,(0.045*0.5),(0.5)*B3450),7)))</f>
        <v>#REF!</v>
      </c>
      <c r="D3450" s="661" t="e">
        <f aca="false">IF(A3450="","",+B3450-C3450)</f>
        <v>#REF!</v>
      </c>
      <c r="E3450" s="662" t="e">
        <f aca="false">IF(A3450="","",IF(F3449="","",+E3449-F3449))</f>
        <v>#REF!</v>
      </c>
      <c r="F3450" s="662" t="e">
        <f aca="false">IF(A3450="","",IF(J3450="","",+J3450-H3450))</f>
        <v>#REF!</v>
      </c>
      <c r="G3450" s="662" t="e">
        <f aca="false">IF(A3450="","",IF(E3450="","",ROUND(+E3450*((1+B3450)^(1/12)-1),2)))</f>
        <v>#REF!</v>
      </c>
      <c r="H3450" s="662" t="e">
        <f aca="false">IF(A3450="","",IF(E3450="","",ROUND(+E3450*((1+D3450)^(1/12)-1),2)))</f>
        <v>#REF!</v>
      </c>
      <c r="I3450" s="662" t="e">
        <f aca="false">IF(A3450="","",+G3450-H3450)</f>
        <v>#REF!</v>
      </c>
      <c r="J3450" s="662" t="e">
        <f aca="false">IF(A3450="","",IF(#REF!="","",PMT((1+D3450)^(1/12)-1,(#REF!*12)-A3450+1,-E3450)))</f>
        <v>#REF!</v>
      </c>
    </row>
    <row r="3451" customFormat="false" ht="14.25" hidden="false" customHeight="false" outlineLevel="0" collapsed="false">
      <c r="A3451" s="660" t="e">
        <f aca="false">IF(A3450="","",IF(A3450=#REF!*12,"",+A3450+1))</f>
        <v>#REF!</v>
      </c>
      <c r="B3451" s="661" t="e">
        <f aca="false">IF(A3451="","",+B3450)</f>
        <v>#REF!</v>
      </c>
      <c r="C3451" s="661" t="e">
        <f aca="false">IF(A3451="","",IF(#REF!+'Plano Prestação Mensal Proposta'!A3451&gt;120,0,ROUND(IF(B3451&gt;0.045,(0.045*0.5),(0.5)*B3451),7)))</f>
        <v>#REF!</v>
      </c>
      <c r="D3451" s="661" t="e">
        <f aca="false">IF(A3451="","",+B3451-C3451)</f>
        <v>#REF!</v>
      </c>
      <c r="E3451" s="662" t="e">
        <f aca="false">IF(A3451="","",IF(F3450="","",+E3450-F3450))</f>
        <v>#REF!</v>
      </c>
      <c r="F3451" s="662" t="e">
        <f aca="false">IF(A3451="","",IF(J3451="","",+J3451-H3451))</f>
        <v>#REF!</v>
      </c>
      <c r="G3451" s="662" t="e">
        <f aca="false">IF(A3451="","",IF(E3451="","",ROUND(+E3451*((1+B3451)^(1/12)-1),2)))</f>
        <v>#REF!</v>
      </c>
      <c r="H3451" s="662" t="e">
        <f aca="false">IF(A3451="","",IF(E3451="","",ROUND(+E3451*((1+D3451)^(1/12)-1),2)))</f>
        <v>#REF!</v>
      </c>
      <c r="I3451" s="662" t="e">
        <f aca="false">IF(A3451="","",+G3451-H3451)</f>
        <v>#REF!</v>
      </c>
      <c r="J3451" s="662" t="e">
        <f aca="false">IF(A3451="","",IF(#REF!="","",PMT((1+D3451)^(1/12)-1,(#REF!*12)-A3451+1,-E3451)))</f>
        <v>#REF!</v>
      </c>
    </row>
    <row r="3452" customFormat="false" ht="14.25" hidden="false" customHeight="false" outlineLevel="0" collapsed="false">
      <c r="A3452" s="660" t="e">
        <f aca="false">IF(A3451="","",IF(A3451=#REF!*12,"",+A3451+1))</f>
        <v>#REF!</v>
      </c>
      <c r="B3452" s="661" t="e">
        <f aca="false">IF(A3452="","",+B3451)</f>
        <v>#REF!</v>
      </c>
      <c r="C3452" s="661" t="e">
        <f aca="false">IF(A3452="","",IF(#REF!+'Plano Prestação Mensal Proposta'!A3452&gt;120,0,ROUND(IF(B3452&gt;0.045,(0.045*0.5),(0.5)*B3452),7)))</f>
        <v>#REF!</v>
      </c>
      <c r="D3452" s="661" t="e">
        <f aca="false">IF(A3452="","",+B3452-C3452)</f>
        <v>#REF!</v>
      </c>
      <c r="E3452" s="662" t="e">
        <f aca="false">IF(A3452="","",IF(F3451="","",+E3451-F3451))</f>
        <v>#REF!</v>
      </c>
      <c r="F3452" s="662" t="e">
        <f aca="false">IF(A3452="","",IF(J3452="","",+J3452-H3452))</f>
        <v>#REF!</v>
      </c>
      <c r="G3452" s="662" t="e">
        <f aca="false">IF(A3452="","",IF(E3452="","",ROUND(+E3452*((1+B3452)^(1/12)-1),2)))</f>
        <v>#REF!</v>
      </c>
      <c r="H3452" s="662" t="e">
        <f aca="false">IF(A3452="","",IF(E3452="","",ROUND(+E3452*((1+D3452)^(1/12)-1),2)))</f>
        <v>#REF!</v>
      </c>
      <c r="I3452" s="662" t="e">
        <f aca="false">IF(A3452="","",+G3452-H3452)</f>
        <v>#REF!</v>
      </c>
      <c r="J3452" s="662" t="e">
        <f aca="false">IF(A3452="","",IF(#REF!="","",PMT((1+D3452)^(1/12)-1,(#REF!*12)-A3452+1,-E3452)))</f>
        <v>#REF!</v>
      </c>
    </row>
    <row r="3453" customFormat="false" ht="14.25" hidden="false" customHeight="false" outlineLevel="0" collapsed="false">
      <c r="A3453" s="660" t="e">
        <f aca="false">IF(A3452="","",IF(A3452=#REF!*12,"",+A3452+1))</f>
        <v>#REF!</v>
      </c>
      <c r="B3453" s="661" t="e">
        <f aca="false">IF(A3453="","",+B3452)</f>
        <v>#REF!</v>
      </c>
      <c r="C3453" s="661" t="e">
        <f aca="false">IF(A3453="","",IF(#REF!+'Plano Prestação Mensal Proposta'!A3453&gt;120,0,ROUND(IF(B3453&gt;0.045,(0.045*0.5),(0.5)*B3453),7)))</f>
        <v>#REF!</v>
      </c>
      <c r="D3453" s="661" t="e">
        <f aca="false">IF(A3453="","",+B3453-C3453)</f>
        <v>#REF!</v>
      </c>
      <c r="E3453" s="662" t="e">
        <f aca="false">IF(A3453="","",IF(F3452="","",+E3452-F3452))</f>
        <v>#REF!</v>
      </c>
      <c r="F3453" s="662" t="e">
        <f aca="false">IF(A3453="","",IF(J3453="","",+J3453-H3453))</f>
        <v>#REF!</v>
      </c>
      <c r="G3453" s="662" t="e">
        <f aca="false">IF(A3453="","",IF(E3453="","",ROUND(+E3453*((1+B3453)^(1/12)-1),2)))</f>
        <v>#REF!</v>
      </c>
      <c r="H3453" s="662" t="e">
        <f aca="false">IF(A3453="","",IF(E3453="","",ROUND(+E3453*((1+D3453)^(1/12)-1),2)))</f>
        <v>#REF!</v>
      </c>
      <c r="I3453" s="662" t="e">
        <f aca="false">IF(A3453="","",+G3453-H3453)</f>
        <v>#REF!</v>
      </c>
      <c r="J3453" s="662" t="e">
        <f aca="false">IF(A3453="","",IF(#REF!="","",PMT((1+D3453)^(1/12)-1,(#REF!*12)-A3453+1,-E3453)))</f>
        <v>#REF!</v>
      </c>
    </row>
    <row r="3454" customFormat="false" ht="14.25" hidden="false" customHeight="false" outlineLevel="0" collapsed="false">
      <c r="A3454" s="660" t="e">
        <f aca="false">IF(A3453="","",IF(A3453=#REF!*12,"",+A3453+1))</f>
        <v>#REF!</v>
      </c>
      <c r="B3454" s="661" t="e">
        <f aca="false">IF(A3454="","",+B3453)</f>
        <v>#REF!</v>
      </c>
      <c r="C3454" s="661" t="e">
        <f aca="false">IF(A3454="","",IF(#REF!+'Plano Prestação Mensal Proposta'!A3454&gt;120,0,ROUND(IF(B3454&gt;0.045,(0.045*0.5),(0.5)*B3454),7)))</f>
        <v>#REF!</v>
      </c>
      <c r="D3454" s="661" t="e">
        <f aca="false">IF(A3454="","",+B3454-C3454)</f>
        <v>#REF!</v>
      </c>
      <c r="E3454" s="662" t="e">
        <f aca="false">IF(A3454="","",IF(F3453="","",+E3453-F3453))</f>
        <v>#REF!</v>
      </c>
      <c r="F3454" s="662" t="e">
        <f aca="false">IF(A3454="","",IF(J3454="","",+J3454-H3454))</f>
        <v>#REF!</v>
      </c>
      <c r="G3454" s="662" t="e">
        <f aca="false">IF(A3454="","",IF(E3454="","",ROUND(+E3454*((1+B3454)^(1/12)-1),2)))</f>
        <v>#REF!</v>
      </c>
      <c r="H3454" s="662" t="e">
        <f aca="false">IF(A3454="","",IF(E3454="","",ROUND(+E3454*((1+D3454)^(1/12)-1),2)))</f>
        <v>#REF!</v>
      </c>
      <c r="I3454" s="662" t="e">
        <f aca="false">IF(A3454="","",+G3454-H3454)</f>
        <v>#REF!</v>
      </c>
      <c r="J3454" s="662" t="e">
        <f aca="false">IF(A3454="","",IF(#REF!="","",PMT((1+D3454)^(1/12)-1,(#REF!*12)-A3454+1,-E3454)))</f>
        <v>#REF!</v>
      </c>
    </row>
    <row r="3455" customFormat="false" ht="14.25" hidden="false" customHeight="false" outlineLevel="0" collapsed="false">
      <c r="A3455" s="660" t="e">
        <f aca="false">IF(A3454="","",IF(A3454=#REF!*12,"",+A3454+1))</f>
        <v>#REF!</v>
      </c>
      <c r="B3455" s="661" t="e">
        <f aca="false">IF(A3455="","",+B3454)</f>
        <v>#REF!</v>
      </c>
      <c r="C3455" s="661" t="e">
        <f aca="false">IF(A3455="","",IF(#REF!+'Plano Prestação Mensal Proposta'!A3455&gt;120,0,ROUND(IF(B3455&gt;0.045,(0.045*0.5),(0.5)*B3455),7)))</f>
        <v>#REF!</v>
      </c>
      <c r="D3455" s="661" t="e">
        <f aca="false">IF(A3455="","",+B3455-C3455)</f>
        <v>#REF!</v>
      </c>
      <c r="E3455" s="662" t="e">
        <f aca="false">IF(A3455="","",IF(F3454="","",+E3454-F3454))</f>
        <v>#REF!</v>
      </c>
      <c r="F3455" s="662" t="e">
        <f aca="false">IF(A3455="","",IF(J3455="","",+J3455-H3455))</f>
        <v>#REF!</v>
      </c>
      <c r="G3455" s="662" t="e">
        <f aca="false">IF(A3455="","",IF(E3455="","",ROUND(+E3455*((1+B3455)^(1/12)-1),2)))</f>
        <v>#REF!</v>
      </c>
      <c r="H3455" s="662" t="e">
        <f aca="false">IF(A3455="","",IF(E3455="","",ROUND(+E3455*((1+D3455)^(1/12)-1),2)))</f>
        <v>#REF!</v>
      </c>
      <c r="I3455" s="662" t="e">
        <f aca="false">IF(A3455="","",+G3455-H3455)</f>
        <v>#REF!</v>
      </c>
      <c r="J3455" s="662" t="e">
        <f aca="false">IF(A3455="","",IF(#REF!="","",PMT((1+D3455)^(1/12)-1,(#REF!*12)-A3455+1,-E3455)))</f>
        <v>#REF!</v>
      </c>
    </row>
    <row r="3456" customFormat="false" ht="14.25" hidden="false" customHeight="false" outlineLevel="0" collapsed="false">
      <c r="A3456" s="660" t="e">
        <f aca="false">IF(A3455="","",IF(A3455=#REF!*12,"",+A3455+1))</f>
        <v>#REF!</v>
      </c>
      <c r="B3456" s="661" t="e">
        <f aca="false">IF(A3456="","",+B3455)</f>
        <v>#REF!</v>
      </c>
      <c r="C3456" s="661" t="e">
        <f aca="false">IF(A3456="","",IF(#REF!+'Plano Prestação Mensal Proposta'!A3456&gt;120,0,ROUND(IF(B3456&gt;0.045,(0.045*0.5),(0.5)*B3456),7)))</f>
        <v>#REF!</v>
      </c>
      <c r="D3456" s="661" t="e">
        <f aca="false">IF(A3456="","",+B3456-C3456)</f>
        <v>#REF!</v>
      </c>
      <c r="E3456" s="662" t="e">
        <f aca="false">IF(A3456="","",IF(F3455="","",+E3455-F3455))</f>
        <v>#REF!</v>
      </c>
      <c r="F3456" s="662" t="e">
        <f aca="false">IF(A3456="","",IF(J3456="","",+J3456-H3456))</f>
        <v>#REF!</v>
      </c>
      <c r="G3456" s="662" t="e">
        <f aca="false">IF(A3456="","",IF(E3456="","",ROUND(+E3456*((1+B3456)^(1/12)-1),2)))</f>
        <v>#REF!</v>
      </c>
      <c r="H3456" s="662" t="e">
        <f aca="false">IF(A3456="","",IF(E3456="","",ROUND(+E3456*((1+D3456)^(1/12)-1),2)))</f>
        <v>#REF!</v>
      </c>
      <c r="I3456" s="662" t="e">
        <f aca="false">IF(A3456="","",+G3456-H3456)</f>
        <v>#REF!</v>
      </c>
      <c r="J3456" s="662" t="e">
        <f aca="false">IF(A3456="","",IF(#REF!="","",PMT((1+D3456)^(1/12)-1,(#REF!*12)-A3456+1,-E3456)))</f>
        <v>#REF!</v>
      </c>
    </row>
    <row r="3457" customFormat="false" ht="14.25" hidden="false" customHeight="false" outlineLevel="0" collapsed="false">
      <c r="A3457" s="660" t="e">
        <f aca="false">IF(A3456="","",IF(A3456=#REF!*12,"",+A3456+1))</f>
        <v>#REF!</v>
      </c>
      <c r="B3457" s="661" t="e">
        <f aca="false">IF(A3457="","",+B3456)</f>
        <v>#REF!</v>
      </c>
      <c r="C3457" s="661" t="e">
        <f aca="false">IF(A3457="","",IF(#REF!+'Plano Prestação Mensal Proposta'!A3457&gt;120,0,ROUND(IF(B3457&gt;0.045,(0.045*0.5),(0.5)*B3457),7)))</f>
        <v>#REF!</v>
      </c>
      <c r="D3457" s="661" t="e">
        <f aca="false">IF(A3457="","",+B3457-C3457)</f>
        <v>#REF!</v>
      </c>
      <c r="E3457" s="662" t="e">
        <f aca="false">IF(A3457="","",IF(F3456="","",+E3456-F3456))</f>
        <v>#REF!</v>
      </c>
      <c r="F3457" s="662" t="e">
        <f aca="false">IF(A3457="","",IF(J3457="","",+J3457-H3457))</f>
        <v>#REF!</v>
      </c>
      <c r="G3457" s="662" t="e">
        <f aca="false">IF(A3457="","",IF(E3457="","",ROUND(+E3457*((1+B3457)^(1/12)-1),2)))</f>
        <v>#REF!</v>
      </c>
      <c r="H3457" s="662" t="e">
        <f aca="false">IF(A3457="","",IF(E3457="","",ROUND(+E3457*((1+D3457)^(1/12)-1),2)))</f>
        <v>#REF!</v>
      </c>
      <c r="I3457" s="662" t="e">
        <f aca="false">IF(A3457="","",+G3457-H3457)</f>
        <v>#REF!</v>
      </c>
      <c r="J3457" s="662" t="e">
        <f aca="false">IF(A3457="","",IF(#REF!="","",PMT((1+D3457)^(1/12)-1,(#REF!*12)-A3457+1,-E3457)))</f>
        <v>#REF!</v>
      </c>
    </row>
    <row r="3458" customFormat="false" ht="14.25" hidden="false" customHeight="false" outlineLevel="0" collapsed="false">
      <c r="A3458" s="660" t="e">
        <f aca="false">IF(A3457="","",IF(A3457=#REF!*12,"",+A3457+1))</f>
        <v>#REF!</v>
      </c>
      <c r="B3458" s="661" t="e">
        <f aca="false">IF(A3458="","",+B3457)</f>
        <v>#REF!</v>
      </c>
      <c r="C3458" s="661" t="e">
        <f aca="false">IF(A3458="","",IF(#REF!+'Plano Prestação Mensal Proposta'!A3458&gt;120,0,ROUND(IF(B3458&gt;0.045,(0.045*0.5),(0.5)*B3458),7)))</f>
        <v>#REF!</v>
      </c>
      <c r="D3458" s="661" t="e">
        <f aca="false">IF(A3458="","",+B3458-C3458)</f>
        <v>#REF!</v>
      </c>
      <c r="E3458" s="662" t="e">
        <f aca="false">IF(A3458="","",IF(F3457="","",+E3457-F3457))</f>
        <v>#REF!</v>
      </c>
      <c r="F3458" s="662" t="e">
        <f aca="false">IF(A3458="","",IF(J3458="","",+J3458-H3458))</f>
        <v>#REF!</v>
      </c>
      <c r="G3458" s="662" t="e">
        <f aca="false">IF(A3458="","",IF(E3458="","",ROUND(+E3458*((1+B3458)^(1/12)-1),2)))</f>
        <v>#REF!</v>
      </c>
      <c r="H3458" s="662" t="e">
        <f aca="false">IF(A3458="","",IF(E3458="","",ROUND(+E3458*((1+D3458)^(1/12)-1),2)))</f>
        <v>#REF!</v>
      </c>
      <c r="I3458" s="662" t="e">
        <f aca="false">IF(A3458="","",+G3458-H3458)</f>
        <v>#REF!</v>
      </c>
      <c r="J3458" s="662" t="e">
        <f aca="false">IF(A3458="","",IF(#REF!="","",PMT((1+D3458)^(1/12)-1,(#REF!*12)-A3458+1,-E3458)))</f>
        <v>#REF!</v>
      </c>
    </row>
    <row r="3459" customFormat="false" ht="14.25" hidden="false" customHeight="false" outlineLevel="0" collapsed="false">
      <c r="A3459" s="660" t="e">
        <f aca="false">IF(A3458="","",IF(A3458=#REF!*12,"",+A3458+1))</f>
        <v>#REF!</v>
      </c>
      <c r="B3459" s="661" t="e">
        <f aca="false">IF(A3459="","",+B3458)</f>
        <v>#REF!</v>
      </c>
      <c r="C3459" s="661" t="e">
        <f aca="false">IF(A3459="","",IF(#REF!+'Plano Prestação Mensal Proposta'!A3459&gt;120,0,ROUND(IF(B3459&gt;0.045,(0.045*0.5),(0.5)*B3459),7)))</f>
        <v>#REF!</v>
      </c>
      <c r="D3459" s="661" t="e">
        <f aca="false">IF(A3459="","",+B3459-C3459)</f>
        <v>#REF!</v>
      </c>
      <c r="E3459" s="662" t="e">
        <f aca="false">IF(A3459="","",IF(F3458="","",+E3458-F3458))</f>
        <v>#REF!</v>
      </c>
      <c r="F3459" s="662" t="e">
        <f aca="false">IF(A3459="","",IF(J3459="","",+J3459-H3459))</f>
        <v>#REF!</v>
      </c>
      <c r="G3459" s="662" t="e">
        <f aca="false">IF(A3459="","",IF(E3459="","",ROUND(+E3459*((1+B3459)^(1/12)-1),2)))</f>
        <v>#REF!</v>
      </c>
      <c r="H3459" s="662" t="e">
        <f aca="false">IF(A3459="","",IF(E3459="","",ROUND(+E3459*((1+D3459)^(1/12)-1),2)))</f>
        <v>#REF!</v>
      </c>
      <c r="I3459" s="662" t="e">
        <f aca="false">IF(A3459="","",+G3459-H3459)</f>
        <v>#REF!</v>
      </c>
      <c r="J3459" s="662" t="e">
        <f aca="false">IF(A3459="","",IF(#REF!="","",PMT((1+D3459)^(1/12)-1,(#REF!*12)-A3459+1,-E3459)))</f>
        <v>#REF!</v>
      </c>
    </row>
    <row r="3460" customFormat="false" ht="14.25" hidden="false" customHeight="false" outlineLevel="0" collapsed="false">
      <c r="A3460" s="660" t="e">
        <f aca="false">IF(A3459="","",IF(A3459=#REF!*12,"",+A3459+1))</f>
        <v>#REF!</v>
      </c>
      <c r="B3460" s="661" t="e">
        <f aca="false">IF(A3460="","",+B3459)</f>
        <v>#REF!</v>
      </c>
      <c r="C3460" s="661" t="e">
        <f aca="false">IF(A3460="","",IF(#REF!+'Plano Prestação Mensal Proposta'!A3460&gt;120,0,ROUND(IF(B3460&gt;0.045,(0.045*0.5),(0.5)*B3460),7)))</f>
        <v>#REF!</v>
      </c>
      <c r="D3460" s="661" t="e">
        <f aca="false">IF(A3460="","",+B3460-C3460)</f>
        <v>#REF!</v>
      </c>
      <c r="E3460" s="662" t="e">
        <f aca="false">IF(A3460="","",IF(F3459="","",+E3459-F3459))</f>
        <v>#REF!</v>
      </c>
      <c r="F3460" s="662" t="e">
        <f aca="false">IF(A3460="","",IF(J3460="","",+J3460-H3460))</f>
        <v>#REF!</v>
      </c>
      <c r="G3460" s="662" t="e">
        <f aca="false">IF(A3460="","",IF(E3460="","",ROUND(+E3460*((1+B3460)^(1/12)-1),2)))</f>
        <v>#REF!</v>
      </c>
      <c r="H3460" s="662" t="e">
        <f aca="false">IF(A3460="","",IF(E3460="","",ROUND(+E3460*((1+D3460)^(1/12)-1),2)))</f>
        <v>#REF!</v>
      </c>
      <c r="I3460" s="662" t="e">
        <f aca="false">IF(A3460="","",+G3460-H3460)</f>
        <v>#REF!</v>
      </c>
      <c r="J3460" s="662" t="e">
        <f aca="false">IF(A3460="","",IF(#REF!="","",PMT((1+D3460)^(1/12)-1,(#REF!*12)-A3460+1,-E3460)))</f>
        <v>#REF!</v>
      </c>
    </row>
    <row r="3461" customFormat="false" ht="14.25" hidden="false" customHeight="false" outlineLevel="0" collapsed="false">
      <c r="A3461" s="660" t="e">
        <f aca="false">IF(A3460="","",IF(A3460=#REF!*12,"",+A3460+1))</f>
        <v>#REF!</v>
      </c>
      <c r="B3461" s="661" t="e">
        <f aca="false">IF(A3461="","",+B3460)</f>
        <v>#REF!</v>
      </c>
      <c r="C3461" s="661" t="e">
        <f aca="false">IF(A3461="","",IF(#REF!+'Plano Prestação Mensal Proposta'!A3461&gt;120,0,ROUND(IF(B3461&gt;0.045,(0.045*0.5),(0.5)*B3461),7)))</f>
        <v>#REF!</v>
      </c>
      <c r="D3461" s="661" t="e">
        <f aca="false">IF(A3461="","",+B3461-C3461)</f>
        <v>#REF!</v>
      </c>
      <c r="E3461" s="662" t="e">
        <f aca="false">IF(A3461="","",IF(F3460="","",+E3460-F3460))</f>
        <v>#REF!</v>
      </c>
      <c r="F3461" s="662" t="e">
        <f aca="false">IF(A3461="","",IF(J3461="","",+J3461-H3461))</f>
        <v>#REF!</v>
      </c>
      <c r="G3461" s="662" t="e">
        <f aca="false">IF(A3461="","",IF(E3461="","",ROUND(+E3461*((1+B3461)^(1/12)-1),2)))</f>
        <v>#REF!</v>
      </c>
      <c r="H3461" s="662" t="e">
        <f aca="false">IF(A3461="","",IF(E3461="","",ROUND(+E3461*((1+D3461)^(1/12)-1),2)))</f>
        <v>#REF!</v>
      </c>
      <c r="I3461" s="662" t="e">
        <f aca="false">IF(A3461="","",+G3461-H3461)</f>
        <v>#REF!</v>
      </c>
      <c r="J3461" s="662" t="e">
        <f aca="false">IF(A3461="","",IF(#REF!="","",PMT((1+D3461)^(1/12)-1,(#REF!*12)-A3461+1,-E3461)))</f>
        <v>#REF!</v>
      </c>
    </row>
    <row r="3462" customFormat="false" ht="14.25" hidden="false" customHeight="false" outlineLevel="0" collapsed="false">
      <c r="A3462" s="660" t="e">
        <f aca="false">IF(A3461="","",IF(A3461=#REF!*12,"",+A3461+1))</f>
        <v>#REF!</v>
      </c>
      <c r="B3462" s="661" t="e">
        <f aca="false">IF(A3462="","",+B3461)</f>
        <v>#REF!</v>
      </c>
      <c r="C3462" s="661" t="e">
        <f aca="false">IF(A3462="","",IF(#REF!+'Plano Prestação Mensal Proposta'!A3462&gt;120,0,ROUND(IF(B3462&gt;0.045,(0.045*0.5),(0.5)*B3462),7)))</f>
        <v>#REF!</v>
      </c>
      <c r="D3462" s="661" t="e">
        <f aca="false">IF(A3462="","",+B3462-C3462)</f>
        <v>#REF!</v>
      </c>
      <c r="E3462" s="662" t="e">
        <f aca="false">IF(A3462="","",IF(F3461="","",+E3461-F3461))</f>
        <v>#REF!</v>
      </c>
      <c r="F3462" s="662" t="e">
        <f aca="false">IF(A3462="","",IF(J3462="","",+J3462-H3462))</f>
        <v>#REF!</v>
      </c>
      <c r="G3462" s="662" t="e">
        <f aca="false">IF(A3462="","",IF(E3462="","",ROUND(+E3462*((1+B3462)^(1/12)-1),2)))</f>
        <v>#REF!</v>
      </c>
      <c r="H3462" s="662" t="e">
        <f aca="false">IF(A3462="","",IF(E3462="","",ROUND(+E3462*((1+D3462)^(1/12)-1),2)))</f>
        <v>#REF!</v>
      </c>
      <c r="I3462" s="662" t="e">
        <f aca="false">IF(A3462="","",+G3462-H3462)</f>
        <v>#REF!</v>
      </c>
      <c r="J3462" s="662" t="e">
        <f aca="false">IF(A3462="","",IF(#REF!="","",PMT((1+D3462)^(1/12)-1,(#REF!*12)-A3462+1,-E3462)))</f>
        <v>#REF!</v>
      </c>
    </row>
    <row r="3463" customFormat="false" ht="14.25" hidden="false" customHeight="false" outlineLevel="0" collapsed="false">
      <c r="A3463" s="660" t="e">
        <f aca="false">IF(A3462="","",IF(A3462=#REF!*12,"",+A3462+1))</f>
        <v>#REF!</v>
      </c>
      <c r="B3463" s="661" t="e">
        <f aca="false">IF(A3463="","",+B3462)</f>
        <v>#REF!</v>
      </c>
      <c r="C3463" s="661" t="e">
        <f aca="false">IF(A3463="","",IF(#REF!+'Plano Prestação Mensal Proposta'!A3463&gt;120,0,ROUND(IF(B3463&gt;0.045,(0.045*0.5),(0.5)*B3463),7)))</f>
        <v>#REF!</v>
      </c>
      <c r="D3463" s="661" t="e">
        <f aca="false">IF(A3463="","",+B3463-C3463)</f>
        <v>#REF!</v>
      </c>
      <c r="E3463" s="662" t="e">
        <f aca="false">IF(A3463="","",IF(F3462="","",+E3462-F3462))</f>
        <v>#REF!</v>
      </c>
      <c r="F3463" s="662" t="e">
        <f aca="false">IF(A3463="","",IF(J3463="","",+J3463-H3463))</f>
        <v>#REF!</v>
      </c>
      <c r="G3463" s="662" t="e">
        <f aca="false">IF(A3463="","",IF(E3463="","",ROUND(+E3463*((1+B3463)^(1/12)-1),2)))</f>
        <v>#REF!</v>
      </c>
      <c r="H3463" s="662" t="e">
        <f aca="false">IF(A3463="","",IF(E3463="","",ROUND(+E3463*((1+D3463)^(1/12)-1),2)))</f>
        <v>#REF!</v>
      </c>
      <c r="I3463" s="662" t="e">
        <f aca="false">IF(A3463="","",+G3463-H3463)</f>
        <v>#REF!</v>
      </c>
      <c r="J3463" s="662" t="e">
        <f aca="false">IF(A3463="","",IF(#REF!="","",PMT((1+D3463)^(1/12)-1,(#REF!*12)-A3463+1,-E3463)))</f>
        <v>#REF!</v>
      </c>
    </row>
    <row r="3464" customFormat="false" ht="14.25" hidden="false" customHeight="false" outlineLevel="0" collapsed="false">
      <c r="A3464" s="660" t="e">
        <f aca="false">IF(A3463="","",IF(A3463=#REF!*12,"",+A3463+1))</f>
        <v>#REF!</v>
      </c>
      <c r="B3464" s="661" t="e">
        <f aca="false">IF(A3464="","",+B3463)</f>
        <v>#REF!</v>
      </c>
      <c r="C3464" s="661" t="e">
        <f aca="false">IF(A3464="","",IF(#REF!+'Plano Prestação Mensal Proposta'!A3464&gt;120,0,ROUND(IF(B3464&gt;0.045,(0.045*0.5),(0.5)*B3464),7)))</f>
        <v>#REF!</v>
      </c>
      <c r="D3464" s="661" t="e">
        <f aca="false">IF(A3464="","",+B3464-C3464)</f>
        <v>#REF!</v>
      </c>
      <c r="E3464" s="662" t="e">
        <f aca="false">IF(A3464="","",IF(F3463="","",+E3463-F3463))</f>
        <v>#REF!</v>
      </c>
      <c r="F3464" s="662" t="e">
        <f aca="false">IF(A3464="","",IF(J3464="","",+J3464-H3464))</f>
        <v>#REF!</v>
      </c>
      <c r="G3464" s="662" t="e">
        <f aca="false">IF(A3464="","",IF(E3464="","",ROUND(+E3464*((1+B3464)^(1/12)-1),2)))</f>
        <v>#REF!</v>
      </c>
      <c r="H3464" s="662" t="e">
        <f aca="false">IF(A3464="","",IF(E3464="","",ROUND(+E3464*((1+D3464)^(1/12)-1),2)))</f>
        <v>#REF!</v>
      </c>
      <c r="I3464" s="662" t="e">
        <f aca="false">IF(A3464="","",+G3464-H3464)</f>
        <v>#REF!</v>
      </c>
      <c r="J3464" s="662" t="e">
        <f aca="false">IF(A3464="","",IF(#REF!="","",PMT((1+D3464)^(1/12)-1,(#REF!*12)-A3464+1,-E3464)))</f>
        <v>#REF!</v>
      </c>
    </row>
    <row r="3465" customFormat="false" ht="14.25" hidden="false" customHeight="false" outlineLevel="0" collapsed="false">
      <c r="A3465" s="660" t="e">
        <f aca="false">IF(A3464="","",IF(A3464=#REF!*12,"",+A3464+1))</f>
        <v>#REF!</v>
      </c>
      <c r="B3465" s="661" t="e">
        <f aca="false">IF(A3465="","",+B3464)</f>
        <v>#REF!</v>
      </c>
      <c r="C3465" s="661" t="e">
        <f aca="false">IF(A3465="","",IF(#REF!+'Plano Prestação Mensal Proposta'!A3465&gt;120,0,ROUND(IF(B3465&gt;0.045,(0.045*0.5),(0.5)*B3465),7)))</f>
        <v>#REF!</v>
      </c>
      <c r="D3465" s="661" t="e">
        <f aca="false">IF(A3465="","",+B3465-C3465)</f>
        <v>#REF!</v>
      </c>
      <c r="E3465" s="662" t="e">
        <f aca="false">IF(A3465="","",IF(F3464="","",+E3464-F3464))</f>
        <v>#REF!</v>
      </c>
      <c r="F3465" s="662" t="e">
        <f aca="false">IF(A3465="","",IF(J3465="","",+J3465-H3465))</f>
        <v>#REF!</v>
      </c>
      <c r="G3465" s="662" t="e">
        <f aca="false">IF(A3465="","",IF(E3465="","",ROUND(+E3465*((1+B3465)^(1/12)-1),2)))</f>
        <v>#REF!</v>
      </c>
      <c r="H3465" s="662" t="e">
        <f aca="false">IF(A3465="","",IF(E3465="","",ROUND(+E3465*((1+D3465)^(1/12)-1),2)))</f>
        <v>#REF!</v>
      </c>
      <c r="I3465" s="662" t="e">
        <f aca="false">IF(A3465="","",+G3465-H3465)</f>
        <v>#REF!</v>
      </c>
      <c r="J3465" s="662" t="e">
        <f aca="false">IF(A3465="","",IF(#REF!="","",PMT((1+D3465)^(1/12)-1,(#REF!*12)-A3465+1,-E3465)))</f>
        <v>#REF!</v>
      </c>
    </row>
    <row r="3466" customFormat="false" ht="14.25" hidden="false" customHeight="false" outlineLevel="0" collapsed="false">
      <c r="A3466" s="660" t="e">
        <f aca="false">IF(A3465="","",IF(A3465=#REF!*12,"",+A3465+1))</f>
        <v>#REF!</v>
      </c>
      <c r="B3466" s="661" t="e">
        <f aca="false">IF(A3466="","",+B3465)</f>
        <v>#REF!</v>
      </c>
      <c r="C3466" s="661" t="e">
        <f aca="false">IF(A3466="","",IF(#REF!+'Plano Prestação Mensal Proposta'!A3466&gt;120,0,ROUND(IF(B3466&gt;0.045,(0.045*0.5),(0.5)*B3466),7)))</f>
        <v>#REF!</v>
      </c>
      <c r="D3466" s="661" t="e">
        <f aca="false">IF(A3466="","",+B3466-C3466)</f>
        <v>#REF!</v>
      </c>
      <c r="E3466" s="662" t="e">
        <f aca="false">IF(A3466="","",IF(F3465="","",+E3465-F3465))</f>
        <v>#REF!</v>
      </c>
      <c r="F3466" s="662" t="e">
        <f aca="false">IF(A3466="","",IF(J3466="","",+J3466-H3466))</f>
        <v>#REF!</v>
      </c>
      <c r="G3466" s="662" t="e">
        <f aca="false">IF(A3466="","",IF(E3466="","",ROUND(+E3466*((1+B3466)^(1/12)-1),2)))</f>
        <v>#REF!</v>
      </c>
      <c r="H3466" s="662" t="e">
        <f aca="false">IF(A3466="","",IF(E3466="","",ROUND(+E3466*((1+D3466)^(1/12)-1),2)))</f>
        <v>#REF!</v>
      </c>
      <c r="I3466" s="662" t="e">
        <f aca="false">IF(A3466="","",+G3466-H3466)</f>
        <v>#REF!</v>
      </c>
      <c r="J3466" s="662" t="e">
        <f aca="false">IF(A3466="","",IF(#REF!="","",PMT((1+D3466)^(1/12)-1,(#REF!*12)-A3466+1,-E3466)))</f>
        <v>#REF!</v>
      </c>
    </row>
    <row r="3467" customFormat="false" ht="14.25" hidden="false" customHeight="false" outlineLevel="0" collapsed="false">
      <c r="A3467" s="660" t="e">
        <f aca="false">IF(A3466="","",IF(A3466=#REF!*12,"",+A3466+1))</f>
        <v>#REF!</v>
      </c>
      <c r="B3467" s="661" t="e">
        <f aca="false">IF(A3467="","",+B3466)</f>
        <v>#REF!</v>
      </c>
      <c r="C3467" s="661" t="e">
        <f aca="false">IF(A3467="","",IF(#REF!+'Plano Prestação Mensal Proposta'!A3467&gt;120,0,ROUND(IF(B3467&gt;0.045,(0.045*0.5),(0.5)*B3467),7)))</f>
        <v>#REF!</v>
      </c>
      <c r="D3467" s="661" t="e">
        <f aca="false">IF(A3467="","",+B3467-C3467)</f>
        <v>#REF!</v>
      </c>
      <c r="E3467" s="662" t="e">
        <f aca="false">IF(A3467="","",IF(F3466="","",+E3466-F3466))</f>
        <v>#REF!</v>
      </c>
      <c r="F3467" s="662" t="e">
        <f aca="false">IF(A3467="","",IF(J3467="","",+J3467-H3467))</f>
        <v>#REF!</v>
      </c>
      <c r="G3467" s="662" t="e">
        <f aca="false">IF(A3467="","",IF(E3467="","",ROUND(+E3467*((1+B3467)^(1/12)-1),2)))</f>
        <v>#REF!</v>
      </c>
      <c r="H3467" s="662" t="e">
        <f aca="false">IF(A3467="","",IF(E3467="","",ROUND(+E3467*((1+D3467)^(1/12)-1),2)))</f>
        <v>#REF!</v>
      </c>
      <c r="I3467" s="662" t="e">
        <f aca="false">IF(A3467="","",+G3467-H3467)</f>
        <v>#REF!</v>
      </c>
      <c r="J3467" s="662" t="e">
        <f aca="false">IF(A3467="","",IF(#REF!="","",PMT((1+D3467)^(1/12)-1,(#REF!*12)-A3467+1,-E3467)))</f>
        <v>#REF!</v>
      </c>
    </row>
    <row r="3468" customFormat="false" ht="14.25" hidden="false" customHeight="false" outlineLevel="0" collapsed="false">
      <c r="A3468" s="660" t="e">
        <f aca="false">IF(A3467="","",IF(A3467=#REF!*12,"",+A3467+1))</f>
        <v>#REF!</v>
      </c>
      <c r="B3468" s="661" t="e">
        <f aca="false">IF(A3468="","",+B3467)</f>
        <v>#REF!</v>
      </c>
      <c r="C3468" s="661" t="e">
        <f aca="false">IF(A3468="","",IF(#REF!+'Plano Prestação Mensal Proposta'!A3468&gt;120,0,ROUND(IF(B3468&gt;0.045,(0.045*0.5),(0.5)*B3468),7)))</f>
        <v>#REF!</v>
      </c>
      <c r="D3468" s="661" t="e">
        <f aca="false">IF(A3468="","",+B3468-C3468)</f>
        <v>#REF!</v>
      </c>
      <c r="E3468" s="662" t="e">
        <f aca="false">IF(A3468="","",IF(F3467="","",+E3467-F3467))</f>
        <v>#REF!</v>
      </c>
      <c r="F3468" s="662" t="e">
        <f aca="false">IF(A3468="","",IF(J3468="","",+J3468-H3468))</f>
        <v>#REF!</v>
      </c>
      <c r="G3468" s="662" t="e">
        <f aca="false">IF(A3468="","",IF(E3468="","",ROUND(+E3468*((1+B3468)^(1/12)-1),2)))</f>
        <v>#REF!</v>
      </c>
      <c r="H3468" s="662" t="e">
        <f aca="false">IF(A3468="","",IF(E3468="","",ROUND(+E3468*((1+D3468)^(1/12)-1),2)))</f>
        <v>#REF!</v>
      </c>
      <c r="I3468" s="662" t="e">
        <f aca="false">IF(A3468="","",+G3468-H3468)</f>
        <v>#REF!</v>
      </c>
      <c r="J3468" s="662" t="e">
        <f aca="false">IF(A3468="","",IF(#REF!="","",PMT((1+D3468)^(1/12)-1,(#REF!*12)-A3468+1,-E3468)))</f>
        <v>#REF!</v>
      </c>
    </row>
    <row r="3469" customFormat="false" ht="14.25" hidden="false" customHeight="false" outlineLevel="0" collapsed="false">
      <c r="A3469" s="660" t="e">
        <f aca="false">IF(A3468="","",IF(A3468=#REF!*12,"",+A3468+1))</f>
        <v>#REF!</v>
      </c>
      <c r="B3469" s="661" t="e">
        <f aca="false">IF(A3469="","",+B3468)</f>
        <v>#REF!</v>
      </c>
      <c r="C3469" s="661" t="e">
        <f aca="false">IF(A3469="","",IF(#REF!+'Plano Prestação Mensal Proposta'!A3469&gt;120,0,ROUND(IF(B3469&gt;0.045,(0.045*0.5),(0.5)*B3469),7)))</f>
        <v>#REF!</v>
      </c>
      <c r="D3469" s="661" t="e">
        <f aca="false">IF(A3469="","",+B3469-C3469)</f>
        <v>#REF!</v>
      </c>
      <c r="E3469" s="662" t="e">
        <f aca="false">IF(A3469="","",IF(F3468="","",+E3468-F3468))</f>
        <v>#REF!</v>
      </c>
      <c r="F3469" s="662" t="e">
        <f aca="false">IF(A3469="","",IF(J3469="","",+J3469-H3469))</f>
        <v>#REF!</v>
      </c>
      <c r="G3469" s="662" t="e">
        <f aca="false">IF(A3469="","",IF(E3469="","",ROUND(+E3469*((1+B3469)^(1/12)-1),2)))</f>
        <v>#REF!</v>
      </c>
      <c r="H3469" s="662" t="e">
        <f aca="false">IF(A3469="","",IF(E3469="","",ROUND(+E3469*((1+D3469)^(1/12)-1),2)))</f>
        <v>#REF!</v>
      </c>
      <c r="I3469" s="662" t="e">
        <f aca="false">IF(A3469="","",+G3469-H3469)</f>
        <v>#REF!</v>
      </c>
      <c r="J3469" s="662" t="e">
        <f aca="false">IF(A3469="","",IF(#REF!="","",PMT((1+D3469)^(1/12)-1,(#REF!*12)-A3469+1,-E3469)))</f>
        <v>#REF!</v>
      </c>
    </row>
    <row r="3470" customFormat="false" ht="14.25" hidden="false" customHeight="false" outlineLevel="0" collapsed="false">
      <c r="A3470" s="660" t="e">
        <f aca="false">IF(A3469="","",IF(A3469=#REF!*12,"",+A3469+1))</f>
        <v>#REF!</v>
      </c>
      <c r="B3470" s="661" t="e">
        <f aca="false">IF(A3470="","",+B3469)</f>
        <v>#REF!</v>
      </c>
      <c r="C3470" s="661" t="e">
        <f aca="false">IF(A3470="","",IF(#REF!+'Plano Prestação Mensal Proposta'!A3470&gt;120,0,ROUND(IF(B3470&gt;0.045,(0.045*0.5),(0.5)*B3470),7)))</f>
        <v>#REF!</v>
      </c>
      <c r="D3470" s="661" t="e">
        <f aca="false">IF(A3470="","",+B3470-C3470)</f>
        <v>#REF!</v>
      </c>
      <c r="E3470" s="662" t="e">
        <f aca="false">IF(A3470="","",IF(F3469="","",+E3469-F3469))</f>
        <v>#REF!</v>
      </c>
      <c r="F3470" s="662" t="e">
        <f aca="false">IF(A3470="","",IF(J3470="","",+J3470-H3470))</f>
        <v>#REF!</v>
      </c>
      <c r="G3470" s="662" t="e">
        <f aca="false">IF(A3470="","",IF(E3470="","",ROUND(+E3470*((1+B3470)^(1/12)-1),2)))</f>
        <v>#REF!</v>
      </c>
      <c r="H3470" s="662" t="e">
        <f aca="false">IF(A3470="","",IF(E3470="","",ROUND(+E3470*((1+D3470)^(1/12)-1),2)))</f>
        <v>#REF!</v>
      </c>
      <c r="I3470" s="662" t="e">
        <f aca="false">IF(A3470="","",+G3470-H3470)</f>
        <v>#REF!</v>
      </c>
      <c r="J3470" s="662" t="e">
        <f aca="false">IF(A3470="","",IF(#REF!="","",PMT((1+D3470)^(1/12)-1,(#REF!*12)-A3470+1,-E3470)))</f>
        <v>#REF!</v>
      </c>
    </row>
    <row r="3471" customFormat="false" ht="14.25" hidden="false" customHeight="false" outlineLevel="0" collapsed="false">
      <c r="A3471" s="660" t="e">
        <f aca="false">IF(A3470="","",IF(A3470=#REF!*12,"",+A3470+1))</f>
        <v>#REF!</v>
      </c>
      <c r="B3471" s="661" t="e">
        <f aca="false">IF(A3471="","",+B3470)</f>
        <v>#REF!</v>
      </c>
      <c r="C3471" s="661" t="e">
        <f aca="false">IF(A3471="","",IF(#REF!+'Plano Prestação Mensal Proposta'!A3471&gt;120,0,ROUND(IF(B3471&gt;0.045,(0.045*0.5),(0.5)*B3471),7)))</f>
        <v>#REF!</v>
      </c>
      <c r="D3471" s="661" t="e">
        <f aca="false">IF(A3471="","",+B3471-C3471)</f>
        <v>#REF!</v>
      </c>
      <c r="E3471" s="662" t="e">
        <f aca="false">IF(A3471="","",IF(F3470="","",+E3470-F3470))</f>
        <v>#REF!</v>
      </c>
      <c r="F3471" s="662" t="e">
        <f aca="false">IF(A3471="","",IF(J3471="","",+J3471-H3471))</f>
        <v>#REF!</v>
      </c>
      <c r="G3471" s="662" t="e">
        <f aca="false">IF(A3471="","",IF(E3471="","",ROUND(+E3471*((1+B3471)^(1/12)-1),2)))</f>
        <v>#REF!</v>
      </c>
      <c r="H3471" s="662" t="e">
        <f aca="false">IF(A3471="","",IF(E3471="","",ROUND(+E3471*((1+D3471)^(1/12)-1),2)))</f>
        <v>#REF!</v>
      </c>
      <c r="I3471" s="662" t="e">
        <f aca="false">IF(A3471="","",+G3471-H3471)</f>
        <v>#REF!</v>
      </c>
      <c r="J3471" s="662" t="e">
        <f aca="false">IF(A3471="","",IF(#REF!="","",PMT((1+D3471)^(1/12)-1,(#REF!*12)-A3471+1,-E3471)))</f>
        <v>#REF!</v>
      </c>
    </row>
    <row r="3472" customFormat="false" ht="14.25" hidden="false" customHeight="false" outlineLevel="0" collapsed="false">
      <c r="A3472" s="660" t="e">
        <f aca="false">IF(A3471="","",IF(A3471=#REF!*12,"",+A3471+1))</f>
        <v>#REF!</v>
      </c>
      <c r="B3472" s="661" t="e">
        <f aca="false">IF(A3472="","",+B3471)</f>
        <v>#REF!</v>
      </c>
      <c r="C3472" s="661" t="e">
        <f aca="false">IF(A3472="","",IF(#REF!+'Plano Prestação Mensal Proposta'!A3472&gt;120,0,ROUND(IF(B3472&gt;0.045,(0.045*0.5),(0.5)*B3472),7)))</f>
        <v>#REF!</v>
      </c>
      <c r="D3472" s="661" t="e">
        <f aca="false">IF(A3472="","",+B3472-C3472)</f>
        <v>#REF!</v>
      </c>
      <c r="E3472" s="662" t="e">
        <f aca="false">IF(A3472="","",IF(F3471="","",+E3471-F3471))</f>
        <v>#REF!</v>
      </c>
      <c r="F3472" s="662" t="e">
        <f aca="false">IF(A3472="","",IF(J3472="","",+J3472-H3472))</f>
        <v>#REF!</v>
      </c>
      <c r="G3472" s="662" t="e">
        <f aca="false">IF(A3472="","",IF(E3472="","",ROUND(+E3472*((1+B3472)^(1/12)-1),2)))</f>
        <v>#REF!</v>
      </c>
      <c r="H3472" s="662" t="e">
        <f aca="false">IF(A3472="","",IF(E3472="","",ROUND(+E3472*((1+D3472)^(1/12)-1),2)))</f>
        <v>#REF!</v>
      </c>
      <c r="I3472" s="662" t="e">
        <f aca="false">IF(A3472="","",+G3472-H3472)</f>
        <v>#REF!</v>
      </c>
      <c r="J3472" s="662" t="e">
        <f aca="false">IF(A3472="","",IF(#REF!="","",PMT((1+D3472)^(1/12)-1,(#REF!*12)-A3472+1,-E3472)))</f>
        <v>#REF!</v>
      </c>
    </row>
    <row r="3473" customFormat="false" ht="14.25" hidden="false" customHeight="false" outlineLevel="0" collapsed="false">
      <c r="A3473" s="660" t="e">
        <f aca="false">IF(A3472="","",IF(A3472=#REF!*12,"",+A3472+1))</f>
        <v>#REF!</v>
      </c>
      <c r="B3473" s="661" t="e">
        <f aca="false">IF(A3473="","",+B3472)</f>
        <v>#REF!</v>
      </c>
      <c r="C3473" s="661" t="e">
        <f aca="false">IF(A3473="","",IF(#REF!+'Plano Prestação Mensal Proposta'!A3473&gt;120,0,ROUND(IF(B3473&gt;0.045,(0.045*0.5),(0.5)*B3473),7)))</f>
        <v>#REF!</v>
      </c>
      <c r="D3473" s="661" t="e">
        <f aca="false">IF(A3473="","",+B3473-C3473)</f>
        <v>#REF!</v>
      </c>
      <c r="E3473" s="662" t="e">
        <f aca="false">IF(A3473="","",IF(F3472="","",+E3472-F3472))</f>
        <v>#REF!</v>
      </c>
      <c r="F3473" s="662" t="e">
        <f aca="false">IF(A3473="","",IF(J3473="","",+J3473-H3473))</f>
        <v>#REF!</v>
      </c>
      <c r="G3473" s="662" t="e">
        <f aca="false">IF(A3473="","",IF(E3473="","",ROUND(+E3473*((1+B3473)^(1/12)-1),2)))</f>
        <v>#REF!</v>
      </c>
      <c r="H3473" s="662" t="e">
        <f aca="false">IF(A3473="","",IF(E3473="","",ROUND(+E3473*((1+D3473)^(1/12)-1),2)))</f>
        <v>#REF!</v>
      </c>
      <c r="I3473" s="662" t="e">
        <f aca="false">IF(A3473="","",+G3473-H3473)</f>
        <v>#REF!</v>
      </c>
      <c r="J3473" s="662" t="e">
        <f aca="false">IF(A3473="","",IF(#REF!="","",PMT((1+D3473)^(1/12)-1,(#REF!*12)-A3473+1,-E3473)))</f>
        <v>#REF!</v>
      </c>
    </row>
    <row r="3474" customFormat="false" ht="14.25" hidden="false" customHeight="false" outlineLevel="0" collapsed="false">
      <c r="A3474" s="660" t="e">
        <f aca="false">IF(A3473="","",IF(A3473=#REF!*12,"",+A3473+1))</f>
        <v>#REF!</v>
      </c>
      <c r="B3474" s="661" t="e">
        <f aca="false">IF(A3474="","",+B3473)</f>
        <v>#REF!</v>
      </c>
      <c r="C3474" s="661" t="e">
        <f aca="false">IF(A3474="","",IF(#REF!+'Plano Prestação Mensal Proposta'!A3474&gt;120,0,ROUND(IF(B3474&gt;0.045,(0.045*0.5),(0.5)*B3474),7)))</f>
        <v>#REF!</v>
      </c>
      <c r="D3474" s="661" t="e">
        <f aca="false">IF(A3474="","",+B3474-C3474)</f>
        <v>#REF!</v>
      </c>
      <c r="E3474" s="662" t="e">
        <f aca="false">IF(A3474="","",IF(F3473="","",+E3473-F3473))</f>
        <v>#REF!</v>
      </c>
      <c r="F3474" s="662" t="e">
        <f aca="false">IF(A3474="","",IF(J3474="","",+J3474-H3474))</f>
        <v>#REF!</v>
      </c>
      <c r="G3474" s="662" t="e">
        <f aca="false">IF(A3474="","",IF(E3474="","",ROUND(+E3474*((1+B3474)^(1/12)-1),2)))</f>
        <v>#REF!</v>
      </c>
      <c r="H3474" s="662" t="e">
        <f aca="false">IF(A3474="","",IF(E3474="","",ROUND(+E3474*((1+D3474)^(1/12)-1),2)))</f>
        <v>#REF!</v>
      </c>
      <c r="I3474" s="662" t="e">
        <f aca="false">IF(A3474="","",+G3474-H3474)</f>
        <v>#REF!</v>
      </c>
      <c r="J3474" s="662" t="e">
        <f aca="false">IF(A3474="","",IF(#REF!="","",PMT((1+D3474)^(1/12)-1,(#REF!*12)-A3474+1,-E3474)))</f>
        <v>#REF!</v>
      </c>
    </row>
    <row r="3475" customFormat="false" ht="14.25" hidden="false" customHeight="false" outlineLevel="0" collapsed="false">
      <c r="A3475" s="660" t="e">
        <f aca="false">IF(A3474="","",IF(A3474=#REF!*12,"",+A3474+1))</f>
        <v>#REF!</v>
      </c>
      <c r="B3475" s="661" t="e">
        <f aca="false">IF(A3475="","",+B3474)</f>
        <v>#REF!</v>
      </c>
      <c r="C3475" s="661" t="e">
        <f aca="false">IF(A3475="","",IF(#REF!+'Plano Prestação Mensal Proposta'!A3475&gt;120,0,ROUND(IF(B3475&gt;0.045,(0.045*0.5),(0.5)*B3475),7)))</f>
        <v>#REF!</v>
      </c>
      <c r="D3475" s="661" t="e">
        <f aca="false">IF(A3475="","",+B3475-C3475)</f>
        <v>#REF!</v>
      </c>
      <c r="E3475" s="662" t="e">
        <f aca="false">IF(A3475="","",IF(F3474="","",+E3474-F3474))</f>
        <v>#REF!</v>
      </c>
      <c r="F3475" s="662" t="e">
        <f aca="false">IF(A3475="","",IF(J3475="","",+J3475-H3475))</f>
        <v>#REF!</v>
      </c>
      <c r="G3475" s="662" t="e">
        <f aca="false">IF(A3475="","",IF(E3475="","",ROUND(+E3475*((1+B3475)^(1/12)-1),2)))</f>
        <v>#REF!</v>
      </c>
      <c r="H3475" s="662" t="e">
        <f aca="false">IF(A3475="","",IF(E3475="","",ROUND(+E3475*((1+D3475)^(1/12)-1),2)))</f>
        <v>#REF!</v>
      </c>
      <c r="I3475" s="662" t="e">
        <f aca="false">IF(A3475="","",+G3475-H3475)</f>
        <v>#REF!</v>
      </c>
      <c r="J3475" s="662" t="e">
        <f aca="false">IF(A3475="","",IF(#REF!="","",PMT((1+D3475)^(1/12)-1,(#REF!*12)-A3475+1,-E3475)))</f>
        <v>#REF!</v>
      </c>
    </row>
    <row r="3476" customFormat="false" ht="14.25" hidden="false" customHeight="false" outlineLevel="0" collapsed="false">
      <c r="A3476" s="660" t="e">
        <f aca="false">IF(A3475="","",IF(A3475=#REF!*12,"",+A3475+1))</f>
        <v>#REF!</v>
      </c>
      <c r="B3476" s="661" t="e">
        <f aca="false">IF(A3476="","",+B3475)</f>
        <v>#REF!</v>
      </c>
      <c r="C3476" s="661" t="e">
        <f aca="false">IF(A3476="","",IF(#REF!+'Plano Prestação Mensal Proposta'!A3476&gt;120,0,ROUND(IF(B3476&gt;0.045,(0.045*0.5),(0.5)*B3476),7)))</f>
        <v>#REF!</v>
      </c>
      <c r="D3476" s="661" t="e">
        <f aca="false">IF(A3476="","",+B3476-C3476)</f>
        <v>#REF!</v>
      </c>
      <c r="E3476" s="662" t="e">
        <f aca="false">IF(A3476="","",IF(F3475="","",+E3475-F3475))</f>
        <v>#REF!</v>
      </c>
      <c r="F3476" s="662" t="e">
        <f aca="false">IF(A3476="","",IF(J3476="","",+J3476-H3476))</f>
        <v>#REF!</v>
      </c>
      <c r="G3476" s="662" t="e">
        <f aca="false">IF(A3476="","",IF(E3476="","",ROUND(+E3476*((1+B3476)^(1/12)-1),2)))</f>
        <v>#REF!</v>
      </c>
      <c r="H3476" s="662" t="e">
        <f aca="false">IF(A3476="","",IF(E3476="","",ROUND(+E3476*((1+D3476)^(1/12)-1),2)))</f>
        <v>#REF!</v>
      </c>
      <c r="I3476" s="662" t="e">
        <f aca="false">IF(A3476="","",+G3476-H3476)</f>
        <v>#REF!</v>
      </c>
      <c r="J3476" s="662" t="e">
        <f aca="false">IF(A3476="","",IF(#REF!="","",PMT((1+D3476)^(1/12)-1,(#REF!*12)-A3476+1,-E3476)))</f>
        <v>#REF!</v>
      </c>
    </row>
    <row r="3477" customFormat="false" ht="14.25" hidden="false" customHeight="false" outlineLevel="0" collapsed="false">
      <c r="A3477" s="660" t="e">
        <f aca="false">IF(A3476="","",IF(A3476=#REF!*12,"",+A3476+1))</f>
        <v>#REF!</v>
      </c>
      <c r="B3477" s="661" t="e">
        <f aca="false">IF(A3477="","",+B3476)</f>
        <v>#REF!</v>
      </c>
      <c r="C3477" s="661" t="e">
        <f aca="false">IF(A3477="","",IF(#REF!+'Plano Prestação Mensal Proposta'!A3477&gt;120,0,ROUND(IF(B3477&gt;0.045,(0.045*0.5),(0.5)*B3477),7)))</f>
        <v>#REF!</v>
      </c>
      <c r="D3477" s="661" t="e">
        <f aca="false">IF(A3477="","",+B3477-C3477)</f>
        <v>#REF!</v>
      </c>
      <c r="E3477" s="662" t="e">
        <f aca="false">IF(A3477="","",IF(F3476="","",+E3476-F3476))</f>
        <v>#REF!</v>
      </c>
      <c r="F3477" s="662" t="e">
        <f aca="false">IF(A3477="","",IF(J3477="","",+J3477-H3477))</f>
        <v>#REF!</v>
      </c>
      <c r="G3477" s="662" t="e">
        <f aca="false">IF(A3477="","",IF(E3477="","",ROUND(+E3477*((1+B3477)^(1/12)-1),2)))</f>
        <v>#REF!</v>
      </c>
      <c r="H3477" s="662" t="e">
        <f aca="false">IF(A3477="","",IF(E3477="","",ROUND(+E3477*((1+D3477)^(1/12)-1),2)))</f>
        <v>#REF!</v>
      </c>
      <c r="I3477" s="662" t="e">
        <f aca="false">IF(A3477="","",+G3477-H3477)</f>
        <v>#REF!</v>
      </c>
      <c r="J3477" s="662" t="e">
        <f aca="false">IF(A3477="","",IF(#REF!="","",PMT((1+D3477)^(1/12)-1,(#REF!*12)-A3477+1,-E3477)))</f>
        <v>#REF!</v>
      </c>
    </row>
    <row r="3478" customFormat="false" ht="14.25" hidden="false" customHeight="false" outlineLevel="0" collapsed="false">
      <c r="A3478" s="660" t="e">
        <f aca="false">IF(A3477="","",IF(A3477=#REF!*12,"",+A3477+1))</f>
        <v>#REF!</v>
      </c>
      <c r="B3478" s="661" t="e">
        <f aca="false">IF(A3478="","",+B3477)</f>
        <v>#REF!</v>
      </c>
      <c r="C3478" s="661" t="e">
        <f aca="false">IF(A3478="","",IF(#REF!+'Plano Prestação Mensal Proposta'!A3478&gt;120,0,ROUND(IF(B3478&gt;0.045,(0.045*0.5),(0.5)*B3478),7)))</f>
        <v>#REF!</v>
      </c>
      <c r="D3478" s="661" t="e">
        <f aca="false">IF(A3478="","",+B3478-C3478)</f>
        <v>#REF!</v>
      </c>
      <c r="E3478" s="662" t="e">
        <f aca="false">IF(A3478="","",IF(F3477="","",+E3477-F3477))</f>
        <v>#REF!</v>
      </c>
      <c r="F3478" s="662" t="e">
        <f aca="false">IF(A3478="","",IF(J3478="","",+J3478-H3478))</f>
        <v>#REF!</v>
      </c>
      <c r="G3478" s="662" t="e">
        <f aca="false">IF(A3478="","",IF(E3478="","",ROUND(+E3478*((1+B3478)^(1/12)-1),2)))</f>
        <v>#REF!</v>
      </c>
      <c r="H3478" s="662" t="e">
        <f aca="false">IF(A3478="","",IF(E3478="","",ROUND(+E3478*((1+D3478)^(1/12)-1),2)))</f>
        <v>#REF!</v>
      </c>
      <c r="I3478" s="662" t="e">
        <f aca="false">IF(A3478="","",+G3478-H3478)</f>
        <v>#REF!</v>
      </c>
      <c r="J3478" s="662" t="e">
        <f aca="false">IF(A3478="","",IF(#REF!="","",PMT((1+D3478)^(1/12)-1,(#REF!*12)-A3478+1,-E3478)))</f>
        <v>#REF!</v>
      </c>
    </row>
    <row r="3479" customFormat="false" ht="14.25" hidden="false" customHeight="false" outlineLevel="0" collapsed="false">
      <c r="A3479" s="660" t="e">
        <f aca="false">IF(A3478="","",IF(A3478=#REF!*12,"",+A3478+1))</f>
        <v>#REF!</v>
      </c>
      <c r="B3479" s="661" t="e">
        <f aca="false">IF(A3479="","",+B3478)</f>
        <v>#REF!</v>
      </c>
      <c r="C3479" s="661" t="e">
        <f aca="false">IF(A3479="","",IF(#REF!+'Plano Prestação Mensal Proposta'!A3479&gt;120,0,ROUND(IF(B3479&gt;0.045,(0.045*0.5),(0.5)*B3479),7)))</f>
        <v>#REF!</v>
      </c>
      <c r="D3479" s="661" t="e">
        <f aca="false">IF(A3479="","",+B3479-C3479)</f>
        <v>#REF!</v>
      </c>
      <c r="E3479" s="662" t="e">
        <f aca="false">IF(A3479="","",IF(F3478="","",+E3478-F3478))</f>
        <v>#REF!</v>
      </c>
      <c r="F3479" s="662" t="e">
        <f aca="false">IF(A3479="","",IF(J3479="","",+J3479-H3479))</f>
        <v>#REF!</v>
      </c>
      <c r="G3479" s="662" t="e">
        <f aca="false">IF(A3479="","",IF(E3479="","",ROUND(+E3479*((1+B3479)^(1/12)-1),2)))</f>
        <v>#REF!</v>
      </c>
      <c r="H3479" s="662" t="e">
        <f aca="false">IF(A3479="","",IF(E3479="","",ROUND(+E3479*((1+D3479)^(1/12)-1),2)))</f>
        <v>#REF!</v>
      </c>
      <c r="I3479" s="662" t="e">
        <f aca="false">IF(A3479="","",+G3479-H3479)</f>
        <v>#REF!</v>
      </c>
      <c r="J3479" s="662" t="e">
        <f aca="false">IF(A3479="","",IF(#REF!="","",PMT((1+D3479)^(1/12)-1,(#REF!*12)-A3479+1,-E3479)))</f>
        <v>#REF!</v>
      </c>
    </row>
    <row r="3480" customFormat="false" ht="14.25" hidden="false" customHeight="false" outlineLevel="0" collapsed="false">
      <c r="A3480" s="660" t="e">
        <f aca="false">IF(A3479="","",IF(A3479=#REF!*12,"",+A3479+1))</f>
        <v>#REF!</v>
      </c>
      <c r="B3480" s="661" t="e">
        <f aca="false">IF(A3480="","",+B3479)</f>
        <v>#REF!</v>
      </c>
      <c r="C3480" s="661" t="e">
        <f aca="false">IF(A3480="","",IF(#REF!+'Plano Prestação Mensal Proposta'!A3480&gt;120,0,ROUND(IF(B3480&gt;0.045,(0.045*0.5),(0.5)*B3480),7)))</f>
        <v>#REF!</v>
      </c>
      <c r="D3480" s="661" t="e">
        <f aca="false">IF(A3480="","",+B3480-C3480)</f>
        <v>#REF!</v>
      </c>
      <c r="E3480" s="662" t="e">
        <f aca="false">IF(A3480="","",IF(F3479="","",+E3479-F3479))</f>
        <v>#REF!</v>
      </c>
      <c r="F3480" s="662" t="e">
        <f aca="false">IF(A3480="","",IF(J3480="","",+J3480-H3480))</f>
        <v>#REF!</v>
      </c>
      <c r="G3480" s="662" t="e">
        <f aca="false">IF(A3480="","",IF(E3480="","",ROUND(+E3480*((1+B3480)^(1/12)-1),2)))</f>
        <v>#REF!</v>
      </c>
      <c r="H3480" s="662" t="e">
        <f aca="false">IF(A3480="","",IF(E3480="","",ROUND(+E3480*((1+D3480)^(1/12)-1),2)))</f>
        <v>#REF!</v>
      </c>
      <c r="I3480" s="662" t="e">
        <f aca="false">IF(A3480="","",+G3480-H3480)</f>
        <v>#REF!</v>
      </c>
      <c r="J3480" s="662" t="e">
        <f aca="false">IF(A3480="","",IF(#REF!="","",PMT((1+D3480)^(1/12)-1,(#REF!*12)-A3480+1,-E3480)))</f>
        <v>#REF!</v>
      </c>
    </row>
    <row r="3481" customFormat="false" ht="14.25" hidden="false" customHeight="false" outlineLevel="0" collapsed="false">
      <c r="A3481" s="660" t="e">
        <f aca="false">IF(A3480="","",IF(A3480=#REF!*12,"",+A3480+1))</f>
        <v>#REF!</v>
      </c>
      <c r="B3481" s="661" t="e">
        <f aca="false">IF(A3481="","",+B3480)</f>
        <v>#REF!</v>
      </c>
      <c r="C3481" s="661" t="e">
        <f aca="false">IF(A3481="","",IF(#REF!+'Plano Prestação Mensal Proposta'!A3481&gt;120,0,ROUND(IF(B3481&gt;0.045,(0.045*0.5),(0.5)*B3481),7)))</f>
        <v>#REF!</v>
      </c>
      <c r="D3481" s="661" t="e">
        <f aca="false">IF(A3481="","",+B3481-C3481)</f>
        <v>#REF!</v>
      </c>
      <c r="E3481" s="662" t="e">
        <f aca="false">IF(A3481="","",IF(F3480="","",+E3480-F3480))</f>
        <v>#REF!</v>
      </c>
      <c r="F3481" s="662" t="e">
        <f aca="false">IF(A3481="","",IF(J3481="","",+J3481-H3481))</f>
        <v>#REF!</v>
      </c>
      <c r="G3481" s="662" t="e">
        <f aca="false">IF(A3481="","",IF(E3481="","",ROUND(+E3481*((1+B3481)^(1/12)-1),2)))</f>
        <v>#REF!</v>
      </c>
      <c r="H3481" s="662" t="e">
        <f aca="false">IF(A3481="","",IF(E3481="","",ROUND(+E3481*((1+D3481)^(1/12)-1),2)))</f>
        <v>#REF!</v>
      </c>
      <c r="I3481" s="662" t="e">
        <f aca="false">IF(A3481="","",+G3481-H3481)</f>
        <v>#REF!</v>
      </c>
      <c r="J3481" s="662" t="e">
        <f aca="false">IF(A3481="","",IF(#REF!="","",PMT((1+D3481)^(1/12)-1,(#REF!*12)-A3481+1,-E3481)))</f>
        <v>#REF!</v>
      </c>
    </row>
    <row r="3482" customFormat="false" ht="14.25" hidden="false" customHeight="false" outlineLevel="0" collapsed="false">
      <c r="A3482" s="660" t="e">
        <f aca="false">IF(A3481="","",IF(A3481=#REF!*12,"",+A3481+1))</f>
        <v>#REF!</v>
      </c>
      <c r="B3482" s="661" t="e">
        <f aca="false">IF(A3482="","",+B3481)</f>
        <v>#REF!</v>
      </c>
      <c r="C3482" s="661" t="e">
        <f aca="false">IF(A3482="","",IF(#REF!+'Plano Prestação Mensal Proposta'!A3482&gt;120,0,ROUND(IF(B3482&gt;0.045,(0.045*0.5),(0.5)*B3482),7)))</f>
        <v>#REF!</v>
      </c>
      <c r="D3482" s="661" t="e">
        <f aca="false">IF(A3482="","",+B3482-C3482)</f>
        <v>#REF!</v>
      </c>
      <c r="E3482" s="662" t="e">
        <f aca="false">IF(A3482="","",IF(F3481="","",+E3481-F3481))</f>
        <v>#REF!</v>
      </c>
      <c r="F3482" s="662" t="e">
        <f aca="false">IF(A3482="","",IF(J3482="","",+J3482-H3482))</f>
        <v>#REF!</v>
      </c>
      <c r="G3482" s="662" t="e">
        <f aca="false">IF(A3482="","",IF(E3482="","",ROUND(+E3482*((1+B3482)^(1/12)-1),2)))</f>
        <v>#REF!</v>
      </c>
      <c r="H3482" s="662" t="e">
        <f aca="false">IF(A3482="","",IF(E3482="","",ROUND(+E3482*((1+D3482)^(1/12)-1),2)))</f>
        <v>#REF!</v>
      </c>
      <c r="I3482" s="662" t="e">
        <f aca="false">IF(A3482="","",+G3482-H3482)</f>
        <v>#REF!</v>
      </c>
      <c r="J3482" s="662" t="e">
        <f aca="false">IF(A3482="","",IF(#REF!="","",PMT((1+D3482)^(1/12)-1,(#REF!*12)-A3482+1,-E3482)))</f>
        <v>#REF!</v>
      </c>
    </row>
    <row r="3483" customFormat="false" ht="14.25" hidden="false" customHeight="false" outlineLevel="0" collapsed="false">
      <c r="A3483" s="660" t="e">
        <f aca="false">IF(A3482="","",IF(A3482=#REF!*12,"",+A3482+1))</f>
        <v>#REF!</v>
      </c>
      <c r="B3483" s="661" t="e">
        <f aca="false">IF(A3483="","",+B3482)</f>
        <v>#REF!</v>
      </c>
      <c r="C3483" s="661" t="e">
        <f aca="false">IF(A3483="","",IF(#REF!+'Plano Prestação Mensal Proposta'!A3483&gt;120,0,ROUND(IF(B3483&gt;0.045,(0.045*0.5),(0.5)*B3483),7)))</f>
        <v>#REF!</v>
      </c>
      <c r="D3483" s="661" t="e">
        <f aca="false">IF(A3483="","",+B3483-C3483)</f>
        <v>#REF!</v>
      </c>
      <c r="E3483" s="662" t="e">
        <f aca="false">IF(A3483="","",IF(F3482="","",+E3482-F3482))</f>
        <v>#REF!</v>
      </c>
      <c r="F3483" s="662" t="e">
        <f aca="false">IF(A3483="","",IF(J3483="","",+J3483-H3483))</f>
        <v>#REF!</v>
      </c>
      <c r="G3483" s="662" t="e">
        <f aca="false">IF(A3483="","",IF(E3483="","",ROUND(+E3483*((1+B3483)^(1/12)-1),2)))</f>
        <v>#REF!</v>
      </c>
      <c r="H3483" s="662" t="e">
        <f aca="false">IF(A3483="","",IF(E3483="","",ROUND(+E3483*((1+D3483)^(1/12)-1),2)))</f>
        <v>#REF!</v>
      </c>
      <c r="I3483" s="662" t="e">
        <f aca="false">IF(A3483="","",+G3483-H3483)</f>
        <v>#REF!</v>
      </c>
      <c r="J3483" s="662" t="e">
        <f aca="false">IF(A3483="","",IF(#REF!="","",PMT((1+D3483)^(1/12)-1,(#REF!*12)-A3483+1,-E3483)))</f>
        <v>#REF!</v>
      </c>
    </row>
    <row r="3484" customFormat="false" ht="14.25" hidden="false" customHeight="false" outlineLevel="0" collapsed="false">
      <c r="A3484" s="660" t="e">
        <f aca="false">IF(A3483="","",IF(A3483=#REF!*12,"",+A3483+1))</f>
        <v>#REF!</v>
      </c>
      <c r="B3484" s="661" t="e">
        <f aca="false">IF(A3484="","",+B3483)</f>
        <v>#REF!</v>
      </c>
      <c r="C3484" s="661" t="e">
        <f aca="false">IF(A3484="","",IF(#REF!+'Plano Prestação Mensal Proposta'!A3484&gt;120,0,ROUND(IF(B3484&gt;0.045,(0.045*0.5),(0.5)*B3484),7)))</f>
        <v>#REF!</v>
      </c>
      <c r="D3484" s="661" t="e">
        <f aca="false">IF(A3484="","",+B3484-C3484)</f>
        <v>#REF!</v>
      </c>
      <c r="E3484" s="662" t="e">
        <f aca="false">IF(A3484="","",IF(F3483="","",+E3483-F3483))</f>
        <v>#REF!</v>
      </c>
      <c r="F3484" s="662" t="e">
        <f aca="false">IF(A3484="","",IF(J3484="","",+J3484-H3484))</f>
        <v>#REF!</v>
      </c>
      <c r="G3484" s="662" t="e">
        <f aca="false">IF(A3484="","",IF(E3484="","",ROUND(+E3484*((1+B3484)^(1/12)-1),2)))</f>
        <v>#REF!</v>
      </c>
      <c r="H3484" s="662" t="e">
        <f aca="false">IF(A3484="","",IF(E3484="","",ROUND(+E3484*((1+D3484)^(1/12)-1),2)))</f>
        <v>#REF!</v>
      </c>
      <c r="I3484" s="662" t="e">
        <f aca="false">IF(A3484="","",+G3484-H3484)</f>
        <v>#REF!</v>
      </c>
      <c r="J3484" s="662" t="e">
        <f aca="false">IF(A3484="","",IF(#REF!="","",PMT((1+D3484)^(1/12)-1,(#REF!*12)-A3484+1,-E3484)))</f>
        <v>#REF!</v>
      </c>
    </row>
    <row r="3485" customFormat="false" ht="14.25" hidden="false" customHeight="false" outlineLevel="0" collapsed="false">
      <c r="A3485" s="660" t="e">
        <f aca="false">IF(A3484="","",IF(A3484=#REF!*12,"",+A3484+1))</f>
        <v>#REF!</v>
      </c>
      <c r="B3485" s="661" t="e">
        <f aca="false">IF(A3485="","",+B3484)</f>
        <v>#REF!</v>
      </c>
      <c r="C3485" s="661" t="e">
        <f aca="false">IF(A3485="","",IF(#REF!+'Plano Prestação Mensal Proposta'!A3485&gt;120,0,ROUND(IF(B3485&gt;0.045,(0.045*0.5),(0.5)*B3485),7)))</f>
        <v>#REF!</v>
      </c>
      <c r="D3485" s="661" t="e">
        <f aca="false">IF(A3485="","",+B3485-C3485)</f>
        <v>#REF!</v>
      </c>
      <c r="E3485" s="662" t="e">
        <f aca="false">IF(A3485="","",IF(F3484="","",+E3484-F3484))</f>
        <v>#REF!</v>
      </c>
      <c r="F3485" s="662" t="e">
        <f aca="false">IF(A3485="","",IF(J3485="","",+J3485-H3485))</f>
        <v>#REF!</v>
      </c>
      <c r="G3485" s="662" t="e">
        <f aca="false">IF(A3485="","",IF(E3485="","",ROUND(+E3485*((1+B3485)^(1/12)-1),2)))</f>
        <v>#REF!</v>
      </c>
      <c r="H3485" s="662" t="e">
        <f aca="false">IF(A3485="","",IF(E3485="","",ROUND(+E3485*((1+D3485)^(1/12)-1),2)))</f>
        <v>#REF!</v>
      </c>
      <c r="I3485" s="662" t="e">
        <f aca="false">IF(A3485="","",+G3485-H3485)</f>
        <v>#REF!</v>
      </c>
      <c r="J3485" s="662" t="e">
        <f aca="false">IF(A3485="","",IF(#REF!="","",PMT((1+D3485)^(1/12)-1,(#REF!*12)-A3485+1,-E3485)))</f>
        <v>#REF!</v>
      </c>
    </row>
    <row r="3486" customFormat="false" ht="14.25" hidden="false" customHeight="false" outlineLevel="0" collapsed="false">
      <c r="A3486" s="660" t="e">
        <f aca="false">IF(A3485="","",IF(A3485=#REF!*12,"",+A3485+1))</f>
        <v>#REF!</v>
      </c>
      <c r="B3486" s="661" t="e">
        <f aca="false">IF(A3486="","",+B3485)</f>
        <v>#REF!</v>
      </c>
      <c r="C3486" s="661" t="e">
        <f aca="false">IF(A3486="","",IF(#REF!+'Plano Prestação Mensal Proposta'!A3486&gt;120,0,ROUND(IF(B3486&gt;0.045,(0.045*0.5),(0.5)*B3486),7)))</f>
        <v>#REF!</v>
      </c>
      <c r="D3486" s="661" t="e">
        <f aca="false">IF(A3486="","",+B3486-C3486)</f>
        <v>#REF!</v>
      </c>
      <c r="E3486" s="662" t="e">
        <f aca="false">IF(A3486="","",IF(F3485="","",+E3485-F3485))</f>
        <v>#REF!</v>
      </c>
      <c r="F3486" s="662" t="e">
        <f aca="false">IF(A3486="","",IF(J3486="","",+J3486-H3486))</f>
        <v>#REF!</v>
      </c>
      <c r="G3486" s="662" t="e">
        <f aca="false">IF(A3486="","",IF(E3486="","",ROUND(+E3486*((1+B3486)^(1/12)-1),2)))</f>
        <v>#REF!</v>
      </c>
      <c r="H3486" s="662" t="e">
        <f aca="false">IF(A3486="","",IF(E3486="","",ROUND(+E3486*((1+D3486)^(1/12)-1),2)))</f>
        <v>#REF!</v>
      </c>
      <c r="I3486" s="662" t="e">
        <f aca="false">IF(A3486="","",+G3486-H3486)</f>
        <v>#REF!</v>
      </c>
      <c r="J3486" s="662" t="e">
        <f aca="false">IF(A3486="","",IF(#REF!="","",PMT((1+D3486)^(1/12)-1,(#REF!*12)-A3486+1,-E3486)))</f>
        <v>#REF!</v>
      </c>
    </row>
    <row r="3487" customFormat="false" ht="14.25" hidden="false" customHeight="false" outlineLevel="0" collapsed="false">
      <c r="A3487" s="660" t="e">
        <f aca="false">IF(A3486="","",IF(A3486=#REF!*12,"",+A3486+1))</f>
        <v>#REF!</v>
      </c>
      <c r="B3487" s="661" t="e">
        <f aca="false">IF(A3487="","",+B3486)</f>
        <v>#REF!</v>
      </c>
      <c r="C3487" s="661" t="e">
        <f aca="false">IF(A3487="","",IF(#REF!+'Plano Prestação Mensal Proposta'!A3487&gt;120,0,ROUND(IF(B3487&gt;0.045,(0.045*0.5),(0.5)*B3487),7)))</f>
        <v>#REF!</v>
      </c>
      <c r="D3487" s="661" t="e">
        <f aca="false">IF(A3487="","",+B3487-C3487)</f>
        <v>#REF!</v>
      </c>
      <c r="E3487" s="662" t="e">
        <f aca="false">IF(A3487="","",IF(F3486="","",+E3486-F3486))</f>
        <v>#REF!</v>
      </c>
      <c r="F3487" s="662" t="e">
        <f aca="false">IF(A3487="","",IF(J3487="","",+J3487-H3487))</f>
        <v>#REF!</v>
      </c>
      <c r="G3487" s="662" t="e">
        <f aca="false">IF(A3487="","",IF(E3487="","",ROUND(+E3487*((1+B3487)^(1/12)-1),2)))</f>
        <v>#REF!</v>
      </c>
      <c r="H3487" s="662" t="e">
        <f aca="false">IF(A3487="","",IF(E3487="","",ROUND(+E3487*((1+D3487)^(1/12)-1),2)))</f>
        <v>#REF!</v>
      </c>
      <c r="I3487" s="662" t="e">
        <f aca="false">IF(A3487="","",+G3487-H3487)</f>
        <v>#REF!</v>
      </c>
      <c r="J3487" s="662" t="e">
        <f aca="false">IF(A3487="","",IF(#REF!="","",PMT((1+D3487)^(1/12)-1,(#REF!*12)-A3487+1,-E3487)))</f>
        <v>#REF!</v>
      </c>
    </row>
    <row r="3488" customFormat="false" ht="14.25" hidden="false" customHeight="false" outlineLevel="0" collapsed="false">
      <c r="A3488" s="660" t="e">
        <f aca="false">IF(A3487="","",IF(A3487=#REF!*12,"",+A3487+1))</f>
        <v>#REF!</v>
      </c>
      <c r="B3488" s="661" t="e">
        <f aca="false">IF(A3488="","",+B3487)</f>
        <v>#REF!</v>
      </c>
      <c r="C3488" s="661" t="e">
        <f aca="false">IF(A3488="","",IF(#REF!+'Plano Prestação Mensal Proposta'!A3488&gt;120,0,ROUND(IF(B3488&gt;0.045,(0.045*0.5),(0.5)*B3488),7)))</f>
        <v>#REF!</v>
      </c>
      <c r="D3488" s="661" t="e">
        <f aca="false">IF(A3488="","",+B3488-C3488)</f>
        <v>#REF!</v>
      </c>
      <c r="E3488" s="662" t="e">
        <f aca="false">IF(A3488="","",IF(F3487="","",+E3487-F3487))</f>
        <v>#REF!</v>
      </c>
      <c r="F3488" s="662" t="e">
        <f aca="false">IF(A3488="","",IF(J3488="","",+J3488-H3488))</f>
        <v>#REF!</v>
      </c>
      <c r="G3488" s="662" t="e">
        <f aca="false">IF(A3488="","",IF(E3488="","",ROUND(+E3488*((1+B3488)^(1/12)-1),2)))</f>
        <v>#REF!</v>
      </c>
      <c r="H3488" s="662" t="e">
        <f aca="false">IF(A3488="","",IF(E3488="","",ROUND(+E3488*((1+D3488)^(1/12)-1),2)))</f>
        <v>#REF!</v>
      </c>
      <c r="I3488" s="662" t="e">
        <f aca="false">IF(A3488="","",+G3488-H3488)</f>
        <v>#REF!</v>
      </c>
      <c r="J3488" s="662" t="e">
        <f aca="false">IF(A3488="","",IF(#REF!="","",PMT((1+D3488)^(1/12)-1,(#REF!*12)-A3488+1,-E3488)))</f>
        <v>#REF!</v>
      </c>
    </row>
    <row r="3489" customFormat="false" ht="14.25" hidden="false" customHeight="false" outlineLevel="0" collapsed="false">
      <c r="A3489" s="660" t="e">
        <f aca="false">IF(A3488="","",IF(A3488=#REF!*12,"",+A3488+1))</f>
        <v>#REF!</v>
      </c>
      <c r="B3489" s="661" t="e">
        <f aca="false">IF(A3489="","",+B3488)</f>
        <v>#REF!</v>
      </c>
      <c r="C3489" s="661" t="e">
        <f aca="false">IF(A3489="","",IF(#REF!+'Plano Prestação Mensal Proposta'!A3489&gt;120,0,ROUND(IF(B3489&gt;0.045,(0.045*0.5),(0.5)*B3489),7)))</f>
        <v>#REF!</v>
      </c>
      <c r="D3489" s="661" t="e">
        <f aca="false">IF(A3489="","",+B3489-C3489)</f>
        <v>#REF!</v>
      </c>
      <c r="E3489" s="662" t="e">
        <f aca="false">IF(A3489="","",IF(F3488="","",+E3488-F3488))</f>
        <v>#REF!</v>
      </c>
      <c r="F3489" s="662" t="e">
        <f aca="false">IF(A3489="","",IF(J3489="","",+J3489-H3489))</f>
        <v>#REF!</v>
      </c>
      <c r="G3489" s="662" t="e">
        <f aca="false">IF(A3489="","",IF(E3489="","",ROUND(+E3489*((1+B3489)^(1/12)-1),2)))</f>
        <v>#REF!</v>
      </c>
      <c r="H3489" s="662" t="e">
        <f aca="false">IF(A3489="","",IF(E3489="","",ROUND(+E3489*((1+D3489)^(1/12)-1),2)))</f>
        <v>#REF!</v>
      </c>
      <c r="I3489" s="662" t="e">
        <f aca="false">IF(A3489="","",+G3489-H3489)</f>
        <v>#REF!</v>
      </c>
      <c r="J3489" s="662" t="e">
        <f aca="false">IF(A3489="","",IF(#REF!="","",PMT((1+D3489)^(1/12)-1,(#REF!*12)-A3489+1,-E3489)))</f>
        <v>#REF!</v>
      </c>
    </row>
    <row r="3490" customFormat="false" ht="14.25" hidden="false" customHeight="false" outlineLevel="0" collapsed="false">
      <c r="A3490" s="660" t="e">
        <f aca="false">IF(A3489="","",IF(A3489=#REF!*12,"",+A3489+1))</f>
        <v>#REF!</v>
      </c>
      <c r="B3490" s="661" t="e">
        <f aca="false">IF(A3490="","",+B3489)</f>
        <v>#REF!</v>
      </c>
      <c r="C3490" s="661" t="e">
        <f aca="false">IF(A3490="","",IF(#REF!+'Plano Prestação Mensal Proposta'!A3490&gt;120,0,ROUND(IF(B3490&gt;0.045,(0.045*0.5),(0.5)*B3490),7)))</f>
        <v>#REF!</v>
      </c>
      <c r="D3490" s="661" t="e">
        <f aca="false">IF(A3490="","",+B3490-C3490)</f>
        <v>#REF!</v>
      </c>
      <c r="E3490" s="662" t="e">
        <f aca="false">IF(A3490="","",IF(F3489="","",+E3489-F3489))</f>
        <v>#REF!</v>
      </c>
      <c r="F3490" s="662" t="e">
        <f aca="false">IF(A3490="","",IF(J3490="","",+J3490-H3490))</f>
        <v>#REF!</v>
      </c>
      <c r="G3490" s="662" t="e">
        <f aca="false">IF(A3490="","",IF(E3490="","",ROUND(+E3490*((1+B3490)^(1/12)-1),2)))</f>
        <v>#REF!</v>
      </c>
      <c r="H3490" s="662" t="e">
        <f aca="false">IF(A3490="","",IF(E3490="","",ROUND(+E3490*((1+D3490)^(1/12)-1),2)))</f>
        <v>#REF!</v>
      </c>
      <c r="I3490" s="662" t="e">
        <f aca="false">IF(A3490="","",+G3490-H3490)</f>
        <v>#REF!</v>
      </c>
      <c r="J3490" s="662" t="e">
        <f aca="false">IF(A3490="","",IF(#REF!="","",PMT((1+D3490)^(1/12)-1,(#REF!*12)-A3490+1,-E3490)))</f>
        <v>#REF!</v>
      </c>
    </row>
    <row r="3491" customFormat="false" ht="14.25" hidden="false" customHeight="false" outlineLevel="0" collapsed="false">
      <c r="A3491" s="660" t="e">
        <f aca="false">IF(A3490="","",IF(A3490=#REF!*12,"",+A3490+1))</f>
        <v>#REF!</v>
      </c>
      <c r="B3491" s="661" t="e">
        <f aca="false">IF(A3491="","",+B3490)</f>
        <v>#REF!</v>
      </c>
      <c r="C3491" s="661" t="e">
        <f aca="false">IF(A3491="","",IF(#REF!+'Plano Prestação Mensal Proposta'!A3491&gt;120,0,ROUND(IF(B3491&gt;0.045,(0.045*0.5),(0.5)*B3491),7)))</f>
        <v>#REF!</v>
      </c>
      <c r="D3491" s="661" t="e">
        <f aca="false">IF(A3491="","",+B3491-C3491)</f>
        <v>#REF!</v>
      </c>
      <c r="E3491" s="662" t="e">
        <f aca="false">IF(A3491="","",IF(F3490="","",+E3490-F3490))</f>
        <v>#REF!</v>
      </c>
      <c r="F3491" s="662" t="e">
        <f aca="false">IF(A3491="","",IF(J3491="","",+J3491-H3491))</f>
        <v>#REF!</v>
      </c>
      <c r="G3491" s="662" t="e">
        <f aca="false">IF(A3491="","",IF(E3491="","",ROUND(+E3491*((1+B3491)^(1/12)-1),2)))</f>
        <v>#REF!</v>
      </c>
      <c r="H3491" s="662" t="e">
        <f aca="false">IF(A3491="","",IF(E3491="","",ROUND(+E3491*((1+D3491)^(1/12)-1),2)))</f>
        <v>#REF!</v>
      </c>
      <c r="I3491" s="662" t="e">
        <f aca="false">IF(A3491="","",+G3491-H3491)</f>
        <v>#REF!</v>
      </c>
      <c r="J3491" s="662" t="e">
        <f aca="false">IF(A3491="","",IF(#REF!="","",PMT((1+D3491)^(1/12)-1,(#REF!*12)-A3491+1,-E3491)))</f>
        <v>#REF!</v>
      </c>
    </row>
    <row r="3492" customFormat="false" ht="14.25" hidden="false" customHeight="false" outlineLevel="0" collapsed="false">
      <c r="A3492" s="660" t="e">
        <f aca="false">IF(A3491="","",IF(A3491=#REF!*12,"",+A3491+1))</f>
        <v>#REF!</v>
      </c>
      <c r="B3492" s="661" t="e">
        <f aca="false">IF(A3492="","",+B3491)</f>
        <v>#REF!</v>
      </c>
      <c r="C3492" s="661" t="e">
        <f aca="false">IF(A3492="","",IF(#REF!+'Plano Prestação Mensal Proposta'!A3492&gt;120,0,ROUND(IF(B3492&gt;0.045,(0.045*0.5),(0.5)*B3492),7)))</f>
        <v>#REF!</v>
      </c>
      <c r="D3492" s="661" t="e">
        <f aca="false">IF(A3492="","",+B3492-C3492)</f>
        <v>#REF!</v>
      </c>
      <c r="E3492" s="662" t="e">
        <f aca="false">IF(A3492="","",IF(F3491="","",+E3491-F3491))</f>
        <v>#REF!</v>
      </c>
      <c r="F3492" s="662" t="e">
        <f aca="false">IF(A3492="","",IF(J3492="","",+J3492-H3492))</f>
        <v>#REF!</v>
      </c>
      <c r="G3492" s="662" t="e">
        <f aca="false">IF(A3492="","",IF(E3492="","",ROUND(+E3492*((1+B3492)^(1/12)-1),2)))</f>
        <v>#REF!</v>
      </c>
      <c r="H3492" s="662" t="e">
        <f aca="false">IF(A3492="","",IF(E3492="","",ROUND(+E3492*((1+D3492)^(1/12)-1),2)))</f>
        <v>#REF!</v>
      </c>
      <c r="I3492" s="662" t="e">
        <f aca="false">IF(A3492="","",+G3492-H3492)</f>
        <v>#REF!</v>
      </c>
      <c r="J3492" s="662" t="e">
        <f aca="false">IF(A3492="","",IF(#REF!="","",PMT((1+D3492)^(1/12)-1,(#REF!*12)-A3492+1,-E3492)))</f>
        <v>#REF!</v>
      </c>
    </row>
    <row r="3493" customFormat="false" ht="14.25" hidden="false" customHeight="false" outlineLevel="0" collapsed="false">
      <c r="A3493" s="660" t="e">
        <f aca="false">IF(A3492="","",IF(A3492=#REF!*12,"",+A3492+1))</f>
        <v>#REF!</v>
      </c>
      <c r="B3493" s="661" t="e">
        <f aca="false">IF(A3493="","",+B3492)</f>
        <v>#REF!</v>
      </c>
      <c r="C3493" s="661" t="e">
        <f aca="false">IF(A3493="","",IF(#REF!+'Plano Prestação Mensal Proposta'!A3493&gt;120,0,ROUND(IF(B3493&gt;0.045,(0.045*0.5),(0.5)*B3493),7)))</f>
        <v>#REF!</v>
      </c>
      <c r="D3493" s="661" t="e">
        <f aca="false">IF(A3493="","",+B3493-C3493)</f>
        <v>#REF!</v>
      </c>
      <c r="E3493" s="662" t="e">
        <f aca="false">IF(A3493="","",IF(F3492="","",+E3492-F3492))</f>
        <v>#REF!</v>
      </c>
      <c r="F3493" s="662" t="e">
        <f aca="false">IF(A3493="","",IF(J3493="","",+J3493-H3493))</f>
        <v>#REF!</v>
      </c>
      <c r="G3493" s="662" t="e">
        <f aca="false">IF(A3493="","",IF(E3493="","",ROUND(+E3493*((1+B3493)^(1/12)-1),2)))</f>
        <v>#REF!</v>
      </c>
      <c r="H3493" s="662" t="e">
        <f aca="false">IF(A3493="","",IF(E3493="","",ROUND(+E3493*((1+D3493)^(1/12)-1),2)))</f>
        <v>#REF!</v>
      </c>
      <c r="I3493" s="662" t="e">
        <f aca="false">IF(A3493="","",+G3493-H3493)</f>
        <v>#REF!</v>
      </c>
      <c r="J3493" s="662" t="e">
        <f aca="false">IF(A3493="","",IF(#REF!="","",PMT((1+D3493)^(1/12)-1,(#REF!*12)-A3493+1,-E3493)))</f>
        <v>#REF!</v>
      </c>
    </row>
    <row r="3494" customFormat="false" ht="14.25" hidden="false" customHeight="false" outlineLevel="0" collapsed="false">
      <c r="A3494" s="660" t="e">
        <f aca="false">IF(A3493="","",IF(A3493=#REF!*12,"",+A3493+1))</f>
        <v>#REF!</v>
      </c>
      <c r="B3494" s="661" t="e">
        <f aca="false">IF(A3494="","",+B3493)</f>
        <v>#REF!</v>
      </c>
      <c r="C3494" s="661" t="e">
        <f aca="false">IF(A3494="","",IF(#REF!+'Plano Prestação Mensal Proposta'!A3494&gt;120,0,ROUND(IF(B3494&gt;0.045,(0.045*0.5),(0.5)*B3494),7)))</f>
        <v>#REF!</v>
      </c>
      <c r="D3494" s="661" t="e">
        <f aca="false">IF(A3494="","",+B3494-C3494)</f>
        <v>#REF!</v>
      </c>
      <c r="E3494" s="662" t="e">
        <f aca="false">IF(A3494="","",IF(F3493="","",+E3493-F3493))</f>
        <v>#REF!</v>
      </c>
      <c r="F3494" s="662" t="e">
        <f aca="false">IF(A3494="","",IF(J3494="","",+J3494-H3494))</f>
        <v>#REF!</v>
      </c>
      <c r="G3494" s="662" t="e">
        <f aca="false">IF(A3494="","",IF(E3494="","",ROUND(+E3494*((1+B3494)^(1/12)-1),2)))</f>
        <v>#REF!</v>
      </c>
      <c r="H3494" s="662" t="e">
        <f aca="false">IF(A3494="","",IF(E3494="","",ROUND(+E3494*((1+D3494)^(1/12)-1),2)))</f>
        <v>#REF!</v>
      </c>
      <c r="I3494" s="662" t="e">
        <f aca="false">IF(A3494="","",+G3494-H3494)</f>
        <v>#REF!</v>
      </c>
      <c r="J3494" s="662" t="e">
        <f aca="false">IF(A3494="","",IF(#REF!="","",PMT((1+D3494)^(1/12)-1,(#REF!*12)-A3494+1,-E3494)))</f>
        <v>#REF!</v>
      </c>
    </row>
    <row r="3495" customFormat="false" ht="14.25" hidden="false" customHeight="false" outlineLevel="0" collapsed="false">
      <c r="A3495" s="660" t="e">
        <f aca="false">IF(A3494="","",IF(A3494=#REF!*12,"",+A3494+1))</f>
        <v>#REF!</v>
      </c>
      <c r="B3495" s="661" t="e">
        <f aca="false">IF(A3495="","",+B3494)</f>
        <v>#REF!</v>
      </c>
      <c r="C3495" s="661" t="e">
        <f aca="false">IF(A3495="","",IF(#REF!+'Plano Prestação Mensal Proposta'!A3495&gt;120,0,ROUND(IF(B3495&gt;0.045,(0.045*0.5),(0.5)*B3495),7)))</f>
        <v>#REF!</v>
      </c>
      <c r="D3495" s="661" t="e">
        <f aca="false">IF(A3495="","",+B3495-C3495)</f>
        <v>#REF!</v>
      </c>
      <c r="E3495" s="662" t="e">
        <f aca="false">IF(A3495="","",IF(F3494="","",+E3494-F3494))</f>
        <v>#REF!</v>
      </c>
      <c r="F3495" s="662" t="e">
        <f aca="false">IF(A3495="","",IF(J3495="","",+J3495-H3495))</f>
        <v>#REF!</v>
      </c>
      <c r="G3495" s="662" t="e">
        <f aca="false">IF(A3495="","",IF(E3495="","",ROUND(+E3495*((1+B3495)^(1/12)-1),2)))</f>
        <v>#REF!</v>
      </c>
      <c r="H3495" s="662" t="e">
        <f aca="false">IF(A3495="","",IF(E3495="","",ROUND(+E3495*((1+D3495)^(1/12)-1),2)))</f>
        <v>#REF!</v>
      </c>
      <c r="I3495" s="662" t="e">
        <f aca="false">IF(A3495="","",+G3495-H3495)</f>
        <v>#REF!</v>
      </c>
      <c r="J3495" s="662" t="e">
        <f aca="false">IF(A3495="","",IF(#REF!="","",PMT((1+D3495)^(1/12)-1,(#REF!*12)-A3495+1,-E3495)))</f>
        <v>#REF!</v>
      </c>
    </row>
    <row r="3496" customFormat="false" ht="14.25" hidden="false" customHeight="false" outlineLevel="0" collapsed="false">
      <c r="A3496" s="660" t="e">
        <f aca="false">IF(A3495="","",IF(A3495=#REF!*12,"",+A3495+1))</f>
        <v>#REF!</v>
      </c>
      <c r="B3496" s="661" t="e">
        <f aca="false">IF(A3496="","",+B3495)</f>
        <v>#REF!</v>
      </c>
      <c r="C3496" s="661" t="e">
        <f aca="false">IF(A3496="","",IF(#REF!+'Plano Prestação Mensal Proposta'!A3496&gt;120,0,ROUND(IF(B3496&gt;0.045,(0.045*0.5),(0.5)*B3496),7)))</f>
        <v>#REF!</v>
      </c>
      <c r="D3496" s="661" t="e">
        <f aca="false">IF(A3496="","",+B3496-C3496)</f>
        <v>#REF!</v>
      </c>
      <c r="E3496" s="662" t="e">
        <f aca="false">IF(A3496="","",IF(F3495="","",+E3495-F3495))</f>
        <v>#REF!</v>
      </c>
      <c r="F3496" s="662" t="e">
        <f aca="false">IF(A3496="","",IF(J3496="","",+J3496-H3496))</f>
        <v>#REF!</v>
      </c>
      <c r="G3496" s="662" t="e">
        <f aca="false">IF(A3496="","",IF(E3496="","",ROUND(+E3496*((1+B3496)^(1/12)-1),2)))</f>
        <v>#REF!</v>
      </c>
      <c r="H3496" s="662" t="e">
        <f aca="false">IF(A3496="","",IF(E3496="","",ROUND(+E3496*((1+D3496)^(1/12)-1),2)))</f>
        <v>#REF!</v>
      </c>
      <c r="I3496" s="662" t="e">
        <f aca="false">IF(A3496="","",+G3496-H3496)</f>
        <v>#REF!</v>
      </c>
      <c r="J3496" s="662" t="e">
        <f aca="false">IF(A3496="","",IF(#REF!="","",PMT((1+D3496)^(1/12)-1,(#REF!*12)-A3496+1,-E3496)))</f>
        <v>#REF!</v>
      </c>
    </row>
    <row r="3497" customFormat="false" ht="14.25" hidden="false" customHeight="false" outlineLevel="0" collapsed="false">
      <c r="A3497" s="660" t="e">
        <f aca="false">IF(A3496="","",IF(A3496=#REF!*12,"",+A3496+1))</f>
        <v>#REF!</v>
      </c>
      <c r="B3497" s="661" t="e">
        <f aca="false">IF(A3497="","",+B3496)</f>
        <v>#REF!</v>
      </c>
      <c r="C3497" s="661" t="e">
        <f aca="false">IF(A3497="","",IF(#REF!+'Plano Prestação Mensal Proposta'!A3497&gt;120,0,ROUND(IF(B3497&gt;0.045,(0.045*0.5),(0.5)*B3497),7)))</f>
        <v>#REF!</v>
      </c>
      <c r="D3497" s="661" t="e">
        <f aca="false">IF(A3497="","",+B3497-C3497)</f>
        <v>#REF!</v>
      </c>
      <c r="E3497" s="662" t="e">
        <f aca="false">IF(A3497="","",IF(F3496="","",+E3496-F3496))</f>
        <v>#REF!</v>
      </c>
      <c r="F3497" s="662" t="e">
        <f aca="false">IF(A3497="","",IF(J3497="","",+J3497-H3497))</f>
        <v>#REF!</v>
      </c>
      <c r="G3497" s="662" t="e">
        <f aca="false">IF(A3497="","",IF(E3497="","",ROUND(+E3497*((1+B3497)^(1/12)-1),2)))</f>
        <v>#REF!</v>
      </c>
      <c r="H3497" s="662" t="e">
        <f aca="false">IF(A3497="","",IF(E3497="","",ROUND(+E3497*((1+D3497)^(1/12)-1),2)))</f>
        <v>#REF!</v>
      </c>
      <c r="I3497" s="662" t="e">
        <f aca="false">IF(A3497="","",+G3497-H3497)</f>
        <v>#REF!</v>
      </c>
      <c r="J3497" s="662" t="e">
        <f aca="false">IF(A3497="","",IF(#REF!="","",PMT((1+D3497)^(1/12)-1,(#REF!*12)-A3497+1,-E3497)))</f>
        <v>#REF!</v>
      </c>
    </row>
    <row r="3498" customFormat="false" ht="14.25" hidden="false" customHeight="false" outlineLevel="0" collapsed="false">
      <c r="A3498" s="660" t="e">
        <f aca="false">IF(A3497="","",IF(A3497=#REF!*12,"",+A3497+1))</f>
        <v>#REF!</v>
      </c>
      <c r="B3498" s="661" t="e">
        <f aca="false">IF(A3498="","",+B3497)</f>
        <v>#REF!</v>
      </c>
      <c r="C3498" s="661" t="e">
        <f aca="false">IF(A3498="","",IF(#REF!+'Plano Prestação Mensal Proposta'!A3498&gt;120,0,ROUND(IF(B3498&gt;0.045,(0.045*0.5),(0.5)*B3498),7)))</f>
        <v>#REF!</v>
      </c>
      <c r="D3498" s="661" t="e">
        <f aca="false">IF(A3498="","",+B3498-C3498)</f>
        <v>#REF!</v>
      </c>
      <c r="E3498" s="662" t="e">
        <f aca="false">IF(A3498="","",IF(F3497="","",+E3497-F3497))</f>
        <v>#REF!</v>
      </c>
      <c r="F3498" s="662" t="e">
        <f aca="false">IF(A3498="","",IF(J3498="","",+J3498-H3498))</f>
        <v>#REF!</v>
      </c>
      <c r="G3498" s="662" t="e">
        <f aca="false">IF(A3498="","",IF(E3498="","",ROUND(+E3498*((1+B3498)^(1/12)-1),2)))</f>
        <v>#REF!</v>
      </c>
      <c r="H3498" s="662" t="e">
        <f aca="false">IF(A3498="","",IF(E3498="","",ROUND(+E3498*((1+D3498)^(1/12)-1),2)))</f>
        <v>#REF!</v>
      </c>
      <c r="I3498" s="662" t="e">
        <f aca="false">IF(A3498="","",+G3498-H3498)</f>
        <v>#REF!</v>
      </c>
      <c r="J3498" s="662" t="e">
        <f aca="false">IF(A3498="","",IF(#REF!="","",PMT((1+D3498)^(1/12)-1,(#REF!*12)-A3498+1,-E3498)))</f>
        <v>#REF!</v>
      </c>
    </row>
    <row r="3499" customFormat="false" ht="14.25" hidden="false" customHeight="false" outlineLevel="0" collapsed="false">
      <c r="A3499" s="660" t="e">
        <f aca="false">IF(A3498="","",IF(A3498=#REF!*12,"",+A3498+1))</f>
        <v>#REF!</v>
      </c>
      <c r="B3499" s="661" t="e">
        <f aca="false">IF(A3499="","",+B3498)</f>
        <v>#REF!</v>
      </c>
      <c r="C3499" s="661" t="e">
        <f aca="false">IF(A3499="","",IF(#REF!+'Plano Prestação Mensal Proposta'!A3499&gt;120,0,ROUND(IF(B3499&gt;0.045,(0.045*0.5),(0.5)*B3499),7)))</f>
        <v>#REF!</v>
      </c>
      <c r="D3499" s="661" t="e">
        <f aca="false">IF(A3499="","",+B3499-C3499)</f>
        <v>#REF!</v>
      </c>
      <c r="E3499" s="662" t="e">
        <f aca="false">IF(A3499="","",IF(F3498="","",+E3498-F3498))</f>
        <v>#REF!</v>
      </c>
      <c r="F3499" s="662" t="e">
        <f aca="false">IF(A3499="","",IF(J3499="","",+J3499-H3499))</f>
        <v>#REF!</v>
      </c>
      <c r="G3499" s="662" t="e">
        <f aca="false">IF(A3499="","",IF(E3499="","",ROUND(+E3499*((1+B3499)^(1/12)-1),2)))</f>
        <v>#REF!</v>
      </c>
      <c r="H3499" s="662" t="e">
        <f aca="false">IF(A3499="","",IF(E3499="","",ROUND(+E3499*((1+D3499)^(1/12)-1),2)))</f>
        <v>#REF!</v>
      </c>
      <c r="I3499" s="662" t="e">
        <f aca="false">IF(A3499="","",+G3499-H3499)</f>
        <v>#REF!</v>
      </c>
      <c r="J3499" s="662" t="e">
        <f aca="false">IF(A3499="","",IF(#REF!="","",PMT((1+D3499)^(1/12)-1,(#REF!*12)-A3499+1,-E3499)))</f>
        <v>#REF!</v>
      </c>
    </row>
    <row r="3500" customFormat="false" ht="14.25" hidden="false" customHeight="false" outlineLevel="0" collapsed="false">
      <c r="A3500" s="660" t="e">
        <f aca="false">IF(A3499="","",IF(A3499=#REF!*12,"",+A3499+1))</f>
        <v>#REF!</v>
      </c>
      <c r="B3500" s="661" t="e">
        <f aca="false">IF(A3500="","",+B3499)</f>
        <v>#REF!</v>
      </c>
      <c r="C3500" s="661" t="e">
        <f aca="false">IF(A3500="","",IF(#REF!+'Plano Prestação Mensal Proposta'!A3500&gt;120,0,ROUND(IF(B3500&gt;0.045,(0.045*0.5),(0.5)*B3500),7)))</f>
        <v>#REF!</v>
      </c>
      <c r="D3500" s="661" t="e">
        <f aca="false">IF(A3500="","",+B3500-C3500)</f>
        <v>#REF!</v>
      </c>
      <c r="E3500" s="662" t="e">
        <f aca="false">IF(A3500="","",IF(F3499="","",+E3499-F3499))</f>
        <v>#REF!</v>
      </c>
      <c r="F3500" s="662" t="e">
        <f aca="false">IF(A3500="","",IF(J3500="","",+J3500-H3500))</f>
        <v>#REF!</v>
      </c>
      <c r="G3500" s="662" t="e">
        <f aca="false">IF(A3500="","",IF(E3500="","",ROUND(+E3500*((1+B3500)^(1/12)-1),2)))</f>
        <v>#REF!</v>
      </c>
      <c r="H3500" s="662" t="e">
        <f aca="false">IF(A3500="","",IF(E3500="","",ROUND(+E3500*((1+D3500)^(1/12)-1),2)))</f>
        <v>#REF!</v>
      </c>
      <c r="I3500" s="662" t="e">
        <f aca="false">IF(A3500="","",+G3500-H3500)</f>
        <v>#REF!</v>
      </c>
      <c r="J3500" s="662" t="e">
        <f aca="false">IF(A3500="","",IF(#REF!="","",PMT((1+D3500)^(1/12)-1,(#REF!*12)-A3500+1,-E3500)))</f>
        <v>#REF!</v>
      </c>
    </row>
    <row r="3501" customFormat="false" ht="14.25" hidden="false" customHeight="false" outlineLevel="0" collapsed="false">
      <c r="A3501" s="660" t="e">
        <f aca="false">IF(A3500="","",IF(A3500=#REF!*12,"",+A3500+1))</f>
        <v>#REF!</v>
      </c>
      <c r="B3501" s="661" t="e">
        <f aca="false">IF(A3501="","",+B3500)</f>
        <v>#REF!</v>
      </c>
      <c r="C3501" s="661" t="e">
        <f aca="false">IF(A3501="","",IF(#REF!+'Plano Prestação Mensal Proposta'!A3501&gt;120,0,ROUND(IF(B3501&gt;0.045,(0.045*0.5),(0.5)*B3501),7)))</f>
        <v>#REF!</v>
      </c>
      <c r="D3501" s="661" t="e">
        <f aca="false">IF(A3501="","",+B3501-C3501)</f>
        <v>#REF!</v>
      </c>
      <c r="E3501" s="662" t="e">
        <f aca="false">IF(A3501="","",IF(F3500="","",+E3500-F3500))</f>
        <v>#REF!</v>
      </c>
      <c r="F3501" s="662" t="e">
        <f aca="false">IF(A3501="","",IF(J3501="","",+J3501-H3501))</f>
        <v>#REF!</v>
      </c>
      <c r="G3501" s="662" t="e">
        <f aca="false">IF(A3501="","",IF(E3501="","",ROUND(+E3501*((1+B3501)^(1/12)-1),2)))</f>
        <v>#REF!</v>
      </c>
      <c r="H3501" s="662" t="e">
        <f aca="false">IF(A3501="","",IF(E3501="","",ROUND(+E3501*((1+D3501)^(1/12)-1),2)))</f>
        <v>#REF!</v>
      </c>
      <c r="I3501" s="662" t="e">
        <f aca="false">IF(A3501="","",+G3501-H3501)</f>
        <v>#REF!</v>
      </c>
      <c r="J3501" s="662" t="e">
        <f aca="false">IF(A3501="","",IF(#REF!="","",PMT((1+D3501)^(1/12)-1,(#REF!*12)-A3501+1,-E3501)))</f>
        <v>#REF!</v>
      </c>
    </row>
    <row r="3502" customFormat="false" ht="14.25" hidden="false" customHeight="false" outlineLevel="0" collapsed="false">
      <c r="A3502" s="660" t="e">
        <f aca="false">IF(A3501="","",IF(A3501=#REF!*12,"",+A3501+1))</f>
        <v>#REF!</v>
      </c>
      <c r="B3502" s="661" t="e">
        <f aca="false">IF(A3502="","",+B3501)</f>
        <v>#REF!</v>
      </c>
      <c r="C3502" s="661" t="e">
        <f aca="false">IF(A3502="","",IF(#REF!+'Plano Prestação Mensal Proposta'!A3502&gt;120,0,ROUND(IF(B3502&gt;0.045,(0.045*0.5),(0.5)*B3502),7)))</f>
        <v>#REF!</v>
      </c>
      <c r="D3502" s="661" t="e">
        <f aca="false">IF(A3502="","",+B3502-C3502)</f>
        <v>#REF!</v>
      </c>
      <c r="E3502" s="662" t="e">
        <f aca="false">IF(A3502="","",IF(F3501="","",+E3501-F3501))</f>
        <v>#REF!</v>
      </c>
      <c r="F3502" s="662" t="e">
        <f aca="false">IF(A3502="","",IF(J3502="","",+J3502-H3502))</f>
        <v>#REF!</v>
      </c>
      <c r="G3502" s="662" t="e">
        <f aca="false">IF(A3502="","",IF(E3502="","",ROUND(+E3502*((1+B3502)^(1/12)-1),2)))</f>
        <v>#REF!</v>
      </c>
      <c r="H3502" s="662" t="e">
        <f aca="false">IF(A3502="","",IF(E3502="","",ROUND(+E3502*((1+D3502)^(1/12)-1),2)))</f>
        <v>#REF!</v>
      </c>
      <c r="I3502" s="662" t="e">
        <f aca="false">IF(A3502="","",+G3502-H3502)</f>
        <v>#REF!</v>
      </c>
      <c r="J3502" s="662" t="e">
        <f aca="false">IF(A3502="","",IF(#REF!="","",PMT((1+D3502)^(1/12)-1,(#REF!*12)-A3502+1,-E3502)))</f>
        <v>#REF!</v>
      </c>
    </row>
    <row r="3503" customFormat="false" ht="14.25" hidden="false" customHeight="false" outlineLevel="0" collapsed="false">
      <c r="A3503" s="660" t="e">
        <f aca="false">IF(A3502="","",IF(A3502=#REF!*12,"",+A3502+1))</f>
        <v>#REF!</v>
      </c>
      <c r="B3503" s="661" t="e">
        <f aca="false">IF(A3503="","",+B3502)</f>
        <v>#REF!</v>
      </c>
      <c r="C3503" s="661" t="e">
        <f aca="false">IF(A3503="","",IF(#REF!+'Plano Prestação Mensal Proposta'!A3503&gt;120,0,ROUND(IF(B3503&gt;0.045,(0.045*0.5),(0.5)*B3503),7)))</f>
        <v>#REF!</v>
      </c>
      <c r="D3503" s="661" t="e">
        <f aca="false">IF(A3503="","",+B3503-C3503)</f>
        <v>#REF!</v>
      </c>
      <c r="E3503" s="662" t="e">
        <f aca="false">IF(A3503="","",IF(F3502="","",+E3502-F3502))</f>
        <v>#REF!</v>
      </c>
      <c r="F3503" s="662" t="e">
        <f aca="false">IF(A3503="","",IF(J3503="","",+J3503-H3503))</f>
        <v>#REF!</v>
      </c>
      <c r="G3503" s="662" t="e">
        <f aca="false">IF(A3503="","",IF(E3503="","",ROUND(+E3503*((1+B3503)^(1/12)-1),2)))</f>
        <v>#REF!</v>
      </c>
      <c r="H3503" s="662" t="e">
        <f aca="false">IF(A3503="","",IF(E3503="","",ROUND(+E3503*((1+D3503)^(1/12)-1),2)))</f>
        <v>#REF!</v>
      </c>
      <c r="I3503" s="662" t="e">
        <f aca="false">IF(A3503="","",+G3503-H3503)</f>
        <v>#REF!</v>
      </c>
      <c r="J3503" s="662" t="e">
        <f aca="false">IF(A3503="","",IF(#REF!="","",PMT((1+D3503)^(1/12)-1,(#REF!*12)-A3503+1,-E3503)))</f>
        <v>#REF!</v>
      </c>
    </row>
    <row r="3504" customFormat="false" ht="14.25" hidden="false" customHeight="false" outlineLevel="0" collapsed="false">
      <c r="A3504" s="660" t="e">
        <f aca="false">IF(A3503="","",IF(A3503=#REF!*12,"",+A3503+1))</f>
        <v>#REF!</v>
      </c>
      <c r="B3504" s="661" t="e">
        <f aca="false">IF(A3504="","",+B3503)</f>
        <v>#REF!</v>
      </c>
      <c r="C3504" s="661" t="e">
        <f aca="false">IF(A3504="","",IF(#REF!+'Plano Prestação Mensal Proposta'!A3504&gt;120,0,ROUND(IF(B3504&gt;0.045,(0.045*0.5),(0.5)*B3504),7)))</f>
        <v>#REF!</v>
      </c>
      <c r="D3504" s="661" t="e">
        <f aca="false">IF(A3504="","",+B3504-C3504)</f>
        <v>#REF!</v>
      </c>
      <c r="E3504" s="662" t="e">
        <f aca="false">IF(A3504="","",IF(F3503="","",+E3503-F3503))</f>
        <v>#REF!</v>
      </c>
      <c r="F3504" s="662" t="e">
        <f aca="false">IF(A3504="","",IF(J3504="","",+J3504-H3504))</f>
        <v>#REF!</v>
      </c>
      <c r="G3504" s="662" t="e">
        <f aca="false">IF(A3504="","",IF(E3504="","",ROUND(+E3504*((1+B3504)^(1/12)-1),2)))</f>
        <v>#REF!</v>
      </c>
      <c r="H3504" s="662" t="e">
        <f aca="false">IF(A3504="","",IF(E3504="","",ROUND(+E3504*((1+D3504)^(1/12)-1),2)))</f>
        <v>#REF!</v>
      </c>
      <c r="I3504" s="662" t="e">
        <f aca="false">IF(A3504="","",+G3504-H3504)</f>
        <v>#REF!</v>
      </c>
      <c r="J3504" s="662" t="e">
        <f aca="false">IF(A3504="","",IF(#REF!="","",PMT((1+D3504)^(1/12)-1,(#REF!*12)-A3504+1,-E3504)))</f>
        <v>#REF!</v>
      </c>
    </row>
    <row r="3505" customFormat="false" ht="14.25" hidden="false" customHeight="false" outlineLevel="0" collapsed="false">
      <c r="A3505" s="660" t="e">
        <f aca="false">IF(A3504="","",IF(A3504=#REF!*12,"",+A3504+1))</f>
        <v>#REF!</v>
      </c>
      <c r="B3505" s="661" t="e">
        <f aca="false">IF(A3505="","",+B3504)</f>
        <v>#REF!</v>
      </c>
      <c r="C3505" s="661" t="e">
        <f aca="false">IF(A3505="","",IF(#REF!+'Plano Prestação Mensal Proposta'!A3505&gt;120,0,ROUND(IF(B3505&gt;0.045,(0.045*0.5),(0.5)*B3505),7)))</f>
        <v>#REF!</v>
      </c>
      <c r="D3505" s="661" t="e">
        <f aca="false">IF(A3505="","",+B3505-C3505)</f>
        <v>#REF!</v>
      </c>
      <c r="E3505" s="662" t="e">
        <f aca="false">IF(A3505="","",IF(F3504="","",+E3504-F3504))</f>
        <v>#REF!</v>
      </c>
      <c r="F3505" s="662" t="e">
        <f aca="false">IF(A3505="","",IF(J3505="","",+J3505-H3505))</f>
        <v>#REF!</v>
      </c>
      <c r="G3505" s="662" t="e">
        <f aca="false">IF(A3505="","",IF(E3505="","",ROUND(+E3505*((1+B3505)^(1/12)-1),2)))</f>
        <v>#REF!</v>
      </c>
      <c r="H3505" s="662" t="e">
        <f aca="false">IF(A3505="","",IF(E3505="","",ROUND(+E3505*((1+D3505)^(1/12)-1),2)))</f>
        <v>#REF!</v>
      </c>
      <c r="I3505" s="662" t="e">
        <f aca="false">IF(A3505="","",+G3505-H3505)</f>
        <v>#REF!</v>
      </c>
      <c r="J3505" s="662" t="e">
        <f aca="false">IF(A3505="","",IF(#REF!="","",PMT((1+D3505)^(1/12)-1,(#REF!*12)-A3505+1,-E3505)))</f>
        <v>#REF!</v>
      </c>
    </row>
    <row r="3506" customFormat="false" ht="14.25" hidden="false" customHeight="false" outlineLevel="0" collapsed="false">
      <c r="A3506" s="660" t="e">
        <f aca="false">IF(A3505="","",IF(A3505=#REF!*12,"",+A3505+1))</f>
        <v>#REF!</v>
      </c>
      <c r="B3506" s="661" t="e">
        <f aca="false">IF(A3506="","",+B3505)</f>
        <v>#REF!</v>
      </c>
      <c r="C3506" s="661" t="e">
        <f aca="false">IF(A3506="","",IF(#REF!+'Plano Prestação Mensal Proposta'!A3506&gt;120,0,ROUND(IF(B3506&gt;0.045,(0.045*0.5),(0.5)*B3506),7)))</f>
        <v>#REF!</v>
      </c>
      <c r="D3506" s="661" t="e">
        <f aca="false">IF(A3506="","",+B3506-C3506)</f>
        <v>#REF!</v>
      </c>
      <c r="E3506" s="662" t="e">
        <f aca="false">IF(A3506="","",IF(F3505="","",+E3505-F3505))</f>
        <v>#REF!</v>
      </c>
      <c r="F3506" s="662" t="e">
        <f aca="false">IF(A3506="","",IF(J3506="","",+J3506-H3506))</f>
        <v>#REF!</v>
      </c>
      <c r="G3506" s="662" t="e">
        <f aca="false">IF(A3506="","",IF(E3506="","",ROUND(+E3506*((1+B3506)^(1/12)-1),2)))</f>
        <v>#REF!</v>
      </c>
      <c r="H3506" s="662" t="e">
        <f aca="false">IF(A3506="","",IF(E3506="","",ROUND(+E3506*((1+D3506)^(1/12)-1),2)))</f>
        <v>#REF!</v>
      </c>
      <c r="I3506" s="662" t="e">
        <f aca="false">IF(A3506="","",+G3506-H3506)</f>
        <v>#REF!</v>
      </c>
      <c r="J3506" s="662" t="e">
        <f aca="false">IF(A3506="","",IF(#REF!="","",PMT((1+D3506)^(1/12)-1,(#REF!*12)-A3506+1,-E3506)))</f>
        <v>#REF!</v>
      </c>
    </row>
    <row r="3507" customFormat="false" ht="14.25" hidden="false" customHeight="false" outlineLevel="0" collapsed="false">
      <c r="A3507" s="660" t="e">
        <f aca="false">IF(A3506="","",IF(A3506=#REF!*12,"",+A3506+1))</f>
        <v>#REF!</v>
      </c>
      <c r="B3507" s="661" t="e">
        <f aca="false">IF(A3507="","",+B3506)</f>
        <v>#REF!</v>
      </c>
      <c r="C3507" s="661" t="e">
        <f aca="false">IF(A3507="","",IF(#REF!+'Plano Prestação Mensal Proposta'!A3507&gt;120,0,ROUND(IF(B3507&gt;0.045,(0.045*0.5),(0.5)*B3507),7)))</f>
        <v>#REF!</v>
      </c>
      <c r="D3507" s="661" t="e">
        <f aca="false">IF(A3507="","",+B3507-C3507)</f>
        <v>#REF!</v>
      </c>
      <c r="E3507" s="662" t="e">
        <f aca="false">IF(A3507="","",IF(F3506="","",+E3506-F3506))</f>
        <v>#REF!</v>
      </c>
      <c r="F3507" s="662" t="e">
        <f aca="false">IF(A3507="","",IF(J3507="","",+J3507-H3507))</f>
        <v>#REF!</v>
      </c>
      <c r="G3507" s="662" t="e">
        <f aca="false">IF(A3507="","",IF(E3507="","",ROUND(+E3507*((1+B3507)^(1/12)-1),2)))</f>
        <v>#REF!</v>
      </c>
      <c r="H3507" s="662" t="e">
        <f aca="false">IF(A3507="","",IF(E3507="","",ROUND(+E3507*((1+D3507)^(1/12)-1),2)))</f>
        <v>#REF!</v>
      </c>
      <c r="I3507" s="662" t="e">
        <f aca="false">IF(A3507="","",+G3507-H3507)</f>
        <v>#REF!</v>
      </c>
      <c r="J3507" s="662" t="e">
        <f aca="false">IF(A3507="","",IF(#REF!="","",PMT((1+D3507)^(1/12)-1,(#REF!*12)-A3507+1,-E3507)))</f>
        <v>#REF!</v>
      </c>
    </row>
    <row r="3508" customFormat="false" ht="14.25" hidden="false" customHeight="false" outlineLevel="0" collapsed="false">
      <c r="A3508" s="660" t="e">
        <f aca="false">IF(A3507="","",IF(A3507=#REF!*12,"",+A3507+1))</f>
        <v>#REF!</v>
      </c>
      <c r="B3508" s="661" t="e">
        <f aca="false">IF(A3508="","",+B3507)</f>
        <v>#REF!</v>
      </c>
      <c r="C3508" s="661" t="e">
        <f aca="false">IF(A3508="","",IF(#REF!+'Plano Prestação Mensal Proposta'!A3508&gt;120,0,ROUND(IF(B3508&gt;0.045,(0.045*0.5),(0.5)*B3508),7)))</f>
        <v>#REF!</v>
      </c>
      <c r="D3508" s="661" t="e">
        <f aca="false">IF(A3508="","",+B3508-C3508)</f>
        <v>#REF!</v>
      </c>
      <c r="E3508" s="662" t="e">
        <f aca="false">IF(A3508="","",IF(F3507="","",+E3507-F3507))</f>
        <v>#REF!</v>
      </c>
      <c r="F3508" s="662" t="e">
        <f aca="false">IF(A3508="","",IF(J3508="","",+J3508-H3508))</f>
        <v>#REF!</v>
      </c>
      <c r="G3508" s="662" t="e">
        <f aca="false">IF(A3508="","",IF(E3508="","",ROUND(+E3508*((1+B3508)^(1/12)-1),2)))</f>
        <v>#REF!</v>
      </c>
      <c r="H3508" s="662" t="e">
        <f aca="false">IF(A3508="","",IF(E3508="","",ROUND(+E3508*((1+D3508)^(1/12)-1),2)))</f>
        <v>#REF!</v>
      </c>
      <c r="I3508" s="662" t="e">
        <f aca="false">IF(A3508="","",+G3508-H3508)</f>
        <v>#REF!</v>
      </c>
      <c r="J3508" s="662" t="e">
        <f aca="false">IF(A3508="","",IF(#REF!="","",PMT((1+D3508)^(1/12)-1,(#REF!*12)-A3508+1,-E3508)))</f>
        <v>#REF!</v>
      </c>
    </row>
    <row r="3509" customFormat="false" ht="14.25" hidden="false" customHeight="false" outlineLevel="0" collapsed="false">
      <c r="A3509" s="660" t="e">
        <f aca="false">IF(A3508="","",IF(A3508=#REF!*12,"",+A3508+1))</f>
        <v>#REF!</v>
      </c>
      <c r="B3509" s="661" t="e">
        <f aca="false">IF(A3509="","",+B3508)</f>
        <v>#REF!</v>
      </c>
      <c r="C3509" s="661" t="e">
        <f aca="false">IF(A3509="","",IF(#REF!+'Plano Prestação Mensal Proposta'!A3509&gt;120,0,ROUND(IF(B3509&gt;0.045,(0.045*0.5),(0.5)*B3509),7)))</f>
        <v>#REF!</v>
      </c>
      <c r="D3509" s="661" t="e">
        <f aca="false">IF(A3509="","",+B3509-C3509)</f>
        <v>#REF!</v>
      </c>
      <c r="E3509" s="662" t="e">
        <f aca="false">IF(A3509="","",IF(F3508="","",+E3508-F3508))</f>
        <v>#REF!</v>
      </c>
      <c r="F3509" s="662" t="e">
        <f aca="false">IF(A3509="","",IF(J3509="","",+J3509-H3509))</f>
        <v>#REF!</v>
      </c>
      <c r="G3509" s="662" t="e">
        <f aca="false">IF(A3509="","",IF(E3509="","",ROUND(+E3509*((1+B3509)^(1/12)-1),2)))</f>
        <v>#REF!</v>
      </c>
      <c r="H3509" s="662" t="e">
        <f aca="false">IF(A3509="","",IF(E3509="","",ROUND(+E3509*((1+D3509)^(1/12)-1),2)))</f>
        <v>#REF!</v>
      </c>
      <c r="I3509" s="662" t="e">
        <f aca="false">IF(A3509="","",+G3509-H3509)</f>
        <v>#REF!</v>
      </c>
      <c r="J3509" s="662" t="e">
        <f aca="false">IF(A3509="","",IF(#REF!="","",PMT((1+D3509)^(1/12)-1,(#REF!*12)-A3509+1,-E3509)))</f>
        <v>#REF!</v>
      </c>
    </row>
    <row r="3510" customFormat="false" ht="14.25" hidden="false" customHeight="false" outlineLevel="0" collapsed="false">
      <c r="A3510" s="660" t="e">
        <f aca="false">IF(A3509="","",IF(A3509=#REF!*12,"",+A3509+1))</f>
        <v>#REF!</v>
      </c>
      <c r="B3510" s="661" t="e">
        <f aca="false">IF(A3510="","",+B3509)</f>
        <v>#REF!</v>
      </c>
      <c r="C3510" s="661" t="e">
        <f aca="false">IF(A3510="","",IF(#REF!+'Plano Prestação Mensal Proposta'!A3510&gt;120,0,ROUND(IF(B3510&gt;0.045,(0.045*0.5),(0.5)*B3510),7)))</f>
        <v>#REF!</v>
      </c>
      <c r="D3510" s="661" t="e">
        <f aca="false">IF(A3510="","",+B3510-C3510)</f>
        <v>#REF!</v>
      </c>
      <c r="E3510" s="662" t="e">
        <f aca="false">IF(A3510="","",IF(F3509="","",+E3509-F3509))</f>
        <v>#REF!</v>
      </c>
      <c r="F3510" s="662" t="e">
        <f aca="false">IF(A3510="","",IF(J3510="","",+J3510-H3510))</f>
        <v>#REF!</v>
      </c>
      <c r="G3510" s="662" t="e">
        <f aca="false">IF(A3510="","",IF(E3510="","",ROUND(+E3510*((1+B3510)^(1/12)-1),2)))</f>
        <v>#REF!</v>
      </c>
      <c r="H3510" s="662" t="e">
        <f aca="false">IF(A3510="","",IF(E3510="","",ROUND(+E3510*((1+D3510)^(1/12)-1),2)))</f>
        <v>#REF!</v>
      </c>
      <c r="I3510" s="662" t="e">
        <f aca="false">IF(A3510="","",+G3510-H3510)</f>
        <v>#REF!</v>
      </c>
      <c r="J3510" s="662" t="e">
        <f aca="false">IF(A3510="","",IF(#REF!="","",PMT((1+D3510)^(1/12)-1,(#REF!*12)-A3510+1,-E3510)))</f>
        <v>#REF!</v>
      </c>
    </row>
    <row r="3511" customFormat="false" ht="14.25" hidden="false" customHeight="false" outlineLevel="0" collapsed="false">
      <c r="A3511" s="660" t="e">
        <f aca="false">IF(A3510="","",IF(A3510=#REF!*12,"",+A3510+1))</f>
        <v>#REF!</v>
      </c>
      <c r="B3511" s="661" t="e">
        <f aca="false">IF(A3511="","",+B3510)</f>
        <v>#REF!</v>
      </c>
      <c r="C3511" s="661" t="e">
        <f aca="false">IF(A3511="","",IF(#REF!+'Plano Prestação Mensal Proposta'!A3511&gt;120,0,ROUND(IF(B3511&gt;0.045,(0.045*0.5),(0.5)*B3511),7)))</f>
        <v>#REF!</v>
      </c>
      <c r="D3511" s="661" t="e">
        <f aca="false">IF(A3511="","",+B3511-C3511)</f>
        <v>#REF!</v>
      </c>
      <c r="E3511" s="662" t="e">
        <f aca="false">IF(A3511="","",IF(F3510="","",+E3510-F3510))</f>
        <v>#REF!</v>
      </c>
      <c r="F3511" s="662" t="e">
        <f aca="false">IF(A3511="","",IF(J3511="","",+J3511-H3511))</f>
        <v>#REF!</v>
      </c>
      <c r="G3511" s="662" t="e">
        <f aca="false">IF(A3511="","",IF(E3511="","",ROUND(+E3511*((1+B3511)^(1/12)-1),2)))</f>
        <v>#REF!</v>
      </c>
      <c r="H3511" s="662" t="e">
        <f aca="false">IF(A3511="","",IF(E3511="","",ROUND(+E3511*((1+D3511)^(1/12)-1),2)))</f>
        <v>#REF!</v>
      </c>
      <c r="I3511" s="662" t="e">
        <f aca="false">IF(A3511="","",+G3511-H3511)</f>
        <v>#REF!</v>
      </c>
      <c r="J3511" s="662" t="e">
        <f aca="false">IF(A3511="","",IF(#REF!="","",PMT((1+D3511)^(1/12)-1,(#REF!*12)-A3511+1,-E3511)))</f>
        <v>#REF!</v>
      </c>
    </row>
    <row r="3512" customFormat="false" ht="14.25" hidden="false" customHeight="false" outlineLevel="0" collapsed="false">
      <c r="A3512" s="660" t="e">
        <f aca="false">IF(A3511="","",IF(A3511=#REF!*12,"",+A3511+1))</f>
        <v>#REF!</v>
      </c>
      <c r="B3512" s="661" t="e">
        <f aca="false">IF(A3512="","",+B3511)</f>
        <v>#REF!</v>
      </c>
      <c r="C3512" s="661" t="e">
        <f aca="false">IF(A3512="","",IF(#REF!+'Plano Prestação Mensal Proposta'!A3512&gt;120,0,ROUND(IF(B3512&gt;0.045,(0.045*0.5),(0.5)*B3512),7)))</f>
        <v>#REF!</v>
      </c>
      <c r="D3512" s="661" t="e">
        <f aca="false">IF(A3512="","",+B3512-C3512)</f>
        <v>#REF!</v>
      </c>
      <c r="E3512" s="662" t="e">
        <f aca="false">IF(A3512="","",IF(F3511="","",+E3511-F3511))</f>
        <v>#REF!</v>
      </c>
      <c r="F3512" s="662" t="e">
        <f aca="false">IF(A3512="","",IF(J3512="","",+J3512-H3512))</f>
        <v>#REF!</v>
      </c>
      <c r="G3512" s="662" t="e">
        <f aca="false">IF(A3512="","",IF(E3512="","",ROUND(+E3512*((1+B3512)^(1/12)-1),2)))</f>
        <v>#REF!</v>
      </c>
      <c r="H3512" s="662" t="e">
        <f aca="false">IF(A3512="","",IF(E3512="","",ROUND(+E3512*((1+D3512)^(1/12)-1),2)))</f>
        <v>#REF!</v>
      </c>
      <c r="I3512" s="662" t="e">
        <f aca="false">IF(A3512="","",+G3512-H3512)</f>
        <v>#REF!</v>
      </c>
      <c r="J3512" s="662" t="e">
        <f aca="false">IF(A3512="","",IF(#REF!="","",PMT((1+D3512)^(1/12)-1,(#REF!*12)-A3512+1,-E3512)))</f>
        <v>#REF!</v>
      </c>
    </row>
    <row r="3513" customFormat="false" ht="14.25" hidden="false" customHeight="false" outlineLevel="0" collapsed="false">
      <c r="A3513" s="660" t="e">
        <f aca="false">IF(A3512="","",IF(A3512=#REF!*12,"",+A3512+1))</f>
        <v>#REF!</v>
      </c>
      <c r="B3513" s="661" t="e">
        <f aca="false">IF(A3513="","",+B3512)</f>
        <v>#REF!</v>
      </c>
      <c r="C3513" s="661" t="e">
        <f aca="false">IF(A3513="","",IF(#REF!+'Plano Prestação Mensal Proposta'!A3513&gt;120,0,ROUND(IF(B3513&gt;0.045,(0.045*0.5),(0.5)*B3513),7)))</f>
        <v>#REF!</v>
      </c>
      <c r="D3513" s="661" t="e">
        <f aca="false">IF(A3513="","",+B3513-C3513)</f>
        <v>#REF!</v>
      </c>
      <c r="E3513" s="662" t="e">
        <f aca="false">IF(A3513="","",IF(F3512="","",+E3512-F3512))</f>
        <v>#REF!</v>
      </c>
      <c r="F3513" s="662" t="e">
        <f aca="false">IF(A3513="","",IF(J3513="","",+J3513-H3513))</f>
        <v>#REF!</v>
      </c>
      <c r="G3513" s="662" t="e">
        <f aca="false">IF(A3513="","",IF(E3513="","",ROUND(+E3513*((1+B3513)^(1/12)-1),2)))</f>
        <v>#REF!</v>
      </c>
      <c r="H3513" s="662" t="e">
        <f aca="false">IF(A3513="","",IF(E3513="","",ROUND(+E3513*((1+D3513)^(1/12)-1),2)))</f>
        <v>#REF!</v>
      </c>
      <c r="I3513" s="662" t="e">
        <f aca="false">IF(A3513="","",+G3513-H3513)</f>
        <v>#REF!</v>
      </c>
      <c r="J3513" s="662" t="e">
        <f aca="false">IF(A3513="","",IF(#REF!="","",PMT((1+D3513)^(1/12)-1,(#REF!*12)-A3513+1,-E3513)))</f>
        <v>#REF!</v>
      </c>
    </row>
    <row r="3514" customFormat="false" ht="14.25" hidden="false" customHeight="false" outlineLevel="0" collapsed="false">
      <c r="A3514" s="660" t="e">
        <f aca="false">IF(A3513="","",IF(A3513=#REF!*12,"",+A3513+1))</f>
        <v>#REF!</v>
      </c>
      <c r="B3514" s="661" t="e">
        <f aca="false">IF(A3514="","",+B3513)</f>
        <v>#REF!</v>
      </c>
      <c r="C3514" s="661" t="e">
        <f aca="false">IF(A3514="","",IF(#REF!+'Plano Prestação Mensal Proposta'!A3514&gt;120,0,ROUND(IF(B3514&gt;0.045,(0.045*0.5),(0.5)*B3514),7)))</f>
        <v>#REF!</v>
      </c>
      <c r="D3514" s="661" t="e">
        <f aca="false">IF(A3514="","",+B3514-C3514)</f>
        <v>#REF!</v>
      </c>
      <c r="E3514" s="662" t="e">
        <f aca="false">IF(A3514="","",IF(F3513="","",+E3513-F3513))</f>
        <v>#REF!</v>
      </c>
      <c r="F3514" s="662" t="e">
        <f aca="false">IF(A3514="","",IF(J3514="","",+J3514-H3514))</f>
        <v>#REF!</v>
      </c>
      <c r="G3514" s="662" t="e">
        <f aca="false">IF(A3514="","",IF(E3514="","",ROUND(+E3514*((1+B3514)^(1/12)-1),2)))</f>
        <v>#REF!</v>
      </c>
      <c r="H3514" s="662" t="e">
        <f aca="false">IF(A3514="","",IF(E3514="","",ROUND(+E3514*((1+D3514)^(1/12)-1),2)))</f>
        <v>#REF!</v>
      </c>
      <c r="I3514" s="662" t="e">
        <f aca="false">IF(A3514="","",+G3514-H3514)</f>
        <v>#REF!</v>
      </c>
      <c r="J3514" s="662" t="e">
        <f aca="false">IF(A3514="","",IF(#REF!="","",PMT((1+D3514)^(1/12)-1,(#REF!*12)-A3514+1,-E3514)))</f>
        <v>#REF!</v>
      </c>
    </row>
    <row r="3515" customFormat="false" ht="14.25" hidden="false" customHeight="false" outlineLevel="0" collapsed="false">
      <c r="A3515" s="660" t="e">
        <f aca="false">IF(A3514="","",IF(A3514=#REF!*12,"",+A3514+1))</f>
        <v>#REF!</v>
      </c>
      <c r="B3515" s="661" t="e">
        <f aca="false">IF(A3515="","",+B3514)</f>
        <v>#REF!</v>
      </c>
      <c r="C3515" s="661" t="e">
        <f aca="false">IF(A3515="","",IF(#REF!+'Plano Prestação Mensal Proposta'!A3515&gt;120,0,ROUND(IF(B3515&gt;0.045,(0.045*0.5),(0.5)*B3515),7)))</f>
        <v>#REF!</v>
      </c>
      <c r="D3515" s="661" t="e">
        <f aca="false">IF(A3515="","",+B3515-C3515)</f>
        <v>#REF!</v>
      </c>
      <c r="E3515" s="662" t="e">
        <f aca="false">IF(A3515="","",IF(F3514="","",+E3514-F3514))</f>
        <v>#REF!</v>
      </c>
      <c r="F3515" s="662" t="e">
        <f aca="false">IF(A3515="","",IF(J3515="","",+J3515-H3515))</f>
        <v>#REF!</v>
      </c>
      <c r="G3515" s="662" t="e">
        <f aca="false">IF(A3515="","",IF(E3515="","",ROUND(+E3515*((1+B3515)^(1/12)-1),2)))</f>
        <v>#REF!</v>
      </c>
      <c r="H3515" s="662" t="e">
        <f aca="false">IF(A3515="","",IF(E3515="","",ROUND(+E3515*((1+D3515)^(1/12)-1),2)))</f>
        <v>#REF!</v>
      </c>
      <c r="I3515" s="662" t="e">
        <f aca="false">IF(A3515="","",+G3515-H3515)</f>
        <v>#REF!</v>
      </c>
      <c r="J3515" s="662" t="e">
        <f aca="false">IF(A3515="","",IF(#REF!="","",PMT((1+D3515)^(1/12)-1,(#REF!*12)-A3515+1,-E3515)))</f>
        <v>#REF!</v>
      </c>
    </row>
    <row r="3516" customFormat="false" ht="14.25" hidden="false" customHeight="false" outlineLevel="0" collapsed="false">
      <c r="A3516" s="660" t="e">
        <f aca="false">IF(A3515="","",IF(A3515=#REF!*12,"",+A3515+1))</f>
        <v>#REF!</v>
      </c>
      <c r="B3516" s="661" t="e">
        <f aca="false">IF(A3516="","",+B3515)</f>
        <v>#REF!</v>
      </c>
      <c r="C3516" s="661" t="e">
        <f aca="false">IF(A3516="","",IF(#REF!+'Plano Prestação Mensal Proposta'!A3516&gt;120,0,ROUND(IF(B3516&gt;0.045,(0.045*0.5),(0.5)*B3516),7)))</f>
        <v>#REF!</v>
      </c>
      <c r="D3516" s="661" t="e">
        <f aca="false">IF(A3516="","",+B3516-C3516)</f>
        <v>#REF!</v>
      </c>
      <c r="E3516" s="662" t="e">
        <f aca="false">IF(A3516="","",IF(F3515="","",+E3515-F3515))</f>
        <v>#REF!</v>
      </c>
      <c r="F3516" s="662" t="e">
        <f aca="false">IF(A3516="","",IF(J3516="","",+J3516-H3516))</f>
        <v>#REF!</v>
      </c>
      <c r="G3516" s="662" t="e">
        <f aca="false">IF(A3516="","",IF(E3516="","",ROUND(+E3516*((1+B3516)^(1/12)-1),2)))</f>
        <v>#REF!</v>
      </c>
      <c r="H3516" s="662" t="e">
        <f aca="false">IF(A3516="","",IF(E3516="","",ROUND(+E3516*((1+D3516)^(1/12)-1),2)))</f>
        <v>#REF!</v>
      </c>
      <c r="I3516" s="662" t="e">
        <f aca="false">IF(A3516="","",+G3516-H3516)</f>
        <v>#REF!</v>
      </c>
      <c r="J3516" s="662" t="e">
        <f aca="false">IF(A3516="","",IF(#REF!="","",PMT((1+D3516)^(1/12)-1,(#REF!*12)-A3516+1,-E3516)))</f>
        <v>#REF!</v>
      </c>
    </row>
    <row r="3517" customFormat="false" ht="14.25" hidden="false" customHeight="false" outlineLevel="0" collapsed="false">
      <c r="A3517" s="660" t="e">
        <f aca="false">IF(A3516="","",IF(A3516=#REF!*12,"",+A3516+1))</f>
        <v>#REF!</v>
      </c>
      <c r="B3517" s="661" t="e">
        <f aca="false">IF(A3517="","",+B3516)</f>
        <v>#REF!</v>
      </c>
      <c r="C3517" s="661" t="e">
        <f aca="false">IF(A3517="","",IF(#REF!+'Plano Prestação Mensal Proposta'!A3517&gt;120,0,ROUND(IF(B3517&gt;0.045,(0.045*0.5),(0.5)*B3517),7)))</f>
        <v>#REF!</v>
      </c>
      <c r="D3517" s="661" t="e">
        <f aca="false">IF(A3517="","",+B3517-C3517)</f>
        <v>#REF!</v>
      </c>
      <c r="E3517" s="662" t="e">
        <f aca="false">IF(A3517="","",IF(F3516="","",+E3516-F3516))</f>
        <v>#REF!</v>
      </c>
      <c r="F3517" s="662" t="e">
        <f aca="false">IF(A3517="","",IF(J3517="","",+J3517-H3517))</f>
        <v>#REF!</v>
      </c>
      <c r="G3517" s="662" t="e">
        <f aca="false">IF(A3517="","",IF(E3517="","",ROUND(+E3517*((1+B3517)^(1/12)-1),2)))</f>
        <v>#REF!</v>
      </c>
      <c r="H3517" s="662" t="e">
        <f aca="false">IF(A3517="","",IF(E3517="","",ROUND(+E3517*((1+D3517)^(1/12)-1),2)))</f>
        <v>#REF!</v>
      </c>
      <c r="I3517" s="662" t="e">
        <f aca="false">IF(A3517="","",+G3517-H3517)</f>
        <v>#REF!</v>
      </c>
      <c r="J3517" s="662" t="e">
        <f aca="false">IF(A3517="","",IF(#REF!="","",PMT((1+D3517)^(1/12)-1,(#REF!*12)-A3517+1,-E3517)))</f>
        <v>#REF!</v>
      </c>
    </row>
    <row r="3518" customFormat="false" ht="14.25" hidden="false" customHeight="false" outlineLevel="0" collapsed="false">
      <c r="A3518" s="660" t="e">
        <f aca="false">IF(A3517="","",IF(A3517=#REF!*12,"",+A3517+1))</f>
        <v>#REF!</v>
      </c>
      <c r="B3518" s="661" t="e">
        <f aca="false">IF(A3518="","",+B3517)</f>
        <v>#REF!</v>
      </c>
      <c r="C3518" s="661" t="e">
        <f aca="false">IF(A3518="","",IF(#REF!+'Plano Prestação Mensal Proposta'!A3518&gt;120,0,ROUND(IF(B3518&gt;0.045,(0.045*0.5),(0.5)*B3518),7)))</f>
        <v>#REF!</v>
      </c>
      <c r="D3518" s="661" t="e">
        <f aca="false">IF(A3518="","",+B3518-C3518)</f>
        <v>#REF!</v>
      </c>
      <c r="E3518" s="662" t="e">
        <f aca="false">IF(A3518="","",IF(F3517="","",+E3517-F3517))</f>
        <v>#REF!</v>
      </c>
      <c r="F3518" s="662" t="e">
        <f aca="false">IF(A3518="","",IF(J3518="","",+J3518-H3518))</f>
        <v>#REF!</v>
      </c>
      <c r="G3518" s="662" t="e">
        <f aca="false">IF(A3518="","",IF(E3518="","",ROUND(+E3518*((1+B3518)^(1/12)-1),2)))</f>
        <v>#REF!</v>
      </c>
      <c r="H3518" s="662" t="e">
        <f aca="false">IF(A3518="","",IF(E3518="","",ROUND(+E3518*((1+D3518)^(1/12)-1),2)))</f>
        <v>#REF!</v>
      </c>
      <c r="I3518" s="662" t="e">
        <f aca="false">IF(A3518="","",+G3518-H3518)</f>
        <v>#REF!</v>
      </c>
      <c r="J3518" s="662" t="e">
        <f aca="false">IF(A3518="","",IF(#REF!="","",PMT((1+D3518)^(1/12)-1,(#REF!*12)-A3518+1,-E3518)))</f>
        <v>#REF!</v>
      </c>
    </row>
    <row r="3519" customFormat="false" ht="14.25" hidden="false" customHeight="false" outlineLevel="0" collapsed="false">
      <c r="A3519" s="660" t="e">
        <f aca="false">IF(A3518="","",IF(A3518=#REF!*12,"",+A3518+1))</f>
        <v>#REF!</v>
      </c>
      <c r="B3519" s="661" t="e">
        <f aca="false">IF(A3519="","",+B3518)</f>
        <v>#REF!</v>
      </c>
      <c r="C3519" s="661" t="e">
        <f aca="false">IF(A3519="","",IF(#REF!+'Plano Prestação Mensal Proposta'!A3519&gt;120,0,ROUND(IF(B3519&gt;0.045,(0.045*0.5),(0.5)*B3519),7)))</f>
        <v>#REF!</v>
      </c>
      <c r="D3519" s="661" t="e">
        <f aca="false">IF(A3519="","",+B3519-C3519)</f>
        <v>#REF!</v>
      </c>
      <c r="E3519" s="662" t="e">
        <f aca="false">IF(A3519="","",IF(F3518="","",+E3518-F3518))</f>
        <v>#REF!</v>
      </c>
      <c r="F3519" s="662" t="e">
        <f aca="false">IF(A3519="","",IF(J3519="","",+J3519-H3519))</f>
        <v>#REF!</v>
      </c>
      <c r="G3519" s="662" t="e">
        <f aca="false">IF(A3519="","",IF(E3519="","",ROUND(+E3519*((1+B3519)^(1/12)-1),2)))</f>
        <v>#REF!</v>
      </c>
      <c r="H3519" s="662" t="e">
        <f aca="false">IF(A3519="","",IF(E3519="","",ROUND(+E3519*((1+D3519)^(1/12)-1),2)))</f>
        <v>#REF!</v>
      </c>
      <c r="I3519" s="662" t="e">
        <f aca="false">IF(A3519="","",+G3519-H3519)</f>
        <v>#REF!</v>
      </c>
      <c r="J3519" s="662" t="e">
        <f aca="false">IF(A3519="","",IF(#REF!="","",PMT((1+D3519)^(1/12)-1,(#REF!*12)-A3519+1,-E3519)))</f>
        <v>#REF!</v>
      </c>
    </row>
    <row r="3520" customFormat="false" ht="14.25" hidden="false" customHeight="false" outlineLevel="0" collapsed="false">
      <c r="A3520" s="660" t="e">
        <f aca="false">IF(A3519="","",IF(A3519=#REF!*12,"",+A3519+1))</f>
        <v>#REF!</v>
      </c>
      <c r="B3520" s="661" t="e">
        <f aca="false">IF(A3520="","",+B3519)</f>
        <v>#REF!</v>
      </c>
      <c r="C3520" s="661" t="e">
        <f aca="false">IF(A3520="","",IF(#REF!+'Plano Prestação Mensal Proposta'!A3520&gt;120,0,ROUND(IF(B3520&gt;0.045,(0.045*0.5),(0.5)*B3520),7)))</f>
        <v>#REF!</v>
      </c>
      <c r="D3520" s="661" t="e">
        <f aca="false">IF(A3520="","",+B3520-C3520)</f>
        <v>#REF!</v>
      </c>
      <c r="E3520" s="662" t="e">
        <f aca="false">IF(A3520="","",IF(F3519="","",+E3519-F3519))</f>
        <v>#REF!</v>
      </c>
      <c r="F3520" s="662" t="e">
        <f aca="false">IF(A3520="","",IF(J3520="","",+J3520-H3520))</f>
        <v>#REF!</v>
      </c>
      <c r="G3520" s="662" t="e">
        <f aca="false">IF(A3520="","",IF(E3520="","",ROUND(+E3520*((1+B3520)^(1/12)-1),2)))</f>
        <v>#REF!</v>
      </c>
      <c r="H3520" s="662" t="e">
        <f aca="false">IF(A3520="","",IF(E3520="","",ROUND(+E3520*((1+D3520)^(1/12)-1),2)))</f>
        <v>#REF!</v>
      </c>
      <c r="I3520" s="662" t="e">
        <f aca="false">IF(A3520="","",+G3520-H3520)</f>
        <v>#REF!</v>
      </c>
      <c r="J3520" s="662" t="e">
        <f aca="false">IF(A3520="","",IF(#REF!="","",PMT((1+D3520)^(1/12)-1,(#REF!*12)-A3520+1,-E3520)))</f>
        <v>#REF!</v>
      </c>
    </row>
    <row r="3521" customFormat="false" ht="14.25" hidden="false" customHeight="false" outlineLevel="0" collapsed="false">
      <c r="A3521" s="660" t="e">
        <f aca="false">IF(A3520="","",IF(A3520=#REF!*12,"",+A3520+1))</f>
        <v>#REF!</v>
      </c>
      <c r="B3521" s="661" t="e">
        <f aca="false">IF(A3521="","",+B3520)</f>
        <v>#REF!</v>
      </c>
      <c r="C3521" s="661" t="e">
        <f aca="false">IF(A3521="","",IF(#REF!+'Plano Prestação Mensal Proposta'!A3521&gt;120,0,ROUND(IF(B3521&gt;0.045,(0.045*0.5),(0.5)*B3521),7)))</f>
        <v>#REF!</v>
      </c>
      <c r="D3521" s="661" t="e">
        <f aca="false">IF(A3521="","",+B3521-C3521)</f>
        <v>#REF!</v>
      </c>
      <c r="E3521" s="662" t="e">
        <f aca="false">IF(A3521="","",IF(F3520="","",+E3520-F3520))</f>
        <v>#REF!</v>
      </c>
      <c r="F3521" s="662" t="e">
        <f aca="false">IF(A3521="","",IF(J3521="","",+J3521-H3521))</f>
        <v>#REF!</v>
      </c>
      <c r="G3521" s="662" t="e">
        <f aca="false">IF(A3521="","",IF(E3521="","",ROUND(+E3521*((1+B3521)^(1/12)-1),2)))</f>
        <v>#REF!</v>
      </c>
      <c r="H3521" s="662" t="e">
        <f aca="false">IF(A3521="","",IF(E3521="","",ROUND(+E3521*((1+D3521)^(1/12)-1),2)))</f>
        <v>#REF!</v>
      </c>
      <c r="I3521" s="662" t="e">
        <f aca="false">IF(A3521="","",+G3521-H3521)</f>
        <v>#REF!</v>
      </c>
      <c r="J3521" s="662" t="e">
        <f aca="false">IF(A3521="","",IF(#REF!="","",PMT((1+D3521)^(1/12)-1,(#REF!*12)-A3521+1,-E3521)))</f>
        <v>#REF!</v>
      </c>
    </row>
    <row r="3522" customFormat="false" ht="14.25" hidden="false" customHeight="false" outlineLevel="0" collapsed="false">
      <c r="A3522" s="660" t="e">
        <f aca="false">IF(A3521="","",IF(A3521=#REF!*12,"",+A3521+1))</f>
        <v>#REF!</v>
      </c>
      <c r="B3522" s="661" t="e">
        <f aca="false">IF(A3522="","",+B3521)</f>
        <v>#REF!</v>
      </c>
      <c r="C3522" s="661" t="e">
        <f aca="false">IF(A3522="","",IF(#REF!+'Plano Prestação Mensal Proposta'!A3522&gt;120,0,ROUND(IF(B3522&gt;0.045,(0.045*0.5),(0.5)*B3522),7)))</f>
        <v>#REF!</v>
      </c>
      <c r="D3522" s="661" t="e">
        <f aca="false">IF(A3522="","",+B3522-C3522)</f>
        <v>#REF!</v>
      </c>
      <c r="E3522" s="662" t="e">
        <f aca="false">IF(A3522="","",IF(F3521="","",+E3521-F3521))</f>
        <v>#REF!</v>
      </c>
      <c r="F3522" s="662" t="e">
        <f aca="false">IF(A3522="","",IF(J3522="","",+J3522-H3522))</f>
        <v>#REF!</v>
      </c>
      <c r="G3522" s="662" t="e">
        <f aca="false">IF(A3522="","",IF(E3522="","",ROUND(+E3522*((1+B3522)^(1/12)-1),2)))</f>
        <v>#REF!</v>
      </c>
      <c r="H3522" s="662" t="e">
        <f aca="false">IF(A3522="","",IF(E3522="","",ROUND(+E3522*((1+D3522)^(1/12)-1),2)))</f>
        <v>#REF!</v>
      </c>
      <c r="I3522" s="662" t="e">
        <f aca="false">IF(A3522="","",+G3522-H3522)</f>
        <v>#REF!</v>
      </c>
      <c r="J3522" s="662" t="e">
        <f aca="false">IF(A3522="","",IF(#REF!="","",PMT((1+D3522)^(1/12)-1,(#REF!*12)-A3522+1,-E3522)))</f>
        <v>#REF!</v>
      </c>
    </row>
    <row r="3523" customFormat="false" ht="14.25" hidden="false" customHeight="false" outlineLevel="0" collapsed="false">
      <c r="A3523" s="660" t="e">
        <f aca="false">IF(A3522="","",IF(A3522=#REF!*12,"",+A3522+1))</f>
        <v>#REF!</v>
      </c>
      <c r="B3523" s="661" t="e">
        <f aca="false">IF(A3523="","",+B3522)</f>
        <v>#REF!</v>
      </c>
      <c r="C3523" s="661" t="e">
        <f aca="false">IF(A3523="","",IF(#REF!+'Plano Prestação Mensal Proposta'!A3523&gt;120,0,ROUND(IF(B3523&gt;0.045,(0.045*0.5),(0.5)*B3523),7)))</f>
        <v>#REF!</v>
      </c>
      <c r="D3523" s="661" t="e">
        <f aca="false">IF(A3523="","",+B3523-C3523)</f>
        <v>#REF!</v>
      </c>
      <c r="E3523" s="662" t="e">
        <f aca="false">IF(A3523="","",IF(F3522="","",+E3522-F3522))</f>
        <v>#REF!</v>
      </c>
      <c r="F3523" s="662" t="e">
        <f aca="false">IF(A3523="","",IF(J3523="","",+J3523-H3523))</f>
        <v>#REF!</v>
      </c>
      <c r="G3523" s="662" t="e">
        <f aca="false">IF(A3523="","",IF(E3523="","",ROUND(+E3523*((1+B3523)^(1/12)-1),2)))</f>
        <v>#REF!</v>
      </c>
      <c r="H3523" s="662" t="e">
        <f aca="false">IF(A3523="","",IF(E3523="","",ROUND(+E3523*((1+D3523)^(1/12)-1),2)))</f>
        <v>#REF!</v>
      </c>
      <c r="I3523" s="662" t="e">
        <f aca="false">IF(A3523="","",+G3523-H3523)</f>
        <v>#REF!</v>
      </c>
      <c r="J3523" s="662" t="e">
        <f aca="false">IF(A3523="","",IF(#REF!="","",PMT((1+D3523)^(1/12)-1,(#REF!*12)-A3523+1,-E3523)))</f>
        <v>#REF!</v>
      </c>
    </row>
    <row r="3524" customFormat="false" ht="14.25" hidden="false" customHeight="false" outlineLevel="0" collapsed="false">
      <c r="A3524" s="660" t="e">
        <f aca="false">IF(A3523="","",IF(A3523=#REF!*12,"",+A3523+1))</f>
        <v>#REF!</v>
      </c>
      <c r="B3524" s="661" t="e">
        <f aca="false">IF(A3524="","",+B3523)</f>
        <v>#REF!</v>
      </c>
      <c r="C3524" s="661" t="e">
        <f aca="false">IF(A3524="","",IF(#REF!+'Plano Prestação Mensal Proposta'!A3524&gt;120,0,ROUND(IF(B3524&gt;0.045,(0.045*0.5),(0.5)*B3524),7)))</f>
        <v>#REF!</v>
      </c>
      <c r="D3524" s="661" t="e">
        <f aca="false">IF(A3524="","",+B3524-C3524)</f>
        <v>#REF!</v>
      </c>
      <c r="E3524" s="662" t="e">
        <f aca="false">IF(A3524="","",IF(F3523="","",+E3523-F3523))</f>
        <v>#REF!</v>
      </c>
      <c r="F3524" s="662" t="e">
        <f aca="false">IF(A3524="","",IF(J3524="","",+J3524-H3524))</f>
        <v>#REF!</v>
      </c>
      <c r="G3524" s="662" t="e">
        <f aca="false">IF(A3524="","",IF(E3524="","",ROUND(+E3524*((1+B3524)^(1/12)-1),2)))</f>
        <v>#REF!</v>
      </c>
      <c r="H3524" s="662" t="e">
        <f aca="false">IF(A3524="","",IF(E3524="","",ROUND(+E3524*((1+D3524)^(1/12)-1),2)))</f>
        <v>#REF!</v>
      </c>
      <c r="I3524" s="662" t="e">
        <f aca="false">IF(A3524="","",+G3524-H3524)</f>
        <v>#REF!</v>
      </c>
      <c r="J3524" s="662" t="e">
        <f aca="false">IF(A3524="","",IF(#REF!="","",PMT((1+D3524)^(1/12)-1,(#REF!*12)-A3524+1,-E3524)))</f>
        <v>#REF!</v>
      </c>
    </row>
    <row r="3525" customFormat="false" ht="14.25" hidden="false" customHeight="false" outlineLevel="0" collapsed="false">
      <c r="A3525" s="660" t="e">
        <f aca="false">IF(A3524="","",IF(A3524=#REF!*12,"",+A3524+1))</f>
        <v>#REF!</v>
      </c>
      <c r="B3525" s="661" t="e">
        <f aca="false">IF(A3525="","",+B3524)</f>
        <v>#REF!</v>
      </c>
      <c r="C3525" s="661" t="e">
        <f aca="false">IF(A3525="","",IF(#REF!+'Plano Prestação Mensal Proposta'!A3525&gt;120,0,ROUND(IF(B3525&gt;0.045,(0.045*0.5),(0.5)*B3525),7)))</f>
        <v>#REF!</v>
      </c>
      <c r="D3525" s="661" t="e">
        <f aca="false">IF(A3525="","",+B3525-C3525)</f>
        <v>#REF!</v>
      </c>
      <c r="E3525" s="662" t="e">
        <f aca="false">IF(A3525="","",IF(F3524="","",+E3524-F3524))</f>
        <v>#REF!</v>
      </c>
      <c r="F3525" s="662" t="e">
        <f aca="false">IF(A3525="","",IF(J3525="","",+J3525-H3525))</f>
        <v>#REF!</v>
      </c>
      <c r="G3525" s="662" t="e">
        <f aca="false">IF(A3525="","",IF(E3525="","",ROUND(+E3525*((1+B3525)^(1/12)-1),2)))</f>
        <v>#REF!</v>
      </c>
      <c r="H3525" s="662" t="e">
        <f aca="false">IF(A3525="","",IF(E3525="","",ROUND(+E3525*((1+D3525)^(1/12)-1),2)))</f>
        <v>#REF!</v>
      </c>
      <c r="I3525" s="662" t="e">
        <f aca="false">IF(A3525="","",+G3525-H3525)</f>
        <v>#REF!</v>
      </c>
      <c r="J3525" s="662" t="e">
        <f aca="false">IF(A3525="","",IF(#REF!="","",PMT((1+D3525)^(1/12)-1,(#REF!*12)-A3525+1,-E3525)))</f>
        <v>#REF!</v>
      </c>
    </row>
    <row r="3526" customFormat="false" ht="14.25" hidden="false" customHeight="false" outlineLevel="0" collapsed="false">
      <c r="A3526" s="660" t="e">
        <f aca="false">IF(A3525="","",IF(A3525=#REF!*12,"",+A3525+1))</f>
        <v>#REF!</v>
      </c>
      <c r="B3526" s="661" t="e">
        <f aca="false">IF(A3526="","",+B3525)</f>
        <v>#REF!</v>
      </c>
      <c r="C3526" s="661" t="e">
        <f aca="false">IF(A3526="","",IF(#REF!+'Plano Prestação Mensal Proposta'!A3526&gt;120,0,ROUND(IF(B3526&gt;0.045,(0.045*0.5),(0.5)*B3526),7)))</f>
        <v>#REF!</v>
      </c>
      <c r="D3526" s="661" t="e">
        <f aca="false">IF(A3526="","",+B3526-C3526)</f>
        <v>#REF!</v>
      </c>
      <c r="E3526" s="662" t="e">
        <f aca="false">IF(A3526="","",IF(F3525="","",+E3525-F3525))</f>
        <v>#REF!</v>
      </c>
      <c r="F3526" s="662" t="e">
        <f aca="false">IF(A3526="","",IF(J3526="","",+J3526-H3526))</f>
        <v>#REF!</v>
      </c>
      <c r="G3526" s="662" t="e">
        <f aca="false">IF(A3526="","",IF(E3526="","",ROUND(+E3526*((1+B3526)^(1/12)-1),2)))</f>
        <v>#REF!</v>
      </c>
      <c r="H3526" s="662" t="e">
        <f aca="false">IF(A3526="","",IF(E3526="","",ROUND(+E3526*((1+D3526)^(1/12)-1),2)))</f>
        <v>#REF!</v>
      </c>
      <c r="I3526" s="662" t="e">
        <f aca="false">IF(A3526="","",+G3526-H3526)</f>
        <v>#REF!</v>
      </c>
      <c r="J3526" s="662" t="e">
        <f aca="false">IF(A3526="","",IF(#REF!="","",PMT((1+D3526)^(1/12)-1,(#REF!*12)-A3526+1,-E3526)))</f>
        <v>#REF!</v>
      </c>
    </row>
    <row r="3527" customFormat="false" ht="14.25" hidden="false" customHeight="false" outlineLevel="0" collapsed="false">
      <c r="A3527" s="660" t="e">
        <f aca="false">IF(A3526="","",IF(A3526=#REF!*12,"",+A3526+1))</f>
        <v>#REF!</v>
      </c>
      <c r="B3527" s="661" t="e">
        <f aca="false">IF(A3527="","",+B3526)</f>
        <v>#REF!</v>
      </c>
      <c r="C3527" s="661" t="e">
        <f aca="false">IF(A3527="","",IF(#REF!+'Plano Prestação Mensal Proposta'!A3527&gt;120,0,ROUND(IF(B3527&gt;0.045,(0.045*0.5),(0.5)*B3527),7)))</f>
        <v>#REF!</v>
      </c>
      <c r="D3527" s="661" t="e">
        <f aca="false">IF(A3527="","",+B3527-C3527)</f>
        <v>#REF!</v>
      </c>
      <c r="E3527" s="662" t="e">
        <f aca="false">IF(A3527="","",IF(F3526="","",+E3526-F3526))</f>
        <v>#REF!</v>
      </c>
      <c r="F3527" s="662" t="e">
        <f aca="false">IF(A3527="","",IF(J3527="","",+J3527-H3527))</f>
        <v>#REF!</v>
      </c>
      <c r="G3527" s="662" t="e">
        <f aca="false">IF(A3527="","",IF(E3527="","",ROUND(+E3527*((1+B3527)^(1/12)-1),2)))</f>
        <v>#REF!</v>
      </c>
      <c r="H3527" s="662" t="e">
        <f aca="false">IF(A3527="","",IF(E3527="","",ROUND(+E3527*((1+D3527)^(1/12)-1),2)))</f>
        <v>#REF!</v>
      </c>
      <c r="I3527" s="662" t="e">
        <f aca="false">IF(A3527="","",+G3527-H3527)</f>
        <v>#REF!</v>
      </c>
      <c r="J3527" s="662" t="e">
        <f aca="false">IF(A3527="","",IF(#REF!="","",PMT((1+D3527)^(1/12)-1,(#REF!*12)-A3527+1,-E3527)))</f>
        <v>#REF!</v>
      </c>
    </row>
    <row r="3528" customFormat="false" ht="14.25" hidden="false" customHeight="false" outlineLevel="0" collapsed="false">
      <c r="A3528" s="660" t="e">
        <f aca="false">IF(A3527="","",IF(A3527=#REF!*12,"",+A3527+1))</f>
        <v>#REF!</v>
      </c>
      <c r="B3528" s="661" t="e">
        <f aca="false">IF(A3528="","",+B3527)</f>
        <v>#REF!</v>
      </c>
      <c r="C3528" s="661" t="e">
        <f aca="false">IF(A3528="","",IF(#REF!+'Plano Prestação Mensal Proposta'!A3528&gt;120,0,ROUND(IF(B3528&gt;0.045,(0.045*0.5),(0.5)*B3528),7)))</f>
        <v>#REF!</v>
      </c>
      <c r="D3528" s="661" t="e">
        <f aca="false">IF(A3528="","",+B3528-C3528)</f>
        <v>#REF!</v>
      </c>
      <c r="E3528" s="662" t="e">
        <f aca="false">IF(A3528="","",IF(F3527="","",+E3527-F3527))</f>
        <v>#REF!</v>
      </c>
      <c r="F3528" s="662" t="e">
        <f aca="false">IF(A3528="","",IF(J3528="","",+J3528-H3528))</f>
        <v>#REF!</v>
      </c>
      <c r="G3528" s="662" t="e">
        <f aca="false">IF(A3528="","",IF(E3528="","",ROUND(+E3528*((1+B3528)^(1/12)-1),2)))</f>
        <v>#REF!</v>
      </c>
      <c r="H3528" s="662" t="e">
        <f aca="false">IF(A3528="","",IF(E3528="","",ROUND(+E3528*((1+D3528)^(1/12)-1),2)))</f>
        <v>#REF!</v>
      </c>
      <c r="I3528" s="662" t="e">
        <f aca="false">IF(A3528="","",+G3528-H3528)</f>
        <v>#REF!</v>
      </c>
      <c r="J3528" s="662" t="e">
        <f aca="false">IF(A3528="","",IF(#REF!="","",PMT((1+D3528)^(1/12)-1,(#REF!*12)-A3528+1,-E3528)))</f>
        <v>#REF!</v>
      </c>
    </row>
    <row r="3529" customFormat="false" ht="14.25" hidden="false" customHeight="false" outlineLevel="0" collapsed="false">
      <c r="A3529" s="660" t="e">
        <f aca="false">IF(A3528="","",IF(A3528=#REF!*12,"",+A3528+1))</f>
        <v>#REF!</v>
      </c>
      <c r="B3529" s="661" t="e">
        <f aca="false">IF(A3529="","",+B3528)</f>
        <v>#REF!</v>
      </c>
      <c r="C3529" s="661" t="e">
        <f aca="false">IF(A3529="","",IF(#REF!+'Plano Prestação Mensal Proposta'!A3529&gt;120,0,ROUND(IF(B3529&gt;0.045,(0.045*0.5),(0.5)*B3529),7)))</f>
        <v>#REF!</v>
      </c>
      <c r="D3529" s="661" t="e">
        <f aca="false">IF(A3529="","",+B3529-C3529)</f>
        <v>#REF!</v>
      </c>
      <c r="E3529" s="662" t="e">
        <f aca="false">IF(A3529="","",IF(F3528="","",+E3528-F3528))</f>
        <v>#REF!</v>
      </c>
      <c r="F3529" s="662" t="e">
        <f aca="false">IF(A3529="","",IF(J3529="","",+J3529-H3529))</f>
        <v>#REF!</v>
      </c>
      <c r="G3529" s="662" t="e">
        <f aca="false">IF(A3529="","",IF(E3529="","",ROUND(+E3529*((1+B3529)^(1/12)-1),2)))</f>
        <v>#REF!</v>
      </c>
      <c r="H3529" s="662" t="e">
        <f aca="false">IF(A3529="","",IF(E3529="","",ROUND(+E3529*((1+D3529)^(1/12)-1),2)))</f>
        <v>#REF!</v>
      </c>
      <c r="I3529" s="662" t="e">
        <f aca="false">IF(A3529="","",+G3529-H3529)</f>
        <v>#REF!</v>
      </c>
      <c r="J3529" s="662" t="e">
        <f aca="false">IF(A3529="","",IF(#REF!="","",PMT((1+D3529)^(1/12)-1,(#REF!*12)-A3529+1,-E3529)))</f>
        <v>#REF!</v>
      </c>
    </row>
    <row r="3530" customFormat="false" ht="14.25" hidden="false" customHeight="false" outlineLevel="0" collapsed="false">
      <c r="A3530" s="660" t="e">
        <f aca="false">IF(A3529="","",IF(A3529=#REF!*12,"",+A3529+1))</f>
        <v>#REF!</v>
      </c>
      <c r="B3530" s="661" t="e">
        <f aca="false">IF(A3530="","",+B3529)</f>
        <v>#REF!</v>
      </c>
      <c r="C3530" s="661" t="e">
        <f aca="false">IF(A3530="","",IF(#REF!+'Plano Prestação Mensal Proposta'!A3530&gt;120,0,ROUND(IF(B3530&gt;0.045,(0.045*0.5),(0.5)*B3530),7)))</f>
        <v>#REF!</v>
      </c>
      <c r="D3530" s="661" t="e">
        <f aca="false">IF(A3530="","",+B3530-C3530)</f>
        <v>#REF!</v>
      </c>
      <c r="E3530" s="662" t="e">
        <f aca="false">IF(A3530="","",IF(F3529="","",+E3529-F3529))</f>
        <v>#REF!</v>
      </c>
      <c r="F3530" s="662" t="e">
        <f aca="false">IF(A3530="","",IF(J3530="","",+J3530-H3530))</f>
        <v>#REF!</v>
      </c>
      <c r="G3530" s="662" t="e">
        <f aca="false">IF(A3530="","",IF(E3530="","",ROUND(+E3530*((1+B3530)^(1/12)-1),2)))</f>
        <v>#REF!</v>
      </c>
      <c r="H3530" s="662" t="e">
        <f aca="false">IF(A3530="","",IF(E3530="","",ROUND(+E3530*((1+D3530)^(1/12)-1),2)))</f>
        <v>#REF!</v>
      </c>
      <c r="I3530" s="662" t="e">
        <f aca="false">IF(A3530="","",+G3530-H3530)</f>
        <v>#REF!</v>
      </c>
      <c r="J3530" s="662" t="e">
        <f aca="false">IF(A3530="","",IF(#REF!="","",PMT((1+D3530)^(1/12)-1,(#REF!*12)-A3530+1,-E3530)))</f>
        <v>#REF!</v>
      </c>
    </row>
    <row r="3531" customFormat="false" ht="14.25" hidden="false" customHeight="false" outlineLevel="0" collapsed="false">
      <c r="A3531" s="660" t="e">
        <f aca="false">IF(A3530="","",IF(A3530=#REF!*12,"",+A3530+1))</f>
        <v>#REF!</v>
      </c>
      <c r="B3531" s="661" t="e">
        <f aca="false">IF(A3531="","",+B3530)</f>
        <v>#REF!</v>
      </c>
      <c r="C3531" s="661" t="e">
        <f aca="false">IF(A3531="","",IF(#REF!+'Plano Prestação Mensal Proposta'!A3531&gt;120,0,ROUND(IF(B3531&gt;0.045,(0.045*0.5),(0.5)*B3531),7)))</f>
        <v>#REF!</v>
      </c>
      <c r="D3531" s="661" t="e">
        <f aca="false">IF(A3531="","",+B3531-C3531)</f>
        <v>#REF!</v>
      </c>
      <c r="E3531" s="662" t="e">
        <f aca="false">IF(A3531="","",IF(F3530="","",+E3530-F3530))</f>
        <v>#REF!</v>
      </c>
      <c r="F3531" s="662" t="e">
        <f aca="false">IF(A3531="","",IF(J3531="","",+J3531-H3531))</f>
        <v>#REF!</v>
      </c>
      <c r="G3531" s="662" t="e">
        <f aca="false">IF(A3531="","",IF(E3531="","",ROUND(+E3531*((1+B3531)^(1/12)-1),2)))</f>
        <v>#REF!</v>
      </c>
      <c r="H3531" s="662" t="e">
        <f aca="false">IF(A3531="","",IF(E3531="","",ROUND(+E3531*((1+D3531)^(1/12)-1),2)))</f>
        <v>#REF!</v>
      </c>
      <c r="I3531" s="662" t="e">
        <f aca="false">IF(A3531="","",+G3531-H3531)</f>
        <v>#REF!</v>
      </c>
      <c r="J3531" s="662" t="e">
        <f aca="false">IF(A3531="","",IF(#REF!="","",PMT((1+D3531)^(1/12)-1,(#REF!*12)-A3531+1,-E3531)))</f>
        <v>#REF!</v>
      </c>
    </row>
    <row r="3532" customFormat="false" ht="14.25" hidden="false" customHeight="false" outlineLevel="0" collapsed="false">
      <c r="A3532" s="660" t="e">
        <f aca="false">IF(A3531="","",IF(A3531=#REF!*12,"",+A3531+1))</f>
        <v>#REF!</v>
      </c>
      <c r="B3532" s="661" t="e">
        <f aca="false">IF(A3532="","",+B3531)</f>
        <v>#REF!</v>
      </c>
      <c r="C3532" s="661" t="e">
        <f aca="false">IF(A3532="","",IF(#REF!+'Plano Prestação Mensal Proposta'!A3532&gt;120,0,ROUND(IF(B3532&gt;0.045,(0.045*0.5),(0.5)*B3532),7)))</f>
        <v>#REF!</v>
      </c>
      <c r="D3532" s="661" t="e">
        <f aca="false">IF(A3532="","",+B3532-C3532)</f>
        <v>#REF!</v>
      </c>
      <c r="E3532" s="662" t="e">
        <f aca="false">IF(A3532="","",IF(F3531="","",+E3531-F3531))</f>
        <v>#REF!</v>
      </c>
      <c r="F3532" s="662" t="e">
        <f aca="false">IF(A3532="","",IF(J3532="","",+J3532-H3532))</f>
        <v>#REF!</v>
      </c>
      <c r="G3532" s="662" t="e">
        <f aca="false">IF(A3532="","",IF(E3532="","",ROUND(+E3532*((1+B3532)^(1/12)-1),2)))</f>
        <v>#REF!</v>
      </c>
      <c r="H3532" s="662" t="e">
        <f aca="false">IF(A3532="","",IF(E3532="","",ROUND(+E3532*((1+D3532)^(1/12)-1),2)))</f>
        <v>#REF!</v>
      </c>
      <c r="I3532" s="662" t="e">
        <f aca="false">IF(A3532="","",+G3532-H3532)</f>
        <v>#REF!</v>
      </c>
      <c r="J3532" s="662" t="e">
        <f aca="false">IF(A3532="","",IF(#REF!="","",PMT((1+D3532)^(1/12)-1,(#REF!*12)-A3532+1,-E3532)))</f>
        <v>#REF!</v>
      </c>
    </row>
    <row r="3533" customFormat="false" ht="14.25" hidden="false" customHeight="false" outlineLevel="0" collapsed="false">
      <c r="A3533" s="660" t="e">
        <f aca="false">IF(A3532="","",IF(A3532=#REF!*12,"",+A3532+1))</f>
        <v>#REF!</v>
      </c>
      <c r="B3533" s="661" t="e">
        <f aca="false">IF(A3533="","",+B3532)</f>
        <v>#REF!</v>
      </c>
      <c r="C3533" s="661" t="e">
        <f aca="false">IF(A3533="","",IF(#REF!+'Plano Prestação Mensal Proposta'!A3533&gt;120,0,ROUND(IF(B3533&gt;0.045,(0.045*0.5),(0.5)*B3533),7)))</f>
        <v>#REF!</v>
      </c>
      <c r="D3533" s="661" t="e">
        <f aca="false">IF(A3533="","",+B3533-C3533)</f>
        <v>#REF!</v>
      </c>
      <c r="E3533" s="662" t="e">
        <f aca="false">IF(A3533="","",IF(F3532="","",+E3532-F3532))</f>
        <v>#REF!</v>
      </c>
      <c r="F3533" s="662" t="e">
        <f aca="false">IF(A3533="","",IF(J3533="","",+J3533-H3533))</f>
        <v>#REF!</v>
      </c>
      <c r="G3533" s="662" t="e">
        <f aca="false">IF(A3533="","",IF(E3533="","",ROUND(+E3533*((1+B3533)^(1/12)-1),2)))</f>
        <v>#REF!</v>
      </c>
      <c r="H3533" s="662" t="e">
        <f aca="false">IF(A3533="","",IF(E3533="","",ROUND(+E3533*((1+D3533)^(1/12)-1),2)))</f>
        <v>#REF!</v>
      </c>
      <c r="I3533" s="662" t="e">
        <f aca="false">IF(A3533="","",+G3533-H3533)</f>
        <v>#REF!</v>
      </c>
      <c r="J3533" s="662" t="e">
        <f aca="false">IF(A3533="","",IF(#REF!="","",PMT((1+D3533)^(1/12)-1,(#REF!*12)-A3533+1,-E3533)))</f>
        <v>#REF!</v>
      </c>
    </row>
    <row r="3534" customFormat="false" ht="14.25" hidden="false" customHeight="false" outlineLevel="0" collapsed="false">
      <c r="A3534" s="660" t="e">
        <f aca="false">IF(A3533="","",IF(A3533=#REF!*12,"",+A3533+1))</f>
        <v>#REF!</v>
      </c>
      <c r="B3534" s="661" t="e">
        <f aca="false">IF(A3534="","",+B3533)</f>
        <v>#REF!</v>
      </c>
      <c r="C3534" s="661" t="e">
        <f aca="false">IF(A3534="","",IF(#REF!+'Plano Prestação Mensal Proposta'!A3534&gt;120,0,ROUND(IF(B3534&gt;0.045,(0.045*0.5),(0.5)*B3534),7)))</f>
        <v>#REF!</v>
      </c>
      <c r="D3534" s="661" t="e">
        <f aca="false">IF(A3534="","",+B3534-C3534)</f>
        <v>#REF!</v>
      </c>
      <c r="E3534" s="662" t="e">
        <f aca="false">IF(A3534="","",IF(F3533="","",+E3533-F3533))</f>
        <v>#REF!</v>
      </c>
      <c r="F3534" s="662" t="e">
        <f aca="false">IF(A3534="","",IF(J3534="","",+J3534-H3534))</f>
        <v>#REF!</v>
      </c>
      <c r="G3534" s="662" t="e">
        <f aca="false">IF(A3534="","",IF(E3534="","",ROUND(+E3534*((1+B3534)^(1/12)-1),2)))</f>
        <v>#REF!</v>
      </c>
      <c r="H3534" s="662" t="e">
        <f aca="false">IF(A3534="","",IF(E3534="","",ROUND(+E3534*((1+D3534)^(1/12)-1),2)))</f>
        <v>#REF!</v>
      </c>
      <c r="I3534" s="662" t="e">
        <f aca="false">IF(A3534="","",+G3534-H3534)</f>
        <v>#REF!</v>
      </c>
      <c r="J3534" s="662" t="e">
        <f aca="false">IF(A3534="","",IF(#REF!="","",PMT((1+D3534)^(1/12)-1,(#REF!*12)-A3534+1,-E3534)))</f>
        <v>#REF!</v>
      </c>
    </row>
    <row r="3535" customFormat="false" ht="14.25" hidden="false" customHeight="false" outlineLevel="0" collapsed="false">
      <c r="A3535" s="660" t="e">
        <f aca="false">IF(A3534="","",IF(A3534=#REF!*12,"",+A3534+1))</f>
        <v>#REF!</v>
      </c>
      <c r="B3535" s="661" t="e">
        <f aca="false">IF(A3535="","",+B3534)</f>
        <v>#REF!</v>
      </c>
      <c r="C3535" s="661" t="e">
        <f aca="false">IF(A3535="","",IF(#REF!+'Plano Prestação Mensal Proposta'!A3535&gt;120,0,ROUND(IF(B3535&gt;0.045,(0.045*0.5),(0.5)*B3535),7)))</f>
        <v>#REF!</v>
      </c>
      <c r="D3535" s="661" t="e">
        <f aca="false">IF(A3535="","",+B3535-C3535)</f>
        <v>#REF!</v>
      </c>
      <c r="E3535" s="662" t="e">
        <f aca="false">IF(A3535="","",IF(F3534="","",+E3534-F3534))</f>
        <v>#REF!</v>
      </c>
      <c r="F3535" s="662" t="e">
        <f aca="false">IF(A3535="","",IF(J3535="","",+J3535-H3535))</f>
        <v>#REF!</v>
      </c>
      <c r="G3535" s="662" t="e">
        <f aca="false">IF(A3535="","",IF(E3535="","",ROUND(+E3535*((1+B3535)^(1/12)-1),2)))</f>
        <v>#REF!</v>
      </c>
      <c r="H3535" s="662" t="e">
        <f aca="false">IF(A3535="","",IF(E3535="","",ROUND(+E3535*((1+D3535)^(1/12)-1),2)))</f>
        <v>#REF!</v>
      </c>
      <c r="I3535" s="662" t="e">
        <f aca="false">IF(A3535="","",+G3535-H3535)</f>
        <v>#REF!</v>
      </c>
      <c r="J3535" s="662" t="e">
        <f aca="false">IF(A3535="","",IF(#REF!="","",PMT((1+D3535)^(1/12)-1,(#REF!*12)-A3535+1,-E3535)))</f>
        <v>#REF!</v>
      </c>
    </row>
    <row r="3536" customFormat="false" ht="14.25" hidden="false" customHeight="false" outlineLevel="0" collapsed="false">
      <c r="A3536" s="660" t="e">
        <f aca="false">IF(A3535="","",IF(A3535=#REF!*12,"",+A3535+1))</f>
        <v>#REF!</v>
      </c>
      <c r="B3536" s="661" t="e">
        <f aca="false">IF(A3536="","",+B3535)</f>
        <v>#REF!</v>
      </c>
      <c r="C3536" s="661" t="e">
        <f aca="false">IF(A3536="","",IF(#REF!+'Plano Prestação Mensal Proposta'!A3536&gt;120,0,ROUND(IF(B3536&gt;0.045,(0.045*0.5),(0.5)*B3536),7)))</f>
        <v>#REF!</v>
      </c>
      <c r="D3536" s="661" t="e">
        <f aca="false">IF(A3536="","",+B3536-C3536)</f>
        <v>#REF!</v>
      </c>
      <c r="E3536" s="662" t="e">
        <f aca="false">IF(A3536="","",IF(F3535="","",+E3535-F3535))</f>
        <v>#REF!</v>
      </c>
      <c r="F3536" s="662" t="e">
        <f aca="false">IF(A3536="","",IF(J3536="","",+J3536-H3536))</f>
        <v>#REF!</v>
      </c>
      <c r="G3536" s="662" t="e">
        <f aca="false">IF(A3536="","",IF(E3536="","",ROUND(+E3536*((1+B3536)^(1/12)-1),2)))</f>
        <v>#REF!</v>
      </c>
      <c r="H3536" s="662" t="e">
        <f aca="false">IF(A3536="","",IF(E3536="","",ROUND(+E3536*((1+D3536)^(1/12)-1),2)))</f>
        <v>#REF!</v>
      </c>
      <c r="I3536" s="662" t="e">
        <f aca="false">IF(A3536="","",+G3536-H3536)</f>
        <v>#REF!</v>
      </c>
      <c r="J3536" s="662" t="e">
        <f aca="false">IF(A3536="","",IF(#REF!="","",PMT((1+D3536)^(1/12)-1,(#REF!*12)-A3536+1,-E3536)))</f>
        <v>#REF!</v>
      </c>
    </row>
    <row r="3537" customFormat="false" ht="14.25" hidden="false" customHeight="false" outlineLevel="0" collapsed="false">
      <c r="A3537" s="660" t="e">
        <f aca="false">IF(A3536="","",IF(A3536=#REF!*12,"",+A3536+1))</f>
        <v>#REF!</v>
      </c>
      <c r="B3537" s="661" t="e">
        <f aca="false">IF(A3537="","",+B3536)</f>
        <v>#REF!</v>
      </c>
      <c r="C3537" s="661" t="e">
        <f aca="false">IF(A3537="","",IF(#REF!+'Plano Prestação Mensal Proposta'!A3537&gt;120,0,ROUND(IF(B3537&gt;0.045,(0.045*0.5),(0.5)*B3537),7)))</f>
        <v>#REF!</v>
      </c>
      <c r="D3537" s="661" t="e">
        <f aca="false">IF(A3537="","",+B3537-C3537)</f>
        <v>#REF!</v>
      </c>
      <c r="E3537" s="662" t="e">
        <f aca="false">IF(A3537="","",IF(F3536="","",+E3536-F3536))</f>
        <v>#REF!</v>
      </c>
      <c r="F3537" s="662" t="e">
        <f aca="false">IF(A3537="","",IF(J3537="","",+J3537-H3537))</f>
        <v>#REF!</v>
      </c>
      <c r="G3537" s="662" t="e">
        <f aca="false">IF(A3537="","",IF(E3537="","",ROUND(+E3537*((1+B3537)^(1/12)-1),2)))</f>
        <v>#REF!</v>
      </c>
      <c r="H3537" s="662" t="e">
        <f aca="false">IF(A3537="","",IF(E3537="","",ROUND(+E3537*((1+D3537)^(1/12)-1),2)))</f>
        <v>#REF!</v>
      </c>
      <c r="I3537" s="662" t="e">
        <f aca="false">IF(A3537="","",+G3537-H3537)</f>
        <v>#REF!</v>
      </c>
      <c r="J3537" s="662" t="e">
        <f aca="false">IF(A3537="","",IF(#REF!="","",PMT((1+D3537)^(1/12)-1,(#REF!*12)-A3537+1,-E3537)))</f>
        <v>#REF!</v>
      </c>
    </row>
    <row r="3538" customFormat="false" ht="14.25" hidden="false" customHeight="false" outlineLevel="0" collapsed="false">
      <c r="A3538" s="660" t="e">
        <f aca="false">IF(A3537="","",IF(A3537=#REF!*12,"",+A3537+1))</f>
        <v>#REF!</v>
      </c>
      <c r="B3538" s="661" t="e">
        <f aca="false">IF(A3538="","",+B3537)</f>
        <v>#REF!</v>
      </c>
      <c r="C3538" s="661" t="e">
        <f aca="false">IF(A3538="","",IF(#REF!+'Plano Prestação Mensal Proposta'!A3538&gt;120,0,ROUND(IF(B3538&gt;0.045,(0.045*0.5),(0.5)*B3538),7)))</f>
        <v>#REF!</v>
      </c>
      <c r="D3538" s="661" t="e">
        <f aca="false">IF(A3538="","",+B3538-C3538)</f>
        <v>#REF!</v>
      </c>
      <c r="E3538" s="662" t="e">
        <f aca="false">IF(A3538="","",IF(F3537="","",+E3537-F3537))</f>
        <v>#REF!</v>
      </c>
      <c r="F3538" s="662" t="e">
        <f aca="false">IF(A3538="","",IF(J3538="","",+J3538-H3538))</f>
        <v>#REF!</v>
      </c>
      <c r="G3538" s="662" t="e">
        <f aca="false">IF(A3538="","",IF(E3538="","",ROUND(+E3538*((1+B3538)^(1/12)-1),2)))</f>
        <v>#REF!</v>
      </c>
      <c r="H3538" s="662" t="e">
        <f aca="false">IF(A3538="","",IF(E3538="","",ROUND(+E3538*((1+D3538)^(1/12)-1),2)))</f>
        <v>#REF!</v>
      </c>
      <c r="I3538" s="662" t="e">
        <f aca="false">IF(A3538="","",+G3538-H3538)</f>
        <v>#REF!</v>
      </c>
      <c r="J3538" s="662" t="e">
        <f aca="false">IF(A3538="","",IF(#REF!="","",PMT((1+D3538)^(1/12)-1,(#REF!*12)-A3538+1,-E3538)))</f>
        <v>#REF!</v>
      </c>
    </row>
    <row r="3539" customFormat="false" ht="14.25" hidden="false" customHeight="false" outlineLevel="0" collapsed="false">
      <c r="A3539" s="660" t="e">
        <f aca="false">IF(A3538="","",IF(A3538=#REF!*12,"",+A3538+1))</f>
        <v>#REF!</v>
      </c>
      <c r="B3539" s="661" t="e">
        <f aca="false">IF(A3539="","",+B3538)</f>
        <v>#REF!</v>
      </c>
      <c r="C3539" s="661" t="e">
        <f aca="false">IF(A3539="","",IF(#REF!+'Plano Prestação Mensal Proposta'!A3539&gt;120,0,ROUND(IF(B3539&gt;0.045,(0.045*0.5),(0.5)*B3539),7)))</f>
        <v>#REF!</v>
      </c>
      <c r="D3539" s="661" t="e">
        <f aca="false">IF(A3539="","",+B3539-C3539)</f>
        <v>#REF!</v>
      </c>
      <c r="E3539" s="662" t="e">
        <f aca="false">IF(A3539="","",IF(F3538="","",+E3538-F3538))</f>
        <v>#REF!</v>
      </c>
      <c r="F3539" s="662" t="e">
        <f aca="false">IF(A3539="","",IF(J3539="","",+J3539-H3539))</f>
        <v>#REF!</v>
      </c>
      <c r="G3539" s="662" t="e">
        <f aca="false">IF(A3539="","",IF(E3539="","",ROUND(+E3539*((1+B3539)^(1/12)-1),2)))</f>
        <v>#REF!</v>
      </c>
      <c r="H3539" s="662" t="e">
        <f aca="false">IF(A3539="","",IF(E3539="","",ROUND(+E3539*((1+D3539)^(1/12)-1),2)))</f>
        <v>#REF!</v>
      </c>
      <c r="I3539" s="662" t="e">
        <f aca="false">IF(A3539="","",+G3539-H3539)</f>
        <v>#REF!</v>
      </c>
      <c r="J3539" s="662" t="e">
        <f aca="false">IF(A3539="","",IF(#REF!="","",PMT((1+D3539)^(1/12)-1,(#REF!*12)-A3539+1,-E3539)))</f>
        <v>#REF!</v>
      </c>
    </row>
    <row r="3540" customFormat="false" ht="14.25" hidden="false" customHeight="false" outlineLevel="0" collapsed="false">
      <c r="A3540" s="660" t="e">
        <f aca="false">IF(A3539="","",IF(A3539=#REF!*12,"",+A3539+1))</f>
        <v>#REF!</v>
      </c>
      <c r="B3540" s="661" t="e">
        <f aca="false">IF(A3540="","",+B3539)</f>
        <v>#REF!</v>
      </c>
      <c r="C3540" s="661" t="e">
        <f aca="false">IF(A3540="","",IF(#REF!+'Plano Prestação Mensal Proposta'!A3540&gt;120,0,ROUND(IF(B3540&gt;0.045,(0.045*0.5),(0.5)*B3540),7)))</f>
        <v>#REF!</v>
      </c>
      <c r="D3540" s="661" t="e">
        <f aca="false">IF(A3540="","",+B3540-C3540)</f>
        <v>#REF!</v>
      </c>
      <c r="E3540" s="662" t="e">
        <f aca="false">IF(A3540="","",IF(F3539="","",+E3539-F3539))</f>
        <v>#REF!</v>
      </c>
      <c r="F3540" s="662" t="e">
        <f aca="false">IF(A3540="","",IF(J3540="","",+J3540-H3540))</f>
        <v>#REF!</v>
      </c>
      <c r="G3540" s="662" t="e">
        <f aca="false">IF(A3540="","",IF(E3540="","",ROUND(+E3540*((1+B3540)^(1/12)-1),2)))</f>
        <v>#REF!</v>
      </c>
      <c r="H3540" s="662" t="e">
        <f aca="false">IF(A3540="","",IF(E3540="","",ROUND(+E3540*((1+D3540)^(1/12)-1),2)))</f>
        <v>#REF!</v>
      </c>
      <c r="I3540" s="662" t="e">
        <f aca="false">IF(A3540="","",+G3540-H3540)</f>
        <v>#REF!</v>
      </c>
      <c r="J3540" s="662" t="e">
        <f aca="false">IF(A3540="","",IF(#REF!="","",PMT((1+D3540)^(1/12)-1,(#REF!*12)-A3540+1,-E3540)))</f>
        <v>#REF!</v>
      </c>
    </row>
    <row r="3541" customFormat="false" ht="14.25" hidden="false" customHeight="false" outlineLevel="0" collapsed="false">
      <c r="A3541" s="660" t="e">
        <f aca="false">IF(A3540="","",IF(A3540=#REF!*12,"",+A3540+1))</f>
        <v>#REF!</v>
      </c>
      <c r="B3541" s="661" t="e">
        <f aca="false">IF(A3541="","",+B3540)</f>
        <v>#REF!</v>
      </c>
      <c r="C3541" s="661" t="e">
        <f aca="false">IF(A3541="","",IF(#REF!+'Plano Prestação Mensal Proposta'!A3541&gt;120,0,ROUND(IF(B3541&gt;0.045,(0.045*0.5),(0.5)*B3541),7)))</f>
        <v>#REF!</v>
      </c>
      <c r="D3541" s="661" t="e">
        <f aca="false">IF(A3541="","",+B3541-C3541)</f>
        <v>#REF!</v>
      </c>
      <c r="E3541" s="662" t="e">
        <f aca="false">IF(A3541="","",IF(F3540="","",+E3540-F3540))</f>
        <v>#REF!</v>
      </c>
      <c r="F3541" s="662" t="e">
        <f aca="false">IF(A3541="","",IF(J3541="","",+J3541-H3541))</f>
        <v>#REF!</v>
      </c>
      <c r="G3541" s="662" t="e">
        <f aca="false">IF(A3541="","",IF(E3541="","",ROUND(+E3541*((1+B3541)^(1/12)-1),2)))</f>
        <v>#REF!</v>
      </c>
      <c r="H3541" s="662" t="e">
        <f aca="false">IF(A3541="","",IF(E3541="","",ROUND(+E3541*((1+D3541)^(1/12)-1),2)))</f>
        <v>#REF!</v>
      </c>
      <c r="I3541" s="662" t="e">
        <f aca="false">IF(A3541="","",+G3541-H3541)</f>
        <v>#REF!</v>
      </c>
      <c r="J3541" s="662" t="e">
        <f aca="false">IF(A3541="","",IF(#REF!="","",PMT((1+D3541)^(1/12)-1,(#REF!*12)-A3541+1,-E3541)))</f>
        <v>#REF!</v>
      </c>
    </row>
    <row r="3542" customFormat="false" ht="14.25" hidden="false" customHeight="false" outlineLevel="0" collapsed="false">
      <c r="A3542" s="660" t="e">
        <f aca="false">IF(A3541="","",IF(A3541=#REF!*12,"",+A3541+1))</f>
        <v>#REF!</v>
      </c>
      <c r="B3542" s="661" t="e">
        <f aca="false">IF(A3542="","",+B3541)</f>
        <v>#REF!</v>
      </c>
      <c r="C3542" s="661" t="e">
        <f aca="false">IF(A3542="","",IF(#REF!+'Plano Prestação Mensal Proposta'!A3542&gt;120,0,ROUND(IF(B3542&gt;0.045,(0.045*0.5),(0.5)*B3542),7)))</f>
        <v>#REF!</v>
      </c>
      <c r="D3542" s="661" t="e">
        <f aca="false">IF(A3542="","",+B3542-C3542)</f>
        <v>#REF!</v>
      </c>
      <c r="E3542" s="662" t="e">
        <f aca="false">IF(A3542="","",IF(F3541="","",+E3541-F3541))</f>
        <v>#REF!</v>
      </c>
      <c r="F3542" s="662" t="e">
        <f aca="false">IF(A3542="","",IF(J3542="","",+J3542-H3542))</f>
        <v>#REF!</v>
      </c>
      <c r="G3542" s="662" t="e">
        <f aca="false">IF(A3542="","",IF(E3542="","",ROUND(+E3542*((1+B3542)^(1/12)-1),2)))</f>
        <v>#REF!</v>
      </c>
      <c r="H3542" s="662" t="e">
        <f aca="false">IF(A3542="","",IF(E3542="","",ROUND(+E3542*((1+D3542)^(1/12)-1),2)))</f>
        <v>#REF!</v>
      </c>
      <c r="I3542" s="662" t="e">
        <f aca="false">IF(A3542="","",+G3542-H3542)</f>
        <v>#REF!</v>
      </c>
      <c r="J3542" s="662" t="e">
        <f aca="false">IF(A3542="","",IF(#REF!="","",PMT((1+D3542)^(1/12)-1,(#REF!*12)-A3542+1,-E3542)))</f>
        <v>#REF!</v>
      </c>
    </row>
    <row r="3543" customFormat="false" ht="14.25" hidden="false" customHeight="false" outlineLevel="0" collapsed="false">
      <c r="A3543" s="660" t="e">
        <f aca="false">IF(A3542="","",IF(A3542=#REF!*12,"",+A3542+1))</f>
        <v>#REF!</v>
      </c>
      <c r="B3543" s="661" t="e">
        <f aca="false">IF(A3543="","",+B3542)</f>
        <v>#REF!</v>
      </c>
      <c r="C3543" s="661" t="e">
        <f aca="false">IF(A3543="","",IF(#REF!+'Plano Prestação Mensal Proposta'!A3543&gt;120,0,ROUND(IF(B3543&gt;0.045,(0.045*0.5),(0.5)*B3543),7)))</f>
        <v>#REF!</v>
      </c>
      <c r="D3543" s="661" t="e">
        <f aca="false">IF(A3543="","",+B3543-C3543)</f>
        <v>#REF!</v>
      </c>
      <c r="E3543" s="662" t="e">
        <f aca="false">IF(A3543="","",IF(F3542="","",+E3542-F3542))</f>
        <v>#REF!</v>
      </c>
      <c r="F3543" s="662" t="e">
        <f aca="false">IF(A3543="","",IF(J3543="","",+J3543-H3543))</f>
        <v>#REF!</v>
      </c>
      <c r="G3543" s="662" t="e">
        <f aca="false">IF(A3543="","",IF(E3543="","",ROUND(+E3543*((1+B3543)^(1/12)-1),2)))</f>
        <v>#REF!</v>
      </c>
      <c r="H3543" s="662" t="e">
        <f aca="false">IF(A3543="","",IF(E3543="","",ROUND(+E3543*((1+D3543)^(1/12)-1),2)))</f>
        <v>#REF!</v>
      </c>
      <c r="I3543" s="662" t="e">
        <f aca="false">IF(A3543="","",+G3543-H3543)</f>
        <v>#REF!</v>
      </c>
      <c r="J3543" s="662" t="e">
        <f aca="false">IF(A3543="","",IF(#REF!="","",PMT((1+D3543)^(1/12)-1,(#REF!*12)-A3543+1,-E3543)))</f>
        <v>#REF!</v>
      </c>
    </row>
    <row r="3544" customFormat="false" ht="14.25" hidden="false" customHeight="false" outlineLevel="0" collapsed="false">
      <c r="A3544" s="660" t="e">
        <f aca="false">IF(A3543="","",IF(A3543=#REF!*12,"",+A3543+1))</f>
        <v>#REF!</v>
      </c>
      <c r="B3544" s="661" t="e">
        <f aca="false">IF(A3544="","",+B3543)</f>
        <v>#REF!</v>
      </c>
      <c r="C3544" s="661" t="e">
        <f aca="false">IF(A3544="","",IF(#REF!+'Plano Prestação Mensal Proposta'!A3544&gt;120,0,ROUND(IF(B3544&gt;0.045,(0.045*0.5),(0.5)*B3544),7)))</f>
        <v>#REF!</v>
      </c>
      <c r="D3544" s="661" t="e">
        <f aca="false">IF(A3544="","",+B3544-C3544)</f>
        <v>#REF!</v>
      </c>
      <c r="E3544" s="662" t="e">
        <f aca="false">IF(A3544="","",IF(F3543="","",+E3543-F3543))</f>
        <v>#REF!</v>
      </c>
      <c r="F3544" s="662" t="e">
        <f aca="false">IF(A3544="","",IF(J3544="","",+J3544-H3544))</f>
        <v>#REF!</v>
      </c>
      <c r="G3544" s="662" t="e">
        <f aca="false">IF(A3544="","",IF(E3544="","",ROUND(+E3544*((1+B3544)^(1/12)-1),2)))</f>
        <v>#REF!</v>
      </c>
      <c r="H3544" s="662" t="e">
        <f aca="false">IF(A3544="","",IF(E3544="","",ROUND(+E3544*((1+D3544)^(1/12)-1),2)))</f>
        <v>#REF!</v>
      </c>
      <c r="I3544" s="662" t="e">
        <f aca="false">IF(A3544="","",+G3544-H3544)</f>
        <v>#REF!</v>
      </c>
      <c r="J3544" s="662" t="e">
        <f aca="false">IF(A3544="","",IF(#REF!="","",PMT((1+D3544)^(1/12)-1,(#REF!*12)-A3544+1,-E3544)))</f>
        <v>#REF!</v>
      </c>
    </row>
    <row r="3545" customFormat="false" ht="14.25" hidden="false" customHeight="false" outlineLevel="0" collapsed="false">
      <c r="A3545" s="660" t="e">
        <f aca="false">IF(A3544="","",IF(A3544=#REF!*12,"",+A3544+1))</f>
        <v>#REF!</v>
      </c>
      <c r="B3545" s="661" t="e">
        <f aca="false">IF(A3545="","",+B3544)</f>
        <v>#REF!</v>
      </c>
      <c r="C3545" s="661" t="e">
        <f aca="false">IF(A3545="","",IF(#REF!+'Plano Prestação Mensal Proposta'!A3545&gt;120,0,ROUND(IF(B3545&gt;0.045,(0.045*0.5),(0.5)*B3545),7)))</f>
        <v>#REF!</v>
      </c>
      <c r="D3545" s="661" t="e">
        <f aca="false">IF(A3545="","",+B3545-C3545)</f>
        <v>#REF!</v>
      </c>
      <c r="E3545" s="662" t="e">
        <f aca="false">IF(A3545="","",IF(F3544="","",+E3544-F3544))</f>
        <v>#REF!</v>
      </c>
      <c r="F3545" s="662" t="e">
        <f aca="false">IF(A3545="","",IF(J3545="","",+J3545-H3545))</f>
        <v>#REF!</v>
      </c>
      <c r="G3545" s="662" t="e">
        <f aca="false">IF(A3545="","",IF(E3545="","",ROUND(+E3545*((1+B3545)^(1/12)-1),2)))</f>
        <v>#REF!</v>
      </c>
      <c r="H3545" s="662" t="e">
        <f aca="false">IF(A3545="","",IF(E3545="","",ROUND(+E3545*((1+D3545)^(1/12)-1),2)))</f>
        <v>#REF!</v>
      </c>
      <c r="I3545" s="662" t="e">
        <f aca="false">IF(A3545="","",+G3545-H3545)</f>
        <v>#REF!</v>
      </c>
      <c r="J3545" s="662" t="e">
        <f aca="false">IF(A3545="","",IF(#REF!="","",PMT((1+D3545)^(1/12)-1,(#REF!*12)-A3545+1,-E3545)))</f>
        <v>#REF!</v>
      </c>
    </row>
    <row r="3546" customFormat="false" ht="14.25" hidden="false" customHeight="false" outlineLevel="0" collapsed="false">
      <c r="A3546" s="660" t="e">
        <f aca="false">IF(A3545="","",IF(A3545=#REF!*12,"",+A3545+1))</f>
        <v>#REF!</v>
      </c>
      <c r="B3546" s="661" t="e">
        <f aca="false">IF(A3546="","",+B3545)</f>
        <v>#REF!</v>
      </c>
      <c r="C3546" s="661" t="e">
        <f aca="false">IF(A3546="","",IF(#REF!+'Plano Prestação Mensal Proposta'!A3546&gt;120,0,ROUND(IF(B3546&gt;0.045,(0.045*0.5),(0.5)*B3546),7)))</f>
        <v>#REF!</v>
      </c>
      <c r="D3546" s="661" t="e">
        <f aca="false">IF(A3546="","",+B3546-C3546)</f>
        <v>#REF!</v>
      </c>
      <c r="E3546" s="662" t="e">
        <f aca="false">IF(A3546="","",IF(F3545="","",+E3545-F3545))</f>
        <v>#REF!</v>
      </c>
      <c r="F3546" s="662" t="e">
        <f aca="false">IF(A3546="","",IF(J3546="","",+J3546-H3546))</f>
        <v>#REF!</v>
      </c>
      <c r="G3546" s="662" t="e">
        <f aca="false">IF(A3546="","",IF(E3546="","",ROUND(+E3546*((1+B3546)^(1/12)-1),2)))</f>
        <v>#REF!</v>
      </c>
      <c r="H3546" s="662" t="e">
        <f aca="false">IF(A3546="","",IF(E3546="","",ROUND(+E3546*((1+D3546)^(1/12)-1),2)))</f>
        <v>#REF!</v>
      </c>
      <c r="I3546" s="662" t="e">
        <f aca="false">IF(A3546="","",+G3546-H3546)</f>
        <v>#REF!</v>
      </c>
      <c r="J3546" s="662" t="e">
        <f aca="false">IF(A3546="","",IF(#REF!="","",PMT((1+D3546)^(1/12)-1,(#REF!*12)-A3546+1,-E3546)))</f>
        <v>#REF!</v>
      </c>
    </row>
    <row r="3547" customFormat="false" ht="14.25" hidden="false" customHeight="false" outlineLevel="0" collapsed="false">
      <c r="A3547" s="660" t="e">
        <f aca="false">IF(A3546="","",IF(A3546=#REF!*12,"",+A3546+1))</f>
        <v>#REF!</v>
      </c>
      <c r="B3547" s="661" t="e">
        <f aca="false">IF(A3547="","",+B3546)</f>
        <v>#REF!</v>
      </c>
      <c r="C3547" s="661" t="e">
        <f aca="false">IF(A3547="","",IF(#REF!+'Plano Prestação Mensal Proposta'!A3547&gt;120,0,ROUND(IF(B3547&gt;0.045,(0.045*0.5),(0.5)*B3547),7)))</f>
        <v>#REF!</v>
      </c>
      <c r="D3547" s="661" t="e">
        <f aca="false">IF(A3547="","",+B3547-C3547)</f>
        <v>#REF!</v>
      </c>
      <c r="E3547" s="662" t="e">
        <f aca="false">IF(A3547="","",IF(F3546="","",+E3546-F3546))</f>
        <v>#REF!</v>
      </c>
      <c r="F3547" s="662" t="e">
        <f aca="false">IF(A3547="","",IF(J3547="","",+J3547-H3547))</f>
        <v>#REF!</v>
      </c>
      <c r="G3547" s="662" t="e">
        <f aca="false">IF(A3547="","",IF(E3547="","",ROUND(+E3547*((1+B3547)^(1/12)-1),2)))</f>
        <v>#REF!</v>
      </c>
      <c r="H3547" s="662" t="e">
        <f aca="false">IF(A3547="","",IF(E3547="","",ROUND(+E3547*((1+D3547)^(1/12)-1),2)))</f>
        <v>#REF!</v>
      </c>
      <c r="I3547" s="662" t="e">
        <f aca="false">IF(A3547="","",+G3547-H3547)</f>
        <v>#REF!</v>
      </c>
      <c r="J3547" s="662" t="e">
        <f aca="false">IF(A3547="","",IF(#REF!="","",PMT((1+D3547)^(1/12)-1,(#REF!*12)-A3547+1,-E3547)))</f>
        <v>#REF!</v>
      </c>
    </row>
    <row r="3548" customFormat="false" ht="14.25" hidden="false" customHeight="false" outlineLevel="0" collapsed="false">
      <c r="A3548" s="660" t="e">
        <f aca="false">IF(A3547="","",IF(A3547=#REF!*12,"",+A3547+1))</f>
        <v>#REF!</v>
      </c>
      <c r="B3548" s="661" t="e">
        <f aca="false">IF(A3548="","",+B3547)</f>
        <v>#REF!</v>
      </c>
      <c r="C3548" s="661" t="e">
        <f aca="false">IF(A3548="","",IF(#REF!+'Plano Prestação Mensal Proposta'!A3548&gt;120,0,ROUND(IF(B3548&gt;0.045,(0.045*0.5),(0.5)*B3548),7)))</f>
        <v>#REF!</v>
      </c>
      <c r="D3548" s="661" t="e">
        <f aca="false">IF(A3548="","",+B3548-C3548)</f>
        <v>#REF!</v>
      </c>
      <c r="E3548" s="662" t="e">
        <f aca="false">IF(A3548="","",IF(F3547="","",+E3547-F3547))</f>
        <v>#REF!</v>
      </c>
      <c r="F3548" s="662" t="e">
        <f aca="false">IF(A3548="","",IF(J3548="","",+J3548-H3548))</f>
        <v>#REF!</v>
      </c>
      <c r="G3548" s="662" t="e">
        <f aca="false">IF(A3548="","",IF(E3548="","",ROUND(+E3548*((1+B3548)^(1/12)-1),2)))</f>
        <v>#REF!</v>
      </c>
      <c r="H3548" s="662" t="e">
        <f aca="false">IF(A3548="","",IF(E3548="","",ROUND(+E3548*((1+D3548)^(1/12)-1),2)))</f>
        <v>#REF!</v>
      </c>
      <c r="I3548" s="662" t="e">
        <f aca="false">IF(A3548="","",+G3548-H3548)</f>
        <v>#REF!</v>
      </c>
      <c r="J3548" s="662" t="e">
        <f aca="false">IF(A3548="","",IF(#REF!="","",PMT((1+D3548)^(1/12)-1,(#REF!*12)-A3548+1,-E3548)))</f>
        <v>#REF!</v>
      </c>
    </row>
    <row r="3549" customFormat="false" ht="14.25" hidden="false" customHeight="false" outlineLevel="0" collapsed="false">
      <c r="A3549" s="660" t="e">
        <f aca="false">IF(A3548="","",IF(A3548=#REF!*12,"",+A3548+1))</f>
        <v>#REF!</v>
      </c>
      <c r="B3549" s="661" t="e">
        <f aca="false">IF(A3549="","",+B3548)</f>
        <v>#REF!</v>
      </c>
      <c r="C3549" s="661" t="e">
        <f aca="false">IF(A3549="","",IF(#REF!+'Plano Prestação Mensal Proposta'!A3549&gt;120,0,ROUND(IF(B3549&gt;0.045,(0.045*0.5),(0.5)*B3549),7)))</f>
        <v>#REF!</v>
      </c>
      <c r="D3549" s="661" t="e">
        <f aca="false">IF(A3549="","",+B3549-C3549)</f>
        <v>#REF!</v>
      </c>
      <c r="E3549" s="662" t="e">
        <f aca="false">IF(A3549="","",IF(F3548="","",+E3548-F3548))</f>
        <v>#REF!</v>
      </c>
      <c r="F3549" s="662" t="e">
        <f aca="false">IF(A3549="","",IF(J3549="","",+J3549-H3549))</f>
        <v>#REF!</v>
      </c>
      <c r="G3549" s="662" t="e">
        <f aca="false">IF(A3549="","",IF(E3549="","",ROUND(+E3549*((1+B3549)^(1/12)-1),2)))</f>
        <v>#REF!</v>
      </c>
      <c r="H3549" s="662" t="e">
        <f aca="false">IF(A3549="","",IF(E3549="","",ROUND(+E3549*((1+D3549)^(1/12)-1),2)))</f>
        <v>#REF!</v>
      </c>
      <c r="I3549" s="662" t="e">
        <f aca="false">IF(A3549="","",+G3549-H3549)</f>
        <v>#REF!</v>
      </c>
      <c r="J3549" s="662" t="e">
        <f aca="false">IF(A3549="","",IF(#REF!="","",PMT((1+D3549)^(1/12)-1,(#REF!*12)-A3549+1,-E3549)))</f>
        <v>#REF!</v>
      </c>
    </row>
    <row r="3550" customFormat="false" ht="14.25" hidden="false" customHeight="false" outlineLevel="0" collapsed="false">
      <c r="A3550" s="660" t="e">
        <f aca="false">IF(A3549="","",IF(A3549=#REF!*12,"",+A3549+1))</f>
        <v>#REF!</v>
      </c>
      <c r="B3550" s="661" t="e">
        <f aca="false">IF(A3550="","",+B3549)</f>
        <v>#REF!</v>
      </c>
      <c r="C3550" s="661" t="e">
        <f aca="false">IF(A3550="","",IF(#REF!+'Plano Prestação Mensal Proposta'!A3550&gt;120,0,ROUND(IF(B3550&gt;0.045,(0.045*0.5),(0.5)*B3550),7)))</f>
        <v>#REF!</v>
      </c>
      <c r="D3550" s="661" t="e">
        <f aca="false">IF(A3550="","",+B3550-C3550)</f>
        <v>#REF!</v>
      </c>
      <c r="E3550" s="662" t="e">
        <f aca="false">IF(A3550="","",IF(F3549="","",+E3549-F3549))</f>
        <v>#REF!</v>
      </c>
      <c r="F3550" s="662" t="e">
        <f aca="false">IF(A3550="","",IF(J3550="","",+J3550-H3550))</f>
        <v>#REF!</v>
      </c>
      <c r="G3550" s="662" t="e">
        <f aca="false">IF(A3550="","",IF(E3550="","",ROUND(+E3550*((1+B3550)^(1/12)-1),2)))</f>
        <v>#REF!</v>
      </c>
      <c r="H3550" s="662" t="e">
        <f aca="false">IF(A3550="","",IF(E3550="","",ROUND(+E3550*((1+D3550)^(1/12)-1),2)))</f>
        <v>#REF!</v>
      </c>
      <c r="I3550" s="662" t="e">
        <f aca="false">IF(A3550="","",+G3550-H3550)</f>
        <v>#REF!</v>
      </c>
      <c r="J3550" s="662" t="e">
        <f aca="false">IF(A3550="","",IF(#REF!="","",PMT((1+D3550)^(1/12)-1,(#REF!*12)-A3550+1,-E3550)))</f>
        <v>#REF!</v>
      </c>
    </row>
    <row r="3551" customFormat="false" ht="14.25" hidden="false" customHeight="false" outlineLevel="0" collapsed="false">
      <c r="A3551" s="660" t="e">
        <f aca="false">IF(A3550="","",IF(A3550=#REF!*12,"",+A3550+1))</f>
        <v>#REF!</v>
      </c>
      <c r="B3551" s="661" t="e">
        <f aca="false">IF(A3551="","",+B3550)</f>
        <v>#REF!</v>
      </c>
      <c r="C3551" s="661" t="e">
        <f aca="false">IF(A3551="","",IF(#REF!+'Plano Prestação Mensal Proposta'!A3551&gt;120,0,ROUND(IF(B3551&gt;0.045,(0.045*0.5),(0.5)*B3551),7)))</f>
        <v>#REF!</v>
      </c>
      <c r="D3551" s="661" t="e">
        <f aca="false">IF(A3551="","",+B3551-C3551)</f>
        <v>#REF!</v>
      </c>
      <c r="E3551" s="662" t="e">
        <f aca="false">IF(A3551="","",IF(F3550="","",+E3550-F3550))</f>
        <v>#REF!</v>
      </c>
      <c r="F3551" s="662" t="e">
        <f aca="false">IF(A3551="","",IF(J3551="","",+J3551-H3551))</f>
        <v>#REF!</v>
      </c>
      <c r="G3551" s="662" t="e">
        <f aca="false">IF(A3551="","",IF(E3551="","",ROUND(+E3551*((1+B3551)^(1/12)-1),2)))</f>
        <v>#REF!</v>
      </c>
      <c r="H3551" s="662" t="e">
        <f aca="false">IF(A3551="","",IF(E3551="","",ROUND(+E3551*((1+D3551)^(1/12)-1),2)))</f>
        <v>#REF!</v>
      </c>
      <c r="I3551" s="662" t="e">
        <f aca="false">IF(A3551="","",+G3551-H3551)</f>
        <v>#REF!</v>
      </c>
      <c r="J3551" s="662" t="e">
        <f aca="false">IF(A3551="","",IF(#REF!="","",PMT((1+D3551)^(1/12)-1,(#REF!*12)-A3551+1,-E3551)))</f>
        <v>#REF!</v>
      </c>
    </row>
    <row r="3552" customFormat="false" ht="14.25" hidden="false" customHeight="false" outlineLevel="0" collapsed="false">
      <c r="A3552" s="660" t="e">
        <f aca="false">IF(A3551="","",IF(A3551=#REF!*12,"",+A3551+1))</f>
        <v>#REF!</v>
      </c>
      <c r="B3552" s="661" t="e">
        <f aca="false">IF(A3552="","",+B3551)</f>
        <v>#REF!</v>
      </c>
      <c r="C3552" s="661" t="e">
        <f aca="false">IF(A3552="","",IF(#REF!+'Plano Prestação Mensal Proposta'!A3552&gt;120,0,ROUND(IF(B3552&gt;0.045,(0.045*0.5),(0.5)*B3552),7)))</f>
        <v>#REF!</v>
      </c>
      <c r="D3552" s="661" t="e">
        <f aca="false">IF(A3552="","",+B3552-C3552)</f>
        <v>#REF!</v>
      </c>
      <c r="E3552" s="662" t="e">
        <f aca="false">IF(A3552="","",IF(F3551="","",+E3551-F3551))</f>
        <v>#REF!</v>
      </c>
      <c r="F3552" s="662" t="e">
        <f aca="false">IF(A3552="","",IF(J3552="","",+J3552-H3552))</f>
        <v>#REF!</v>
      </c>
      <c r="G3552" s="662" t="e">
        <f aca="false">IF(A3552="","",IF(E3552="","",ROUND(+E3552*((1+B3552)^(1/12)-1),2)))</f>
        <v>#REF!</v>
      </c>
      <c r="H3552" s="662" t="e">
        <f aca="false">IF(A3552="","",IF(E3552="","",ROUND(+E3552*((1+D3552)^(1/12)-1),2)))</f>
        <v>#REF!</v>
      </c>
      <c r="I3552" s="662" t="e">
        <f aca="false">IF(A3552="","",+G3552-H3552)</f>
        <v>#REF!</v>
      </c>
      <c r="J3552" s="662" t="e">
        <f aca="false">IF(A3552="","",IF(#REF!="","",PMT((1+D3552)^(1/12)-1,(#REF!*12)-A3552+1,-E3552)))</f>
        <v>#REF!</v>
      </c>
    </row>
    <row r="3553" customFormat="false" ht="14.25" hidden="false" customHeight="false" outlineLevel="0" collapsed="false">
      <c r="A3553" s="660" t="e">
        <f aca="false">IF(A3552="","",IF(A3552=#REF!*12,"",+A3552+1))</f>
        <v>#REF!</v>
      </c>
      <c r="B3553" s="661" t="e">
        <f aca="false">IF(A3553="","",+B3552)</f>
        <v>#REF!</v>
      </c>
      <c r="C3553" s="661" t="e">
        <f aca="false">IF(A3553="","",IF(#REF!+'Plano Prestação Mensal Proposta'!A3553&gt;120,0,ROUND(IF(B3553&gt;0.045,(0.045*0.5),(0.5)*B3553),7)))</f>
        <v>#REF!</v>
      </c>
      <c r="D3553" s="661" t="e">
        <f aca="false">IF(A3553="","",+B3553-C3553)</f>
        <v>#REF!</v>
      </c>
      <c r="E3553" s="662" t="e">
        <f aca="false">IF(A3553="","",IF(F3552="","",+E3552-F3552))</f>
        <v>#REF!</v>
      </c>
      <c r="F3553" s="662" t="e">
        <f aca="false">IF(A3553="","",IF(J3553="","",+J3553-H3553))</f>
        <v>#REF!</v>
      </c>
      <c r="G3553" s="662" t="e">
        <f aca="false">IF(A3553="","",IF(E3553="","",ROUND(+E3553*((1+B3553)^(1/12)-1),2)))</f>
        <v>#REF!</v>
      </c>
      <c r="H3553" s="662" t="e">
        <f aca="false">IF(A3553="","",IF(E3553="","",ROUND(+E3553*((1+D3553)^(1/12)-1),2)))</f>
        <v>#REF!</v>
      </c>
      <c r="I3553" s="662" t="e">
        <f aca="false">IF(A3553="","",+G3553-H3553)</f>
        <v>#REF!</v>
      </c>
      <c r="J3553" s="662" t="e">
        <f aca="false">IF(A3553="","",IF(#REF!="","",PMT((1+D3553)^(1/12)-1,(#REF!*12)-A3553+1,-E3553)))</f>
        <v>#REF!</v>
      </c>
    </row>
    <row r="3554" customFormat="false" ht="14.25" hidden="false" customHeight="false" outlineLevel="0" collapsed="false">
      <c r="A3554" s="660" t="e">
        <f aca="false">IF(A3553="","",IF(A3553=#REF!*12,"",+A3553+1))</f>
        <v>#REF!</v>
      </c>
      <c r="B3554" s="661" t="e">
        <f aca="false">IF(A3554="","",+B3553)</f>
        <v>#REF!</v>
      </c>
      <c r="C3554" s="661" t="e">
        <f aca="false">IF(A3554="","",IF(#REF!+'Plano Prestação Mensal Proposta'!A3554&gt;120,0,ROUND(IF(B3554&gt;0.045,(0.045*0.5),(0.5)*B3554),7)))</f>
        <v>#REF!</v>
      </c>
      <c r="D3554" s="661" t="e">
        <f aca="false">IF(A3554="","",+B3554-C3554)</f>
        <v>#REF!</v>
      </c>
      <c r="E3554" s="662" t="e">
        <f aca="false">IF(A3554="","",IF(F3553="","",+E3553-F3553))</f>
        <v>#REF!</v>
      </c>
      <c r="F3554" s="662" t="e">
        <f aca="false">IF(A3554="","",IF(J3554="","",+J3554-H3554))</f>
        <v>#REF!</v>
      </c>
      <c r="G3554" s="662" t="e">
        <f aca="false">IF(A3554="","",IF(E3554="","",ROUND(+E3554*((1+B3554)^(1/12)-1),2)))</f>
        <v>#REF!</v>
      </c>
      <c r="H3554" s="662" t="e">
        <f aca="false">IF(A3554="","",IF(E3554="","",ROUND(+E3554*((1+D3554)^(1/12)-1),2)))</f>
        <v>#REF!</v>
      </c>
      <c r="I3554" s="662" t="e">
        <f aca="false">IF(A3554="","",+G3554-H3554)</f>
        <v>#REF!</v>
      </c>
      <c r="J3554" s="662" t="e">
        <f aca="false">IF(A3554="","",IF(#REF!="","",PMT((1+D3554)^(1/12)-1,(#REF!*12)-A3554+1,-E3554)))</f>
        <v>#REF!</v>
      </c>
    </row>
    <row r="3555" customFormat="false" ht="14.25" hidden="false" customHeight="false" outlineLevel="0" collapsed="false">
      <c r="A3555" s="660" t="e">
        <f aca="false">IF(A3554="","",IF(A3554=#REF!*12,"",+A3554+1))</f>
        <v>#REF!</v>
      </c>
      <c r="B3555" s="661" t="e">
        <f aca="false">IF(A3555="","",+B3554)</f>
        <v>#REF!</v>
      </c>
      <c r="C3555" s="661" t="e">
        <f aca="false">IF(A3555="","",IF(#REF!+'Plano Prestação Mensal Proposta'!A3555&gt;120,0,ROUND(IF(B3555&gt;0.045,(0.045*0.5),(0.5)*B3555),7)))</f>
        <v>#REF!</v>
      </c>
      <c r="D3555" s="661" t="e">
        <f aca="false">IF(A3555="","",+B3555-C3555)</f>
        <v>#REF!</v>
      </c>
      <c r="E3555" s="662" t="e">
        <f aca="false">IF(A3555="","",IF(F3554="","",+E3554-F3554))</f>
        <v>#REF!</v>
      </c>
      <c r="F3555" s="662" t="e">
        <f aca="false">IF(A3555="","",IF(J3555="","",+J3555-H3555))</f>
        <v>#REF!</v>
      </c>
      <c r="G3555" s="662" t="e">
        <f aca="false">IF(A3555="","",IF(E3555="","",ROUND(+E3555*((1+B3555)^(1/12)-1),2)))</f>
        <v>#REF!</v>
      </c>
      <c r="H3555" s="662" t="e">
        <f aca="false">IF(A3555="","",IF(E3555="","",ROUND(+E3555*((1+D3555)^(1/12)-1),2)))</f>
        <v>#REF!</v>
      </c>
      <c r="I3555" s="662" t="e">
        <f aca="false">IF(A3555="","",+G3555-H3555)</f>
        <v>#REF!</v>
      </c>
      <c r="J3555" s="662" t="e">
        <f aca="false">IF(A3555="","",IF(#REF!="","",PMT((1+D3555)^(1/12)-1,(#REF!*12)-A3555+1,-E3555)))</f>
        <v>#REF!</v>
      </c>
    </row>
    <row r="3556" customFormat="false" ht="14.25" hidden="false" customHeight="false" outlineLevel="0" collapsed="false">
      <c r="A3556" s="660" t="e">
        <f aca="false">IF(A3555="","",IF(A3555=#REF!*12,"",+A3555+1))</f>
        <v>#REF!</v>
      </c>
      <c r="B3556" s="661" t="e">
        <f aca="false">IF(A3556="","",+B3555)</f>
        <v>#REF!</v>
      </c>
      <c r="C3556" s="661" t="e">
        <f aca="false">IF(A3556="","",IF(#REF!+'Plano Prestação Mensal Proposta'!A3556&gt;120,0,ROUND(IF(B3556&gt;0.045,(0.045*0.5),(0.5)*B3556),7)))</f>
        <v>#REF!</v>
      </c>
      <c r="D3556" s="661" t="e">
        <f aca="false">IF(A3556="","",+B3556-C3556)</f>
        <v>#REF!</v>
      </c>
      <c r="E3556" s="662" t="e">
        <f aca="false">IF(A3556="","",IF(F3555="","",+E3555-F3555))</f>
        <v>#REF!</v>
      </c>
      <c r="F3556" s="662" t="e">
        <f aca="false">IF(A3556="","",IF(J3556="","",+J3556-H3556))</f>
        <v>#REF!</v>
      </c>
      <c r="G3556" s="662" t="e">
        <f aca="false">IF(A3556="","",IF(E3556="","",ROUND(+E3556*((1+B3556)^(1/12)-1),2)))</f>
        <v>#REF!</v>
      </c>
      <c r="H3556" s="662" t="e">
        <f aca="false">IF(A3556="","",IF(E3556="","",ROUND(+E3556*((1+D3556)^(1/12)-1),2)))</f>
        <v>#REF!</v>
      </c>
      <c r="I3556" s="662" t="e">
        <f aca="false">IF(A3556="","",+G3556-H3556)</f>
        <v>#REF!</v>
      </c>
      <c r="J3556" s="662" t="e">
        <f aca="false">IF(A3556="","",IF(#REF!="","",PMT((1+D3556)^(1/12)-1,(#REF!*12)-A3556+1,-E3556)))</f>
        <v>#REF!</v>
      </c>
    </row>
    <row r="3557" customFormat="false" ht="14.25" hidden="false" customHeight="false" outlineLevel="0" collapsed="false">
      <c r="A3557" s="660" t="e">
        <f aca="false">IF(A3556="","",IF(A3556=#REF!*12,"",+A3556+1))</f>
        <v>#REF!</v>
      </c>
      <c r="B3557" s="661" t="e">
        <f aca="false">IF(A3557="","",+B3556)</f>
        <v>#REF!</v>
      </c>
      <c r="C3557" s="661" t="e">
        <f aca="false">IF(A3557="","",IF(#REF!+'Plano Prestação Mensal Proposta'!A3557&gt;120,0,ROUND(IF(B3557&gt;0.045,(0.045*0.5),(0.5)*B3557),7)))</f>
        <v>#REF!</v>
      </c>
      <c r="D3557" s="661" t="e">
        <f aca="false">IF(A3557="","",+B3557-C3557)</f>
        <v>#REF!</v>
      </c>
      <c r="E3557" s="662" t="e">
        <f aca="false">IF(A3557="","",IF(F3556="","",+E3556-F3556))</f>
        <v>#REF!</v>
      </c>
      <c r="F3557" s="662" t="e">
        <f aca="false">IF(A3557="","",IF(J3557="","",+J3557-H3557))</f>
        <v>#REF!</v>
      </c>
      <c r="G3557" s="662" t="e">
        <f aca="false">IF(A3557="","",IF(E3557="","",ROUND(+E3557*((1+B3557)^(1/12)-1),2)))</f>
        <v>#REF!</v>
      </c>
      <c r="H3557" s="662" t="e">
        <f aca="false">IF(A3557="","",IF(E3557="","",ROUND(+E3557*((1+D3557)^(1/12)-1),2)))</f>
        <v>#REF!</v>
      </c>
      <c r="I3557" s="662" t="e">
        <f aca="false">IF(A3557="","",+G3557-H3557)</f>
        <v>#REF!</v>
      </c>
      <c r="J3557" s="662" t="e">
        <f aca="false">IF(A3557="","",IF(#REF!="","",PMT((1+D3557)^(1/12)-1,(#REF!*12)-A3557+1,-E3557)))</f>
        <v>#REF!</v>
      </c>
    </row>
    <row r="3558" customFormat="false" ht="14.25" hidden="false" customHeight="false" outlineLevel="0" collapsed="false">
      <c r="A3558" s="660" t="e">
        <f aca="false">IF(A3557="","",IF(A3557=#REF!*12,"",+A3557+1))</f>
        <v>#REF!</v>
      </c>
      <c r="B3558" s="661" t="e">
        <f aca="false">IF(A3558="","",+B3557)</f>
        <v>#REF!</v>
      </c>
      <c r="C3558" s="661" t="e">
        <f aca="false">IF(A3558="","",IF(#REF!+'Plano Prestação Mensal Proposta'!A3558&gt;120,0,ROUND(IF(B3558&gt;0.045,(0.045*0.5),(0.5)*B3558),7)))</f>
        <v>#REF!</v>
      </c>
      <c r="D3558" s="661" t="e">
        <f aca="false">IF(A3558="","",+B3558-C3558)</f>
        <v>#REF!</v>
      </c>
      <c r="E3558" s="662" t="e">
        <f aca="false">IF(A3558="","",IF(F3557="","",+E3557-F3557))</f>
        <v>#REF!</v>
      </c>
      <c r="F3558" s="662" t="e">
        <f aca="false">IF(A3558="","",IF(J3558="","",+J3558-H3558))</f>
        <v>#REF!</v>
      </c>
      <c r="G3558" s="662" t="e">
        <f aca="false">IF(A3558="","",IF(E3558="","",ROUND(+E3558*((1+B3558)^(1/12)-1),2)))</f>
        <v>#REF!</v>
      </c>
      <c r="H3558" s="662" t="e">
        <f aca="false">IF(A3558="","",IF(E3558="","",ROUND(+E3558*((1+D3558)^(1/12)-1),2)))</f>
        <v>#REF!</v>
      </c>
      <c r="I3558" s="662" t="e">
        <f aca="false">IF(A3558="","",+G3558-H3558)</f>
        <v>#REF!</v>
      </c>
      <c r="J3558" s="662" t="e">
        <f aca="false">IF(A3558="","",IF(#REF!="","",PMT((1+D3558)^(1/12)-1,(#REF!*12)-A3558+1,-E3558)))</f>
        <v>#REF!</v>
      </c>
    </row>
    <row r="3559" customFormat="false" ht="14.25" hidden="false" customHeight="false" outlineLevel="0" collapsed="false">
      <c r="A3559" s="660" t="e">
        <f aca="false">IF(A3558="","",IF(A3558=#REF!*12,"",+A3558+1))</f>
        <v>#REF!</v>
      </c>
      <c r="B3559" s="661" t="e">
        <f aca="false">IF(A3559="","",+B3558)</f>
        <v>#REF!</v>
      </c>
      <c r="C3559" s="661" t="e">
        <f aca="false">IF(A3559="","",IF(#REF!+'Plano Prestação Mensal Proposta'!A3559&gt;120,0,ROUND(IF(B3559&gt;0.045,(0.045*0.5),(0.5)*B3559),7)))</f>
        <v>#REF!</v>
      </c>
      <c r="D3559" s="661" t="e">
        <f aca="false">IF(A3559="","",+B3559-C3559)</f>
        <v>#REF!</v>
      </c>
      <c r="E3559" s="662" t="e">
        <f aca="false">IF(A3559="","",IF(F3558="","",+E3558-F3558))</f>
        <v>#REF!</v>
      </c>
      <c r="F3559" s="662" t="e">
        <f aca="false">IF(A3559="","",IF(J3559="","",+J3559-H3559))</f>
        <v>#REF!</v>
      </c>
      <c r="G3559" s="662" t="e">
        <f aca="false">IF(A3559="","",IF(E3559="","",ROUND(+E3559*((1+B3559)^(1/12)-1),2)))</f>
        <v>#REF!</v>
      </c>
      <c r="H3559" s="662" t="e">
        <f aca="false">IF(A3559="","",IF(E3559="","",ROUND(+E3559*((1+D3559)^(1/12)-1),2)))</f>
        <v>#REF!</v>
      </c>
      <c r="I3559" s="662" t="e">
        <f aca="false">IF(A3559="","",+G3559-H3559)</f>
        <v>#REF!</v>
      </c>
      <c r="J3559" s="662" t="e">
        <f aca="false">IF(A3559="","",IF(#REF!="","",PMT((1+D3559)^(1/12)-1,(#REF!*12)-A3559+1,-E3559)))</f>
        <v>#REF!</v>
      </c>
    </row>
    <row r="3560" customFormat="false" ht="14.25" hidden="false" customHeight="false" outlineLevel="0" collapsed="false">
      <c r="A3560" s="660" t="e">
        <f aca="false">IF(A3559="","",IF(A3559=#REF!*12,"",+A3559+1))</f>
        <v>#REF!</v>
      </c>
      <c r="B3560" s="661" t="e">
        <f aca="false">IF(A3560="","",+B3559)</f>
        <v>#REF!</v>
      </c>
      <c r="C3560" s="661" t="e">
        <f aca="false">IF(A3560="","",IF(#REF!+'Plano Prestação Mensal Proposta'!A3560&gt;120,0,ROUND(IF(B3560&gt;0.045,(0.045*0.5),(0.5)*B3560),7)))</f>
        <v>#REF!</v>
      </c>
      <c r="D3560" s="661" t="e">
        <f aca="false">IF(A3560="","",+B3560-C3560)</f>
        <v>#REF!</v>
      </c>
      <c r="E3560" s="662" t="e">
        <f aca="false">IF(A3560="","",IF(F3559="","",+E3559-F3559))</f>
        <v>#REF!</v>
      </c>
      <c r="F3560" s="662" t="e">
        <f aca="false">IF(A3560="","",IF(J3560="","",+J3560-H3560))</f>
        <v>#REF!</v>
      </c>
      <c r="G3560" s="662" t="e">
        <f aca="false">IF(A3560="","",IF(E3560="","",ROUND(+E3560*((1+B3560)^(1/12)-1),2)))</f>
        <v>#REF!</v>
      </c>
      <c r="H3560" s="662" t="e">
        <f aca="false">IF(A3560="","",IF(E3560="","",ROUND(+E3560*((1+D3560)^(1/12)-1),2)))</f>
        <v>#REF!</v>
      </c>
      <c r="I3560" s="662" t="e">
        <f aca="false">IF(A3560="","",+G3560-H3560)</f>
        <v>#REF!</v>
      </c>
      <c r="J3560" s="662" t="e">
        <f aca="false">IF(A3560="","",IF(#REF!="","",PMT((1+D3560)^(1/12)-1,(#REF!*12)-A3560+1,-E3560)))</f>
        <v>#REF!</v>
      </c>
    </row>
    <row r="3561" customFormat="false" ht="14.25" hidden="false" customHeight="false" outlineLevel="0" collapsed="false">
      <c r="A3561" s="660" t="e">
        <f aca="false">IF(A3560="","",IF(A3560=#REF!*12,"",+A3560+1))</f>
        <v>#REF!</v>
      </c>
      <c r="B3561" s="661" t="e">
        <f aca="false">IF(A3561="","",+B3560)</f>
        <v>#REF!</v>
      </c>
      <c r="C3561" s="661" t="e">
        <f aca="false">IF(A3561="","",IF(#REF!+'Plano Prestação Mensal Proposta'!A3561&gt;120,0,ROUND(IF(B3561&gt;0.045,(0.045*0.5),(0.5)*B3561),7)))</f>
        <v>#REF!</v>
      </c>
      <c r="D3561" s="661" t="e">
        <f aca="false">IF(A3561="","",+B3561-C3561)</f>
        <v>#REF!</v>
      </c>
      <c r="E3561" s="662" t="e">
        <f aca="false">IF(A3561="","",IF(F3560="","",+E3560-F3560))</f>
        <v>#REF!</v>
      </c>
      <c r="F3561" s="662" t="e">
        <f aca="false">IF(A3561="","",IF(J3561="","",+J3561-H3561))</f>
        <v>#REF!</v>
      </c>
      <c r="G3561" s="662" t="e">
        <f aca="false">IF(A3561="","",IF(E3561="","",ROUND(+E3561*((1+B3561)^(1/12)-1),2)))</f>
        <v>#REF!</v>
      </c>
      <c r="H3561" s="662" t="e">
        <f aca="false">IF(A3561="","",IF(E3561="","",ROUND(+E3561*((1+D3561)^(1/12)-1),2)))</f>
        <v>#REF!</v>
      </c>
      <c r="I3561" s="662" t="e">
        <f aca="false">IF(A3561="","",+G3561-H3561)</f>
        <v>#REF!</v>
      </c>
      <c r="J3561" s="662" t="e">
        <f aca="false">IF(A3561="","",IF(#REF!="","",PMT((1+D3561)^(1/12)-1,(#REF!*12)-A3561+1,-E3561)))</f>
        <v>#REF!</v>
      </c>
    </row>
    <row r="3562" customFormat="false" ht="14.25" hidden="false" customHeight="false" outlineLevel="0" collapsed="false">
      <c r="A3562" s="660" t="e">
        <f aca="false">IF(A3561="","",IF(A3561=#REF!*12,"",+A3561+1))</f>
        <v>#REF!</v>
      </c>
      <c r="B3562" s="661" t="e">
        <f aca="false">IF(A3562="","",+B3561)</f>
        <v>#REF!</v>
      </c>
      <c r="C3562" s="661" t="e">
        <f aca="false">IF(A3562="","",IF(#REF!+'Plano Prestação Mensal Proposta'!A3562&gt;120,0,ROUND(IF(B3562&gt;0.045,(0.045*0.5),(0.5)*B3562),7)))</f>
        <v>#REF!</v>
      </c>
      <c r="D3562" s="661" t="e">
        <f aca="false">IF(A3562="","",+B3562-C3562)</f>
        <v>#REF!</v>
      </c>
      <c r="E3562" s="662" t="e">
        <f aca="false">IF(A3562="","",IF(F3561="","",+E3561-F3561))</f>
        <v>#REF!</v>
      </c>
      <c r="F3562" s="662" t="e">
        <f aca="false">IF(A3562="","",IF(J3562="","",+J3562-H3562))</f>
        <v>#REF!</v>
      </c>
      <c r="G3562" s="662" t="e">
        <f aca="false">IF(A3562="","",IF(E3562="","",ROUND(+E3562*((1+B3562)^(1/12)-1),2)))</f>
        <v>#REF!</v>
      </c>
      <c r="H3562" s="662" t="e">
        <f aca="false">IF(A3562="","",IF(E3562="","",ROUND(+E3562*((1+D3562)^(1/12)-1),2)))</f>
        <v>#REF!</v>
      </c>
      <c r="I3562" s="662" t="e">
        <f aca="false">IF(A3562="","",+G3562-H3562)</f>
        <v>#REF!</v>
      </c>
      <c r="J3562" s="662" t="e">
        <f aca="false">IF(A3562="","",IF(#REF!="","",PMT((1+D3562)^(1/12)-1,(#REF!*12)-A3562+1,-E3562)))</f>
        <v>#REF!</v>
      </c>
    </row>
    <row r="3563" customFormat="false" ht="14.25" hidden="false" customHeight="false" outlineLevel="0" collapsed="false">
      <c r="A3563" s="660" t="e">
        <f aca="false">IF(A3562="","",IF(A3562=#REF!*12,"",+A3562+1))</f>
        <v>#REF!</v>
      </c>
      <c r="B3563" s="661" t="e">
        <f aca="false">IF(A3563="","",+B3562)</f>
        <v>#REF!</v>
      </c>
      <c r="C3563" s="661" t="e">
        <f aca="false">IF(A3563="","",IF(#REF!+'Plano Prestação Mensal Proposta'!A3563&gt;120,0,ROUND(IF(B3563&gt;0.045,(0.045*0.5),(0.5)*B3563),7)))</f>
        <v>#REF!</v>
      </c>
      <c r="D3563" s="661" t="e">
        <f aca="false">IF(A3563="","",+B3563-C3563)</f>
        <v>#REF!</v>
      </c>
      <c r="E3563" s="662" t="e">
        <f aca="false">IF(A3563="","",IF(F3562="","",+E3562-F3562))</f>
        <v>#REF!</v>
      </c>
      <c r="F3563" s="662" t="e">
        <f aca="false">IF(A3563="","",IF(J3563="","",+J3563-H3563))</f>
        <v>#REF!</v>
      </c>
      <c r="G3563" s="662" t="e">
        <f aca="false">IF(A3563="","",IF(E3563="","",ROUND(+E3563*((1+B3563)^(1/12)-1),2)))</f>
        <v>#REF!</v>
      </c>
      <c r="H3563" s="662" t="e">
        <f aca="false">IF(A3563="","",IF(E3563="","",ROUND(+E3563*((1+D3563)^(1/12)-1),2)))</f>
        <v>#REF!</v>
      </c>
      <c r="I3563" s="662" t="e">
        <f aca="false">IF(A3563="","",+G3563-H3563)</f>
        <v>#REF!</v>
      </c>
      <c r="J3563" s="662" t="e">
        <f aca="false">IF(A3563="","",IF(#REF!="","",PMT((1+D3563)^(1/12)-1,(#REF!*12)-A3563+1,-E3563)))</f>
        <v>#REF!</v>
      </c>
    </row>
    <row r="3564" customFormat="false" ht="14.25" hidden="false" customHeight="false" outlineLevel="0" collapsed="false">
      <c r="A3564" s="660" t="e">
        <f aca="false">IF(A3563="","",IF(A3563=#REF!*12,"",+A3563+1))</f>
        <v>#REF!</v>
      </c>
      <c r="B3564" s="661" t="e">
        <f aca="false">IF(A3564="","",+B3563)</f>
        <v>#REF!</v>
      </c>
      <c r="C3564" s="661" t="e">
        <f aca="false">IF(A3564="","",IF(#REF!+'Plano Prestação Mensal Proposta'!A3564&gt;120,0,ROUND(IF(B3564&gt;0.045,(0.045*0.5),(0.5)*B3564),7)))</f>
        <v>#REF!</v>
      </c>
      <c r="D3564" s="661" t="e">
        <f aca="false">IF(A3564="","",+B3564-C3564)</f>
        <v>#REF!</v>
      </c>
      <c r="E3564" s="662" t="e">
        <f aca="false">IF(A3564="","",IF(F3563="","",+E3563-F3563))</f>
        <v>#REF!</v>
      </c>
      <c r="F3564" s="662" t="e">
        <f aca="false">IF(A3564="","",IF(J3564="","",+J3564-H3564))</f>
        <v>#REF!</v>
      </c>
      <c r="G3564" s="662" t="e">
        <f aca="false">IF(A3564="","",IF(E3564="","",ROUND(+E3564*((1+B3564)^(1/12)-1),2)))</f>
        <v>#REF!</v>
      </c>
      <c r="H3564" s="662" t="e">
        <f aca="false">IF(A3564="","",IF(E3564="","",ROUND(+E3564*((1+D3564)^(1/12)-1),2)))</f>
        <v>#REF!</v>
      </c>
      <c r="I3564" s="662" t="e">
        <f aca="false">IF(A3564="","",+G3564-H3564)</f>
        <v>#REF!</v>
      </c>
      <c r="J3564" s="662" t="e">
        <f aca="false">IF(A3564="","",IF(#REF!="","",PMT((1+D3564)^(1/12)-1,(#REF!*12)-A3564+1,-E3564)))</f>
        <v>#REF!</v>
      </c>
    </row>
    <row r="3565" customFormat="false" ht="14.25" hidden="false" customHeight="false" outlineLevel="0" collapsed="false">
      <c r="A3565" s="660" t="e">
        <f aca="false">IF(A3564="","",IF(A3564=#REF!*12,"",+A3564+1))</f>
        <v>#REF!</v>
      </c>
      <c r="B3565" s="661" t="e">
        <f aca="false">IF(A3565="","",+B3564)</f>
        <v>#REF!</v>
      </c>
      <c r="C3565" s="661" t="e">
        <f aca="false">IF(A3565="","",IF(#REF!+'Plano Prestação Mensal Proposta'!A3565&gt;120,0,ROUND(IF(B3565&gt;0.045,(0.045*0.5),(0.5)*B3565),7)))</f>
        <v>#REF!</v>
      </c>
      <c r="D3565" s="661" t="e">
        <f aca="false">IF(A3565="","",+B3565-C3565)</f>
        <v>#REF!</v>
      </c>
      <c r="E3565" s="662" t="e">
        <f aca="false">IF(A3565="","",IF(F3564="","",+E3564-F3564))</f>
        <v>#REF!</v>
      </c>
      <c r="F3565" s="662" t="e">
        <f aca="false">IF(A3565="","",IF(J3565="","",+J3565-H3565))</f>
        <v>#REF!</v>
      </c>
      <c r="G3565" s="662" t="e">
        <f aca="false">IF(A3565="","",IF(E3565="","",ROUND(+E3565*((1+B3565)^(1/12)-1),2)))</f>
        <v>#REF!</v>
      </c>
      <c r="H3565" s="662" t="e">
        <f aca="false">IF(A3565="","",IF(E3565="","",ROUND(+E3565*((1+D3565)^(1/12)-1),2)))</f>
        <v>#REF!</v>
      </c>
      <c r="I3565" s="662" t="e">
        <f aca="false">IF(A3565="","",+G3565-H3565)</f>
        <v>#REF!</v>
      </c>
      <c r="J3565" s="662" t="e">
        <f aca="false">IF(A3565="","",IF(#REF!="","",PMT((1+D3565)^(1/12)-1,(#REF!*12)-A3565+1,-E3565)))</f>
        <v>#REF!</v>
      </c>
    </row>
    <row r="3566" customFormat="false" ht="14.25" hidden="false" customHeight="false" outlineLevel="0" collapsed="false">
      <c r="A3566" s="660" t="e">
        <f aca="false">IF(A3565="","",IF(A3565=#REF!*12,"",+A3565+1))</f>
        <v>#REF!</v>
      </c>
      <c r="B3566" s="661" t="e">
        <f aca="false">IF(A3566="","",+B3565)</f>
        <v>#REF!</v>
      </c>
      <c r="C3566" s="661" t="e">
        <f aca="false">IF(A3566="","",IF(#REF!+'Plano Prestação Mensal Proposta'!A3566&gt;120,0,ROUND(IF(B3566&gt;0.045,(0.045*0.5),(0.5)*B3566),7)))</f>
        <v>#REF!</v>
      </c>
      <c r="D3566" s="661" t="e">
        <f aca="false">IF(A3566="","",+B3566-C3566)</f>
        <v>#REF!</v>
      </c>
      <c r="E3566" s="662" t="e">
        <f aca="false">IF(A3566="","",IF(F3565="","",+E3565-F3565))</f>
        <v>#REF!</v>
      </c>
      <c r="F3566" s="662" t="e">
        <f aca="false">IF(A3566="","",IF(J3566="","",+J3566-H3566))</f>
        <v>#REF!</v>
      </c>
      <c r="G3566" s="662" t="e">
        <f aca="false">IF(A3566="","",IF(E3566="","",ROUND(+E3566*((1+B3566)^(1/12)-1),2)))</f>
        <v>#REF!</v>
      </c>
      <c r="H3566" s="662" t="e">
        <f aca="false">IF(A3566="","",IF(E3566="","",ROUND(+E3566*((1+D3566)^(1/12)-1),2)))</f>
        <v>#REF!</v>
      </c>
      <c r="I3566" s="662" t="e">
        <f aca="false">IF(A3566="","",+G3566-H3566)</f>
        <v>#REF!</v>
      </c>
      <c r="J3566" s="662" t="e">
        <f aca="false">IF(A3566="","",IF(#REF!="","",PMT((1+D3566)^(1/12)-1,(#REF!*12)-A3566+1,-E3566)))</f>
        <v>#REF!</v>
      </c>
    </row>
    <row r="3567" customFormat="false" ht="14.25" hidden="false" customHeight="false" outlineLevel="0" collapsed="false">
      <c r="A3567" s="660" t="e">
        <f aca="false">IF(A3566="","",IF(A3566=#REF!*12,"",+A3566+1))</f>
        <v>#REF!</v>
      </c>
      <c r="B3567" s="661" t="e">
        <f aca="false">IF(A3567="","",+B3566)</f>
        <v>#REF!</v>
      </c>
      <c r="C3567" s="661" t="e">
        <f aca="false">IF(A3567="","",IF(#REF!+'Plano Prestação Mensal Proposta'!A3567&gt;120,0,ROUND(IF(B3567&gt;0.045,(0.045*0.5),(0.5)*B3567),7)))</f>
        <v>#REF!</v>
      </c>
      <c r="D3567" s="661" t="e">
        <f aca="false">IF(A3567="","",+B3567-C3567)</f>
        <v>#REF!</v>
      </c>
      <c r="E3567" s="662" t="e">
        <f aca="false">IF(A3567="","",IF(F3566="","",+E3566-F3566))</f>
        <v>#REF!</v>
      </c>
      <c r="F3567" s="662" t="e">
        <f aca="false">IF(A3567="","",IF(J3567="","",+J3567-H3567))</f>
        <v>#REF!</v>
      </c>
      <c r="G3567" s="662" t="e">
        <f aca="false">IF(A3567="","",IF(E3567="","",ROUND(+E3567*((1+B3567)^(1/12)-1),2)))</f>
        <v>#REF!</v>
      </c>
      <c r="H3567" s="662" t="e">
        <f aca="false">IF(A3567="","",IF(E3567="","",ROUND(+E3567*((1+D3567)^(1/12)-1),2)))</f>
        <v>#REF!</v>
      </c>
      <c r="I3567" s="662" t="e">
        <f aca="false">IF(A3567="","",+G3567-H3567)</f>
        <v>#REF!</v>
      </c>
      <c r="J3567" s="662" t="e">
        <f aca="false">IF(A3567="","",IF(#REF!="","",PMT((1+D3567)^(1/12)-1,(#REF!*12)-A3567+1,-E3567)))</f>
        <v>#REF!</v>
      </c>
    </row>
    <row r="3568" customFormat="false" ht="14.25" hidden="false" customHeight="false" outlineLevel="0" collapsed="false">
      <c r="A3568" s="660" t="e">
        <f aca="false">IF(A3567="","",IF(A3567=#REF!*12,"",+A3567+1))</f>
        <v>#REF!</v>
      </c>
      <c r="B3568" s="661" t="e">
        <f aca="false">IF(A3568="","",+B3567)</f>
        <v>#REF!</v>
      </c>
      <c r="C3568" s="661" t="e">
        <f aca="false">IF(A3568="","",IF(#REF!+'Plano Prestação Mensal Proposta'!A3568&gt;120,0,ROUND(IF(B3568&gt;0.045,(0.045*0.5),(0.5)*B3568),7)))</f>
        <v>#REF!</v>
      </c>
      <c r="D3568" s="661" t="e">
        <f aca="false">IF(A3568="","",+B3568-C3568)</f>
        <v>#REF!</v>
      </c>
      <c r="E3568" s="662" t="e">
        <f aca="false">IF(A3568="","",IF(F3567="","",+E3567-F3567))</f>
        <v>#REF!</v>
      </c>
      <c r="F3568" s="662" t="e">
        <f aca="false">IF(A3568="","",IF(J3568="","",+J3568-H3568))</f>
        <v>#REF!</v>
      </c>
      <c r="G3568" s="662" t="e">
        <f aca="false">IF(A3568="","",IF(E3568="","",ROUND(+E3568*((1+B3568)^(1/12)-1),2)))</f>
        <v>#REF!</v>
      </c>
      <c r="H3568" s="662" t="e">
        <f aca="false">IF(A3568="","",IF(E3568="","",ROUND(+E3568*((1+D3568)^(1/12)-1),2)))</f>
        <v>#REF!</v>
      </c>
      <c r="I3568" s="662" t="e">
        <f aca="false">IF(A3568="","",+G3568-H3568)</f>
        <v>#REF!</v>
      </c>
      <c r="J3568" s="662" t="e">
        <f aca="false">IF(A3568="","",IF(#REF!="","",PMT((1+D3568)^(1/12)-1,(#REF!*12)-A3568+1,-E3568)))</f>
        <v>#REF!</v>
      </c>
    </row>
    <row r="3569" customFormat="false" ht="14.25" hidden="false" customHeight="false" outlineLevel="0" collapsed="false">
      <c r="A3569" s="660" t="e">
        <f aca="false">IF(A3568="","",IF(A3568=#REF!*12,"",+A3568+1))</f>
        <v>#REF!</v>
      </c>
      <c r="B3569" s="661" t="e">
        <f aca="false">IF(A3569="","",+B3568)</f>
        <v>#REF!</v>
      </c>
      <c r="C3569" s="661" t="e">
        <f aca="false">IF(A3569="","",IF(#REF!+'Plano Prestação Mensal Proposta'!A3569&gt;120,0,ROUND(IF(B3569&gt;0.045,(0.045*0.5),(0.5)*B3569),7)))</f>
        <v>#REF!</v>
      </c>
      <c r="D3569" s="661" t="e">
        <f aca="false">IF(A3569="","",+B3569-C3569)</f>
        <v>#REF!</v>
      </c>
      <c r="E3569" s="662" t="e">
        <f aca="false">IF(A3569="","",IF(F3568="","",+E3568-F3568))</f>
        <v>#REF!</v>
      </c>
      <c r="F3569" s="662" t="e">
        <f aca="false">IF(A3569="","",IF(J3569="","",+J3569-H3569))</f>
        <v>#REF!</v>
      </c>
      <c r="G3569" s="662" t="e">
        <f aca="false">IF(A3569="","",IF(E3569="","",ROUND(+E3569*((1+B3569)^(1/12)-1),2)))</f>
        <v>#REF!</v>
      </c>
      <c r="H3569" s="662" t="e">
        <f aca="false">IF(A3569="","",IF(E3569="","",ROUND(+E3569*((1+D3569)^(1/12)-1),2)))</f>
        <v>#REF!</v>
      </c>
      <c r="I3569" s="662" t="e">
        <f aca="false">IF(A3569="","",+G3569-H3569)</f>
        <v>#REF!</v>
      </c>
      <c r="J3569" s="662" t="e">
        <f aca="false">IF(A3569="","",IF(#REF!="","",PMT((1+D3569)^(1/12)-1,(#REF!*12)-A3569+1,-E3569)))</f>
        <v>#REF!</v>
      </c>
    </row>
    <row r="3570" customFormat="false" ht="14.25" hidden="false" customHeight="false" outlineLevel="0" collapsed="false">
      <c r="A3570" s="660" t="e">
        <f aca="false">IF(A3569="","",IF(A3569=#REF!*12,"",+A3569+1))</f>
        <v>#REF!</v>
      </c>
      <c r="B3570" s="661" t="e">
        <f aca="false">IF(A3570="","",+B3569)</f>
        <v>#REF!</v>
      </c>
      <c r="C3570" s="661" t="e">
        <f aca="false">IF(A3570="","",IF(#REF!+'Plano Prestação Mensal Proposta'!A3570&gt;120,0,ROUND(IF(B3570&gt;0.045,(0.045*0.5),(0.5)*B3570),7)))</f>
        <v>#REF!</v>
      </c>
      <c r="D3570" s="661" t="e">
        <f aca="false">IF(A3570="","",+B3570-C3570)</f>
        <v>#REF!</v>
      </c>
      <c r="E3570" s="662" t="e">
        <f aca="false">IF(A3570="","",IF(F3569="","",+E3569-F3569))</f>
        <v>#REF!</v>
      </c>
      <c r="F3570" s="662" t="e">
        <f aca="false">IF(A3570="","",IF(J3570="","",+J3570-H3570))</f>
        <v>#REF!</v>
      </c>
      <c r="G3570" s="662" t="e">
        <f aca="false">IF(A3570="","",IF(E3570="","",ROUND(+E3570*((1+B3570)^(1/12)-1),2)))</f>
        <v>#REF!</v>
      </c>
      <c r="H3570" s="662" t="e">
        <f aca="false">IF(A3570="","",IF(E3570="","",ROUND(+E3570*((1+D3570)^(1/12)-1),2)))</f>
        <v>#REF!</v>
      </c>
      <c r="I3570" s="662" t="e">
        <f aca="false">IF(A3570="","",+G3570-H3570)</f>
        <v>#REF!</v>
      </c>
      <c r="J3570" s="662" t="e">
        <f aca="false">IF(A3570="","",IF(#REF!="","",PMT((1+D3570)^(1/12)-1,(#REF!*12)-A3570+1,-E3570)))</f>
        <v>#REF!</v>
      </c>
    </row>
    <row r="3571" customFormat="false" ht="14.25" hidden="false" customHeight="false" outlineLevel="0" collapsed="false">
      <c r="A3571" s="660" t="e">
        <f aca="false">IF(A3570="","",IF(A3570=#REF!*12,"",+A3570+1))</f>
        <v>#REF!</v>
      </c>
      <c r="B3571" s="661" t="e">
        <f aca="false">IF(A3571="","",+B3570)</f>
        <v>#REF!</v>
      </c>
      <c r="C3571" s="661" t="e">
        <f aca="false">IF(A3571="","",IF(#REF!+'Plano Prestação Mensal Proposta'!A3571&gt;120,0,ROUND(IF(B3571&gt;0.045,(0.045*0.5),(0.5)*B3571),7)))</f>
        <v>#REF!</v>
      </c>
      <c r="D3571" s="661" t="e">
        <f aca="false">IF(A3571="","",+B3571-C3571)</f>
        <v>#REF!</v>
      </c>
      <c r="E3571" s="662" t="e">
        <f aca="false">IF(A3571="","",IF(F3570="","",+E3570-F3570))</f>
        <v>#REF!</v>
      </c>
      <c r="F3571" s="662" t="e">
        <f aca="false">IF(A3571="","",IF(J3571="","",+J3571-H3571))</f>
        <v>#REF!</v>
      </c>
      <c r="G3571" s="662" t="e">
        <f aca="false">IF(A3571="","",IF(E3571="","",ROUND(+E3571*((1+B3571)^(1/12)-1),2)))</f>
        <v>#REF!</v>
      </c>
      <c r="H3571" s="662" t="e">
        <f aca="false">IF(A3571="","",IF(E3571="","",ROUND(+E3571*((1+D3571)^(1/12)-1),2)))</f>
        <v>#REF!</v>
      </c>
      <c r="I3571" s="662" t="e">
        <f aca="false">IF(A3571="","",+G3571-H3571)</f>
        <v>#REF!</v>
      </c>
      <c r="J3571" s="662" t="e">
        <f aca="false">IF(A3571="","",IF(#REF!="","",PMT((1+D3571)^(1/12)-1,(#REF!*12)-A3571+1,-E3571)))</f>
        <v>#REF!</v>
      </c>
    </row>
    <row r="3572" customFormat="false" ht="14.25" hidden="false" customHeight="false" outlineLevel="0" collapsed="false">
      <c r="A3572" s="660" t="e">
        <f aca="false">IF(A3571="","",IF(A3571=#REF!*12,"",+A3571+1))</f>
        <v>#REF!</v>
      </c>
      <c r="B3572" s="661" t="e">
        <f aca="false">IF(A3572="","",+B3571)</f>
        <v>#REF!</v>
      </c>
      <c r="C3572" s="661" t="e">
        <f aca="false">IF(A3572="","",IF(#REF!+'Plano Prestação Mensal Proposta'!A3572&gt;120,0,ROUND(IF(B3572&gt;0.045,(0.045*0.5),(0.5)*B3572),7)))</f>
        <v>#REF!</v>
      </c>
      <c r="D3572" s="661" t="e">
        <f aca="false">IF(A3572="","",+B3572-C3572)</f>
        <v>#REF!</v>
      </c>
      <c r="E3572" s="662" t="e">
        <f aca="false">IF(A3572="","",IF(F3571="","",+E3571-F3571))</f>
        <v>#REF!</v>
      </c>
      <c r="F3572" s="662" t="e">
        <f aca="false">IF(A3572="","",IF(J3572="","",+J3572-H3572))</f>
        <v>#REF!</v>
      </c>
      <c r="G3572" s="662" t="e">
        <f aca="false">IF(A3572="","",IF(E3572="","",ROUND(+E3572*((1+B3572)^(1/12)-1),2)))</f>
        <v>#REF!</v>
      </c>
      <c r="H3572" s="662" t="e">
        <f aca="false">IF(A3572="","",IF(E3572="","",ROUND(+E3572*((1+D3572)^(1/12)-1),2)))</f>
        <v>#REF!</v>
      </c>
      <c r="I3572" s="662" t="e">
        <f aca="false">IF(A3572="","",+G3572-H3572)</f>
        <v>#REF!</v>
      </c>
      <c r="J3572" s="662" t="e">
        <f aca="false">IF(A3572="","",IF(#REF!="","",PMT((1+D3572)^(1/12)-1,(#REF!*12)-A3572+1,-E3572)))</f>
        <v>#REF!</v>
      </c>
    </row>
    <row r="3573" customFormat="false" ht="14.25" hidden="false" customHeight="false" outlineLevel="0" collapsed="false">
      <c r="A3573" s="660" t="e">
        <f aca="false">IF(A3572="","",IF(A3572=#REF!*12,"",+A3572+1))</f>
        <v>#REF!</v>
      </c>
      <c r="B3573" s="661" t="e">
        <f aca="false">IF(A3573="","",+B3572)</f>
        <v>#REF!</v>
      </c>
      <c r="C3573" s="661" t="e">
        <f aca="false">IF(A3573="","",IF(#REF!+'Plano Prestação Mensal Proposta'!A3573&gt;120,0,ROUND(IF(B3573&gt;0.045,(0.045*0.5),(0.5)*B3573),7)))</f>
        <v>#REF!</v>
      </c>
      <c r="D3573" s="661" t="e">
        <f aca="false">IF(A3573="","",+B3573-C3573)</f>
        <v>#REF!</v>
      </c>
      <c r="E3573" s="662" t="e">
        <f aca="false">IF(A3573="","",IF(F3572="","",+E3572-F3572))</f>
        <v>#REF!</v>
      </c>
      <c r="F3573" s="662" t="e">
        <f aca="false">IF(A3573="","",IF(J3573="","",+J3573-H3573))</f>
        <v>#REF!</v>
      </c>
      <c r="G3573" s="662" t="e">
        <f aca="false">IF(A3573="","",IF(E3573="","",ROUND(+E3573*((1+B3573)^(1/12)-1),2)))</f>
        <v>#REF!</v>
      </c>
      <c r="H3573" s="662" t="e">
        <f aca="false">IF(A3573="","",IF(E3573="","",ROUND(+E3573*((1+D3573)^(1/12)-1),2)))</f>
        <v>#REF!</v>
      </c>
      <c r="I3573" s="662" t="e">
        <f aca="false">IF(A3573="","",+G3573-H3573)</f>
        <v>#REF!</v>
      </c>
      <c r="J3573" s="662" t="e">
        <f aca="false">IF(A3573="","",IF(#REF!="","",PMT((1+D3573)^(1/12)-1,(#REF!*12)-A3573+1,-E3573)))</f>
        <v>#REF!</v>
      </c>
    </row>
    <row r="3574" customFormat="false" ht="14.25" hidden="false" customHeight="false" outlineLevel="0" collapsed="false">
      <c r="A3574" s="660" t="e">
        <f aca="false">IF(A3573="","",IF(A3573=#REF!*12,"",+A3573+1))</f>
        <v>#REF!</v>
      </c>
      <c r="B3574" s="661" t="e">
        <f aca="false">IF(A3574="","",+B3573)</f>
        <v>#REF!</v>
      </c>
      <c r="C3574" s="661" t="e">
        <f aca="false">IF(A3574="","",IF(#REF!+'Plano Prestação Mensal Proposta'!A3574&gt;120,0,ROUND(IF(B3574&gt;0.045,(0.045*0.5),(0.5)*B3574),7)))</f>
        <v>#REF!</v>
      </c>
      <c r="D3574" s="661" t="e">
        <f aca="false">IF(A3574="","",+B3574-C3574)</f>
        <v>#REF!</v>
      </c>
      <c r="E3574" s="662" t="e">
        <f aca="false">IF(A3574="","",IF(F3573="","",+E3573-F3573))</f>
        <v>#REF!</v>
      </c>
      <c r="F3574" s="662" t="e">
        <f aca="false">IF(A3574="","",IF(J3574="","",+J3574-H3574))</f>
        <v>#REF!</v>
      </c>
      <c r="G3574" s="662" t="e">
        <f aca="false">IF(A3574="","",IF(E3574="","",ROUND(+E3574*((1+B3574)^(1/12)-1),2)))</f>
        <v>#REF!</v>
      </c>
      <c r="H3574" s="662" t="e">
        <f aca="false">IF(A3574="","",IF(E3574="","",ROUND(+E3574*((1+D3574)^(1/12)-1),2)))</f>
        <v>#REF!</v>
      </c>
      <c r="I3574" s="662" t="e">
        <f aca="false">IF(A3574="","",+G3574-H3574)</f>
        <v>#REF!</v>
      </c>
      <c r="J3574" s="662" t="e">
        <f aca="false">IF(A3574="","",IF(#REF!="","",PMT((1+D3574)^(1/12)-1,(#REF!*12)-A3574+1,-E3574)))</f>
        <v>#REF!</v>
      </c>
    </row>
    <row r="3575" customFormat="false" ht="14.25" hidden="false" customHeight="false" outlineLevel="0" collapsed="false">
      <c r="A3575" s="660" t="e">
        <f aca="false">IF(A3574="","",IF(A3574=#REF!*12,"",+A3574+1))</f>
        <v>#REF!</v>
      </c>
      <c r="B3575" s="661" t="e">
        <f aca="false">IF(A3575="","",+B3574)</f>
        <v>#REF!</v>
      </c>
      <c r="C3575" s="661" t="e">
        <f aca="false">IF(A3575="","",IF(#REF!+'Plano Prestação Mensal Proposta'!A3575&gt;120,0,ROUND(IF(B3575&gt;0.045,(0.045*0.5),(0.5)*B3575),7)))</f>
        <v>#REF!</v>
      </c>
      <c r="D3575" s="661" t="e">
        <f aca="false">IF(A3575="","",+B3575-C3575)</f>
        <v>#REF!</v>
      </c>
      <c r="E3575" s="662" t="e">
        <f aca="false">IF(A3575="","",IF(F3574="","",+E3574-F3574))</f>
        <v>#REF!</v>
      </c>
      <c r="F3575" s="662" t="e">
        <f aca="false">IF(A3575="","",IF(J3575="","",+J3575-H3575))</f>
        <v>#REF!</v>
      </c>
      <c r="G3575" s="662" t="e">
        <f aca="false">IF(A3575="","",IF(E3575="","",ROUND(+E3575*((1+B3575)^(1/12)-1),2)))</f>
        <v>#REF!</v>
      </c>
      <c r="H3575" s="662" t="e">
        <f aca="false">IF(A3575="","",IF(E3575="","",ROUND(+E3575*((1+D3575)^(1/12)-1),2)))</f>
        <v>#REF!</v>
      </c>
      <c r="I3575" s="662" t="e">
        <f aca="false">IF(A3575="","",+G3575-H3575)</f>
        <v>#REF!</v>
      </c>
      <c r="J3575" s="662" t="e">
        <f aca="false">IF(A3575="","",IF(#REF!="","",PMT((1+D3575)^(1/12)-1,(#REF!*12)-A3575+1,-E3575)))</f>
        <v>#REF!</v>
      </c>
    </row>
    <row r="3576" customFormat="false" ht="14.25" hidden="false" customHeight="false" outlineLevel="0" collapsed="false">
      <c r="A3576" s="660" t="e">
        <f aca="false">IF(A3575="","",IF(A3575=#REF!*12,"",+A3575+1))</f>
        <v>#REF!</v>
      </c>
      <c r="B3576" s="661" t="e">
        <f aca="false">IF(A3576="","",+B3575)</f>
        <v>#REF!</v>
      </c>
      <c r="C3576" s="661" t="e">
        <f aca="false">IF(A3576="","",IF(#REF!+'Plano Prestação Mensal Proposta'!A3576&gt;120,0,ROUND(IF(B3576&gt;0.045,(0.045*0.5),(0.5)*B3576),7)))</f>
        <v>#REF!</v>
      </c>
      <c r="D3576" s="661" t="e">
        <f aca="false">IF(A3576="","",+B3576-C3576)</f>
        <v>#REF!</v>
      </c>
      <c r="E3576" s="662" t="e">
        <f aca="false">IF(A3576="","",IF(F3575="","",+E3575-F3575))</f>
        <v>#REF!</v>
      </c>
      <c r="F3576" s="662" t="e">
        <f aca="false">IF(A3576="","",IF(J3576="","",+J3576-H3576))</f>
        <v>#REF!</v>
      </c>
      <c r="G3576" s="662" t="e">
        <f aca="false">IF(A3576="","",IF(E3576="","",ROUND(+E3576*((1+B3576)^(1/12)-1),2)))</f>
        <v>#REF!</v>
      </c>
      <c r="H3576" s="662" t="e">
        <f aca="false">IF(A3576="","",IF(E3576="","",ROUND(+E3576*((1+D3576)^(1/12)-1),2)))</f>
        <v>#REF!</v>
      </c>
      <c r="I3576" s="662" t="e">
        <f aca="false">IF(A3576="","",+G3576-H3576)</f>
        <v>#REF!</v>
      </c>
      <c r="J3576" s="662" t="e">
        <f aca="false">IF(A3576="","",IF(#REF!="","",PMT((1+D3576)^(1/12)-1,(#REF!*12)-A3576+1,-E3576)))</f>
        <v>#REF!</v>
      </c>
    </row>
    <row r="3577" customFormat="false" ht="14.25" hidden="false" customHeight="false" outlineLevel="0" collapsed="false">
      <c r="A3577" s="660" t="e">
        <f aca="false">IF(A3576="","",IF(A3576=#REF!*12,"",+A3576+1))</f>
        <v>#REF!</v>
      </c>
      <c r="B3577" s="661" t="e">
        <f aca="false">IF(A3577="","",+B3576)</f>
        <v>#REF!</v>
      </c>
      <c r="C3577" s="661" t="e">
        <f aca="false">IF(A3577="","",IF(#REF!+'Plano Prestação Mensal Proposta'!A3577&gt;120,0,ROUND(IF(B3577&gt;0.045,(0.045*0.5),(0.5)*B3577),7)))</f>
        <v>#REF!</v>
      </c>
      <c r="D3577" s="661" t="e">
        <f aca="false">IF(A3577="","",+B3577-C3577)</f>
        <v>#REF!</v>
      </c>
      <c r="E3577" s="662" t="e">
        <f aca="false">IF(A3577="","",IF(F3576="","",+E3576-F3576))</f>
        <v>#REF!</v>
      </c>
      <c r="F3577" s="662" t="e">
        <f aca="false">IF(A3577="","",IF(J3577="","",+J3577-H3577))</f>
        <v>#REF!</v>
      </c>
      <c r="G3577" s="662" t="e">
        <f aca="false">IF(A3577="","",IF(E3577="","",ROUND(+E3577*((1+B3577)^(1/12)-1),2)))</f>
        <v>#REF!</v>
      </c>
      <c r="H3577" s="662" t="e">
        <f aca="false">IF(A3577="","",IF(E3577="","",ROUND(+E3577*((1+D3577)^(1/12)-1),2)))</f>
        <v>#REF!</v>
      </c>
      <c r="I3577" s="662" t="e">
        <f aca="false">IF(A3577="","",+G3577-H3577)</f>
        <v>#REF!</v>
      </c>
      <c r="J3577" s="662" t="e">
        <f aca="false">IF(A3577="","",IF(#REF!="","",PMT((1+D3577)^(1/12)-1,(#REF!*12)-A3577+1,-E3577)))</f>
        <v>#REF!</v>
      </c>
    </row>
    <row r="3578" customFormat="false" ht="14.25" hidden="false" customHeight="false" outlineLevel="0" collapsed="false">
      <c r="A3578" s="660" t="e">
        <f aca="false">IF(A3577="","",IF(A3577=#REF!*12,"",+A3577+1))</f>
        <v>#REF!</v>
      </c>
      <c r="B3578" s="661" t="e">
        <f aca="false">IF(A3578="","",+B3577)</f>
        <v>#REF!</v>
      </c>
      <c r="C3578" s="661" t="e">
        <f aca="false">IF(A3578="","",IF(#REF!+'Plano Prestação Mensal Proposta'!A3578&gt;120,0,ROUND(IF(B3578&gt;0.045,(0.045*0.5),(0.5)*B3578),7)))</f>
        <v>#REF!</v>
      </c>
      <c r="D3578" s="661" t="e">
        <f aca="false">IF(A3578="","",+B3578-C3578)</f>
        <v>#REF!</v>
      </c>
      <c r="E3578" s="662" t="e">
        <f aca="false">IF(A3578="","",IF(F3577="","",+E3577-F3577))</f>
        <v>#REF!</v>
      </c>
      <c r="F3578" s="662" t="e">
        <f aca="false">IF(A3578="","",IF(J3578="","",+J3578-H3578))</f>
        <v>#REF!</v>
      </c>
      <c r="G3578" s="662" t="e">
        <f aca="false">IF(A3578="","",IF(E3578="","",ROUND(+E3578*((1+B3578)^(1/12)-1),2)))</f>
        <v>#REF!</v>
      </c>
      <c r="H3578" s="662" t="e">
        <f aca="false">IF(A3578="","",IF(E3578="","",ROUND(+E3578*((1+D3578)^(1/12)-1),2)))</f>
        <v>#REF!</v>
      </c>
      <c r="I3578" s="662" t="e">
        <f aca="false">IF(A3578="","",+G3578-H3578)</f>
        <v>#REF!</v>
      </c>
      <c r="J3578" s="662" t="e">
        <f aca="false">IF(A3578="","",IF(#REF!="","",PMT((1+D3578)^(1/12)-1,(#REF!*12)-A3578+1,-E3578)))</f>
        <v>#REF!</v>
      </c>
    </row>
    <row r="3579" customFormat="false" ht="14.25" hidden="false" customHeight="false" outlineLevel="0" collapsed="false">
      <c r="A3579" s="660" t="e">
        <f aca="false">IF(A3578="","",IF(A3578=#REF!*12,"",+A3578+1))</f>
        <v>#REF!</v>
      </c>
      <c r="B3579" s="661" t="e">
        <f aca="false">IF(A3579="","",+B3578)</f>
        <v>#REF!</v>
      </c>
      <c r="C3579" s="661" t="e">
        <f aca="false">IF(A3579="","",IF(#REF!+'Plano Prestação Mensal Proposta'!A3579&gt;120,0,ROUND(IF(B3579&gt;0.045,(0.045*0.5),(0.5)*B3579),7)))</f>
        <v>#REF!</v>
      </c>
      <c r="D3579" s="661" t="e">
        <f aca="false">IF(A3579="","",+B3579-C3579)</f>
        <v>#REF!</v>
      </c>
      <c r="E3579" s="662" t="e">
        <f aca="false">IF(A3579="","",IF(F3578="","",+E3578-F3578))</f>
        <v>#REF!</v>
      </c>
      <c r="F3579" s="662" t="e">
        <f aca="false">IF(A3579="","",IF(J3579="","",+J3579-H3579))</f>
        <v>#REF!</v>
      </c>
      <c r="G3579" s="662" t="e">
        <f aca="false">IF(A3579="","",IF(E3579="","",ROUND(+E3579*((1+B3579)^(1/12)-1),2)))</f>
        <v>#REF!</v>
      </c>
      <c r="H3579" s="662" t="e">
        <f aca="false">IF(A3579="","",IF(E3579="","",ROUND(+E3579*((1+D3579)^(1/12)-1),2)))</f>
        <v>#REF!</v>
      </c>
      <c r="I3579" s="662" t="e">
        <f aca="false">IF(A3579="","",+G3579-H3579)</f>
        <v>#REF!</v>
      </c>
      <c r="J3579" s="662" t="e">
        <f aca="false">IF(A3579="","",IF(#REF!="","",PMT((1+D3579)^(1/12)-1,(#REF!*12)-A3579+1,-E3579)))</f>
        <v>#REF!</v>
      </c>
    </row>
    <row r="3580" customFormat="false" ht="14.25" hidden="false" customHeight="false" outlineLevel="0" collapsed="false">
      <c r="A3580" s="660" t="e">
        <f aca="false">IF(A3579="","",IF(A3579=#REF!*12,"",+A3579+1))</f>
        <v>#REF!</v>
      </c>
      <c r="B3580" s="661" t="e">
        <f aca="false">IF(A3580="","",+B3579)</f>
        <v>#REF!</v>
      </c>
      <c r="C3580" s="661" t="e">
        <f aca="false">IF(A3580="","",IF(#REF!+'Plano Prestação Mensal Proposta'!A3580&gt;120,0,ROUND(IF(B3580&gt;0.045,(0.045*0.5),(0.5)*B3580),7)))</f>
        <v>#REF!</v>
      </c>
      <c r="D3580" s="661" t="e">
        <f aca="false">IF(A3580="","",+B3580-C3580)</f>
        <v>#REF!</v>
      </c>
      <c r="E3580" s="662" t="e">
        <f aca="false">IF(A3580="","",IF(F3579="","",+E3579-F3579))</f>
        <v>#REF!</v>
      </c>
      <c r="F3580" s="662" t="e">
        <f aca="false">IF(A3580="","",IF(J3580="","",+J3580-H3580))</f>
        <v>#REF!</v>
      </c>
      <c r="G3580" s="662" t="e">
        <f aca="false">IF(A3580="","",IF(E3580="","",ROUND(+E3580*((1+B3580)^(1/12)-1),2)))</f>
        <v>#REF!</v>
      </c>
      <c r="H3580" s="662" t="e">
        <f aca="false">IF(A3580="","",IF(E3580="","",ROUND(+E3580*((1+D3580)^(1/12)-1),2)))</f>
        <v>#REF!</v>
      </c>
      <c r="I3580" s="662" t="e">
        <f aca="false">IF(A3580="","",+G3580-H3580)</f>
        <v>#REF!</v>
      </c>
      <c r="J3580" s="662" t="e">
        <f aca="false">IF(A3580="","",IF(#REF!="","",PMT((1+D3580)^(1/12)-1,(#REF!*12)-A3580+1,-E3580)))</f>
        <v>#REF!</v>
      </c>
    </row>
    <row r="3581" customFormat="false" ht="14.25" hidden="false" customHeight="false" outlineLevel="0" collapsed="false">
      <c r="A3581" s="660" t="e">
        <f aca="false">IF(A3580="","",IF(A3580=#REF!*12,"",+A3580+1))</f>
        <v>#REF!</v>
      </c>
      <c r="B3581" s="661" t="e">
        <f aca="false">IF(A3581="","",+B3580)</f>
        <v>#REF!</v>
      </c>
      <c r="C3581" s="661" t="e">
        <f aca="false">IF(A3581="","",IF(#REF!+'Plano Prestação Mensal Proposta'!A3581&gt;120,0,ROUND(IF(B3581&gt;0.045,(0.045*0.5),(0.5)*B3581),7)))</f>
        <v>#REF!</v>
      </c>
      <c r="D3581" s="661" t="e">
        <f aca="false">IF(A3581="","",+B3581-C3581)</f>
        <v>#REF!</v>
      </c>
      <c r="E3581" s="662" t="e">
        <f aca="false">IF(A3581="","",IF(F3580="","",+E3580-F3580))</f>
        <v>#REF!</v>
      </c>
      <c r="F3581" s="662" t="e">
        <f aca="false">IF(A3581="","",IF(J3581="","",+J3581-H3581))</f>
        <v>#REF!</v>
      </c>
      <c r="G3581" s="662" t="e">
        <f aca="false">IF(A3581="","",IF(E3581="","",ROUND(+E3581*((1+B3581)^(1/12)-1),2)))</f>
        <v>#REF!</v>
      </c>
      <c r="H3581" s="662" t="e">
        <f aca="false">IF(A3581="","",IF(E3581="","",ROUND(+E3581*((1+D3581)^(1/12)-1),2)))</f>
        <v>#REF!</v>
      </c>
      <c r="I3581" s="662" t="e">
        <f aca="false">IF(A3581="","",+G3581-H3581)</f>
        <v>#REF!</v>
      </c>
      <c r="J3581" s="662" t="e">
        <f aca="false">IF(A3581="","",IF(#REF!="","",PMT((1+D3581)^(1/12)-1,(#REF!*12)-A3581+1,-E3581)))</f>
        <v>#REF!</v>
      </c>
    </row>
    <row r="3582" customFormat="false" ht="14.25" hidden="false" customHeight="false" outlineLevel="0" collapsed="false">
      <c r="A3582" s="660" t="e">
        <f aca="false">IF(A3581="","",IF(A3581=#REF!*12,"",+A3581+1))</f>
        <v>#REF!</v>
      </c>
      <c r="B3582" s="661" t="e">
        <f aca="false">IF(A3582="","",+B3581)</f>
        <v>#REF!</v>
      </c>
      <c r="C3582" s="661" t="e">
        <f aca="false">IF(A3582="","",IF(#REF!+'Plano Prestação Mensal Proposta'!A3582&gt;120,0,ROUND(IF(B3582&gt;0.045,(0.045*0.5),(0.5)*B3582),7)))</f>
        <v>#REF!</v>
      </c>
      <c r="D3582" s="661" t="e">
        <f aca="false">IF(A3582="","",+B3582-C3582)</f>
        <v>#REF!</v>
      </c>
      <c r="E3582" s="662" t="e">
        <f aca="false">IF(A3582="","",IF(F3581="","",+E3581-F3581))</f>
        <v>#REF!</v>
      </c>
      <c r="F3582" s="662" t="e">
        <f aca="false">IF(A3582="","",IF(J3582="","",+J3582-H3582))</f>
        <v>#REF!</v>
      </c>
      <c r="G3582" s="662" t="e">
        <f aca="false">IF(A3582="","",IF(E3582="","",ROUND(+E3582*((1+B3582)^(1/12)-1),2)))</f>
        <v>#REF!</v>
      </c>
      <c r="H3582" s="662" t="e">
        <f aca="false">IF(A3582="","",IF(E3582="","",ROUND(+E3582*((1+D3582)^(1/12)-1),2)))</f>
        <v>#REF!</v>
      </c>
      <c r="I3582" s="662" t="e">
        <f aca="false">IF(A3582="","",+G3582-H3582)</f>
        <v>#REF!</v>
      </c>
      <c r="J3582" s="662" t="e">
        <f aca="false">IF(A3582="","",IF(#REF!="","",PMT((1+D3582)^(1/12)-1,(#REF!*12)-A3582+1,-E3582)))</f>
        <v>#REF!</v>
      </c>
    </row>
    <row r="3583" customFormat="false" ht="14.25" hidden="false" customHeight="false" outlineLevel="0" collapsed="false">
      <c r="A3583" s="660" t="e">
        <f aca="false">IF(A3582="","",IF(A3582=#REF!*12,"",+A3582+1))</f>
        <v>#REF!</v>
      </c>
      <c r="B3583" s="661" t="e">
        <f aca="false">IF(A3583="","",+B3582)</f>
        <v>#REF!</v>
      </c>
      <c r="C3583" s="661" t="e">
        <f aca="false">IF(A3583="","",IF(#REF!+'Plano Prestação Mensal Proposta'!A3583&gt;120,0,ROUND(IF(B3583&gt;0.045,(0.045*0.5),(0.5)*B3583),7)))</f>
        <v>#REF!</v>
      </c>
      <c r="D3583" s="661" t="e">
        <f aca="false">IF(A3583="","",+B3583-C3583)</f>
        <v>#REF!</v>
      </c>
      <c r="E3583" s="662" t="e">
        <f aca="false">IF(A3583="","",IF(F3582="","",+E3582-F3582))</f>
        <v>#REF!</v>
      </c>
      <c r="F3583" s="662" t="e">
        <f aca="false">IF(A3583="","",IF(J3583="","",+J3583-H3583))</f>
        <v>#REF!</v>
      </c>
      <c r="G3583" s="662" t="e">
        <f aca="false">IF(A3583="","",IF(E3583="","",ROUND(+E3583*((1+B3583)^(1/12)-1),2)))</f>
        <v>#REF!</v>
      </c>
      <c r="H3583" s="662" t="e">
        <f aca="false">IF(A3583="","",IF(E3583="","",ROUND(+E3583*((1+D3583)^(1/12)-1),2)))</f>
        <v>#REF!</v>
      </c>
      <c r="I3583" s="662" t="e">
        <f aca="false">IF(A3583="","",+G3583-H3583)</f>
        <v>#REF!</v>
      </c>
      <c r="J3583" s="662" t="e">
        <f aca="false">IF(A3583="","",IF(#REF!="","",PMT((1+D3583)^(1/12)-1,(#REF!*12)-A3583+1,-E3583)))</f>
        <v>#REF!</v>
      </c>
    </row>
    <row r="3584" customFormat="false" ht="14.25" hidden="false" customHeight="false" outlineLevel="0" collapsed="false">
      <c r="A3584" s="660" t="e">
        <f aca="false">IF(A3583="","",IF(A3583=#REF!*12,"",+A3583+1))</f>
        <v>#REF!</v>
      </c>
      <c r="B3584" s="661" t="e">
        <f aca="false">IF(A3584="","",+B3583)</f>
        <v>#REF!</v>
      </c>
      <c r="C3584" s="661" t="e">
        <f aca="false">IF(A3584="","",IF(#REF!+'Plano Prestação Mensal Proposta'!A3584&gt;120,0,ROUND(IF(B3584&gt;0.045,(0.045*0.5),(0.5)*B3584),7)))</f>
        <v>#REF!</v>
      </c>
      <c r="D3584" s="661" t="e">
        <f aca="false">IF(A3584="","",+B3584-C3584)</f>
        <v>#REF!</v>
      </c>
      <c r="E3584" s="662" t="e">
        <f aca="false">IF(A3584="","",IF(F3583="","",+E3583-F3583))</f>
        <v>#REF!</v>
      </c>
      <c r="F3584" s="662" t="e">
        <f aca="false">IF(A3584="","",IF(J3584="","",+J3584-H3584))</f>
        <v>#REF!</v>
      </c>
      <c r="G3584" s="662" t="e">
        <f aca="false">IF(A3584="","",IF(E3584="","",ROUND(+E3584*((1+B3584)^(1/12)-1),2)))</f>
        <v>#REF!</v>
      </c>
      <c r="H3584" s="662" t="e">
        <f aca="false">IF(A3584="","",IF(E3584="","",ROUND(+E3584*((1+D3584)^(1/12)-1),2)))</f>
        <v>#REF!</v>
      </c>
      <c r="I3584" s="662" t="e">
        <f aca="false">IF(A3584="","",+G3584-H3584)</f>
        <v>#REF!</v>
      </c>
      <c r="J3584" s="662" t="e">
        <f aca="false">IF(A3584="","",IF(#REF!="","",PMT((1+D3584)^(1/12)-1,(#REF!*12)-A3584+1,-E3584)))</f>
        <v>#REF!</v>
      </c>
    </row>
    <row r="3585" customFormat="false" ht="14.25" hidden="false" customHeight="false" outlineLevel="0" collapsed="false">
      <c r="A3585" s="660" t="e">
        <f aca="false">IF(A3584="","",IF(A3584=#REF!*12,"",+A3584+1))</f>
        <v>#REF!</v>
      </c>
      <c r="B3585" s="661" t="e">
        <f aca="false">IF(A3585="","",+B3584)</f>
        <v>#REF!</v>
      </c>
      <c r="C3585" s="661" t="e">
        <f aca="false">IF(A3585="","",IF(#REF!+'Plano Prestação Mensal Proposta'!A3585&gt;120,0,ROUND(IF(B3585&gt;0.045,(0.045*0.5),(0.5)*B3585),7)))</f>
        <v>#REF!</v>
      </c>
      <c r="D3585" s="661" t="e">
        <f aca="false">IF(A3585="","",+B3585-C3585)</f>
        <v>#REF!</v>
      </c>
      <c r="E3585" s="662" t="e">
        <f aca="false">IF(A3585="","",IF(F3584="","",+E3584-F3584))</f>
        <v>#REF!</v>
      </c>
      <c r="F3585" s="662" t="e">
        <f aca="false">IF(A3585="","",IF(J3585="","",+J3585-H3585))</f>
        <v>#REF!</v>
      </c>
      <c r="G3585" s="662" t="e">
        <f aca="false">IF(A3585="","",IF(E3585="","",ROUND(+E3585*((1+B3585)^(1/12)-1),2)))</f>
        <v>#REF!</v>
      </c>
      <c r="H3585" s="662" t="e">
        <f aca="false">IF(A3585="","",IF(E3585="","",ROUND(+E3585*((1+D3585)^(1/12)-1),2)))</f>
        <v>#REF!</v>
      </c>
      <c r="I3585" s="662" t="e">
        <f aca="false">IF(A3585="","",+G3585-H3585)</f>
        <v>#REF!</v>
      </c>
      <c r="J3585" s="662" t="e">
        <f aca="false">IF(A3585="","",IF(#REF!="","",PMT((1+D3585)^(1/12)-1,(#REF!*12)-A3585+1,-E3585)))</f>
        <v>#REF!</v>
      </c>
    </row>
    <row r="3586" customFormat="false" ht="14.25" hidden="false" customHeight="false" outlineLevel="0" collapsed="false">
      <c r="A3586" s="660" t="e">
        <f aca="false">IF(A3585="","",IF(A3585=#REF!*12,"",+A3585+1))</f>
        <v>#REF!</v>
      </c>
      <c r="B3586" s="661" t="e">
        <f aca="false">IF(A3586="","",+B3585)</f>
        <v>#REF!</v>
      </c>
      <c r="C3586" s="661" t="e">
        <f aca="false">IF(A3586="","",IF(#REF!+'Plano Prestação Mensal Proposta'!A3586&gt;120,0,ROUND(IF(B3586&gt;0.045,(0.045*0.5),(0.5)*B3586),7)))</f>
        <v>#REF!</v>
      </c>
      <c r="D3586" s="661" t="e">
        <f aca="false">IF(A3586="","",+B3586-C3586)</f>
        <v>#REF!</v>
      </c>
      <c r="E3586" s="662" t="e">
        <f aca="false">IF(A3586="","",IF(F3585="","",+E3585-F3585))</f>
        <v>#REF!</v>
      </c>
      <c r="F3586" s="662" t="e">
        <f aca="false">IF(A3586="","",IF(J3586="","",+J3586-H3586))</f>
        <v>#REF!</v>
      </c>
      <c r="G3586" s="662" t="e">
        <f aca="false">IF(A3586="","",IF(E3586="","",ROUND(+E3586*((1+B3586)^(1/12)-1),2)))</f>
        <v>#REF!</v>
      </c>
      <c r="H3586" s="662" t="e">
        <f aca="false">IF(A3586="","",IF(E3586="","",ROUND(+E3586*((1+D3586)^(1/12)-1),2)))</f>
        <v>#REF!</v>
      </c>
      <c r="I3586" s="662" t="e">
        <f aca="false">IF(A3586="","",+G3586-H3586)</f>
        <v>#REF!</v>
      </c>
      <c r="J3586" s="662" t="e">
        <f aca="false">IF(A3586="","",IF(#REF!="","",PMT((1+D3586)^(1/12)-1,(#REF!*12)-A3586+1,-E3586)))</f>
        <v>#REF!</v>
      </c>
    </row>
    <row r="3587" customFormat="false" ht="14.25" hidden="false" customHeight="false" outlineLevel="0" collapsed="false">
      <c r="A3587" s="660" t="e">
        <f aca="false">IF(A3586="","",IF(A3586=#REF!*12,"",+A3586+1))</f>
        <v>#REF!</v>
      </c>
      <c r="B3587" s="661" t="e">
        <f aca="false">IF(A3587="","",+B3586)</f>
        <v>#REF!</v>
      </c>
      <c r="C3587" s="661" t="e">
        <f aca="false">IF(A3587="","",IF(#REF!+'Plano Prestação Mensal Proposta'!A3587&gt;120,0,ROUND(IF(B3587&gt;0.045,(0.045*0.5),(0.5)*B3587),7)))</f>
        <v>#REF!</v>
      </c>
      <c r="D3587" s="661" t="e">
        <f aca="false">IF(A3587="","",+B3587-C3587)</f>
        <v>#REF!</v>
      </c>
      <c r="E3587" s="662" t="e">
        <f aca="false">IF(A3587="","",IF(F3586="","",+E3586-F3586))</f>
        <v>#REF!</v>
      </c>
      <c r="F3587" s="662" t="e">
        <f aca="false">IF(A3587="","",IF(J3587="","",+J3587-H3587))</f>
        <v>#REF!</v>
      </c>
      <c r="G3587" s="662" t="e">
        <f aca="false">IF(A3587="","",IF(E3587="","",ROUND(+E3587*((1+B3587)^(1/12)-1),2)))</f>
        <v>#REF!</v>
      </c>
      <c r="H3587" s="662" t="e">
        <f aca="false">IF(A3587="","",IF(E3587="","",ROUND(+E3587*((1+D3587)^(1/12)-1),2)))</f>
        <v>#REF!</v>
      </c>
      <c r="I3587" s="662" t="e">
        <f aca="false">IF(A3587="","",+G3587-H3587)</f>
        <v>#REF!</v>
      </c>
      <c r="J3587" s="662" t="e">
        <f aca="false">IF(A3587="","",IF(#REF!="","",PMT((1+D3587)^(1/12)-1,(#REF!*12)-A3587+1,-E3587)))</f>
        <v>#REF!</v>
      </c>
    </row>
    <row r="3588" customFormat="false" ht="14.25" hidden="false" customHeight="false" outlineLevel="0" collapsed="false">
      <c r="A3588" s="660" t="e">
        <f aca="false">IF(A3587="","",IF(A3587=#REF!*12,"",+A3587+1))</f>
        <v>#REF!</v>
      </c>
      <c r="B3588" s="661" t="e">
        <f aca="false">IF(A3588="","",+B3587)</f>
        <v>#REF!</v>
      </c>
      <c r="C3588" s="661" t="e">
        <f aca="false">IF(A3588="","",IF(#REF!+'Plano Prestação Mensal Proposta'!A3588&gt;120,0,ROUND(IF(B3588&gt;0.045,(0.045*0.5),(0.5)*B3588),7)))</f>
        <v>#REF!</v>
      </c>
      <c r="D3588" s="661" t="e">
        <f aca="false">IF(A3588="","",+B3588-C3588)</f>
        <v>#REF!</v>
      </c>
      <c r="E3588" s="662" t="e">
        <f aca="false">IF(A3588="","",IF(F3587="","",+E3587-F3587))</f>
        <v>#REF!</v>
      </c>
      <c r="F3588" s="662" t="e">
        <f aca="false">IF(A3588="","",IF(J3588="","",+J3588-H3588))</f>
        <v>#REF!</v>
      </c>
      <c r="G3588" s="662" t="e">
        <f aca="false">IF(A3588="","",IF(E3588="","",ROUND(+E3588*((1+B3588)^(1/12)-1),2)))</f>
        <v>#REF!</v>
      </c>
      <c r="H3588" s="662" t="e">
        <f aca="false">IF(A3588="","",IF(E3588="","",ROUND(+E3588*((1+D3588)^(1/12)-1),2)))</f>
        <v>#REF!</v>
      </c>
      <c r="I3588" s="662" t="e">
        <f aca="false">IF(A3588="","",+G3588-H3588)</f>
        <v>#REF!</v>
      </c>
      <c r="J3588" s="662" t="e">
        <f aca="false">IF(A3588="","",IF(#REF!="","",PMT((1+D3588)^(1/12)-1,(#REF!*12)-A3588+1,-E3588)))</f>
        <v>#REF!</v>
      </c>
    </row>
    <row r="3589" customFormat="false" ht="14.25" hidden="false" customHeight="false" outlineLevel="0" collapsed="false">
      <c r="A3589" s="660" t="e">
        <f aca="false">IF(A3588="","",IF(A3588=#REF!*12,"",+A3588+1))</f>
        <v>#REF!</v>
      </c>
      <c r="B3589" s="661" t="e">
        <f aca="false">IF(A3589="","",+B3588)</f>
        <v>#REF!</v>
      </c>
      <c r="C3589" s="661" t="e">
        <f aca="false">IF(A3589="","",IF(#REF!+'Plano Prestação Mensal Proposta'!A3589&gt;120,0,ROUND(IF(B3589&gt;0.045,(0.045*0.5),(0.5)*B3589),7)))</f>
        <v>#REF!</v>
      </c>
      <c r="D3589" s="661" t="e">
        <f aca="false">IF(A3589="","",+B3589-C3589)</f>
        <v>#REF!</v>
      </c>
      <c r="E3589" s="662" t="e">
        <f aca="false">IF(A3589="","",IF(F3588="","",+E3588-F3588))</f>
        <v>#REF!</v>
      </c>
      <c r="F3589" s="662" t="e">
        <f aca="false">IF(A3589="","",IF(J3589="","",+J3589-H3589))</f>
        <v>#REF!</v>
      </c>
      <c r="G3589" s="662" t="e">
        <f aca="false">IF(A3589="","",IF(E3589="","",ROUND(+E3589*((1+B3589)^(1/12)-1),2)))</f>
        <v>#REF!</v>
      </c>
      <c r="H3589" s="662" t="e">
        <f aca="false">IF(A3589="","",IF(E3589="","",ROUND(+E3589*((1+D3589)^(1/12)-1),2)))</f>
        <v>#REF!</v>
      </c>
      <c r="I3589" s="662" t="e">
        <f aca="false">IF(A3589="","",+G3589-H3589)</f>
        <v>#REF!</v>
      </c>
      <c r="J3589" s="662" t="e">
        <f aca="false">IF(A3589="","",IF(#REF!="","",PMT((1+D3589)^(1/12)-1,(#REF!*12)-A3589+1,-E3589)))</f>
        <v>#REF!</v>
      </c>
    </row>
    <row r="3590" customFormat="false" ht="14.25" hidden="false" customHeight="false" outlineLevel="0" collapsed="false">
      <c r="A3590" s="660" t="e">
        <f aca="false">IF(A3589="","",IF(A3589=#REF!*12,"",+A3589+1))</f>
        <v>#REF!</v>
      </c>
      <c r="B3590" s="661" t="e">
        <f aca="false">IF(A3590="","",+B3589)</f>
        <v>#REF!</v>
      </c>
      <c r="C3590" s="661" t="e">
        <f aca="false">IF(A3590="","",IF(#REF!+'Plano Prestação Mensal Proposta'!A3590&gt;120,0,ROUND(IF(B3590&gt;0.045,(0.045*0.5),(0.5)*B3590),7)))</f>
        <v>#REF!</v>
      </c>
      <c r="D3590" s="661" t="e">
        <f aca="false">IF(A3590="","",+B3590-C3590)</f>
        <v>#REF!</v>
      </c>
      <c r="E3590" s="662" t="e">
        <f aca="false">IF(A3590="","",IF(F3589="","",+E3589-F3589))</f>
        <v>#REF!</v>
      </c>
      <c r="F3590" s="662" t="e">
        <f aca="false">IF(A3590="","",IF(J3590="","",+J3590-H3590))</f>
        <v>#REF!</v>
      </c>
      <c r="G3590" s="662" t="e">
        <f aca="false">IF(A3590="","",IF(E3590="","",ROUND(+E3590*((1+B3590)^(1/12)-1),2)))</f>
        <v>#REF!</v>
      </c>
      <c r="H3590" s="662" t="e">
        <f aca="false">IF(A3590="","",IF(E3590="","",ROUND(+E3590*((1+D3590)^(1/12)-1),2)))</f>
        <v>#REF!</v>
      </c>
      <c r="I3590" s="662" t="e">
        <f aca="false">IF(A3590="","",+G3590-H3590)</f>
        <v>#REF!</v>
      </c>
      <c r="J3590" s="662" t="e">
        <f aca="false">IF(A3590="","",IF(#REF!="","",PMT((1+D3590)^(1/12)-1,(#REF!*12)-A3590+1,-E3590)))</f>
        <v>#REF!</v>
      </c>
    </row>
    <row r="3591" customFormat="false" ht="14.25" hidden="false" customHeight="false" outlineLevel="0" collapsed="false">
      <c r="A3591" s="660" t="e">
        <f aca="false">IF(A3590="","",IF(A3590=#REF!*12,"",+A3590+1))</f>
        <v>#REF!</v>
      </c>
      <c r="B3591" s="661" t="e">
        <f aca="false">IF(A3591="","",+B3590)</f>
        <v>#REF!</v>
      </c>
      <c r="C3591" s="661" t="e">
        <f aca="false">IF(A3591="","",IF(#REF!+'Plano Prestação Mensal Proposta'!A3591&gt;120,0,ROUND(IF(B3591&gt;0.045,(0.045*0.5),(0.5)*B3591),7)))</f>
        <v>#REF!</v>
      </c>
      <c r="D3591" s="661" t="e">
        <f aca="false">IF(A3591="","",+B3591-C3591)</f>
        <v>#REF!</v>
      </c>
      <c r="E3591" s="662" t="e">
        <f aca="false">IF(A3591="","",IF(F3590="","",+E3590-F3590))</f>
        <v>#REF!</v>
      </c>
      <c r="F3591" s="662" t="e">
        <f aca="false">IF(A3591="","",IF(J3591="","",+J3591-H3591))</f>
        <v>#REF!</v>
      </c>
      <c r="G3591" s="662" t="e">
        <f aca="false">IF(A3591="","",IF(E3591="","",ROUND(+E3591*((1+B3591)^(1/12)-1),2)))</f>
        <v>#REF!</v>
      </c>
      <c r="H3591" s="662" t="e">
        <f aca="false">IF(A3591="","",IF(E3591="","",ROUND(+E3591*((1+D3591)^(1/12)-1),2)))</f>
        <v>#REF!</v>
      </c>
      <c r="I3591" s="662" t="e">
        <f aca="false">IF(A3591="","",+G3591-H3591)</f>
        <v>#REF!</v>
      </c>
      <c r="J3591" s="662" t="e">
        <f aca="false">IF(A3591="","",IF(#REF!="","",PMT((1+D3591)^(1/12)-1,(#REF!*12)-A3591+1,-E3591)))</f>
        <v>#REF!</v>
      </c>
    </row>
    <row r="3592" customFormat="false" ht="14.25" hidden="false" customHeight="false" outlineLevel="0" collapsed="false">
      <c r="A3592" s="660" t="e">
        <f aca="false">IF(A3591="","",IF(A3591=#REF!*12,"",+A3591+1))</f>
        <v>#REF!</v>
      </c>
      <c r="B3592" s="661" t="e">
        <f aca="false">IF(A3592="","",+B3591)</f>
        <v>#REF!</v>
      </c>
      <c r="C3592" s="661" t="e">
        <f aca="false">IF(A3592="","",IF(#REF!+'Plano Prestação Mensal Proposta'!A3592&gt;120,0,ROUND(IF(B3592&gt;0.045,(0.045*0.5),(0.5)*B3592),7)))</f>
        <v>#REF!</v>
      </c>
      <c r="D3592" s="661" t="e">
        <f aca="false">IF(A3592="","",+B3592-C3592)</f>
        <v>#REF!</v>
      </c>
      <c r="E3592" s="662" t="e">
        <f aca="false">IF(A3592="","",IF(F3591="","",+E3591-F3591))</f>
        <v>#REF!</v>
      </c>
      <c r="F3592" s="662" t="e">
        <f aca="false">IF(A3592="","",IF(J3592="","",+J3592-H3592))</f>
        <v>#REF!</v>
      </c>
      <c r="G3592" s="662" t="e">
        <f aca="false">IF(A3592="","",IF(E3592="","",ROUND(+E3592*((1+B3592)^(1/12)-1),2)))</f>
        <v>#REF!</v>
      </c>
      <c r="H3592" s="662" t="e">
        <f aca="false">IF(A3592="","",IF(E3592="","",ROUND(+E3592*((1+D3592)^(1/12)-1),2)))</f>
        <v>#REF!</v>
      </c>
      <c r="I3592" s="662" t="e">
        <f aca="false">IF(A3592="","",+G3592-H3592)</f>
        <v>#REF!</v>
      </c>
      <c r="J3592" s="662" t="e">
        <f aca="false">IF(A3592="","",IF(#REF!="","",PMT((1+D3592)^(1/12)-1,(#REF!*12)-A3592+1,-E3592)))</f>
        <v>#REF!</v>
      </c>
    </row>
    <row r="3593" customFormat="false" ht="14.25" hidden="false" customHeight="false" outlineLevel="0" collapsed="false">
      <c r="A3593" s="660" t="e">
        <f aca="false">IF(A3592="","",IF(A3592=#REF!*12,"",+A3592+1))</f>
        <v>#REF!</v>
      </c>
      <c r="B3593" s="661" t="e">
        <f aca="false">IF(A3593="","",+B3592)</f>
        <v>#REF!</v>
      </c>
      <c r="C3593" s="661" t="e">
        <f aca="false">IF(A3593="","",IF(#REF!+'Plano Prestação Mensal Proposta'!A3593&gt;120,0,ROUND(IF(B3593&gt;0.045,(0.045*0.5),(0.5)*B3593),7)))</f>
        <v>#REF!</v>
      </c>
      <c r="D3593" s="661" t="e">
        <f aca="false">IF(A3593="","",+B3593-C3593)</f>
        <v>#REF!</v>
      </c>
      <c r="E3593" s="662" t="e">
        <f aca="false">IF(A3593="","",IF(F3592="","",+E3592-F3592))</f>
        <v>#REF!</v>
      </c>
      <c r="F3593" s="662" t="e">
        <f aca="false">IF(A3593="","",IF(J3593="","",+J3593-H3593))</f>
        <v>#REF!</v>
      </c>
      <c r="G3593" s="662" t="e">
        <f aca="false">IF(A3593="","",IF(E3593="","",ROUND(+E3593*((1+B3593)^(1/12)-1),2)))</f>
        <v>#REF!</v>
      </c>
      <c r="H3593" s="662" t="e">
        <f aca="false">IF(A3593="","",IF(E3593="","",ROUND(+E3593*((1+D3593)^(1/12)-1),2)))</f>
        <v>#REF!</v>
      </c>
      <c r="I3593" s="662" t="e">
        <f aca="false">IF(A3593="","",+G3593-H3593)</f>
        <v>#REF!</v>
      </c>
      <c r="J3593" s="662" t="e">
        <f aca="false">IF(A3593="","",IF(#REF!="","",PMT((1+D3593)^(1/12)-1,(#REF!*12)-A3593+1,-E3593)))</f>
        <v>#REF!</v>
      </c>
    </row>
    <row r="3594" customFormat="false" ht="14.25" hidden="false" customHeight="false" outlineLevel="0" collapsed="false">
      <c r="A3594" s="660" t="e">
        <f aca="false">IF(A3593="","",IF(A3593=#REF!*12,"",+A3593+1))</f>
        <v>#REF!</v>
      </c>
      <c r="B3594" s="661" t="e">
        <f aca="false">IF(A3594="","",+B3593)</f>
        <v>#REF!</v>
      </c>
      <c r="C3594" s="661" t="e">
        <f aca="false">IF(A3594="","",IF(#REF!+'Plano Prestação Mensal Proposta'!A3594&gt;120,0,ROUND(IF(B3594&gt;0.045,(0.045*0.5),(0.5)*B3594),7)))</f>
        <v>#REF!</v>
      </c>
      <c r="D3594" s="661" t="e">
        <f aca="false">IF(A3594="","",+B3594-C3594)</f>
        <v>#REF!</v>
      </c>
      <c r="E3594" s="662" t="e">
        <f aca="false">IF(A3594="","",IF(F3593="","",+E3593-F3593))</f>
        <v>#REF!</v>
      </c>
      <c r="F3594" s="662" t="e">
        <f aca="false">IF(A3594="","",IF(J3594="","",+J3594-H3594))</f>
        <v>#REF!</v>
      </c>
      <c r="G3594" s="662" t="e">
        <f aca="false">IF(A3594="","",IF(E3594="","",ROUND(+E3594*((1+B3594)^(1/12)-1),2)))</f>
        <v>#REF!</v>
      </c>
      <c r="H3594" s="662" t="e">
        <f aca="false">IF(A3594="","",IF(E3594="","",ROUND(+E3594*((1+D3594)^(1/12)-1),2)))</f>
        <v>#REF!</v>
      </c>
      <c r="I3594" s="662" t="e">
        <f aca="false">IF(A3594="","",+G3594-H3594)</f>
        <v>#REF!</v>
      </c>
      <c r="J3594" s="662" t="e">
        <f aca="false">IF(A3594="","",IF(#REF!="","",PMT((1+D3594)^(1/12)-1,(#REF!*12)-A3594+1,-E3594)))</f>
        <v>#REF!</v>
      </c>
    </row>
    <row r="3595" customFormat="false" ht="14.25" hidden="false" customHeight="false" outlineLevel="0" collapsed="false">
      <c r="A3595" s="660" t="e">
        <f aca="false">IF(A3594="","",IF(A3594=#REF!*12,"",+A3594+1))</f>
        <v>#REF!</v>
      </c>
      <c r="B3595" s="661" t="e">
        <f aca="false">IF(A3595="","",+B3594)</f>
        <v>#REF!</v>
      </c>
      <c r="C3595" s="661" t="e">
        <f aca="false">IF(A3595="","",IF(#REF!+'Plano Prestação Mensal Proposta'!A3595&gt;120,0,ROUND(IF(B3595&gt;0.045,(0.045*0.5),(0.5)*B3595),7)))</f>
        <v>#REF!</v>
      </c>
      <c r="D3595" s="661" t="e">
        <f aca="false">IF(A3595="","",+B3595-C3595)</f>
        <v>#REF!</v>
      </c>
      <c r="E3595" s="662" t="e">
        <f aca="false">IF(A3595="","",IF(F3594="","",+E3594-F3594))</f>
        <v>#REF!</v>
      </c>
      <c r="F3595" s="662" t="e">
        <f aca="false">IF(A3595="","",IF(J3595="","",+J3595-H3595))</f>
        <v>#REF!</v>
      </c>
      <c r="G3595" s="662" t="e">
        <f aca="false">IF(A3595="","",IF(E3595="","",ROUND(+E3595*((1+B3595)^(1/12)-1),2)))</f>
        <v>#REF!</v>
      </c>
      <c r="H3595" s="662" t="e">
        <f aca="false">IF(A3595="","",IF(E3595="","",ROUND(+E3595*((1+D3595)^(1/12)-1),2)))</f>
        <v>#REF!</v>
      </c>
      <c r="I3595" s="662" t="e">
        <f aca="false">IF(A3595="","",+G3595-H3595)</f>
        <v>#REF!</v>
      </c>
      <c r="J3595" s="662" t="e">
        <f aca="false">IF(A3595="","",IF(#REF!="","",PMT((1+D3595)^(1/12)-1,(#REF!*12)-A3595+1,-E3595)))</f>
        <v>#REF!</v>
      </c>
    </row>
    <row r="3596" customFormat="false" ht="14.25" hidden="false" customHeight="false" outlineLevel="0" collapsed="false">
      <c r="A3596" s="660" t="e">
        <f aca="false">IF(A3595="","",IF(A3595=#REF!*12,"",+A3595+1))</f>
        <v>#REF!</v>
      </c>
      <c r="B3596" s="661" t="e">
        <f aca="false">IF(A3596="","",+B3595)</f>
        <v>#REF!</v>
      </c>
      <c r="C3596" s="661" t="e">
        <f aca="false">IF(A3596="","",IF(#REF!+'Plano Prestação Mensal Proposta'!A3596&gt;120,0,ROUND(IF(B3596&gt;0.045,(0.045*0.5),(0.5)*B3596),7)))</f>
        <v>#REF!</v>
      </c>
      <c r="D3596" s="661" t="e">
        <f aca="false">IF(A3596="","",+B3596-C3596)</f>
        <v>#REF!</v>
      </c>
      <c r="E3596" s="662" t="e">
        <f aca="false">IF(A3596="","",IF(F3595="","",+E3595-F3595))</f>
        <v>#REF!</v>
      </c>
      <c r="F3596" s="662" t="e">
        <f aca="false">IF(A3596="","",IF(J3596="","",+J3596-H3596))</f>
        <v>#REF!</v>
      </c>
      <c r="G3596" s="662" t="e">
        <f aca="false">IF(A3596="","",IF(E3596="","",ROUND(+E3596*((1+B3596)^(1/12)-1),2)))</f>
        <v>#REF!</v>
      </c>
      <c r="H3596" s="662" t="e">
        <f aca="false">IF(A3596="","",IF(E3596="","",ROUND(+E3596*((1+D3596)^(1/12)-1),2)))</f>
        <v>#REF!</v>
      </c>
      <c r="I3596" s="662" t="e">
        <f aca="false">IF(A3596="","",+G3596-H3596)</f>
        <v>#REF!</v>
      </c>
      <c r="J3596" s="662" t="e">
        <f aca="false">IF(A3596="","",IF(#REF!="","",PMT((1+D3596)^(1/12)-1,(#REF!*12)-A3596+1,-E3596)))</f>
        <v>#REF!</v>
      </c>
    </row>
    <row r="3597" customFormat="false" ht="14.25" hidden="false" customHeight="false" outlineLevel="0" collapsed="false">
      <c r="A3597" s="660" t="e">
        <f aca="false">IF(A3596="","",IF(A3596=#REF!*12,"",+A3596+1))</f>
        <v>#REF!</v>
      </c>
      <c r="B3597" s="661" t="e">
        <f aca="false">IF(A3597="","",+B3596)</f>
        <v>#REF!</v>
      </c>
      <c r="C3597" s="661" t="e">
        <f aca="false">IF(A3597="","",IF(#REF!+'Plano Prestação Mensal Proposta'!A3597&gt;120,0,ROUND(IF(B3597&gt;0.045,(0.045*0.5),(0.5)*B3597),7)))</f>
        <v>#REF!</v>
      </c>
      <c r="D3597" s="661" t="e">
        <f aca="false">IF(A3597="","",+B3597-C3597)</f>
        <v>#REF!</v>
      </c>
      <c r="E3597" s="662" t="e">
        <f aca="false">IF(A3597="","",IF(F3596="","",+E3596-F3596))</f>
        <v>#REF!</v>
      </c>
      <c r="F3597" s="662" t="e">
        <f aca="false">IF(A3597="","",IF(J3597="","",+J3597-H3597))</f>
        <v>#REF!</v>
      </c>
      <c r="G3597" s="662" t="e">
        <f aca="false">IF(A3597="","",IF(E3597="","",ROUND(+E3597*((1+B3597)^(1/12)-1),2)))</f>
        <v>#REF!</v>
      </c>
      <c r="H3597" s="662" t="e">
        <f aca="false">IF(A3597="","",IF(E3597="","",ROUND(+E3597*((1+D3597)^(1/12)-1),2)))</f>
        <v>#REF!</v>
      </c>
      <c r="I3597" s="662" t="e">
        <f aca="false">IF(A3597="","",+G3597-H3597)</f>
        <v>#REF!</v>
      </c>
      <c r="J3597" s="662" t="e">
        <f aca="false">IF(A3597="","",IF(#REF!="","",PMT((1+D3597)^(1/12)-1,(#REF!*12)-A3597+1,-E3597)))</f>
        <v>#REF!</v>
      </c>
    </row>
    <row r="3598" customFormat="false" ht="14.25" hidden="false" customHeight="false" outlineLevel="0" collapsed="false">
      <c r="A3598" s="660" t="e">
        <f aca="false">IF(A3597="","",IF(A3597=#REF!*12,"",+A3597+1))</f>
        <v>#REF!</v>
      </c>
      <c r="B3598" s="661" t="e">
        <f aca="false">IF(A3598="","",+B3597)</f>
        <v>#REF!</v>
      </c>
      <c r="C3598" s="661" t="e">
        <f aca="false">IF(A3598="","",IF(#REF!+'Plano Prestação Mensal Proposta'!A3598&gt;120,0,ROUND(IF(B3598&gt;0.045,(0.045*0.5),(0.5)*B3598),7)))</f>
        <v>#REF!</v>
      </c>
      <c r="D3598" s="661" t="e">
        <f aca="false">IF(A3598="","",+B3598-C3598)</f>
        <v>#REF!</v>
      </c>
      <c r="E3598" s="662" t="e">
        <f aca="false">IF(A3598="","",IF(F3597="","",+E3597-F3597))</f>
        <v>#REF!</v>
      </c>
      <c r="F3598" s="662" t="e">
        <f aca="false">IF(A3598="","",IF(J3598="","",+J3598-H3598))</f>
        <v>#REF!</v>
      </c>
      <c r="G3598" s="662" t="e">
        <f aca="false">IF(A3598="","",IF(E3598="","",ROUND(+E3598*((1+B3598)^(1/12)-1),2)))</f>
        <v>#REF!</v>
      </c>
      <c r="H3598" s="662" t="e">
        <f aca="false">IF(A3598="","",IF(E3598="","",ROUND(+E3598*((1+D3598)^(1/12)-1),2)))</f>
        <v>#REF!</v>
      </c>
      <c r="I3598" s="662" t="e">
        <f aca="false">IF(A3598="","",+G3598-H3598)</f>
        <v>#REF!</v>
      </c>
      <c r="J3598" s="662" t="e">
        <f aca="false">IF(A3598="","",IF(#REF!="","",PMT((1+D3598)^(1/12)-1,(#REF!*12)-A3598+1,-E3598)))</f>
        <v>#REF!</v>
      </c>
    </row>
    <row r="3599" customFormat="false" ht="14.25" hidden="false" customHeight="false" outlineLevel="0" collapsed="false">
      <c r="A3599" s="660" t="e">
        <f aca="false">IF(A3598="","",IF(A3598=#REF!*12,"",+A3598+1))</f>
        <v>#REF!</v>
      </c>
      <c r="B3599" s="661" t="e">
        <f aca="false">IF(A3599="","",+B3598)</f>
        <v>#REF!</v>
      </c>
      <c r="C3599" s="661" t="e">
        <f aca="false">IF(A3599="","",IF(#REF!+'Plano Prestação Mensal Proposta'!A3599&gt;120,0,ROUND(IF(B3599&gt;0.045,(0.045*0.5),(0.5)*B3599),7)))</f>
        <v>#REF!</v>
      </c>
      <c r="D3599" s="661" t="e">
        <f aca="false">IF(A3599="","",+B3599-C3599)</f>
        <v>#REF!</v>
      </c>
      <c r="E3599" s="662" t="e">
        <f aca="false">IF(A3599="","",IF(F3598="","",+E3598-F3598))</f>
        <v>#REF!</v>
      </c>
      <c r="F3599" s="662" t="e">
        <f aca="false">IF(A3599="","",IF(J3599="","",+J3599-H3599))</f>
        <v>#REF!</v>
      </c>
      <c r="G3599" s="662" t="e">
        <f aca="false">IF(A3599="","",IF(E3599="","",ROUND(+E3599*((1+B3599)^(1/12)-1),2)))</f>
        <v>#REF!</v>
      </c>
      <c r="H3599" s="662" t="e">
        <f aca="false">IF(A3599="","",IF(E3599="","",ROUND(+E3599*((1+D3599)^(1/12)-1),2)))</f>
        <v>#REF!</v>
      </c>
      <c r="I3599" s="662" t="e">
        <f aca="false">IF(A3599="","",+G3599-H3599)</f>
        <v>#REF!</v>
      </c>
      <c r="J3599" s="662" t="e">
        <f aca="false">IF(A3599="","",IF(#REF!="","",PMT((1+D3599)^(1/12)-1,(#REF!*12)-A3599+1,-E3599)))</f>
        <v>#REF!</v>
      </c>
    </row>
    <row r="3600" customFormat="false" ht="14.25" hidden="false" customHeight="false" outlineLevel="0" collapsed="false">
      <c r="A3600" s="660" t="e">
        <f aca="false">IF(A3599="","",IF(A3599=#REF!*12,"",+A3599+1))</f>
        <v>#REF!</v>
      </c>
      <c r="B3600" s="661" t="e">
        <f aca="false">IF(A3600="","",+B3599)</f>
        <v>#REF!</v>
      </c>
      <c r="C3600" s="661" t="e">
        <f aca="false">IF(A3600="","",IF(#REF!+'Plano Prestação Mensal Proposta'!A3600&gt;120,0,ROUND(IF(B3600&gt;0.045,(0.045*0.5),(0.5)*B3600),7)))</f>
        <v>#REF!</v>
      </c>
      <c r="D3600" s="661" t="e">
        <f aca="false">IF(A3600="","",+B3600-C3600)</f>
        <v>#REF!</v>
      </c>
      <c r="E3600" s="662" t="e">
        <f aca="false">IF(A3600="","",IF(F3599="","",+E3599-F3599))</f>
        <v>#REF!</v>
      </c>
      <c r="F3600" s="662" t="e">
        <f aca="false">IF(A3600="","",IF(J3600="","",+J3600-H3600))</f>
        <v>#REF!</v>
      </c>
      <c r="G3600" s="662" t="e">
        <f aca="false">IF(A3600="","",IF(E3600="","",ROUND(+E3600*((1+B3600)^(1/12)-1),2)))</f>
        <v>#REF!</v>
      </c>
      <c r="H3600" s="662" t="e">
        <f aca="false">IF(A3600="","",IF(E3600="","",ROUND(+E3600*((1+D3600)^(1/12)-1),2)))</f>
        <v>#REF!</v>
      </c>
      <c r="I3600" s="662" t="e">
        <f aca="false">IF(A3600="","",+G3600-H3600)</f>
        <v>#REF!</v>
      </c>
      <c r="J3600" s="662" t="e">
        <f aca="false">IF(A3600="","",IF(#REF!="","",PMT((1+D3600)^(1/12)-1,(#REF!*12)-A3600+1,-E3600)))</f>
        <v>#REF!</v>
      </c>
    </row>
    <row r="3601" customFormat="false" ht="14.25" hidden="false" customHeight="false" outlineLevel="0" collapsed="false">
      <c r="A3601" s="660" t="e">
        <f aca="false">IF(A3600="","",IF(A3600=#REF!*12,"",+A3600+1))</f>
        <v>#REF!</v>
      </c>
      <c r="B3601" s="661" t="e">
        <f aca="false">IF(A3601="","",+B3600)</f>
        <v>#REF!</v>
      </c>
      <c r="C3601" s="661" t="e">
        <f aca="false">IF(A3601="","",IF(#REF!+'Plano Prestação Mensal Proposta'!A3601&gt;120,0,ROUND(IF(B3601&gt;0.045,(0.045*0.5),(0.5)*B3601),7)))</f>
        <v>#REF!</v>
      </c>
      <c r="D3601" s="661" t="e">
        <f aca="false">IF(A3601="","",+B3601-C3601)</f>
        <v>#REF!</v>
      </c>
      <c r="E3601" s="662" t="e">
        <f aca="false">IF(A3601="","",IF(F3600="","",+E3600-F3600))</f>
        <v>#REF!</v>
      </c>
      <c r="F3601" s="662" t="e">
        <f aca="false">IF(A3601="","",IF(J3601="","",+J3601-H3601))</f>
        <v>#REF!</v>
      </c>
      <c r="G3601" s="662" t="e">
        <f aca="false">IF(A3601="","",IF(E3601="","",ROUND(+E3601*((1+B3601)^(1/12)-1),2)))</f>
        <v>#REF!</v>
      </c>
      <c r="H3601" s="662" t="e">
        <f aca="false">IF(A3601="","",IF(E3601="","",ROUND(+E3601*((1+D3601)^(1/12)-1),2)))</f>
        <v>#REF!</v>
      </c>
      <c r="I3601" s="662" t="e">
        <f aca="false">IF(A3601="","",+G3601-H3601)</f>
        <v>#REF!</v>
      </c>
      <c r="J3601" s="662" t="e">
        <f aca="false">IF(A3601="","",IF(#REF!="","",PMT((1+D3601)^(1/12)-1,(#REF!*12)-A3601+1,-E3601)))</f>
        <v>#REF!</v>
      </c>
    </row>
    <row r="3602" customFormat="false" ht="14.25" hidden="false" customHeight="false" outlineLevel="0" collapsed="false">
      <c r="A3602" s="660" t="e">
        <f aca="false">IF(A3601="","",IF(A3601=#REF!*12,"",+A3601+1))</f>
        <v>#REF!</v>
      </c>
      <c r="B3602" s="661" t="e">
        <f aca="false">IF(A3602="","",+B3601)</f>
        <v>#REF!</v>
      </c>
      <c r="C3602" s="661" t="e">
        <f aca="false">IF(A3602="","",IF(#REF!+'Plano Prestação Mensal Proposta'!A3602&gt;120,0,ROUND(IF(B3602&gt;0.045,(0.045*0.5),(0.5)*B3602),7)))</f>
        <v>#REF!</v>
      </c>
      <c r="D3602" s="661" t="e">
        <f aca="false">IF(A3602="","",+B3602-C3602)</f>
        <v>#REF!</v>
      </c>
      <c r="E3602" s="662" t="e">
        <f aca="false">IF(A3602="","",IF(F3601="","",+E3601-F3601))</f>
        <v>#REF!</v>
      </c>
      <c r="F3602" s="662" t="e">
        <f aca="false">IF(A3602="","",IF(J3602="","",+J3602-H3602))</f>
        <v>#REF!</v>
      </c>
      <c r="G3602" s="662" t="e">
        <f aca="false">IF(A3602="","",IF(E3602="","",ROUND(+E3602*((1+B3602)^(1/12)-1),2)))</f>
        <v>#REF!</v>
      </c>
      <c r="H3602" s="662" t="e">
        <f aca="false">IF(A3602="","",IF(E3602="","",ROUND(+E3602*((1+D3602)^(1/12)-1),2)))</f>
        <v>#REF!</v>
      </c>
      <c r="I3602" s="662" t="e">
        <f aca="false">IF(A3602="","",+G3602-H3602)</f>
        <v>#REF!</v>
      </c>
      <c r="J3602" s="662" t="e">
        <f aca="false">IF(A3602="","",IF(#REF!="","",PMT((1+D3602)^(1/12)-1,(#REF!*12)-A3602+1,-E3602)))</f>
        <v>#REF!</v>
      </c>
    </row>
    <row r="3603" customFormat="false" ht="14.25" hidden="false" customHeight="false" outlineLevel="0" collapsed="false">
      <c r="A3603" s="660" t="e">
        <f aca="false">IF(A3602="","",IF(A3602=#REF!*12,"",+A3602+1))</f>
        <v>#REF!</v>
      </c>
      <c r="B3603" s="661" t="e">
        <f aca="false">IF(A3603="","",+B3602)</f>
        <v>#REF!</v>
      </c>
      <c r="C3603" s="661" t="e">
        <f aca="false">IF(A3603="","",IF(#REF!+'Plano Prestação Mensal Proposta'!A3603&gt;120,0,ROUND(IF(B3603&gt;0.045,(0.045*0.5),(0.5)*B3603),7)))</f>
        <v>#REF!</v>
      </c>
      <c r="D3603" s="661" t="e">
        <f aca="false">IF(A3603="","",+B3603-C3603)</f>
        <v>#REF!</v>
      </c>
      <c r="E3603" s="662" t="e">
        <f aca="false">IF(A3603="","",IF(F3602="","",+E3602-F3602))</f>
        <v>#REF!</v>
      </c>
      <c r="F3603" s="662" t="e">
        <f aca="false">IF(A3603="","",IF(J3603="","",+J3603-H3603))</f>
        <v>#REF!</v>
      </c>
      <c r="G3603" s="662" t="e">
        <f aca="false">IF(A3603="","",IF(E3603="","",ROUND(+E3603*((1+B3603)^(1/12)-1),2)))</f>
        <v>#REF!</v>
      </c>
      <c r="H3603" s="662" t="e">
        <f aca="false">IF(A3603="","",IF(E3603="","",ROUND(+E3603*((1+D3603)^(1/12)-1),2)))</f>
        <v>#REF!</v>
      </c>
      <c r="I3603" s="662" t="e">
        <f aca="false">IF(A3603="","",+G3603-H3603)</f>
        <v>#REF!</v>
      </c>
      <c r="J3603" s="662" t="e">
        <f aca="false">IF(A3603="","",IF(#REF!="","",PMT((1+D3603)^(1/12)-1,(#REF!*12)-A3603+1,-E3603)))</f>
        <v>#REF!</v>
      </c>
    </row>
    <row r="3604" customFormat="false" ht="14.25" hidden="false" customHeight="false" outlineLevel="0" collapsed="false">
      <c r="A3604" s="660" t="e">
        <f aca="false">IF(A3603="","",IF(A3603=#REF!*12,"",+A3603+1))</f>
        <v>#REF!</v>
      </c>
      <c r="B3604" s="661" t="e">
        <f aca="false">IF(A3604="","",+B3603)</f>
        <v>#REF!</v>
      </c>
      <c r="C3604" s="661" t="e">
        <f aca="false">IF(A3604="","",IF(#REF!+'Plano Prestação Mensal Proposta'!A3604&gt;120,0,ROUND(IF(B3604&gt;0.045,(0.045*0.5),(0.5)*B3604),7)))</f>
        <v>#REF!</v>
      </c>
      <c r="D3604" s="661" t="e">
        <f aca="false">IF(A3604="","",+B3604-C3604)</f>
        <v>#REF!</v>
      </c>
      <c r="E3604" s="662" t="e">
        <f aca="false">IF(A3604="","",IF(F3603="","",+E3603-F3603))</f>
        <v>#REF!</v>
      </c>
      <c r="F3604" s="662" t="e">
        <f aca="false">IF(A3604="","",IF(J3604="","",+J3604-H3604))</f>
        <v>#REF!</v>
      </c>
      <c r="G3604" s="662" t="e">
        <f aca="false">IF(A3604="","",IF(E3604="","",ROUND(+E3604*((1+B3604)^(1/12)-1),2)))</f>
        <v>#REF!</v>
      </c>
      <c r="H3604" s="662" t="e">
        <f aca="false">IF(A3604="","",IF(E3604="","",ROUND(+E3604*((1+D3604)^(1/12)-1),2)))</f>
        <v>#REF!</v>
      </c>
      <c r="I3604" s="662" t="e">
        <f aca="false">IF(A3604="","",+G3604-H3604)</f>
        <v>#REF!</v>
      </c>
      <c r="J3604" s="662" t="e">
        <f aca="false">IF(A3604="","",IF(#REF!="","",PMT((1+D3604)^(1/12)-1,(#REF!*12)-A3604+1,-E3604)))</f>
        <v>#REF!</v>
      </c>
    </row>
    <row r="3605" customFormat="false" ht="14.25" hidden="false" customHeight="false" outlineLevel="0" collapsed="false">
      <c r="A3605" s="660" t="e">
        <f aca="false">IF(A3604="","",IF(A3604=#REF!*12,"",+A3604+1))</f>
        <v>#REF!</v>
      </c>
      <c r="B3605" s="661" t="e">
        <f aca="false">IF(A3605="","",+B3604)</f>
        <v>#REF!</v>
      </c>
      <c r="C3605" s="661" t="e">
        <f aca="false">IF(A3605="","",IF(#REF!+'Plano Prestação Mensal Proposta'!A3605&gt;120,0,ROUND(IF(B3605&gt;0.045,(0.045*0.5),(0.5)*B3605),7)))</f>
        <v>#REF!</v>
      </c>
      <c r="D3605" s="661" t="e">
        <f aca="false">IF(A3605="","",+B3605-C3605)</f>
        <v>#REF!</v>
      </c>
      <c r="E3605" s="662" t="e">
        <f aca="false">IF(A3605="","",IF(F3604="","",+E3604-F3604))</f>
        <v>#REF!</v>
      </c>
      <c r="F3605" s="662" t="e">
        <f aca="false">IF(A3605="","",IF(J3605="","",+J3605-H3605))</f>
        <v>#REF!</v>
      </c>
      <c r="G3605" s="662" t="e">
        <f aca="false">IF(A3605="","",IF(E3605="","",ROUND(+E3605*((1+B3605)^(1/12)-1),2)))</f>
        <v>#REF!</v>
      </c>
      <c r="H3605" s="662" t="e">
        <f aca="false">IF(A3605="","",IF(E3605="","",ROUND(+E3605*((1+D3605)^(1/12)-1),2)))</f>
        <v>#REF!</v>
      </c>
      <c r="I3605" s="662" t="e">
        <f aca="false">IF(A3605="","",+G3605-H3605)</f>
        <v>#REF!</v>
      </c>
      <c r="J3605" s="662" t="e">
        <f aca="false">IF(A3605="","",IF(#REF!="","",PMT((1+D3605)^(1/12)-1,(#REF!*12)-A3605+1,-E3605)))</f>
        <v>#REF!</v>
      </c>
    </row>
    <row r="3606" customFormat="false" ht="14.25" hidden="false" customHeight="false" outlineLevel="0" collapsed="false">
      <c r="A3606" s="660" t="e">
        <f aca="false">IF(A3605="","",IF(A3605=#REF!*12,"",+A3605+1))</f>
        <v>#REF!</v>
      </c>
      <c r="B3606" s="661" t="e">
        <f aca="false">IF(A3606="","",+B3605)</f>
        <v>#REF!</v>
      </c>
      <c r="C3606" s="661" t="e">
        <f aca="false">IF(A3606="","",IF(#REF!+'Plano Prestação Mensal Proposta'!A3606&gt;120,0,ROUND(IF(B3606&gt;0.045,(0.045*0.5),(0.5)*B3606),7)))</f>
        <v>#REF!</v>
      </c>
      <c r="D3606" s="661" t="e">
        <f aca="false">IF(A3606="","",+B3606-C3606)</f>
        <v>#REF!</v>
      </c>
      <c r="E3606" s="662" t="e">
        <f aca="false">IF(A3606="","",IF(F3605="","",+E3605-F3605))</f>
        <v>#REF!</v>
      </c>
      <c r="F3606" s="662" t="e">
        <f aca="false">IF(A3606="","",IF(J3606="","",+J3606-H3606))</f>
        <v>#REF!</v>
      </c>
      <c r="G3606" s="662" t="e">
        <f aca="false">IF(A3606="","",IF(E3606="","",ROUND(+E3606*((1+B3606)^(1/12)-1),2)))</f>
        <v>#REF!</v>
      </c>
      <c r="H3606" s="662" t="e">
        <f aca="false">IF(A3606="","",IF(E3606="","",ROUND(+E3606*((1+D3606)^(1/12)-1),2)))</f>
        <v>#REF!</v>
      </c>
      <c r="I3606" s="662" t="e">
        <f aca="false">IF(A3606="","",+G3606-H3606)</f>
        <v>#REF!</v>
      </c>
      <c r="J3606" s="662" t="e">
        <f aca="false">IF(A3606="","",IF(#REF!="","",PMT((1+D3606)^(1/12)-1,(#REF!*12)-A3606+1,-E3606)))</f>
        <v>#REF!</v>
      </c>
    </row>
    <row r="3607" customFormat="false" ht="14.25" hidden="false" customHeight="false" outlineLevel="0" collapsed="false">
      <c r="A3607" s="660" t="e">
        <f aca="false">IF(A3606="","",IF(A3606=#REF!*12,"",+A3606+1))</f>
        <v>#REF!</v>
      </c>
      <c r="B3607" s="661" t="e">
        <f aca="false">IF(A3607="","",+B3606)</f>
        <v>#REF!</v>
      </c>
      <c r="C3607" s="661" t="e">
        <f aca="false">IF(A3607="","",IF(#REF!+'Plano Prestação Mensal Proposta'!A3607&gt;120,0,ROUND(IF(B3607&gt;0.045,(0.045*0.5),(0.5)*B3607),7)))</f>
        <v>#REF!</v>
      </c>
      <c r="D3607" s="661" t="e">
        <f aca="false">IF(A3607="","",+B3607-C3607)</f>
        <v>#REF!</v>
      </c>
      <c r="E3607" s="662" t="e">
        <f aca="false">IF(A3607="","",IF(F3606="","",+E3606-F3606))</f>
        <v>#REF!</v>
      </c>
      <c r="F3607" s="662" t="e">
        <f aca="false">IF(A3607="","",IF(J3607="","",+J3607-H3607))</f>
        <v>#REF!</v>
      </c>
      <c r="G3607" s="662" t="e">
        <f aca="false">IF(A3607="","",IF(E3607="","",ROUND(+E3607*((1+B3607)^(1/12)-1),2)))</f>
        <v>#REF!</v>
      </c>
      <c r="H3607" s="662" t="e">
        <f aca="false">IF(A3607="","",IF(E3607="","",ROUND(+E3607*((1+D3607)^(1/12)-1),2)))</f>
        <v>#REF!</v>
      </c>
      <c r="I3607" s="662" t="e">
        <f aca="false">IF(A3607="","",+G3607-H3607)</f>
        <v>#REF!</v>
      </c>
      <c r="J3607" s="662" t="e">
        <f aca="false">IF(A3607="","",IF(#REF!="","",PMT((1+D3607)^(1/12)-1,(#REF!*12)-A3607+1,-E3607)))</f>
        <v>#REF!</v>
      </c>
    </row>
    <row r="3608" customFormat="false" ht="14.25" hidden="false" customHeight="false" outlineLevel="0" collapsed="false">
      <c r="A3608" s="660" t="e">
        <f aca="false">IF(A3607="","",IF(A3607=#REF!*12,"",+A3607+1))</f>
        <v>#REF!</v>
      </c>
      <c r="B3608" s="661" t="e">
        <f aca="false">IF(A3608="","",+B3607)</f>
        <v>#REF!</v>
      </c>
      <c r="C3608" s="661" t="e">
        <f aca="false">IF(A3608="","",IF(#REF!+'Plano Prestação Mensal Proposta'!A3608&gt;120,0,ROUND(IF(B3608&gt;0.045,(0.045*0.5),(0.5)*B3608),7)))</f>
        <v>#REF!</v>
      </c>
      <c r="D3608" s="661" t="e">
        <f aca="false">IF(A3608="","",+B3608-C3608)</f>
        <v>#REF!</v>
      </c>
      <c r="E3608" s="662" t="e">
        <f aca="false">IF(A3608="","",IF(F3607="","",+E3607-F3607))</f>
        <v>#REF!</v>
      </c>
      <c r="F3608" s="662" t="e">
        <f aca="false">IF(A3608="","",IF(J3608="","",+J3608-H3608))</f>
        <v>#REF!</v>
      </c>
      <c r="G3608" s="662" t="e">
        <f aca="false">IF(A3608="","",IF(E3608="","",ROUND(+E3608*((1+B3608)^(1/12)-1),2)))</f>
        <v>#REF!</v>
      </c>
      <c r="H3608" s="662" t="e">
        <f aca="false">IF(A3608="","",IF(E3608="","",ROUND(+E3608*((1+D3608)^(1/12)-1),2)))</f>
        <v>#REF!</v>
      </c>
      <c r="I3608" s="662" t="e">
        <f aca="false">IF(A3608="","",+G3608-H3608)</f>
        <v>#REF!</v>
      </c>
      <c r="J3608" s="662" t="e">
        <f aca="false">IF(A3608="","",IF(#REF!="","",PMT((1+D3608)^(1/12)-1,(#REF!*12)-A3608+1,-E3608)))</f>
        <v>#REF!</v>
      </c>
    </row>
    <row r="3609" customFormat="false" ht="14.25" hidden="false" customHeight="false" outlineLevel="0" collapsed="false">
      <c r="A3609" s="660" t="e">
        <f aca="false">IF(A3608="","",IF(A3608=#REF!*12,"",+A3608+1))</f>
        <v>#REF!</v>
      </c>
      <c r="B3609" s="661" t="e">
        <f aca="false">IF(A3609="","",+B3608)</f>
        <v>#REF!</v>
      </c>
      <c r="C3609" s="661" t="e">
        <f aca="false">IF(A3609="","",IF(#REF!+'Plano Prestação Mensal Proposta'!A3609&gt;120,0,ROUND(IF(B3609&gt;0.045,(0.045*0.5),(0.5)*B3609),7)))</f>
        <v>#REF!</v>
      </c>
      <c r="D3609" s="661" t="e">
        <f aca="false">IF(A3609="","",+B3609-C3609)</f>
        <v>#REF!</v>
      </c>
      <c r="E3609" s="662" t="e">
        <f aca="false">IF(A3609="","",IF(F3608="","",+E3608-F3608))</f>
        <v>#REF!</v>
      </c>
      <c r="F3609" s="662" t="e">
        <f aca="false">IF(A3609="","",IF(J3609="","",+J3609-H3609))</f>
        <v>#REF!</v>
      </c>
      <c r="G3609" s="662" t="e">
        <f aca="false">IF(A3609="","",IF(E3609="","",ROUND(+E3609*((1+B3609)^(1/12)-1),2)))</f>
        <v>#REF!</v>
      </c>
      <c r="H3609" s="662" t="e">
        <f aca="false">IF(A3609="","",IF(E3609="","",ROUND(+E3609*((1+D3609)^(1/12)-1),2)))</f>
        <v>#REF!</v>
      </c>
      <c r="I3609" s="662" t="e">
        <f aca="false">IF(A3609="","",+G3609-H3609)</f>
        <v>#REF!</v>
      </c>
      <c r="J3609" s="662" t="e">
        <f aca="false">IF(A3609="","",IF(#REF!="","",PMT((1+D3609)^(1/12)-1,(#REF!*12)-A3609+1,-E3609)))</f>
        <v>#REF!</v>
      </c>
    </row>
    <row r="3610" customFormat="false" ht="14.25" hidden="false" customHeight="false" outlineLevel="0" collapsed="false">
      <c r="A3610" s="660" t="e">
        <f aca="false">IF(A3609="","",IF(A3609=#REF!*12,"",+A3609+1))</f>
        <v>#REF!</v>
      </c>
      <c r="B3610" s="661" t="e">
        <f aca="false">IF(A3610="","",+B3609)</f>
        <v>#REF!</v>
      </c>
      <c r="C3610" s="661" t="e">
        <f aca="false">IF(A3610="","",IF(#REF!+'Plano Prestação Mensal Proposta'!A3610&gt;120,0,ROUND(IF(B3610&gt;0.045,(0.045*0.5),(0.5)*B3610),7)))</f>
        <v>#REF!</v>
      </c>
      <c r="D3610" s="661" t="e">
        <f aca="false">IF(A3610="","",+B3610-C3610)</f>
        <v>#REF!</v>
      </c>
      <c r="E3610" s="662" t="e">
        <f aca="false">IF(A3610="","",IF(F3609="","",+E3609-F3609))</f>
        <v>#REF!</v>
      </c>
      <c r="F3610" s="662" t="e">
        <f aca="false">IF(A3610="","",IF(J3610="","",+J3610-H3610))</f>
        <v>#REF!</v>
      </c>
      <c r="G3610" s="662" t="e">
        <f aca="false">IF(A3610="","",IF(E3610="","",ROUND(+E3610*((1+B3610)^(1/12)-1),2)))</f>
        <v>#REF!</v>
      </c>
      <c r="H3610" s="662" t="e">
        <f aca="false">IF(A3610="","",IF(E3610="","",ROUND(+E3610*((1+D3610)^(1/12)-1),2)))</f>
        <v>#REF!</v>
      </c>
      <c r="I3610" s="662" t="e">
        <f aca="false">IF(A3610="","",+G3610-H3610)</f>
        <v>#REF!</v>
      </c>
      <c r="J3610" s="662" t="e">
        <f aca="false">IF(A3610="","",IF(#REF!="","",PMT((1+D3610)^(1/12)-1,(#REF!*12)-A3610+1,-E3610)))</f>
        <v>#REF!</v>
      </c>
    </row>
    <row r="3611" customFormat="false" ht="14.25" hidden="false" customHeight="false" outlineLevel="0" collapsed="false">
      <c r="A3611" s="660" t="e">
        <f aca="false">IF(A3610="","",IF(A3610=#REF!*12,"",+A3610+1))</f>
        <v>#REF!</v>
      </c>
      <c r="B3611" s="661" t="e">
        <f aca="false">IF(A3611="","",+B3610)</f>
        <v>#REF!</v>
      </c>
      <c r="C3611" s="661" t="e">
        <f aca="false">IF(A3611="","",IF(#REF!+'Plano Prestação Mensal Proposta'!A3611&gt;120,0,ROUND(IF(B3611&gt;0.045,(0.045*0.5),(0.5)*B3611),7)))</f>
        <v>#REF!</v>
      </c>
      <c r="D3611" s="661" t="e">
        <f aca="false">IF(A3611="","",+B3611-C3611)</f>
        <v>#REF!</v>
      </c>
      <c r="E3611" s="662" t="e">
        <f aca="false">IF(A3611="","",IF(F3610="","",+E3610-F3610))</f>
        <v>#REF!</v>
      </c>
      <c r="F3611" s="662" t="e">
        <f aca="false">IF(A3611="","",IF(J3611="","",+J3611-H3611))</f>
        <v>#REF!</v>
      </c>
      <c r="G3611" s="662" t="e">
        <f aca="false">IF(A3611="","",IF(E3611="","",ROUND(+E3611*((1+B3611)^(1/12)-1),2)))</f>
        <v>#REF!</v>
      </c>
      <c r="H3611" s="662" t="e">
        <f aca="false">IF(A3611="","",IF(E3611="","",ROUND(+E3611*((1+D3611)^(1/12)-1),2)))</f>
        <v>#REF!</v>
      </c>
      <c r="I3611" s="662" t="e">
        <f aca="false">IF(A3611="","",+G3611-H3611)</f>
        <v>#REF!</v>
      </c>
      <c r="J3611" s="662" t="e">
        <f aca="false">IF(A3611="","",IF(#REF!="","",PMT((1+D3611)^(1/12)-1,(#REF!*12)-A3611+1,-E3611)))</f>
        <v>#REF!</v>
      </c>
    </row>
    <row r="3612" customFormat="false" ht="14.25" hidden="false" customHeight="false" outlineLevel="0" collapsed="false">
      <c r="A3612" s="660" t="e">
        <f aca="false">IF(A3611="","",IF(A3611=#REF!*12,"",+A3611+1))</f>
        <v>#REF!</v>
      </c>
      <c r="B3612" s="661" t="e">
        <f aca="false">IF(A3612="","",+B3611)</f>
        <v>#REF!</v>
      </c>
      <c r="C3612" s="661" t="e">
        <f aca="false">IF(A3612="","",IF(#REF!+'Plano Prestação Mensal Proposta'!A3612&gt;120,0,ROUND(IF(B3612&gt;0.045,(0.045*0.5),(0.5)*B3612),7)))</f>
        <v>#REF!</v>
      </c>
      <c r="D3612" s="661" t="e">
        <f aca="false">IF(A3612="","",+B3612-C3612)</f>
        <v>#REF!</v>
      </c>
      <c r="E3612" s="662" t="e">
        <f aca="false">IF(A3612="","",IF(F3611="","",+E3611-F3611))</f>
        <v>#REF!</v>
      </c>
      <c r="F3612" s="662" t="e">
        <f aca="false">IF(A3612="","",IF(J3612="","",+J3612-H3612))</f>
        <v>#REF!</v>
      </c>
      <c r="G3612" s="662" t="e">
        <f aca="false">IF(A3612="","",IF(E3612="","",ROUND(+E3612*((1+B3612)^(1/12)-1),2)))</f>
        <v>#REF!</v>
      </c>
      <c r="H3612" s="662" t="e">
        <f aca="false">IF(A3612="","",IF(E3612="","",ROUND(+E3612*((1+D3612)^(1/12)-1),2)))</f>
        <v>#REF!</v>
      </c>
      <c r="I3612" s="662" t="e">
        <f aca="false">IF(A3612="","",+G3612-H3612)</f>
        <v>#REF!</v>
      </c>
      <c r="J3612" s="662" t="e">
        <f aca="false">IF(A3612="","",IF(#REF!="","",PMT((1+D3612)^(1/12)-1,(#REF!*12)-A3612+1,-E3612)))</f>
        <v>#REF!</v>
      </c>
    </row>
    <row r="3613" customFormat="false" ht="14.25" hidden="false" customHeight="false" outlineLevel="0" collapsed="false">
      <c r="A3613" s="660" t="e">
        <f aca="false">IF(A3612="","",IF(A3612=#REF!*12,"",+A3612+1))</f>
        <v>#REF!</v>
      </c>
      <c r="B3613" s="661" t="e">
        <f aca="false">IF(A3613="","",+B3612)</f>
        <v>#REF!</v>
      </c>
      <c r="C3613" s="661" t="e">
        <f aca="false">IF(A3613="","",IF(#REF!+'Plano Prestação Mensal Proposta'!A3613&gt;120,0,ROUND(IF(B3613&gt;0.045,(0.045*0.5),(0.5)*B3613),7)))</f>
        <v>#REF!</v>
      </c>
      <c r="D3613" s="661" t="e">
        <f aca="false">IF(A3613="","",+B3613-C3613)</f>
        <v>#REF!</v>
      </c>
      <c r="E3613" s="662" t="e">
        <f aca="false">IF(A3613="","",IF(F3612="","",+E3612-F3612))</f>
        <v>#REF!</v>
      </c>
      <c r="F3613" s="662" t="e">
        <f aca="false">IF(A3613="","",IF(J3613="","",+J3613-H3613))</f>
        <v>#REF!</v>
      </c>
      <c r="G3613" s="662" t="e">
        <f aca="false">IF(A3613="","",IF(E3613="","",ROUND(+E3613*((1+B3613)^(1/12)-1),2)))</f>
        <v>#REF!</v>
      </c>
      <c r="H3613" s="662" t="e">
        <f aca="false">IF(A3613="","",IF(E3613="","",ROUND(+E3613*((1+D3613)^(1/12)-1),2)))</f>
        <v>#REF!</v>
      </c>
      <c r="I3613" s="662" t="e">
        <f aca="false">IF(A3613="","",+G3613-H3613)</f>
        <v>#REF!</v>
      </c>
      <c r="J3613" s="662" t="e">
        <f aca="false">IF(A3613="","",IF(#REF!="","",PMT((1+D3613)^(1/12)-1,(#REF!*12)-A3613+1,-E3613)))</f>
        <v>#REF!</v>
      </c>
    </row>
    <row r="3614" customFormat="false" ht="14.25" hidden="false" customHeight="false" outlineLevel="0" collapsed="false">
      <c r="A3614" s="660" t="e">
        <f aca="false">IF(A3613="","",IF(A3613=#REF!*12,"",+A3613+1))</f>
        <v>#REF!</v>
      </c>
      <c r="B3614" s="661" t="e">
        <f aca="false">IF(A3614="","",+B3613)</f>
        <v>#REF!</v>
      </c>
      <c r="C3614" s="661" t="e">
        <f aca="false">IF(A3614="","",IF(#REF!+'Plano Prestação Mensal Proposta'!A3614&gt;120,0,ROUND(IF(B3614&gt;0.045,(0.045*0.5),(0.5)*B3614),7)))</f>
        <v>#REF!</v>
      </c>
      <c r="D3614" s="661" t="e">
        <f aca="false">IF(A3614="","",+B3614-C3614)</f>
        <v>#REF!</v>
      </c>
      <c r="E3614" s="662" t="e">
        <f aca="false">IF(A3614="","",IF(F3613="","",+E3613-F3613))</f>
        <v>#REF!</v>
      </c>
      <c r="F3614" s="662" t="e">
        <f aca="false">IF(A3614="","",IF(J3614="","",+J3614-H3614))</f>
        <v>#REF!</v>
      </c>
      <c r="G3614" s="662" t="e">
        <f aca="false">IF(A3614="","",IF(E3614="","",ROUND(+E3614*((1+B3614)^(1/12)-1),2)))</f>
        <v>#REF!</v>
      </c>
      <c r="H3614" s="662" t="e">
        <f aca="false">IF(A3614="","",IF(E3614="","",ROUND(+E3614*((1+D3614)^(1/12)-1),2)))</f>
        <v>#REF!</v>
      </c>
      <c r="I3614" s="662" t="e">
        <f aca="false">IF(A3614="","",+G3614-H3614)</f>
        <v>#REF!</v>
      </c>
      <c r="J3614" s="662" t="e">
        <f aca="false">IF(A3614="","",IF(#REF!="","",PMT((1+D3614)^(1/12)-1,(#REF!*12)-A3614+1,-E3614)))</f>
        <v>#REF!</v>
      </c>
    </row>
    <row r="3615" customFormat="false" ht="14.25" hidden="false" customHeight="false" outlineLevel="0" collapsed="false">
      <c r="A3615" s="660" t="e">
        <f aca="false">IF(A3614="","",IF(A3614=#REF!*12,"",+A3614+1))</f>
        <v>#REF!</v>
      </c>
      <c r="B3615" s="661" t="e">
        <f aca="false">IF(A3615="","",+B3614)</f>
        <v>#REF!</v>
      </c>
      <c r="C3615" s="661" t="e">
        <f aca="false">IF(A3615="","",IF(#REF!+'Plano Prestação Mensal Proposta'!A3615&gt;120,0,ROUND(IF(B3615&gt;0.045,(0.045*0.5),(0.5)*B3615),7)))</f>
        <v>#REF!</v>
      </c>
      <c r="D3615" s="661" t="e">
        <f aca="false">IF(A3615="","",+B3615-C3615)</f>
        <v>#REF!</v>
      </c>
      <c r="E3615" s="662" t="e">
        <f aca="false">IF(A3615="","",IF(F3614="","",+E3614-F3614))</f>
        <v>#REF!</v>
      </c>
      <c r="F3615" s="662" t="e">
        <f aca="false">IF(A3615="","",IF(J3615="","",+J3615-H3615))</f>
        <v>#REF!</v>
      </c>
      <c r="G3615" s="662" t="e">
        <f aca="false">IF(A3615="","",IF(E3615="","",ROUND(+E3615*((1+B3615)^(1/12)-1),2)))</f>
        <v>#REF!</v>
      </c>
      <c r="H3615" s="662" t="e">
        <f aca="false">IF(A3615="","",IF(E3615="","",ROUND(+E3615*((1+D3615)^(1/12)-1),2)))</f>
        <v>#REF!</v>
      </c>
      <c r="I3615" s="662" t="e">
        <f aca="false">IF(A3615="","",+G3615-H3615)</f>
        <v>#REF!</v>
      </c>
      <c r="J3615" s="662" t="e">
        <f aca="false">IF(A3615="","",IF(#REF!="","",PMT((1+D3615)^(1/12)-1,(#REF!*12)-A3615+1,-E3615)))</f>
        <v>#REF!</v>
      </c>
    </row>
    <row r="3616" customFormat="false" ht="14.25" hidden="false" customHeight="false" outlineLevel="0" collapsed="false">
      <c r="A3616" s="660" t="e">
        <f aca="false">IF(A3615="","",IF(A3615=#REF!*12,"",+A3615+1))</f>
        <v>#REF!</v>
      </c>
      <c r="B3616" s="661" t="e">
        <f aca="false">IF(A3616="","",+B3615)</f>
        <v>#REF!</v>
      </c>
      <c r="C3616" s="661" t="e">
        <f aca="false">IF(A3616="","",IF(#REF!+'Plano Prestação Mensal Proposta'!A3616&gt;120,0,ROUND(IF(B3616&gt;0.045,(0.045*0.5),(0.5)*B3616),7)))</f>
        <v>#REF!</v>
      </c>
      <c r="D3616" s="661" t="e">
        <f aca="false">IF(A3616="","",+B3616-C3616)</f>
        <v>#REF!</v>
      </c>
      <c r="E3616" s="662" t="e">
        <f aca="false">IF(A3616="","",IF(F3615="","",+E3615-F3615))</f>
        <v>#REF!</v>
      </c>
      <c r="F3616" s="662" t="e">
        <f aca="false">IF(A3616="","",IF(J3616="","",+J3616-H3616))</f>
        <v>#REF!</v>
      </c>
      <c r="G3616" s="662" t="e">
        <f aca="false">IF(A3616="","",IF(E3616="","",ROUND(+E3616*((1+B3616)^(1/12)-1),2)))</f>
        <v>#REF!</v>
      </c>
      <c r="H3616" s="662" t="e">
        <f aca="false">IF(A3616="","",IF(E3616="","",ROUND(+E3616*((1+D3616)^(1/12)-1),2)))</f>
        <v>#REF!</v>
      </c>
      <c r="I3616" s="662" t="e">
        <f aca="false">IF(A3616="","",+G3616-H3616)</f>
        <v>#REF!</v>
      </c>
      <c r="J3616" s="662" t="e">
        <f aca="false">IF(A3616="","",IF(#REF!="","",PMT((1+D3616)^(1/12)-1,(#REF!*12)-A3616+1,-E3616)))</f>
        <v>#REF!</v>
      </c>
    </row>
    <row r="3617" customFormat="false" ht="14.25" hidden="false" customHeight="false" outlineLevel="0" collapsed="false">
      <c r="A3617" s="660" t="e">
        <f aca="false">IF(A3616="","",IF(A3616=#REF!*12,"",+A3616+1))</f>
        <v>#REF!</v>
      </c>
      <c r="B3617" s="661" t="e">
        <f aca="false">IF(A3617="","",+B3616)</f>
        <v>#REF!</v>
      </c>
      <c r="C3617" s="661" t="e">
        <f aca="false">IF(A3617="","",IF(#REF!+'Plano Prestação Mensal Proposta'!A3617&gt;120,0,ROUND(IF(B3617&gt;0.045,(0.045*0.5),(0.5)*B3617),7)))</f>
        <v>#REF!</v>
      </c>
      <c r="D3617" s="661" t="e">
        <f aca="false">IF(A3617="","",+B3617-C3617)</f>
        <v>#REF!</v>
      </c>
      <c r="E3617" s="662" t="e">
        <f aca="false">IF(A3617="","",IF(F3616="","",+E3616-F3616))</f>
        <v>#REF!</v>
      </c>
      <c r="F3617" s="662" t="e">
        <f aca="false">IF(A3617="","",IF(J3617="","",+J3617-H3617))</f>
        <v>#REF!</v>
      </c>
      <c r="G3617" s="662" t="e">
        <f aca="false">IF(A3617="","",IF(E3617="","",ROUND(+E3617*((1+B3617)^(1/12)-1),2)))</f>
        <v>#REF!</v>
      </c>
      <c r="H3617" s="662" t="e">
        <f aca="false">IF(A3617="","",IF(E3617="","",ROUND(+E3617*((1+D3617)^(1/12)-1),2)))</f>
        <v>#REF!</v>
      </c>
      <c r="I3617" s="662" t="e">
        <f aca="false">IF(A3617="","",+G3617-H3617)</f>
        <v>#REF!</v>
      </c>
      <c r="J3617" s="662" t="e">
        <f aca="false">IF(A3617="","",IF(#REF!="","",PMT((1+D3617)^(1/12)-1,(#REF!*12)-A3617+1,-E3617)))</f>
        <v>#REF!</v>
      </c>
    </row>
    <row r="3618" customFormat="false" ht="14.25" hidden="false" customHeight="false" outlineLevel="0" collapsed="false">
      <c r="A3618" s="660" t="e">
        <f aca="false">IF(A3617="","",IF(A3617=#REF!*12,"",+A3617+1))</f>
        <v>#REF!</v>
      </c>
      <c r="B3618" s="661" t="e">
        <f aca="false">IF(A3618="","",+B3617)</f>
        <v>#REF!</v>
      </c>
      <c r="C3618" s="661" t="e">
        <f aca="false">IF(A3618="","",IF(#REF!+'Plano Prestação Mensal Proposta'!A3618&gt;120,0,ROUND(IF(B3618&gt;0.045,(0.045*0.5),(0.5)*B3618),7)))</f>
        <v>#REF!</v>
      </c>
      <c r="D3618" s="661" t="e">
        <f aca="false">IF(A3618="","",+B3618-C3618)</f>
        <v>#REF!</v>
      </c>
      <c r="E3618" s="662" t="e">
        <f aca="false">IF(A3618="","",IF(F3617="","",+E3617-F3617))</f>
        <v>#REF!</v>
      </c>
      <c r="F3618" s="662" t="e">
        <f aca="false">IF(A3618="","",IF(J3618="","",+J3618-H3618))</f>
        <v>#REF!</v>
      </c>
      <c r="G3618" s="662" t="e">
        <f aca="false">IF(A3618="","",IF(E3618="","",ROUND(+E3618*((1+B3618)^(1/12)-1),2)))</f>
        <v>#REF!</v>
      </c>
      <c r="H3618" s="662" t="e">
        <f aca="false">IF(A3618="","",IF(E3618="","",ROUND(+E3618*((1+D3618)^(1/12)-1),2)))</f>
        <v>#REF!</v>
      </c>
      <c r="I3618" s="662" t="e">
        <f aca="false">IF(A3618="","",+G3618-H3618)</f>
        <v>#REF!</v>
      </c>
      <c r="J3618" s="662" t="e">
        <f aca="false">IF(A3618="","",IF(#REF!="","",PMT((1+D3618)^(1/12)-1,(#REF!*12)-A3618+1,-E3618)))</f>
        <v>#REF!</v>
      </c>
    </row>
    <row r="3619" customFormat="false" ht="14.25" hidden="false" customHeight="false" outlineLevel="0" collapsed="false">
      <c r="A3619" s="660" t="e">
        <f aca="false">IF(A3618="","",IF(A3618=#REF!*12,"",+A3618+1))</f>
        <v>#REF!</v>
      </c>
      <c r="B3619" s="661" t="e">
        <f aca="false">IF(A3619="","",+B3618)</f>
        <v>#REF!</v>
      </c>
      <c r="C3619" s="661" t="e">
        <f aca="false">IF(A3619="","",IF(#REF!+'Plano Prestação Mensal Proposta'!A3619&gt;120,0,ROUND(IF(B3619&gt;0.045,(0.045*0.5),(0.5)*B3619),7)))</f>
        <v>#REF!</v>
      </c>
      <c r="D3619" s="661" t="e">
        <f aca="false">IF(A3619="","",+B3619-C3619)</f>
        <v>#REF!</v>
      </c>
      <c r="E3619" s="662" t="e">
        <f aca="false">IF(A3619="","",IF(F3618="","",+E3618-F3618))</f>
        <v>#REF!</v>
      </c>
      <c r="F3619" s="662" t="e">
        <f aca="false">IF(A3619="","",IF(J3619="","",+J3619-H3619))</f>
        <v>#REF!</v>
      </c>
      <c r="G3619" s="662" t="e">
        <f aca="false">IF(A3619="","",IF(E3619="","",ROUND(+E3619*((1+B3619)^(1/12)-1),2)))</f>
        <v>#REF!</v>
      </c>
      <c r="H3619" s="662" t="e">
        <f aca="false">IF(A3619="","",IF(E3619="","",ROUND(+E3619*((1+D3619)^(1/12)-1),2)))</f>
        <v>#REF!</v>
      </c>
      <c r="I3619" s="662" t="e">
        <f aca="false">IF(A3619="","",+G3619-H3619)</f>
        <v>#REF!</v>
      </c>
      <c r="J3619" s="662" t="e">
        <f aca="false">IF(A3619="","",IF(#REF!="","",PMT((1+D3619)^(1/12)-1,(#REF!*12)-A3619+1,-E3619)))</f>
        <v>#REF!</v>
      </c>
    </row>
    <row r="3620" customFormat="false" ht="14.25" hidden="false" customHeight="false" outlineLevel="0" collapsed="false">
      <c r="A3620" s="660" t="e">
        <f aca="false">IF(A3619="","",IF(A3619=#REF!*12,"",+A3619+1))</f>
        <v>#REF!</v>
      </c>
      <c r="B3620" s="661" t="e">
        <f aca="false">IF(A3620="","",+B3619)</f>
        <v>#REF!</v>
      </c>
      <c r="C3620" s="661" t="e">
        <f aca="false">IF(A3620="","",IF(#REF!+'Plano Prestação Mensal Proposta'!A3620&gt;120,0,ROUND(IF(B3620&gt;0.045,(0.045*0.5),(0.5)*B3620),7)))</f>
        <v>#REF!</v>
      </c>
      <c r="D3620" s="661" t="e">
        <f aca="false">IF(A3620="","",+B3620-C3620)</f>
        <v>#REF!</v>
      </c>
      <c r="E3620" s="662" t="e">
        <f aca="false">IF(A3620="","",IF(F3619="","",+E3619-F3619))</f>
        <v>#REF!</v>
      </c>
      <c r="F3620" s="662" t="e">
        <f aca="false">IF(A3620="","",IF(J3620="","",+J3620-H3620))</f>
        <v>#REF!</v>
      </c>
      <c r="G3620" s="662" t="e">
        <f aca="false">IF(A3620="","",IF(E3620="","",ROUND(+E3620*((1+B3620)^(1/12)-1),2)))</f>
        <v>#REF!</v>
      </c>
      <c r="H3620" s="662" t="e">
        <f aca="false">IF(A3620="","",IF(E3620="","",ROUND(+E3620*((1+D3620)^(1/12)-1),2)))</f>
        <v>#REF!</v>
      </c>
      <c r="I3620" s="662" t="e">
        <f aca="false">IF(A3620="","",+G3620-H3620)</f>
        <v>#REF!</v>
      </c>
      <c r="J3620" s="662" t="e">
        <f aca="false">IF(A3620="","",IF(#REF!="","",PMT((1+D3620)^(1/12)-1,(#REF!*12)-A3620+1,-E3620)))</f>
        <v>#REF!</v>
      </c>
    </row>
    <row r="3621" customFormat="false" ht="14.25" hidden="false" customHeight="false" outlineLevel="0" collapsed="false">
      <c r="A3621" s="660" t="e">
        <f aca="false">IF(A3620="","",IF(A3620=#REF!*12,"",+A3620+1))</f>
        <v>#REF!</v>
      </c>
      <c r="B3621" s="661" t="e">
        <f aca="false">IF(A3621="","",+B3620)</f>
        <v>#REF!</v>
      </c>
      <c r="C3621" s="661" t="e">
        <f aca="false">IF(A3621="","",IF(#REF!+'Plano Prestação Mensal Proposta'!A3621&gt;120,0,ROUND(IF(B3621&gt;0.045,(0.045*0.5),(0.5)*B3621),7)))</f>
        <v>#REF!</v>
      </c>
      <c r="D3621" s="661" t="e">
        <f aca="false">IF(A3621="","",+B3621-C3621)</f>
        <v>#REF!</v>
      </c>
      <c r="E3621" s="662" t="e">
        <f aca="false">IF(A3621="","",IF(F3620="","",+E3620-F3620))</f>
        <v>#REF!</v>
      </c>
      <c r="F3621" s="662" t="e">
        <f aca="false">IF(A3621="","",IF(J3621="","",+J3621-H3621))</f>
        <v>#REF!</v>
      </c>
      <c r="G3621" s="662" t="e">
        <f aca="false">IF(A3621="","",IF(E3621="","",ROUND(+E3621*((1+B3621)^(1/12)-1),2)))</f>
        <v>#REF!</v>
      </c>
      <c r="H3621" s="662" t="e">
        <f aca="false">IF(A3621="","",IF(E3621="","",ROUND(+E3621*((1+D3621)^(1/12)-1),2)))</f>
        <v>#REF!</v>
      </c>
      <c r="I3621" s="662" t="e">
        <f aca="false">IF(A3621="","",+G3621-H3621)</f>
        <v>#REF!</v>
      </c>
      <c r="J3621" s="662" t="e">
        <f aca="false">IF(A3621="","",IF(#REF!="","",PMT((1+D3621)^(1/12)-1,(#REF!*12)-A3621+1,-E3621)))</f>
        <v>#REF!</v>
      </c>
    </row>
    <row r="3622" customFormat="false" ht="14.25" hidden="false" customHeight="false" outlineLevel="0" collapsed="false">
      <c r="A3622" s="660" t="e">
        <f aca="false">IF(A3621="","",IF(A3621=#REF!*12,"",+A3621+1))</f>
        <v>#REF!</v>
      </c>
      <c r="B3622" s="661" t="e">
        <f aca="false">IF(A3622="","",+B3621)</f>
        <v>#REF!</v>
      </c>
      <c r="C3622" s="661" t="e">
        <f aca="false">IF(A3622="","",IF(#REF!+'Plano Prestação Mensal Proposta'!A3622&gt;120,0,ROUND(IF(B3622&gt;0.045,(0.045*0.5),(0.5)*B3622),7)))</f>
        <v>#REF!</v>
      </c>
      <c r="D3622" s="661" t="e">
        <f aca="false">IF(A3622="","",+B3622-C3622)</f>
        <v>#REF!</v>
      </c>
      <c r="E3622" s="662" t="e">
        <f aca="false">IF(A3622="","",IF(F3621="","",+E3621-F3621))</f>
        <v>#REF!</v>
      </c>
      <c r="F3622" s="662" t="e">
        <f aca="false">IF(A3622="","",IF(J3622="","",+J3622-H3622))</f>
        <v>#REF!</v>
      </c>
      <c r="G3622" s="662" t="e">
        <f aca="false">IF(A3622="","",IF(E3622="","",ROUND(+E3622*((1+B3622)^(1/12)-1),2)))</f>
        <v>#REF!</v>
      </c>
      <c r="H3622" s="662" t="e">
        <f aca="false">IF(A3622="","",IF(E3622="","",ROUND(+E3622*((1+D3622)^(1/12)-1),2)))</f>
        <v>#REF!</v>
      </c>
      <c r="I3622" s="662" t="e">
        <f aca="false">IF(A3622="","",+G3622-H3622)</f>
        <v>#REF!</v>
      </c>
      <c r="J3622" s="662" t="e">
        <f aca="false">IF(A3622="","",IF(#REF!="","",PMT((1+D3622)^(1/12)-1,(#REF!*12)-A3622+1,-E3622)))</f>
        <v>#REF!</v>
      </c>
    </row>
    <row r="3623" customFormat="false" ht="14.25" hidden="false" customHeight="false" outlineLevel="0" collapsed="false">
      <c r="A3623" s="660" t="e">
        <f aca="false">IF(A3622="","",IF(A3622=#REF!*12,"",+A3622+1))</f>
        <v>#REF!</v>
      </c>
      <c r="B3623" s="661" t="e">
        <f aca="false">IF(A3623="","",+B3622)</f>
        <v>#REF!</v>
      </c>
      <c r="C3623" s="661" t="e">
        <f aca="false">IF(A3623="","",IF(#REF!+'Plano Prestação Mensal Proposta'!A3623&gt;120,0,ROUND(IF(B3623&gt;0.045,(0.045*0.5),(0.5)*B3623),7)))</f>
        <v>#REF!</v>
      </c>
      <c r="D3623" s="661" t="e">
        <f aca="false">IF(A3623="","",+B3623-C3623)</f>
        <v>#REF!</v>
      </c>
      <c r="E3623" s="662" t="e">
        <f aca="false">IF(A3623="","",IF(F3622="","",+E3622-F3622))</f>
        <v>#REF!</v>
      </c>
      <c r="F3623" s="662" t="e">
        <f aca="false">IF(A3623="","",IF(J3623="","",+J3623-H3623))</f>
        <v>#REF!</v>
      </c>
      <c r="G3623" s="662" t="e">
        <f aca="false">IF(A3623="","",IF(E3623="","",ROUND(+E3623*((1+B3623)^(1/12)-1),2)))</f>
        <v>#REF!</v>
      </c>
      <c r="H3623" s="662" t="e">
        <f aca="false">IF(A3623="","",IF(E3623="","",ROUND(+E3623*((1+D3623)^(1/12)-1),2)))</f>
        <v>#REF!</v>
      </c>
      <c r="I3623" s="662" t="e">
        <f aca="false">IF(A3623="","",+G3623-H3623)</f>
        <v>#REF!</v>
      </c>
      <c r="J3623" s="662" t="e">
        <f aca="false">IF(A3623="","",IF(#REF!="","",PMT((1+D3623)^(1/12)-1,(#REF!*12)-A3623+1,-E3623)))</f>
        <v>#REF!</v>
      </c>
    </row>
    <row r="3624" customFormat="false" ht="14.25" hidden="false" customHeight="false" outlineLevel="0" collapsed="false">
      <c r="A3624" s="660" t="e">
        <f aca="false">IF(A3623="","",IF(A3623=#REF!*12,"",+A3623+1))</f>
        <v>#REF!</v>
      </c>
      <c r="B3624" s="661" t="e">
        <f aca="false">IF(A3624="","",+B3623)</f>
        <v>#REF!</v>
      </c>
      <c r="C3624" s="661" t="e">
        <f aca="false">IF(A3624="","",IF(#REF!+'Plano Prestação Mensal Proposta'!A3624&gt;120,0,ROUND(IF(B3624&gt;0.045,(0.045*0.5),(0.5)*B3624),7)))</f>
        <v>#REF!</v>
      </c>
      <c r="D3624" s="661" t="e">
        <f aca="false">IF(A3624="","",+B3624-C3624)</f>
        <v>#REF!</v>
      </c>
      <c r="E3624" s="662" t="e">
        <f aca="false">IF(A3624="","",IF(F3623="","",+E3623-F3623))</f>
        <v>#REF!</v>
      </c>
      <c r="F3624" s="662" t="e">
        <f aca="false">IF(A3624="","",IF(J3624="","",+J3624-H3624))</f>
        <v>#REF!</v>
      </c>
      <c r="G3624" s="662" t="e">
        <f aca="false">IF(A3624="","",IF(E3624="","",ROUND(+E3624*((1+B3624)^(1/12)-1),2)))</f>
        <v>#REF!</v>
      </c>
      <c r="H3624" s="662" t="e">
        <f aca="false">IF(A3624="","",IF(E3624="","",ROUND(+E3624*((1+D3624)^(1/12)-1),2)))</f>
        <v>#REF!</v>
      </c>
      <c r="I3624" s="662" t="e">
        <f aca="false">IF(A3624="","",+G3624-H3624)</f>
        <v>#REF!</v>
      </c>
      <c r="J3624" s="662" t="e">
        <f aca="false">IF(A3624="","",IF(#REF!="","",PMT((1+D3624)^(1/12)-1,(#REF!*12)-A3624+1,-E3624)))</f>
        <v>#REF!</v>
      </c>
    </row>
    <row r="3625" customFormat="false" ht="14.25" hidden="false" customHeight="false" outlineLevel="0" collapsed="false">
      <c r="A3625" s="660" t="e">
        <f aca="false">IF(A3624="","",IF(A3624=#REF!*12,"",+A3624+1))</f>
        <v>#REF!</v>
      </c>
      <c r="B3625" s="661" t="e">
        <f aca="false">IF(A3625="","",+B3624)</f>
        <v>#REF!</v>
      </c>
      <c r="C3625" s="661" t="e">
        <f aca="false">IF(A3625="","",IF(#REF!+'Plano Prestação Mensal Proposta'!A3625&gt;120,0,ROUND(IF(B3625&gt;0.045,(0.045*0.5),(0.5)*B3625),7)))</f>
        <v>#REF!</v>
      </c>
      <c r="D3625" s="661" t="e">
        <f aca="false">IF(A3625="","",+B3625-C3625)</f>
        <v>#REF!</v>
      </c>
      <c r="E3625" s="662" t="e">
        <f aca="false">IF(A3625="","",IF(F3624="","",+E3624-F3624))</f>
        <v>#REF!</v>
      </c>
      <c r="F3625" s="662" t="e">
        <f aca="false">IF(A3625="","",IF(J3625="","",+J3625-H3625))</f>
        <v>#REF!</v>
      </c>
      <c r="G3625" s="662" t="e">
        <f aca="false">IF(A3625="","",IF(E3625="","",ROUND(+E3625*((1+B3625)^(1/12)-1),2)))</f>
        <v>#REF!</v>
      </c>
      <c r="H3625" s="662" t="e">
        <f aca="false">IF(A3625="","",IF(E3625="","",ROUND(+E3625*((1+D3625)^(1/12)-1),2)))</f>
        <v>#REF!</v>
      </c>
      <c r="I3625" s="662" t="e">
        <f aca="false">IF(A3625="","",+G3625-H3625)</f>
        <v>#REF!</v>
      </c>
      <c r="J3625" s="662" t="e">
        <f aca="false">IF(A3625="","",IF(#REF!="","",PMT((1+D3625)^(1/12)-1,(#REF!*12)-A3625+1,-E3625)))</f>
        <v>#REF!</v>
      </c>
    </row>
    <row r="3626" customFormat="false" ht="14.25" hidden="false" customHeight="false" outlineLevel="0" collapsed="false">
      <c r="A3626" s="660" t="e">
        <f aca="false">IF(A3625="","",IF(A3625=#REF!*12,"",+A3625+1))</f>
        <v>#REF!</v>
      </c>
      <c r="B3626" s="661" t="e">
        <f aca="false">IF(A3626="","",+B3625)</f>
        <v>#REF!</v>
      </c>
      <c r="C3626" s="661" t="e">
        <f aca="false">IF(A3626="","",IF(#REF!+'Plano Prestação Mensal Proposta'!A3626&gt;120,0,ROUND(IF(B3626&gt;0.045,(0.045*0.5),(0.5)*B3626),7)))</f>
        <v>#REF!</v>
      </c>
      <c r="D3626" s="661" t="e">
        <f aca="false">IF(A3626="","",+B3626-C3626)</f>
        <v>#REF!</v>
      </c>
      <c r="E3626" s="662" t="e">
        <f aca="false">IF(A3626="","",IF(F3625="","",+E3625-F3625))</f>
        <v>#REF!</v>
      </c>
      <c r="F3626" s="662" t="e">
        <f aca="false">IF(A3626="","",IF(J3626="","",+J3626-H3626))</f>
        <v>#REF!</v>
      </c>
      <c r="G3626" s="662" t="e">
        <f aca="false">IF(A3626="","",IF(E3626="","",ROUND(+E3626*((1+B3626)^(1/12)-1),2)))</f>
        <v>#REF!</v>
      </c>
      <c r="H3626" s="662" t="e">
        <f aca="false">IF(A3626="","",IF(E3626="","",ROUND(+E3626*((1+D3626)^(1/12)-1),2)))</f>
        <v>#REF!</v>
      </c>
      <c r="I3626" s="662" t="e">
        <f aca="false">IF(A3626="","",+G3626-H3626)</f>
        <v>#REF!</v>
      </c>
      <c r="J3626" s="662" t="e">
        <f aca="false">IF(A3626="","",IF(#REF!="","",PMT((1+D3626)^(1/12)-1,(#REF!*12)-A3626+1,-E3626)))</f>
        <v>#REF!</v>
      </c>
    </row>
    <row r="3627" customFormat="false" ht="14.25" hidden="false" customHeight="false" outlineLevel="0" collapsed="false">
      <c r="A3627" s="660" t="e">
        <f aca="false">IF(A3626="","",IF(A3626=#REF!*12,"",+A3626+1))</f>
        <v>#REF!</v>
      </c>
      <c r="B3627" s="661" t="e">
        <f aca="false">IF(A3627="","",+B3626)</f>
        <v>#REF!</v>
      </c>
      <c r="C3627" s="661" t="e">
        <f aca="false">IF(A3627="","",IF(#REF!+'Plano Prestação Mensal Proposta'!A3627&gt;120,0,ROUND(IF(B3627&gt;0.045,(0.045*0.5),(0.5)*B3627),7)))</f>
        <v>#REF!</v>
      </c>
      <c r="D3627" s="661" t="e">
        <f aca="false">IF(A3627="","",+B3627-C3627)</f>
        <v>#REF!</v>
      </c>
      <c r="E3627" s="662" t="e">
        <f aca="false">IF(A3627="","",IF(F3626="","",+E3626-F3626))</f>
        <v>#REF!</v>
      </c>
      <c r="F3627" s="662" t="e">
        <f aca="false">IF(A3627="","",IF(J3627="","",+J3627-H3627))</f>
        <v>#REF!</v>
      </c>
      <c r="G3627" s="662" t="e">
        <f aca="false">IF(A3627="","",IF(E3627="","",ROUND(+E3627*((1+B3627)^(1/12)-1),2)))</f>
        <v>#REF!</v>
      </c>
      <c r="H3627" s="662" t="e">
        <f aca="false">IF(A3627="","",IF(E3627="","",ROUND(+E3627*((1+D3627)^(1/12)-1),2)))</f>
        <v>#REF!</v>
      </c>
      <c r="I3627" s="662" t="e">
        <f aca="false">IF(A3627="","",+G3627-H3627)</f>
        <v>#REF!</v>
      </c>
      <c r="J3627" s="662" t="e">
        <f aca="false">IF(A3627="","",IF(#REF!="","",PMT((1+D3627)^(1/12)-1,(#REF!*12)-A3627+1,-E3627)))</f>
        <v>#REF!</v>
      </c>
    </row>
    <row r="3628" customFormat="false" ht="14.25" hidden="false" customHeight="false" outlineLevel="0" collapsed="false">
      <c r="A3628" s="660" t="e">
        <f aca="false">IF(A3627="","",IF(A3627=#REF!*12,"",+A3627+1))</f>
        <v>#REF!</v>
      </c>
      <c r="B3628" s="661" t="e">
        <f aca="false">IF(A3628="","",+B3627)</f>
        <v>#REF!</v>
      </c>
      <c r="C3628" s="661" t="e">
        <f aca="false">IF(A3628="","",IF(#REF!+'Plano Prestação Mensal Proposta'!A3628&gt;120,0,ROUND(IF(B3628&gt;0.045,(0.045*0.5),(0.5)*B3628),7)))</f>
        <v>#REF!</v>
      </c>
      <c r="D3628" s="661" t="e">
        <f aca="false">IF(A3628="","",+B3628-C3628)</f>
        <v>#REF!</v>
      </c>
      <c r="E3628" s="662" t="e">
        <f aca="false">IF(A3628="","",IF(F3627="","",+E3627-F3627))</f>
        <v>#REF!</v>
      </c>
      <c r="F3628" s="662" t="e">
        <f aca="false">IF(A3628="","",IF(J3628="","",+J3628-H3628))</f>
        <v>#REF!</v>
      </c>
      <c r="G3628" s="662" t="e">
        <f aca="false">IF(A3628="","",IF(E3628="","",ROUND(+E3628*((1+B3628)^(1/12)-1),2)))</f>
        <v>#REF!</v>
      </c>
      <c r="H3628" s="662" t="e">
        <f aca="false">IF(A3628="","",IF(E3628="","",ROUND(+E3628*((1+D3628)^(1/12)-1),2)))</f>
        <v>#REF!</v>
      </c>
      <c r="I3628" s="662" t="e">
        <f aca="false">IF(A3628="","",+G3628-H3628)</f>
        <v>#REF!</v>
      </c>
      <c r="J3628" s="662" t="e">
        <f aca="false">IF(A3628="","",IF(#REF!="","",PMT((1+D3628)^(1/12)-1,(#REF!*12)-A3628+1,-E3628)))</f>
        <v>#REF!</v>
      </c>
    </row>
    <row r="3629" customFormat="false" ht="14.25" hidden="false" customHeight="false" outlineLevel="0" collapsed="false">
      <c r="A3629" s="660" t="e">
        <f aca="false">IF(A3628="","",IF(A3628=#REF!*12,"",+A3628+1))</f>
        <v>#REF!</v>
      </c>
      <c r="B3629" s="661" t="e">
        <f aca="false">IF(A3629="","",+B3628)</f>
        <v>#REF!</v>
      </c>
      <c r="C3629" s="661" t="e">
        <f aca="false">IF(A3629="","",IF(#REF!+'Plano Prestação Mensal Proposta'!A3629&gt;120,0,ROUND(IF(B3629&gt;0.045,(0.045*0.5),(0.5)*B3629),7)))</f>
        <v>#REF!</v>
      </c>
      <c r="D3629" s="661" t="e">
        <f aca="false">IF(A3629="","",+B3629-C3629)</f>
        <v>#REF!</v>
      </c>
      <c r="E3629" s="662" t="e">
        <f aca="false">IF(A3629="","",IF(F3628="","",+E3628-F3628))</f>
        <v>#REF!</v>
      </c>
      <c r="F3629" s="662" t="e">
        <f aca="false">IF(A3629="","",IF(J3629="","",+J3629-H3629))</f>
        <v>#REF!</v>
      </c>
      <c r="G3629" s="662" t="e">
        <f aca="false">IF(A3629="","",IF(E3629="","",ROUND(+E3629*((1+B3629)^(1/12)-1),2)))</f>
        <v>#REF!</v>
      </c>
      <c r="H3629" s="662" t="e">
        <f aca="false">IF(A3629="","",IF(E3629="","",ROUND(+E3629*((1+D3629)^(1/12)-1),2)))</f>
        <v>#REF!</v>
      </c>
      <c r="I3629" s="662" t="e">
        <f aca="false">IF(A3629="","",+G3629-H3629)</f>
        <v>#REF!</v>
      </c>
      <c r="J3629" s="662" t="e">
        <f aca="false">IF(A3629="","",IF(#REF!="","",PMT((1+D3629)^(1/12)-1,(#REF!*12)-A3629+1,-E3629)))</f>
        <v>#REF!</v>
      </c>
    </row>
    <row r="3630" customFormat="false" ht="14.25" hidden="false" customHeight="false" outlineLevel="0" collapsed="false">
      <c r="A3630" s="660" t="e">
        <f aca="false">IF(A3629="","",IF(A3629=#REF!*12,"",+A3629+1))</f>
        <v>#REF!</v>
      </c>
      <c r="B3630" s="661" t="e">
        <f aca="false">IF(A3630="","",+B3629)</f>
        <v>#REF!</v>
      </c>
      <c r="C3630" s="661" t="e">
        <f aca="false">IF(A3630="","",IF(#REF!+'Plano Prestação Mensal Proposta'!A3630&gt;120,0,ROUND(IF(B3630&gt;0.045,(0.045*0.5),(0.5)*B3630),7)))</f>
        <v>#REF!</v>
      </c>
      <c r="D3630" s="661" t="e">
        <f aca="false">IF(A3630="","",+B3630-C3630)</f>
        <v>#REF!</v>
      </c>
      <c r="E3630" s="662" t="e">
        <f aca="false">IF(A3630="","",IF(F3629="","",+E3629-F3629))</f>
        <v>#REF!</v>
      </c>
      <c r="F3630" s="662" t="e">
        <f aca="false">IF(A3630="","",IF(J3630="","",+J3630-H3630))</f>
        <v>#REF!</v>
      </c>
      <c r="G3630" s="662" t="e">
        <f aca="false">IF(A3630="","",IF(E3630="","",ROUND(+E3630*((1+B3630)^(1/12)-1),2)))</f>
        <v>#REF!</v>
      </c>
      <c r="H3630" s="662" t="e">
        <f aca="false">IF(A3630="","",IF(E3630="","",ROUND(+E3630*((1+D3630)^(1/12)-1),2)))</f>
        <v>#REF!</v>
      </c>
      <c r="I3630" s="662" t="e">
        <f aca="false">IF(A3630="","",+G3630-H3630)</f>
        <v>#REF!</v>
      </c>
      <c r="J3630" s="662" t="e">
        <f aca="false">IF(A3630="","",IF(#REF!="","",PMT((1+D3630)^(1/12)-1,(#REF!*12)-A3630+1,-E3630)))</f>
        <v>#REF!</v>
      </c>
    </row>
    <row r="3631" customFormat="false" ht="14.25" hidden="false" customHeight="false" outlineLevel="0" collapsed="false">
      <c r="A3631" s="660" t="e">
        <f aca="false">IF(A3630="","",IF(A3630=#REF!*12,"",+A3630+1))</f>
        <v>#REF!</v>
      </c>
      <c r="B3631" s="661" t="e">
        <f aca="false">IF(A3631="","",+B3630)</f>
        <v>#REF!</v>
      </c>
      <c r="C3631" s="661" t="e">
        <f aca="false">IF(A3631="","",IF(#REF!+'Plano Prestação Mensal Proposta'!A3631&gt;120,0,ROUND(IF(B3631&gt;0.045,(0.045*0.5),(0.5)*B3631),7)))</f>
        <v>#REF!</v>
      </c>
      <c r="D3631" s="661" t="e">
        <f aca="false">IF(A3631="","",+B3631-C3631)</f>
        <v>#REF!</v>
      </c>
      <c r="E3631" s="662" t="e">
        <f aca="false">IF(A3631="","",IF(F3630="","",+E3630-F3630))</f>
        <v>#REF!</v>
      </c>
      <c r="F3631" s="662" t="e">
        <f aca="false">IF(A3631="","",IF(J3631="","",+J3631-H3631))</f>
        <v>#REF!</v>
      </c>
      <c r="G3631" s="662" t="e">
        <f aca="false">IF(A3631="","",IF(E3631="","",ROUND(+E3631*((1+B3631)^(1/12)-1),2)))</f>
        <v>#REF!</v>
      </c>
      <c r="H3631" s="662" t="e">
        <f aca="false">IF(A3631="","",IF(E3631="","",ROUND(+E3631*((1+D3631)^(1/12)-1),2)))</f>
        <v>#REF!</v>
      </c>
      <c r="I3631" s="662" t="e">
        <f aca="false">IF(A3631="","",+G3631-H3631)</f>
        <v>#REF!</v>
      </c>
      <c r="J3631" s="662" t="e">
        <f aca="false">IF(A3631="","",IF(#REF!="","",PMT((1+D3631)^(1/12)-1,(#REF!*12)-A3631+1,-E3631)))</f>
        <v>#REF!</v>
      </c>
    </row>
    <row r="3632" customFormat="false" ht="14.25" hidden="false" customHeight="false" outlineLevel="0" collapsed="false">
      <c r="A3632" s="660" t="e">
        <f aca="false">IF(A3631="","",IF(A3631=#REF!*12,"",+A3631+1))</f>
        <v>#REF!</v>
      </c>
      <c r="B3632" s="661" t="e">
        <f aca="false">IF(A3632="","",+B3631)</f>
        <v>#REF!</v>
      </c>
      <c r="C3632" s="661" t="e">
        <f aca="false">IF(A3632="","",IF(#REF!+'Plano Prestação Mensal Proposta'!A3632&gt;120,0,ROUND(IF(B3632&gt;0.045,(0.045*0.5),(0.5)*B3632),7)))</f>
        <v>#REF!</v>
      </c>
      <c r="D3632" s="661" t="e">
        <f aca="false">IF(A3632="","",+B3632-C3632)</f>
        <v>#REF!</v>
      </c>
      <c r="E3632" s="662" t="e">
        <f aca="false">IF(A3632="","",IF(F3631="","",+E3631-F3631))</f>
        <v>#REF!</v>
      </c>
      <c r="F3632" s="662" t="e">
        <f aca="false">IF(A3632="","",IF(J3632="","",+J3632-H3632))</f>
        <v>#REF!</v>
      </c>
      <c r="G3632" s="662" t="e">
        <f aca="false">IF(A3632="","",IF(E3632="","",ROUND(+E3632*((1+B3632)^(1/12)-1),2)))</f>
        <v>#REF!</v>
      </c>
      <c r="H3632" s="662" t="e">
        <f aca="false">IF(A3632="","",IF(E3632="","",ROUND(+E3632*((1+D3632)^(1/12)-1),2)))</f>
        <v>#REF!</v>
      </c>
      <c r="I3632" s="662" t="e">
        <f aca="false">IF(A3632="","",+G3632-H3632)</f>
        <v>#REF!</v>
      </c>
      <c r="J3632" s="662" t="e">
        <f aca="false">IF(A3632="","",IF(#REF!="","",PMT((1+D3632)^(1/12)-1,(#REF!*12)-A3632+1,-E3632)))</f>
        <v>#REF!</v>
      </c>
    </row>
    <row r="3633" customFormat="false" ht="14.25" hidden="false" customHeight="false" outlineLevel="0" collapsed="false">
      <c r="A3633" s="660" t="e">
        <f aca="false">IF(A3632="","",IF(A3632=#REF!*12,"",+A3632+1))</f>
        <v>#REF!</v>
      </c>
      <c r="B3633" s="661" t="e">
        <f aca="false">IF(A3633="","",+B3632)</f>
        <v>#REF!</v>
      </c>
      <c r="C3633" s="661" t="e">
        <f aca="false">IF(A3633="","",IF(#REF!+'Plano Prestação Mensal Proposta'!A3633&gt;120,0,ROUND(IF(B3633&gt;0.045,(0.045*0.5),(0.5)*B3633),7)))</f>
        <v>#REF!</v>
      </c>
      <c r="D3633" s="661" t="e">
        <f aca="false">IF(A3633="","",+B3633-C3633)</f>
        <v>#REF!</v>
      </c>
      <c r="E3633" s="662" t="e">
        <f aca="false">IF(A3633="","",IF(F3632="","",+E3632-F3632))</f>
        <v>#REF!</v>
      </c>
      <c r="F3633" s="662" t="e">
        <f aca="false">IF(A3633="","",IF(J3633="","",+J3633-H3633))</f>
        <v>#REF!</v>
      </c>
      <c r="G3633" s="662" t="e">
        <f aca="false">IF(A3633="","",IF(E3633="","",ROUND(+E3633*((1+B3633)^(1/12)-1),2)))</f>
        <v>#REF!</v>
      </c>
      <c r="H3633" s="662" t="e">
        <f aca="false">IF(A3633="","",IF(E3633="","",ROUND(+E3633*((1+D3633)^(1/12)-1),2)))</f>
        <v>#REF!</v>
      </c>
      <c r="I3633" s="662" t="e">
        <f aca="false">IF(A3633="","",+G3633-H3633)</f>
        <v>#REF!</v>
      </c>
      <c r="J3633" s="662" t="e">
        <f aca="false">IF(A3633="","",IF(#REF!="","",PMT((1+D3633)^(1/12)-1,(#REF!*12)-A3633+1,-E3633)))</f>
        <v>#REF!</v>
      </c>
    </row>
    <row r="3634" customFormat="false" ht="14.25" hidden="false" customHeight="false" outlineLevel="0" collapsed="false">
      <c r="A3634" s="660" t="e">
        <f aca="false">IF(A3633="","",IF(A3633=#REF!*12,"",+A3633+1))</f>
        <v>#REF!</v>
      </c>
      <c r="B3634" s="661" t="e">
        <f aca="false">IF(A3634="","",+B3633)</f>
        <v>#REF!</v>
      </c>
      <c r="C3634" s="661" t="e">
        <f aca="false">IF(A3634="","",IF(#REF!+'Plano Prestação Mensal Proposta'!A3634&gt;120,0,ROUND(IF(B3634&gt;0.045,(0.045*0.5),(0.5)*B3634),7)))</f>
        <v>#REF!</v>
      </c>
      <c r="D3634" s="661" t="e">
        <f aca="false">IF(A3634="","",+B3634-C3634)</f>
        <v>#REF!</v>
      </c>
      <c r="E3634" s="662" t="e">
        <f aca="false">IF(A3634="","",IF(F3633="","",+E3633-F3633))</f>
        <v>#REF!</v>
      </c>
      <c r="F3634" s="662" t="e">
        <f aca="false">IF(A3634="","",IF(J3634="","",+J3634-H3634))</f>
        <v>#REF!</v>
      </c>
      <c r="G3634" s="662" t="e">
        <f aca="false">IF(A3634="","",IF(E3634="","",ROUND(+E3634*((1+B3634)^(1/12)-1),2)))</f>
        <v>#REF!</v>
      </c>
      <c r="H3634" s="662" t="e">
        <f aca="false">IF(A3634="","",IF(E3634="","",ROUND(+E3634*((1+D3634)^(1/12)-1),2)))</f>
        <v>#REF!</v>
      </c>
      <c r="I3634" s="662" t="e">
        <f aca="false">IF(A3634="","",+G3634-H3634)</f>
        <v>#REF!</v>
      </c>
      <c r="J3634" s="662" t="e">
        <f aca="false">IF(A3634="","",IF(#REF!="","",PMT((1+D3634)^(1/12)-1,(#REF!*12)-A3634+1,-E3634)))</f>
        <v>#REF!</v>
      </c>
    </row>
    <row r="3635" customFormat="false" ht="14.25" hidden="false" customHeight="false" outlineLevel="0" collapsed="false">
      <c r="A3635" s="660" t="e">
        <f aca="false">IF(A3634="","",IF(A3634=#REF!*12,"",+A3634+1))</f>
        <v>#REF!</v>
      </c>
      <c r="B3635" s="661" t="e">
        <f aca="false">IF(A3635="","",+B3634)</f>
        <v>#REF!</v>
      </c>
      <c r="C3635" s="661" t="e">
        <f aca="false">IF(A3635="","",IF(#REF!+'Plano Prestação Mensal Proposta'!A3635&gt;120,0,ROUND(IF(B3635&gt;0.045,(0.045*0.5),(0.5)*B3635),7)))</f>
        <v>#REF!</v>
      </c>
      <c r="D3635" s="661" t="e">
        <f aca="false">IF(A3635="","",+B3635-C3635)</f>
        <v>#REF!</v>
      </c>
      <c r="E3635" s="662" t="e">
        <f aca="false">IF(A3635="","",IF(F3634="","",+E3634-F3634))</f>
        <v>#REF!</v>
      </c>
      <c r="F3635" s="662" t="e">
        <f aca="false">IF(A3635="","",IF(J3635="","",+J3635-H3635))</f>
        <v>#REF!</v>
      </c>
      <c r="G3635" s="662" t="e">
        <f aca="false">IF(A3635="","",IF(E3635="","",ROUND(+E3635*((1+B3635)^(1/12)-1),2)))</f>
        <v>#REF!</v>
      </c>
      <c r="H3635" s="662" t="e">
        <f aca="false">IF(A3635="","",IF(E3635="","",ROUND(+E3635*((1+D3635)^(1/12)-1),2)))</f>
        <v>#REF!</v>
      </c>
      <c r="I3635" s="662" t="e">
        <f aca="false">IF(A3635="","",+G3635-H3635)</f>
        <v>#REF!</v>
      </c>
      <c r="J3635" s="662" t="e">
        <f aca="false">IF(A3635="","",IF(#REF!="","",PMT((1+D3635)^(1/12)-1,(#REF!*12)-A3635+1,-E3635)))</f>
        <v>#REF!</v>
      </c>
    </row>
    <row r="3636" customFormat="false" ht="14.25" hidden="false" customHeight="false" outlineLevel="0" collapsed="false">
      <c r="A3636" s="660" t="e">
        <f aca="false">IF(A3635="","",IF(A3635=#REF!*12,"",+A3635+1))</f>
        <v>#REF!</v>
      </c>
      <c r="B3636" s="661" t="e">
        <f aca="false">IF(A3636="","",+B3635)</f>
        <v>#REF!</v>
      </c>
      <c r="C3636" s="661" t="e">
        <f aca="false">IF(A3636="","",IF(#REF!+'Plano Prestação Mensal Proposta'!A3636&gt;120,0,ROUND(IF(B3636&gt;0.045,(0.045*0.5),(0.5)*B3636),7)))</f>
        <v>#REF!</v>
      </c>
      <c r="D3636" s="661" t="e">
        <f aca="false">IF(A3636="","",+B3636-C3636)</f>
        <v>#REF!</v>
      </c>
      <c r="E3636" s="662" t="e">
        <f aca="false">IF(A3636="","",IF(F3635="","",+E3635-F3635))</f>
        <v>#REF!</v>
      </c>
      <c r="F3636" s="662" t="e">
        <f aca="false">IF(A3636="","",IF(J3636="","",+J3636-H3636))</f>
        <v>#REF!</v>
      </c>
      <c r="G3636" s="662" t="e">
        <f aca="false">IF(A3636="","",IF(E3636="","",ROUND(+E3636*((1+B3636)^(1/12)-1),2)))</f>
        <v>#REF!</v>
      </c>
      <c r="H3636" s="662" t="e">
        <f aca="false">IF(A3636="","",IF(E3636="","",ROUND(+E3636*((1+D3636)^(1/12)-1),2)))</f>
        <v>#REF!</v>
      </c>
      <c r="I3636" s="662" t="e">
        <f aca="false">IF(A3636="","",+G3636-H3636)</f>
        <v>#REF!</v>
      </c>
      <c r="J3636" s="662" t="e">
        <f aca="false">IF(A3636="","",IF(#REF!="","",PMT((1+D3636)^(1/12)-1,(#REF!*12)-A3636+1,-E3636)))</f>
        <v>#REF!</v>
      </c>
    </row>
    <row r="3637" customFormat="false" ht="14.25" hidden="false" customHeight="false" outlineLevel="0" collapsed="false">
      <c r="A3637" s="660" t="e">
        <f aca="false">IF(A3636="","",IF(A3636=#REF!*12,"",+A3636+1))</f>
        <v>#REF!</v>
      </c>
      <c r="B3637" s="661" t="e">
        <f aca="false">IF(A3637="","",+B3636)</f>
        <v>#REF!</v>
      </c>
      <c r="C3637" s="661" t="e">
        <f aca="false">IF(A3637="","",IF(#REF!+'Plano Prestação Mensal Proposta'!A3637&gt;120,0,ROUND(IF(B3637&gt;0.045,(0.045*0.5),(0.5)*B3637),7)))</f>
        <v>#REF!</v>
      </c>
      <c r="D3637" s="661" t="e">
        <f aca="false">IF(A3637="","",+B3637-C3637)</f>
        <v>#REF!</v>
      </c>
      <c r="E3637" s="662" t="e">
        <f aca="false">IF(A3637="","",IF(F3636="","",+E3636-F3636))</f>
        <v>#REF!</v>
      </c>
      <c r="F3637" s="662" t="e">
        <f aca="false">IF(A3637="","",IF(J3637="","",+J3637-H3637))</f>
        <v>#REF!</v>
      </c>
      <c r="G3637" s="662" t="e">
        <f aca="false">IF(A3637="","",IF(E3637="","",ROUND(+E3637*((1+B3637)^(1/12)-1),2)))</f>
        <v>#REF!</v>
      </c>
      <c r="H3637" s="662" t="e">
        <f aca="false">IF(A3637="","",IF(E3637="","",ROUND(+E3637*((1+D3637)^(1/12)-1),2)))</f>
        <v>#REF!</v>
      </c>
      <c r="I3637" s="662" t="e">
        <f aca="false">IF(A3637="","",+G3637-H3637)</f>
        <v>#REF!</v>
      </c>
      <c r="J3637" s="662" t="e">
        <f aca="false">IF(A3637="","",IF(#REF!="","",PMT((1+D3637)^(1/12)-1,(#REF!*12)-A3637+1,-E3637)))</f>
        <v>#REF!</v>
      </c>
    </row>
    <row r="3638" customFormat="false" ht="14.25" hidden="false" customHeight="false" outlineLevel="0" collapsed="false">
      <c r="A3638" s="660" t="e">
        <f aca="false">IF(A3637="","",IF(A3637=#REF!*12,"",+A3637+1))</f>
        <v>#REF!</v>
      </c>
      <c r="B3638" s="661" t="e">
        <f aca="false">IF(A3638="","",+B3637)</f>
        <v>#REF!</v>
      </c>
      <c r="C3638" s="661" t="e">
        <f aca="false">IF(A3638="","",IF(#REF!+'Plano Prestação Mensal Proposta'!A3638&gt;120,0,ROUND(IF(B3638&gt;0.045,(0.045*0.5),(0.5)*B3638),7)))</f>
        <v>#REF!</v>
      </c>
      <c r="D3638" s="661" t="e">
        <f aca="false">IF(A3638="","",+B3638-C3638)</f>
        <v>#REF!</v>
      </c>
      <c r="E3638" s="662" t="e">
        <f aca="false">IF(A3638="","",IF(F3637="","",+E3637-F3637))</f>
        <v>#REF!</v>
      </c>
      <c r="F3638" s="662" t="e">
        <f aca="false">IF(A3638="","",IF(J3638="","",+J3638-H3638))</f>
        <v>#REF!</v>
      </c>
      <c r="G3638" s="662" t="e">
        <f aca="false">IF(A3638="","",IF(E3638="","",ROUND(+E3638*((1+B3638)^(1/12)-1),2)))</f>
        <v>#REF!</v>
      </c>
      <c r="H3638" s="662" t="e">
        <f aca="false">IF(A3638="","",IF(E3638="","",ROUND(+E3638*((1+D3638)^(1/12)-1),2)))</f>
        <v>#REF!</v>
      </c>
      <c r="I3638" s="662" t="e">
        <f aca="false">IF(A3638="","",+G3638-H3638)</f>
        <v>#REF!</v>
      </c>
      <c r="J3638" s="662" t="e">
        <f aca="false">IF(A3638="","",IF(#REF!="","",PMT((1+D3638)^(1/12)-1,(#REF!*12)-A3638+1,-E3638)))</f>
        <v>#REF!</v>
      </c>
    </row>
    <row r="3639" customFormat="false" ht="14.25" hidden="false" customHeight="false" outlineLevel="0" collapsed="false">
      <c r="A3639" s="660" t="e">
        <f aca="false">IF(A3638="","",IF(A3638=#REF!*12,"",+A3638+1))</f>
        <v>#REF!</v>
      </c>
      <c r="B3639" s="661" t="e">
        <f aca="false">IF(A3639="","",+B3638)</f>
        <v>#REF!</v>
      </c>
      <c r="C3639" s="661" t="e">
        <f aca="false">IF(A3639="","",IF(#REF!+'Plano Prestação Mensal Proposta'!A3639&gt;120,0,ROUND(IF(B3639&gt;0.045,(0.045*0.5),(0.5)*B3639),7)))</f>
        <v>#REF!</v>
      </c>
      <c r="D3639" s="661" t="e">
        <f aca="false">IF(A3639="","",+B3639-C3639)</f>
        <v>#REF!</v>
      </c>
      <c r="E3639" s="662" t="e">
        <f aca="false">IF(A3639="","",IF(F3638="","",+E3638-F3638))</f>
        <v>#REF!</v>
      </c>
      <c r="F3639" s="662" t="e">
        <f aca="false">IF(A3639="","",IF(J3639="","",+J3639-H3639))</f>
        <v>#REF!</v>
      </c>
      <c r="G3639" s="662" t="e">
        <f aca="false">IF(A3639="","",IF(E3639="","",ROUND(+E3639*((1+B3639)^(1/12)-1),2)))</f>
        <v>#REF!</v>
      </c>
      <c r="H3639" s="662" t="e">
        <f aca="false">IF(A3639="","",IF(E3639="","",ROUND(+E3639*((1+D3639)^(1/12)-1),2)))</f>
        <v>#REF!</v>
      </c>
      <c r="I3639" s="662" t="e">
        <f aca="false">IF(A3639="","",+G3639-H3639)</f>
        <v>#REF!</v>
      </c>
      <c r="J3639" s="662" t="e">
        <f aca="false">IF(A3639="","",IF(#REF!="","",PMT((1+D3639)^(1/12)-1,(#REF!*12)-A3639+1,-E3639)))</f>
        <v>#REF!</v>
      </c>
    </row>
    <row r="3640" customFormat="false" ht="14.25" hidden="false" customHeight="false" outlineLevel="0" collapsed="false">
      <c r="A3640" s="660" t="e">
        <f aca="false">IF(A3639="","",IF(A3639=#REF!*12,"",+A3639+1))</f>
        <v>#REF!</v>
      </c>
      <c r="B3640" s="661" t="e">
        <f aca="false">IF(A3640="","",+B3639)</f>
        <v>#REF!</v>
      </c>
      <c r="C3640" s="661" t="e">
        <f aca="false">IF(A3640="","",IF(#REF!+'Plano Prestação Mensal Proposta'!A3640&gt;120,0,ROUND(IF(B3640&gt;0.045,(0.045*0.5),(0.5)*B3640),7)))</f>
        <v>#REF!</v>
      </c>
      <c r="D3640" s="661" t="e">
        <f aca="false">IF(A3640="","",+B3640-C3640)</f>
        <v>#REF!</v>
      </c>
      <c r="E3640" s="662" t="e">
        <f aca="false">IF(A3640="","",IF(F3639="","",+E3639-F3639))</f>
        <v>#REF!</v>
      </c>
      <c r="F3640" s="662" t="e">
        <f aca="false">IF(A3640="","",IF(J3640="","",+J3640-H3640))</f>
        <v>#REF!</v>
      </c>
      <c r="G3640" s="662" t="e">
        <f aca="false">IF(A3640="","",IF(E3640="","",ROUND(+E3640*((1+B3640)^(1/12)-1),2)))</f>
        <v>#REF!</v>
      </c>
      <c r="H3640" s="662" t="e">
        <f aca="false">IF(A3640="","",IF(E3640="","",ROUND(+E3640*((1+D3640)^(1/12)-1),2)))</f>
        <v>#REF!</v>
      </c>
      <c r="I3640" s="662" t="e">
        <f aca="false">IF(A3640="","",+G3640-H3640)</f>
        <v>#REF!</v>
      </c>
      <c r="J3640" s="662" t="e">
        <f aca="false">IF(A3640="","",IF(#REF!="","",PMT((1+D3640)^(1/12)-1,(#REF!*12)-A3640+1,-E3640)))</f>
        <v>#REF!</v>
      </c>
    </row>
    <row r="3641" customFormat="false" ht="14.25" hidden="false" customHeight="false" outlineLevel="0" collapsed="false">
      <c r="A3641" s="660" t="e">
        <f aca="false">IF(A3640="","",IF(A3640=#REF!*12,"",+A3640+1))</f>
        <v>#REF!</v>
      </c>
      <c r="B3641" s="661" t="e">
        <f aca="false">IF(A3641="","",+B3640)</f>
        <v>#REF!</v>
      </c>
      <c r="C3641" s="661" t="e">
        <f aca="false">IF(A3641="","",IF(#REF!+'Plano Prestação Mensal Proposta'!A3641&gt;120,0,ROUND(IF(B3641&gt;0.045,(0.045*0.5),(0.5)*B3641),7)))</f>
        <v>#REF!</v>
      </c>
      <c r="D3641" s="661" t="e">
        <f aca="false">IF(A3641="","",+B3641-C3641)</f>
        <v>#REF!</v>
      </c>
      <c r="E3641" s="662" t="e">
        <f aca="false">IF(A3641="","",IF(F3640="","",+E3640-F3640))</f>
        <v>#REF!</v>
      </c>
      <c r="F3641" s="662" t="e">
        <f aca="false">IF(A3641="","",IF(J3641="","",+J3641-H3641))</f>
        <v>#REF!</v>
      </c>
      <c r="G3641" s="662" t="e">
        <f aca="false">IF(A3641="","",IF(E3641="","",ROUND(+E3641*((1+B3641)^(1/12)-1),2)))</f>
        <v>#REF!</v>
      </c>
      <c r="H3641" s="662" t="e">
        <f aca="false">IF(A3641="","",IF(E3641="","",ROUND(+E3641*((1+D3641)^(1/12)-1),2)))</f>
        <v>#REF!</v>
      </c>
      <c r="I3641" s="662" t="e">
        <f aca="false">IF(A3641="","",+G3641-H3641)</f>
        <v>#REF!</v>
      </c>
      <c r="J3641" s="662" t="e">
        <f aca="false">IF(A3641="","",IF(#REF!="","",PMT((1+D3641)^(1/12)-1,(#REF!*12)-A3641+1,-E3641)))</f>
        <v>#REF!</v>
      </c>
    </row>
    <row r="3642" customFormat="false" ht="14.25" hidden="false" customHeight="false" outlineLevel="0" collapsed="false">
      <c r="A3642" s="660" t="e">
        <f aca="false">IF(A3641="","",IF(A3641=#REF!*12,"",+A3641+1))</f>
        <v>#REF!</v>
      </c>
      <c r="B3642" s="661" t="e">
        <f aca="false">IF(A3642="","",+B3641)</f>
        <v>#REF!</v>
      </c>
      <c r="C3642" s="661" t="e">
        <f aca="false">IF(A3642="","",IF(#REF!+'Plano Prestação Mensal Proposta'!A3642&gt;120,0,ROUND(IF(B3642&gt;0.045,(0.045*0.5),(0.5)*B3642),7)))</f>
        <v>#REF!</v>
      </c>
      <c r="D3642" s="661" t="e">
        <f aca="false">IF(A3642="","",+B3642-C3642)</f>
        <v>#REF!</v>
      </c>
      <c r="E3642" s="662" t="e">
        <f aca="false">IF(A3642="","",IF(F3641="","",+E3641-F3641))</f>
        <v>#REF!</v>
      </c>
      <c r="F3642" s="662" t="e">
        <f aca="false">IF(A3642="","",IF(J3642="","",+J3642-H3642))</f>
        <v>#REF!</v>
      </c>
      <c r="G3642" s="662" t="e">
        <f aca="false">IF(A3642="","",IF(E3642="","",ROUND(+E3642*((1+B3642)^(1/12)-1),2)))</f>
        <v>#REF!</v>
      </c>
      <c r="H3642" s="662" t="e">
        <f aca="false">IF(A3642="","",IF(E3642="","",ROUND(+E3642*((1+D3642)^(1/12)-1),2)))</f>
        <v>#REF!</v>
      </c>
      <c r="I3642" s="662" t="e">
        <f aca="false">IF(A3642="","",+G3642-H3642)</f>
        <v>#REF!</v>
      </c>
      <c r="J3642" s="662" t="e">
        <f aca="false">IF(A3642="","",IF(#REF!="","",PMT((1+D3642)^(1/12)-1,(#REF!*12)-A3642+1,-E3642)))</f>
        <v>#REF!</v>
      </c>
    </row>
    <row r="3643" customFormat="false" ht="14.25" hidden="false" customHeight="false" outlineLevel="0" collapsed="false">
      <c r="A3643" s="660" t="e">
        <f aca="false">IF(A3642="","",IF(A3642=#REF!*12,"",+A3642+1))</f>
        <v>#REF!</v>
      </c>
      <c r="B3643" s="661" t="e">
        <f aca="false">IF(A3643="","",+B3642)</f>
        <v>#REF!</v>
      </c>
      <c r="C3643" s="661" t="e">
        <f aca="false">IF(A3643="","",IF(#REF!+'Plano Prestação Mensal Proposta'!A3643&gt;120,0,ROUND(IF(B3643&gt;0.045,(0.045*0.5),(0.5)*B3643),7)))</f>
        <v>#REF!</v>
      </c>
      <c r="D3643" s="661" t="e">
        <f aca="false">IF(A3643="","",+B3643-C3643)</f>
        <v>#REF!</v>
      </c>
      <c r="E3643" s="662" t="e">
        <f aca="false">IF(A3643="","",IF(F3642="","",+E3642-F3642))</f>
        <v>#REF!</v>
      </c>
      <c r="F3643" s="662" t="e">
        <f aca="false">IF(A3643="","",IF(J3643="","",+J3643-H3643))</f>
        <v>#REF!</v>
      </c>
      <c r="G3643" s="662" t="e">
        <f aca="false">IF(A3643="","",IF(E3643="","",ROUND(+E3643*((1+B3643)^(1/12)-1),2)))</f>
        <v>#REF!</v>
      </c>
      <c r="H3643" s="662" t="e">
        <f aca="false">IF(A3643="","",IF(E3643="","",ROUND(+E3643*((1+D3643)^(1/12)-1),2)))</f>
        <v>#REF!</v>
      </c>
      <c r="I3643" s="662" t="e">
        <f aca="false">IF(A3643="","",+G3643-H3643)</f>
        <v>#REF!</v>
      </c>
      <c r="J3643" s="662" t="e">
        <f aca="false">IF(A3643="","",IF(#REF!="","",PMT((1+D3643)^(1/12)-1,(#REF!*12)-A3643+1,-E3643)))</f>
        <v>#REF!</v>
      </c>
    </row>
    <row r="3644" customFormat="false" ht="14.25" hidden="false" customHeight="false" outlineLevel="0" collapsed="false">
      <c r="A3644" s="660" t="e">
        <f aca="false">IF(A3643="","",IF(A3643=#REF!*12,"",+A3643+1))</f>
        <v>#REF!</v>
      </c>
      <c r="B3644" s="661" t="e">
        <f aca="false">IF(A3644="","",+B3643)</f>
        <v>#REF!</v>
      </c>
      <c r="C3644" s="661" t="e">
        <f aca="false">IF(A3644="","",IF(#REF!+'Plano Prestação Mensal Proposta'!A3644&gt;120,0,ROUND(IF(B3644&gt;0.045,(0.045*0.5),(0.5)*B3644),7)))</f>
        <v>#REF!</v>
      </c>
      <c r="D3644" s="661" t="e">
        <f aca="false">IF(A3644="","",+B3644-C3644)</f>
        <v>#REF!</v>
      </c>
      <c r="E3644" s="662" t="e">
        <f aca="false">IF(A3644="","",IF(F3643="","",+E3643-F3643))</f>
        <v>#REF!</v>
      </c>
      <c r="F3644" s="662" t="e">
        <f aca="false">IF(A3644="","",IF(J3644="","",+J3644-H3644))</f>
        <v>#REF!</v>
      </c>
      <c r="G3644" s="662" t="e">
        <f aca="false">IF(A3644="","",IF(E3644="","",ROUND(+E3644*((1+B3644)^(1/12)-1),2)))</f>
        <v>#REF!</v>
      </c>
      <c r="H3644" s="662" t="e">
        <f aca="false">IF(A3644="","",IF(E3644="","",ROUND(+E3644*((1+D3644)^(1/12)-1),2)))</f>
        <v>#REF!</v>
      </c>
      <c r="I3644" s="662" t="e">
        <f aca="false">IF(A3644="","",+G3644-H3644)</f>
        <v>#REF!</v>
      </c>
      <c r="J3644" s="662" t="e">
        <f aca="false">IF(A3644="","",IF(#REF!="","",PMT((1+D3644)^(1/12)-1,(#REF!*12)-A3644+1,-E3644)))</f>
        <v>#REF!</v>
      </c>
    </row>
    <row r="3645" customFormat="false" ht="14.25" hidden="false" customHeight="false" outlineLevel="0" collapsed="false">
      <c r="A3645" s="660" t="e">
        <f aca="false">IF(A3644="","",IF(A3644=#REF!*12,"",+A3644+1))</f>
        <v>#REF!</v>
      </c>
      <c r="B3645" s="661" t="e">
        <f aca="false">IF(A3645="","",+B3644)</f>
        <v>#REF!</v>
      </c>
      <c r="C3645" s="661" t="e">
        <f aca="false">IF(A3645="","",IF(#REF!+'Plano Prestação Mensal Proposta'!A3645&gt;120,0,ROUND(IF(B3645&gt;0.045,(0.045*0.5),(0.5)*B3645),7)))</f>
        <v>#REF!</v>
      </c>
      <c r="D3645" s="661" t="e">
        <f aca="false">IF(A3645="","",+B3645-C3645)</f>
        <v>#REF!</v>
      </c>
      <c r="E3645" s="662" t="e">
        <f aca="false">IF(A3645="","",IF(F3644="","",+E3644-F3644))</f>
        <v>#REF!</v>
      </c>
      <c r="F3645" s="662" t="e">
        <f aca="false">IF(A3645="","",IF(J3645="","",+J3645-H3645))</f>
        <v>#REF!</v>
      </c>
      <c r="G3645" s="662" t="e">
        <f aca="false">IF(A3645="","",IF(E3645="","",ROUND(+E3645*((1+B3645)^(1/12)-1),2)))</f>
        <v>#REF!</v>
      </c>
      <c r="H3645" s="662" t="e">
        <f aca="false">IF(A3645="","",IF(E3645="","",ROUND(+E3645*((1+D3645)^(1/12)-1),2)))</f>
        <v>#REF!</v>
      </c>
      <c r="I3645" s="662" t="e">
        <f aca="false">IF(A3645="","",+G3645-H3645)</f>
        <v>#REF!</v>
      </c>
      <c r="J3645" s="662" t="e">
        <f aca="false">IF(A3645="","",IF(#REF!="","",PMT((1+D3645)^(1/12)-1,(#REF!*12)-A3645+1,-E3645)))</f>
        <v>#REF!</v>
      </c>
    </row>
    <row r="3646" customFormat="false" ht="14.25" hidden="false" customHeight="false" outlineLevel="0" collapsed="false">
      <c r="A3646" s="660" t="e">
        <f aca="false">IF(A3645="","",IF(A3645=#REF!*12,"",+A3645+1))</f>
        <v>#REF!</v>
      </c>
      <c r="B3646" s="661" t="e">
        <f aca="false">IF(A3646="","",+B3645)</f>
        <v>#REF!</v>
      </c>
      <c r="C3646" s="661" t="e">
        <f aca="false">IF(A3646="","",IF(#REF!+'Plano Prestação Mensal Proposta'!A3646&gt;120,0,ROUND(IF(B3646&gt;0.045,(0.045*0.5),(0.5)*B3646),7)))</f>
        <v>#REF!</v>
      </c>
      <c r="D3646" s="661" t="e">
        <f aca="false">IF(A3646="","",+B3646-C3646)</f>
        <v>#REF!</v>
      </c>
      <c r="E3646" s="662" t="e">
        <f aca="false">IF(A3646="","",IF(F3645="","",+E3645-F3645))</f>
        <v>#REF!</v>
      </c>
      <c r="F3646" s="662" t="e">
        <f aca="false">IF(A3646="","",IF(J3646="","",+J3646-H3646))</f>
        <v>#REF!</v>
      </c>
      <c r="G3646" s="662" t="e">
        <f aca="false">IF(A3646="","",IF(E3646="","",ROUND(+E3646*((1+B3646)^(1/12)-1),2)))</f>
        <v>#REF!</v>
      </c>
      <c r="H3646" s="662" t="e">
        <f aca="false">IF(A3646="","",IF(E3646="","",ROUND(+E3646*((1+D3646)^(1/12)-1),2)))</f>
        <v>#REF!</v>
      </c>
      <c r="I3646" s="662" t="e">
        <f aca="false">IF(A3646="","",+G3646-H3646)</f>
        <v>#REF!</v>
      </c>
      <c r="J3646" s="662" t="e">
        <f aca="false">IF(A3646="","",IF(#REF!="","",PMT((1+D3646)^(1/12)-1,(#REF!*12)-A3646+1,-E3646)))</f>
        <v>#REF!</v>
      </c>
    </row>
    <row r="3647" customFormat="false" ht="14.25" hidden="false" customHeight="false" outlineLevel="0" collapsed="false">
      <c r="A3647" s="660" t="e">
        <f aca="false">IF(A3646="","",IF(A3646=#REF!*12,"",+A3646+1))</f>
        <v>#REF!</v>
      </c>
      <c r="B3647" s="661" t="e">
        <f aca="false">IF(A3647="","",+B3646)</f>
        <v>#REF!</v>
      </c>
      <c r="C3647" s="661" t="e">
        <f aca="false">IF(A3647="","",IF(#REF!+'Plano Prestação Mensal Proposta'!A3647&gt;120,0,ROUND(IF(B3647&gt;0.045,(0.045*0.5),(0.5)*B3647),7)))</f>
        <v>#REF!</v>
      </c>
      <c r="D3647" s="661" t="e">
        <f aca="false">IF(A3647="","",+B3647-C3647)</f>
        <v>#REF!</v>
      </c>
      <c r="E3647" s="662" t="e">
        <f aca="false">IF(A3647="","",IF(F3646="","",+E3646-F3646))</f>
        <v>#REF!</v>
      </c>
      <c r="F3647" s="662" t="e">
        <f aca="false">IF(A3647="","",IF(J3647="","",+J3647-H3647))</f>
        <v>#REF!</v>
      </c>
      <c r="G3647" s="662" t="e">
        <f aca="false">IF(A3647="","",IF(E3647="","",ROUND(+E3647*((1+B3647)^(1/12)-1),2)))</f>
        <v>#REF!</v>
      </c>
      <c r="H3647" s="662" t="e">
        <f aca="false">IF(A3647="","",IF(E3647="","",ROUND(+E3647*((1+D3647)^(1/12)-1),2)))</f>
        <v>#REF!</v>
      </c>
      <c r="I3647" s="662" t="e">
        <f aca="false">IF(A3647="","",+G3647-H3647)</f>
        <v>#REF!</v>
      </c>
      <c r="J3647" s="662" t="e">
        <f aca="false">IF(A3647="","",IF(#REF!="","",PMT((1+D3647)^(1/12)-1,(#REF!*12)-A3647+1,-E3647)))</f>
        <v>#REF!</v>
      </c>
    </row>
    <row r="3648" customFormat="false" ht="14.25" hidden="false" customHeight="false" outlineLevel="0" collapsed="false">
      <c r="A3648" s="660" t="e">
        <f aca="false">IF(A3647="","",IF(A3647=#REF!*12,"",+A3647+1))</f>
        <v>#REF!</v>
      </c>
      <c r="B3648" s="661" t="e">
        <f aca="false">IF(A3648="","",+B3647)</f>
        <v>#REF!</v>
      </c>
      <c r="C3648" s="661" t="e">
        <f aca="false">IF(A3648="","",IF(#REF!+'Plano Prestação Mensal Proposta'!A3648&gt;120,0,ROUND(IF(B3648&gt;0.045,(0.045*0.5),(0.5)*B3648),7)))</f>
        <v>#REF!</v>
      </c>
      <c r="D3648" s="661" t="e">
        <f aca="false">IF(A3648="","",+B3648-C3648)</f>
        <v>#REF!</v>
      </c>
      <c r="E3648" s="662" t="e">
        <f aca="false">IF(A3648="","",IF(F3647="","",+E3647-F3647))</f>
        <v>#REF!</v>
      </c>
      <c r="F3648" s="662" t="e">
        <f aca="false">IF(A3648="","",IF(J3648="","",+J3648-H3648))</f>
        <v>#REF!</v>
      </c>
      <c r="G3648" s="662" t="e">
        <f aca="false">IF(A3648="","",IF(E3648="","",ROUND(+E3648*((1+B3648)^(1/12)-1),2)))</f>
        <v>#REF!</v>
      </c>
      <c r="H3648" s="662" t="e">
        <f aca="false">IF(A3648="","",IF(E3648="","",ROUND(+E3648*((1+D3648)^(1/12)-1),2)))</f>
        <v>#REF!</v>
      </c>
      <c r="I3648" s="662" t="e">
        <f aca="false">IF(A3648="","",+G3648-H3648)</f>
        <v>#REF!</v>
      </c>
      <c r="J3648" s="662" t="e">
        <f aca="false">IF(A3648="","",IF(#REF!="","",PMT((1+D3648)^(1/12)-1,(#REF!*12)-A3648+1,-E3648)))</f>
        <v>#REF!</v>
      </c>
    </row>
    <row r="3649" customFormat="false" ht="14.25" hidden="false" customHeight="false" outlineLevel="0" collapsed="false">
      <c r="A3649" s="660" t="e">
        <f aca="false">IF(A3648="","",IF(A3648=#REF!*12,"",+A3648+1))</f>
        <v>#REF!</v>
      </c>
      <c r="B3649" s="661" t="e">
        <f aca="false">IF(A3649="","",+B3648)</f>
        <v>#REF!</v>
      </c>
      <c r="C3649" s="661" t="e">
        <f aca="false">IF(A3649="","",IF(#REF!+'Plano Prestação Mensal Proposta'!A3649&gt;120,0,ROUND(IF(B3649&gt;0.045,(0.045*0.5),(0.5)*B3649),7)))</f>
        <v>#REF!</v>
      </c>
      <c r="D3649" s="661" t="e">
        <f aca="false">IF(A3649="","",+B3649-C3649)</f>
        <v>#REF!</v>
      </c>
      <c r="E3649" s="662" t="e">
        <f aca="false">IF(A3649="","",IF(F3648="","",+E3648-F3648))</f>
        <v>#REF!</v>
      </c>
      <c r="F3649" s="662" t="e">
        <f aca="false">IF(A3649="","",IF(J3649="","",+J3649-H3649))</f>
        <v>#REF!</v>
      </c>
      <c r="G3649" s="662" t="e">
        <f aca="false">IF(A3649="","",IF(E3649="","",ROUND(+E3649*((1+B3649)^(1/12)-1),2)))</f>
        <v>#REF!</v>
      </c>
      <c r="H3649" s="662" t="e">
        <f aca="false">IF(A3649="","",IF(E3649="","",ROUND(+E3649*((1+D3649)^(1/12)-1),2)))</f>
        <v>#REF!</v>
      </c>
      <c r="I3649" s="662" t="e">
        <f aca="false">IF(A3649="","",+G3649-H3649)</f>
        <v>#REF!</v>
      </c>
      <c r="J3649" s="662" t="e">
        <f aca="false">IF(A3649="","",IF(#REF!="","",PMT((1+D3649)^(1/12)-1,(#REF!*12)-A3649+1,-E3649)))</f>
        <v>#REF!</v>
      </c>
    </row>
    <row r="3650" customFormat="false" ht="14.25" hidden="false" customHeight="false" outlineLevel="0" collapsed="false">
      <c r="A3650" s="660" t="e">
        <f aca="false">IF(A3649="","",IF(A3649=#REF!*12,"",+A3649+1))</f>
        <v>#REF!</v>
      </c>
      <c r="B3650" s="661" t="e">
        <f aca="false">IF(A3650="","",+B3649)</f>
        <v>#REF!</v>
      </c>
      <c r="C3650" s="661" t="e">
        <f aca="false">IF(A3650="","",IF(#REF!+'Plano Prestação Mensal Proposta'!A3650&gt;120,0,ROUND(IF(B3650&gt;0.045,(0.045*0.5),(0.5)*B3650),7)))</f>
        <v>#REF!</v>
      </c>
      <c r="D3650" s="661" t="e">
        <f aca="false">IF(A3650="","",+B3650-C3650)</f>
        <v>#REF!</v>
      </c>
      <c r="E3650" s="662" t="e">
        <f aca="false">IF(A3650="","",IF(F3649="","",+E3649-F3649))</f>
        <v>#REF!</v>
      </c>
      <c r="F3650" s="662" t="e">
        <f aca="false">IF(A3650="","",IF(J3650="","",+J3650-H3650))</f>
        <v>#REF!</v>
      </c>
      <c r="G3650" s="662" t="e">
        <f aca="false">IF(A3650="","",IF(E3650="","",ROUND(+E3650*((1+B3650)^(1/12)-1),2)))</f>
        <v>#REF!</v>
      </c>
      <c r="H3650" s="662" t="e">
        <f aca="false">IF(A3650="","",IF(E3650="","",ROUND(+E3650*((1+D3650)^(1/12)-1),2)))</f>
        <v>#REF!</v>
      </c>
      <c r="I3650" s="662" t="e">
        <f aca="false">IF(A3650="","",+G3650-H3650)</f>
        <v>#REF!</v>
      </c>
      <c r="J3650" s="662" t="e">
        <f aca="false">IF(A3650="","",IF(#REF!="","",PMT((1+D3650)^(1/12)-1,(#REF!*12)-A3650+1,-E3650)))</f>
        <v>#REF!</v>
      </c>
    </row>
    <row r="3651" customFormat="false" ht="14.25" hidden="false" customHeight="false" outlineLevel="0" collapsed="false">
      <c r="A3651" s="660" t="e">
        <f aca="false">IF(A3650="","",IF(A3650=#REF!*12,"",+A3650+1))</f>
        <v>#REF!</v>
      </c>
      <c r="B3651" s="661" t="e">
        <f aca="false">IF(A3651="","",+B3650)</f>
        <v>#REF!</v>
      </c>
      <c r="C3651" s="661" t="e">
        <f aca="false">IF(A3651="","",IF(#REF!+'Plano Prestação Mensal Proposta'!A3651&gt;120,0,ROUND(IF(B3651&gt;0.045,(0.045*0.5),(0.5)*B3651),7)))</f>
        <v>#REF!</v>
      </c>
      <c r="D3651" s="661" t="e">
        <f aca="false">IF(A3651="","",+B3651-C3651)</f>
        <v>#REF!</v>
      </c>
      <c r="E3651" s="662" t="e">
        <f aca="false">IF(A3651="","",IF(F3650="","",+E3650-F3650))</f>
        <v>#REF!</v>
      </c>
      <c r="F3651" s="662" t="e">
        <f aca="false">IF(A3651="","",IF(J3651="","",+J3651-H3651))</f>
        <v>#REF!</v>
      </c>
      <c r="G3651" s="662" t="e">
        <f aca="false">IF(A3651="","",IF(E3651="","",ROUND(+E3651*((1+B3651)^(1/12)-1),2)))</f>
        <v>#REF!</v>
      </c>
      <c r="H3651" s="662" t="e">
        <f aca="false">IF(A3651="","",IF(E3651="","",ROUND(+E3651*((1+D3651)^(1/12)-1),2)))</f>
        <v>#REF!</v>
      </c>
      <c r="I3651" s="662" t="e">
        <f aca="false">IF(A3651="","",+G3651-H3651)</f>
        <v>#REF!</v>
      </c>
      <c r="J3651" s="662" t="e">
        <f aca="false">IF(A3651="","",IF(#REF!="","",PMT((1+D3651)^(1/12)-1,(#REF!*12)-A3651+1,-E3651)))</f>
        <v>#REF!</v>
      </c>
    </row>
    <row r="3652" customFormat="false" ht="14.25" hidden="false" customHeight="false" outlineLevel="0" collapsed="false">
      <c r="A3652" s="660" t="e">
        <f aca="false">IF(A3651="","",IF(A3651=#REF!*12,"",+A3651+1))</f>
        <v>#REF!</v>
      </c>
      <c r="B3652" s="661" t="e">
        <f aca="false">IF(A3652="","",+B3651)</f>
        <v>#REF!</v>
      </c>
      <c r="C3652" s="661" t="e">
        <f aca="false">IF(A3652="","",IF(#REF!+'Plano Prestação Mensal Proposta'!A3652&gt;120,0,ROUND(IF(B3652&gt;0.045,(0.045*0.5),(0.5)*B3652),7)))</f>
        <v>#REF!</v>
      </c>
      <c r="D3652" s="661" t="e">
        <f aca="false">IF(A3652="","",+B3652-C3652)</f>
        <v>#REF!</v>
      </c>
      <c r="E3652" s="662" t="e">
        <f aca="false">IF(A3652="","",IF(F3651="","",+E3651-F3651))</f>
        <v>#REF!</v>
      </c>
      <c r="F3652" s="662" t="e">
        <f aca="false">IF(A3652="","",IF(J3652="","",+J3652-H3652))</f>
        <v>#REF!</v>
      </c>
      <c r="G3652" s="662" t="e">
        <f aca="false">IF(A3652="","",IF(E3652="","",ROUND(+E3652*((1+B3652)^(1/12)-1),2)))</f>
        <v>#REF!</v>
      </c>
      <c r="H3652" s="662" t="e">
        <f aca="false">IF(A3652="","",IF(E3652="","",ROUND(+E3652*((1+D3652)^(1/12)-1),2)))</f>
        <v>#REF!</v>
      </c>
      <c r="I3652" s="662" t="e">
        <f aca="false">IF(A3652="","",+G3652-H3652)</f>
        <v>#REF!</v>
      </c>
      <c r="J3652" s="662" t="e">
        <f aca="false">IF(A3652="","",IF(#REF!="","",PMT((1+D3652)^(1/12)-1,(#REF!*12)-A3652+1,-E3652)))</f>
        <v>#REF!</v>
      </c>
    </row>
    <row r="3653" customFormat="false" ht="14.25" hidden="false" customHeight="false" outlineLevel="0" collapsed="false">
      <c r="A3653" s="660" t="e">
        <f aca="false">IF(A3652="","",IF(A3652=#REF!*12,"",+A3652+1))</f>
        <v>#REF!</v>
      </c>
      <c r="B3653" s="661" t="e">
        <f aca="false">IF(A3653="","",+B3652)</f>
        <v>#REF!</v>
      </c>
      <c r="C3653" s="661" t="e">
        <f aca="false">IF(A3653="","",IF(#REF!+'Plano Prestação Mensal Proposta'!A3653&gt;120,0,ROUND(IF(B3653&gt;0.045,(0.045*0.5),(0.5)*B3653),7)))</f>
        <v>#REF!</v>
      </c>
      <c r="D3653" s="661" t="e">
        <f aca="false">IF(A3653="","",+B3653-C3653)</f>
        <v>#REF!</v>
      </c>
      <c r="E3653" s="662" t="e">
        <f aca="false">IF(A3653="","",IF(F3652="","",+E3652-F3652))</f>
        <v>#REF!</v>
      </c>
      <c r="F3653" s="662" t="e">
        <f aca="false">IF(A3653="","",IF(J3653="","",+J3653-H3653))</f>
        <v>#REF!</v>
      </c>
      <c r="G3653" s="662" t="e">
        <f aca="false">IF(A3653="","",IF(E3653="","",ROUND(+E3653*((1+B3653)^(1/12)-1),2)))</f>
        <v>#REF!</v>
      </c>
      <c r="H3653" s="662" t="e">
        <f aca="false">IF(A3653="","",IF(E3653="","",ROUND(+E3653*((1+D3653)^(1/12)-1),2)))</f>
        <v>#REF!</v>
      </c>
      <c r="I3653" s="662" t="e">
        <f aca="false">IF(A3653="","",+G3653-H3653)</f>
        <v>#REF!</v>
      </c>
      <c r="J3653" s="662" t="e">
        <f aca="false">IF(A3653="","",IF(#REF!="","",PMT((1+D3653)^(1/12)-1,(#REF!*12)-A3653+1,-E3653)))</f>
        <v>#REF!</v>
      </c>
    </row>
    <row r="3654" customFormat="false" ht="14.25" hidden="false" customHeight="false" outlineLevel="0" collapsed="false">
      <c r="A3654" s="660" t="e">
        <f aca="false">IF(A3653="","",IF(A3653=#REF!*12,"",+A3653+1))</f>
        <v>#REF!</v>
      </c>
      <c r="B3654" s="661" t="e">
        <f aca="false">IF(A3654="","",+B3653)</f>
        <v>#REF!</v>
      </c>
      <c r="C3654" s="661" t="e">
        <f aca="false">IF(A3654="","",IF(#REF!+'Plano Prestação Mensal Proposta'!A3654&gt;120,0,ROUND(IF(B3654&gt;0.045,(0.045*0.5),(0.5)*B3654),7)))</f>
        <v>#REF!</v>
      </c>
      <c r="D3654" s="661" t="e">
        <f aca="false">IF(A3654="","",+B3654-C3654)</f>
        <v>#REF!</v>
      </c>
      <c r="E3654" s="662" t="e">
        <f aca="false">IF(A3654="","",IF(F3653="","",+E3653-F3653))</f>
        <v>#REF!</v>
      </c>
      <c r="F3654" s="662" t="e">
        <f aca="false">IF(A3654="","",IF(J3654="","",+J3654-H3654))</f>
        <v>#REF!</v>
      </c>
      <c r="G3654" s="662" t="e">
        <f aca="false">IF(A3654="","",IF(E3654="","",ROUND(+E3654*((1+B3654)^(1/12)-1),2)))</f>
        <v>#REF!</v>
      </c>
      <c r="H3654" s="662" t="e">
        <f aca="false">IF(A3654="","",IF(E3654="","",ROUND(+E3654*((1+D3654)^(1/12)-1),2)))</f>
        <v>#REF!</v>
      </c>
      <c r="I3654" s="662" t="e">
        <f aca="false">IF(A3654="","",+G3654-H3654)</f>
        <v>#REF!</v>
      </c>
      <c r="J3654" s="662" t="e">
        <f aca="false">IF(A3654="","",IF(#REF!="","",PMT((1+D3654)^(1/12)-1,(#REF!*12)-A3654+1,-E3654)))</f>
        <v>#REF!</v>
      </c>
    </row>
    <row r="3655" customFormat="false" ht="14.25" hidden="false" customHeight="false" outlineLevel="0" collapsed="false">
      <c r="A3655" s="660" t="e">
        <f aca="false">IF(A3654="","",IF(A3654=#REF!*12,"",+A3654+1))</f>
        <v>#REF!</v>
      </c>
      <c r="B3655" s="661" t="e">
        <f aca="false">IF(A3655="","",+B3654)</f>
        <v>#REF!</v>
      </c>
      <c r="C3655" s="661" t="e">
        <f aca="false">IF(A3655="","",IF(#REF!+'Plano Prestação Mensal Proposta'!A3655&gt;120,0,ROUND(IF(B3655&gt;0.045,(0.045*0.5),(0.5)*B3655),7)))</f>
        <v>#REF!</v>
      </c>
      <c r="D3655" s="661" t="e">
        <f aca="false">IF(A3655="","",+B3655-C3655)</f>
        <v>#REF!</v>
      </c>
      <c r="E3655" s="662" t="e">
        <f aca="false">IF(A3655="","",IF(F3654="","",+E3654-F3654))</f>
        <v>#REF!</v>
      </c>
      <c r="F3655" s="662" t="e">
        <f aca="false">IF(A3655="","",IF(J3655="","",+J3655-H3655))</f>
        <v>#REF!</v>
      </c>
      <c r="G3655" s="662" t="e">
        <f aca="false">IF(A3655="","",IF(E3655="","",ROUND(+E3655*((1+B3655)^(1/12)-1),2)))</f>
        <v>#REF!</v>
      </c>
      <c r="H3655" s="662" t="e">
        <f aca="false">IF(A3655="","",IF(E3655="","",ROUND(+E3655*((1+D3655)^(1/12)-1),2)))</f>
        <v>#REF!</v>
      </c>
      <c r="I3655" s="662" t="e">
        <f aca="false">IF(A3655="","",+G3655-H3655)</f>
        <v>#REF!</v>
      </c>
      <c r="J3655" s="662" t="e">
        <f aca="false">IF(A3655="","",IF(#REF!="","",PMT((1+D3655)^(1/12)-1,(#REF!*12)-A3655+1,-E3655)))</f>
        <v>#REF!</v>
      </c>
    </row>
    <row r="3656" customFormat="false" ht="14.25" hidden="false" customHeight="false" outlineLevel="0" collapsed="false">
      <c r="A3656" s="660" t="e">
        <f aca="false">IF(A3655="","",IF(A3655=#REF!*12,"",+A3655+1))</f>
        <v>#REF!</v>
      </c>
      <c r="B3656" s="661" t="e">
        <f aca="false">IF(A3656="","",+B3655)</f>
        <v>#REF!</v>
      </c>
      <c r="C3656" s="661" t="e">
        <f aca="false">IF(A3656="","",IF(#REF!+'Plano Prestação Mensal Proposta'!A3656&gt;120,0,ROUND(IF(B3656&gt;0.045,(0.045*0.5),(0.5)*B3656),7)))</f>
        <v>#REF!</v>
      </c>
      <c r="D3656" s="661" t="e">
        <f aca="false">IF(A3656="","",+B3656-C3656)</f>
        <v>#REF!</v>
      </c>
      <c r="E3656" s="662" t="e">
        <f aca="false">IF(A3656="","",IF(F3655="","",+E3655-F3655))</f>
        <v>#REF!</v>
      </c>
      <c r="F3656" s="662" t="e">
        <f aca="false">IF(A3656="","",IF(J3656="","",+J3656-H3656))</f>
        <v>#REF!</v>
      </c>
      <c r="G3656" s="662" t="e">
        <f aca="false">IF(A3656="","",IF(E3656="","",ROUND(+E3656*((1+B3656)^(1/12)-1),2)))</f>
        <v>#REF!</v>
      </c>
      <c r="H3656" s="662" t="e">
        <f aca="false">IF(A3656="","",IF(E3656="","",ROUND(+E3656*((1+D3656)^(1/12)-1),2)))</f>
        <v>#REF!</v>
      </c>
      <c r="I3656" s="662" t="e">
        <f aca="false">IF(A3656="","",+G3656-H3656)</f>
        <v>#REF!</v>
      </c>
      <c r="J3656" s="662" t="e">
        <f aca="false">IF(A3656="","",IF(#REF!="","",PMT((1+D3656)^(1/12)-1,(#REF!*12)-A3656+1,-E3656)))</f>
        <v>#REF!</v>
      </c>
    </row>
    <row r="3657" customFormat="false" ht="14.25" hidden="false" customHeight="false" outlineLevel="0" collapsed="false">
      <c r="A3657" s="660" t="e">
        <f aca="false">IF(A3656="","",IF(A3656=#REF!*12,"",+A3656+1))</f>
        <v>#REF!</v>
      </c>
      <c r="B3657" s="661" t="e">
        <f aca="false">IF(A3657="","",+B3656)</f>
        <v>#REF!</v>
      </c>
      <c r="C3657" s="661" t="e">
        <f aca="false">IF(A3657="","",IF(#REF!+'Plano Prestação Mensal Proposta'!A3657&gt;120,0,ROUND(IF(B3657&gt;0.045,(0.045*0.5),(0.5)*B3657),7)))</f>
        <v>#REF!</v>
      </c>
      <c r="D3657" s="661" t="e">
        <f aca="false">IF(A3657="","",+B3657-C3657)</f>
        <v>#REF!</v>
      </c>
      <c r="E3657" s="662" t="e">
        <f aca="false">IF(A3657="","",IF(F3656="","",+E3656-F3656))</f>
        <v>#REF!</v>
      </c>
      <c r="F3657" s="662" t="e">
        <f aca="false">IF(A3657="","",IF(J3657="","",+J3657-H3657))</f>
        <v>#REF!</v>
      </c>
      <c r="G3657" s="662" t="e">
        <f aca="false">IF(A3657="","",IF(E3657="","",ROUND(+E3657*((1+B3657)^(1/12)-1),2)))</f>
        <v>#REF!</v>
      </c>
      <c r="H3657" s="662" t="e">
        <f aca="false">IF(A3657="","",IF(E3657="","",ROUND(+E3657*((1+D3657)^(1/12)-1),2)))</f>
        <v>#REF!</v>
      </c>
      <c r="I3657" s="662" t="e">
        <f aca="false">IF(A3657="","",+G3657-H3657)</f>
        <v>#REF!</v>
      </c>
      <c r="J3657" s="662" t="e">
        <f aca="false">IF(A3657="","",IF(#REF!="","",PMT((1+D3657)^(1/12)-1,(#REF!*12)-A3657+1,-E3657)))</f>
        <v>#REF!</v>
      </c>
    </row>
    <row r="3658" customFormat="false" ht="14.25" hidden="false" customHeight="false" outlineLevel="0" collapsed="false">
      <c r="A3658" s="660" t="e">
        <f aca="false">IF(A3657="","",IF(A3657=#REF!*12,"",+A3657+1))</f>
        <v>#REF!</v>
      </c>
      <c r="B3658" s="661" t="e">
        <f aca="false">IF(A3658="","",+B3657)</f>
        <v>#REF!</v>
      </c>
      <c r="C3658" s="661" t="e">
        <f aca="false">IF(A3658="","",IF(#REF!+'Plano Prestação Mensal Proposta'!A3658&gt;120,0,ROUND(IF(B3658&gt;0.045,(0.045*0.5),(0.5)*B3658),7)))</f>
        <v>#REF!</v>
      </c>
      <c r="D3658" s="661" t="e">
        <f aca="false">IF(A3658="","",+B3658-C3658)</f>
        <v>#REF!</v>
      </c>
      <c r="E3658" s="662" t="e">
        <f aca="false">IF(A3658="","",IF(F3657="","",+E3657-F3657))</f>
        <v>#REF!</v>
      </c>
      <c r="F3658" s="662" t="e">
        <f aca="false">IF(A3658="","",IF(J3658="","",+J3658-H3658))</f>
        <v>#REF!</v>
      </c>
      <c r="G3658" s="662" t="e">
        <f aca="false">IF(A3658="","",IF(E3658="","",ROUND(+E3658*((1+B3658)^(1/12)-1),2)))</f>
        <v>#REF!</v>
      </c>
      <c r="H3658" s="662" t="e">
        <f aca="false">IF(A3658="","",IF(E3658="","",ROUND(+E3658*((1+D3658)^(1/12)-1),2)))</f>
        <v>#REF!</v>
      </c>
      <c r="I3658" s="662" t="e">
        <f aca="false">IF(A3658="","",+G3658-H3658)</f>
        <v>#REF!</v>
      </c>
      <c r="J3658" s="662" t="e">
        <f aca="false">IF(A3658="","",IF(#REF!="","",PMT((1+D3658)^(1/12)-1,(#REF!*12)-A3658+1,-E3658)))</f>
        <v>#REF!</v>
      </c>
    </row>
    <row r="3659" customFormat="false" ht="14.25" hidden="false" customHeight="false" outlineLevel="0" collapsed="false">
      <c r="A3659" s="660" t="e">
        <f aca="false">IF(A3658="","",IF(A3658=#REF!*12,"",+A3658+1))</f>
        <v>#REF!</v>
      </c>
      <c r="B3659" s="661" t="e">
        <f aca="false">IF(A3659="","",+B3658)</f>
        <v>#REF!</v>
      </c>
      <c r="C3659" s="661" t="e">
        <f aca="false">IF(A3659="","",IF(#REF!+'Plano Prestação Mensal Proposta'!A3659&gt;120,0,ROUND(IF(B3659&gt;0.045,(0.045*0.5),(0.5)*B3659),7)))</f>
        <v>#REF!</v>
      </c>
      <c r="D3659" s="661" t="e">
        <f aca="false">IF(A3659="","",+B3659-C3659)</f>
        <v>#REF!</v>
      </c>
      <c r="E3659" s="662" t="e">
        <f aca="false">IF(A3659="","",IF(F3658="","",+E3658-F3658))</f>
        <v>#REF!</v>
      </c>
      <c r="F3659" s="662" t="e">
        <f aca="false">IF(A3659="","",IF(J3659="","",+J3659-H3659))</f>
        <v>#REF!</v>
      </c>
      <c r="G3659" s="662" t="e">
        <f aca="false">IF(A3659="","",IF(E3659="","",ROUND(+E3659*((1+B3659)^(1/12)-1),2)))</f>
        <v>#REF!</v>
      </c>
      <c r="H3659" s="662" t="e">
        <f aca="false">IF(A3659="","",IF(E3659="","",ROUND(+E3659*((1+D3659)^(1/12)-1),2)))</f>
        <v>#REF!</v>
      </c>
      <c r="I3659" s="662" t="e">
        <f aca="false">IF(A3659="","",+G3659-H3659)</f>
        <v>#REF!</v>
      </c>
      <c r="J3659" s="662" t="e">
        <f aca="false">IF(A3659="","",IF(#REF!="","",PMT((1+D3659)^(1/12)-1,(#REF!*12)-A3659+1,-E3659)))</f>
        <v>#REF!</v>
      </c>
    </row>
    <row r="3660" customFormat="false" ht="14.25" hidden="false" customHeight="false" outlineLevel="0" collapsed="false">
      <c r="A3660" s="660" t="e">
        <f aca="false">IF(A3659="","",IF(A3659=#REF!*12,"",+A3659+1))</f>
        <v>#REF!</v>
      </c>
      <c r="B3660" s="661" t="e">
        <f aca="false">IF(A3660="","",+B3659)</f>
        <v>#REF!</v>
      </c>
      <c r="C3660" s="661" t="e">
        <f aca="false">IF(A3660="","",IF(#REF!+'Plano Prestação Mensal Proposta'!A3660&gt;120,0,ROUND(IF(B3660&gt;0.045,(0.045*0.5),(0.5)*B3660),7)))</f>
        <v>#REF!</v>
      </c>
      <c r="D3660" s="661" t="e">
        <f aca="false">IF(A3660="","",+B3660-C3660)</f>
        <v>#REF!</v>
      </c>
      <c r="E3660" s="662" t="e">
        <f aca="false">IF(A3660="","",IF(F3659="","",+E3659-F3659))</f>
        <v>#REF!</v>
      </c>
      <c r="F3660" s="662" t="e">
        <f aca="false">IF(A3660="","",IF(J3660="","",+J3660-H3660))</f>
        <v>#REF!</v>
      </c>
      <c r="G3660" s="662" t="e">
        <f aca="false">IF(A3660="","",IF(E3660="","",ROUND(+E3660*((1+B3660)^(1/12)-1),2)))</f>
        <v>#REF!</v>
      </c>
      <c r="H3660" s="662" t="e">
        <f aca="false">IF(A3660="","",IF(E3660="","",ROUND(+E3660*((1+D3660)^(1/12)-1),2)))</f>
        <v>#REF!</v>
      </c>
      <c r="I3660" s="662" t="e">
        <f aca="false">IF(A3660="","",+G3660-H3660)</f>
        <v>#REF!</v>
      </c>
      <c r="J3660" s="662" t="e">
        <f aca="false">IF(A3660="","",IF(#REF!="","",PMT((1+D3660)^(1/12)-1,(#REF!*12)-A3660+1,-E3660)))</f>
        <v>#REF!</v>
      </c>
    </row>
    <row r="3661" customFormat="false" ht="14.25" hidden="false" customHeight="false" outlineLevel="0" collapsed="false">
      <c r="A3661" s="660" t="e">
        <f aca="false">IF(A3660="","",IF(A3660=#REF!*12,"",+A3660+1))</f>
        <v>#REF!</v>
      </c>
      <c r="B3661" s="661" t="e">
        <f aca="false">IF(A3661="","",+B3660)</f>
        <v>#REF!</v>
      </c>
      <c r="C3661" s="661" t="e">
        <f aca="false">IF(A3661="","",IF(#REF!+'Plano Prestação Mensal Proposta'!A3661&gt;120,0,ROUND(IF(B3661&gt;0.045,(0.045*0.5),(0.5)*B3661),7)))</f>
        <v>#REF!</v>
      </c>
      <c r="D3661" s="661" t="e">
        <f aca="false">IF(A3661="","",+B3661-C3661)</f>
        <v>#REF!</v>
      </c>
      <c r="E3661" s="662" t="e">
        <f aca="false">IF(A3661="","",IF(F3660="","",+E3660-F3660))</f>
        <v>#REF!</v>
      </c>
      <c r="F3661" s="662" t="e">
        <f aca="false">IF(A3661="","",IF(J3661="","",+J3661-H3661))</f>
        <v>#REF!</v>
      </c>
      <c r="G3661" s="662" t="e">
        <f aca="false">IF(A3661="","",IF(E3661="","",ROUND(+E3661*((1+B3661)^(1/12)-1),2)))</f>
        <v>#REF!</v>
      </c>
      <c r="H3661" s="662" t="e">
        <f aca="false">IF(A3661="","",IF(E3661="","",ROUND(+E3661*((1+D3661)^(1/12)-1),2)))</f>
        <v>#REF!</v>
      </c>
      <c r="I3661" s="662" t="e">
        <f aca="false">IF(A3661="","",+G3661-H3661)</f>
        <v>#REF!</v>
      </c>
      <c r="J3661" s="662" t="e">
        <f aca="false">IF(A3661="","",IF(#REF!="","",PMT((1+D3661)^(1/12)-1,(#REF!*12)-A3661+1,-E3661)))</f>
        <v>#REF!</v>
      </c>
    </row>
    <row r="3662" customFormat="false" ht="14.25" hidden="false" customHeight="false" outlineLevel="0" collapsed="false">
      <c r="A3662" s="660" t="e">
        <f aca="false">IF(A3661="","",IF(A3661=#REF!*12,"",+A3661+1))</f>
        <v>#REF!</v>
      </c>
      <c r="B3662" s="661" t="e">
        <f aca="false">IF(A3662="","",+B3661)</f>
        <v>#REF!</v>
      </c>
      <c r="C3662" s="661" t="e">
        <f aca="false">IF(A3662="","",IF(#REF!+'Plano Prestação Mensal Proposta'!A3662&gt;120,0,ROUND(IF(B3662&gt;0.045,(0.045*0.5),(0.5)*B3662),7)))</f>
        <v>#REF!</v>
      </c>
      <c r="D3662" s="661" t="e">
        <f aca="false">IF(A3662="","",+B3662-C3662)</f>
        <v>#REF!</v>
      </c>
      <c r="E3662" s="662" t="e">
        <f aca="false">IF(A3662="","",IF(F3661="","",+E3661-F3661))</f>
        <v>#REF!</v>
      </c>
      <c r="F3662" s="662" t="e">
        <f aca="false">IF(A3662="","",IF(J3662="","",+J3662-H3662))</f>
        <v>#REF!</v>
      </c>
      <c r="G3662" s="662" t="e">
        <f aca="false">IF(A3662="","",IF(E3662="","",ROUND(+E3662*((1+B3662)^(1/12)-1),2)))</f>
        <v>#REF!</v>
      </c>
      <c r="H3662" s="662" t="e">
        <f aca="false">IF(A3662="","",IF(E3662="","",ROUND(+E3662*((1+D3662)^(1/12)-1),2)))</f>
        <v>#REF!</v>
      </c>
      <c r="I3662" s="662" t="e">
        <f aca="false">IF(A3662="","",+G3662-H3662)</f>
        <v>#REF!</v>
      </c>
      <c r="J3662" s="662" t="e">
        <f aca="false">IF(A3662="","",IF(#REF!="","",PMT((1+D3662)^(1/12)-1,(#REF!*12)-A3662+1,-E3662)))</f>
        <v>#REF!</v>
      </c>
    </row>
    <row r="3663" customFormat="false" ht="14.25" hidden="false" customHeight="false" outlineLevel="0" collapsed="false">
      <c r="A3663" s="660" t="e">
        <f aca="false">IF(A3662="","",IF(A3662=#REF!*12,"",+A3662+1))</f>
        <v>#REF!</v>
      </c>
      <c r="B3663" s="661" t="e">
        <f aca="false">IF(A3663="","",+B3662)</f>
        <v>#REF!</v>
      </c>
      <c r="C3663" s="661" t="e">
        <f aca="false">IF(A3663="","",IF(#REF!+'Plano Prestação Mensal Proposta'!A3663&gt;120,0,ROUND(IF(B3663&gt;0.045,(0.045*0.5),(0.5)*B3663),7)))</f>
        <v>#REF!</v>
      </c>
      <c r="D3663" s="661" t="e">
        <f aca="false">IF(A3663="","",+B3663-C3663)</f>
        <v>#REF!</v>
      </c>
      <c r="E3663" s="662" t="e">
        <f aca="false">IF(A3663="","",IF(F3662="","",+E3662-F3662))</f>
        <v>#REF!</v>
      </c>
      <c r="F3663" s="662" t="e">
        <f aca="false">IF(A3663="","",IF(J3663="","",+J3663-H3663))</f>
        <v>#REF!</v>
      </c>
      <c r="G3663" s="662" t="e">
        <f aca="false">IF(A3663="","",IF(E3663="","",ROUND(+E3663*((1+B3663)^(1/12)-1),2)))</f>
        <v>#REF!</v>
      </c>
      <c r="H3663" s="662" t="e">
        <f aca="false">IF(A3663="","",IF(E3663="","",ROUND(+E3663*((1+D3663)^(1/12)-1),2)))</f>
        <v>#REF!</v>
      </c>
      <c r="I3663" s="662" t="e">
        <f aca="false">IF(A3663="","",+G3663-H3663)</f>
        <v>#REF!</v>
      </c>
      <c r="J3663" s="662" t="e">
        <f aca="false">IF(A3663="","",IF(#REF!="","",PMT((1+D3663)^(1/12)-1,(#REF!*12)-A3663+1,-E3663)))</f>
        <v>#REF!</v>
      </c>
    </row>
    <row r="3664" customFormat="false" ht="14.25" hidden="false" customHeight="false" outlineLevel="0" collapsed="false">
      <c r="A3664" s="660" t="e">
        <f aca="false">IF(A3663="","",IF(A3663=#REF!*12,"",+A3663+1))</f>
        <v>#REF!</v>
      </c>
      <c r="B3664" s="661" t="e">
        <f aca="false">IF(A3664="","",+B3663)</f>
        <v>#REF!</v>
      </c>
      <c r="C3664" s="661" t="e">
        <f aca="false">IF(A3664="","",IF(#REF!+'Plano Prestação Mensal Proposta'!A3664&gt;120,0,ROUND(IF(B3664&gt;0.045,(0.045*0.5),(0.5)*B3664),7)))</f>
        <v>#REF!</v>
      </c>
      <c r="D3664" s="661" t="e">
        <f aca="false">IF(A3664="","",+B3664-C3664)</f>
        <v>#REF!</v>
      </c>
      <c r="E3664" s="662" t="e">
        <f aca="false">IF(A3664="","",IF(F3663="","",+E3663-F3663))</f>
        <v>#REF!</v>
      </c>
      <c r="F3664" s="662" t="e">
        <f aca="false">IF(A3664="","",IF(J3664="","",+J3664-H3664))</f>
        <v>#REF!</v>
      </c>
      <c r="G3664" s="662" t="e">
        <f aca="false">IF(A3664="","",IF(E3664="","",ROUND(+E3664*((1+B3664)^(1/12)-1),2)))</f>
        <v>#REF!</v>
      </c>
      <c r="H3664" s="662" t="e">
        <f aca="false">IF(A3664="","",IF(E3664="","",ROUND(+E3664*((1+D3664)^(1/12)-1),2)))</f>
        <v>#REF!</v>
      </c>
      <c r="I3664" s="662" t="e">
        <f aca="false">IF(A3664="","",+G3664-H3664)</f>
        <v>#REF!</v>
      </c>
      <c r="J3664" s="662" t="e">
        <f aca="false">IF(A3664="","",IF(#REF!="","",PMT((1+D3664)^(1/12)-1,(#REF!*12)-A3664+1,-E3664)))</f>
        <v>#REF!</v>
      </c>
    </row>
    <row r="3665" customFormat="false" ht="14.25" hidden="false" customHeight="false" outlineLevel="0" collapsed="false">
      <c r="A3665" s="660" t="e">
        <f aca="false">IF(A3664="","",IF(A3664=#REF!*12,"",+A3664+1))</f>
        <v>#REF!</v>
      </c>
      <c r="B3665" s="661" t="e">
        <f aca="false">IF(A3665="","",+B3664)</f>
        <v>#REF!</v>
      </c>
      <c r="C3665" s="661" t="e">
        <f aca="false">IF(A3665="","",IF(#REF!+'Plano Prestação Mensal Proposta'!A3665&gt;120,0,ROUND(IF(B3665&gt;0.045,(0.045*0.5),(0.5)*B3665),7)))</f>
        <v>#REF!</v>
      </c>
      <c r="D3665" s="661" t="e">
        <f aca="false">IF(A3665="","",+B3665-C3665)</f>
        <v>#REF!</v>
      </c>
      <c r="E3665" s="662" t="e">
        <f aca="false">IF(A3665="","",IF(F3664="","",+E3664-F3664))</f>
        <v>#REF!</v>
      </c>
      <c r="F3665" s="662" t="e">
        <f aca="false">IF(A3665="","",IF(J3665="","",+J3665-H3665))</f>
        <v>#REF!</v>
      </c>
      <c r="G3665" s="662" t="e">
        <f aca="false">IF(A3665="","",IF(E3665="","",ROUND(+E3665*((1+B3665)^(1/12)-1),2)))</f>
        <v>#REF!</v>
      </c>
      <c r="H3665" s="662" t="e">
        <f aca="false">IF(A3665="","",IF(E3665="","",ROUND(+E3665*((1+D3665)^(1/12)-1),2)))</f>
        <v>#REF!</v>
      </c>
      <c r="I3665" s="662" t="e">
        <f aca="false">IF(A3665="","",+G3665-H3665)</f>
        <v>#REF!</v>
      </c>
      <c r="J3665" s="662" t="e">
        <f aca="false">IF(A3665="","",IF(#REF!="","",PMT((1+D3665)^(1/12)-1,(#REF!*12)-A3665+1,-E3665)))</f>
        <v>#REF!</v>
      </c>
    </row>
    <row r="3666" customFormat="false" ht="14.25" hidden="false" customHeight="false" outlineLevel="0" collapsed="false">
      <c r="A3666" s="660" t="e">
        <f aca="false">IF(A3665="","",IF(A3665=#REF!*12,"",+A3665+1))</f>
        <v>#REF!</v>
      </c>
      <c r="B3666" s="661" t="e">
        <f aca="false">IF(A3666="","",+B3665)</f>
        <v>#REF!</v>
      </c>
      <c r="C3666" s="661" t="e">
        <f aca="false">IF(A3666="","",IF(#REF!+'Plano Prestação Mensal Proposta'!A3666&gt;120,0,ROUND(IF(B3666&gt;0.045,(0.045*0.5),(0.5)*B3666),7)))</f>
        <v>#REF!</v>
      </c>
      <c r="D3666" s="661" t="e">
        <f aca="false">IF(A3666="","",+B3666-C3666)</f>
        <v>#REF!</v>
      </c>
      <c r="E3666" s="662" t="e">
        <f aca="false">IF(A3666="","",IF(F3665="","",+E3665-F3665))</f>
        <v>#REF!</v>
      </c>
      <c r="F3666" s="662" t="e">
        <f aca="false">IF(A3666="","",IF(J3666="","",+J3666-H3666))</f>
        <v>#REF!</v>
      </c>
      <c r="G3666" s="662" t="e">
        <f aca="false">IF(A3666="","",IF(E3666="","",ROUND(+E3666*((1+B3666)^(1/12)-1),2)))</f>
        <v>#REF!</v>
      </c>
      <c r="H3666" s="662" t="e">
        <f aca="false">IF(A3666="","",IF(E3666="","",ROUND(+E3666*((1+D3666)^(1/12)-1),2)))</f>
        <v>#REF!</v>
      </c>
      <c r="I3666" s="662" t="e">
        <f aca="false">IF(A3666="","",+G3666-H3666)</f>
        <v>#REF!</v>
      </c>
      <c r="J3666" s="662" t="e">
        <f aca="false">IF(A3666="","",IF(#REF!="","",PMT((1+D3666)^(1/12)-1,(#REF!*12)-A3666+1,-E3666)))</f>
        <v>#REF!</v>
      </c>
    </row>
    <row r="3667" customFormat="false" ht="14.25" hidden="false" customHeight="false" outlineLevel="0" collapsed="false">
      <c r="A3667" s="660" t="e">
        <f aca="false">IF(A3666="","",IF(A3666=#REF!*12,"",+A3666+1))</f>
        <v>#REF!</v>
      </c>
      <c r="B3667" s="661" t="e">
        <f aca="false">IF(A3667="","",+B3666)</f>
        <v>#REF!</v>
      </c>
      <c r="C3667" s="661" t="e">
        <f aca="false">IF(A3667="","",IF(#REF!+'Plano Prestação Mensal Proposta'!A3667&gt;120,0,ROUND(IF(B3667&gt;0.045,(0.045*0.5),(0.5)*B3667),7)))</f>
        <v>#REF!</v>
      </c>
      <c r="D3667" s="661" t="e">
        <f aca="false">IF(A3667="","",+B3667-C3667)</f>
        <v>#REF!</v>
      </c>
      <c r="E3667" s="662" t="e">
        <f aca="false">IF(A3667="","",IF(F3666="","",+E3666-F3666))</f>
        <v>#REF!</v>
      </c>
      <c r="F3667" s="662" t="e">
        <f aca="false">IF(A3667="","",IF(J3667="","",+J3667-H3667))</f>
        <v>#REF!</v>
      </c>
      <c r="G3667" s="662" t="e">
        <f aca="false">IF(A3667="","",IF(E3667="","",ROUND(+E3667*((1+B3667)^(1/12)-1),2)))</f>
        <v>#REF!</v>
      </c>
      <c r="H3667" s="662" t="e">
        <f aca="false">IF(A3667="","",IF(E3667="","",ROUND(+E3667*((1+D3667)^(1/12)-1),2)))</f>
        <v>#REF!</v>
      </c>
      <c r="I3667" s="662" t="e">
        <f aca="false">IF(A3667="","",+G3667-H3667)</f>
        <v>#REF!</v>
      </c>
      <c r="J3667" s="662" t="e">
        <f aca="false">IF(A3667="","",IF(#REF!="","",PMT((1+D3667)^(1/12)-1,(#REF!*12)-A3667+1,-E3667)))</f>
        <v>#REF!</v>
      </c>
    </row>
    <row r="3668" customFormat="false" ht="14.25" hidden="false" customHeight="false" outlineLevel="0" collapsed="false">
      <c r="A3668" s="660" t="e">
        <f aca="false">IF(A3667="","",IF(A3667=#REF!*12,"",+A3667+1))</f>
        <v>#REF!</v>
      </c>
      <c r="B3668" s="661" t="e">
        <f aca="false">IF(A3668="","",+B3667)</f>
        <v>#REF!</v>
      </c>
      <c r="C3668" s="661" t="e">
        <f aca="false">IF(A3668="","",IF(#REF!+'Plano Prestação Mensal Proposta'!A3668&gt;120,0,ROUND(IF(B3668&gt;0.045,(0.045*0.5),(0.5)*B3668),7)))</f>
        <v>#REF!</v>
      </c>
      <c r="D3668" s="661" t="e">
        <f aca="false">IF(A3668="","",+B3668-C3668)</f>
        <v>#REF!</v>
      </c>
      <c r="E3668" s="662" t="e">
        <f aca="false">IF(A3668="","",IF(F3667="","",+E3667-F3667))</f>
        <v>#REF!</v>
      </c>
      <c r="F3668" s="662" t="e">
        <f aca="false">IF(A3668="","",IF(J3668="","",+J3668-H3668))</f>
        <v>#REF!</v>
      </c>
      <c r="G3668" s="662" t="e">
        <f aca="false">IF(A3668="","",IF(E3668="","",ROUND(+E3668*((1+B3668)^(1/12)-1),2)))</f>
        <v>#REF!</v>
      </c>
      <c r="H3668" s="662" t="e">
        <f aca="false">IF(A3668="","",IF(E3668="","",ROUND(+E3668*((1+D3668)^(1/12)-1),2)))</f>
        <v>#REF!</v>
      </c>
      <c r="I3668" s="662" t="e">
        <f aca="false">IF(A3668="","",+G3668-H3668)</f>
        <v>#REF!</v>
      </c>
      <c r="J3668" s="662" t="e">
        <f aca="false">IF(A3668="","",IF(#REF!="","",PMT((1+D3668)^(1/12)-1,(#REF!*12)-A3668+1,-E3668)))</f>
        <v>#REF!</v>
      </c>
    </row>
    <row r="3669" customFormat="false" ht="14.25" hidden="false" customHeight="false" outlineLevel="0" collapsed="false">
      <c r="A3669" s="660" t="e">
        <f aca="false">IF(A3668="","",IF(A3668=#REF!*12,"",+A3668+1))</f>
        <v>#REF!</v>
      </c>
      <c r="B3669" s="661" t="e">
        <f aca="false">IF(A3669="","",+B3668)</f>
        <v>#REF!</v>
      </c>
      <c r="C3669" s="661" t="e">
        <f aca="false">IF(A3669="","",IF(#REF!+'Plano Prestação Mensal Proposta'!A3669&gt;120,0,ROUND(IF(B3669&gt;0.045,(0.045*0.5),(0.5)*B3669),7)))</f>
        <v>#REF!</v>
      </c>
      <c r="D3669" s="661" t="e">
        <f aca="false">IF(A3669="","",+B3669-C3669)</f>
        <v>#REF!</v>
      </c>
      <c r="E3669" s="662" t="e">
        <f aca="false">IF(A3669="","",IF(F3668="","",+E3668-F3668))</f>
        <v>#REF!</v>
      </c>
      <c r="F3669" s="662" t="e">
        <f aca="false">IF(A3669="","",IF(J3669="","",+J3669-H3669))</f>
        <v>#REF!</v>
      </c>
      <c r="G3669" s="662" t="e">
        <f aca="false">IF(A3669="","",IF(E3669="","",ROUND(+E3669*((1+B3669)^(1/12)-1),2)))</f>
        <v>#REF!</v>
      </c>
      <c r="H3669" s="662" t="e">
        <f aca="false">IF(A3669="","",IF(E3669="","",ROUND(+E3669*((1+D3669)^(1/12)-1),2)))</f>
        <v>#REF!</v>
      </c>
      <c r="I3669" s="662" t="e">
        <f aca="false">IF(A3669="","",+G3669-H3669)</f>
        <v>#REF!</v>
      </c>
      <c r="J3669" s="662" t="e">
        <f aca="false">IF(A3669="","",IF(#REF!="","",PMT((1+D3669)^(1/12)-1,(#REF!*12)-A3669+1,-E3669)))</f>
        <v>#REF!</v>
      </c>
    </row>
    <row r="3670" customFormat="false" ht="14.25" hidden="false" customHeight="false" outlineLevel="0" collapsed="false">
      <c r="A3670" s="660" t="e">
        <f aca="false">IF(A3669="","",IF(A3669=#REF!*12,"",+A3669+1))</f>
        <v>#REF!</v>
      </c>
      <c r="B3670" s="661" t="e">
        <f aca="false">IF(A3670="","",+B3669)</f>
        <v>#REF!</v>
      </c>
      <c r="C3670" s="661" t="e">
        <f aca="false">IF(A3670="","",IF(#REF!+'Plano Prestação Mensal Proposta'!A3670&gt;120,0,ROUND(IF(B3670&gt;0.045,(0.045*0.5),(0.5)*B3670),7)))</f>
        <v>#REF!</v>
      </c>
      <c r="D3670" s="661" t="e">
        <f aca="false">IF(A3670="","",+B3670-C3670)</f>
        <v>#REF!</v>
      </c>
      <c r="E3670" s="662" t="e">
        <f aca="false">IF(A3670="","",IF(F3669="","",+E3669-F3669))</f>
        <v>#REF!</v>
      </c>
      <c r="F3670" s="662" t="e">
        <f aca="false">IF(A3670="","",IF(J3670="","",+J3670-H3670))</f>
        <v>#REF!</v>
      </c>
      <c r="G3670" s="662" t="e">
        <f aca="false">IF(A3670="","",IF(E3670="","",ROUND(+E3670*((1+B3670)^(1/12)-1),2)))</f>
        <v>#REF!</v>
      </c>
      <c r="H3670" s="662" t="e">
        <f aca="false">IF(A3670="","",IF(E3670="","",ROUND(+E3670*((1+D3670)^(1/12)-1),2)))</f>
        <v>#REF!</v>
      </c>
      <c r="I3670" s="662" t="e">
        <f aca="false">IF(A3670="","",+G3670-H3670)</f>
        <v>#REF!</v>
      </c>
      <c r="J3670" s="662" t="e">
        <f aca="false">IF(A3670="","",IF(#REF!="","",PMT((1+D3670)^(1/12)-1,(#REF!*12)-A3670+1,-E3670)))</f>
        <v>#REF!</v>
      </c>
    </row>
    <row r="3671" customFormat="false" ht="14.25" hidden="false" customHeight="false" outlineLevel="0" collapsed="false">
      <c r="A3671" s="660" t="e">
        <f aca="false">IF(A3670="","",IF(A3670=#REF!*12,"",+A3670+1))</f>
        <v>#REF!</v>
      </c>
      <c r="B3671" s="661" t="e">
        <f aca="false">IF(A3671="","",+B3670)</f>
        <v>#REF!</v>
      </c>
      <c r="C3671" s="661" t="e">
        <f aca="false">IF(A3671="","",IF(#REF!+'Plano Prestação Mensal Proposta'!A3671&gt;120,0,ROUND(IF(B3671&gt;0.045,(0.045*0.5),(0.5)*B3671),7)))</f>
        <v>#REF!</v>
      </c>
      <c r="D3671" s="661" t="e">
        <f aca="false">IF(A3671="","",+B3671-C3671)</f>
        <v>#REF!</v>
      </c>
      <c r="E3671" s="662" t="e">
        <f aca="false">IF(A3671="","",IF(F3670="","",+E3670-F3670))</f>
        <v>#REF!</v>
      </c>
      <c r="F3671" s="662" t="e">
        <f aca="false">IF(A3671="","",IF(J3671="","",+J3671-H3671))</f>
        <v>#REF!</v>
      </c>
      <c r="G3671" s="662" t="e">
        <f aca="false">IF(A3671="","",IF(E3671="","",ROUND(+E3671*((1+B3671)^(1/12)-1),2)))</f>
        <v>#REF!</v>
      </c>
      <c r="H3671" s="662" t="e">
        <f aca="false">IF(A3671="","",IF(E3671="","",ROUND(+E3671*((1+D3671)^(1/12)-1),2)))</f>
        <v>#REF!</v>
      </c>
      <c r="I3671" s="662" t="e">
        <f aca="false">IF(A3671="","",+G3671-H3671)</f>
        <v>#REF!</v>
      </c>
      <c r="J3671" s="662" t="e">
        <f aca="false">IF(A3671="","",IF(#REF!="","",PMT((1+D3671)^(1/12)-1,(#REF!*12)-A3671+1,-E3671)))</f>
        <v>#REF!</v>
      </c>
    </row>
    <row r="3672" customFormat="false" ht="14.25" hidden="false" customHeight="false" outlineLevel="0" collapsed="false">
      <c r="A3672" s="660" t="e">
        <f aca="false">IF(A3671="","",IF(A3671=#REF!*12,"",+A3671+1))</f>
        <v>#REF!</v>
      </c>
      <c r="B3672" s="661" t="e">
        <f aca="false">IF(A3672="","",+B3671)</f>
        <v>#REF!</v>
      </c>
      <c r="C3672" s="661" t="e">
        <f aca="false">IF(A3672="","",IF(#REF!+'Plano Prestação Mensal Proposta'!A3672&gt;120,0,ROUND(IF(B3672&gt;0.045,(0.045*0.5),(0.5)*B3672),7)))</f>
        <v>#REF!</v>
      </c>
      <c r="D3672" s="661" t="e">
        <f aca="false">IF(A3672="","",+B3672-C3672)</f>
        <v>#REF!</v>
      </c>
      <c r="E3672" s="662" t="e">
        <f aca="false">IF(A3672="","",IF(F3671="","",+E3671-F3671))</f>
        <v>#REF!</v>
      </c>
      <c r="F3672" s="662" t="e">
        <f aca="false">IF(A3672="","",IF(J3672="","",+J3672-H3672))</f>
        <v>#REF!</v>
      </c>
      <c r="G3672" s="662" t="e">
        <f aca="false">IF(A3672="","",IF(E3672="","",ROUND(+E3672*((1+B3672)^(1/12)-1),2)))</f>
        <v>#REF!</v>
      </c>
      <c r="H3672" s="662" t="e">
        <f aca="false">IF(A3672="","",IF(E3672="","",ROUND(+E3672*((1+D3672)^(1/12)-1),2)))</f>
        <v>#REF!</v>
      </c>
      <c r="I3672" s="662" t="e">
        <f aca="false">IF(A3672="","",+G3672-H3672)</f>
        <v>#REF!</v>
      </c>
      <c r="J3672" s="662" t="e">
        <f aca="false">IF(A3672="","",IF(#REF!="","",PMT((1+D3672)^(1/12)-1,(#REF!*12)-A3672+1,-E3672)))</f>
        <v>#REF!</v>
      </c>
    </row>
    <row r="3673" customFormat="false" ht="14.25" hidden="false" customHeight="false" outlineLevel="0" collapsed="false">
      <c r="A3673" s="660" t="e">
        <f aca="false">IF(A3672="","",IF(A3672=#REF!*12,"",+A3672+1))</f>
        <v>#REF!</v>
      </c>
      <c r="B3673" s="661" t="e">
        <f aca="false">IF(A3673="","",+B3672)</f>
        <v>#REF!</v>
      </c>
      <c r="C3673" s="661" t="e">
        <f aca="false">IF(A3673="","",IF(#REF!+'Plano Prestação Mensal Proposta'!A3673&gt;120,0,ROUND(IF(B3673&gt;0.045,(0.045*0.5),(0.5)*B3673),7)))</f>
        <v>#REF!</v>
      </c>
      <c r="D3673" s="661" t="e">
        <f aca="false">IF(A3673="","",+B3673-C3673)</f>
        <v>#REF!</v>
      </c>
      <c r="E3673" s="662" t="e">
        <f aca="false">IF(A3673="","",IF(F3672="","",+E3672-F3672))</f>
        <v>#REF!</v>
      </c>
      <c r="F3673" s="662" t="e">
        <f aca="false">IF(A3673="","",IF(J3673="","",+J3673-H3673))</f>
        <v>#REF!</v>
      </c>
      <c r="G3673" s="662" t="e">
        <f aca="false">IF(A3673="","",IF(E3673="","",ROUND(+E3673*((1+B3673)^(1/12)-1),2)))</f>
        <v>#REF!</v>
      </c>
      <c r="H3673" s="662" t="e">
        <f aca="false">IF(A3673="","",IF(E3673="","",ROUND(+E3673*((1+D3673)^(1/12)-1),2)))</f>
        <v>#REF!</v>
      </c>
      <c r="I3673" s="662" t="e">
        <f aca="false">IF(A3673="","",+G3673-H3673)</f>
        <v>#REF!</v>
      </c>
      <c r="J3673" s="662" t="e">
        <f aca="false">IF(A3673="","",IF(#REF!="","",PMT((1+D3673)^(1/12)-1,(#REF!*12)-A3673+1,-E3673)))</f>
        <v>#REF!</v>
      </c>
    </row>
    <row r="3674" customFormat="false" ht="14.25" hidden="false" customHeight="false" outlineLevel="0" collapsed="false">
      <c r="A3674" s="660" t="e">
        <f aca="false">IF(A3673="","",IF(A3673=#REF!*12,"",+A3673+1))</f>
        <v>#REF!</v>
      </c>
      <c r="B3674" s="661" t="e">
        <f aca="false">IF(A3674="","",+B3673)</f>
        <v>#REF!</v>
      </c>
      <c r="C3674" s="661" t="e">
        <f aca="false">IF(A3674="","",IF(#REF!+'Plano Prestação Mensal Proposta'!A3674&gt;120,0,ROUND(IF(B3674&gt;0.045,(0.045*0.5),(0.5)*B3674),7)))</f>
        <v>#REF!</v>
      </c>
      <c r="D3674" s="661" t="e">
        <f aca="false">IF(A3674="","",+B3674-C3674)</f>
        <v>#REF!</v>
      </c>
      <c r="E3674" s="662" t="e">
        <f aca="false">IF(A3674="","",IF(F3673="","",+E3673-F3673))</f>
        <v>#REF!</v>
      </c>
      <c r="F3674" s="662" t="e">
        <f aca="false">IF(A3674="","",IF(J3674="","",+J3674-H3674))</f>
        <v>#REF!</v>
      </c>
      <c r="G3674" s="662" t="e">
        <f aca="false">IF(A3674="","",IF(E3674="","",ROUND(+E3674*((1+B3674)^(1/12)-1),2)))</f>
        <v>#REF!</v>
      </c>
      <c r="H3674" s="662" t="e">
        <f aca="false">IF(A3674="","",IF(E3674="","",ROUND(+E3674*((1+D3674)^(1/12)-1),2)))</f>
        <v>#REF!</v>
      </c>
      <c r="I3674" s="662" t="e">
        <f aca="false">IF(A3674="","",+G3674-H3674)</f>
        <v>#REF!</v>
      </c>
      <c r="J3674" s="662" t="e">
        <f aca="false">IF(A3674="","",IF(#REF!="","",PMT((1+D3674)^(1/12)-1,(#REF!*12)-A3674+1,-E3674)))</f>
        <v>#REF!</v>
      </c>
    </row>
    <row r="3675" customFormat="false" ht="14.25" hidden="false" customHeight="false" outlineLevel="0" collapsed="false">
      <c r="A3675" s="660" t="e">
        <f aca="false">IF(A3674="","",IF(A3674=#REF!*12,"",+A3674+1))</f>
        <v>#REF!</v>
      </c>
      <c r="B3675" s="661" t="e">
        <f aca="false">IF(A3675="","",+B3674)</f>
        <v>#REF!</v>
      </c>
      <c r="C3675" s="661" t="e">
        <f aca="false">IF(A3675="","",IF(#REF!+'Plano Prestação Mensal Proposta'!A3675&gt;120,0,ROUND(IF(B3675&gt;0.045,(0.045*0.5),(0.5)*B3675),7)))</f>
        <v>#REF!</v>
      </c>
      <c r="D3675" s="661" t="e">
        <f aca="false">IF(A3675="","",+B3675-C3675)</f>
        <v>#REF!</v>
      </c>
      <c r="E3675" s="662" t="e">
        <f aca="false">IF(A3675="","",IF(F3674="","",+E3674-F3674))</f>
        <v>#REF!</v>
      </c>
      <c r="F3675" s="662" t="e">
        <f aca="false">IF(A3675="","",IF(J3675="","",+J3675-H3675))</f>
        <v>#REF!</v>
      </c>
      <c r="G3675" s="662" t="e">
        <f aca="false">IF(A3675="","",IF(E3675="","",ROUND(+E3675*((1+B3675)^(1/12)-1),2)))</f>
        <v>#REF!</v>
      </c>
      <c r="H3675" s="662" t="e">
        <f aca="false">IF(A3675="","",IF(E3675="","",ROUND(+E3675*((1+D3675)^(1/12)-1),2)))</f>
        <v>#REF!</v>
      </c>
      <c r="I3675" s="662" t="e">
        <f aca="false">IF(A3675="","",+G3675-H3675)</f>
        <v>#REF!</v>
      </c>
      <c r="J3675" s="662" t="e">
        <f aca="false">IF(A3675="","",IF(#REF!="","",PMT((1+D3675)^(1/12)-1,(#REF!*12)-A3675+1,-E3675)))</f>
        <v>#REF!</v>
      </c>
    </row>
    <row r="3676" customFormat="false" ht="14.25" hidden="false" customHeight="false" outlineLevel="0" collapsed="false">
      <c r="A3676" s="660" t="e">
        <f aca="false">IF(A3675="","",IF(A3675=#REF!*12,"",+A3675+1))</f>
        <v>#REF!</v>
      </c>
      <c r="B3676" s="661" t="e">
        <f aca="false">IF(A3676="","",+B3675)</f>
        <v>#REF!</v>
      </c>
      <c r="C3676" s="661" t="e">
        <f aca="false">IF(A3676="","",IF(#REF!+'Plano Prestação Mensal Proposta'!A3676&gt;120,0,ROUND(IF(B3676&gt;0.045,(0.045*0.5),(0.5)*B3676),7)))</f>
        <v>#REF!</v>
      </c>
      <c r="D3676" s="661" t="e">
        <f aca="false">IF(A3676="","",+B3676-C3676)</f>
        <v>#REF!</v>
      </c>
      <c r="E3676" s="662" t="e">
        <f aca="false">IF(A3676="","",IF(F3675="","",+E3675-F3675))</f>
        <v>#REF!</v>
      </c>
      <c r="F3676" s="662" t="e">
        <f aca="false">IF(A3676="","",IF(J3676="","",+J3676-H3676))</f>
        <v>#REF!</v>
      </c>
      <c r="G3676" s="662" t="e">
        <f aca="false">IF(A3676="","",IF(E3676="","",ROUND(+E3676*((1+B3676)^(1/12)-1),2)))</f>
        <v>#REF!</v>
      </c>
      <c r="H3676" s="662" t="e">
        <f aca="false">IF(A3676="","",IF(E3676="","",ROUND(+E3676*((1+D3676)^(1/12)-1),2)))</f>
        <v>#REF!</v>
      </c>
      <c r="I3676" s="662" t="e">
        <f aca="false">IF(A3676="","",+G3676-H3676)</f>
        <v>#REF!</v>
      </c>
      <c r="J3676" s="662" t="e">
        <f aca="false">IF(A3676="","",IF(#REF!="","",PMT((1+D3676)^(1/12)-1,(#REF!*12)-A3676+1,-E3676)))</f>
        <v>#REF!</v>
      </c>
    </row>
    <row r="3677" customFormat="false" ht="14.25" hidden="false" customHeight="false" outlineLevel="0" collapsed="false">
      <c r="A3677" s="660" t="e">
        <f aca="false">IF(A3676="","",IF(A3676=#REF!*12,"",+A3676+1))</f>
        <v>#REF!</v>
      </c>
      <c r="B3677" s="661" t="e">
        <f aca="false">IF(A3677="","",+B3676)</f>
        <v>#REF!</v>
      </c>
      <c r="C3677" s="661" t="e">
        <f aca="false">IF(A3677="","",IF(#REF!+'Plano Prestação Mensal Proposta'!A3677&gt;120,0,ROUND(IF(B3677&gt;0.045,(0.045*0.5),(0.5)*B3677),7)))</f>
        <v>#REF!</v>
      </c>
      <c r="D3677" s="661" t="e">
        <f aca="false">IF(A3677="","",+B3677-C3677)</f>
        <v>#REF!</v>
      </c>
      <c r="E3677" s="662" t="e">
        <f aca="false">IF(A3677="","",IF(F3676="","",+E3676-F3676))</f>
        <v>#REF!</v>
      </c>
      <c r="F3677" s="662" t="e">
        <f aca="false">IF(A3677="","",IF(J3677="","",+J3677-H3677))</f>
        <v>#REF!</v>
      </c>
      <c r="G3677" s="662" t="e">
        <f aca="false">IF(A3677="","",IF(E3677="","",ROUND(+E3677*((1+B3677)^(1/12)-1),2)))</f>
        <v>#REF!</v>
      </c>
      <c r="H3677" s="662" t="e">
        <f aca="false">IF(A3677="","",IF(E3677="","",ROUND(+E3677*((1+D3677)^(1/12)-1),2)))</f>
        <v>#REF!</v>
      </c>
      <c r="I3677" s="662" t="e">
        <f aca="false">IF(A3677="","",+G3677-H3677)</f>
        <v>#REF!</v>
      </c>
      <c r="J3677" s="662" t="e">
        <f aca="false">IF(A3677="","",IF(#REF!="","",PMT((1+D3677)^(1/12)-1,(#REF!*12)-A3677+1,-E3677)))</f>
        <v>#REF!</v>
      </c>
    </row>
    <row r="3678" customFormat="false" ht="14.25" hidden="false" customHeight="false" outlineLevel="0" collapsed="false">
      <c r="A3678" s="660" t="e">
        <f aca="false">IF(A3677="","",IF(A3677=#REF!*12,"",+A3677+1))</f>
        <v>#REF!</v>
      </c>
      <c r="B3678" s="661" t="e">
        <f aca="false">IF(A3678="","",+B3677)</f>
        <v>#REF!</v>
      </c>
      <c r="C3678" s="661" t="e">
        <f aca="false">IF(A3678="","",IF(#REF!+'Plano Prestação Mensal Proposta'!A3678&gt;120,0,ROUND(IF(B3678&gt;0.045,(0.045*0.5),(0.5)*B3678),7)))</f>
        <v>#REF!</v>
      </c>
      <c r="D3678" s="661" t="e">
        <f aca="false">IF(A3678="","",+B3678-C3678)</f>
        <v>#REF!</v>
      </c>
      <c r="E3678" s="662" t="e">
        <f aca="false">IF(A3678="","",IF(F3677="","",+E3677-F3677))</f>
        <v>#REF!</v>
      </c>
      <c r="F3678" s="662" t="e">
        <f aca="false">IF(A3678="","",IF(J3678="","",+J3678-H3678))</f>
        <v>#REF!</v>
      </c>
      <c r="G3678" s="662" t="e">
        <f aca="false">IF(A3678="","",IF(E3678="","",ROUND(+E3678*((1+B3678)^(1/12)-1),2)))</f>
        <v>#REF!</v>
      </c>
      <c r="H3678" s="662" t="e">
        <f aca="false">IF(A3678="","",IF(E3678="","",ROUND(+E3678*((1+D3678)^(1/12)-1),2)))</f>
        <v>#REF!</v>
      </c>
      <c r="I3678" s="662" t="e">
        <f aca="false">IF(A3678="","",+G3678-H3678)</f>
        <v>#REF!</v>
      </c>
      <c r="J3678" s="662" t="e">
        <f aca="false">IF(A3678="","",IF(#REF!="","",PMT((1+D3678)^(1/12)-1,(#REF!*12)-A3678+1,-E3678)))</f>
        <v>#REF!</v>
      </c>
    </row>
    <row r="3679" customFormat="false" ht="14.25" hidden="false" customHeight="false" outlineLevel="0" collapsed="false">
      <c r="A3679" s="660" t="e">
        <f aca="false">IF(A3678="","",IF(A3678=#REF!*12,"",+A3678+1))</f>
        <v>#REF!</v>
      </c>
      <c r="B3679" s="661" t="e">
        <f aca="false">IF(A3679="","",+B3678)</f>
        <v>#REF!</v>
      </c>
      <c r="C3679" s="661" t="e">
        <f aca="false">IF(A3679="","",IF(#REF!+'Plano Prestação Mensal Proposta'!A3679&gt;120,0,ROUND(IF(B3679&gt;0.045,(0.045*0.5),(0.5)*B3679),7)))</f>
        <v>#REF!</v>
      </c>
      <c r="D3679" s="661" t="e">
        <f aca="false">IF(A3679="","",+B3679-C3679)</f>
        <v>#REF!</v>
      </c>
      <c r="E3679" s="662" t="e">
        <f aca="false">IF(A3679="","",IF(F3678="","",+E3678-F3678))</f>
        <v>#REF!</v>
      </c>
      <c r="F3679" s="662" t="e">
        <f aca="false">IF(A3679="","",IF(J3679="","",+J3679-H3679))</f>
        <v>#REF!</v>
      </c>
      <c r="G3679" s="662" t="e">
        <f aca="false">IF(A3679="","",IF(E3679="","",ROUND(+E3679*((1+B3679)^(1/12)-1),2)))</f>
        <v>#REF!</v>
      </c>
      <c r="H3679" s="662" t="e">
        <f aca="false">IF(A3679="","",IF(E3679="","",ROUND(+E3679*((1+D3679)^(1/12)-1),2)))</f>
        <v>#REF!</v>
      </c>
      <c r="I3679" s="662" t="e">
        <f aca="false">IF(A3679="","",+G3679-H3679)</f>
        <v>#REF!</v>
      </c>
      <c r="J3679" s="662" t="e">
        <f aca="false">IF(A3679="","",IF(#REF!="","",PMT((1+D3679)^(1/12)-1,(#REF!*12)-A3679+1,-E3679)))</f>
        <v>#REF!</v>
      </c>
    </row>
    <row r="3680" customFormat="false" ht="14.25" hidden="false" customHeight="false" outlineLevel="0" collapsed="false">
      <c r="A3680" s="660" t="e">
        <f aca="false">IF(A3679="","",IF(A3679=#REF!*12,"",+A3679+1))</f>
        <v>#REF!</v>
      </c>
      <c r="B3680" s="661" t="e">
        <f aca="false">IF(A3680="","",+B3679)</f>
        <v>#REF!</v>
      </c>
      <c r="C3680" s="661" t="e">
        <f aca="false">IF(A3680="","",IF(#REF!+'Plano Prestação Mensal Proposta'!A3680&gt;120,0,ROUND(IF(B3680&gt;0.045,(0.045*0.5),(0.5)*B3680),7)))</f>
        <v>#REF!</v>
      </c>
      <c r="D3680" s="661" t="e">
        <f aca="false">IF(A3680="","",+B3680-C3680)</f>
        <v>#REF!</v>
      </c>
      <c r="E3680" s="662" t="e">
        <f aca="false">IF(A3680="","",IF(F3679="","",+E3679-F3679))</f>
        <v>#REF!</v>
      </c>
      <c r="F3680" s="662" t="e">
        <f aca="false">IF(A3680="","",IF(J3680="","",+J3680-H3680))</f>
        <v>#REF!</v>
      </c>
      <c r="G3680" s="662" t="e">
        <f aca="false">IF(A3680="","",IF(E3680="","",ROUND(+E3680*((1+B3680)^(1/12)-1),2)))</f>
        <v>#REF!</v>
      </c>
      <c r="H3680" s="662" t="e">
        <f aca="false">IF(A3680="","",IF(E3680="","",ROUND(+E3680*((1+D3680)^(1/12)-1),2)))</f>
        <v>#REF!</v>
      </c>
      <c r="I3680" s="662" t="e">
        <f aca="false">IF(A3680="","",+G3680-H3680)</f>
        <v>#REF!</v>
      </c>
      <c r="J3680" s="662" t="e">
        <f aca="false">IF(A3680="","",IF(#REF!="","",PMT((1+D3680)^(1/12)-1,(#REF!*12)-A3680+1,-E3680)))</f>
        <v>#REF!</v>
      </c>
    </row>
    <row r="3681" customFormat="false" ht="14.25" hidden="false" customHeight="false" outlineLevel="0" collapsed="false">
      <c r="A3681" s="660" t="e">
        <f aca="false">IF(A3680="","",IF(A3680=#REF!*12,"",+A3680+1))</f>
        <v>#REF!</v>
      </c>
      <c r="B3681" s="661" t="e">
        <f aca="false">IF(A3681="","",+B3680)</f>
        <v>#REF!</v>
      </c>
      <c r="C3681" s="661" t="e">
        <f aca="false">IF(A3681="","",IF(#REF!+'Plano Prestação Mensal Proposta'!A3681&gt;120,0,ROUND(IF(B3681&gt;0.045,(0.045*0.5),(0.5)*B3681),7)))</f>
        <v>#REF!</v>
      </c>
      <c r="D3681" s="661" t="e">
        <f aca="false">IF(A3681="","",+B3681-C3681)</f>
        <v>#REF!</v>
      </c>
      <c r="E3681" s="662" t="e">
        <f aca="false">IF(A3681="","",IF(F3680="","",+E3680-F3680))</f>
        <v>#REF!</v>
      </c>
      <c r="F3681" s="662" t="e">
        <f aca="false">IF(A3681="","",IF(J3681="","",+J3681-H3681))</f>
        <v>#REF!</v>
      </c>
      <c r="G3681" s="662" t="e">
        <f aca="false">IF(A3681="","",IF(E3681="","",ROUND(+E3681*((1+B3681)^(1/12)-1),2)))</f>
        <v>#REF!</v>
      </c>
      <c r="H3681" s="662" t="e">
        <f aca="false">IF(A3681="","",IF(E3681="","",ROUND(+E3681*((1+D3681)^(1/12)-1),2)))</f>
        <v>#REF!</v>
      </c>
      <c r="I3681" s="662" t="e">
        <f aca="false">IF(A3681="","",+G3681-H3681)</f>
        <v>#REF!</v>
      </c>
      <c r="J3681" s="662" t="e">
        <f aca="false">IF(A3681="","",IF(#REF!="","",PMT((1+D3681)^(1/12)-1,(#REF!*12)-A3681+1,-E3681)))</f>
        <v>#REF!</v>
      </c>
    </row>
    <row r="3682" customFormat="false" ht="14.25" hidden="false" customHeight="false" outlineLevel="0" collapsed="false">
      <c r="A3682" s="660" t="e">
        <f aca="false">IF(A3681="","",IF(A3681=#REF!*12,"",+A3681+1))</f>
        <v>#REF!</v>
      </c>
      <c r="B3682" s="661" t="e">
        <f aca="false">IF(A3682="","",+B3681)</f>
        <v>#REF!</v>
      </c>
      <c r="C3682" s="661" t="e">
        <f aca="false">IF(A3682="","",IF(#REF!+'Plano Prestação Mensal Proposta'!A3682&gt;120,0,ROUND(IF(B3682&gt;0.045,(0.045*0.5),(0.5)*B3682),7)))</f>
        <v>#REF!</v>
      </c>
      <c r="D3682" s="661" t="e">
        <f aca="false">IF(A3682="","",+B3682-C3682)</f>
        <v>#REF!</v>
      </c>
      <c r="E3682" s="662" t="e">
        <f aca="false">IF(A3682="","",IF(F3681="","",+E3681-F3681))</f>
        <v>#REF!</v>
      </c>
      <c r="F3682" s="662" t="e">
        <f aca="false">IF(A3682="","",IF(J3682="","",+J3682-H3682))</f>
        <v>#REF!</v>
      </c>
      <c r="G3682" s="662" t="e">
        <f aca="false">IF(A3682="","",IF(E3682="","",ROUND(+E3682*((1+B3682)^(1/12)-1),2)))</f>
        <v>#REF!</v>
      </c>
      <c r="H3682" s="662" t="e">
        <f aca="false">IF(A3682="","",IF(E3682="","",ROUND(+E3682*((1+D3682)^(1/12)-1),2)))</f>
        <v>#REF!</v>
      </c>
      <c r="I3682" s="662" t="e">
        <f aca="false">IF(A3682="","",+G3682-H3682)</f>
        <v>#REF!</v>
      </c>
      <c r="J3682" s="662" t="e">
        <f aca="false">IF(A3682="","",IF(#REF!="","",PMT((1+D3682)^(1/12)-1,(#REF!*12)-A3682+1,-E3682)))</f>
        <v>#REF!</v>
      </c>
    </row>
    <row r="3683" customFormat="false" ht="14.25" hidden="false" customHeight="false" outlineLevel="0" collapsed="false">
      <c r="A3683" s="660" t="e">
        <f aca="false">IF(A3682="","",IF(A3682=#REF!*12,"",+A3682+1))</f>
        <v>#REF!</v>
      </c>
      <c r="B3683" s="661" t="e">
        <f aca="false">IF(A3683="","",+B3682)</f>
        <v>#REF!</v>
      </c>
      <c r="C3683" s="661" t="e">
        <f aca="false">IF(A3683="","",IF(#REF!+'Plano Prestação Mensal Proposta'!A3683&gt;120,0,ROUND(IF(B3683&gt;0.045,(0.045*0.5),(0.5)*B3683),7)))</f>
        <v>#REF!</v>
      </c>
      <c r="D3683" s="661" t="e">
        <f aca="false">IF(A3683="","",+B3683-C3683)</f>
        <v>#REF!</v>
      </c>
      <c r="E3683" s="662" t="e">
        <f aca="false">IF(A3683="","",IF(F3682="","",+E3682-F3682))</f>
        <v>#REF!</v>
      </c>
      <c r="F3683" s="662" t="e">
        <f aca="false">IF(A3683="","",IF(J3683="","",+J3683-H3683))</f>
        <v>#REF!</v>
      </c>
      <c r="G3683" s="662" t="e">
        <f aca="false">IF(A3683="","",IF(E3683="","",ROUND(+E3683*((1+B3683)^(1/12)-1),2)))</f>
        <v>#REF!</v>
      </c>
      <c r="H3683" s="662" t="e">
        <f aca="false">IF(A3683="","",IF(E3683="","",ROUND(+E3683*((1+D3683)^(1/12)-1),2)))</f>
        <v>#REF!</v>
      </c>
      <c r="I3683" s="662" t="e">
        <f aca="false">IF(A3683="","",+G3683-H3683)</f>
        <v>#REF!</v>
      </c>
      <c r="J3683" s="662" t="e">
        <f aca="false">IF(A3683="","",IF(#REF!="","",PMT((1+D3683)^(1/12)-1,(#REF!*12)-A3683+1,-E3683)))</f>
        <v>#REF!</v>
      </c>
    </row>
    <row r="3684" customFormat="false" ht="14.25" hidden="false" customHeight="false" outlineLevel="0" collapsed="false">
      <c r="A3684" s="660" t="e">
        <f aca="false">IF(A3683="","",IF(A3683=#REF!*12,"",+A3683+1))</f>
        <v>#REF!</v>
      </c>
      <c r="B3684" s="661" t="e">
        <f aca="false">IF(A3684="","",+B3683)</f>
        <v>#REF!</v>
      </c>
      <c r="C3684" s="661" t="e">
        <f aca="false">IF(A3684="","",IF(#REF!+'Plano Prestação Mensal Proposta'!A3684&gt;120,0,ROUND(IF(B3684&gt;0.045,(0.045*0.5),(0.5)*B3684),7)))</f>
        <v>#REF!</v>
      </c>
      <c r="D3684" s="661" t="e">
        <f aca="false">IF(A3684="","",+B3684-C3684)</f>
        <v>#REF!</v>
      </c>
      <c r="E3684" s="662" t="e">
        <f aca="false">IF(A3684="","",IF(F3683="","",+E3683-F3683))</f>
        <v>#REF!</v>
      </c>
      <c r="F3684" s="662" t="e">
        <f aca="false">IF(A3684="","",IF(J3684="","",+J3684-H3684))</f>
        <v>#REF!</v>
      </c>
      <c r="G3684" s="662" t="e">
        <f aca="false">IF(A3684="","",IF(E3684="","",ROUND(+E3684*((1+B3684)^(1/12)-1),2)))</f>
        <v>#REF!</v>
      </c>
      <c r="H3684" s="662" t="e">
        <f aca="false">IF(A3684="","",IF(E3684="","",ROUND(+E3684*((1+D3684)^(1/12)-1),2)))</f>
        <v>#REF!</v>
      </c>
      <c r="I3684" s="662" t="e">
        <f aca="false">IF(A3684="","",+G3684-H3684)</f>
        <v>#REF!</v>
      </c>
      <c r="J3684" s="662" t="e">
        <f aca="false">IF(A3684="","",IF(#REF!="","",PMT((1+D3684)^(1/12)-1,(#REF!*12)-A3684+1,-E3684)))</f>
        <v>#REF!</v>
      </c>
    </row>
    <row r="3685" customFormat="false" ht="14.25" hidden="false" customHeight="false" outlineLevel="0" collapsed="false">
      <c r="A3685" s="660" t="e">
        <f aca="false">IF(A3684="","",IF(A3684=#REF!*12,"",+A3684+1))</f>
        <v>#REF!</v>
      </c>
      <c r="B3685" s="661" t="e">
        <f aca="false">IF(A3685="","",+B3684)</f>
        <v>#REF!</v>
      </c>
      <c r="C3685" s="661" t="e">
        <f aca="false">IF(A3685="","",IF(#REF!+'Plano Prestação Mensal Proposta'!A3685&gt;120,0,ROUND(IF(B3685&gt;0.045,(0.045*0.5),(0.5)*B3685),7)))</f>
        <v>#REF!</v>
      </c>
      <c r="D3685" s="661" t="e">
        <f aca="false">IF(A3685="","",+B3685-C3685)</f>
        <v>#REF!</v>
      </c>
      <c r="E3685" s="662" t="e">
        <f aca="false">IF(A3685="","",IF(F3684="","",+E3684-F3684))</f>
        <v>#REF!</v>
      </c>
      <c r="F3685" s="662" t="e">
        <f aca="false">IF(A3685="","",IF(J3685="","",+J3685-H3685))</f>
        <v>#REF!</v>
      </c>
      <c r="G3685" s="662" t="e">
        <f aca="false">IF(A3685="","",IF(E3685="","",ROUND(+E3685*((1+B3685)^(1/12)-1),2)))</f>
        <v>#REF!</v>
      </c>
      <c r="H3685" s="662" t="e">
        <f aca="false">IF(A3685="","",IF(E3685="","",ROUND(+E3685*((1+D3685)^(1/12)-1),2)))</f>
        <v>#REF!</v>
      </c>
      <c r="I3685" s="662" t="e">
        <f aca="false">IF(A3685="","",+G3685-H3685)</f>
        <v>#REF!</v>
      </c>
      <c r="J3685" s="662" t="e">
        <f aca="false">IF(A3685="","",IF(#REF!="","",PMT((1+D3685)^(1/12)-1,(#REF!*12)-A3685+1,-E3685)))</f>
        <v>#REF!</v>
      </c>
    </row>
    <row r="3686" customFormat="false" ht="14.25" hidden="false" customHeight="false" outlineLevel="0" collapsed="false">
      <c r="A3686" s="660" t="e">
        <f aca="false">IF(A3685="","",IF(A3685=#REF!*12,"",+A3685+1))</f>
        <v>#REF!</v>
      </c>
      <c r="B3686" s="661" t="e">
        <f aca="false">IF(A3686="","",+B3685)</f>
        <v>#REF!</v>
      </c>
      <c r="C3686" s="661" t="e">
        <f aca="false">IF(A3686="","",IF(#REF!+'Plano Prestação Mensal Proposta'!A3686&gt;120,0,ROUND(IF(B3686&gt;0.045,(0.045*0.5),(0.5)*B3686),7)))</f>
        <v>#REF!</v>
      </c>
      <c r="D3686" s="661" t="e">
        <f aca="false">IF(A3686="","",+B3686-C3686)</f>
        <v>#REF!</v>
      </c>
      <c r="E3686" s="662" t="e">
        <f aca="false">IF(A3686="","",IF(F3685="","",+E3685-F3685))</f>
        <v>#REF!</v>
      </c>
      <c r="F3686" s="662" t="e">
        <f aca="false">IF(A3686="","",IF(J3686="","",+J3686-H3686))</f>
        <v>#REF!</v>
      </c>
      <c r="G3686" s="662" t="e">
        <f aca="false">IF(A3686="","",IF(E3686="","",ROUND(+E3686*((1+B3686)^(1/12)-1),2)))</f>
        <v>#REF!</v>
      </c>
      <c r="H3686" s="662" t="e">
        <f aca="false">IF(A3686="","",IF(E3686="","",ROUND(+E3686*((1+D3686)^(1/12)-1),2)))</f>
        <v>#REF!</v>
      </c>
      <c r="I3686" s="662" t="e">
        <f aca="false">IF(A3686="","",+G3686-H3686)</f>
        <v>#REF!</v>
      </c>
      <c r="J3686" s="662" t="e">
        <f aca="false">IF(A3686="","",IF(#REF!="","",PMT((1+D3686)^(1/12)-1,(#REF!*12)-A3686+1,-E3686)))</f>
        <v>#REF!</v>
      </c>
    </row>
    <row r="3687" customFormat="false" ht="14.25" hidden="false" customHeight="false" outlineLevel="0" collapsed="false">
      <c r="A3687" s="660" t="e">
        <f aca="false">IF(A3686="","",IF(A3686=#REF!*12,"",+A3686+1))</f>
        <v>#REF!</v>
      </c>
      <c r="B3687" s="661" t="e">
        <f aca="false">IF(A3687="","",+B3686)</f>
        <v>#REF!</v>
      </c>
      <c r="C3687" s="661" t="e">
        <f aca="false">IF(A3687="","",IF(#REF!+'Plano Prestação Mensal Proposta'!A3687&gt;120,0,ROUND(IF(B3687&gt;0.045,(0.045*0.5),(0.5)*B3687),7)))</f>
        <v>#REF!</v>
      </c>
      <c r="D3687" s="661" t="e">
        <f aca="false">IF(A3687="","",+B3687-C3687)</f>
        <v>#REF!</v>
      </c>
      <c r="E3687" s="662" t="e">
        <f aca="false">IF(A3687="","",IF(F3686="","",+E3686-F3686))</f>
        <v>#REF!</v>
      </c>
      <c r="F3687" s="662" t="e">
        <f aca="false">IF(A3687="","",IF(J3687="","",+J3687-H3687))</f>
        <v>#REF!</v>
      </c>
      <c r="G3687" s="662" t="e">
        <f aca="false">IF(A3687="","",IF(E3687="","",ROUND(+E3687*((1+B3687)^(1/12)-1),2)))</f>
        <v>#REF!</v>
      </c>
      <c r="H3687" s="662" t="e">
        <f aca="false">IF(A3687="","",IF(E3687="","",ROUND(+E3687*((1+D3687)^(1/12)-1),2)))</f>
        <v>#REF!</v>
      </c>
      <c r="I3687" s="662" t="e">
        <f aca="false">IF(A3687="","",+G3687-H3687)</f>
        <v>#REF!</v>
      </c>
      <c r="J3687" s="662" t="e">
        <f aca="false">IF(A3687="","",IF(#REF!="","",PMT((1+D3687)^(1/12)-1,(#REF!*12)-A3687+1,-E3687)))</f>
        <v>#REF!</v>
      </c>
    </row>
    <row r="3688" customFormat="false" ht="14.25" hidden="false" customHeight="false" outlineLevel="0" collapsed="false">
      <c r="A3688" s="660" t="e">
        <f aca="false">IF(A3687="","",IF(A3687=#REF!*12,"",+A3687+1))</f>
        <v>#REF!</v>
      </c>
      <c r="B3688" s="661" t="e">
        <f aca="false">IF(A3688="","",+B3687)</f>
        <v>#REF!</v>
      </c>
      <c r="C3688" s="661" t="e">
        <f aca="false">IF(A3688="","",IF(#REF!+'Plano Prestação Mensal Proposta'!A3688&gt;120,0,ROUND(IF(B3688&gt;0.045,(0.045*0.5),(0.5)*B3688),7)))</f>
        <v>#REF!</v>
      </c>
      <c r="D3688" s="661" t="e">
        <f aca="false">IF(A3688="","",+B3688-C3688)</f>
        <v>#REF!</v>
      </c>
      <c r="E3688" s="662" t="e">
        <f aca="false">IF(A3688="","",IF(F3687="","",+E3687-F3687))</f>
        <v>#REF!</v>
      </c>
      <c r="F3688" s="662" t="e">
        <f aca="false">IF(A3688="","",IF(J3688="","",+J3688-H3688))</f>
        <v>#REF!</v>
      </c>
      <c r="G3688" s="662" t="e">
        <f aca="false">IF(A3688="","",IF(E3688="","",ROUND(+E3688*((1+B3688)^(1/12)-1),2)))</f>
        <v>#REF!</v>
      </c>
      <c r="H3688" s="662" t="e">
        <f aca="false">IF(A3688="","",IF(E3688="","",ROUND(+E3688*((1+D3688)^(1/12)-1),2)))</f>
        <v>#REF!</v>
      </c>
      <c r="I3688" s="662" t="e">
        <f aca="false">IF(A3688="","",+G3688-H3688)</f>
        <v>#REF!</v>
      </c>
      <c r="J3688" s="662" t="e">
        <f aca="false">IF(A3688="","",IF(#REF!="","",PMT((1+D3688)^(1/12)-1,(#REF!*12)-A3688+1,-E3688)))</f>
        <v>#REF!</v>
      </c>
    </row>
    <row r="3689" customFormat="false" ht="14.25" hidden="false" customHeight="false" outlineLevel="0" collapsed="false">
      <c r="A3689" s="660" t="e">
        <f aca="false">IF(A3688="","",IF(A3688=#REF!*12,"",+A3688+1))</f>
        <v>#REF!</v>
      </c>
      <c r="B3689" s="661" t="e">
        <f aca="false">IF(A3689="","",+B3688)</f>
        <v>#REF!</v>
      </c>
      <c r="C3689" s="661" t="e">
        <f aca="false">IF(A3689="","",IF(#REF!+'Plano Prestação Mensal Proposta'!A3689&gt;120,0,ROUND(IF(B3689&gt;0.045,(0.045*0.5),(0.5)*B3689),7)))</f>
        <v>#REF!</v>
      </c>
      <c r="D3689" s="661" t="e">
        <f aca="false">IF(A3689="","",+B3689-C3689)</f>
        <v>#REF!</v>
      </c>
      <c r="E3689" s="662" t="e">
        <f aca="false">IF(A3689="","",IF(F3688="","",+E3688-F3688))</f>
        <v>#REF!</v>
      </c>
      <c r="F3689" s="662" t="e">
        <f aca="false">IF(A3689="","",IF(J3689="","",+J3689-H3689))</f>
        <v>#REF!</v>
      </c>
      <c r="G3689" s="662" t="e">
        <f aca="false">IF(A3689="","",IF(E3689="","",ROUND(+E3689*((1+B3689)^(1/12)-1),2)))</f>
        <v>#REF!</v>
      </c>
      <c r="H3689" s="662" t="e">
        <f aca="false">IF(A3689="","",IF(E3689="","",ROUND(+E3689*((1+D3689)^(1/12)-1),2)))</f>
        <v>#REF!</v>
      </c>
      <c r="I3689" s="662" t="e">
        <f aca="false">IF(A3689="","",+G3689-H3689)</f>
        <v>#REF!</v>
      </c>
      <c r="J3689" s="662" t="e">
        <f aca="false">IF(A3689="","",IF(#REF!="","",PMT((1+D3689)^(1/12)-1,(#REF!*12)-A3689+1,-E3689)))</f>
        <v>#REF!</v>
      </c>
    </row>
    <row r="3690" customFormat="false" ht="14.25" hidden="false" customHeight="false" outlineLevel="0" collapsed="false">
      <c r="A3690" s="660" t="e">
        <f aca="false">IF(A3689="","",IF(A3689=#REF!*12,"",+A3689+1))</f>
        <v>#REF!</v>
      </c>
      <c r="B3690" s="661" t="e">
        <f aca="false">IF(A3690="","",+B3689)</f>
        <v>#REF!</v>
      </c>
      <c r="C3690" s="661" t="e">
        <f aca="false">IF(A3690="","",IF(#REF!+'Plano Prestação Mensal Proposta'!A3690&gt;120,0,ROUND(IF(B3690&gt;0.045,(0.045*0.5),(0.5)*B3690),7)))</f>
        <v>#REF!</v>
      </c>
      <c r="D3690" s="661" t="e">
        <f aca="false">IF(A3690="","",+B3690-C3690)</f>
        <v>#REF!</v>
      </c>
      <c r="E3690" s="662" t="e">
        <f aca="false">IF(A3690="","",IF(F3689="","",+E3689-F3689))</f>
        <v>#REF!</v>
      </c>
      <c r="F3690" s="662" t="e">
        <f aca="false">IF(A3690="","",IF(J3690="","",+J3690-H3690))</f>
        <v>#REF!</v>
      </c>
      <c r="G3690" s="662" t="e">
        <f aca="false">IF(A3690="","",IF(E3690="","",ROUND(+E3690*((1+B3690)^(1/12)-1),2)))</f>
        <v>#REF!</v>
      </c>
      <c r="H3690" s="662" t="e">
        <f aca="false">IF(A3690="","",IF(E3690="","",ROUND(+E3690*((1+D3690)^(1/12)-1),2)))</f>
        <v>#REF!</v>
      </c>
      <c r="I3690" s="662" t="e">
        <f aca="false">IF(A3690="","",+G3690-H3690)</f>
        <v>#REF!</v>
      </c>
      <c r="J3690" s="662" t="e">
        <f aca="false">IF(A3690="","",IF(#REF!="","",PMT((1+D3690)^(1/12)-1,(#REF!*12)-A3690+1,-E3690)))</f>
        <v>#REF!</v>
      </c>
    </row>
    <row r="3691" customFormat="false" ht="14.25" hidden="false" customHeight="false" outlineLevel="0" collapsed="false">
      <c r="A3691" s="660" t="e">
        <f aca="false">IF(A3690="","",IF(A3690=#REF!*12,"",+A3690+1))</f>
        <v>#REF!</v>
      </c>
      <c r="B3691" s="661" t="e">
        <f aca="false">IF(A3691="","",+B3690)</f>
        <v>#REF!</v>
      </c>
      <c r="C3691" s="661" t="e">
        <f aca="false">IF(A3691="","",IF(#REF!+'Plano Prestação Mensal Proposta'!A3691&gt;120,0,ROUND(IF(B3691&gt;0.045,(0.045*0.5),(0.5)*B3691),7)))</f>
        <v>#REF!</v>
      </c>
      <c r="D3691" s="661" t="e">
        <f aca="false">IF(A3691="","",+B3691-C3691)</f>
        <v>#REF!</v>
      </c>
      <c r="E3691" s="662" t="e">
        <f aca="false">IF(A3691="","",IF(F3690="","",+E3690-F3690))</f>
        <v>#REF!</v>
      </c>
      <c r="F3691" s="662" t="e">
        <f aca="false">IF(A3691="","",IF(J3691="","",+J3691-H3691))</f>
        <v>#REF!</v>
      </c>
      <c r="G3691" s="662" t="e">
        <f aca="false">IF(A3691="","",IF(E3691="","",ROUND(+E3691*((1+B3691)^(1/12)-1),2)))</f>
        <v>#REF!</v>
      </c>
      <c r="H3691" s="662" t="e">
        <f aca="false">IF(A3691="","",IF(E3691="","",ROUND(+E3691*((1+D3691)^(1/12)-1),2)))</f>
        <v>#REF!</v>
      </c>
      <c r="I3691" s="662" t="e">
        <f aca="false">IF(A3691="","",+G3691-H3691)</f>
        <v>#REF!</v>
      </c>
      <c r="J3691" s="662" t="e">
        <f aca="false">IF(A3691="","",IF(#REF!="","",PMT((1+D3691)^(1/12)-1,(#REF!*12)-A3691+1,-E3691)))</f>
        <v>#REF!</v>
      </c>
    </row>
    <row r="3692" customFormat="false" ht="14.25" hidden="false" customHeight="false" outlineLevel="0" collapsed="false">
      <c r="A3692" s="660" t="e">
        <f aca="false">IF(A3691="","",IF(A3691=#REF!*12,"",+A3691+1))</f>
        <v>#REF!</v>
      </c>
      <c r="B3692" s="661" t="e">
        <f aca="false">IF(A3692="","",+B3691)</f>
        <v>#REF!</v>
      </c>
      <c r="C3692" s="661" t="e">
        <f aca="false">IF(A3692="","",IF(#REF!+'Plano Prestação Mensal Proposta'!A3692&gt;120,0,ROUND(IF(B3692&gt;0.045,(0.045*0.5),(0.5)*B3692),7)))</f>
        <v>#REF!</v>
      </c>
      <c r="D3692" s="661" t="e">
        <f aca="false">IF(A3692="","",+B3692-C3692)</f>
        <v>#REF!</v>
      </c>
      <c r="E3692" s="662" t="e">
        <f aca="false">IF(A3692="","",IF(F3691="","",+E3691-F3691))</f>
        <v>#REF!</v>
      </c>
      <c r="F3692" s="662" t="e">
        <f aca="false">IF(A3692="","",IF(J3692="","",+J3692-H3692))</f>
        <v>#REF!</v>
      </c>
      <c r="G3692" s="662" t="e">
        <f aca="false">IF(A3692="","",IF(E3692="","",ROUND(+E3692*((1+B3692)^(1/12)-1),2)))</f>
        <v>#REF!</v>
      </c>
      <c r="H3692" s="662" t="e">
        <f aca="false">IF(A3692="","",IF(E3692="","",ROUND(+E3692*((1+D3692)^(1/12)-1),2)))</f>
        <v>#REF!</v>
      </c>
      <c r="I3692" s="662" t="e">
        <f aca="false">IF(A3692="","",+G3692-H3692)</f>
        <v>#REF!</v>
      </c>
      <c r="J3692" s="662" t="e">
        <f aca="false">IF(A3692="","",IF(#REF!="","",PMT((1+D3692)^(1/12)-1,(#REF!*12)-A3692+1,-E3692)))</f>
        <v>#REF!</v>
      </c>
    </row>
    <row r="3693" customFormat="false" ht="14.25" hidden="false" customHeight="false" outlineLevel="0" collapsed="false">
      <c r="A3693" s="660" t="e">
        <f aca="false">IF(A3692="","",IF(A3692=#REF!*12,"",+A3692+1))</f>
        <v>#REF!</v>
      </c>
      <c r="B3693" s="661" t="e">
        <f aca="false">IF(A3693="","",+B3692)</f>
        <v>#REF!</v>
      </c>
      <c r="C3693" s="661" t="e">
        <f aca="false">IF(A3693="","",IF(#REF!+'Plano Prestação Mensal Proposta'!A3693&gt;120,0,ROUND(IF(B3693&gt;0.045,(0.045*0.5),(0.5)*B3693),7)))</f>
        <v>#REF!</v>
      </c>
      <c r="D3693" s="661" t="e">
        <f aca="false">IF(A3693="","",+B3693-C3693)</f>
        <v>#REF!</v>
      </c>
      <c r="E3693" s="662" t="e">
        <f aca="false">IF(A3693="","",IF(F3692="","",+E3692-F3692))</f>
        <v>#REF!</v>
      </c>
      <c r="F3693" s="662" t="e">
        <f aca="false">IF(A3693="","",IF(J3693="","",+J3693-H3693))</f>
        <v>#REF!</v>
      </c>
      <c r="G3693" s="662" t="e">
        <f aca="false">IF(A3693="","",IF(E3693="","",ROUND(+E3693*((1+B3693)^(1/12)-1),2)))</f>
        <v>#REF!</v>
      </c>
      <c r="H3693" s="662" t="e">
        <f aca="false">IF(A3693="","",IF(E3693="","",ROUND(+E3693*((1+D3693)^(1/12)-1),2)))</f>
        <v>#REF!</v>
      </c>
      <c r="I3693" s="662" t="e">
        <f aca="false">IF(A3693="","",+G3693-H3693)</f>
        <v>#REF!</v>
      </c>
      <c r="J3693" s="662" t="e">
        <f aca="false">IF(A3693="","",IF(#REF!="","",PMT((1+D3693)^(1/12)-1,(#REF!*12)-A3693+1,-E3693)))</f>
        <v>#REF!</v>
      </c>
    </row>
    <row r="3694" customFormat="false" ht="14.25" hidden="false" customHeight="false" outlineLevel="0" collapsed="false">
      <c r="A3694" s="660" t="e">
        <f aca="false">IF(A3693="","",IF(A3693=#REF!*12,"",+A3693+1))</f>
        <v>#REF!</v>
      </c>
      <c r="B3694" s="661" t="e">
        <f aca="false">IF(A3694="","",+B3693)</f>
        <v>#REF!</v>
      </c>
      <c r="C3694" s="661" t="e">
        <f aca="false">IF(A3694="","",IF(#REF!+'Plano Prestação Mensal Proposta'!A3694&gt;120,0,ROUND(IF(B3694&gt;0.045,(0.045*0.5),(0.5)*B3694),7)))</f>
        <v>#REF!</v>
      </c>
      <c r="D3694" s="661" t="e">
        <f aca="false">IF(A3694="","",+B3694-C3694)</f>
        <v>#REF!</v>
      </c>
      <c r="E3694" s="662" t="e">
        <f aca="false">IF(A3694="","",IF(F3693="","",+E3693-F3693))</f>
        <v>#REF!</v>
      </c>
      <c r="F3694" s="662" t="e">
        <f aca="false">IF(A3694="","",IF(J3694="","",+J3694-H3694))</f>
        <v>#REF!</v>
      </c>
      <c r="G3694" s="662" t="e">
        <f aca="false">IF(A3694="","",IF(E3694="","",ROUND(+E3694*((1+B3694)^(1/12)-1),2)))</f>
        <v>#REF!</v>
      </c>
      <c r="H3694" s="662" t="e">
        <f aca="false">IF(A3694="","",IF(E3694="","",ROUND(+E3694*((1+D3694)^(1/12)-1),2)))</f>
        <v>#REF!</v>
      </c>
      <c r="I3694" s="662" t="e">
        <f aca="false">IF(A3694="","",+G3694-H3694)</f>
        <v>#REF!</v>
      </c>
      <c r="J3694" s="662" t="e">
        <f aca="false">IF(A3694="","",IF(#REF!="","",PMT((1+D3694)^(1/12)-1,(#REF!*12)-A3694+1,-E3694)))</f>
        <v>#REF!</v>
      </c>
    </row>
    <row r="3695" customFormat="false" ht="14.25" hidden="false" customHeight="false" outlineLevel="0" collapsed="false">
      <c r="A3695" s="660" t="e">
        <f aca="false">IF(A3694="","",IF(A3694=#REF!*12,"",+A3694+1))</f>
        <v>#REF!</v>
      </c>
      <c r="B3695" s="661" t="e">
        <f aca="false">IF(A3695="","",+B3694)</f>
        <v>#REF!</v>
      </c>
      <c r="C3695" s="661" t="e">
        <f aca="false">IF(A3695="","",IF(#REF!+'Plano Prestação Mensal Proposta'!A3695&gt;120,0,ROUND(IF(B3695&gt;0.045,(0.045*0.5),(0.5)*B3695),7)))</f>
        <v>#REF!</v>
      </c>
      <c r="D3695" s="661" t="e">
        <f aca="false">IF(A3695="","",+B3695-C3695)</f>
        <v>#REF!</v>
      </c>
      <c r="E3695" s="662" t="e">
        <f aca="false">IF(A3695="","",IF(F3694="","",+E3694-F3694))</f>
        <v>#REF!</v>
      </c>
      <c r="F3695" s="662" t="e">
        <f aca="false">IF(A3695="","",IF(J3695="","",+J3695-H3695))</f>
        <v>#REF!</v>
      </c>
      <c r="G3695" s="662" t="e">
        <f aca="false">IF(A3695="","",IF(E3695="","",ROUND(+E3695*((1+B3695)^(1/12)-1),2)))</f>
        <v>#REF!</v>
      </c>
      <c r="H3695" s="662" t="e">
        <f aca="false">IF(A3695="","",IF(E3695="","",ROUND(+E3695*((1+D3695)^(1/12)-1),2)))</f>
        <v>#REF!</v>
      </c>
      <c r="I3695" s="662" t="e">
        <f aca="false">IF(A3695="","",+G3695-H3695)</f>
        <v>#REF!</v>
      </c>
      <c r="J3695" s="662" t="e">
        <f aca="false">IF(A3695="","",IF(#REF!="","",PMT((1+D3695)^(1/12)-1,(#REF!*12)-A3695+1,-E3695)))</f>
        <v>#REF!</v>
      </c>
    </row>
    <row r="3696" customFormat="false" ht="14.25" hidden="false" customHeight="false" outlineLevel="0" collapsed="false">
      <c r="A3696" s="660" t="e">
        <f aca="false">IF(A3695="","",IF(A3695=#REF!*12,"",+A3695+1))</f>
        <v>#REF!</v>
      </c>
      <c r="B3696" s="661" t="e">
        <f aca="false">IF(A3696="","",+B3695)</f>
        <v>#REF!</v>
      </c>
      <c r="C3696" s="661" t="e">
        <f aca="false">IF(A3696="","",IF(#REF!+'Plano Prestação Mensal Proposta'!A3696&gt;120,0,ROUND(IF(B3696&gt;0.045,(0.045*0.5),(0.5)*B3696),7)))</f>
        <v>#REF!</v>
      </c>
      <c r="D3696" s="661" t="e">
        <f aca="false">IF(A3696="","",+B3696-C3696)</f>
        <v>#REF!</v>
      </c>
      <c r="E3696" s="662" t="e">
        <f aca="false">IF(A3696="","",IF(F3695="","",+E3695-F3695))</f>
        <v>#REF!</v>
      </c>
      <c r="F3696" s="662" t="e">
        <f aca="false">IF(A3696="","",IF(J3696="","",+J3696-H3696))</f>
        <v>#REF!</v>
      </c>
      <c r="G3696" s="662" t="e">
        <f aca="false">IF(A3696="","",IF(E3696="","",ROUND(+E3696*((1+B3696)^(1/12)-1),2)))</f>
        <v>#REF!</v>
      </c>
      <c r="H3696" s="662" t="e">
        <f aca="false">IF(A3696="","",IF(E3696="","",ROUND(+E3696*((1+D3696)^(1/12)-1),2)))</f>
        <v>#REF!</v>
      </c>
      <c r="I3696" s="662" t="e">
        <f aca="false">IF(A3696="","",+G3696-H3696)</f>
        <v>#REF!</v>
      </c>
      <c r="J3696" s="662" t="e">
        <f aca="false">IF(A3696="","",IF(#REF!="","",PMT((1+D3696)^(1/12)-1,(#REF!*12)-A3696+1,-E3696)))</f>
        <v>#REF!</v>
      </c>
    </row>
    <row r="3697" customFormat="false" ht="14.25" hidden="false" customHeight="false" outlineLevel="0" collapsed="false">
      <c r="A3697" s="660" t="e">
        <f aca="false">IF(A3696="","",IF(A3696=#REF!*12,"",+A3696+1))</f>
        <v>#REF!</v>
      </c>
      <c r="B3697" s="661" t="e">
        <f aca="false">IF(A3697="","",+B3696)</f>
        <v>#REF!</v>
      </c>
      <c r="C3697" s="661" t="e">
        <f aca="false">IF(A3697="","",IF(#REF!+'Plano Prestação Mensal Proposta'!A3697&gt;120,0,ROUND(IF(B3697&gt;0.045,(0.045*0.5),(0.5)*B3697),7)))</f>
        <v>#REF!</v>
      </c>
      <c r="D3697" s="661" t="e">
        <f aca="false">IF(A3697="","",+B3697-C3697)</f>
        <v>#REF!</v>
      </c>
      <c r="E3697" s="662" t="e">
        <f aca="false">IF(A3697="","",IF(F3696="","",+E3696-F3696))</f>
        <v>#REF!</v>
      </c>
      <c r="F3697" s="662" t="e">
        <f aca="false">IF(A3697="","",IF(J3697="","",+J3697-H3697))</f>
        <v>#REF!</v>
      </c>
      <c r="G3697" s="662" t="e">
        <f aca="false">IF(A3697="","",IF(E3697="","",ROUND(+E3697*((1+B3697)^(1/12)-1),2)))</f>
        <v>#REF!</v>
      </c>
      <c r="H3697" s="662" t="e">
        <f aca="false">IF(A3697="","",IF(E3697="","",ROUND(+E3697*((1+D3697)^(1/12)-1),2)))</f>
        <v>#REF!</v>
      </c>
      <c r="I3697" s="662" t="e">
        <f aca="false">IF(A3697="","",+G3697-H3697)</f>
        <v>#REF!</v>
      </c>
      <c r="J3697" s="662" t="e">
        <f aca="false">IF(A3697="","",IF(#REF!="","",PMT((1+D3697)^(1/12)-1,(#REF!*12)-A3697+1,-E3697)))</f>
        <v>#REF!</v>
      </c>
    </row>
    <row r="3698" customFormat="false" ht="14.25" hidden="false" customHeight="false" outlineLevel="0" collapsed="false">
      <c r="A3698" s="660" t="e">
        <f aca="false">IF(A3697="","",IF(A3697=#REF!*12,"",+A3697+1))</f>
        <v>#REF!</v>
      </c>
      <c r="B3698" s="661" t="e">
        <f aca="false">IF(A3698="","",+B3697)</f>
        <v>#REF!</v>
      </c>
      <c r="C3698" s="661" t="e">
        <f aca="false">IF(A3698="","",IF(#REF!+'Plano Prestação Mensal Proposta'!A3698&gt;120,0,ROUND(IF(B3698&gt;0.045,(0.045*0.5),(0.5)*B3698),7)))</f>
        <v>#REF!</v>
      </c>
      <c r="D3698" s="661" t="e">
        <f aca="false">IF(A3698="","",+B3698-C3698)</f>
        <v>#REF!</v>
      </c>
      <c r="E3698" s="662" t="e">
        <f aca="false">IF(A3698="","",IF(F3697="","",+E3697-F3697))</f>
        <v>#REF!</v>
      </c>
      <c r="F3698" s="662" t="e">
        <f aca="false">IF(A3698="","",IF(J3698="","",+J3698-H3698))</f>
        <v>#REF!</v>
      </c>
      <c r="G3698" s="662" t="e">
        <f aca="false">IF(A3698="","",IF(E3698="","",ROUND(+E3698*((1+B3698)^(1/12)-1),2)))</f>
        <v>#REF!</v>
      </c>
      <c r="H3698" s="662" t="e">
        <f aca="false">IF(A3698="","",IF(E3698="","",ROUND(+E3698*((1+D3698)^(1/12)-1),2)))</f>
        <v>#REF!</v>
      </c>
      <c r="I3698" s="662" t="e">
        <f aca="false">IF(A3698="","",+G3698-H3698)</f>
        <v>#REF!</v>
      </c>
      <c r="J3698" s="662" t="e">
        <f aca="false">IF(A3698="","",IF(#REF!="","",PMT((1+D3698)^(1/12)-1,(#REF!*12)-A3698+1,-E3698)))</f>
        <v>#REF!</v>
      </c>
    </row>
    <row r="3699" customFormat="false" ht="14.25" hidden="false" customHeight="false" outlineLevel="0" collapsed="false">
      <c r="A3699" s="660" t="e">
        <f aca="false">IF(A3698="","",IF(A3698=#REF!*12,"",+A3698+1))</f>
        <v>#REF!</v>
      </c>
      <c r="B3699" s="661" t="e">
        <f aca="false">IF(A3699="","",+B3698)</f>
        <v>#REF!</v>
      </c>
      <c r="C3699" s="661" t="e">
        <f aca="false">IF(A3699="","",IF(#REF!+'Plano Prestação Mensal Proposta'!A3699&gt;120,0,ROUND(IF(B3699&gt;0.045,(0.045*0.5),(0.5)*B3699),7)))</f>
        <v>#REF!</v>
      </c>
      <c r="D3699" s="661" t="e">
        <f aca="false">IF(A3699="","",+B3699-C3699)</f>
        <v>#REF!</v>
      </c>
      <c r="E3699" s="662" t="e">
        <f aca="false">IF(A3699="","",IF(F3698="","",+E3698-F3698))</f>
        <v>#REF!</v>
      </c>
      <c r="F3699" s="662" t="e">
        <f aca="false">IF(A3699="","",IF(J3699="","",+J3699-H3699))</f>
        <v>#REF!</v>
      </c>
      <c r="G3699" s="662" t="e">
        <f aca="false">IF(A3699="","",IF(E3699="","",ROUND(+E3699*((1+B3699)^(1/12)-1),2)))</f>
        <v>#REF!</v>
      </c>
      <c r="H3699" s="662" t="e">
        <f aca="false">IF(A3699="","",IF(E3699="","",ROUND(+E3699*((1+D3699)^(1/12)-1),2)))</f>
        <v>#REF!</v>
      </c>
      <c r="I3699" s="662" t="e">
        <f aca="false">IF(A3699="","",+G3699-H3699)</f>
        <v>#REF!</v>
      </c>
      <c r="J3699" s="662" t="e">
        <f aca="false">IF(A3699="","",IF(#REF!="","",PMT((1+D3699)^(1/12)-1,(#REF!*12)-A3699+1,-E3699)))</f>
        <v>#REF!</v>
      </c>
    </row>
    <row r="3700" customFormat="false" ht="14.25" hidden="false" customHeight="false" outlineLevel="0" collapsed="false">
      <c r="A3700" s="660" t="e">
        <f aca="false">IF(A3699="","",IF(A3699=#REF!*12,"",+A3699+1))</f>
        <v>#REF!</v>
      </c>
      <c r="B3700" s="661" t="e">
        <f aca="false">IF(A3700="","",+B3699)</f>
        <v>#REF!</v>
      </c>
      <c r="C3700" s="661" t="e">
        <f aca="false">IF(A3700="","",IF(#REF!+'Plano Prestação Mensal Proposta'!A3700&gt;120,0,ROUND(IF(B3700&gt;0.045,(0.045*0.5),(0.5)*B3700),7)))</f>
        <v>#REF!</v>
      </c>
      <c r="D3700" s="661" t="e">
        <f aca="false">IF(A3700="","",+B3700-C3700)</f>
        <v>#REF!</v>
      </c>
      <c r="E3700" s="662" t="e">
        <f aca="false">IF(A3700="","",IF(F3699="","",+E3699-F3699))</f>
        <v>#REF!</v>
      </c>
      <c r="F3700" s="662" t="e">
        <f aca="false">IF(A3700="","",IF(J3700="","",+J3700-H3700))</f>
        <v>#REF!</v>
      </c>
      <c r="G3700" s="662" t="e">
        <f aca="false">IF(A3700="","",IF(E3700="","",ROUND(+E3700*((1+B3700)^(1/12)-1),2)))</f>
        <v>#REF!</v>
      </c>
      <c r="H3700" s="662" t="e">
        <f aca="false">IF(A3700="","",IF(E3700="","",ROUND(+E3700*((1+D3700)^(1/12)-1),2)))</f>
        <v>#REF!</v>
      </c>
      <c r="I3700" s="662" t="e">
        <f aca="false">IF(A3700="","",+G3700-H3700)</f>
        <v>#REF!</v>
      </c>
      <c r="J3700" s="662" t="e">
        <f aca="false">IF(A3700="","",IF(#REF!="","",PMT((1+D3700)^(1/12)-1,(#REF!*12)-A3700+1,-E3700)))</f>
        <v>#REF!</v>
      </c>
    </row>
    <row r="3701" customFormat="false" ht="14.25" hidden="false" customHeight="false" outlineLevel="0" collapsed="false">
      <c r="A3701" s="660" t="e">
        <f aca="false">IF(A3700="","",IF(A3700=#REF!*12,"",+A3700+1))</f>
        <v>#REF!</v>
      </c>
      <c r="B3701" s="661" t="e">
        <f aca="false">IF(A3701="","",+B3700)</f>
        <v>#REF!</v>
      </c>
      <c r="C3701" s="661" t="e">
        <f aca="false">IF(A3701="","",IF(#REF!+'Plano Prestação Mensal Proposta'!A3701&gt;120,0,ROUND(IF(B3701&gt;0.045,(0.045*0.5),(0.5)*B3701),7)))</f>
        <v>#REF!</v>
      </c>
      <c r="D3701" s="661" t="e">
        <f aca="false">IF(A3701="","",+B3701-C3701)</f>
        <v>#REF!</v>
      </c>
      <c r="E3701" s="662" t="e">
        <f aca="false">IF(A3701="","",IF(F3700="","",+E3700-F3700))</f>
        <v>#REF!</v>
      </c>
      <c r="F3701" s="662" t="e">
        <f aca="false">IF(A3701="","",IF(J3701="","",+J3701-H3701))</f>
        <v>#REF!</v>
      </c>
      <c r="G3701" s="662" t="e">
        <f aca="false">IF(A3701="","",IF(E3701="","",ROUND(+E3701*((1+B3701)^(1/12)-1),2)))</f>
        <v>#REF!</v>
      </c>
      <c r="H3701" s="662" t="e">
        <f aca="false">IF(A3701="","",IF(E3701="","",ROUND(+E3701*((1+D3701)^(1/12)-1),2)))</f>
        <v>#REF!</v>
      </c>
      <c r="I3701" s="662" t="e">
        <f aca="false">IF(A3701="","",+G3701-H3701)</f>
        <v>#REF!</v>
      </c>
      <c r="J3701" s="662" t="e">
        <f aca="false">IF(A3701="","",IF(#REF!="","",PMT((1+D3701)^(1/12)-1,(#REF!*12)-A3701+1,-E3701)))</f>
        <v>#REF!</v>
      </c>
    </row>
    <row r="3702" customFormat="false" ht="14.25" hidden="false" customHeight="false" outlineLevel="0" collapsed="false">
      <c r="A3702" s="660" t="e">
        <f aca="false">IF(A3701="","",IF(A3701=#REF!*12,"",+A3701+1))</f>
        <v>#REF!</v>
      </c>
      <c r="B3702" s="661" t="e">
        <f aca="false">IF(A3702="","",+B3701)</f>
        <v>#REF!</v>
      </c>
      <c r="C3702" s="661" t="e">
        <f aca="false">IF(A3702="","",IF(#REF!+'Plano Prestação Mensal Proposta'!A3702&gt;120,0,ROUND(IF(B3702&gt;0.045,(0.045*0.5),(0.5)*B3702),7)))</f>
        <v>#REF!</v>
      </c>
      <c r="D3702" s="661" t="e">
        <f aca="false">IF(A3702="","",+B3702-C3702)</f>
        <v>#REF!</v>
      </c>
      <c r="E3702" s="662" t="e">
        <f aca="false">IF(A3702="","",IF(F3701="","",+E3701-F3701))</f>
        <v>#REF!</v>
      </c>
      <c r="F3702" s="662" t="e">
        <f aca="false">IF(A3702="","",IF(J3702="","",+J3702-H3702))</f>
        <v>#REF!</v>
      </c>
      <c r="G3702" s="662" t="e">
        <f aca="false">IF(A3702="","",IF(E3702="","",ROUND(+E3702*((1+B3702)^(1/12)-1),2)))</f>
        <v>#REF!</v>
      </c>
      <c r="H3702" s="662" t="e">
        <f aca="false">IF(A3702="","",IF(E3702="","",ROUND(+E3702*((1+D3702)^(1/12)-1),2)))</f>
        <v>#REF!</v>
      </c>
      <c r="I3702" s="662" t="e">
        <f aca="false">IF(A3702="","",+G3702-H3702)</f>
        <v>#REF!</v>
      </c>
      <c r="J3702" s="662" t="e">
        <f aca="false">IF(A3702="","",IF(#REF!="","",PMT((1+D3702)^(1/12)-1,(#REF!*12)-A3702+1,-E3702)))</f>
        <v>#REF!</v>
      </c>
    </row>
    <row r="3703" customFormat="false" ht="14.25" hidden="false" customHeight="false" outlineLevel="0" collapsed="false">
      <c r="A3703" s="660" t="e">
        <f aca="false">IF(A3702="","",IF(A3702=#REF!*12,"",+A3702+1))</f>
        <v>#REF!</v>
      </c>
      <c r="B3703" s="661" t="e">
        <f aca="false">IF(A3703="","",+B3702)</f>
        <v>#REF!</v>
      </c>
      <c r="C3703" s="661" t="e">
        <f aca="false">IF(A3703="","",IF(#REF!+'Plano Prestação Mensal Proposta'!A3703&gt;120,0,ROUND(IF(B3703&gt;0.045,(0.045*0.5),(0.5)*B3703),7)))</f>
        <v>#REF!</v>
      </c>
      <c r="D3703" s="661" t="e">
        <f aca="false">IF(A3703="","",+B3703-C3703)</f>
        <v>#REF!</v>
      </c>
      <c r="E3703" s="662" t="e">
        <f aca="false">IF(A3703="","",IF(F3702="","",+E3702-F3702))</f>
        <v>#REF!</v>
      </c>
      <c r="F3703" s="662" t="e">
        <f aca="false">IF(A3703="","",IF(J3703="","",+J3703-H3703))</f>
        <v>#REF!</v>
      </c>
      <c r="G3703" s="662" t="e">
        <f aca="false">IF(A3703="","",IF(E3703="","",ROUND(+E3703*((1+B3703)^(1/12)-1),2)))</f>
        <v>#REF!</v>
      </c>
      <c r="H3703" s="662" t="e">
        <f aca="false">IF(A3703="","",IF(E3703="","",ROUND(+E3703*((1+D3703)^(1/12)-1),2)))</f>
        <v>#REF!</v>
      </c>
      <c r="I3703" s="662" t="e">
        <f aca="false">IF(A3703="","",+G3703-H3703)</f>
        <v>#REF!</v>
      </c>
      <c r="J3703" s="662" t="e">
        <f aca="false">IF(A3703="","",IF(#REF!="","",PMT((1+D3703)^(1/12)-1,(#REF!*12)-A3703+1,-E3703)))</f>
        <v>#REF!</v>
      </c>
    </row>
    <row r="3704" customFormat="false" ht="14.25" hidden="false" customHeight="false" outlineLevel="0" collapsed="false">
      <c r="A3704" s="660" t="e">
        <f aca="false">IF(A3703="","",IF(A3703=#REF!*12,"",+A3703+1))</f>
        <v>#REF!</v>
      </c>
      <c r="B3704" s="661" t="e">
        <f aca="false">IF(A3704="","",+B3703)</f>
        <v>#REF!</v>
      </c>
      <c r="C3704" s="661" t="e">
        <f aca="false">IF(A3704="","",IF(#REF!+'Plano Prestação Mensal Proposta'!A3704&gt;120,0,ROUND(IF(B3704&gt;0.045,(0.045*0.5),(0.5)*B3704),7)))</f>
        <v>#REF!</v>
      </c>
      <c r="D3704" s="661" t="e">
        <f aca="false">IF(A3704="","",+B3704-C3704)</f>
        <v>#REF!</v>
      </c>
      <c r="E3704" s="662" t="e">
        <f aca="false">IF(A3704="","",IF(F3703="","",+E3703-F3703))</f>
        <v>#REF!</v>
      </c>
      <c r="F3704" s="662" t="e">
        <f aca="false">IF(A3704="","",IF(J3704="","",+J3704-H3704))</f>
        <v>#REF!</v>
      </c>
      <c r="G3704" s="662" t="e">
        <f aca="false">IF(A3704="","",IF(E3704="","",ROUND(+E3704*((1+B3704)^(1/12)-1),2)))</f>
        <v>#REF!</v>
      </c>
      <c r="H3704" s="662" t="e">
        <f aca="false">IF(A3704="","",IF(E3704="","",ROUND(+E3704*((1+D3704)^(1/12)-1),2)))</f>
        <v>#REF!</v>
      </c>
      <c r="I3704" s="662" t="e">
        <f aca="false">IF(A3704="","",+G3704-H3704)</f>
        <v>#REF!</v>
      </c>
      <c r="J3704" s="662" t="e">
        <f aca="false">IF(A3704="","",IF(#REF!="","",PMT((1+D3704)^(1/12)-1,(#REF!*12)-A3704+1,-E3704)))</f>
        <v>#REF!</v>
      </c>
    </row>
    <row r="3705" customFormat="false" ht="14.25" hidden="false" customHeight="false" outlineLevel="0" collapsed="false">
      <c r="A3705" s="660" t="e">
        <f aca="false">IF(A3704="","",IF(A3704=#REF!*12,"",+A3704+1))</f>
        <v>#REF!</v>
      </c>
      <c r="B3705" s="661" t="e">
        <f aca="false">IF(A3705="","",+B3704)</f>
        <v>#REF!</v>
      </c>
      <c r="C3705" s="661" t="e">
        <f aca="false">IF(A3705="","",IF(#REF!+'Plano Prestação Mensal Proposta'!A3705&gt;120,0,ROUND(IF(B3705&gt;0.045,(0.045*0.5),(0.5)*B3705),7)))</f>
        <v>#REF!</v>
      </c>
      <c r="D3705" s="661" t="e">
        <f aca="false">IF(A3705="","",+B3705-C3705)</f>
        <v>#REF!</v>
      </c>
      <c r="E3705" s="662" t="e">
        <f aca="false">IF(A3705="","",IF(F3704="","",+E3704-F3704))</f>
        <v>#REF!</v>
      </c>
      <c r="F3705" s="662" t="e">
        <f aca="false">IF(A3705="","",IF(J3705="","",+J3705-H3705))</f>
        <v>#REF!</v>
      </c>
      <c r="G3705" s="662" t="e">
        <f aca="false">IF(A3705="","",IF(E3705="","",ROUND(+E3705*((1+B3705)^(1/12)-1),2)))</f>
        <v>#REF!</v>
      </c>
      <c r="H3705" s="662" t="e">
        <f aca="false">IF(A3705="","",IF(E3705="","",ROUND(+E3705*((1+D3705)^(1/12)-1),2)))</f>
        <v>#REF!</v>
      </c>
      <c r="I3705" s="662" t="e">
        <f aca="false">IF(A3705="","",+G3705-H3705)</f>
        <v>#REF!</v>
      </c>
      <c r="J3705" s="662" t="e">
        <f aca="false">IF(A3705="","",IF(#REF!="","",PMT((1+D3705)^(1/12)-1,(#REF!*12)-A3705+1,-E3705)))</f>
        <v>#REF!</v>
      </c>
    </row>
    <row r="3706" customFormat="false" ht="14.25" hidden="false" customHeight="false" outlineLevel="0" collapsed="false">
      <c r="A3706" s="660" t="e">
        <f aca="false">IF(A3705="","",IF(A3705=#REF!*12,"",+A3705+1))</f>
        <v>#REF!</v>
      </c>
      <c r="B3706" s="661" t="e">
        <f aca="false">IF(A3706="","",+B3705)</f>
        <v>#REF!</v>
      </c>
      <c r="C3706" s="661" t="e">
        <f aca="false">IF(A3706="","",IF(#REF!+'Plano Prestação Mensal Proposta'!A3706&gt;120,0,ROUND(IF(B3706&gt;0.045,(0.045*0.5),(0.5)*B3706),7)))</f>
        <v>#REF!</v>
      </c>
      <c r="D3706" s="661" t="e">
        <f aca="false">IF(A3706="","",+B3706-C3706)</f>
        <v>#REF!</v>
      </c>
      <c r="E3706" s="662" t="e">
        <f aca="false">IF(A3706="","",IF(F3705="","",+E3705-F3705))</f>
        <v>#REF!</v>
      </c>
      <c r="F3706" s="662" t="e">
        <f aca="false">IF(A3706="","",IF(J3706="","",+J3706-H3706))</f>
        <v>#REF!</v>
      </c>
      <c r="G3706" s="662" t="e">
        <f aca="false">IF(A3706="","",IF(E3706="","",ROUND(+E3706*((1+B3706)^(1/12)-1),2)))</f>
        <v>#REF!</v>
      </c>
      <c r="H3706" s="662" t="e">
        <f aca="false">IF(A3706="","",IF(E3706="","",ROUND(+E3706*((1+D3706)^(1/12)-1),2)))</f>
        <v>#REF!</v>
      </c>
      <c r="I3706" s="662" t="e">
        <f aca="false">IF(A3706="","",+G3706-H3706)</f>
        <v>#REF!</v>
      </c>
      <c r="J3706" s="662" t="e">
        <f aca="false">IF(A3706="","",IF(#REF!="","",PMT((1+D3706)^(1/12)-1,(#REF!*12)-A3706+1,-E3706)))</f>
        <v>#REF!</v>
      </c>
    </row>
    <row r="3707" customFormat="false" ht="14.25" hidden="false" customHeight="false" outlineLevel="0" collapsed="false">
      <c r="A3707" s="660" t="e">
        <f aca="false">IF(A3706="","",IF(A3706=#REF!*12,"",+A3706+1))</f>
        <v>#REF!</v>
      </c>
      <c r="B3707" s="661" t="e">
        <f aca="false">IF(A3707="","",+B3706)</f>
        <v>#REF!</v>
      </c>
      <c r="C3707" s="661" t="e">
        <f aca="false">IF(A3707="","",IF(#REF!+'Plano Prestação Mensal Proposta'!A3707&gt;120,0,ROUND(IF(B3707&gt;0.045,(0.045*0.5),(0.5)*B3707),7)))</f>
        <v>#REF!</v>
      </c>
      <c r="D3707" s="661" t="e">
        <f aca="false">IF(A3707="","",+B3707-C3707)</f>
        <v>#REF!</v>
      </c>
      <c r="E3707" s="662" t="e">
        <f aca="false">IF(A3707="","",IF(F3706="","",+E3706-F3706))</f>
        <v>#REF!</v>
      </c>
      <c r="F3707" s="662" t="e">
        <f aca="false">IF(A3707="","",IF(J3707="","",+J3707-H3707))</f>
        <v>#REF!</v>
      </c>
      <c r="G3707" s="662" t="e">
        <f aca="false">IF(A3707="","",IF(E3707="","",ROUND(+E3707*((1+B3707)^(1/12)-1),2)))</f>
        <v>#REF!</v>
      </c>
      <c r="H3707" s="662" t="e">
        <f aca="false">IF(A3707="","",IF(E3707="","",ROUND(+E3707*((1+D3707)^(1/12)-1),2)))</f>
        <v>#REF!</v>
      </c>
      <c r="I3707" s="662" t="e">
        <f aca="false">IF(A3707="","",+G3707-H3707)</f>
        <v>#REF!</v>
      </c>
      <c r="J3707" s="662" t="e">
        <f aca="false">IF(A3707="","",IF(#REF!="","",PMT((1+D3707)^(1/12)-1,(#REF!*12)-A3707+1,-E3707)))</f>
        <v>#REF!</v>
      </c>
    </row>
    <row r="3708" customFormat="false" ht="14.25" hidden="false" customHeight="false" outlineLevel="0" collapsed="false">
      <c r="A3708" s="660" t="e">
        <f aca="false">IF(A3707="","",IF(A3707=#REF!*12,"",+A3707+1))</f>
        <v>#REF!</v>
      </c>
      <c r="B3708" s="661" t="e">
        <f aca="false">IF(A3708="","",+B3707)</f>
        <v>#REF!</v>
      </c>
      <c r="C3708" s="661" t="e">
        <f aca="false">IF(A3708="","",IF(#REF!+'Plano Prestação Mensal Proposta'!A3708&gt;120,0,ROUND(IF(B3708&gt;0.045,(0.045*0.5),(0.5)*B3708),7)))</f>
        <v>#REF!</v>
      </c>
      <c r="D3708" s="661" t="e">
        <f aca="false">IF(A3708="","",+B3708-C3708)</f>
        <v>#REF!</v>
      </c>
      <c r="E3708" s="662" t="e">
        <f aca="false">IF(A3708="","",IF(F3707="","",+E3707-F3707))</f>
        <v>#REF!</v>
      </c>
      <c r="F3708" s="662" t="e">
        <f aca="false">IF(A3708="","",IF(J3708="","",+J3708-H3708))</f>
        <v>#REF!</v>
      </c>
      <c r="G3708" s="662" t="e">
        <f aca="false">IF(A3708="","",IF(E3708="","",ROUND(+E3708*((1+B3708)^(1/12)-1),2)))</f>
        <v>#REF!</v>
      </c>
      <c r="H3708" s="662" t="e">
        <f aca="false">IF(A3708="","",IF(E3708="","",ROUND(+E3708*((1+D3708)^(1/12)-1),2)))</f>
        <v>#REF!</v>
      </c>
      <c r="I3708" s="662" t="e">
        <f aca="false">IF(A3708="","",+G3708-H3708)</f>
        <v>#REF!</v>
      </c>
      <c r="J3708" s="662" t="e">
        <f aca="false">IF(A3708="","",IF(#REF!="","",PMT((1+D3708)^(1/12)-1,(#REF!*12)-A3708+1,-E3708)))</f>
        <v>#REF!</v>
      </c>
    </row>
    <row r="3709" customFormat="false" ht="14.25" hidden="false" customHeight="false" outlineLevel="0" collapsed="false">
      <c r="A3709" s="660" t="e">
        <f aca="false">IF(A3708="","",IF(A3708=#REF!*12,"",+A3708+1))</f>
        <v>#REF!</v>
      </c>
      <c r="B3709" s="661" t="e">
        <f aca="false">IF(A3709="","",+B3708)</f>
        <v>#REF!</v>
      </c>
      <c r="C3709" s="661" t="e">
        <f aca="false">IF(A3709="","",IF(#REF!+'Plano Prestação Mensal Proposta'!A3709&gt;120,0,ROUND(IF(B3709&gt;0.045,(0.045*0.5),(0.5)*B3709),7)))</f>
        <v>#REF!</v>
      </c>
      <c r="D3709" s="661" t="e">
        <f aca="false">IF(A3709="","",+B3709-C3709)</f>
        <v>#REF!</v>
      </c>
      <c r="E3709" s="662" t="e">
        <f aca="false">IF(A3709="","",IF(F3708="","",+E3708-F3708))</f>
        <v>#REF!</v>
      </c>
      <c r="F3709" s="662" t="e">
        <f aca="false">IF(A3709="","",IF(J3709="","",+J3709-H3709))</f>
        <v>#REF!</v>
      </c>
      <c r="G3709" s="662" t="e">
        <f aca="false">IF(A3709="","",IF(E3709="","",ROUND(+E3709*((1+B3709)^(1/12)-1),2)))</f>
        <v>#REF!</v>
      </c>
      <c r="H3709" s="662" t="e">
        <f aca="false">IF(A3709="","",IF(E3709="","",ROUND(+E3709*((1+D3709)^(1/12)-1),2)))</f>
        <v>#REF!</v>
      </c>
      <c r="I3709" s="662" t="e">
        <f aca="false">IF(A3709="","",+G3709-H3709)</f>
        <v>#REF!</v>
      </c>
      <c r="J3709" s="662" t="e">
        <f aca="false">IF(A3709="","",IF(#REF!="","",PMT((1+D3709)^(1/12)-1,(#REF!*12)-A3709+1,-E3709)))</f>
        <v>#REF!</v>
      </c>
    </row>
    <row r="3710" customFormat="false" ht="14.25" hidden="false" customHeight="false" outlineLevel="0" collapsed="false">
      <c r="A3710" s="660" t="e">
        <f aca="false">IF(A3709="","",IF(A3709=#REF!*12,"",+A3709+1))</f>
        <v>#REF!</v>
      </c>
      <c r="B3710" s="661" t="e">
        <f aca="false">IF(A3710="","",+B3709)</f>
        <v>#REF!</v>
      </c>
      <c r="C3710" s="661" t="e">
        <f aca="false">IF(A3710="","",IF(#REF!+'Plano Prestação Mensal Proposta'!A3710&gt;120,0,ROUND(IF(B3710&gt;0.045,(0.045*0.5),(0.5)*B3710),7)))</f>
        <v>#REF!</v>
      </c>
      <c r="D3710" s="661" t="e">
        <f aca="false">IF(A3710="","",+B3710-C3710)</f>
        <v>#REF!</v>
      </c>
      <c r="E3710" s="662" t="e">
        <f aca="false">IF(A3710="","",IF(F3709="","",+E3709-F3709))</f>
        <v>#REF!</v>
      </c>
      <c r="F3710" s="662" t="e">
        <f aca="false">IF(A3710="","",IF(J3710="","",+J3710-H3710))</f>
        <v>#REF!</v>
      </c>
      <c r="G3710" s="662" t="e">
        <f aca="false">IF(A3710="","",IF(E3710="","",ROUND(+E3710*((1+B3710)^(1/12)-1),2)))</f>
        <v>#REF!</v>
      </c>
      <c r="H3710" s="662" t="e">
        <f aca="false">IF(A3710="","",IF(E3710="","",ROUND(+E3710*((1+D3710)^(1/12)-1),2)))</f>
        <v>#REF!</v>
      </c>
      <c r="I3710" s="662" t="e">
        <f aca="false">IF(A3710="","",+G3710-H3710)</f>
        <v>#REF!</v>
      </c>
      <c r="J3710" s="662" t="e">
        <f aca="false">IF(A3710="","",IF(#REF!="","",PMT((1+D3710)^(1/12)-1,(#REF!*12)-A3710+1,-E3710)))</f>
        <v>#REF!</v>
      </c>
    </row>
    <row r="3711" customFormat="false" ht="14.25" hidden="false" customHeight="false" outlineLevel="0" collapsed="false">
      <c r="A3711" s="660" t="e">
        <f aca="false">IF(A3710="","",IF(A3710=#REF!*12,"",+A3710+1))</f>
        <v>#REF!</v>
      </c>
      <c r="B3711" s="661" t="e">
        <f aca="false">IF(A3711="","",+B3710)</f>
        <v>#REF!</v>
      </c>
      <c r="C3711" s="661" t="e">
        <f aca="false">IF(A3711="","",IF(#REF!+'Plano Prestação Mensal Proposta'!A3711&gt;120,0,ROUND(IF(B3711&gt;0.045,(0.045*0.5),(0.5)*B3711),7)))</f>
        <v>#REF!</v>
      </c>
      <c r="D3711" s="661" t="e">
        <f aca="false">IF(A3711="","",+B3711-C3711)</f>
        <v>#REF!</v>
      </c>
      <c r="E3711" s="662" t="e">
        <f aca="false">IF(A3711="","",IF(F3710="","",+E3710-F3710))</f>
        <v>#REF!</v>
      </c>
      <c r="F3711" s="662" t="e">
        <f aca="false">IF(A3711="","",IF(J3711="","",+J3711-H3711))</f>
        <v>#REF!</v>
      </c>
      <c r="G3711" s="662" t="e">
        <f aca="false">IF(A3711="","",IF(E3711="","",ROUND(+E3711*((1+B3711)^(1/12)-1),2)))</f>
        <v>#REF!</v>
      </c>
      <c r="H3711" s="662" t="e">
        <f aca="false">IF(A3711="","",IF(E3711="","",ROUND(+E3711*((1+D3711)^(1/12)-1),2)))</f>
        <v>#REF!</v>
      </c>
      <c r="I3711" s="662" t="e">
        <f aca="false">IF(A3711="","",+G3711-H3711)</f>
        <v>#REF!</v>
      </c>
      <c r="J3711" s="662" t="e">
        <f aca="false">IF(A3711="","",IF(#REF!="","",PMT((1+D3711)^(1/12)-1,(#REF!*12)-A3711+1,-E3711)))</f>
        <v>#REF!</v>
      </c>
    </row>
    <row r="3712" customFormat="false" ht="14.25" hidden="false" customHeight="false" outlineLevel="0" collapsed="false">
      <c r="A3712" s="660" t="e">
        <f aca="false">IF(A3711="","",IF(A3711=#REF!*12,"",+A3711+1))</f>
        <v>#REF!</v>
      </c>
      <c r="B3712" s="661" t="e">
        <f aca="false">IF(A3712="","",+B3711)</f>
        <v>#REF!</v>
      </c>
      <c r="C3712" s="661" t="e">
        <f aca="false">IF(A3712="","",IF(#REF!+'Plano Prestação Mensal Proposta'!A3712&gt;120,0,ROUND(IF(B3712&gt;0.045,(0.045*0.5),(0.5)*B3712),7)))</f>
        <v>#REF!</v>
      </c>
      <c r="D3712" s="661" t="e">
        <f aca="false">IF(A3712="","",+B3712-C3712)</f>
        <v>#REF!</v>
      </c>
      <c r="E3712" s="662" t="e">
        <f aca="false">IF(A3712="","",IF(F3711="","",+E3711-F3711))</f>
        <v>#REF!</v>
      </c>
      <c r="F3712" s="662" t="e">
        <f aca="false">IF(A3712="","",IF(J3712="","",+J3712-H3712))</f>
        <v>#REF!</v>
      </c>
      <c r="G3712" s="662" t="e">
        <f aca="false">IF(A3712="","",IF(E3712="","",ROUND(+E3712*((1+B3712)^(1/12)-1),2)))</f>
        <v>#REF!</v>
      </c>
      <c r="H3712" s="662" t="e">
        <f aca="false">IF(A3712="","",IF(E3712="","",ROUND(+E3712*((1+D3712)^(1/12)-1),2)))</f>
        <v>#REF!</v>
      </c>
      <c r="I3712" s="662" t="e">
        <f aca="false">IF(A3712="","",+G3712-H3712)</f>
        <v>#REF!</v>
      </c>
      <c r="J3712" s="662" t="e">
        <f aca="false">IF(A3712="","",IF(#REF!="","",PMT((1+D3712)^(1/12)-1,(#REF!*12)-A3712+1,-E3712)))</f>
        <v>#REF!</v>
      </c>
    </row>
    <row r="3713" customFormat="false" ht="14.25" hidden="false" customHeight="false" outlineLevel="0" collapsed="false">
      <c r="A3713" s="660" t="e">
        <f aca="false">IF(A3712="","",IF(A3712=#REF!*12,"",+A3712+1))</f>
        <v>#REF!</v>
      </c>
      <c r="B3713" s="661" t="e">
        <f aca="false">IF(A3713="","",+B3712)</f>
        <v>#REF!</v>
      </c>
      <c r="C3713" s="661" t="e">
        <f aca="false">IF(A3713="","",IF(#REF!+'Plano Prestação Mensal Proposta'!A3713&gt;120,0,ROUND(IF(B3713&gt;0.045,(0.045*0.5),(0.5)*B3713),7)))</f>
        <v>#REF!</v>
      </c>
      <c r="D3713" s="661" t="e">
        <f aca="false">IF(A3713="","",+B3713-C3713)</f>
        <v>#REF!</v>
      </c>
      <c r="E3713" s="662" t="e">
        <f aca="false">IF(A3713="","",IF(F3712="","",+E3712-F3712))</f>
        <v>#REF!</v>
      </c>
      <c r="F3713" s="662" t="e">
        <f aca="false">IF(A3713="","",IF(J3713="","",+J3713-H3713))</f>
        <v>#REF!</v>
      </c>
      <c r="G3713" s="662" t="e">
        <f aca="false">IF(A3713="","",IF(E3713="","",ROUND(+E3713*((1+B3713)^(1/12)-1),2)))</f>
        <v>#REF!</v>
      </c>
      <c r="H3713" s="662" t="e">
        <f aca="false">IF(A3713="","",IF(E3713="","",ROUND(+E3713*((1+D3713)^(1/12)-1),2)))</f>
        <v>#REF!</v>
      </c>
      <c r="I3713" s="662" t="e">
        <f aca="false">IF(A3713="","",+G3713-H3713)</f>
        <v>#REF!</v>
      </c>
      <c r="J3713" s="662" t="e">
        <f aca="false">IF(A3713="","",IF(#REF!="","",PMT((1+D3713)^(1/12)-1,(#REF!*12)-A3713+1,-E3713)))</f>
        <v>#REF!</v>
      </c>
    </row>
    <row r="3714" customFormat="false" ht="14.25" hidden="false" customHeight="false" outlineLevel="0" collapsed="false">
      <c r="A3714" s="660" t="e">
        <f aca="false">IF(A3713="","",IF(A3713=#REF!*12,"",+A3713+1))</f>
        <v>#REF!</v>
      </c>
      <c r="B3714" s="661" t="e">
        <f aca="false">IF(A3714="","",+B3713)</f>
        <v>#REF!</v>
      </c>
      <c r="C3714" s="661" t="e">
        <f aca="false">IF(A3714="","",IF(#REF!+'Plano Prestação Mensal Proposta'!A3714&gt;120,0,ROUND(IF(B3714&gt;0.045,(0.045*0.5),(0.5)*B3714),7)))</f>
        <v>#REF!</v>
      </c>
      <c r="D3714" s="661" t="e">
        <f aca="false">IF(A3714="","",+B3714-C3714)</f>
        <v>#REF!</v>
      </c>
      <c r="E3714" s="662" t="e">
        <f aca="false">IF(A3714="","",IF(F3713="","",+E3713-F3713))</f>
        <v>#REF!</v>
      </c>
      <c r="F3714" s="662" t="e">
        <f aca="false">IF(A3714="","",IF(J3714="","",+J3714-H3714))</f>
        <v>#REF!</v>
      </c>
      <c r="G3714" s="662" t="e">
        <f aca="false">IF(A3714="","",IF(E3714="","",ROUND(+E3714*((1+B3714)^(1/12)-1),2)))</f>
        <v>#REF!</v>
      </c>
      <c r="H3714" s="662" t="e">
        <f aca="false">IF(A3714="","",IF(E3714="","",ROUND(+E3714*((1+D3714)^(1/12)-1),2)))</f>
        <v>#REF!</v>
      </c>
      <c r="I3714" s="662" t="e">
        <f aca="false">IF(A3714="","",+G3714-H3714)</f>
        <v>#REF!</v>
      </c>
      <c r="J3714" s="662" t="e">
        <f aca="false">IF(A3714="","",IF(#REF!="","",PMT((1+D3714)^(1/12)-1,(#REF!*12)-A3714+1,-E3714)))</f>
        <v>#REF!</v>
      </c>
    </row>
    <row r="3715" customFormat="false" ht="14.25" hidden="false" customHeight="false" outlineLevel="0" collapsed="false">
      <c r="A3715" s="660" t="e">
        <f aca="false">IF(A3714="","",IF(A3714=#REF!*12,"",+A3714+1))</f>
        <v>#REF!</v>
      </c>
      <c r="B3715" s="661" t="e">
        <f aca="false">IF(A3715="","",+B3714)</f>
        <v>#REF!</v>
      </c>
      <c r="C3715" s="661" t="e">
        <f aca="false">IF(A3715="","",IF(#REF!+'Plano Prestação Mensal Proposta'!A3715&gt;120,0,ROUND(IF(B3715&gt;0.045,(0.045*0.5),(0.5)*B3715),7)))</f>
        <v>#REF!</v>
      </c>
      <c r="D3715" s="661" t="e">
        <f aca="false">IF(A3715="","",+B3715-C3715)</f>
        <v>#REF!</v>
      </c>
      <c r="E3715" s="662" t="e">
        <f aca="false">IF(A3715="","",IF(F3714="","",+E3714-F3714))</f>
        <v>#REF!</v>
      </c>
      <c r="F3715" s="662" t="e">
        <f aca="false">IF(A3715="","",IF(J3715="","",+J3715-H3715))</f>
        <v>#REF!</v>
      </c>
      <c r="G3715" s="662" t="e">
        <f aca="false">IF(A3715="","",IF(E3715="","",ROUND(+E3715*((1+B3715)^(1/12)-1),2)))</f>
        <v>#REF!</v>
      </c>
      <c r="H3715" s="662" t="e">
        <f aca="false">IF(A3715="","",IF(E3715="","",ROUND(+E3715*((1+D3715)^(1/12)-1),2)))</f>
        <v>#REF!</v>
      </c>
      <c r="I3715" s="662" t="e">
        <f aca="false">IF(A3715="","",+G3715-H3715)</f>
        <v>#REF!</v>
      </c>
      <c r="J3715" s="662" t="e">
        <f aca="false">IF(A3715="","",IF(#REF!="","",PMT((1+D3715)^(1/12)-1,(#REF!*12)-A3715+1,-E3715)))</f>
        <v>#REF!</v>
      </c>
    </row>
    <row r="3716" customFormat="false" ht="14.25" hidden="false" customHeight="false" outlineLevel="0" collapsed="false">
      <c r="A3716" s="660" t="e">
        <f aca="false">IF(A3715="","",IF(A3715=#REF!*12,"",+A3715+1))</f>
        <v>#REF!</v>
      </c>
      <c r="B3716" s="661" t="e">
        <f aca="false">IF(A3716="","",+B3715)</f>
        <v>#REF!</v>
      </c>
      <c r="C3716" s="661" t="e">
        <f aca="false">IF(A3716="","",IF(#REF!+'Plano Prestação Mensal Proposta'!A3716&gt;120,0,ROUND(IF(B3716&gt;0.045,(0.045*0.5),(0.5)*B3716),7)))</f>
        <v>#REF!</v>
      </c>
      <c r="D3716" s="661" t="e">
        <f aca="false">IF(A3716="","",+B3716-C3716)</f>
        <v>#REF!</v>
      </c>
      <c r="E3716" s="662" t="e">
        <f aca="false">IF(A3716="","",IF(F3715="","",+E3715-F3715))</f>
        <v>#REF!</v>
      </c>
      <c r="F3716" s="662" t="e">
        <f aca="false">IF(A3716="","",IF(J3716="","",+J3716-H3716))</f>
        <v>#REF!</v>
      </c>
      <c r="G3716" s="662" t="e">
        <f aca="false">IF(A3716="","",IF(E3716="","",ROUND(+E3716*((1+B3716)^(1/12)-1),2)))</f>
        <v>#REF!</v>
      </c>
      <c r="H3716" s="662" t="e">
        <f aca="false">IF(A3716="","",IF(E3716="","",ROUND(+E3716*((1+D3716)^(1/12)-1),2)))</f>
        <v>#REF!</v>
      </c>
      <c r="I3716" s="662" t="e">
        <f aca="false">IF(A3716="","",+G3716-H3716)</f>
        <v>#REF!</v>
      </c>
      <c r="J3716" s="662" t="e">
        <f aca="false">IF(A3716="","",IF(#REF!="","",PMT((1+D3716)^(1/12)-1,(#REF!*12)-A3716+1,-E3716)))</f>
        <v>#REF!</v>
      </c>
    </row>
    <row r="3717" customFormat="false" ht="14.25" hidden="false" customHeight="false" outlineLevel="0" collapsed="false">
      <c r="A3717" s="660" t="e">
        <f aca="false">IF(A3716="","",IF(A3716=#REF!*12,"",+A3716+1))</f>
        <v>#REF!</v>
      </c>
      <c r="B3717" s="661" t="e">
        <f aca="false">IF(A3717="","",+B3716)</f>
        <v>#REF!</v>
      </c>
      <c r="C3717" s="661" t="e">
        <f aca="false">IF(A3717="","",IF(#REF!+'Plano Prestação Mensal Proposta'!A3717&gt;120,0,ROUND(IF(B3717&gt;0.045,(0.045*0.5),(0.5)*B3717),7)))</f>
        <v>#REF!</v>
      </c>
      <c r="D3717" s="661" t="e">
        <f aca="false">IF(A3717="","",+B3717-C3717)</f>
        <v>#REF!</v>
      </c>
      <c r="E3717" s="662" t="e">
        <f aca="false">IF(A3717="","",IF(F3716="","",+E3716-F3716))</f>
        <v>#REF!</v>
      </c>
      <c r="F3717" s="662" t="e">
        <f aca="false">IF(A3717="","",IF(J3717="","",+J3717-H3717))</f>
        <v>#REF!</v>
      </c>
      <c r="G3717" s="662" t="e">
        <f aca="false">IF(A3717="","",IF(E3717="","",ROUND(+E3717*((1+B3717)^(1/12)-1),2)))</f>
        <v>#REF!</v>
      </c>
      <c r="H3717" s="662" t="e">
        <f aca="false">IF(A3717="","",IF(E3717="","",ROUND(+E3717*((1+D3717)^(1/12)-1),2)))</f>
        <v>#REF!</v>
      </c>
      <c r="I3717" s="662" t="e">
        <f aca="false">IF(A3717="","",+G3717-H3717)</f>
        <v>#REF!</v>
      </c>
      <c r="J3717" s="662" t="e">
        <f aca="false">IF(A3717="","",IF(#REF!="","",PMT((1+D3717)^(1/12)-1,(#REF!*12)-A3717+1,-E3717)))</f>
        <v>#REF!</v>
      </c>
    </row>
    <row r="3718" customFormat="false" ht="14.25" hidden="false" customHeight="false" outlineLevel="0" collapsed="false">
      <c r="A3718" s="660" t="e">
        <f aca="false">IF(A3717="","",IF(A3717=#REF!*12,"",+A3717+1))</f>
        <v>#REF!</v>
      </c>
      <c r="B3718" s="661" t="e">
        <f aca="false">IF(A3718="","",+B3717)</f>
        <v>#REF!</v>
      </c>
      <c r="C3718" s="661" t="e">
        <f aca="false">IF(A3718="","",IF(#REF!+'Plano Prestação Mensal Proposta'!A3718&gt;120,0,ROUND(IF(B3718&gt;0.045,(0.045*0.5),(0.5)*B3718),7)))</f>
        <v>#REF!</v>
      </c>
      <c r="D3718" s="661" t="e">
        <f aca="false">IF(A3718="","",+B3718-C3718)</f>
        <v>#REF!</v>
      </c>
      <c r="E3718" s="662" t="e">
        <f aca="false">IF(A3718="","",IF(F3717="","",+E3717-F3717))</f>
        <v>#REF!</v>
      </c>
      <c r="F3718" s="662" t="e">
        <f aca="false">IF(A3718="","",IF(J3718="","",+J3718-H3718))</f>
        <v>#REF!</v>
      </c>
      <c r="G3718" s="662" t="e">
        <f aca="false">IF(A3718="","",IF(E3718="","",ROUND(+E3718*((1+B3718)^(1/12)-1),2)))</f>
        <v>#REF!</v>
      </c>
      <c r="H3718" s="662" t="e">
        <f aca="false">IF(A3718="","",IF(E3718="","",ROUND(+E3718*((1+D3718)^(1/12)-1),2)))</f>
        <v>#REF!</v>
      </c>
      <c r="I3718" s="662" t="e">
        <f aca="false">IF(A3718="","",+G3718-H3718)</f>
        <v>#REF!</v>
      </c>
      <c r="J3718" s="662" t="e">
        <f aca="false">IF(A3718="","",IF(#REF!="","",PMT((1+D3718)^(1/12)-1,(#REF!*12)-A3718+1,-E3718)))</f>
        <v>#REF!</v>
      </c>
    </row>
    <row r="3719" customFormat="false" ht="14.25" hidden="false" customHeight="false" outlineLevel="0" collapsed="false">
      <c r="A3719" s="660" t="e">
        <f aca="false">IF(A3718="","",IF(A3718=#REF!*12,"",+A3718+1))</f>
        <v>#REF!</v>
      </c>
      <c r="B3719" s="661" t="e">
        <f aca="false">IF(A3719="","",+B3718)</f>
        <v>#REF!</v>
      </c>
      <c r="C3719" s="661" t="e">
        <f aca="false">IF(A3719="","",IF(#REF!+'Plano Prestação Mensal Proposta'!A3719&gt;120,0,ROUND(IF(B3719&gt;0.045,(0.045*0.5),(0.5)*B3719),7)))</f>
        <v>#REF!</v>
      </c>
      <c r="D3719" s="661" t="e">
        <f aca="false">IF(A3719="","",+B3719-C3719)</f>
        <v>#REF!</v>
      </c>
      <c r="E3719" s="662" t="e">
        <f aca="false">IF(A3719="","",IF(F3718="","",+E3718-F3718))</f>
        <v>#REF!</v>
      </c>
      <c r="F3719" s="662" t="e">
        <f aca="false">IF(A3719="","",IF(J3719="","",+J3719-H3719))</f>
        <v>#REF!</v>
      </c>
      <c r="G3719" s="662" t="e">
        <f aca="false">IF(A3719="","",IF(E3719="","",ROUND(+E3719*((1+B3719)^(1/12)-1),2)))</f>
        <v>#REF!</v>
      </c>
      <c r="H3719" s="662" t="e">
        <f aca="false">IF(A3719="","",IF(E3719="","",ROUND(+E3719*((1+D3719)^(1/12)-1),2)))</f>
        <v>#REF!</v>
      </c>
      <c r="I3719" s="662" t="e">
        <f aca="false">IF(A3719="","",+G3719-H3719)</f>
        <v>#REF!</v>
      </c>
      <c r="J3719" s="662" t="e">
        <f aca="false">IF(A3719="","",IF(#REF!="","",PMT((1+D3719)^(1/12)-1,(#REF!*12)-A3719+1,-E3719)))</f>
        <v>#REF!</v>
      </c>
    </row>
    <row r="3720" customFormat="false" ht="14.25" hidden="false" customHeight="false" outlineLevel="0" collapsed="false">
      <c r="A3720" s="660" t="e">
        <f aca="false">IF(A3719="","",IF(A3719=#REF!*12,"",+A3719+1))</f>
        <v>#REF!</v>
      </c>
      <c r="B3720" s="661" t="e">
        <f aca="false">IF(A3720="","",+B3719)</f>
        <v>#REF!</v>
      </c>
      <c r="C3720" s="661" t="e">
        <f aca="false">IF(A3720="","",IF(#REF!+'Plano Prestação Mensal Proposta'!A3720&gt;120,0,ROUND(IF(B3720&gt;0.045,(0.045*0.5),(0.5)*B3720),7)))</f>
        <v>#REF!</v>
      </c>
      <c r="D3720" s="661" t="e">
        <f aca="false">IF(A3720="","",+B3720-C3720)</f>
        <v>#REF!</v>
      </c>
      <c r="E3720" s="662" t="e">
        <f aca="false">IF(A3720="","",IF(F3719="","",+E3719-F3719))</f>
        <v>#REF!</v>
      </c>
      <c r="F3720" s="662" t="e">
        <f aca="false">IF(A3720="","",IF(J3720="","",+J3720-H3720))</f>
        <v>#REF!</v>
      </c>
      <c r="G3720" s="662" t="e">
        <f aca="false">IF(A3720="","",IF(E3720="","",ROUND(+E3720*((1+B3720)^(1/12)-1),2)))</f>
        <v>#REF!</v>
      </c>
      <c r="H3720" s="662" t="e">
        <f aca="false">IF(A3720="","",IF(E3720="","",ROUND(+E3720*((1+D3720)^(1/12)-1),2)))</f>
        <v>#REF!</v>
      </c>
      <c r="I3720" s="662" t="e">
        <f aca="false">IF(A3720="","",+G3720-H3720)</f>
        <v>#REF!</v>
      </c>
      <c r="J3720" s="662" t="e">
        <f aca="false">IF(A3720="","",IF(#REF!="","",PMT((1+D3720)^(1/12)-1,(#REF!*12)-A3720+1,-E3720)))</f>
        <v>#REF!</v>
      </c>
    </row>
    <row r="3721" customFormat="false" ht="14.25" hidden="false" customHeight="false" outlineLevel="0" collapsed="false">
      <c r="A3721" s="660" t="e">
        <f aca="false">IF(A3720="","",IF(A3720=#REF!*12,"",+A3720+1))</f>
        <v>#REF!</v>
      </c>
      <c r="B3721" s="661" t="e">
        <f aca="false">IF(A3721="","",+B3720)</f>
        <v>#REF!</v>
      </c>
      <c r="C3721" s="661" t="e">
        <f aca="false">IF(A3721="","",IF(#REF!+'Plano Prestação Mensal Proposta'!A3721&gt;120,0,ROUND(IF(B3721&gt;0.045,(0.045*0.5),(0.5)*B3721),7)))</f>
        <v>#REF!</v>
      </c>
      <c r="D3721" s="661" t="e">
        <f aca="false">IF(A3721="","",+B3721-C3721)</f>
        <v>#REF!</v>
      </c>
      <c r="E3721" s="662" t="e">
        <f aca="false">IF(A3721="","",IF(F3720="","",+E3720-F3720))</f>
        <v>#REF!</v>
      </c>
      <c r="F3721" s="662" t="e">
        <f aca="false">IF(A3721="","",IF(J3721="","",+J3721-H3721))</f>
        <v>#REF!</v>
      </c>
      <c r="G3721" s="662" t="e">
        <f aca="false">IF(A3721="","",IF(E3721="","",ROUND(+E3721*((1+B3721)^(1/12)-1),2)))</f>
        <v>#REF!</v>
      </c>
      <c r="H3721" s="662" t="e">
        <f aca="false">IF(A3721="","",IF(E3721="","",ROUND(+E3721*((1+D3721)^(1/12)-1),2)))</f>
        <v>#REF!</v>
      </c>
      <c r="I3721" s="662" t="e">
        <f aca="false">IF(A3721="","",+G3721-H3721)</f>
        <v>#REF!</v>
      </c>
      <c r="J3721" s="662" t="e">
        <f aca="false">IF(A3721="","",IF(#REF!="","",PMT((1+D3721)^(1/12)-1,(#REF!*12)-A3721+1,-E3721)))</f>
        <v>#REF!</v>
      </c>
    </row>
    <row r="3722" customFormat="false" ht="14.25" hidden="false" customHeight="false" outlineLevel="0" collapsed="false">
      <c r="A3722" s="660" t="e">
        <f aca="false">IF(A3721="","",IF(A3721=#REF!*12,"",+A3721+1))</f>
        <v>#REF!</v>
      </c>
      <c r="B3722" s="661" t="e">
        <f aca="false">IF(A3722="","",+B3721)</f>
        <v>#REF!</v>
      </c>
      <c r="C3722" s="661" t="e">
        <f aca="false">IF(A3722="","",IF(#REF!+'Plano Prestação Mensal Proposta'!A3722&gt;120,0,ROUND(IF(B3722&gt;0.045,(0.045*0.5),(0.5)*B3722),7)))</f>
        <v>#REF!</v>
      </c>
      <c r="D3722" s="661" t="e">
        <f aca="false">IF(A3722="","",+B3722-C3722)</f>
        <v>#REF!</v>
      </c>
      <c r="E3722" s="662" t="e">
        <f aca="false">IF(A3722="","",IF(F3721="","",+E3721-F3721))</f>
        <v>#REF!</v>
      </c>
      <c r="F3722" s="662" t="e">
        <f aca="false">IF(A3722="","",IF(J3722="","",+J3722-H3722))</f>
        <v>#REF!</v>
      </c>
      <c r="G3722" s="662" t="e">
        <f aca="false">IF(A3722="","",IF(E3722="","",ROUND(+E3722*((1+B3722)^(1/12)-1),2)))</f>
        <v>#REF!</v>
      </c>
      <c r="H3722" s="662" t="e">
        <f aca="false">IF(A3722="","",IF(E3722="","",ROUND(+E3722*((1+D3722)^(1/12)-1),2)))</f>
        <v>#REF!</v>
      </c>
      <c r="I3722" s="662" t="e">
        <f aca="false">IF(A3722="","",+G3722-H3722)</f>
        <v>#REF!</v>
      </c>
      <c r="J3722" s="662" t="e">
        <f aca="false">IF(A3722="","",IF(#REF!="","",PMT((1+D3722)^(1/12)-1,(#REF!*12)-A3722+1,-E3722)))</f>
        <v>#REF!</v>
      </c>
    </row>
    <row r="3723" customFormat="false" ht="14.25" hidden="false" customHeight="false" outlineLevel="0" collapsed="false">
      <c r="A3723" s="660" t="e">
        <f aca="false">IF(A3722="","",IF(A3722=#REF!*12,"",+A3722+1))</f>
        <v>#REF!</v>
      </c>
      <c r="B3723" s="661" t="e">
        <f aca="false">IF(A3723="","",+B3722)</f>
        <v>#REF!</v>
      </c>
      <c r="C3723" s="661" t="e">
        <f aca="false">IF(A3723="","",IF(#REF!+'Plano Prestação Mensal Proposta'!A3723&gt;120,0,ROUND(IF(B3723&gt;0.045,(0.045*0.5),(0.5)*B3723),7)))</f>
        <v>#REF!</v>
      </c>
      <c r="D3723" s="661" t="e">
        <f aca="false">IF(A3723="","",+B3723-C3723)</f>
        <v>#REF!</v>
      </c>
      <c r="E3723" s="662" t="e">
        <f aca="false">IF(A3723="","",IF(F3722="","",+E3722-F3722))</f>
        <v>#REF!</v>
      </c>
      <c r="F3723" s="662" t="e">
        <f aca="false">IF(A3723="","",IF(J3723="","",+J3723-H3723))</f>
        <v>#REF!</v>
      </c>
      <c r="G3723" s="662" t="e">
        <f aca="false">IF(A3723="","",IF(E3723="","",ROUND(+E3723*((1+B3723)^(1/12)-1),2)))</f>
        <v>#REF!</v>
      </c>
      <c r="H3723" s="662" t="e">
        <f aca="false">IF(A3723="","",IF(E3723="","",ROUND(+E3723*((1+D3723)^(1/12)-1),2)))</f>
        <v>#REF!</v>
      </c>
      <c r="I3723" s="662" t="e">
        <f aca="false">IF(A3723="","",+G3723-H3723)</f>
        <v>#REF!</v>
      </c>
      <c r="J3723" s="662" t="e">
        <f aca="false">IF(A3723="","",IF(#REF!="","",PMT((1+D3723)^(1/12)-1,(#REF!*12)-A3723+1,-E3723)))</f>
        <v>#REF!</v>
      </c>
    </row>
    <row r="3724" customFormat="false" ht="14.25" hidden="false" customHeight="false" outlineLevel="0" collapsed="false">
      <c r="A3724" s="660" t="e">
        <f aca="false">IF(A3723="","",IF(A3723=#REF!*12,"",+A3723+1))</f>
        <v>#REF!</v>
      </c>
      <c r="B3724" s="661" t="e">
        <f aca="false">IF(A3724="","",+B3723)</f>
        <v>#REF!</v>
      </c>
      <c r="C3724" s="661" t="e">
        <f aca="false">IF(A3724="","",IF(#REF!+'Plano Prestação Mensal Proposta'!A3724&gt;120,0,ROUND(IF(B3724&gt;0.045,(0.045*0.5),(0.5)*B3724),7)))</f>
        <v>#REF!</v>
      </c>
      <c r="D3724" s="661" t="e">
        <f aca="false">IF(A3724="","",+B3724-C3724)</f>
        <v>#REF!</v>
      </c>
      <c r="E3724" s="662" t="e">
        <f aca="false">IF(A3724="","",IF(F3723="","",+E3723-F3723))</f>
        <v>#REF!</v>
      </c>
      <c r="F3724" s="662" t="e">
        <f aca="false">IF(A3724="","",IF(J3724="","",+J3724-H3724))</f>
        <v>#REF!</v>
      </c>
      <c r="G3724" s="662" t="e">
        <f aca="false">IF(A3724="","",IF(E3724="","",ROUND(+E3724*((1+B3724)^(1/12)-1),2)))</f>
        <v>#REF!</v>
      </c>
      <c r="H3724" s="662" t="e">
        <f aca="false">IF(A3724="","",IF(E3724="","",ROUND(+E3724*((1+D3724)^(1/12)-1),2)))</f>
        <v>#REF!</v>
      </c>
      <c r="I3724" s="662" t="e">
        <f aca="false">IF(A3724="","",+G3724-H3724)</f>
        <v>#REF!</v>
      </c>
      <c r="J3724" s="662" t="e">
        <f aca="false">IF(A3724="","",IF(#REF!="","",PMT((1+D3724)^(1/12)-1,(#REF!*12)-A3724+1,-E3724)))</f>
        <v>#REF!</v>
      </c>
    </row>
    <row r="3725" customFormat="false" ht="14.25" hidden="false" customHeight="false" outlineLevel="0" collapsed="false">
      <c r="A3725" s="660" t="e">
        <f aca="false">IF(A3724="","",IF(A3724=#REF!*12,"",+A3724+1))</f>
        <v>#REF!</v>
      </c>
      <c r="B3725" s="661" t="e">
        <f aca="false">IF(A3725="","",+B3724)</f>
        <v>#REF!</v>
      </c>
      <c r="C3725" s="661" t="e">
        <f aca="false">IF(A3725="","",IF(#REF!+'Plano Prestação Mensal Proposta'!A3725&gt;120,0,ROUND(IF(B3725&gt;0.045,(0.045*0.5),(0.5)*B3725),7)))</f>
        <v>#REF!</v>
      </c>
      <c r="D3725" s="661" t="e">
        <f aca="false">IF(A3725="","",+B3725-C3725)</f>
        <v>#REF!</v>
      </c>
      <c r="E3725" s="662" t="e">
        <f aca="false">IF(A3725="","",IF(F3724="","",+E3724-F3724))</f>
        <v>#REF!</v>
      </c>
      <c r="F3725" s="662" t="e">
        <f aca="false">IF(A3725="","",IF(J3725="","",+J3725-H3725))</f>
        <v>#REF!</v>
      </c>
      <c r="G3725" s="662" t="e">
        <f aca="false">IF(A3725="","",IF(E3725="","",ROUND(+E3725*((1+B3725)^(1/12)-1),2)))</f>
        <v>#REF!</v>
      </c>
      <c r="H3725" s="662" t="e">
        <f aca="false">IF(A3725="","",IF(E3725="","",ROUND(+E3725*((1+D3725)^(1/12)-1),2)))</f>
        <v>#REF!</v>
      </c>
      <c r="I3725" s="662" t="e">
        <f aca="false">IF(A3725="","",+G3725-H3725)</f>
        <v>#REF!</v>
      </c>
      <c r="J3725" s="662" t="e">
        <f aca="false">IF(A3725="","",IF(#REF!="","",PMT((1+D3725)^(1/12)-1,(#REF!*12)-A3725+1,-E3725)))</f>
        <v>#REF!</v>
      </c>
    </row>
    <row r="3726" customFormat="false" ht="14.25" hidden="false" customHeight="false" outlineLevel="0" collapsed="false">
      <c r="A3726" s="660" t="e">
        <f aca="false">IF(A3725="","",IF(A3725=#REF!*12,"",+A3725+1))</f>
        <v>#REF!</v>
      </c>
      <c r="B3726" s="661" t="e">
        <f aca="false">IF(A3726="","",+B3725)</f>
        <v>#REF!</v>
      </c>
      <c r="C3726" s="661" t="e">
        <f aca="false">IF(A3726="","",IF(#REF!+'Plano Prestação Mensal Proposta'!A3726&gt;120,0,ROUND(IF(B3726&gt;0.045,(0.045*0.5),(0.5)*B3726),7)))</f>
        <v>#REF!</v>
      </c>
      <c r="D3726" s="661" t="e">
        <f aca="false">IF(A3726="","",+B3726-C3726)</f>
        <v>#REF!</v>
      </c>
      <c r="E3726" s="662" t="e">
        <f aca="false">IF(A3726="","",IF(F3725="","",+E3725-F3725))</f>
        <v>#REF!</v>
      </c>
      <c r="F3726" s="662" t="e">
        <f aca="false">IF(A3726="","",IF(J3726="","",+J3726-H3726))</f>
        <v>#REF!</v>
      </c>
      <c r="G3726" s="662" t="e">
        <f aca="false">IF(A3726="","",IF(E3726="","",ROUND(+E3726*((1+B3726)^(1/12)-1),2)))</f>
        <v>#REF!</v>
      </c>
      <c r="H3726" s="662" t="e">
        <f aca="false">IF(A3726="","",IF(E3726="","",ROUND(+E3726*((1+D3726)^(1/12)-1),2)))</f>
        <v>#REF!</v>
      </c>
      <c r="I3726" s="662" t="e">
        <f aca="false">IF(A3726="","",+G3726-H3726)</f>
        <v>#REF!</v>
      </c>
      <c r="J3726" s="662" t="e">
        <f aca="false">IF(A3726="","",IF(#REF!="","",PMT((1+D3726)^(1/12)-1,(#REF!*12)-A3726+1,-E3726)))</f>
        <v>#REF!</v>
      </c>
    </row>
    <row r="3727" customFormat="false" ht="14.25" hidden="false" customHeight="false" outlineLevel="0" collapsed="false">
      <c r="A3727" s="660" t="e">
        <f aca="false">IF(A3726="","",IF(A3726=#REF!*12,"",+A3726+1))</f>
        <v>#REF!</v>
      </c>
      <c r="B3727" s="661" t="e">
        <f aca="false">IF(A3727="","",+B3726)</f>
        <v>#REF!</v>
      </c>
      <c r="C3727" s="661" t="e">
        <f aca="false">IF(A3727="","",IF(#REF!+'Plano Prestação Mensal Proposta'!A3727&gt;120,0,ROUND(IF(B3727&gt;0.045,(0.045*0.5),(0.5)*B3727),7)))</f>
        <v>#REF!</v>
      </c>
      <c r="D3727" s="661" t="e">
        <f aca="false">IF(A3727="","",+B3727-C3727)</f>
        <v>#REF!</v>
      </c>
      <c r="E3727" s="662" t="e">
        <f aca="false">IF(A3727="","",IF(F3726="","",+E3726-F3726))</f>
        <v>#REF!</v>
      </c>
      <c r="F3727" s="662" t="e">
        <f aca="false">IF(A3727="","",IF(J3727="","",+J3727-H3727))</f>
        <v>#REF!</v>
      </c>
      <c r="G3727" s="662" t="e">
        <f aca="false">IF(A3727="","",IF(E3727="","",ROUND(+E3727*((1+B3727)^(1/12)-1),2)))</f>
        <v>#REF!</v>
      </c>
      <c r="H3727" s="662" t="e">
        <f aca="false">IF(A3727="","",IF(E3727="","",ROUND(+E3727*((1+D3727)^(1/12)-1),2)))</f>
        <v>#REF!</v>
      </c>
      <c r="I3727" s="662" t="e">
        <f aca="false">IF(A3727="","",+G3727-H3727)</f>
        <v>#REF!</v>
      </c>
      <c r="J3727" s="662" t="e">
        <f aca="false">IF(A3727="","",IF(#REF!="","",PMT((1+D3727)^(1/12)-1,(#REF!*12)-A3727+1,-E3727)))</f>
        <v>#REF!</v>
      </c>
    </row>
    <row r="3728" customFormat="false" ht="14.25" hidden="false" customHeight="false" outlineLevel="0" collapsed="false">
      <c r="A3728" s="660" t="e">
        <f aca="false">IF(A3727="","",IF(A3727=#REF!*12,"",+A3727+1))</f>
        <v>#REF!</v>
      </c>
      <c r="B3728" s="661" t="e">
        <f aca="false">IF(A3728="","",+B3727)</f>
        <v>#REF!</v>
      </c>
      <c r="C3728" s="661" t="e">
        <f aca="false">IF(A3728="","",IF(#REF!+'Plano Prestação Mensal Proposta'!A3728&gt;120,0,ROUND(IF(B3728&gt;0.045,(0.045*0.5),(0.5)*B3728),7)))</f>
        <v>#REF!</v>
      </c>
      <c r="D3728" s="661" t="e">
        <f aca="false">IF(A3728="","",+B3728-C3728)</f>
        <v>#REF!</v>
      </c>
      <c r="E3728" s="662" t="e">
        <f aca="false">IF(A3728="","",IF(F3727="","",+E3727-F3727))</f>
        <v>#REF!</v>
      </c>
      <c r="F3728" s="662" t="e">
        <f aca="false">IF(A3728="","",IF(J3728="","",+J3728-H3728))</f>
        <v>#REF!</v>
      </c>
      <c r="G3728" s="662" t="e">
        <f aca="false">IF(A3728="","",IF(E3728="","",ROUND(+E3728*((1+B3728)^(1/12)-1),2)))</f>
        <v>#REF!</v>
      </c>
      <c r="H3728" s="662" t="e">
        <f aca="false">IF(A3728="","",IF(E3728="","",ROUND(+E3728*((1+D3728)^(1/12)-1),2)))</f>
        <v>#REF!</v>
      </c>
      <c r="I3728" s="662" t="e">
        <f aca="false">IF(A3728="","",+G3728-H3728)</f>
        <v>#REF!</v>
      </c>
      <c r="J3728" s="662" t="e">
        <f aca="false">IF(A3728="","",IF(#REF!="","",PMT((1+D3728)^(1/12)-1,(#REF!*12)-A3728+1,-E3728)))</f>
        <v>#REF!</v>
      </c>
    </row>
    <row r="3729" customFormat="false" ht="14.25" hidden="false" customHeight="false" outlineLevel="0" collapsed="false">
      <c r="A3729" s="660" t="e">
        <f aca="false">IF(A3728="","",IF(A3728=#REF!*12,"",+A3728+1))</f>
        <v>#REF!</v>
      </c>
      <c r="B3729" s="661" t="e">
        <f aca="false">IF(A3729="","",+B3728)</f>
        <v>#REF!</v>
      </c>
      <c r="C3729" s="661" t="e">
        <f aca="false">IF(A3729="","",IF(#REF!+'Plano Prestação Mensal Proposta'!A3729&gt;120,0,ROUND(IF(B3729&gt;0.045,(0.045*0.5),(0.5)*B3729),7)))</f>
        <v>#REF!</v>
      </c>
      <c r="D3729" s="661" t="e">
        <f aca="false">IF(A3729="","",+B3729-C3729)</f>
        <v>#REF!</v>
      </c>
      <c r="E3729" s="662" t="e">
        <f aca="false">IF(A3729="","",IF(F3728="","",+E3728-F3728))</f>
        <v>#REF!</v>
      </c>
      <c r="F3729" s="662" t="e">
        <f aca="false">IF(A3729="","",IF(J3729="","",+J3729-H3729))</f>
        <v>#REF!</v>
      </c>
      <c r="G3729" s="662" t="e">
        <f aca="false">IF(A3729="","",IF(E3729="","",ROUND(+E3729*((1+B3729)^(1/12)-1),2)))</f>
        <v>#REF!</v>
      </c>
      <c r="H3729" s="662" t="e">
        <f aca="false">IF(A3729="","",IF(E3729="","",ROUND(+E3729*((1+D3729)^(1/12)-1),2)))</f>
        <v>#REF!</v>
      </c>
      <c r="I3729" s="662" t="e">
        <f aca="false">IF(A3729="","",+G3729-H3729)</f>
        <v>#REF!</v>
      </c>
      <c r="J3729" s="662" t="e">
        <f aca="false">IF(A3729="","",IF(#REF!="","",PMT((1+D3729)^(1/12)-1,(#REF!*12)-A3729+1,-E3729)))</f>
        <v>#REF!</v>
      </c>
    </row>
    <row r="3730" customFormat="false" ht="14.25" hidden="false" customHeight="false" outlineLevel="0" collapsed="false">
      <c r="A3730" s="660" t="e">
        <f aca="false">IF(A3729="","",IF(A3729=#REF!*12,"",+A3729+1))</f>
        <v>#REF!</v>
      </c>
      <c r="B3730" s="661" t="e">
        <f aca="false">IF(A3730="","",+B3729)</f>
        <v>#REF!</v>
      </c>
      <c r="C3730" s="661" t="e">
        <f aca="false">IF(A3730="","",IF(#REF!+'Plano Prestação Mensal Proposta'!A3730&gt;120,0,ROUND(IF(B3730&gt;0.045,(0.045*0.5),(0.5)*B3730),7)))</f>
        <v>#REF!</v>
      </c>
      <c r="D3730" s="661" t="e">
        <f aca="false">IF(A3730="","",+B3730-C3730)</f>
        <v>#REF!</v>
      </c>
      <c r="E3730" s="662" t="e">
        <f aca="false">IF(A3730="","",IF(F3729="","",+E3729-F3729))</f>
        <v>#REF!</v>
      </c>
      <c r="F3730" s="662" t="e">
        <f aca="false">IF(A3730="","",IF(J3730="","",+J3730-H3730))</f>
        <v>#REF!</v>
      </c>
      <c r="G3730" s="662" t="e">
        <f aca="false">IF(A3730="","",IF(E3730="","",ROUND(+E3730*((1+B3730)^(1/12)-1),2)))</f>
        <v>#REF!</v>
      </c>
      <c r="H3730" s="662" t="e">
        <f aca="false">IF(A3730="","",IF(E3730="","",ROUND(+E3730*((1+D3730)^(1/12)-1),2)))</f>
        <v>#REF!</v>
      </c>
      <c r="I3730" s="662" t="e">
        <f aca="false">IF(A3730="","",+G3730-H3730)</f>
        <v>#REF!</v>
      </c>
      <c r="J3730" s="662" t="e">
        <f aca="false">IF(A3730="","",IF(#REF!="","",PMT((1+D3730)^(1/12)-1,(#REF!*12)-A3730+1,-E3730)))</f>
        <v>#REF!</v>
      </c>
    </row>
    <row r="3731" customFormat="false" ht="14.25" hidden="false" customHeight="false" outlineLevel="0" collapsed="false">
      <c r="A3731" s="660" t="e">
        <f aca="false">IF(A3730="","",IF(A3730=#REF!*12,"",+A3730+1))</f>
        <v>#REF!</v>
      </c>
      <c r="B3731" s="661" t="e">
        <f aca="false">IF(A3731="","",+B3730)</f>
        <v>#REF!</v>
      </c>
      <c r="C3731" s="661" t="e">
        <f aca="false">IF(A3731="","",IF(#REF!+'Plano Prestação Mensal Proposta'!A3731&gt;120,0,ROUND(IF(B3731&gt;0.045,(0.045*0.5),(0.5)*B3731),7)))</f>
        <v>#REF!</v>
      </c>
      <c r="D3731" s="661" t="e">
        <f aca="false">IF(A3731="","",+B3731-C3731)</f>
        <v>#REF!</v>
      </c>
      <c r="E3731" s="662" t="e">
        <f aca="false">IF(A3731="","",IF(F3730="","",+E3730-F3730))</f>
        <v>#REF!</v>
      </c>
      <c r="F3731" s="662" t="e">
        <f aca="false">IF(A3731="","",IF(J3731="","",+J3731-H3731))</f>
        <v>#REF!</v>
      </c>
      <c r="G3731" s="662" t="e">
        <f aca="false">IF(A3731="","",IF(E3731="","",ROUND(+E3731*((1+B3731)^(1/12)-1),2)))</f>
        <v>#REF!</v>
      </c>
      <c r="H3731" s="662" t="e">
        <f aca="false">IF(A3731="","",IF(E3731="","",ROUND(+E3731*((1+D3731)^(1/12)-1),2)))</f>
        <v>#REF!</v>
      </c>
      <c r="I3731" s="662" t="e">
        <f aca="false">IF(A3731="","",+G3731-H3731)</f>
        <v>#REF!</v>
      </c>
      <c r="J3731" s="662" t="e">
        <f aca="false">IF(A3731="","",IF(#REF!="","",PMT((1+D3731)^(1/12)-1,(#REF!*12)-A3731+1,-E3731)))</f>
        <v>#REF!</v>
      </c>
    </row>
    <row r="3732" customFormat="false" ht="14.25" hidden="false" customHeight="false" outlineLevel="0" collapsed="false">
      <c r="A3732" s="660" t="e">
        <f aca="false">IF(A3731="","",IF(A3731=#REF!*12,"",+A3731+1))</f>
        <v>#REF!</v>
      </c>
      <c r="B3732" s="661" t="e">
        <f aca="false">IF(A3732="","",+B3731)</f>
        <v>#REF!</v>
      </c>
      <c r="C3732" s="661" t="e">
        <f aca="false">IF(A3732="","",IF(#REF!+'Plano Prestação Mensal Proposta'!A3732&gt;120,0,ROUND(IF(B3732&gt;0.045,(0.045*0.5),(0.5)*B3732),7)))</f>
        <v>#REF!</v>
      </c>
      <c r="D3732" s="661" t="e">
        <f aca="false">IF(A3732="","",+B3732-C3732)</f>
        <v>#REF!</v>
      </c>
      <c r="E3732" s="662" t="e">
        <f aca="false">IF(A3732="","",IF(F3731="","",+E3731-F3731))</f>
        <v>#REF!</v>
      </c>
      <c r="F3732" s="662" t="e">
        <f aca="false">IF(A3732="","",IF(J3732="","",+J3732-H3732))</f>
        <v>#REF!</v>
      </c>
      <c r="G3732" s="662" t="e">
        <f aca="false">IF(A3732="","",IF(E3732="","",ROUND(+E3732*((1+B3732)^(1/12)-1),2)))</f>
        <v>#REF!</v>
      </c>
      <c r="H3732" s="662" t="e">
        <f aca="false">IF(A3732="","",IF(E3732="","",ROUND(+E3732*((1+D3732)^(1/12)-1),2)))</f>
        <v>#REF!</v>
      </c>
      <c r="I3732" s="662" t="e">
        <f aca="false">IF(A3732="","",+G3732-H3732)</f>
        <v>#REF!</v>
      </c>
      <c r="J3732" s="662" t="e">
        <f aca="false">IF(A3732="","",IF(#REF!="","",PMT((1+D3732)^(1/12)-1,(#REF!*12)-A3732+1,-E3732)))</f>
        <v>#REF!</v>
      </c>
    </row>
    <row r="3733" customFormat="false" ht="14.25" hidden="false" customHeight="false" outlineLevel="0" collapsed="false">
      <c r="A3733" s="660" t="e">
        <f aca="false">IF(A3732="","",IF(A3732=#REF!*12,"",+A3732+1))</f>
        <v>#REF!</v>
      </c>
      <c r="B3733" s="661" t="e">
        <f aca="false">IF(A3733="","",+B3732)</f>
        <v>#REF!</v>
      </c>
      <c r="C3733" s="661" t="e">
        <f aca="false">IF(A3733="","",IF(#REF!+'Plano Prestação Mensal Proposta'!A3733&gt;120,0,ROUND(IF(B3733&gt;0.045,(0.045*0.5),(0.5)*B3733),7)))</f>
        <v>#REF!</v>
      </c>
      <c r="D3733" s="661" t="e">
        <f aca="false">IF(A3733="","",+B3733-C3733)</f>
        <v>#REF!</v>
      </c>
      <c r="E3733" s="662" t="e">
        <f aca="false">IF(A3733="","",IF(F3732="","",+E3732-F3732))</f>
        <v>#REF!</v>
      </c>
      <c r="F3733" s="662" t="e">
        <f aca="false">IF(A3733="","",IF(J3733="","",+J3733-H3733))</f>
        <v>#REF!</v>
      </c>
      <c r="G3733" s="662" t="e">
        <f aca="false">IF(A3733="","",IF(E3733="","",ROUND(+E3733*((1+B3733)^(1/12)-1),2)))</f>
        <v>#REF!</v>
      </c>
      <c r="H3733" s="662" t="e">
        <f aca="false">IF(A3733="","",IF(E3733="","",ROUND(+E3733*((1+D3733)^(1/12)-1),2)))</f>
        <v>#REF!</v>
      </c>
      <c r="I3733" s="662" t="e">
        <f aca="false">IF(A3733="","",+G3733-H3733)</f>
        <v>#REF!</v>
      </c>
      <c r="J3733" s="662" t="e">
        <f aca="false">IF(A3733="","",IF(#REF!="","",PMT((1+D3733)^(1/12)-1,(#REF!*12)-A3733+1,-E3733)))</f>
        <v>#REF!</v>
      </c>
    </row>
    <row r="3734" customFormat="false" ht="14.25" hidden="false" customHeight="false" outlineLevel="0" collapsed="false">
      <c r="A3734" s="660" t="e">
        <f aca="false">IF(A3733="","",IF(A3733=#REF!*12,"",+A3733+1))</f>
        <v>#REF!</v>
      </c>
      <c r="B3734" s="661" t="e">
        <f aca="false">IF(A3734="","",+B3733)</f>
        <v>#REF!</v>
      </c>
      <c r="C3734" s="661" t="e">
        <f aca="false">IF(A3734="","",IF(#REF!+'Plano Prestação Mensal Proposta'!A3734&gt;120,0,ROUND(IF(B3734&gt;0.045,(0.045*0.5),(0.5)*B3734),7)))</f>
        <v>#REF!</v>
      </c>
      <c r="D3734" s="661" t="e">
        <f aca="false">IF(A3734="","",+B3734-C3734)</f>
        <v>#REF!</v>
      </c>
      <c r="E3734" s="662" t="e">
        <f aca="false">IF(A3734="","",IF(F3733="","",+E3733-F3733))</f>
        <v>#REF!</v>
      </c>
      <c r="F3734" s="662" t="e">
        <f aca="false">IF(A3734="","",IF(J3734="","",+J3734-H3734))</f>
        <v>#REF!</v>
      </c>
      <c r="G3734" s="662" t="e">
        <f aca="false">IF(A3734="","",IF(E3734="","",ROUND(+E3734*((1+B3734)^(1/12)-1),2)))</f>
        <v>#REF!</v>
      </c>
      <c r="H3734" s="662" t="e">
        <f aca="false">IF(A3734="","",IF(E3734="","",ROUND(+E3734*((1+D3734)^(1/12)-1),2)))</f>
        <v>#REF!</v>
      </c>
      <c r="I3734" s="662" t="e">
        <f aca="false">IF(A3734="","",+G3734-H3734)</f>
        <v>#REF!</v>
      </c>
      <c r="J3734" s="662" t="e">
        <f aca="false">IF(A3734="","",IF(#REF!="","",PMT((1+D3734)^(1/12)-1,(#REF!*12)-A3734+1,-E3734)))</f>
        <v>#REF!</v>
      </c>
    </row>
    <row r="3735" customFormat="false" ht="14.25" hidden="false" customHeight="false" outlineLevel="0" collapsed="false">
      <c r="A3735" s="660" t="e">
        <f aca="false">IF(A3734="","",IF(A3734=#REF!*12,"",+A3734+1))</f>
        <v>#REF!</v>
      </c>
      <c r="B3735" s="661" t="e">
        <f aca="false">IF(A3735="","",+B3734)</f>
        <v>#REF!</v>
      </c>
      <c r="C3735" s="661" t="e">
        <f aca="false">IF(A3735="","",IF(#REF!+'Plano Prestação Mensal Proposta'!A3735&gt;120,0,ROUND(IF(B3735&gt;0.045,(0.045*0.5),(0.5)*B3735),7)))</f>
        <v>#REF!</v>
      </c>
      <c r="D3735" s="661" t="e">
        <f aca="false">IF(A3735="","",+B3735-C3735)</f>
        <v>#REF!</v>
      </c>
      <c r="E3735" s="662" t="e">
        <f aca="false">IF(A3735="","",IF(F3734="","",+E3734-F3734))</f>
        <v>#REF!</v>
      </c>
      <c r="F3735" s="662" t="e">
        <f aca="false">IF(A3735="","",IF(J3735="","",+J3735-H3735))</f>
        <v>#REF!</v>
      </c>
      <c r="G3735" s="662" t="e">
        <f aca="false">IF(A3735="","",IF(E3735="","",ROUND(+E3735*((1+B3735)^(1/12)-1),2)))</f>
        <v>#REF!</v>
      </c>
      <c r="H3735" s="662" t="e">
        <f aca="false">IF(A3735="","",IF(E3735="","",ROUND(+E3735*((1+D3735)^(1/12)-1),2)))</f>
        <v>#REF!</v>
      </c>
      <c r="I3735" s="662" t="e">
        <f aca="false">IF(A3735="","",+G3735-H3735)</f>
        <v>#REF!</v>
      </c>
      <c r="J3735" s="662" t="e">
        <f aca="false">IF(A3735="","",IF(#REF!="","",PMT((1+D3735)^(1/12)-1,(#REF!*12)-A3735+1,-E3735)))</f>
        <v>#REF!</v>
      </c>
    </row>
    <row r="3736" customFormat="false" ht="14.25" hidden="false" customHeight="false" outlineLevel="0" collapsed="false">
      <c r="A3736" s="660" t="e">
        <f aca="false">IF(A3735="","",IF(A3735=#REF!*12,"",+A3735+1))</f>
        <v>#REF!</v>
      </c>
      <c r="B3736" s="661" t="e">
        <f aca="false">IF(A3736="","",+B3735)</f>
        <v>#REF!</v>
      </c>
      <c r="C3736" s="661" t="e">
        <f aca="false">IF(A3736="","",IF(#REF!+'Plano Prestação Mensal Proposta'!A3736&gt;120,0,ROUND(IF(B3736&gt;0.045,(0.045*0.5),(0.5)*B3736),7)))</f>
        <v>#REF!</v>
      </c>
      <c r="D3736" s="661" t="e">
        <f aca="false">IF(A3736="","",+B3736-C3736)</f>
        <v>#REF!</v>
      </c>
      <c r="E3736" s="662" t="e">
        <f aca="false">IF(A3736="","",IF(F3735="","",+E3735-F3735))</f>
        <v>#REF!</v>
      </c>
      <c r="F3736" s="662" t="e">
        <f aca="false">IF(A3736="","",IF(J3736="","",+J3736-H3736))</f>
        <v>#REF!</v>
      </c>
      <c r="G3736" s="662" t="e">
        <f aca="false">IF(A3736="","",IF(E3736="","",ROUND(+E3736*((1+B3736)^(1/12)-1),2)))</f>
        <v>#REF!</v>
      </c>
      <c r="H3736" s="662" t="e">
        <f aca="false">IF(A3736="","",IF(E3736="","",ROUND(+E3736*((1+D3736)^(1/12)-1),2)))</f>
        <v>#REF!</v>
      </c>
      <c r="I3736" s="662" t="e">
        <f aca="false">IF(A3736="","",+G3736-H3736)</f>
        <v>#REF!</v>
      </c>
      <c r="J3736" s="662" t="e">
        <f aca="false">IF(A3736="","",IF(#REF!="","",PMT((1+D3736)^(1/12)-1,(#REF!*12)-A3736+1,-E3736)))</f>
        <v>#REF!</v>
      </c>
    </row>
    <row r="3737" customFormat="false" ht="14.25" hidden="false" customHeight="false" outlineLevel="0" collapsed="false">
      <c r="A3737" s="660" t="e">
        <f aca="false">IF(A3736="","",IF(A3736=#REF!*12,"",+A3736+1))</f>
        <v>#REF!</v>
      </c>
      <c r="B3737" s="661" t="e">
        <f aca="false">IF(A3737="","",+B3736)</f>
        <v>#REF!</v>
      </c>
      <c r="C3737" s="661" t="e">
        <f aca="false">IF(A3737="","",IF(#REF!+'Plano Prestação Mensal Proposta'!A3737&gt;120,0,ROUND(IF(B3737&gt;0.045,(0.045*0.5),(0.5)*B3737),7)))</f>
        <v>#REF!</v>
      </c>
      <c r="D3737" s="661" t="e">
        <f aca="false">IF(A3737="","",+B3737-C3737)</f>
        <v>#REF!</v>
      </c>
      <c r="E3737" s="662" t="e">
        <f aca="false">IF(A3737="","",IF(F3736="","",+E3736-F3736))</f>
        <v>#REF!</v>
      </c>
      <c r="F3737" s="662" t="e">
        <f aca="false">IF(A3737="","",IF(J3737="","",+J3737-H3737))</f>
        <v>#REF!</v>
      </c>
      <c r="G3737" s="662" t="e">
        <f aca="false">IF(A3737="","",IF(E3737="","",ROUND(+E3737*((1+B3737)^(1/12)-1),2)))</f>
        <v>#REF!</v>
      </c>
      <c r="H3737" s="662" t="e">
        <f aca="false">IF(A3737="","",IF(E3737="","",ROUND(+E3737*((1+D3737)^(1/12)-1),2)))</f>
        <v>#REF!</v>
      </c>
      <c r="I3737" s="662" t="e">
        <f aca="false">IF(A3737="","",+G3737-H3737)</f>
        <v>#REF!</v>
      </c>
      <c r="J3737" s="662" t="e">
        <f aca="false">IF(A3737="","",IF(#REF!="","",PMT((1+D3737)^(1/12)-1,(#REF!*12)-A3737+1,-E3737)))</f>
        <v>#REF!</v>
      </c>
    </row>
    <row r="3738" customFormat="false" ht="14.25" hidden="false" customHeight="false" outlineLevel="0" collapsed="false">
      <c r="A3738" s="660" t="e">
        <f aca="false">IF(A3737="","",IF(A3737=#REF!*12,"",+A3737+1))</f>
        <v>#REF!</v>
      </c>
      <c r="B3738" s="661" t="e">
        <f aca="false">IF(A3738="","",+B3737)</f>
        <v>#REF!</v>
      </c>
      <c r="C3738" s="661" t="e">
        <f aca="false">IF(A3738="","",IF(#REF!+'Plano Prestação Mensal Proposta'!A3738&gt;120,0,ROUND(IF(B3738&gt;0.045,(0.045*0.5),(0.5)*B3738),7)))</f>
        <v>#REF!</v>
      </c>
      <c r="D3738" s="661" t="e">
        <f aca="false">IF(A3738="","",+B3738-C3738)</f>
        <v>#REF!</v>
      </c>
      <c r="E3738" s="662" t="e">
        <f aca="false">IF(A3738="","",IF(F3737="","",+E3737-F3737))</f>
        <v>#REF!</v>
      </c>
      <c r="F3738" s="662" t="e">
        <f aca="false">IF(A3738="","",IF(J3738="","",+J3738-H3738))</f>
        <v>#REF!</v>
      </c>
      <c r="G3738" s="662" t="e">
        <f aca="false">IF(A3738="","",IF(E3738="","",ROUND(+E3738*((1+B3738)^(1/12)-1),2)))</f>
        <v>#REF!</v>
      </c>
      <c r="H3738" s="662" t="e">
        <f aca="false">IF(A3738="","",IF(E3738="","",ROUND(+E3738*((1+D3738)^(1/12)-1),2)))</f>
        <v>#REF!</v>
      </c>
      <c r="I3738" s="662" t="e">
        <f aca="false">IF(A3738="","",+G3738-H3738)</f>
        <v>#REF!</v>
      </c>
      <c r="J3738" s="662" t="e">
        <f aca="false">IF(A3738="","",IF(#REF!="","",PMT((1+D3738)^(1/12)-1,(#REF!*12)-A3738+1,-E3738)))</f>
        <v>#REF!</v>
      </c>
    </row>
    <row r="3739" customFormat="false" ht="14.25" hidden="false" customHeight="false" outlineLevel="0" collapsed="false">
      <c r="A3739" s="660" t="e">
        <f aca="false">IF(A3738="","",IF(A3738=#REF!*12,"",+A3738+1))</f>
        <v>#REF!</v>
      </c>
      <c r="B3739" s="661" t="e">
        <f aca="false">IF(A3739="","",+B3738)</f>
        <v>#REF!</v>
      </c>
      <c r="C3739" s="661" t="e">
        <f aca="false">IF(A3739="","",IF(#REF!+'Plano Prestação Mensal Proposta'!A3739&gt;120,0,ROUND(IF(B3739&gt;0.045,(0.045*0.5),(0.5)*B3739),7)))</f>
        <v>#REF!</v>
      </c>
      <c r="D3739" s="661" t="e">
        <f aca="false">IF(A3739="","",+B3739-C3739)</f>
        <v>#REF!</v>
      </c>
      <c r="E3739" s="662" t="e">
        <f aca="false">IF(A3739="","",IF(F3738="","",+E3738-F3738))</f>
        <v>#REF!</v>
      </c>
      <c r="F3739" s="662" t="e">
        <f aca="false">IF(A3739="","",IF(J3739="","",+J3739-H3739))</f>
        <v>#REF!</v>
      </c>
      <c r="G3739" s="662" t="e">
        <f aca="false">IF(A3739="","",IF(E3739="","",ROUND(+E3739*((1+B3739)^(1/12)-1),2)))</f>
        <v>#REF!</v>
      </c>
      <c r="H3739" s="662" t="e">
        <f aca="false">IF(A3739="","",IF(E3739="","",ROUND(+E3739*((1+D3739)^(1/12)-1),2)))</f>
        <v>#REF!</v>
      </c>
      <c r="I3739" s="662" t="e">
        <f aca="false">IF(A3739="","",+G3739-H3739)</f>
        <v>#REF!</v>
      </c>
      <c r="J3739" s="662" t="e">
        <f aca="false">IF(A3739="","",IF(#REF!="","",PMT((1+D3739)^(1/12)-1,(#REF!*12)-A3739+1,-E3739)))</f>
        <v>#REF!</v>
      </c>
    </row>
    <row r="3740" customFormat="false" ht="14.25" hidden="false" customHeight="false" outlineLevel="0" collapsed="false">
      <c r="A3740" s="660" t="e">
        <f aca="false">IF(A3739="","",IF(A3739=#REF!*12,"",+A3739+1))</f>
        <v>#REF!</v>
      </c>
      <c r="B3740" s="661" t="e">
        <f aca="false">IF(A3740="","",+B3739)</f>
        <v>#REF!</v>
      </c>
      <c r="C3740" s="661" t="e">
        <f aca="false">IF(A3740="","",IF(#REF!+'Plano Prestação Mensal Proposta'!A3740&gt;120,0,ROUND(IF(B3740&gt;0.045,(0.045*0.5),(0.5)*B3740),7)))</f>
        <v>#REF!</v>
      </c>
      <c r="D3740" s="661" t="e">
        <f aca="false">IF(A3740="","",+B3740-C3740)</f>
        <v>#REF!</v>
      </c>
      <c r="E3740" s="662" t="e">
        <f aca="false">IF(A3740="","",IF(F3739="","",+E3739-F3739))</f>
        <v>#REF!</v>
      </c>
      <c r="F3740" s="662" t="e">
        <f aca="false">IF(A3740="","",IF(J3740="","",+J3740-H3740))</f>
        <v>#REF!</v>
      </c>
      <c r="G3740" s="662" t="e">
        <f aca="false">IF(A3740="","",IF(E3740="","",ROUND(+E3740*((1+B3740)^(1/12)-1),2)))</f>
        <v>#REF!</v>
      </c>
      <c r="H3740" s="662" t="e">
        <f aca="false">IF(A3740="","",IF(E3740="","",ROUND(+E3740*((1+D3740)^(1/12)-1),2)))</f>
        <v>#REF!</v>
      </c>
      <c r="I3740" s="662" t="e">
        <f aca="false">IF(A3740="","",+G3740-H3740)</f>
        <v>#REF!</v>
      </c>
      <c r="J3740" s="662" t="e">
        <f aca="false">IF(A3740="","",IF(#REF!="","",PMT((1+D3740)^(1/12)-1,(#REF!*12)-A3740+1,-E3740)))</f>
        <v>#REF!</v>
      </c>
    </row>
    <row r="3741" customFormat="false" ht="14.25" hidden="false" customHeight="false" outlineLevel="0" collapsed="false">
      <c r="A3741" s="660" t="e">
        <f aca="false">IF(A3740="","",IF(A3740=#REF!*12,"",+A3740+1))</f>
        <v>#REF!</v>
      </c>
      <c r="B3741" s="661" t="e">
        <f aca="false">IF(A3741="","",+B3740)</f>
        <v>#REF!</v>
      </c>
      <c r="C3741" s="661" t="e">
        <f aca="false">IF(A3741="","",IF(#REF!+'Plano Prestação Mensal Proposta'!A3741&gt;120,0,ROUND(IF(B3741&gt;0.045,(0.045*0.5),(0.5)*B3741),7)))</f>
        <v>#REF!</v>
      </c>
      <c r="D3741" s="661" t="e">
        <f aca="false">IF(A3741="","",+B3741-C3741)</f>
        <v>#REF!</v>
      </c>
      <c r="E3741" s="662" t="e">
        <f aca="false">IF(A3741="","",IF(F3740="","",+E3740-F3740))</f>
        <v>#REF!</v>
      </c>
      <c r="F3741" s="662" t="e">
        <f aca="false">IF(A3741="","",IF(J3741="","",+J3741-H3741))</f>
        <v>#REF!</v>
      </c>
      <c r="G3741" s="662" t="e">
        <f aca="false">IF(A3741="","",IF(E3741="","",ROUND(+E3741*((1+B3741)^(1/12)-1),2)))</f>
        <v>#REF!</v>
      </c>
      <c r="H3741" s="662" t="e">
        <f aca="false">IF(A3741="","",IF(E3741="","",ROUND(+E3741*((1+D3741)^(1/12)-1),2)))</f>
        <v>#REF!</v>
      </c>
      <c r="I3741" s="662" t="e">
        <f aca="false">IF(A3741="","",+G3741-H3741)</f>
        <v>#REF!</v>
      </c>
      <c r="J3741" s="662" t="e">
        <f aca="false">IF(A3741="","",IF(#REF!="","",PMT((1+D3741)^(1/12)-1,(#REF!*12)-A3741+1,-E3741)))</f>
        <v>#REF!</v>
      </c>
    </row>
    <row r="3742" customFormat="false" ht="14.25" hidden="false" customHeight="false" outlineLevel="0" collapsed="false">
      <c r="A3742" s="660" t="e">
        <f aca="false">IF(A3741="","",IF(A3741=#REF!*12,"",+A3741+1))</f>
        <v>#REF!</v>
      </c>
      <c r="B3742" s="661" t="e">
        <f aca="false">IF(A3742="","",+B3741)</f>
        <v>#REF!</v>
      </c>
      <c r="C3742" s="661" t="e">
        <f aca="false">IF(A3742="","",IF(#REF!+'Plano Prestação Mensal Proposta'!A3742&gt;120,0,ROUND(IF(B3742&gt;0.045,(0.045*0.5),(0.5)*B3742),7)))</f>
        <v>#REF!</v>
      </c>
      <c r="D3742" s="661" t="e">
        <f aca="false">IF(A3742="","",+B3742-C3742)</f>
        <v>#REF!</v>
      </c>
      <c r="E3742" s="662" t="e">
        <f aca="false">IF(A3742="","",IF(F3741="","",+E3741-F3741))</f>
        <v>#REF!</v>
      </c>
      <c r="F3742" s="662" t="e">
        <f aca="false">IF(A3742="","",IF(J3742="","",+J3742-H3742))</f>
        <v>#REF!</v>
      </c>
      <c r="G3742" s="662" t="e">
        <f aca="false">IF(A3742="","",IF(E3742="","",ROUND(+E3742*((1+B3742)^(1/12)-1),2)))</f>
        <v>#REF!</v>
      </c>
      <c r="H3742" s="662" t="e">
        <f aca="false">IF(A3742="","",IF(E3742="","",ROUND(+E3742*((1+D3742)^(1/12)-1),2)))</f>
        <v>#REF!</v>
      </c>
      <c r="I3742" s="662" t="e">
        <f aca="false">IF(A3742="","",+G3742-H3742)</f>
        <v>#REF!</v>
      </c>
      <c r="J3742" s="662" t="e">
        <f aca="false">IF(A3742="","",IF(#REF!="","",PMT((1+D3742)^(1/12)-1,(#REF!*12)-A3742+1,-E3742)))</f>
        <v>#REF!</v>
      </c>
    </row>
    <row r="3743" customFormat="false" ht="14.25" hidden="false" customHeight="false" outlineLevel="0" collapsed="false">
      <c r="A3743" s="660" t="e">
        <f aca="false">IF(A3742="","",IF(A3742=#REF!*12,"",+A3742+1))</f>
        <v>#REF!</v>
      </c>
      <c r="B3743" s="661" t="e">
        <f aca="false">IF(A3743="","",+B3742)</f>
        <v>#REF!</v>
      </c>
      <c r="C3743" s="661" t="e">
        <f aca="false">IF(A3743="","",IF(#REF!+'Plano Prestação Mensal Proposta'!A3743&gt;120,0,ROUND(IF(B3743&gt;0.045,(0.045*0.5),(0.5)*B3743),7)))</f>
        <v>#REF!</v>
      </c>
      <c r="D3743" s="661" t="e">
        <f aca="false">IF(A3743="","",+B3743-C3743)</f>
        <v>#REF!</v>
      </c>
      <c r="E3743" s="662" t="e">
        <f aca="false">IF(A3743="","",IF(F3742="","",+E3742-F3742))</f>
        <v>#REF!</v>
      </c>
      <c r="F3743" s="662" t="e">
        <f aca="false">IF(A3743="","",IF(J3743="","",+J3743-H3743))</f>
        <v>#REF!</v>
      </c>
      <c r="G3743" s="662" t="e">
        <f aca="false">IF(A3743="","",IF(E3743="","",ROUND(+E3743*((1+B3743)^(1/12)-1),2)))</f>
        <v>#REF!</v>
      </c>
      <c r="H3743" s="662" t="e">
        <f aca="false">IF(A3743="","",IF(E3743="","",ROUND(+E3743*((1+D3743)^(1/12)-1),2)))</f>
        <v>#REF!</v>
      </c>
      <c r="I3743" s="662" t="e">
        <f aca="false">IF(A3743="","",+G3743-H3743)</f>
        <v>#REF!</v>
      </c>
      <c r="J3743" s="662" t="e">
        <f aca="false">IF(A3743="","",IF(#REF!="","",PMT((1+D3743)^(1/12)-1,(#REF!*12)-A3743+1,-E3743)))</f>
        <v>#REF!</v>
      </c>
    </row>
    <row r="3744" customFormat="false" ht="14.25" hidden="false" customHeight="false" outlineLevel="0" collapsed="false">
      <c r="A3744" s="660" t="e">
        <f aca="false">IF(A3743="","",IF(A3743=#REF!*12,"",+A3743+1))</f>
        <v>#REF!</v>
      </c>
      <c r="B3744" s="661" t="e">
        <f aca="false">IF(A3744="","",+B3743)</f>
        <v>#REF!</v>
      </c>
      <c r="C3744" s="661" t="e">
        <f aca="false">IF(A3744="","",IF(#REF!+'Plano Prestação Mensal Proposta'!A3744&gt;120,0,ROUND(IF(B3744&gt;0.045,(0.045*0.5),(0.5)*B3744),7)))</f>
        <v>#REF!</v>
      </c>
      <c r="D3744" s="661" t="e">
        <f aca="false">IF(A3744="","",+B3744-C3744)</f>
        <v>#REF!</v>
      </c>
      <c r="E3744" s="662" t="e">
        <f aca="false">IF(A3744="","",IF(F3743="","",+E3743-F3743))</f>
        <v>#REF!</v>
      </c>
      <c r="F3744" s="662" t="e">
        <f aca="false">IF(A3744="","",IF(J3744="","",+J3744-H3744))</f>
        <v>#REF!</v>
      </c>
      <c r="G3744" s="662" t="e">
        <f aca="false">IF(A3744="","",IF(E3744="","",ROUND(+E3744*((1+B3744)^(1/12)-1),2)))</f>
        <v>#REF!</v>
      </c>
      <c r="H3744" s="662" t="e">
        <f aca="false">IF(A3744="","",IF(E3744="","",ROUND(+E3744*((1+D3744)^(1/12)-1),2)))</f>
        <v>#REF!</v>
      </c>
      <c r="I3744" s="662" t="e">
        <f aca="false">IF(A3744="","",+G3744-H3744)</f>
        <v>#REF!</v>
      </c>
      <c r="J3744" s="662" t="e">
        <f aca="false">IF(A3744="","",IF(#REF!="","",PMT((1+D3744)^(1/12)-1,(#REF!*12)-A3744+1,-E3744)))</f>
        <v>#REF!</v>
      </c>
    </row>
    <row r="3745" customFormat="false" ht="14.25" hidden="false" customHeight="false" outlineLevel="0" collapsed="false">
      <c r="A3745" s="660" t="e">
        <f aca="false">IF(A3744="","",IF(A3744=#REF!*12,"",+A3744+1))</f>
        <v>#REF!</v>
      </c>
      <c r="B3745" s="661" t="e">
        <f aca="false">IF(A3745="","",+B3744)</f>
        <v>#REF!</v>
      </c>
      <c r="C3745" s="661" t="e">
        <f aca="false">IF(A3745="","",IF(#REF!+'Plano Prestação Mensal Proposta'!A3745&gt;120,0,ROUND(IF(B3745&gt;0.045,(0.045*0.5),(0.5)*B3745),7)))</f>
        <v>#REF!</v>
      </c>
      <c r="D3745" s="661" t="e">
        <f aca="false">IF(A3745="","",+B3745-C3745)</f>
        <v>#REF!</v>
      </c>
      <c r="E3745" s="662" t="e">
        <f aca="false">IF(A3745="","",IF(F3744="","",+E3744-F3744))</f>
        <v>#REF!</v>
      </c>
      <c r="F3745" s="662" t="e">
        <f aca="false">IF(A3745="","",IF(J3745="","",+J3745-H3745))</f>
        <v>#REF!</v>
      </c>
      <c r="G3745" s="662" t="e">
        <f aca="false">IF(A3745="","",IF(E3745="","",ROUND(+E3745*((1+B3745)^(1/12)-1),2)))</f>
        <v>#REF!</v>
      </c>
      <c r="H3745" s="662" t="e">
        <f aca="false">IF(A3745="","",IF(E3745="","",ROUND(+E3745*((1+D3745)^(1/12)-1),2)))</f>
        <v>#REF!</v>
      </c>
      <c r="I3745" s="662" t="e">
        <f aca="false">IF(A3745="","",+G3745-H3745)</f>
        <v>#REF!</v>
      </c>
      <c r="J3745" s="662" t="e">
        <f aca="false">IF(A3745="","",IF(#REF!="","",PMT((1+D3745)^(1/12)-1,(#REF!*12)-A3745+1,-E3745)))</f>
        <v>#REF!</v>
      </c>
    </row>
    <row r="3746" customFormat="false" ht="14.25" hidden="false" customHeight="false" outlineLevel="0" collapsed="false">
      <c r="A3746" s="660" t="e">
        <f aca="false">IF(A3745="","",IF(A3745=#REF!*12,"",+A3745+1))</f>
        <v>#REF!</v>
      </c>
      <c r="B3746" s="661" t="e">
        <f aca="false">IF(A3746="","",+B3745)</f>
        <v>#REF!</v>
      </c>
      <c r="C3746" s="661" t="e">
        <f aca="false">IF(A3746="","",IF(#REF!+'Plano Prestação Mensal Proposta'!A3746&gt;120,0,ROUND(IF(B3746&gt;0.045,(0.045*0.5),(0.5)*B3746),7)))</f>
        <v>#REF!</v>
      </c>
      <c r="D3746" s="661" t="e">
        <f aca="false">IF(A3746="","",+B3746-C3746)</f>
        <v>#REF!</v>
      </c>
      <c r="E3746" s="662" t="e">
        <f aca="false">IF(A3746="","",IF(F3745="","",+E3745-F3745))</f>
        <v>#REF!</v>
      </c>
      <c r="F3746" s="662" t="e">
        <f aca="false">IF(A3746="","",IF(J3746="","",+J3746-H3746))</f>
        <v>#REF!</v>
      </c>
      <c r="G3746" s="662" t="e">
        <f aca="false">IF(A3746="","",IF(E3746="","",ROUND(+E3746*((1+B3746)^(1/12)-1),2)))</f>
        <v>#REF!</v>
      </c>
      <c r="H3746" s="662" t="e">
        <f aca="false">IF(A3746="","",IF(E3746="","",ROUND(+E3746*((1+D3746)^(1/12)-1),2)))</f>
        <v>#REF!</v>
      </c>
      <c r="I3746" s="662" t="e">
        <f aca="false">IF(A3746="","",+G3746-H3746)</f>
        <v>#REF!</v>
      </c>
      <c r="J3746" s="662" t="e">
        <f aca="false">IF(A3746="","",IF(#REF!="","",PMT((1+D3746)^(1/12)-1,(#REF!*12)-A3746+1,-E3746)))</f>
        <v>#REF!</v>
      </c>
    </row>
    <row r="3747" customFormat="false" ht="14.25" hidden="false" customHeight="false" outlineLevel="0" collapsed="false">
      <c r="A3747" s="660" t="e">
        <f aca="false">IF(A3746="","",IF(A3746=#REF!*12,"",+A3746+1))</f>
        <v>#REF!</v>
      </c>
      <c r="B3747" s="661" t="e">
        <f aca="false">IF(A3747="","",+B3746)</f>
        <v>#REF!</v>
      </c>
      <c r="C3747" s="661" t="e">
        <f aca="false">IF(A3747="","",IF(#REF!+'Plano Prestação Mensal Proposta'!A3747&gt;120,0,ROUND(IF(B3747&gt;0.045,(0.045*0.5),(0.5)*B3747),7)))</f>
        <v>#REF!</v>
      </c>
      <c r="D3747" s="661" t="e">
        <f aca="false">IF(A3747="","",+B3747-C3747)</f>
        <v>#REF!</v>
      </c>
      <c r="E3747" s="662" t="e">
        <f aca="false">IF(A3747="","",IF(F3746="","",+E3746-F3746))</f>
        <v>#REF!</v>
      </c>
      <c r="F3747" s="662" t="e">
        <f aca="false">IF(A3747="","",IF(J3747="","",+J3747-H3747))</f>
        <v>#REF!</v>
      </c>
      <c r="G3747" s="662" t="e">
        <f aca="false">IF(A3747="","",IF(E3747="","",ROUND(+E3747*((1+B3747)^(1/12)-1),2)))</f>
        <v>#REF!</v>
      </c>
      <c r="H3747" s="662" t="e">
        <f aca="false">IF(A3747="","",IF(E3747="","",ROUND(+E3747*((1+D3747)^(1/12)-1),2)))</f>
        <v>#REF!</v>
      </c>
      <c r="I3747" s="662" t="e">
        <f aca="false">IF(A3747="","",+G3747-H3747)</f>
        <v>#REF!</v>
      </c>
      <c r="J3747" s="662" t="e">
        <f aca="false">IF(A3747="","",IF(#REF!="","",PMT((1+D3747)^(1/12)-1,(#REF!*12)-A3747+1,-E3747)))</f>
        <v>#REF!</v>
      </c>
    </row>
    <row r="3748" customFormat="false" ht="14.25" hidden="false" customHeight="false" outlineLevel="0" collapsed="false">
      <c r="A3748" s="660" t="e">
        <f aca="false">IF(A3747="","",IF(A3747=#REF!*12,"",+A3747+1))</f>
        <v>#REF!</v>
      </c>
      <c r="B3748" s="661" t="e">
        <f aca="false">IF(A3748="","",+B3747)</f>
        <v>#REF!</v>
      </c>
      <c r="C3748" s="661" t="e">
        <f aca="false">IF(A3748="","",IF(#REF!+'Plano Prestação Mensal Proposta'!A3748&gt;120,0,ROUND(IF(B3748&gt;0.045,(0.045*0.5),(0.5)*B3748),7)))</f>
        <v>#REF!</v>
      </c>
      <c r="D3748" s="661" t="e">
        <f aca="false">IF(A3748="","",+B3748-C3748)</f>
        <v>#REF!</v>
      </c>
      <c r="E3748" s="662" t="e">
        <f aca="false">IF(A3748="","",IF(F3747="","",+E3747-F3747))</f>
        <v>#REF!</v>
      </c>
      <c r="F3748" s="662" t="e">
        <f aca="false">IF(A3748="","",IF(J3748="","",+J3748-H3748))</f>
        <v>#REF!</v>
      </c>
      <c r="G3748" s="662" t="e">
        <f aca="false">IF(A3748="","",IF(E3748="","",ROUND(+E3748*((1+B3748)^(1/12)-1),2)))</f>
        <v>#REF!</v>
      </c>
      <c r="H3748" s="662" t="e">
        <f aca="false">IF(A3748="","",IF(E3748="","",ROUND(+E3748*((1+D3748)^(1/12)-1),2)))</f>
        <v>#REF!</v>
      </c>
      <c r="I3748" s="662" t="e">
        <f aca="false">IF(A3748="","",+G3748-H3748)</f>
        <v>#REF!</v>
      </c>
      <c r="J3748" s="662" t="e">
        <f aca="false">IF(A3748="","",IF(#REF!="","",PMT((1+D3748)^(1/12)-1,(#REF!*12)-A3748+1,-E3748)))</f>
        <v>#REF!</v>
      </c>
    </row>
    <row r="3749" customFormat="false" ht="14.25" hidden="false" customHeight="false" outlineLevel="0" collapsed="false">
      <c r="A3749" s="660" t="e">
        <f aca="false">IF(A3748="","",IF(A3748=#REF!*12,"",+A3748+1))</f>
        <v>#REF!</v>
      </c>
      <c r="B3749" s="661" t="e">
        <f aca="false">IF(A3749="","",+B3748)</f>
        <v>#REF!</v>
      </c>
      <c r="C3749" s="661" t="e">
        <f aca="false">IF(A3749="","",IF(#REF!+'Plano Prestação Mensal Proposta'!A3749&gt;120,0,ROUND(IF(B3749&gt;0.045,(0.045*0.5),(0.5)*B3749),7)))</f>
        <v>#REF!</v>
      </c>
      <c r="D3749" s="661" t="e">
        <f aca="false">IF(A3749="","",+B3749-C3749)</f>
        <v>#REF!</v>
      </c>
      <c r="E3749" s="662" t="e">
        <f aca="false">IF(A3749="","",IF(F3748="","",+E3748-F3748))</f>
        <v>#REF!</v>
      </c>
      <c r="F3749" s="662" t="e">
        <f aca="false">IF(A3749="","",IF(J3749="","",+J3749-H3749))</f>
        <v>#REF!</v>
      </c>
      <c r="G3749" s="662" t="e">
        <f aca="false">IF(A3749="","",IF(E3749="","",ROUND(+E3749*((1+B3749)^(1/12)-1),2)))</f>
        <v>#REF!</v>
      </c>
      <c r="H3749" s="662" t="e">
        <f aca="false">IF(A3749="","",IF(E3749="","",ROUND(+E3749*((1+D3749)^(1/12)-1),2)))</f>
        <v>#REF!</v>
      </c>
      <c r="I3749" s="662" t="e">
        <f aca="false">IF(A3749="","",+G3749-H3749)</f>
        <v>#REF!</v>
      </c>
      <c r="J3749" s="662" t="e">
        <f aca="false">IF(A3749="","",IF(#REF!="","",PMT((1+D3749)^(1/12)-1,(#REF!*12)-A3749+1,-E3749)))</f>
        <v>#REF!</v>
      </c>
    </row>
    <row r="3750" customFormat="false" ht="14.25" hidden="false" customHeight="false" outlineLevel="0" collapsed="false">
      <c r="A3750" s="660" t="e">
        <f aca="false">IF(A3749="","",IF(A3749=#REF!*12,"",+A3749+1))</f>
        <v>#REF!</v>
      </c>
      <c r="B3750" s="661" t="e">
        <f aca="false">IF(A3750="","",+B3749)</f>
        <v>#REF!</v>
      </c>
      <c r="C3750" s="661" t="e">
        <f aca="false">IF(A3750="","",IF(#REF!+'Plano Prestação Mensal Proposta'!A3750&gt;120,0,ROUND(IF(B3750&gt;0.045,(0.045*0.5),(0.5)*B3750),7)))</f>
        <v>#REF!</v>
      </c>
      <c r="D3750" s="661" t="e">
        <f aca="false">IF(A3750="","",+B3750-C3750)</f>
        <v>#REF!</v>
      </c>
      <c r="E3750" s="662" t="e">
        <f aca="false">IF(A3750="","",IF(F3749="","",+E3749-F3749))</f>
        <v>#REF!</v>
      </c>
      <c r="F3750" s="662" t="e">
        <f aca="false">IF(A3750="","",IF(J3750="","",+J3750-H3750))</f>
        <v>#REF!</v>
      </c>
      <c r="G3750" s="662" t="e">
        <f aca="false">IF(A3750="","",IF(E3750="","",ROUND(+E3750*((1+B3750)^(1/12)-1),2)))</f>
        <v>#REF!</v>
      </c>
      <c r="H3750" s="662" t="e">
        <f aca="false">IF(A3750="","",IF(E3750="","",ROUND(+E3750*((1+D3750)^(1/12)-1),2)))</f>
        <v>#REF!</v>
      </c>
      <c r="I3750" s="662" t="e">
        <f aca="false">IF(A3750="","",+G3750-H3750)</f>
        <v>#REF!</v>
      </c>
      <c r="J3750" s="662" t="e">
        <f aca="false">IF(A3750="","",IF(#REF!="","",PMT((1+D3750)^(1/12)-1,(#REF!*12)-A3750+1,-E3750)))</f>
        <v>#REF!</v>
      </c>
    </row>
    <row r="3751" customFormat="false" ht="14.25" hidden="false" customHeight="false" outlineLevel="0" collapsed="false">
      <c r="A3751" s="660" t="e">
        <f aca="false">IF(A3750="","",IF(A3750=#REF!*12,"",+A3750+1))</f>
        <v>#REF!</v>
      </c>
      <c r="B3751" s="661" t="e">
        <f aca="false">IF(A3751="","",+B3750)</f>
        <v>#REF!</v>
      </c>
      <c r="C3751" s="661" t="e">
        <f aca="false">IF(A3751="","",IF(#REF!+'Plano Prestação Mensal Proposta'!A3751&gt;120,0,ROUND(IF(B3751&gt;0.045,(0.045*0.5),(0.5)*B3751),7)))</f>
        <v>#REF!</v>
      </c>
      <c r="D3751" s="661" t="e">
        <f aca="false">IF(A3751="","",+B3751-C3751)</f>
        <v>#REF!</v>
      </c>
      <c r="E3751" s="662" t="e">
        <f aca="false">IF(A3751="","",IF(F3750="","",+E3750-F3750))</f>
        <v>#REF!</v>
      </c>
      <c r="F3751" s="662" t="e">
        <f aca="false">IF(A3751="","",IF(J3751="","",+J3751-H3751))</f>
        <v>#REF!</v>
      </c>
      <c r="G3751" s="662" t="e">
        <f aca="false">IF(A3751="","",IF(E3751="","",ROUND(+E3751*((1+B3751)^(1/12)-1),2)))</f>
        <v>#REF!</v>
      </c>
      <c r="H3751" s="662" t="e">
        <f aca="false">IF(A3751="","",IF(E3751="","",ROUND(+E3751*((1+D3751)^(1/12)-1),2)))</f>
        <v>#REF!</v>
      </c>
      <c r="I3751" s="662" t="e">
        <f aca="false">IF(A3751="","",+G3751-H3751)</f>
        <v>#REF!</v>
      </c>
      <c r="J3751" s="662" t="e">
        <f aca="false">IF(A3751="","",IF(#REF!="","",PMT((1+D3751)^(1/12)-1,(#REF!*12)-A3751+1,-E3751)))</f>
        <v>#REF!</v>
      </c>
    </row>
    <row r="3752" customFormat="false" ht="14.25" hidden="false" customHeight="false" outlineLevel="0" collapsed="false">
      <c r="A3752" s="660" t="e">
        <f aca="false">IF(A3751="","",IF(A3751=#REF!*12,"",+A3751+1))</f>
        <v>#REF!</v>
      </c>
      <c r="B3752" s="661" t="e">
        <f aca="false">IF(A3752="","",+B3751)</f>
        <v>#REF!</v>
      </c>
      <c r="C3752" s="661" t="e">
        <f aca="false">IF(A3752="","",IF(#REF!+'Plano Prestação Mensal Proposta'!A3752&gt;120,0,ROUND(IF(B3752&gt;0.045,(0.045*0.5),(0.5)*B3752),7)))</f>
        <v>#REF!</v>
      </c>
      <c r="D3752" s="661" t="e">
        <f aca="false">IF(A3752="","",+B3752-C3752)</f>
        <v>#REF!</v>
      </c>
      <c r="E3752" s="662" t="e">
        <f aca="false">IF(A3752="","",IF(F3751="","",+E3751-F3751))</f>
        <v>#REF!</v>
      </c>
      <c r="F3752" s="662" t="e">
        <f aca="false">IF(A3752="","",IF(J3752="","",+J3752-H3752))</f>
        <v>#REF!</v>
      </c>
      <c r="G3752" s="662" t="e">
        <f aca="false">IF(A3752="","",IF(E3752="","",ROUND(+E3752*((1+B3752)^(1/12)-1),2)))</f>
        <v>#REF!</v>
      </c>
      <c r="H3752" s="662" t="e">
        <f aca="false">IF(A3752="","",IF(E3752="","",ROUND(+E3752*((1+D3752)^(1/12)-1),2)))</f>
        <v>#REF!</v>
      </c>
      <c r="I3752" s="662" t="e">
        <f aca="false">IF(A3752="","",+G3752-H3752)</f>
        <v>#REF!</v>
      </c>
      <c r="J3752" s="662" t="e">
        <f aca="false">IF(A3752="","",IF(#REF!="","",PMT((1+D3752)^(1/12)-1,(#REF!*12)-A3752+1,-E3752)))</f>
        <v>#REF!</v>
      </c>
    </row>
    <row r="3753" customFormat="false" ht="14.25" hidden="false" customHeight="false" outlineLevel="0" collapsed="false">
      <c r="A3753" s="660" t="e">
        <f aca="false">IF(A3752="","",IF(A3752=#REF!*12,"",+A3752+1))</f>
        <v>#REF!</v>
      </c>
      <c r="B3753" s="661" t="e">
        <f aca="false">IF(A3753="","",+B3752)</f>
        <v>#REF!</v>
      </c>
      <c r="C3753" s="661" t="e">
        <f aca="false">IF(A3753="","",IF(#REF!+'Plano Prestação Mensal Proposta'!A3753&gt;120,0,ROUND(IF(B3753&gt;0.045,(0.045*0.5),(0.5)*B3753),7)))</f>
        <v>#REF!</v>
      </c>
      <c r="D3753" s="661" t="e">
        <f aca="false">IF(A3753="","",+B3753-C3753)</f>
        <v>#REF!</v>
      </c>
      <c r="E3753" s="662" t="e">
        <f aca="false">IF(A3753="","",IF(F3752="","",+E3752-F3752))</f>
        <v>#REF!</v>
      </c>
      <c r="F3753" s="662" t="e">
        <f aca="false">IF(A3753="","",IF(J3753="","",+J3753-H3753))</f>
        <v>#REF!</v>
      </c>
      <c r="G3753" s="662" t="e">
        <f aca="false">IF(A3753="","",IF(E3753="","",ROUND(+E3753*((1+B3753)^(1/12)-1),2)))</f>
        <v>#REF!</v>
      </c>
      <c r="H3753" s="662" t="e">
        <f aca="false">IF(A3753="","",IF(E3753="","",ROUND(+E3753*((1+D3753)^(1/12)-1),2)))</f>
        <v>#REF!</v>
      </c>
      <c r="I3753" s="662" t="e">
        <f aca="false">IF(A3753="","",+G3753-H3753)</f>
        <v>#REF!</v>
      </c>
      <c r="J3753" s="662" t="e">
        <f aca="false">IF(A3753="","",IF(#REF!="","",PMT((1+D3753)^(1/12)-1,(#REF!*12)-A3753+1,-E3753)))</f>
        <v>#REF!</v>
      </c>
    </row>
    <row r="3754" customFormat="false" ht="14.25" hidden="false" customHeight="false" outlineLevel="0" collapsed="false">
      <c r="A3754" s="660" t="e">
        <f aca="false">IF(A3753="","",IF(A3753=#REF!*12,"",+A3753+1))</f>
        <v>#REF!</v>
      </c>
      <c r="B3754" s="661" t="e">
        <f aca="false">IF(A3754="","",+B3753)</f>
        <v>#REF!</v>
      </c>
      <c r="C3754" s="661" t="e">
        <f aca="false">IF(A3754="","",IF(#REF!+'Plano Prestação Mensal Proposta'!A3754&gt;120,0,ROUND(IF(B3754&gt;0.045,(0.045*0.5),(0.5)*B3754),7)))</f>
        <v>#REF!</v>
      </c>
      <c r="D3754" s="661" t="e">
        <f aca="false">IF(A3754="","",+B3754-C3754)</f>
        <v>#REF!</v>
      </c>
      <c r="E3754" s="662" t="e">
        <f aca="false">IF(A3754="","",IF(F3753="","",+E3753-F3753))</f>
        <v>#REF!</v>
      </c>
      <c r="F3754" s="662" t="e">
        <f aca="false">IF(A3754="","",IF(J3754="","",+J3754-H3754))</f>
        <v>#REF!</v>
      </c>
      <c r="G3754" s="662" t="e">
        <f aca="false">IF(A3754="","",IF(E3754="","",ROUND(+E3754*((1+B3754)^(1/12)-1),2)))</f>
        <v>#REF!</v>
      </c>
      <c r="H3754" s="662" t="e">
        <f aca="false">IF(A3754="","",IF(E3754="","",ROUND(+E3754*((1+D3754)^(1/12)-1),2)))</f>
        <v>#REF!</v>
      </c>
      <c r="I3754" s="662" t="e">
        <f aca="false">IF(A3754="","",+G3754-H3754)</f>
        <v>#REF!</v>
      </c>
      <c r="J3754" s="662" t="e">
        <f aca="false">IF(A3754="","",IF(#REF!="","",PMT((1+D3754)^(1/12)-1,(#REF!*12)-A3754+1,-E3754)))</f>
        <v>#REF!</v>
      </c>
    </row>
    <row r="3755" customFormat="false" ht="14.25" hidden="false" customHeight="false" outlineLevel="0" collapsed="false">
      <c r="A3755" s="660" t="e">
        <f aca="false">IF(A3754="","",IF(A3754=#REF!*12,"",+A3754+1))</f>
        <v>#REF!</v>
      </c>
      <c r="B3755" s="661" t="e">
        <f aca="false">IF(A3755="","",+B3754)</f>
        <v>#REF!</v>
      </c>
      <c r="C3755" s="661" t="e">
        <f aca="false">IF(A3755="","",IF(#REF!+'Plano Prestação Mensal Proposta'!A3755&gt;120,0,ROUND(IF(B3755&gt;0.045,(0.045*0.5),(0.5)*B3755),7)))</f>
        <v>#REF!</v>
      </c>
      <c r="D3755" s="661" t="e">
        <f aca="false">IF(A3755="","",+B3755-C3755)</f>
        <v>#REF!</v>
      </c>
      <c r="E3755" s="662" t="e">
        <f aca="false">IF(A3755="","",IF(F3754="","",+E3754-F3754))</f>
        <v>#REF!</v>
      </c>
      <c r="F3755" s="662" t="e">
        <f aca="false">IF(A3755="","",IF(J3755="","",+J3755-H3755))</f>
        <v>#REF!</v>
      </c>
      <c r="G3755" s="662" t="e">
        <f aca="false">IF(A3755="","",IF(E3755="","",ROUND(+E3755*((1+B3755)^(1/12)-1),2)))</f>
        <v>#REF!</v>
      </c>
      <c r="H3755" s="662" t="e">
        <f aca="false">IF(A3755="","",IF(E3755="","",ROUND(+E3755*((1+D3755)^(1/12)-1),2)))</f>
        <v>#REF!</v>
      </c>
      <c r="I3755" s="662" t="e">
        <f aca="false">IF(A3755="","",+G3755-H3755)</f>
        <v>#REF!</v>
      </c>
      <c r="J3755" s="662" t="e">
        <f aca="false">IF(A3755="","",IF(#REF!="","",PMT((1+D3755)^(1/12)-1,(#REF!*12)-A3755+1,-E3755)))</f>
        <v>#REF!</v>
      </c>
    </row>
    <row r="3756" customFormat="false" ht="14.25" hidden="false" customHeight="false" outlineLevel="0" collapsed="false">
      <c r="A3756" s="660" t="e">
        <f aca="false">IF(A3755="","",IF(A3755=#REF!*12,"",+A3755+1))</f>
        <v>#REF!</v>
      </c>
      <c r="B3756" s="661" t="e">
        <f aca="false">IF(A3756="","",+B3755)</f>
        <v>#REF!</v>
      </c>
      <c r="C3756" s="661" t="e">
        <f aca="false">IF(A3756="","",IF(#REF!+'Plano Prestação Mensal Proposta'!A3756&gt;120,0,ROUND(IF(B3756&gt;0.045,(0.045*0.5),(0.5)*B3756),7)))</f>
        <v>#REF!</v>
      </c>
      <c r="D3756" s="661" t="e">
        <f aca="false">IF(A3756="","",+B3756-C3756)</f>
        <v>#REF!</v>
      </c>
      <c r="E3756" s="662" t="e">
        <f aca="false">IF(A3756="","",IF(F3755="","",+E3755-F3755))</f>
        <v>#REF!</v>
      </c>
      <c r="F3756" s="662" t="e">
        <f aca="false">IF(A3756="","",IF(J3756="","",+J3756-H3756))</f>
        <v>#REF!</v>
      </c>
      <c r="G3756" s="662" t="e">
        <f aca="false">IF(A3756="","",IF(E3756="","",ROUND(+E3756*((1+B3756)^(1/12)-1),2)))</f>
        <v>#REF!</v>
      </c>
      <c r="H3756" s="662" t="e">
        <f aca="false">IF(A3756="","",IF(E3756="","",ROUND(+E3756*((1+D3756)^(1/12)-1),2)))</f>
        <v>#REF!</v>
      </c>
      <c r="I3756" s="662" t="e">
        <f aca="false">IF(A3756="","",+G3756-H3756)</f>
        <v>#REF!</v>
      </c>
      <c r="J3756" s="662" t="e">
        <f aca="false">IF(A3756="","",IF(#REF!="","",PMT((1+D3756)^(1/12)-1,(#REF!*12)-A3756+1,-E3756)))</f>
        <v>#REF!</v>
      </c>
    </row>
    <row r="3757" customFormat="false" ht="14.25" hidden="false" customHeight="false" outlineLevel="0" collapsed="false">
      <c r="A3757" s="660" t="e">
        <f aca="false">IF(A3756="","",IF(A3756=#REF!*12,"",+A3756+1))</f>
        <v>#REF!</v>
      </c>
      <c r="B3757" s="661" t="e">
        <f aca="false">IF(A3757="","",+B3756)</f>
        <v>#REF!</v>
      </c>
      <c r="C3757" s="661" t="e">
        <f aca="false">IF(A3757="","",IF(#REF!+'Plano Prestação Mensal Proposta'!A3757&gt;120,0,ROUND(IF(B3757&gt;0.045,(0.045*0.5),(0.5)*B3757),7)))</f>
        <v>#REF!</v>
      </c>
      <c r="D3757" s="661" t="e">
        <f aca="false">IF(A3757="","",+B3757-C3757)</f>
        <v>#REF!</v>
      </c>
      <c r="E3757" s="662" t="e">
        <f aca="false">IF(A3757="","",IF(F3756="","",+E3756-F3756))</f>
        <v>#REF!</v>
      </c>
      <c r="F3757" s="662" t="e">
        <f aca="false">IF(A3757="","",IF(J3757="","",+J3757-H3757))</f>
        <v>#REF!</v>
      </c>
      <c r="G3757" s="662" t="e">
        <f aca="false">IF(A3757="","",IF(E3757="","",ROUND(+E3757*((1+B3757)^(1/12)-1),2)))</f>
        <v>#REF!</v>
      </c>
      <c r="H3757" s="662" t="e">
        <f aca="false">IF(A3757="","",IF(E3757="","",ROUND(+E3757*((1+D3757)^(1/12)-1),2)))</f>
        <v>#REF!</v>
      </c>
      <c r="I3757" s="662" t="e">
        <f aca="false">IF(A3757="","",+G3757-H3757)</f>
        <v>#REF!</v>
      </c>
      <c r="J3757" s="662" t="e">
        <f aca="false">IF(A3757="","",IF(#REF!="","",PMT((1+D3757)^(1/12)-1,(#REF!*12)-A3757+1,-E3757)))</f>
        <v>#REF!</v>
      </c>
    </row>
    <row r="3758" customFormat="false" ht="14.25" hidden="false" customHeight="false" outlineLevel="0" collapsed="false">
      <c r="A3758" s="660" t="e">
        <f aca="false">IF(A3757="","",IF(A3757=#REF!*12,"",+A3757+1))</f>
        <v>#REF!</v>
      </c>
      <c r="B3758" s="661" t="e">
        <f aca="false">IF(A3758="","",+B3757)</f>
        <v>#REF!</v>
      </c>
      <c r="C3758" s="661" t="e">
        <f aca="false">IF(A3758="","",IF(#REF!+'Plano Prestação Mensal Proposta'!A3758&gt;120,0,ROUND(IF(B3758&gt;0.045,(0.045*0.5),(0.5)*B3758),7)))</f>
        <v>#REF!</v>
      </c>
      <c r="D3758" s="661" t="e">
        <f aca="false">IF(A3758="","",+B3758-C3758)</f>
        <v>#REF!</v>
      </c>
      <c r="E3758" s="662" t="e">
        <f aca="false">IF(A3758="","",IF(F3757="","",+E3757-F3757))</f>
        <v>#REF!</v>
      </c>
      <c r="F3758" s="662" t="e">
        <f aca="false">IF(A3758="","",IF(J3758="","",+J3758-H3758))</f>
        <v>#REF!</v>
      </c>
      <c r="G3758" s="662" t="e">
        <f aca="false">IF(A3758="","",IF(E3758="","",ROUND(+E3758*((1+B3758)^(1/12)-1),2)))</f>
        <v>#REF!</v>
      </c>
      <c r="H3758" s="662" t="e">
        <f aca="false">IF(A3758="","",IF(E3758="","",ROUND(+E3758*((1+D3758)^(1/12)-1),2)))</f>
        <v>#REF!</v>
      </c>
      <c r="I3758" s="662" t="e">
        <f aca="false">IF(A3758="","",+G3758-H3758)</f>
        <v>#REF!</v>
      </c>
      <c r="J3758" s="662" t="e">
        <f aca="false">IF(A3758="","",IF(#REF!="","",PMT((1+D3758)^(1/12)-1,(#REF!*12)-A3758+1,-E3758)))</f>
        <v>#REF!</v>
      </c>
    </row>
    <row r="3759" customFormat="false" ht="14.25" hidden="false" customHeight="false" outlineLevel="0" collapsed="false">
      <c r="A3759" s="660" t="e">
        <f aca="false">IF(A3758="","",IF(A3758=#REF!*12,"",+A3758+1))</f>
        <v>#REF!</v>
      </c>
      <c r="B3759" s="661" t="e">
        <f aca="false">IF(A3759="","",+B3758)</f>
        <v>#REF!</v>
      </c>
      <c r="C3759" s="661" t="e">
        <f aca="false">IF(A3759="","",IF(#REF!+'Plano Prestação Mensal Proposta'!A3759&gt;120,0,ROUND(IF(B3759&gt;0.045,(0.045*0.5),(0.5)*B3759),7)))</f>
        <v>#REF!</v>
      </c>
      <c r="D3759" s="661" t="e">
        <f aca="false">IF(A3759="","",+B3759-C3759)</f>
        <v>#REF!</v>
      </c>
      <c r="E3759" s="662" t="e">
        <f aca="false">IF(A3759="","",IF(F3758="","",+E3758-F3758))</f>
        <v>#REF!</v>
      </c>
      <c r="F3759" s="662" t="e">
        <f aca="false">IF(A3759="","",IF(J3759="","",+J3759-H3759))</f>
        <v>#REF!</v>
      </c>
      <c r="G3759" s="662" t="e">
        <f aca="false">IF(A3759="","",IF(E3759="","",ROUND(+E3759*((1+B3759)^(1/12)-1),2)))</f>
        <v>#REF!</v>
      </c>
      <c r="H3759" s="662" t="e">
        <f aca="false">IF(A3759="","",IF(E3759="","",ROUND(+E3759*((1+D3759)^(1/12)-1),2)))</f>
        <v>#REF!</v>
      </c>
      <c r="I3759" s="662" t="e">
        <f aca="false">IF(A3759="","",+G3759-H3759)</f>
        <v>#REF!</v>
      </c>
      <c r="J3759" s="662" t="e">
        <f aca="false">IF(A3759="","",IF(#REF!="","",PMT((1+D3759)^(1/12)-1,(#REF!*12)-A3759+1,-E3759)))</f>
        <v>#REF!</v>
      </c>
    </row>
    <row r="3760" customFormat="false" ht="14.25" hidden="false" customHeight="false" outlineLevel="0" collapsed="false">
      <c r="A3760" s="660" t="e">
        <f aca="false">IF(A3759="","",IF(A3759=#REF!*12,"",+A3759+1))</f>
        <v>#REF!</v>
      </c>
      <c r="B3760" s="661" t="e">
        <f aca="false">IF(A3760="","",+B3759)</f>
        <v>#REF!</v>
      </c>
      <c r="C3760" s="661" t="e">
        <f aca="false">IF(A3760="","",IF(#REF!+'Plano Prestação Mensal Proposta'!A3760&gt;120,0,ROUND(IF(B3760&gt;0.045,(0.045*0.5),(0.5)*B3760),7)))</f>
        <v>#REF!</v>
      </c>
      <c r="D3760" s="661" t="e">
        <f aca="false">IF(A3760="","",+B3760-C3760)</f>
        <v>#REF!</v>
      </c>
      <c r="E3760" s="662" t="e">
        <f aca="false">IF(A3760="","",IF(F3759="","",+E3759-F3759))</f>
        <v>#REF!</v>
      </c>
      <c r="F3760" s="662" t="e">
        <f aca="false">IF(A3760="","",IF(J3760="","",+J3760-H3760))</f>
        <v>#REF!</v>
      </c>
      <c r="G3760" s="662" t="e">
        <f aca="false">IF(A3760="","",IF(E3760="","",ROUND(+E3760*((1+B3760)^(1/12)-1),2)))</f>
        <v>#REF!</v>
      </c>
      <c r="H3760" s="662" t="e">
        <f aca="false">IF(A3760="","",IF(E3760="","",ROUND(+E3760*((1+D3760)^(1/12)-1),2)))</f>
        <v>#REF!</v>
      </c>
      <c r="I3760" s="662" t="e">
        <f aca="false">IF(A3760="","",+G3760-H3760)</f>
        <v>#REF!</v>
      </c>
      <c r="J3760" s="662" t="e">
        <f aca="false">IF(A3760="","",IF(#REF!="","",PMT((1+D3760)^(1/12)-1,(#REF!*12)-A3760+1,-E3760)))</f>
        <v>#REF!</v>
      </c>
    </row>
    <row r="3761" customFormat="false" ht="14.25" hidden="false" customHeight="false" outlineLevel="0" collapsed="false">
      <c r="A3761" s="660" t="e">
        <f aca="false">IF(A3760="","",IF(A3760=#REF!*12,"",+A3760+1))</f>
        <v>#REF!</v>
      </c>
      <c r="B3761" s="661" t="e">
        <f aca="false">IF(A3761="","",+B3760)</f>
        <v>#REF!</v>
      </c>
      <c r="C3761" s="661" t="e">
        <f aca="false">IF(A3761="","",IF(#REF!+'Plano Prestação Mensal Proposta'!A3761&gt;120,0,ROUND(IF(B3761&gt;0.045,(0.045*0.5),(0.5)*B3761),7)))</f>
        <v>#REF!</v>
      </c>
      <c r="D3761" s="661" t="e">
        <f aca="false">IF(A3761="","",+B3761-C3761)</f>
        <v>#REF!</v>
      </c>
      <c r="E3761" s="662" t="e">
        <f aca="false">IF(A3761="","",IF(F3760="","",+E3760-F3760))</f>
        <v>#REF!</v>
      </c>
      <c r="F3761" s="662" t="e">
        <f aca="false">IF(A3761="","",IF(J3761="","",+J3761-H3761))</f>
        <v>#REF!</v>
      </c>
      <c r="G3761" s="662" t="e">
        <f aca="false">IF(A3761="","",IF(E3761="","",ROUND(+E3761*((1+B3761)^(1/12)-1),2)))</f>
        <v>#REF!</v>
      </c>
      <c r="H3761" s="662" t="e">
        <f aca="false">IF(A3761="","",IF(E3761="","",ROUND(+E3761*((1+D3761)^(1/12)-1),2)))</f>
        <v>#REF!</v>
      </c>
      <c r="I3761" s="662" t="e">
        <f aca="false">IF(A3761="","",+G3761-H3761)</f>
        <v>#REF!</v>
      </c>
      <c r="J3761" s="662" t="e">
        <f aca="false">IF(A3761="","",IF(#REF!="","",PMT((1+D3761)^(1/12)-1,(#REF!*12)-A3761+1,-E3761)))</f>
        <v>#REF!</v>
      </c>
    </row>
    <row r="3762" customFormat="false" ht="14.25" hidden="false" customHeight="false" outlineLevel="0" collapsed="false">
      <c r="A3762" s="660" t="e">
        <f aca="false">IF(A3761="","",IF(A3761=#REF!*12,"",+A3761+1))</f>
        <v>#REF!</v>
      </c>
      <c r="B3762" s="661" t="e">
        <f aca="false">IF(A3762="","",+B3761)</f>
        <v>#REF!</v>
      </c>
      <c r="C3762" s="661" t="e">
        <f aca="false">IF(A3762="","",IF(#REF!+'Plano Prestação Mensal Proposta'!A3762&gt;120,0,ROUND(IF(B3762&gt;0.045,(0.045*0.5),(0.5)*B3762),7)))</f>
        <v>#REF!</v>
      </c>
      <c r="D3762" s="661" t="e">
        <f aca="false">IF(A3762="","",+B3762-C3762)</f>
        <v>#REF!</v>
      </c>
      <c r="E3762" s="662" t="e">
        <f aca="false">IF(A3762="","",IF(F3761="","",+E3761-F3761))</f>
        <v>#REF!</v>
      </c>
      <c r="F3762" s="662" t="e">
        <f aca="false">IF(A3762="","",IF(J3762="","",+J3762-H3762))</f>
        <v>#REF!</v>
      </c>
      <c r="G3762" s="662" t="e">
        <f aca="false">IF(A3762="","",IF(E3762="","",ROUND(+E3762*((1+B3762)^(1/12)-1),2)))</f>
        <v>#REF!</v>
      </c>
      <c r="H3762" s="662" t="e">
        <f aca="false">IF(A3762="","",IF(E3762="","",ROUND(+E3762*((1+D3762)^(1/12)-1),2)))</f>
        <v>#REF!</v>
      </c>
      <c r="I3762" s="662" t="e">
        <f aca="false">IF(A3762="","",+G3762-H3762)</f>
        <v>#REF!</v>
      </c>
      <c r="J3762" s="662" t="e">
        <f aca="false">IF(A3762="","",IF(#REF!="","",PMT((1+D3762)^(1/12)-1,(#REF!*12)-A3762+1,-E3762)))</f>
        <v>#REF!</v>
      </c>
    </row>
    <row r="3763" customFormat="false" ht="14.25" hidden="false" customHeight="false" outlineLevel="0" collapsed="false">
      <c r="A3763" s="660" t="e">
        <f aca="false">IF(A3762="","",IF(A3762=#REF!*12,"",+A3762+1))</f>
        <v>#REF!</v>
      </c>
      <c r="B3763" s="661" t="e">
        <f aca="false">IF(A3763="","",+B3762)</f>
        <v>#REF!</v>
      </c>
      <c r="C3763" s="661" t="e">
        <f aca="false">IF(A3763="","",IF(#REF!+'Plano Prestação Mensal Proposta'!A3763&gt;120,0,ROUND(IF(B3763&gt;0.045,(0.045*0.5),(0.5)*B3763),7)))</f>
        <v>#REF!</v>
      </c>
      <c r="D3763" s="661" t="e">
        <f aca="false">IF(A3763="","",+B3763-C3763)</f>
        <v>#REF!</v>
      </c>
      <c r="E3763" s="662" t="e">
        <f aca="false">IF(A3763="","",IF(F3762="","",+E3762-F3762))</f>
        <v>#REF!</v>
      </c>
      <c r="F3763" s="662" t="e">
        <f aca="false">IF(A3763="","",IF(J3763="","",+J3763-H3763))</f>
        <v>#REF!</v>
      </c>
      <c r="G3763" s="662" t="e">
        <f aca="false">IF(A3763="","",IF(E3763="","",ROUND(+E3763*((1+B3763)^(1/12)-1),2)))</f>
        <v>#REF!</v>
      </c>
      <c r="H3763" s="662" t="e">
        <f aca="false">IF(A3763="","",IF(E3763="","",ROUND(+E3763*((1+D3763)^(1/12)-1),2)))</f>
        <v>#REF!</v>
      </c>
      <c r="I3763" s="662" t="e">
        <f aca="false">IF(A3763="","",+G3763-H3763)</f>
        <v>#REF!</v>
      </c>
      <c r="J3763" s="662" t="e">
        <f aca="false">IF(A3763="","",IF(#REF!="","",PMT((1+D3763)^(1/12)-1,(#REF!*12)-A3763+1,-E3763)))</f>
        <v>#REF!</v>
      </c>
    </row>
    <row r="3764" customFormat="false" ht="14.25" hidden="false" customHeight="false" outlineLevel="0" collapsed="false">
      <c r="A3764" s="660" t="e">
        <f aca="false">IF(A3763="","",IF(A3763=#REF!*12,"",+A3763+1))</f>
        <v>#REF!</v>
      </c>
      <c r="B3764" s="661" t="e">
        <f aca="false">IF(A3764="","",+B3763)</f>
        <v>#REF!</v>
      </c>
      <c r="C3764" s="661" t="e">
        <f aca="false">IF(A3764="","",IF(#REF!+'Plano Prestação Mensal Proposta'!A3764&gt;120,0,ROUND(IF(B3764&gt;0.045,(0.045*0.5),(0.5)*B3764),7)))</f>
        <v>#REF!</v>
      </c>
      <c r="D3764" s="661" t="e">
        <f aca="false">IF(A3764="","",+B3764-C3764)</f>
        <v>#REF!</v>
      </c>
      <c r="E3764" s="662" t="e">
        <f aca="false">IF(A3764="","",IF(F3763="","",+E3763-F3763))</f>
        <v>#REF!</v>
      </c>
      <c r="F3764" s="662" t="e">
        <f aca="false">IF(A3764="","",IF(J3764="","",+J3764-H3764))</f>
        <v>#REF!</v>
      </c>
      <c r="G3764" s="662" t="e">
        <f aca="false">IF(A3764="","",IF(E3764="","",ROUND(+E3764*((1+B3764)^(1/12)-1),2)))</f>
        <v>#REF!</v>
      </c>
      <c r="H3764" s="662" t="e">
        <f aca="false">IF(A3764="","",IF(E3764="","",ROUND(+E3764*((1+D3764)^(1/12)-1),2)))</f>
        <v>#REF!</v>
      </c>
      <c r="I3764" s="662" t="e">
        <f aca="false">IF(A3764="","",+G3764-H3764)</f>
        <v>#REF!</v>
      </c>
      <c r="J3764" s="662" t="e">
        <f aca="false">IF(A3764="","",IF(#REF!="","",PMT((1+D3764)^(1/12)-1,(#REF!*12)-A3764+1,-E3764)))</f>
        <v>#REF!</v>
      </c>
    </row>
    <row r="3765" customFormat="false" ht="14.25" hidden="false" customHeight="false" outlineLevel="0" collapsed="false">
      <c r="A3765" s="660" t="e">
        <f aca="false">IF(A3764="","",IF(A3764=#REF!*12,"",+A3764+1))</f>
        <v>#REF!</v>
      </c>
      <c r="B3765" s="661" t="e">
        <f aca="false">IF(A3765="","",+B3764)</f>
        <v>#REF!</v>
      </c>
      <c r="C3765" s="661" t="e">
        <f aca="false">IF(A3765="","",IF(#REF!+'Plano Prestação Mensal Proposta'!A3765&gt;120,0,ROUND(IF(B3765&gt;0.045,(0.045*0.5),(0.5)*B3765),7)))</f>
        <v>#REF!</v>
      </c>
      <c r="D3765" s="661" t="e">
        <f aca="false">IF(A3765="","",+B3765-C3765)</f>
        <v>#REF!</v>
      </c>
      <c r="E3765" s="662" t="e">
        <f aca="false">IF(A3765="","",IF(F3764="","",+E3764-F3764))</f>
        <v>#REF!</v>
      </c>
      <c r="F3765" s="662" t="e">
        <f aca="false">IF(A3765="","",IF(J3765="","",+J3765-H3765))</f>
        <v>#REF!</v>
      </c>
      <c r="G3765" s="662" t="e">
        <f aca="false">IF(A3765="","",IF(E3765="","",ROUND(+E3765*((1+B3765)^(1/12)-1),2)))</f>
        <v>#REF!</v>
      </c>
      <c r="H3765" s="662" t="e">
        <f aca="false">IF(A3765="","",IF(E3765="","",ROUND(+E3765*((1+D3765)^(1/12)-1),2)))</f>
        <v>#REF!</v>
      </c>
      <c r="I3765" s="662" t="e">
        <f aca="false">IF(A3765="","",+G3765-H3765)</f>
        <v>#REF!</v>
      </c>
      <c r="J3765" s="662" t="e">
        <f aca="false">IF(A3765="","",IF(#REF!="","",PMT((1+D3765)^(1/12)-1,(#REF!*12)-A3765+1,-E3765)))</f>
        <v>#REF!</v>
      </c>
    </row>
    <row r="3766" customFormat="false" ht="14.25" hidden="false" customHeight="false" outlineLevel="0" collapsed="false">
      <c r="A3766" s="660" t="e">
        <f aca="false">IF(A3765="","",IF(A3765=#REF!*12,"",+A3765+1))</f>
        <v>#REF!</v>
      </c>
      <c r="B3766" s="661" t="e">
        <f aca="false">IF(A3766="","",+B3765)</f>
        <v>#REF!</v>
      </c>
      <c r="C3766" s="661" t="e">
        <f aca="false">IF(A3766="","",IF(#REF!+'Plano Prestação Mensal Proposta'!A3766&gt;120,0,ROUND(IF(B3766&gt;0.045,(0.045*0.5),(0.5)*B3766),7)))</f>
        <v>#REF!</v>
      </c>
      <c r="D3766" s="661" t="e">
        <f aca="false">IF(A3766="","",+B3766-C3766)</f>
        <v>#REF!</v>
      </c>
      <c r="E3766" s="662" t="e">
        <f aca="false">IF(A3766="","",IF(F3765="","",+E3765-F3765))</f>
        <v>#REF!</v>
      </c>
      <c r="F3766" s="662" t="e">
        <f aca="false">IF(A3766="","",IF(J3766="","",+J3766-H3766))</f>
        <v>#REF!</v>
      </c>
      <c r="G3766" s="662" t="e">
        <f aca="false">IF(A3766="","",IF(E3766="","",ROUND(+E3766*((1+B3766)^(1/12)-1),2)))</f>
        <v>#REF!</v>
      </c>
      <c r="H3766" s="662" t="e">
        <f aca="false">IF(A3766="","",IF(E3766="","",ROUND(+E3766*((1+D3766)^(1/12)-1),2)))</f>
        <v>#REF!</v>
      </c>
      <c r="I3766" s="662" t="e">
        <f aca="false">IF(A3766="","",+G3766-H3766)</f>
        <v>#REF!</v>
      </c>
      <c r="J3766" s="662" t="e">
        <f aca="false">IF(A3766="","",IF(#REF!="","",PMT((1+D3766)^(1/12)-1,(#REF!*12)-A3766+1,-E3766)))</f>
        <v>#REF!</v>
      </c>
    </row>
    <row r="3767" customFormat="false" ht="14.25" hidden="false" customHeight="false" outlineLevel="0" collapsed="false">
      <c r="A3767" s="660" t="e">
        <f aca="false">IF(A3766="","",IF(A3766=#REF!*12,"",+A3766+1))</f>
        <v>#REF!</v>
      </c>
      <c r="B3767" s="661" t="e">
        <f aca="false">IF(A3767="","",+B3766)</f>
        <v>#REF!</v>
      </c>
      <c r="C3767" s="661" t="e">
        <f aca="false">IF(A3767="","",IF(#REF!+'Plano Prestação Mensal Proposta'!A3767&gt;120,0,ROUND(IF(B3767&gt;0.045,(0.045*0.5),(0.5)*B3767),7)))</f>
        <v>#REF!</v>
      </c>
      <c r="D3767" s="661" t="e">
        <f aca="false">IF(A3767="","",+B3767-C3767)</f>
        <v>#REF!</v>
      </c>
      <c r="E3767" s="662" t="e">
        <f aca="false">IF(A3767="","",IF(F3766="","",+E3766-F3766))</f>
        <v>#REF!</v>
      </c>
      <c r="F3767" s="662" t="e">
        <f aca="false">IF(A3767="","",IF(J3767="","",+J3767-H3767))</f>
        <v>#REF!</v>
      </c>
      <c r="G3767" s="662" t="e">
        <f aca="false">IF(A3767="","",IF(E3767="","",ROUND(+E3767*((1+B3767)^(1/12)-1),2)))</f>
        <v>#REF!</v>
      </c>
      <c r="H3767" s="662" t="e">
        <f aca="false">IF(A3767="","",IF(E3767="","",ROUND(+E3767*((1+D3767)^(1/12)-1),2)))</f>
        <v>#REF!</v>
      </c>
      <c r="I3767" s="662" t="e">
        <f aca="false">IF(A3767="","",+G3767-H3767)</f>
        <v>#REF!</v>
      </c>
      <c r="J3767" s="662" t="e">
        <f aca="false">IF(A3767="","",IF(#REF!="","",PMT((1+D3767)^(1/12)-1,(#REF!*12)-A3767+1,-E3767)))</f>
        <v>#REF!</v>
      </c>
    </row>
    <row r="3768" customFormat="false" ht="14.25" hidden="false" customHeight="false" outlineLevel="0" collapsed="false">
      <c r="A3768" s="660" t="e">
        <f aca="false">IF(A3767="","",IF(A3767=#REF!*12,"",+A3767+1))</f>
        <v>#REF!</v>
      </c>
      <c r="B3768" s="661" t="e">
        <f aca="false">IF(A3768="","",+B3767)</f>
        <v>#REF!</v>
      </c>
      <c r="C3768" s="661" t="e">
        <f aca="false">IF(A3768="","",IF(#REF!+'Plano Prestação Mensal Proposta'!A3768&gt;120,0,ROUND(IF(B3768&gt;0.045,(0.045*0.5),(0.5)*B3768),7)))</f>
        <v>#REF!</v>
      </c>
      <c r="D3768" s="661" t="e">
        <f aca="false">IF(A3768="","",+B3768-C3768)</f>
        <v>#REF!</v>
      </c>
      <c r="E3768" s="662" t="e">
        <f aca="false">IF(A3768="","",IF(F3767="","",+E3767-F3767))</f>
        <v>#REF!</v>
      </c>
      <c r="F3768" s="662" t="e">
        <f aca="false">IF(A3768="","",IF(J3768="","",+J3768-H3768))</f>
        <v>#REF!</v>
      </c>
      <c r="G3768" s="662" t="e">
        <f aca="false">IF(A3768="","",IF(E3768="","",ROUND(+E3768*((1+B3768)^(1/12)-1),2)))</f>
        <v>#REF!</v>
      </c>
      <c r="H3768" s="662" t="e">
        <f aca="false">IF(A3768="","",IF(E3768="","",ROUND(+E3768*((1+D3768)^(1/12)-1),2)))</f>
        <v>#REF!</v>
      </c>
      <c r="I3768" s="662" t="e">
        <f aca="false">IF(A3768="","",+G3768-H3768)</f>
        <v>#REF!</v>
      </c>
      <c r="J3768" s="662" t="e">
        <f aca="false">IF(A3768="","",IF(#REF!="","",PMT((1+D3768)^(1/12)-1,(#REF!*12)-A3768+1,-E3768)))</f>
        <v>#REF!</v>
      </c>
    </row>
    <row r="3769" customFormat="false" ht="14.25" hidden="false" customHeight="false" outlineLevel="0" collapsed="false">
      <c r="A3769" s="660" t="e">
        <f aca="false">IF(A3768="","",IF(A3768=#REF!*12,"",+A3768+1))</f>
        <v>#REF!</v>
      </c>
      <c r="B3769" s="661" t="e">
        <f aca="false">IF(A3769="","",+B3768)</f>
        <v>#REF!</v>
      </c>
      <c r="C3769" s="661" t="e">
        <f aca="false">IF(A3769="","",IF(#REF!+'Plano Prestação Mensal Proposta'!A3769&gt;120,0,ROUND(IF(B3769&gt;0.045,(0.045*0.5),(0.5)*B3769),7)))</f>
        <v>#REF!</v>
      </c>
      <c r="D3769" s="661" t="e">
        <f aca="false">IF(A3769="","",+B3769-C3769)</f>
        <v>#REF!</v>
      </c>
      <c r="E3769" s="662" t="e">
        <f aca="false">IF(A3769="","",IF(F3768="","",+E3768-F3768))</f>
        <v>#REF!</v>
      </c>
      <c r="F3769" s="662" t="e">
        <f aca="false">IF(A3769="","",IF(J3769="","",+J3769-H3769))</f>
        <v>#REF!</v>
      </c>
      <c r="G3769" s="662" t="e">
        <f aca="false">IF(A3769="","",IF(E3769="","",ROUND(+E3769*((1+B3769)^(1/12)-1),2)))</f>
        <v>#REF!</v>
      </c>
      <c r="H3769" s="662" t="e">
        <f aca="false">IF(A3769="","",IF(E3769="","",ROUND(+E3769*((1+D3769)^(1/12)-1),2)))</f>
        <v>#REF!</v>
      </c>
      <c r="I3769" s="662" t="e">
        <f aca="false">IF(A3769="","",+G3769-H3769)</f>
        <v>#REF!</v>
      </c>
      <c r="J3769" s="662" t="e">
        <f aca="false">IF(A3769="","",IF(#REF!="","",PMT((1+D3769)^(1/12)-1,(#REF!*12)-A3769+1,-E3769)))</f>
        <v>#REF!</v>
      </c>
    </row>
    <row r="3770" customFormat="false" ht="14.25" hidden="false" customHeight="false" outlineLevel="0" collapsed="false">
      <c r="A3770" s="660" t="e">
        <f aca="false">IF(A3769="","",IF(A3769=#REF!*12,"",+A3769+1))</f>
        <v>#REF!</v>
      </c>
      <c r="B3770" s="661" t="e">
        <f aca="false">IF(A3770="","",+B3769)</f>
        <v>#REF!</v>
      </c>
      <c r="C3770" s="661" t="e">
        <f aca="false">IF(A3770="","",IF(#REF!+'Plano Prestação Mensal Proposta'!A3770&gt;120,0,ROUND(IF(B3770&gt;0.045,(0.045*0.5),(0.5)*B3770),7)))</f>
        <v>#REF!</v>
      </c>
      <c r="D3770" s="661" t="e">
        <f aca="false">IF(A3770="","",+B3770-C3770)</f>
        <v>#REF!</v>
      </c>
      <c r="E3770" s="662" t="e">
        <f aca="false">IF(A3770="","",IF(F3769="","",+E3769-F3769))</f>
        <v>#REF!</v>
      </c>
      <c r="F3770" s="662" t="e">
        <f aca="false">IF(A3770="","",IF(J3770="","",+J3770-H3770))</f>
        <v>#REF!</v>
      </c>
      <c r="G3770" s="662" t="e">
        <f aca="false">IF(A3770="","",IF(E3770="","",ROUND(+E3770*((1+B3770)^(1/12)-1),2)))</f>
        <v>#REF!</v>
      </c>
      <c r="H3770" s="662" t="e">
        <f aca="false">IF(A3770="","",IF(E3770="","",ROUND(+E3770*((1+D3770)^(1/12)-1),2)))</f>
        <v>#REF!</v>
      </c>
      <c r="I3770" s="662" t="e">
        <f aca="false">IF(A3770="","",+G3770-H3770)</f>
        <v>#REF!</v>
      </c>
      <c r="J3770" s="662" t="e">
        <f aca="false">IF(A3770="","",IF(#REF!="","",PMT((1+D3770)^(1/12)-1,(#REF!*12)-A3770+1,-E3770)))</f>
        <v>#REF!</v>
      </c>
    </row>
    <row r="3771" customFormat="false" ht="14.25" hidden="false" customHeight="false" outlineLevel="0" collapsed="false">
      <c r="A3771" s="660" t="e">
        <f aca="false">IF(A3770="","",IF(A3770=#REF!*12,"",+A3770+1))</f>
        <v>#REF!</v>
      </c>
      <c r="B3771" s="661" t="e">
        <f aca="false">IF(A3771="","",+B3770)</f>
        <v>#REF!</v>
      </c>
      <c r="C3771" s="661" t="e">
        <f aca="false">IF(A3771="","",IF(#REF!+'Plano Prestação Mensal Proposta'!A3771&gt;120,0,ROUND(IF(B3771&gt;0.045,(0.045*0.5),(0.5)*B3771),7)))</f>
        <v>#REF!</v>
      </c>
      <c r="D3771" s="661" t="e">
        <f aca="false">IF(A3771="","",+B3771-C3771)</f>
        <v>#REF!</v>
      </c>
      <c r="E3771" s="662" t="e">
        <f aca="false">IF(A3771="","",IF(F3770="","",+E3770-F3770))</f>
        <v>#REF!</v>
      </c>
      <c r="F3771" s="662" t="e">
        <f aca="false">IF(A3771="","",IF(J3771="","",+J3771-H3771))</f>
        <v>#REF!</v>
      </c>
      <c r="G3771" s="662" t="e">
        <f aca="false">IF(A3771="","",IF(E3771="","",ROUND(+E3771*((1+B3771)^(1/12)-1),2)))</f>
        <v>#REF!</v>
      </c>
      <c r="H3771" s="662" t="e">
        <f aca="false">IF(A3771="","",IF(E3771="","",ROUND(+E3771*((1+D3771)^(1/12)-1),2)))</f>
        <v>#REF!</v>
      </c>
      <c r="I3771" s="662" t="e">
        <f aca="false">IF(A3771="","",+G3771-H3771)</f>
        <v>#REF!</v>
      </c>
      <c r="J3771" s="662" t="e">
        <f aca="false">IF(A3771="","",IF(#REF!="","",PMT((1+D3771)^(1/12)-1,(#REF!*12)-A3771+1,-E3771)))</f>
        <v>#REF!</v>
      </c>
    </row>
    <row r="3772" customFormat="false" ht="14.25" hidden="false" customHeight="false" outlineLevel="0" collapsed="false">
      <c r="A3772" s="660" t="e">
        <f aca="false">IF(A3771="","",IF(A3771=#REF!*12,"",+A3771+1))</f>
        <v>#REF!</v>
      </c>
      <c r="B3772" s="661" t="e">
        <f aca="false">IF(A3772="","",+B3771)</f>
        <v>#REF!</v>
      </c>
      <c r="C3772" s="661" t="e">
        <f aca="false">IF(A3772="","",IF(#REF!+'Plano Prestação Mensal Proposta'!A3772&gt;120,0,ROUND(IF(B3772&gt;0.045,(0.045*0.5),(0.5)*B3772),7)))</f>
        <v>#REF!</v>
      </c>
      <c r="D3772" s="661" t="e">
        <f aca="false">IF(A3772="","",+B3772-C3772)</f>
        <v>#REF!</v>
      </c>
      <c r="E3772" s="662" t="e">
        <f aca="false">IF(A3772="","",IF(F3771="","",+E3771-F3771))</f>
        <v>#REF!</v>
      </c>
      <c r="F3772" s="662" t="e">
        <f aca="false">IF(A3772="","",IF(J3772="","",+J3772-H3772))</f>
        <v>#REF!</v>
      </c>
      <c r="G3772" s="662" t="e">
        <f aca="false">IF(A3772="","",IF(E3772="","",ROUND(+E3772*((1+B3772)^(1/12)-1),2)))</f>
        <v>#REF!</v>
      </c>
      <c r="H3772" s="662" t="e">
        <f aca="false">IF(A3772="","",IF(E3772="","",ROUND(+E3772*((1+D3772)^(1/12)-1),2)))</f>
        <v>#REF!</v>
      </c>
      <c r="I3772" s="662" t="e">
        <f aca="false">IF(A3772="","",+G3772-H3772)</f>
        <v>#REF!</v>
      </c>
      <c r="J3772" s="662" t="e">
        <f aca="false">IF(A3772="","",IF(#REF!="","",PMT((1+D3772)^(1/12)-1,(#REF!*12)-A3772+1,-E3772)))</f>
        <v>#REF!</v>
      </c>
    </row>
    <row r="3773" customFormat="false" ht="14.25" hidden="false" customHeight="false" outlineLevel="0" collapsed="false">
      <c r="A3773" s="660" t="e">
        <f aca="false">IF(A3772="","",IF(A3772=#REF!*12,"",+A3772+1))</f>
        <v>#REF!</v>
      </c>
      <c r="B3773" s="661" t="e">
        <f aca="false">IF(A3773="","",+B3772)</f>
        <v>#REF!</v>
      </c>
      <c r="C3773" s="661" t="e">
        <f aca="false">IF(A3773="","",IF(#REF!+'Plano Prestação Mensal Proposta'!A3773&gt;120,0,ROUND(IF(B3773&gt;0.045,(0.045*0.5),(0.5)*B3773),7)))</f>
        <v>#REF!</v>
      </c>
      <c r="D3773" s="661" t="e">
        <f aca="false">IF(A3773="","",+B3773-C3773)</f>
        <v>#REF!</v>
      </c>
      <c r="E3773" s="662" t="e">
        <f aca="false">IF(A3773="","",IF(F3772="","",+E3772-F3772))</f>
        <v>#REF!</v>
      </c>
      <c r="F3773" s="662" t="e">
        <f aca="false">IF(A3773="","",IF(J3773="","",+J3773-H3773))</f>
        <v>#REF!</v>
      </c>
      <c r="G3773" s="662" t="e">
        <f aca="false">IF(A3773="","",IF(E3773="","",ROUND(+E3773*((1+B3773)^(1/12)-1),2)))</f>
        <v>#REF!</v>
      </c>
      <c r="H3773" s="662" t="e">
        <f aca="false">IF(A3773="","",IF(E3773="","",ROUND(+E3773*((1+D3773)^(1/12)-1),2)))</f>
        <v>#REF!</v>
      </c>
      <c r="I3773" s="662" t="e">
        <f aca="false">IF(A3773="","",+G3773-H3773)</f>
        <v>#REF!</v>
      </c>
      <c r="J3773" s="662" t="e">
        <f aca="false">IF(A3773="","",IF(#REF!="","",PMT((1+D3773)^(1/12)-1,(#REF!*12)-A3773+1,-E3773)))</f>
        <v>#REF!</v>
      </c>
    </row>
    <row r="3774" customFormat="false" ht="14.25" hidden="false" customHeight="false" outlineLevel="0" collapsed="false">
      <c r="A3774" s="660" t="e">
        <f aca="false">IF(A3773="","",IF(A3773=#REF!*12,"",+A3773+1))</f>
        <v>#REF!</v>
      </c>
      <c r="B3774" s="661" t="e">
        <f aca="false">IF(A3774="","",+B3773)</f>
        <v>#REF!</v>
      </c>
      <c r="C3774" s="661" t="e">
        <f aca="false">IF(A3774="","",IF(#REF!+'Plano Prestação Mensal Proposta'!A3774&gt;120,0,ROUND(IF(B3774&gt;0.045,(0.045*0.5),(0.5)*B3774),7)))</f>
        <v>#REF!</v>
      </c>
      <c r="D3774" s="661" t="e">
        <f aca="false">IF(A3774="","",+B3774-C3774)</f>
        <v>#REF!</v>
      </c>
      <c r="E3774" s="662" t="e">
        <f aca="false">IF(A3774="","",IF(F3773="","",+E3773-F3773))</f>
        <v>#REF!</v>
      </c>
      <c r="F3774" s="662" t="e">
        <f aca="false">IF(A3774="","",IF(J3774="","",+J3774-H3774))</f>
        <v>#REF!</v>
      </c>
      <c r="G3774" s="662" t="e">
        <f aca="false">IF(A3774="","",IF(E3774="","",ROUND(+E3774*((1+B3774)^(1/12)-1),2)))</f>
        <v>#REF!</v>
      </c>
      <c r="H3774" s="662" t="e">
        <f aca="false">IF(A3774="","",IF(E3774="","",ROUND(+E3774*((1+D3774)^(1/12)-1),2)))</f>
        <v>#REF!</v>
      </c>
      <c r="I3774" s="662" t="e">
        <f aca="false">IF(A3774="","",+G3774-H3774)</f>
        <v>#REF!</v>
      </c>
      <c r="J3774" s="662" t="e">
        <f aca="false">IF(A3774="","",IF(#REF!="","",PMT((1+D3774)^(1/12)-1,(#REF!*12)-A3774+1,-E3774)))</f>
        <v>#REF!</v>
      </c>
    </row>
    <row r="3775" customFormat="false" ht="14.25" hidden="false" customHeight="false" outlineLevel="0" collapsed="false">
      <c r="A3775" s="660" t="e">
        <f aca="false">IF(A3774="","",IF(A3774=#REF!*12,"",+A3774+1))</f>
        <v>#REF!</v>
      </c>
      <c r="B3775" s="661" t="e">
        <f aca="false">IF(A3775="","",+B3774)</f>
        <v>#REF!</v>
      </c>
      <c r="C3775" s="661" t="e">
        <f aca="false">IF(A3775="","",IF(#REF!+'Plano Prestação Mensal Proposta'!A3775&gt;120,0,ROUND(IF(B3775&gt;0.045,(0.045*0.5),(0.5)*B3775),7)))</f>
        <v>#REF!</v>
      </c>
      <c r="D3775" s="661" t="e">
        <f aca="false">IF(A3775="","",+B3775-C3775)</f>
        <v>#REF!</v>
      </c>
      <c r="E3775" s="662" t="e">
        <f aca="false">IF(A3775="","",IF(F3774="","",+E3774-F3774))</f>
        <v>#REF!</v>
      </c>
      <c r="F3775" s="662" t="e">
        <f aca="false">IF(A3775="","",IF(J3775="","",+J3775-H3775))</f>
        <v>#REF!</v>
      </c>
      <c r="G3775" s="662" t="e">
        <f aca="false">IF(A3775="","",IF(E3775="","",ROUND(+E3775*((1+B3775)^(1/12)-1),2)))</f>
        <v>#REF!</v>
      </c>
      <c r="H3775" s="662" t="e">
        <f aca="false">IF(A3775="","",IF(E3775="","",ROUND(+E3775*((1+D3775)^(1/12)-1),2)))</f>
        <v>#REF!</v>
      </c>
      <c r="I3775" s="662" t="e">
        <f aca="false">IF(A3775="","",+G3775-H3775)</f>
        <v>#REF!</v>
      </c>
      <c r="J3775" s="662" t="e">
        <f aca="false">IF(A3775="","",IF(#REF!="","",PMT((1+D3775)^(1/12)-1,(#REF!*12)-A3775+1,-E3775)))</f>
        <v>#REF!</v>
      </c>
    </row>
    <row r="3776" customFormat="false" ht="14.25" hidden="false" customHeight="false" outlineLevel="0" collapsed="false">
      <c r="A3776" s="660" t="e">
        <f aca="false">IF(A3775="","",IF(A3775=#REF!*12,"",+A3775+1))</f>
        <v>#REF!</v>
      </c>
      <c r="B3776" s="661" t="e">
        <f aca="false">IF(A3776="","",+B3775)</f>
        <v>#REF!</v>
      </c>
      <c r="C3776" s="661" t="e">
        <f aca="false">IF(A3776="","",IF(#REF!+'Plano Prestação Mensal Proposta'!A3776&gt;120,0,ROUND(IF(B3776&gt;0.045,(0.045*0.5),(0.5)*B3776),7)))</f>
        <v>#REF!</v>
      </c>
      <c r="D3776" s="661" t="e">
        <f aca="false">IF(A3776="","",+B3776-C3776)</f>
        <v>#REF!</v>
      </c>
      <c r="E3776" s="662" t="e">
        <f aca="false">IF(A3776="","",IF(F3775="","",+E3775-F3775))</f>
        <v>#REF!</v>
      </c>
      <c r="F3776" s="662" t="e">
        <f aca="false">IF(A3776="","",IF(J3776="","",+J3776-H3776))</f>
        <v>#REF!</v>
      </c>
      <c r="G3776" s="662" t="e">
        <f aca="false">IF(A3776="","",IF(E3776="","",ROUND(+E3776*((1+B3776)^(1/12)-1),2)))</f>
        <v>#REF!</v>
      </c>
      <c r="H3776" s="662" t="e">
        <f aca="false">IF(A3776="","",IF(E3776="","",ROUND(+E3776*((1+D3776)^(1/12)-1),2)))</f>
        <v>#REF!</v>
      </c>
      <c r="I3776" s="662" t="e">
        <f aca="false">IF(A3776="","",+G3776-H3776)</f>
        <v>#REF!</v>
      </c>
      <c r="J3776" s="662" t="e">
        <f aca="false">IF(A3776="","",IF(#REF!="","",PMT((1+D3776)^(1/12)-1,(#REF!*12)-A3776+1,-E3776)))</f>
        <v>#REF!</v>
      </c>
    </row>
    <row r="3777" customFormat="false" ht="14.25" hidden="false" customHeight="false" outlineLevel="0" collapsed="false">
      <c r="A3777" s="660" t="e">
        <f aca="false">IF(A3776="","",IF(A3776=#REF!*12,"",+A3776+1))</f>
        <v>#REF!</v>
      </c>
      <c r="B3777" s="661" t="e">
        <f aca="false">IF(A3777="","",+B3776)</f>
        <v>#REF!</v>
      </c>
      <c r="C3777" s="661" t="e">
        <f aca="false">IF(A3777="","",IF(#REF!+'Plano Prestação Mensal Proposta'!A3777&gt;120,0,ROUND(IF(B3777&gt;0.045,(0.045*0.5),(0.5)*B3777),7)))</f>
        <v>#REF!</v>
      </c>
      <c r="D3777" s="661" t="e">
        <f aca="false">IF(A3777="","",+B3777-C3777)</f>
        <v>#REF!</v>
      </c>
      <c r="E3777" s="662" t="e">
        <f aca="false">IF(A3777="","",IF(F3776="","",+E3776-F3776))</f>
        <v>#REF!</v>
      </c>
      <c r="F3777" s="662" t="e">
        <f aca="false">IF(A3777="","",IF(J3777="","",+J3777-H3777))</f>
        <v>#REF!</v>
      </c>
      <c r="G3777" s="662" t="e">
        <f aca="false">IF(A3777="","",IF(E3777="","",ROUND(+E3777*((1+B3777)^(1/12)-1),2)))</f>
        <v>#REF!</v>
      </c>
      <c r="H3777" s="662" t="e">
        <f aca="false">IF(A3777="","",IF(E3777="","",ROUND(+E3777*((1+D3777)^(1/12)-1),2)))</f>
        <v>#REF!</v>
      </c>
      <c r="I3777" s="662" t="e">
        <f aca="false">IF(A3777="","",+G3777-H3777)</f>
        <v>#REF!</v>
      </c>
      <c r="J3777" s="662" t="e">
        <f aca="false">IF(A3777="","",IF(#REF!="","",PMT((1+D3777)^(1/12)-1,(#REF!*12)-A3777+1,-E3777)))</f>
        <v>#REF!</v>
      </c>
    </row>
    <row r="3778" customFormat="false" ht="14.25" hidden="false" customHeight="false" outlineLevel="0" collapsed="false">
      <c r="A3778" s="660" t="e">
        <f aca="false">IF(A3777="","",IF(A3777=#REF!*12,"",+A3777+1))</f>
        <v>#REF!</v>
      </c>
      <c r="B3778" s="661" t="e">
        <f aca="false">IF(A3778="","",+B3777)</f>
        <v>#REF!</v>
      </c>
      <c r="C3778" s="661" t="e">
        <f aca="false">IF(A3778="","",IF(#REF!+'Plano Prestação Mensal Proposta'!A3778&gt;120,0,ROUND(IF(B3778&gt;0.045,(0.045*0.5),(0.5)*B3778),7)))</f>
        <v>#REF!</v>
      </c>
      <c r="D3778" s="661" t="e">
        <f aca="false">IF(A3778="","",+B3778-C3778)</f>
        <v>#REF!</v>
      </c>
      <c r="E3778" s="662" t="e">
        <f aca="false">IF(A3778="","",IF(F3777="","",+E3777-F3777))</f>
        <v>#REF!</v>
      </c>
      <c r="F3778" s="662" t="e">
        <f aca="false">IF(A3778="","",IF(J3778="","",+J3778-H3778))</f>
        <v>#REF!</v>
      </c>
      <c r="G3778" s="662" t="e">
        <f aca="false">IF(A3778="","",IF(E3778="","",ROUND(+E3778*((1+B3778)^(1/12)-1),2)))</f>
        <v>#REF!</v>
      </c>
      <c r="H3778" s="662" t="e">
        <f aca="false">IF(A3778="","",IF(E3778="","",ROUND(+E3778*((1+D3778)^(1/12)-1),2)))</f>
        <v>#REF!</v>
      </c>
      <c r="I3778" s="662" t="e">
        <f aca="false">IF(A3778="","",+G3778-H3778)</f>
        <v>#REF!</v>
      </c>
      <c r="J3778" s="662" t="e">
        <f aca="false">IF(A3778="","",IF(#REF!="","",PMT((1+D3778)^(1/12)-1,(#REF!*12)-A3778+1,-E3778)))</f>
        <v>#REF!</v>
      </c>
    </row>
    <row r="3779" customFormat="false" ht="14.25" hidden="false" customHeight="false" outlineLevel="0" collapsed="false">
      <c r="A3779" s="660" t="e">
        <f aca="false">IF(A3778="","",IF(A3778=#REF!*12,"",+A3778+1))</f>
        <v>#REF!</v>
      </c>
      <c r="B3779" s="661" t="e">
        <f aca="false">IF(A3779="","",+B3778)</f>
        <v>#REF!</v>
      </c>
      <c r="C3779" s="661" t="e">
        <f aca="false">IF(A3779="","",IF(#REF!+'Plano Prestação Mensal Proposta'!A3779&gt;120,0,ROUND(IF(B3779&gt;0.045,(0.045*0.5),(0.5)*B3779),7)))</f>
        <v>#REF!</v>
      </c>
      <c r="D3779" s="661" t="e">
        <f aca="false">IF(A3779="","",+B3779-C3779)</f>
        <v>#REF!</v>
      </c>
      <c r="E3779" s="662" t="e">
        <f aca="false">IF(A3779="","",IF(F3778="","",+E3778-F3778))</f>
        <v>#REF!</v>
      </c>
      <c r="F3779" s="662" t="e">
        <f aca="false">IF(A3779="","",IF(J3779="","",+J3779-H3779))</f>
        <v>#REF!</v>
      </c>
      <c r="G3779" s="662" t="e">
        <f aca="false">IF(A3779="","",IF(E3779="","",ROUND(+E3779*((1+B3779)^(1/12)-1),2)))</f>
        <v>#REF!</v>
      </c>
      <c r="H3779" s="662" t="e">
        <f aca="false">IF(A3779="","",IF(E3779="","",ROUND(+E3779*((1+D3779)^(1/12)-1),2)))</f>
        <v>#REF!</v>
      </c>
      <c r="I3779" s="662" t="e">
        <f aca="false">IF(A3779="","",+G3779-H3779)</f>
        <v>#REF!</v>
      </c>
      <c r="J3779" s="662" t="e">
        <f aca="false">IF(A3779="","",IF(#REF!="","",PMT((1+D3779)^(1/12)-1,(#REF!*12)-A3779+1,-E3779)))</f>
        <v>#REF!</v>
      </c>
    </row>
    <row r="3780" customFormat="false" ht="14.25" hidden="false" customHeight="false" outlineLevel="0" collapsed="false">
      <c r="A3780" s="660" t="e">
        <f aca="false">IF(A3779="","",IF(A3779=#REF!*12,"",+A3779+1))</f>
        <v>#REF!</v>
      </c>
      <c r="B3780" s="661" t="e">
        <f aca="false">IF(A3780="","",+B3779)</f>
        <v>#REF!</v>
      </c>
      <c r="C3780" s="661" t="e">
        <f aca="false">IF(A3780="","",IF(#REF!+'Plano Prestação Mensal Proposta'!A3780&gt;120,0,ROUND(IF(B3780&gt;0.045,(0.045*0.5),(0.5)*B3780),7)))</f>
        <v>#REF!</v>
      </c>
      <c r="D3780" s="661" t="e">
        <f aca="false">IF(A3780="","",+B3780-C3780)</f>
        <v>#REF!</v>
      </c>
      <c r="E3780" s="662" t="e">
        <f aca="false">IF(A3780="","",IF(F3779="","",+E3779-F3779))</f>
        <v>#REF!</v>
      </c>
      <c r="F3780" s="662" t="e">
        <f aca="false">IF(A3780="","",IF(J3780="","",+J3780-H3780))</f>
        <v>#REF!</v>
      </c>
      <c r="G3780" s="662" t="e">
        <f aca="false">IF(A3780="","",IF(E3780="","",ROUND(+E3780*((1+B3780)^(1/12)-1),2)))</f>
        <v>#REF!</v>
      </c>
      <c r="H3780" s="662" t="e">
        <f aca="false">IF(A3780="","",IF(E3780="","",ROUND(+E3780*((1+D3780)^(1/12)-1),2)))</f>
        <v>#REF!</v>
      </c>
      <c r="I3780" s="662" t="e">
        <f aca="false">IF(A3780="","",+G3780-H3780)</f>
        <v>#REF!</v>
      </c>
      <c r="J3780" s="662" t="e">
        <f aca="false">IF(A3780="","",IF(#REF!="","",PMT((1+D3780)^(1/12)-1,(#REF!*12)-A3780+1,-E3780)))</f>
        <v>#REF!</v>
      </c>
    </row>
    <row r="3781" customFormat="false" ht="14.25" hidden="false" customHeight="false" outlineLevel="0" collapsed="false">
      <c r="A3781" s="660" t="e">
        <f aca="false">IF(A3780="","",IF(A3780=#REF!*12,"",+A3780+1))</f>
        <v>#REF!</v>
      </c>
      <c r="B3781" s="661" t="e">
        <f aca="false">IF(A3781="","",+B3780)</f>
        <v>#REF!</v>
      </c>
      <c r="C3781" s="661" t="e">
        <f aca="false">IF(A3781="","",IF(#REF!+'Plano Prestação Mensal Proposta'!A3781&gt;120,0,ROUND(IF(B3781&gt;0.045,(0.045*0.5),(0.5)*B3781),7)))</f>
        <v>#REF!</v>
      </c>
      <c r="D3781" s="661" t="e">
        <f aca="false">IF(A3781="","",+B3781-C3781)</f>
        <v>#REF!</v>
      </c>
      <c r="E3781" s="662" t="e">
        <f aca="false">IF(A3781="","",IF(F3780="","",+E3780-F3780))</f>
        <v>#REF!</v>
      </c>
      <c r="F3781" s="662" t="e">
        <f aca="false">IF(A3781="","",IF(J3781="","",+J3781-H3781))</f>
        <v>#REF!</v>
      </c>
      <c r="G3781" s="662" t="e">
        <f aca="false">IF(A3781="","",IF(E3781="","",ROUND(+E3781*((1+B3781)^(1/12)-1),2)))</f>
        <v>#REF!</v>
      </c>
      <c r="H3781" s="662" t="e">
        <f aca="false">IF(A3781="","",IF(E3781="","",ROUND(+E3781*((1+D3781)^(1/12)-1),2)))</f>
        <v>#REF!</v>
      </c>
      <c r="I3781" s="662" t="e">
        <f aca="false">IF(A3781="","",+G3781-H3781)</f>
        <v>#REF!</v>
      </c>
      <c r="J3781" s="662" t="e">
        <f aca="false">IF(A3781="","",IF(#REF!="","",PMT((1+D3781)^(1/12)-1,(#REF!*12)-A3781+1,-E3781)))</f>
        <v>#REF!</v>
      </c>
    </row>
    <row r="3782" customFormat="false" ht="14.25" hidden="false" customHeight="false" outlineLevel="0" collapsed="false">
      <c r="A3782" s="660" t="e">
        <f aca="false">IF(A3781="","",IF(A3781=#REF!*12,"",+A3781+1))</f>
        <v>#REF!</v>
      </c>
      <c r="B3782" s="661" t="e">
        <f aca="false">IF(A3782="","",+B3781)</f>
        <v>#REF!</v>
      </c>
      <c r="C3782" s="661" t="e">
        <f aca="false">IF(A3782="","",IF(#REF!+'Plano Prestação Mensal Proposta'!A3782&gt;120,0,ROUND(IF(B3782&gt;0.045,(0.045*0.5),(0.5)*B3782),7)))</f>
        <v>#REF!</v>
      </c>
      <c r="D3782" s="661" t="e">
        <f aca="false">IF(A3782="","",+B3782-C3782)</f>
        <v>#REF!</v>
      </c>
      <c r="E3782" s="662" t="e">
        <f aca="false">IF(A3782="","",IF(F3781="","",+E3781-F3781))</f>
        <v>#REF!</v>
      </c>
      <c r="F3782" s="662" t="e">
        <f aca="false">IF(A3782="","",IF(J3782="","",+J3782-H3782))</f>
        <v>#REF!</v>
      </c>
      <c r="G3782" s="662" t="e">
        <f aca="false">IF(A3782="","",IF(E3782="","",ROUND(+E3782*((1+B3782)^(1/12)-1),2)))</f>
        <v>#REF!</v>
      </c>
      <c r="H3782" s="662" t="e">
        <f aca="false">IF(A3782="","",IF(E3782="","",ROUND(+E3782*((1+D3782)^(1/12)-1),2)))</f>
        <v>#REF!</v>
      </c>
      <c r="I3782" s="662" t="e">
        <f aca="false">IF(A3782="","",+G3782-H3782)</f>
        <v>#REF!</v>
      </c>
      <c r="J3782" s="662" t="e">
        <f aca="false">IF(A3782="","",IF(#REF!="","",PMT((1+D3782)^(1/12)-1,(#REF!*12)-A3782+1,-E3782)))</f>
        <v>#REF!</v>
      </c>
    </row>
    <row r="3783" customFormat="false" ht="14.25" hidden="false" customHeight="false" outlineLevel="0" collapsed="false">
      <c r="A3783" s="660" t="e">
        <f aca="false">IF(A3782="","",IF(A3782=#REF!*12,"",+A3782+1))</f>
        <v>#REF!</v>
      </c>
      <c r="B3783" s="661" t="e">
        <f aca="false">IF(A3783="","",+B3782)</f>
        <v>#REF!</v>
      </c>
      <c r="C3783" s="661" t="e">
        <f aca="false">IF(A3783="","",IF(#REF!+'Plano Prestação Mensal Proposta'!A3783&gt;120,0,ROUND(IF(B3783&gt;0.045,(0.045*0.5),(0.5)*B3783),7)))</f>
        <v>#REF!</v>
      </c>
      <c r="D3783" s="661" t="e">
        <f aca="false">IF(A3783="","",+B3783-C3783)</f>
        <v>#REF!</v>
      </c>
      <c r="E3783" s="662" t="e">
        <f aca="false">IF(A3783="","",IF(F3782="","",+E3782-F3782))</f>
        <v>#REF!</v>
      </c>
      <c r="F3783" s="662" t="e">
        <f aca="false">IF(A3783="","",IF(J3783="","",+J3783-H3783))</f>
        <v>#REF!</v>
      </c>
      <c r="G3783" s="662" t="e">
        <f aca="false">IF(A3783="","",IF(E3783="","",ROUND(+E3783*((1+B3783)^(1/12)-1),2)))</f>
        <v>#REF!</v>
      </c>
      <c r="H3783" s="662" t="e">
        <f aca="false">IF(A3783="","",IF(E3783="","",ROUND(+E3783*((1+D3783)^(1/12)-1),2)))</f>
        <v>#REF!</v>
      </c>
      <c r="I3783" s="662" t="e">
        <f aca="false">IF(A3783="","",+G3783-H3783)</f>
        <v>#REF!</v>
      </c>
      <c r="J3783" s="662" t="e">
        <f aca="false">IF(A3783="","",IF(#REF!="","",PMT((1+D3783)^(1/12)-1,(#REF!*12)-A3783+1,-E3783)))</f>
        <v>#REF!</v>
      </c>
    </row>
    <row r="3784" customFormat="false" ht="14.25" hidden="false" customHeight="false" outlineLevel="0" collapsed="false">
      <c r="A3784" s="660" t="e">
        <f aca="false">IF(A3783="","",IF(A3783=#REF!*12,"",+A3783+1))</f>
        <v>#REF!</v>
      </c>
      <c r="B3784" s="661" t="e">
        <f aca="false">IF(A3784="","",+B3783)</f>
        <v>#REF!</v>
      </c>
      <c r="C3784" s="661" t="e">
        <f aca="false">IF(A3784="","",IF(#REF!+'Plano Prestação Mensal Proposta'!A3784&gt;120,0,ROUND(IF(B3784&gt;0.045,(0.045*0.5),(0.5)*B3784),7)))</f>
        <v>#REF!</v>
      </c>
      <c r="D3784" s="661" t="e">
        <f aca="false">IF(A3784="","",+B3784-C3784)</f>
        <v>#REF!</v>
      </c>
      <c r="E3784" s="662" t="e">
        <f aca="false">IF(A3784="","",IF(F3783="","",+E3783-F3783))</f>
        <v>#REF!</v>
      </c>
      <c r="F3784" s="662" t="e">
        <f aca="false">IF(A3784="","",IF(J3784="","",+J3784-H3784))</f>
        <v>#REF!</v>
      </c>
      <c r="G3784" s="662" t="e">
        <f aca="false">IF(A3784="","",IF(E3784="","",ROUND(+E3784*((1+B3784)^(1/12)-1),2)))</f>
        <v>#REF!</v>
      </c>
      <c r="H3784" s="662" t="e">
        <f aca="false">IF(A3784="","",IF(E3784="","",ROUND(+E3784*((1+D3784)^(1/12)-1),2)))</f>
        <v>#REF!</v>
      </c>
      <c r="I3784" s="662" t="e">
        <f aca="false">IF(A3784="","",+G3784-H3784)</f>
        <v>#REF!</v>
      </c>
      <c r="J3784" s="662" t="e">
        <f aca="false">IF(A3784="","",IF(#REF!="","",PMT((1+D3784)^(1/12)-1,(#REF!*12)-A3784+1,-E3784)))</f>
        <v>#REF!</v>
      </c>
    </row>
    <row r="3785" customFormat="false" ht="14.25" hidden="false" customHeight="false" outlineLevel="0" collapsed="false">
      <c r="A3785" s="660" t="e">
        <f aca="false">IF(A3784="","",IF(A3784=#REF!*12,"",+A3784+1))</f>
        <v>#REF!</v>
      </c>
      <c r="B3785" s="661" t="e">
        <f aca="false">IF(A3785="","",+B3784)</f>
        <v>#REF!</v>
      </c>
      <c r="C3785" s="661" t="e">
        <f aca="false">IF(A3785="","",IF(#REF!+'Plano Prestação Mensal Proposta'!A3785&gt;120,0,ROUND(IF(B3785&gt;0.045,(0.045*0.5),(0.5)*B3785),7)))</f>
        <v>#REF!</v>
      </c>
      <c r="D3785" s="661" t="e">
        <f aca="false">IF(A3785="","",+B3785-C3785)</f>
        <v>#REF!</v>
      </c>
      <c r="E3785" s="662" t="e">
        <f aca="false">IF(A3785="","",IF(F3784="","",+E3784-F3784))</f>
        <v>#REF!</v>
      </c>
      <c r="F3785" s="662" t="e">
        <f aca="false">IF(A3785="","",IF(J3785="","",+J3785-H3785))</f>
        <v>#REF!</v>
      </c>
      <c r="G3785" s="662" t="e">
        <f aca="false">IF(A3785="","",IF(E3785="","",ROUND(+E3785*((1+B3785)^(1/12)-1),2)))</f>
        <v>#REF!</v>
      </c>
      <c r="H3785" s="662" t="e">
        <f aca="false">IF(A3785="","",IF(E3785="","",ROUND(+E3785*((1+D3785)^(1/12)-1),2)))</f>
        <v>#REF!</v>
      </c>
      <c r="I3785" s="662" t="e">
        <f aca="false">IF(A3785="","",+G3785-H3785)</f>
        <v>#REF!</v>
      </c>
      <c r="J3785" s="662" t="e">
        <f aca="false">IF(A3785="","",IF(#REF!="","",PMT((1+D3785)^(1/12)-1,(#REF!*12)-A3785+1,-E3785)))</f>
        <v>#REF!</v>
      </c>
    </row>
    <row r="3786" customFormat="false" ht="14.25" hidden="false" customHeight="false" outlineLevel="0" collapsed="false">
      <c r="A3786" s="660" t="e">
        <f aca="false">IF(A3785="","",IF(A3785=#REF!*12,"",+A3785+1))</f>
        <v>#REF!</v>
      </c>
      <c r="B3786" s="661" t="e">
        <f aca="false">IF(A3786="","",+B3785)</f>
        <v>#REF!</v>
      </c>
      <c r="C3786" s="661" t="e">
        <f aca="false">IF(A3786="","",IF(#REF!+'Plano Prestação Mensal Proposta'!A3786&gt;120,0,ROUND(IF(B3786&gt;0.045,(0.045*0.5),(0.5)*B3786),7)))</f>
        <v>#REF!</v>
      </c>
      <c r="D3786" s="661" t="e">
        <f aca="false">IF(A3786="","",+B3786-C3786)</f>
        <v>#REF!</v>
      </c>
      <c r="E3786" s="662" t="e">
        <f aca="false">IF(A3786="","",IF(F3785="","",+E3785-F3785))</f>
        <v>#REF!</v>
      </c>
      <c r="F3786" s="662" t="e">
        <f aca="false">IF(A3786="","",IF(J3786="","",+J3786-H3786))</f>
        <v>#REF!</v>
      </c>
      <c r="G3786" s="662" t="e">
        <f aca="false">IF(A3786="","",IF(E3786="","",ROUND(+E3786*((1+B3786)^(1/12)-1),2)))</f>
        <v>#REF!</v>
      </c>
      <c r="H3786" s="662" t="e">
        <f aca="false">IF(A3786="","",IF(E3786="","",ROUND(+E3786*((1+D3786)^(1/12)-1),2)))</f>
        <v>#REF!</v>
      </c>
      <c r="I3786" s="662" t="e">
        <f aca="false">IF(A3786="","",+G3786-H3786)</f>
        <v>#REF!</v>
      </c>
      <c r="J3786" s="662" t="e">
        <f aca="false">IF(A3786="","",IF(#REF!="","",PMT((1+D3786)^(1/12)-1,(#REF!*12)-A3786+1,-E3786)))</f>
        <v>#REF!</v>
      </c>
    </row>
    <row r="3787" customFormat="false" ht="14.25" hidden="false" customHeight="false" outlineLevel="0" collapsed="false">
      <c r="A3787" s="660" t="e">
        <f aca="false">IF(A3786="","",IF(A3786=#REF!*12,"",+A3786+1))</f>
        <v>#REF!</v>
      </c>
      <c r="B3787" s="661" t="e">
        <f aca="false">IF(A3787="","",+B3786)</f>
        <v>#REF!</v>
      </c>
      <c r="C3787" s="661" t="e">
        <f aca="false">IF(A3787="","",IF(#REF!+'Plano Prestação Mensal Proposta'!A3787&gt;120,0,ROUND(IF(B3787&gt;0.045,(0.045*0.5),(0.5)*B3787),7)))</f>
        <v>#REF!</v>
      </c>
      <c r="D3787" s="661" t="e">
        <f aca="false">IF(A3787="","",+B3787-C3787)</f>
        <v>#REF!</v>
      </c>
      <c r="E3787" s="662" t="e">
        <f aca="false">IF(A3787="","",IF(F3786="","",+E3786-F3786))</f>
        <v>#REF!</v>
      </c>
      <c r="F3787" s="662" t="e">
        <f aca="false">IF(A3787="","",IF(J3787="","",+J3787-H3787))</f>
        <v>#REF!</v>
      </c>
      <c r="G3787" s="662" t="e">
        <f aca="false">IF(A3787="","",IF(E3787="","",ROUND(+E3787*((1+B3787)^(1/12)-1),2)))</f>
        <v>#REF!</v>
      </c>
      <c r="H3787" s="662" t="e">
        <f aca="false">IF(A3787="","",IF(E3787="","",ROUND(+E3787*((1+D3787)^(1/12)-1),2)))</f>
        <v>#REF!</v>
      </c>
      <c r="I3787" s="662" t="e">
        <f aca="false">IF(A3787="","",+G3787-H3787)</f>
        <v>#REF!</v>
      </c>
      <c r="J3787" s="662" t="e">
        <f aca="false">IF(A3787="","",IF(#REF!="","",PMT((1+D3787)^(1/12)-1,(#REF!*12)-A3787+1,-E3787)))</f>
        <v>#REF!</v>
      </c>
    </row>
    <row r="3788" customFormat="false" ht="14.25" hidden="false" customHeight="false" outlineLevel="0" collapsed="false">
      <c r="A3788" s="660" t="e">
        <f aca="false">IF(A3787="","",IF(A3787=#REF!*12,"",+A3787+1))</f>
        <v>#REF!</v>
      </c>
      <c r="B3788" s="661" t="e">
        <f aca="false">IF(A3788="","",+B3787)</f>
        <v>#REF!</v>
      </c>
      <c r="C3788" s="661" t="e">
        <f aca="false">IF(A3788="","",IF(#REF!+'Plano Prestação Mensal Proposta'!A3788&gt;120,0,ROUND(IF(B3788&gt;0.045,(0.045*0.5),(0.5)*B3788),7)))</f>
        <v>#REF!</v>
      </c>
      <c r="D3788" s="661" t="e">
        <f aca="false">IF(A3788="","",+B3788-C3788)</f>
        <v>#REF!</v>
      </c>
      <c r="E3788" s="662" t="e">
        <f aca="false">IF(A3788="","",IF(F3787="","",+E3787-F3787))</f>
        <v>#REF!</v>
      </c>
      <c r="F3788" s="662" t="e">
        <f aca="false">IF(A3788="","",IF(J3788="","",+J3788-H3788))</f>
        <v>#REF!</v>
      </c>
      <c r="G3788" s="662" t="e">
        <f aca="false">IF(A3788="","",IF(E3788="","",ROUND(+E3788*((1+B3788)^(1/12)-1),2)))</f>
        <v>#REF!</v>
      </c>
      <c r="H3788" s="662" t="e">
        <f aca="false">IF(A3788="","",IF(E3788="","",ROUND(+E3788*((1+D3788)^(1/12)-1),2)))</f>
        <v>#REF!</v>
      </c>
      <c r="I3788" s="662" t="e">
        <f aca="false">IF(A3788="","",+G3788-H3788)</f>
        <v>#REF!</v>
      </c>
      <c r="J3788" s="662" t="e">
        <f aca="false">IF(A3788="","",IF(#REF!="","",PMT((1+D3788)^(1/12)-1,(#REF!*12)-A3788+1,-E3788)))</f>
        <v>#REF!</v>
      </c>
    </row>
    <row r="3789" customFormat="false" ht="14.25" hidden="false" customHeight="false" outlineLevel="0" collapsed="false">
      <c r="A3789" s="660" t="e">
        <f aca="false">IF(A3788="","",IF(A3788=#REF!*12,"",+A3788+1))</f>
        <v>#REF!</v>
      </c>
      <c r="B3789" s="661" t="e">
        <f aca="false">IF(A3789="","",+B3788)</f>
        <v>#REF!</v>
      </c>
      <c r="C3789" s="661" t="e">
        <f aca="false">IF(A3789="","",IF(#REF!+'Plano Prestação Mensal Proposta'!A3789&gt;120,0,ROUND(IF(B3789&gt;0.045,(0.045*0.5),(0.5)*B3789),7)))</f>
        <v>#REF!</v>
      </c>
      <c r="D3789" s="661" t="e">
        <f aca="false">IF(A3789="","",+B3789-C3789)</f>
        <v>#REF!</v>
      </c>
      <c r="E3789" s="662" t="e">
        <f aca="false">IF(A3789="","",IF(F3788="","",+E3788-F3788))</f>
        <v>#REF!</v>
      </c>
      <c r="F3789" s="662" t="e">
        <f aca="false">IF(A3789="","",IF(J3789="","",+J3789-H3789))</f>
        <v>#REF!</v>
      </c>
      <c r="G3789" s="662" t="e">
        <f aca="false">IF(A3789="","",IF(E3789="","",ROUND(+E3789*((1+B3789)^(1/12)-1),2)))</f>
        <v>#REF!</v>
      </c>
      <c r="H3789" s="662" t="e">
        <f aca="false">IF(A3789="","",IF(E3789="","",ROUND(+E3789*((1+D3789)^(1/12)-1),2)))</f>
        <v>#REF!</v>
      </c>
      <c r="I3789" s="662" t="e">
        <f aca="false">IF(A3789="","",+G3789-H3789)</f>
        <v>#REF!</v>
      </c>
      <c r="J3789" s="662" t="e">
        <f aca="false">IF(A3789="","",IF(#REF!="","",PMT((1+D3789)^(1/12)-1,(#REF!*12)-A3789+1,-E3789)))</f>
        <v>#REF!</v>
      </c>
    </row>
    <row r="3790" customFormat="false" ht="14.25" hidden="false" customHeight="false" outlineLevel="0" collapsed="false">
      <c r="A3790" s="660" t="e">
        <f aca="false">IF(A3789="","",IF(A3789=#REF!*12,"",+A3789+1))</f>
        <v>#REF!</v>
      </c>
      <c r="B3790" s="661" t="e">
        <f aca="false">IF(A3790="","",+B3789)</f>
        <v>#REF!</v>
      </c>
      <c r="C3790" s="661" t="e">
        <f aca="false">IF(A3790="","",IF(#REF!+'Plano Prestação Mensal Proposta'!A3790&gt;120,0,ROUND(IF(B3790&gt;0.045,(0.045*0.5),(0.5)*B3790),7)))</f>
        <v>#REF!</v>
      </c>
      <c r="D3790" s="661" t="e">
        <f aca="false">IF(A3790="","",+B3790-C3790)</f>
        <v>#REF!</v>
      </c>
      <c r="E3790" s="662" t="e">
        <f aca="false">IF(A3790="","",IF(F3789="","",+E3789-F3789))</f>
        <v>#REF!</v>
      </c>
      <c r="F3790" s="662" t="e">
        <f aca="false">IF(A3790="","",IF(J3790="","",+J3790-H3790))</f>
        <v>#REF!</v>
      </c>
      <c r="G3790" s="662" t="e">
        <f aca="false">IF(A3790="","",IF(E3790="","",ROUND(+E3790*((1+B3790)^(1/12)-1),2)))</f>
        <v>#REF!</v>
      </c>
      <c r="H3790" s="662" t="e">
        <f aca="false">IF(A3790="","",IF(E3790="","",ROUND(+E3790*((1+D3790)^(1/12)-1),2)))</f>
        <v>#REF!</v>
      </c>
      <c r="I3790" s="662" t="e">
        <f aca="false">IF(A3790="","",+G3790-H3790)</f>
        <v>#REF!</v>
      </c>
      <c r="J3790" s="662" t="e">
        <f aca="false">IF(A3790="","",IF(#REF!="","",PMT((1+D3790)^(1/12)-1,(#REF!*12)-A3790+1,-E3790)))</f>
        <v>#REF!</v>
      </c>
    </row>
    <row r="3791" customFormat="false" ht="14.25" hidden="false" customHeight="false" outlineLevel="0" collapsed="false">
      <c r="A3791" s="660" t="e">
        <f aca="false">IF(A3790="","",IF(A3790=#REF!*12,"",+A3790+1))</f>
        <v>#REF!</v>
      </c>
      <c r="B3791" s="661" t="e">
        <f aca="false">IF(A3791="","",+B3790)</f>
        <v>#REF!</v>
      </c>
      <c r="C3791" s="661" t="e">
        <f aca="false">IF(A3791="","",IF(#REF!+'Plano Prestação Mensal Proposta'!A3791&gt;120,0,ROUND(IF(B3791&gt;0.045,(0.045*0.5),(0.5)*B3791),7)))</f>
        <v>#REF!</v>
      </c>
      <c r="D3791" s="661" t="e">
        <f aca="false">IF(A3791="","",+B3791-C3791)</f>
        <v>#REF!</v>
      </c>
      <c r="E3791" s="662" t="e">
        <f aca="false">IF(A3791="","",IF(F3790="","",+E3790-F3790))</f>
        <v>#REF!</v>
      </c>
      <c r="F3791" s="662" t="e">
        <f aca="false">IF(A3791="","",IF(J3791="","",+J3791-H3791))</f>
        <v>#REF!</v>
      </c>
      <c r="G3791" s="662" t="e">
        <f aca="false">IF(A3791="","",IF(E3791="","",ROUND(+E3791*((1+B3791)^(1/12)-1),2)))</f>
        <v>#REF!</v>
      </c>
      <c r="H3791" s="662" t="e">
        <f aca="false">IF(A3791="","",IF(E3791="","",ROUND(+E3791*((1+D3791)^(1/12)-1),2)))</f>
        <v>#REF!</v>
      </c>
      <c r="I3791" s="662" t="e">
        <f aca="false">IF(A3791="","",+G3791-H3791)</f>
        <v>#REF!</v>
      </c>
      <c r="J3791" s="662" t="e">
        <f aca="false">IF(A3791="","",IF(#REF!="","",PMT((1+D3791)^(1/12)-1,(#REF!*12)-A3791+1,-E3791)))</f>
        <v>#REF!</v>
      </c>
    </row>
    <row r="3792" customFormat="false" ht="14.25" hidden="false" customHeight="false" outlineLevel="0" collapsed="false">
      <c r="A3792" s="660" t="e">
        <f aca="false">IF(A3791="","",IF(A3791=#REF!*12,"",+A3791+1))</f>
        <v>#REF!</v>
      </c>
      <c r="B3792" s="661" t="e">
        <f aca="false">IF(A3792="","",+B3791)</f>
        <v>#REF!</v>
      </c>
      <c r="C3792" s="661" t="e">
        <f aca="false">IF(A3792="","",IF(#REF!+'Plano Prestação Mensal Proposta'!A3792&gt;120,0,ROUND(IF(B3792&gt;0.045,(0.045*0.5),(0.5)*B3792),7)))</f>
        <v>#REF!</v>
      </c>
      <c r="D3792" s="661" t="e">
        <f aca="false">IF(A3792="","",+B3792-C3792)</f>
        <v>#REF!</v>
      </c>
      <c r="E3792" s="662" t="e">
        <f aca="false">IF(A3792="","",IF(F3791="","",+E3791-F3791))</f>
        <v>#REF!</v>
      </c>
      <c r="F3792" s="662" t="e">
        <f aca="false">IF(A3792="","",IF(J3792="","",+J3792-H3792))</f>
        <v>#REF!</v>
      </c>
      <c r="G3792" s="662" t="e">
        <f aca="false">IF(A3792="","",IF(E3792="","",ROUND(+E3792*((1+B3792)^(1/12)-1),2)))</f>
        <v>#REF!</v>
      </c>
      <c r="H3792" s="662" t="e">
        <f aca="false">IF(A3792="","",IF(E3792="","",ROUND(+E3792*((1+D3792)^(1/12)-1),2)))</f>
        <v>#REF!</v>
      </c>
      <c r="I3792" s="662" t="e">
        <f aca="false">IF(A3792="","",+G3792-H3792)</f>
        <v>#REF!</v>
      </c>
      <c r="J3792" s="662" t="e">
        <f aca="false">IF(A3792="","",IF(#REF!="","",PMT((1+D3792)^(1/12)-1,(#REF!*12)-A3792+1,-E3792)))</f>
        <v>#REF!</v>
      </c>
    </row>
    <row r="3793" customFormat="false" ht="14.25" hidden="false" customHeight="false" outlineLevel="0" collapsed="false">
      <c r="A3793" s="660" t="e">
        <f aca="false">IF(A3792="","",IF(A3792=#REF!*12,"",+A3792+1))</f>
        <v>#REF!</v>
      </c>
      <c r="B3793" s="661" t="e">
        <f aca="false">IF(A3793="","",+B3792)</f>
        <v>#REF!</v>
      </c>
      <c r="C3793" s="661" t="e">
        <f aca="false">IF(A3793="","",IF(#REF!+'Plano Prestação Mensal Proposta'!A3793&gt;120,0,ROUND(IF(B3793&gt;0.045,(0.045*0.5),(0.5)*B3793),7)))</f>
        <v>#REF!</v>
      </c>
      <c r="D3793" s="661" t="e">
        <f aca="false">IF(A3793="","",+B3793-C3793)</f>
        <v>#REF!</v>
      </c>
      <c r="E3793" s="662" t="e">
        <f aca="false">IF(A3793="","",IF(F3792="","",+E3792-F3792))</f>
        <v>#REF!</v>
      </c>
      <c r="F3793" s="662" t="e">
        <f aca="false">IF(A3793="","",IF(J3793="","",+J3793-H3793))</f>
        <v>#REF!</v>
      </c>
      <c r="G3793" s="662" t="e">
        <f aca="false">IF(A3793="","",IF(E3793="","",ROUND(+E3793*((1+B3793)^(1/12)-1),2)))</f>
        <v>#REF!</v>
      </c>
      <c r="H3793" s="662" t="e">
        <f aca="false">IF(A3793="","",IF(E3793="","",ROUND(+E3793*((1+D3793)^(1/12)-1),2)))</f>
        <v>#REF!</v>
      </c>
      <c r="I3793" s="662" t="e">
        <f aca="false">IF(A3793="","",+G3793-H3793)</f>
        <v>#REF!</v>
      </c>
      <c r="J3793" s="662" t="e">
        <f aca="false">IF(A3793="","",IF(#REF!="","",PMT((1+D3793)^(1/12)-1,(#REF!*12)-A3793+1,-E3793)))</f>
        <v>#REF!</v>
      </c>
    </row>
    <row r="3794" customFormat="false" ht="14.25" hidden="false" customHeight="false" outlineLevel="0" collapsed="false">
      <c r="A3794" s="660" t="e">
        <f aca="false">IF(A3793="","",IF(A3793=#REF!*12,"",+A3793+1))</f>
        <v>#REF!</v>
      </c>
      <c r="B3794" s="661" t="e">
        <f aca="false">IF(A3794="","",+B3793)</f>
        <v>#REF!</v>
      </c>
      <c r="C3794" s="661" t="e">
        <f aca="false">IF(A3794="","",IF(#REF!+'Plano Prestação Mensal Proposta'!A3794&gt;120,0,ROUND(IF(B3794&gt;0.045,(0.045*0.5),(0.5)*B3794),7)))</f>
        <v>#REF!</v>
      </c>
      <c r="D3794" s="661" t="e">
        <f aca="false">IF(A3794="","",+B3794-C3794)</f>
        <v>#REF!</v>
      </c>
      <c r="E3794" s="662" t="e">
        <f aca="false">IF(A3794="","",IF(F3793="","",+E3793-F3793))</f>
        <v>#REF!</v>
      </c>
      <c r="F3794" s="662" t="e">
        <f aca="false">IF(A3794="","",IF(J3794="","",+J3794-H3794))</f>
        <v>#REF!</v>
      </c>
      <c r="G3794" s="662" t="e">
        <f aca="false">IF(A3794="","",IF(E3794="","",ROUND(+E3794*((1+B3794)^(1/12)-1),2)))</f>
        <v>#REF!</v>
      </c>
      <c r="H3794" s="662" t="e">
        <f aca="false">IF(A3794="","",IF(E3794="","",ROUND(+E3794*((1+D3794)^(1/12)-1),2)))</f>
        <v>#REF!</v>
      </c>
      <c r="I3794" s="662" t="e">
        <f aca="false">IF(A3794="","",+G3794-H3794)</f>
        <v>#REF!</v>
      </c>
      <c r="J3794" s="662" t="e">
        <f aca="false">IF(A3794="","",IF(#REF!="","",PMT((1+D3794)^(1/12)-1,(#REF!*12)-A3794+1,-E3794)))</f>
        <v>#REF!</v>
      </c>
    </row>
    <row r="3795" customFormat="false" ht="14.25" hidden="false" customHeight="false" outlineLevel="0" collapsed="false">
      <c r="A3795" s="660" t="e">
        <f aca="false">IF(A3794="","",IF(A3794=#REF!*12,"",+A3794+1))</f>
        <v>#REF!</v>
      </c>
      <c r="B3795" s="661" t="e">
        <f aca="false">IF(A3795="","",+B3794)</f>
        <v>#REF!</v>
      </c>
      <c r="C3795" s="661" t="e">
        <f aca="false">IF(A3795="","",IF(#REF!+'Plano Prestação Mensal Proposta'!A3795&gt;120,0,ROUND(IF(B3795&gt;0.045,(0.045*0.5),(0.5)*B3795),7)))</f>
        <v>#REF!</v>
      </c>
      <c r="D3795" s="661" t="e">
        <f aca="false">IF(A3795="","",+B3795-C3795)</f>
        <v>#REF!</v>
      </c>
      <c r="E3795" s="662" t="e">
        <f aca="false">IF(A3795="","",IF(F3794="","",+E3794-F3794))</f>
        <v>#REF!</v>
      </c>
      <c r="F3795" s="662" t="e">
        <f aca="false">IF(A3795="","",IF(J3795="","",+J3795-H3795))</f>
        <v>#REF!</v>
      </c>
      <c r="G3795" s="662" t="e">
        <f aca="false">IF(A3795="","",IF(E3795="","",ROUND(+E3795*((1+B3795)^(1/12)-1),2)))</f>
        <v>#REF!</v>
      </c>
      <c r="H3795" s="662" t="e">
        <f aca="false">IF(A3795="","",IF(E3795="","",ROUND(+E3795*((1+D3795)^(1/12)-1),2)))</f>
        <v>#REF!</v>
      </c>
      <c r="I3795" s="662" t="e">
        <f aca="false">IF(A3795="","",+G3795-H3795)</f>
        <v>#REF!</v>
      </c>
      <c r="J3795" s="662" t="e">
        <f aca="false">IF(A3795="","",IF(#REF!="","",PMT((1+D3795)^(1/12)-1,(#REF!*12)-A3795+1,-E3795)))</f>
        <v>#REF!</v>
      </c>
    </row>
    <row r="3796" customFormat="false" ht="14.25" hidden="false" customHeight="false" outlineLevel="0" collapsed="false">
      <c r="A3796" s="660" t="e">
        <f aca="false">IF(A3795="","",IF(A3795=#REF!*12,"",+A3795+1))</f>
        <v>#REF!</v>
      </c>
      <c r="B3796" s="661" t="e">
        <f aca="false">IF(A3796="","",+B3795)</f>
        <v>#REF!</v>
      </c>
      <c r="C3796" s="661" t="e">
        <f aca="false">IF(A3796="","",IF(#REF!+'Plano Prestação Mensal Proposta'!A3796&gt;120,0,ROUND(IF(B3796&gt;0.045,(0.045*0.5),(0.5)*B3796),7)))</f>
        <v>#REF!</v>
      </c>
      <c r="D3796" s="661" t="e">
        <f aca="false">IF(A3796="","",+B3796-C3796)</f>
        <v>#REF!</v>
      </c>
      <c r="E3796" s="662" t="e">
        <f aca="false">IF(A3796="","",IF(F3795="","",+E3795-F3795))</f>
        <v>#REF!</v>
      </c>
      <c r="F3796" s="662" t="e">
        <f aca="false">IF(A3796="","",IF(J3796="","",+J3796-H3796))</f>
        <v>#REF!</v>
      </c>
      <c r="G3796" s="662" t="e">
        <f aca="false">IF(A3796="","",IF(E3796="","",ROUND(+E3796*((1+B3796)^(1/12)-1),2)))</f>
        <v>#REF!</v>
      </c>
      <c r="H3796" s="662" t="e">
        <f aca="false">IF(A3796="","",IF(E3796="","",ROUND(+E3796*((1+D3796)^(1/12)-1),2)))</f>
        <v>#REF!</v>
      </c>
      <c r="I3796" s="662" t="e">
        <f aca="false">IF(A3796="","",+G3796-H3796)</f>
        <v>#REF!</v>
      </c>
      <c r="J3796" s="662" t="e">
        <f aca="false">IF(A3796="","",IF(#REF!="","",PMT((1+D3796)^(1/12)-1,(#REF!*12)-A3796+1,-E3796)))</f>
        <v>#REF!</v>
      </c>
    </row>
    <row r="3797" customFormat="false" ht="14.25" hidden="false" customHeight="false" outlineLevel="0" collapsed="false">
      <c r="A3797" s="660" t="e">
        <f aca="false">IF(A3796="","",IF(A3796=#REF!*12,"",+A3796+1))</f>
        <v>#REF!</v>
      </c>
      <c r="B3797" s="661" t="e">
        <f aca="false">IF(A3797="","",+B3796)</f>
        <v>#REF!</v>
      </c>
      <c r="C3797" s="661" t="e">
        <f aca="false">IF(A3797="","",IF(#REF!+'Plano Prestação Mensal Proposta'!A3797&gt;120,0,ROUND(IF(B3797&gt;0.045,(0.045*0.5),(0.5)*B3797),7)))</f>
        <v>#REF!</v>
      </c>
      <c r="D3797" s="661" t="e">
        <f aca="false">IF(A3797="","",+B3797-C3797)</f>
        <v>#REF!</v>
      </c>
      <c r="E3797" s="662" t="e">
        <f aca="false">IF(A3797="","",IF(F3796="","",+E3796-F3796))</f>
        <v>#REF!</v>
      </c>
      <c r="F3797" s="662" t="e">
        <f aca="false">IF(A3797="","",IF(J3797="","",+J3797-H3797))</f>
        <v>#REF!</v>
      </c>
      <c r="G3797" s="662" t="e">
        <f aca="false">IF(A3797="","",IF(E3797="","",ROUND(+E3797*((1+B3797)^(1/12)-1),2)))</f>
        <v>#REF!</v>
      </c>
      <c r="H3797" s="662" t="e">
        <f aca="false">IF(A3797="","",IF(E3797="","",ROUND(+E3797*((1+D3797)^(1/12)-1),2)))</f>
        <v>#REF!</v>
      </c>
      <c r="I3797" s="662" t="e">
        <f aca="false">IF(A3797="","",+G3797-H3797)</f>
        <v>#REF!</v>
      </c>
      <c r="J3797" s="662" t="e">
        <f aca="false">IF(A3797="","",IF(#REF!="","",PMT((1+D3797)^(1/12)-1,(#REF!*12)-A3797+1,-E3797)))</f>
        <v>#REF!</v>
      </c>
    </row>
    <row r="3798" customFormat="false" ht="14.25" hidden="false" customHeight="false" outlineLevel="0" collapsed="false">
      <c r="A3798" s="660" t="e">
        <f aca="false">IF(A3797="","",IF(A3797=#REF!*12,"",+A3797+1))</f>
        <v>#REF!</v>
      </c>
      <c r="B3798" s="661" t="e">
        <f aca="false">IF(A3798="","",+B3797)</f>
        <v>#REF!</v>
      </c>
      <c r="C3798" s="661" t="e">
        <f aca="false">IF(A3798="","",IF(#REF!+'Plano Prestação Mensal Proposta'!A3798&gt;120,0,ROUND(IF(B3798&gt;0.045,(0.045*0.5),(0.5)*B3798),7)))</f>
        <v>#REF!</v>
      </c>
      <c r="D3798" s="661" t="e">
        <f aca="false">IF(A3798="","",+B3798-C3798)</f>
        <v>#REF!</v>
      </c>
      <c r="E3798" s="662" t="e">
        <f aca="false">IF(A3798="","",IF(F3797="","",+E3797-F3797))</f>
        <v>#REF!</v>
      </c>
      <c r="F3798" s="662" t="e">
        <f aca="false">IF(A3798="","",IF(J3798="","",+J3798-H3798))</f>
        <v>#REF!</v>
      </c>
      <c r="G3798" s="662" t="e">
        <f aca="false">IF(A3798="","",IF(E3798="","",ROUND(+E3798*((1+B3798)^(1/12)-1),2)))</f>
        <v>#REF!</v>
      </c>
      <c r="H3798" s="662" t="e">
        <f aca="false">IF(A3798="","",IF(E3798="","",ROUND(+E3798*((1+D3798)^(1/12)-1),2)))</f>
        <v>#REF!</v>
      </c>
      <c r="I3798" s="662" t="e">
        <f aca="false">IF(A3798="","",+G3798-H3798)</f>
        <v>#REF!</v>
      </c>
      <c r="J3798" s="662" t="e">
        <f aca="false">IF(A3798="","",IF(#REF!="","",PMT((1+D3798)^(1/12)-1,(#REF!*12)-A3798+1,-E3798)))</f>
        <v>#REF!</v>
      </c>
    </row>
    <row r="3799" customFormat="false" ht="14.25" hidden="false" customHeight="false" outlineLevel="0" collapsed="false">
      <c r="A3799" s="660" t="e">
        <f aca="false">IF(A3798="","",IF(A3798=#REF!*12,"",+A3798+1))</f>
        <v>#REF!</v>
      </c>
      <c r="B3799" s="661" t="e">
        <f aca="false">IF(A3799="","",+B3798)</f>
        <v>#REF!</v>
      </c>
      <c r="C3799" s="661" t="e">
        <f aca="false">IF(A3799="","",IF(#REF!+'Plano Prestação Mensal Proposta'!A3799&gt;120,0,ROUND(IF(B3799&gt;0.045,(0.045*0.5),(0.5)*B3799),7)))</f>
        <v>#REF!</v>
      </c>
      <c r="D3799" s="661" t="e">
        <f aca="false">IF(A3799="","",+B3799-C3799)</f>
        <v>#REF!</v>
      </c>
      <c r="E3799" s="662" t="e">
        <f aca="false">IF(A3799="","",IF(F3798="","",+E3798-F3798))</f>
        <v>#REF!</v>
      </c>
      <c r="F3799" s="662" t="e">
        <f aca="false">IF(A3799="","",IF(J3799="","",+J3799-H3799))</f>
        <v>#REF!</v>
      </c>
      <c r="G3799" s="662" t="e">
        <f aca="false">IF(A3799="","",IF(E3799="","",ROUND(+E3799*((1+B3799)^(1/12)-1),2)))</f>
        <v>#REF!</v>
      </c>
      <c r="H3799" s="662" t="e">
        <f aca="false">IF(A3799="","",IF(E3799="","",ROUND(+E3799*((1+D3799)^(1/12)-1),2)))</f>
        <v>#REF!</v>
      </c>
      <c r="I3799" s="662" t="e">
        <f aca="false">IF(A3799="","",+G3799-H3799)</f>
        <v>#REF!</v>
      </c>
      <c r="J3799" s="662" t="e">
        <f aca="false">IF(A3799="","",IF(#REF!="","",PMT((1+D3799)^(1/12)-1,(#REF!*12)-A3799+1,-E3799)))</f>
        <v>#REF!</v>
      </c>
    </row>
    <row r="3800" customFormat="false" ht="14.25" hidden="false" customHeight="false" outlineLevel="0" collapsed="false">
      <c r="A3800" s="660" t="e">
        <f aca="false">IF(A3799="","",IF(A3799=#REF!*12,"",+A3799+1))</f>
        <v>#REF!</v>
      </c>
      <c r="B3800" s="661" t="e">
        <f aca="false">IF(A3800="","",+B3799)</f>
        <v>#REF!</v>
      </c>
      <c r="C3800" s="661" t="e">
        <f aca="false">IF(A3800="","",IF(#REF!+'Plano Prestação Mensal Proposta'!A3800&gt;120,0,ROUND(IF(B3800&gt;0.045,(0.045*0.5),(0.5)*B3800),7)))</f>
        <v>#REF!</v>
      </c>
      <c r="D3800" s="661" t="e">
        <f aca="false">IF(A3800="","",+B3800-C3800)</f>
        <v>#REF!</v>
      </c>
      <c r="E3800" s="662" t="e">
        <f aca="false">IF(A3800="","",IF(F3799="","",+E3799-F3799))</f>
        <v>#REF!</v>
      </c>
      <c r="F3800" s="662" t="e">
        <f aca="false">IF(A3800="","",IF(J3800="","",+J3800-H3800))</f>
        <v>#REF!</v>
      </c>
      <c r="G3800" s="662" t="e">
        <f aca="false">IF(A3800="","",IF(E3800="","",ROUND(+E3800*((1+B3800)^(1/12)-1),2)))</f>
        <v>#REF!</v>
      </c>
      <c r="H3800" s="662" t="e">
        <f aca="false">IF(A3800="","",IF(E3800="","",ROUND(+E3800*((1+D3800)^(1/12)-1),2)))</f>
        <v>#REF!</v>
      </c>
      <c r="I3800" s="662" t="e">
        <f aca="false">IF(A3800="","",+G3800-H3800)</f>
        <v>#REF!</v>
      </c>
      <c r="J3800" s="662" t="e">
        <f aca="false">IF(A3800="","",IF(#REF!="","",PMT((1+D3800)^(1/12)-1,(#REF!*12)-A3800+1,-E3800)))</f>
        <v>#REF!</v>
      </c>
    </row>
    <row r="3801" customFormat="false" ht="14.25" hidden="false" customHeight="false" outlineLevel="0" collapsed="false">
      <c r="A3801" s="660" t="e">
        <f aca="false">IF(A3800="","",IF(A3800=#REF!*12,"",+A3800+1))</f>
        <v>#REF!</v>
      </c>
      <c r="B3801" s="661" t="e">
        <f aca="false">IF(A3801="","",+B3800)</f>
        <v>#REF!</v>
      </c>
      <c r="C3801" s="661" t="e">
        <f aca="false">IF(A3801="","",IF(#REF!+'Plano Prestação Mensal Proposta'!A3801&gt;120,0,ROUND(IF(B3801&gt;0.045,(0.045*0.5),(0.5)*B3801),7)))</f>
        <v>#REF!</v>
      </c>
      <c r="D3801" s="661" t="e">
        <f aca="false">IF(A3801="","",+B3801-C3801)</f>
        <v>#REF!</v>
      </c>
      <c r="E3801" s="662" t="e">
        <f aca="false">IF(A3801="","",IF(F3800="","",+E3800-F3800))</f>
        <v>#REF!</v>
      </c>
      <c r="F3801" s="662" t="e">
        <f aca="false">IF(A3801="","",IF(J3801="","",+J3801-H3801))</f>
        <v>#REF!</v>
      </c>
      <c r="G3801" s="662" t="e">
        <f aca="false">IF(A3801="","",IF(E3801="","",ROUND(+E3801*((1+B3801)^(1/12)-1),2)))</f>
        <v>#REF!</v>
      </c>
      <c r="H3801" s="662" t="e">
        <f aca="false">IF(A3801="","",IF(E3801="","",ROUND(+E3801*((1+D3801)^(1/12)-1),2)))</f>
        <v>#REF!</v>
      </c>
      <c r="I3801" s="662" t="e">
        <f aca="false">IF(A3801="","",+G3801-H3801)</f>
        <v>#REF!</v>
      </c>
      <c r="J3801" s="662" t="e">
        <f aca="false">IF(A3801="","",IF(#REF!="","",PMT((1+D3801)^(1/12)-1,(#REF!*12)-A3801+1,-E3801)))</f>
        <v>#REF!</v>
      </c>
    </row>
    <row r="3802" customFormat="false" ht="14.25" hidden="false" customHeight="false" outlineLevel="0" collapsed="false">
      <c r="A3802" s="660" t="e">
        <f aca="false">IF(A3801="","",IF(A3801=#REF!*12,"",+A3801+1))</f>
        <v>#REF!</v>
      </c>
      <c r="B3802" s="661" t="e">
        <f aca="false">IF(A3802="","",+B3801)</f>
        <v>#REF!</v>
      </c>
      <c r="C3802" s="661" t="e">
        <f aca="false">IF(A3802="","",IF(#REF!+'Plano Prestação Mensal Proposta'!A3802&gt;120,0,ROUND(IF(B3802&gt;0.045,(0.045*0.5),(0.5)*B3802),7)))</f>
        <v>#REF!</v>
      </c>
      <c r="D3802" s="661" t="e">
        <f aca="false">IF(A3802="","",+B3802-C3802)</f>
        <v>#REF!</v>
      </c>
      <c r="E3802" s="662" t="e">
        <f aca="false">IF(A3802="","",IF(F3801="","",+E3801-F3801))</f>
        <v>#REF!</v>
      </c>
      <c r="F3802" s="662" t="e">
        <f aca="false">IF(A3802="","",IF(J3802="","",+J3802-H3802))</f>
        <v>#REF!</v>
      </c>
      <c r="G3802" s="662" t="e">
        <f aca="false">IF(A3802="","",IF(E3802="","",ROUND(+E3802*((1+B3802)^(1/12)-1),2)))</f>
        <v>#REF!</v>
      </c>
      <c r="H3802" s="662" t="e">
        <f aca="false">IF(A3802="","",IF(E3802="","",ROUND(+E3802*((1+D3802)^(1/12)-1),2)))</f>
        <v>#REF!</v>
      </c>
      <c r="I3802" s="662" t="e">
        <f aca="false">IF(A3802="","",+G3802-H3802)</f>
        <v>#REF!</v>
      </c>
      <c r="J3802" s="662" t="e">
        <f aca="false">IF(A3802="","",IF(#REF!="","",PMT((1+D3802)^(1/12)-1,(#REF!*12)-A3802+1,-E3802)))</f>
        <v>#REF!</v>
      </c>
    </row>
    <row r="3803" customFormat="false" ht="14.25" hidden="false" customHeight="false" outlineLevel="0" collapsed="false">
      <c r="A3803" s="660" t="e">
        <f aca="false">IF(A3802="","",IF(A3802=#REF!*12,"",+A3802+1))</f>
        <v>#REF!</v>
      </c>
      <c r="B3803" s="661" t="e">
        <f aca="false">IF(A3803="","",+B3802)</f>
        <v>#REF!</v>
      </c>
      <c r="C3803" s="661" t="e">
        <f aca="false">IF(A3803="","",IF(#REF!+'Plano Prestação Mensal Proposta'!A3803&gt;120,0,ROUND(IF(B3803&gt;0.045,(0.045*0.5),(0.5)*B3803),7)))</f>
        <v>#REF!</v>
      </c>
      <c r="D3803" s="661" t="e">
        <f aca="false">IF(A3803="","",+B3803-C3803)</f>
        <v>#REF!</v>
      </c>
      <c r="E3803" s="662" t="e">
        <f aca="false">IF(A3803="","",IF(F3802="","",+E3802-F3802))</f>
        <v>#REF!</v>
      </c>
      <c r="F3803" s="662" t="e">
        <f aca="false">IF(A3803="","",IF(J3803="","",+J3803-H3803))</f>
        <v>#REF!</v>
      </c>
      <c r="G3803" s="662" t="e">
        <f aca="false">IF(A3803="","",IF(E3803="","",ROUND(+E3803*((1+B3803)^(1/12)-1),2)))</f>
        <v>#REF!</v>
      </c>
      <c r="H3803" s="662" t="e">
        <f aca="false">IF(A3803="","",IF(E3803="","",ROUND(+E3803*((1+D3803)^(1/12)-1),2)))</f>
        <v>#REF!</v>
      </c>
      <c r="I3803" s="662" t="e">
        <f aca="false">IF(A3803="","",+G3803-H3803)</f>
        <v>#REF!</v>
      </c>
      <c r="J3803" s="662" t="e">
        <f aca="false">IF(A3803="","",IF(#REF!="","",PMT((1+D3803)^(1/12)-1,(#REF!*12)-A3803+1,-E3803)))</f>
        <v>#REF!</v>
      </c>
    </row>
    <row r="3804" customFormat="false" ht="14.25" hidden="false" customHeight="false" outlineLevel="0" collapsed="false">
      <c r="A3804" s="660" t="e">
        <f aca="false">IF(A3803="","",IF(A3803=#REF!*12,"",+A3803+1))</f>
        <v>#REF!</v>
      </c>
      <c r="B3804" s="661" t="e">
        <f aca="false">IF(A3804="","",+B3803)</f>
        <v>#REF!</v>
      </c>
      <c r="C3804" s="661" t="e">
        <f aca="false">IF(A3804="","",IF(#REF!+'Plano Prestação Mensal Proposta'!A3804&gt;120,0,ROUND(IF(B3804&gt;0.045,(0.045*0.5),(0.5)*B3804),7)))</f>
        <v>#REF!</v>
      </c>
      <c r="D3804" s="661" t="e">
        <f aca="false">IF(A3804="","",+B3804-C3804)</f>
        <v>#REF!</v>
      </c>
      <c r="E3804" s="662" t="e">
        <f aca="false">IF(A3804="","",IF(F3803="","",+E3803-F3803))</f>
        <v>#REF!</v>
      </c>
      <c r="F3804" s="662" t="e">
        <f aca="false">IF(A3804="","",IF(J3804="","",+J3804-H3804))</f>
        <v>#REF!</v>
      </c>
      <c r="G3804" s="662" t="e">
        <f aca="false">IF(A3804="","",IF(E3804="","",ROUND(+E3804*((1+B3804)^(1/12)-1),2)))</f>
        <v>#REF!</v>
      </c>
      <c r="H3804" s="662" t="e">
        <f aca="false">IF(A3804="","",IF(E3804="","",ROUND(+E3804*((1+D3804)^(1/12)-1),2)))</f>
        <v>#REF!</v>
      </c>
      <c r="I3804" s="662" t="e">
        <f aca="false">IF(A3804="","",+G3804-H3804)</f>
        <v>#REF!</v>
      </c>
      <c r="J3804" s="662" t="e">
        <f aca="false">IF(A3804="","",IF(#REF!="","",PMT((1+D3804)^(1/12)-1,(#REF!*12)-A3804+1,-E3804)))</f>
        <v>#REF!</v>
      </c>
    </row>
    <row r="3805" customFormat="false" ht="14.25" hidden="false" customHeight="false" outlineLevel="0" collapsed="false">
      <c r="A3805" s="660" t="e">
        <f aca="false">IF(A3804="","",IF(A3804=#REF!*12,"",+A3804+1))</f>
        <v>#REF!</v>
      </c>
      <c r="B3805" s="661" t="e">
        <f aca="false">IF(A3805="","",+B3804)</f>
        <v>#REF!</v>
      </c>
      <c r="C3805" s="661" t="e">
        <f aca="false">IF(A3805="","",IF(#REF!+'Plano Prestação Mensal Proposta'!A3805&gt;120,0,ROUND(IF(B3805&gt;0.045,(0.045*0.5),(0.5)*B3805),7)))</f>
        <v>#REF!</v>
      </c>
      <c r="D3805" s="661" t="e">
        <f aca="false">IF(A3805="","",+B3805-C3805)</f>
        <v>#REF!</v>
      </c>
      <c r="E3805" s="662" t="e">
        <f aca="false">IF(A3805="","",IF(F3804="","",+E3804-F3804))</f>
        <v>#REF!</v>
      </c>
      <c r="F3805" s="662" t="e">
        <f aca="false">IF(A3805="","",IF(J3805="","",+J3805-H3805))</f>
        <v>#REF!</v>
      </c>
      <c r="G3805" s="662" t="e">
        <f aca="false">IF(A3805="","",IF(E3805="","",ROUND(+E3805*((1+B3805)^(1/12)-1),2)))</f>
        <v>#REF!</v>
      </c>
      <c r="H3805" s="662" t="e">
        <f aca="false">IF(A3805="","",IF(E3805="","",ROUND(+E3805*((1+D3805)^(1/12)-1),2)))</f>
        <v>#REF!</v>
      </c>
      <c r="I3805" s="662" t="e">
        <f aca="false">IF(A3805="","",+G3805-H3805)</f>
        <v>#REF!</v>
      </c>
      <c r="J3805" s="662" t="e">
        <f aca="false">IF(A3805="","",IF(#REF!="","",PMT((1+D3805)^(1/12)-1,(#REF!*12)-A3805+1,-E3805)))</f>
        <v>#REF!</v>
      </c>
    </row>
    <row r="3806" customFormat="false" ht="14.25" hidden="false" customHeight="false" outlineLevel="0" collapsed="false">
      <c r="A3806" s="660" t="e">
        <f aca="false">IF(A3805="","",IF(A3805=#REF!*12,"",+A3805+1))</f>
        <v>#REF!</v>
      </c>
      <c r="B3806" s="661" t="e">
        <f aca="false">IF(A3806="","",+B3805)</f>
        <v>#REF!</v>
      </c>
      <c r="C3806" s="661" t="e">
        <f aca="false">IF(A3806="","",IF(#REF!+'Plano Prestação Mensal Proposta'!A3806&gt;120,0,ROUND(IF(B3806&gt;0.045,(0.045*0.5),(0.5)*B3806),7)))</f>
        <v>#REF!</v>
      </c>
      <c r="D3806" s="661" t="e">
        <f aca="false">IF(A3806="","",+B3806-C3806)</f>
        <v>#REF!</v>
      </c>
      <c r="E3806" s="662" t="e">
        <f aca="false">IF(A3806="","",IF(F3805="","",+E3805-F3805))</f>
        <v>#REF!</v>
      </c>
      <c r="F3806" s="662" t="e">
        <f aca="false">IF(A3806="","",IF(J3806="","",+J3806-H3806))</f>
        <v>#REF!</v>
      </c>
      <c r="G3806" s="662" t="e">
        <f aca="false">IF(A3806="","",IF(E3806="","",ROUND(+E3806*((1+B3806)^(1/12)-1),2)))</f>
        <v>#REF!</v>
      </c>
      <c r="H3806" s="662" t="e">
        <f aca="false">IF(A3806="","",IF(E3806="","",ROUND(+E3806*((1+D3806)^(1/12)-1),2)))</f>
        <v>#REF!</v>
      </c>
      <c r="I3806" s="662" t="e">
        <f aca="false">IF(A3806="","",+G3806-H3806)</f>
        <v>#REF!</v>
      </c>
      <c r="J3806" s="662" t="e">
        <f aca="false">IF(A3806="","",IF(#REF!="","",PMT((1+D3806)^(1/12)-1,(#REF!*12)-A3806+1,-E3806)))</f>
        <v>#REF!</v>
      </c>
    </row>
    <row r="3807" customFormat="false" ht="14.25" hidden="false" customHeight="false" outlineLevel="0" collapsed="false">
      <c r="A3807" s="660" t="e">
        <f aca="false">IF(A3806="","",IF(A3806=#REF!*12,"",+A3806+1))</f>
        <v>#REF!</v>
      </c>
      <c r="B3807" s="661" t="e">
        <f aca="false">IF(A3807="","",+B3806)</f>
        <v>#REF!</v>
      </c>
      <c r="C3807" s="661" t="e">
        <f aca="false">IF(A3807="","",IF(#REF!+'Plano Prestação Mensal Proposta'!A3807&gt;120,0,ROUND(IF(B3807&gt;0.045,(0.045*0.5),(0.5)*B3807),7)))</f>
        <v>#REF!</v>
      </c>
      <c r="D3807" s="661" t="e">
        <f aca="false">IF(A3807="","",+B3807-C3807)</f>
        <v>#REF!</v>
      </c>
      <c r="E3807" s="662" t="e">
        <f aca="false">IF(A3807="","",IF(F3806="","",+E3806-F3806))</f>
        <v>#REF!</v>
      </c>
      <c r="F3807" s="662" t="e">
        <f aca="false">IF(A3807="","",IF(J3807="","",+J3807-H3807))</f>
        <v>#REF!</v>
      </c>
      <c r="G3807" s="662" t="e">
        <f aca="false">IF(A3807="","",IF(E3807="","",ROUND(+E3807*((1+B3807)^(1/12)-1),2)))</f>
        <v>#REF!</v>
      </c>
      <c r="H3807" s="662" t="e">
        <f aca="false">IF(A3807="","",IF(E3807="","",ROUND(+E3807*((1+D3807)^(1/12)-1),2)))</f>
        <v>#REF!</v>
      </c>
      <c r="I3807" s="662" t="e">
        <f aca="false">IF(A3807="","",+G3807-H3807)</f>
        <v>#REF!</v>
      </c>
      <c r="J3807" s="662" t="e">
        <f aca="false">IF(A3807="","",IF(#REF!="","",PMT((1+D3807)^(1/12)-1,(#REF!*12)-A3807+1,-E3807)))</f>
        <v>#REF!</v>
      </c>
    </row>
    <row r="3808" customFormat="false" ht="14.25" hidden="false" customHeight="false" outlineLevel="0" collapsed="false">
      <c r="A3808" s="660" t="e">
        <f aca="false">IF(A3807="","",IF(A3807=#REF!*12,"",+A3807+1))</f>
        <v>#REF!</v>
      </c>
      <c r="B3808" s="661" t="e">
        <f aca="false">IF(A3808="","",+B3807)</f>
        <v>#REF!</v>
      </c>
      <c r="C3808" s="661" t="e">
        <f aca="false">IF(A3808="","",IF(#REF!+'Plano Prestação Mensal Proposta'!A3808&gt;120,0,ROUND(IF(B3808&gt;0.045,(0.045*0.5),(0.5)*B3808),7)))</f>
        <v>#REF!</v>
      </c>
      <c r="D3808" s="661" t="e">
        <f aca="false">IF(A3808="","",+B3808-C3808)</f>
        <v>#REF!</v>
      </c>
      <c r="E3808" s="662" t="e">
        <f aca="false">IF(A3808="","",IF(F3807="","",+E3807-F3807))</f>
        <v>#REF!</v>
      </c>
      <c r="F3808" s="662" t="e">
        <f aca="false">IF(A3808="","",IF(J3808="","",+J3808-H3808))</f>
        <v>#REF!</v>
      </c>
      <c r="G3808" s="662" t="e">
        <f aca="false">IF(A3808="","",IF(E3808="","",ROUND(+E3808*((1+B3808)^(1/12)-1),2)))</f>
        <v>#REF!</v>
      </c>
      <c r="H3808" s="662" t="e">
        <f aca="false">IF(A3808="","",IF(E3808="","",ROUND(+E3808*((1+D3808)^(1/12)-1),2)))</f>
        <v>#REF!</v>
      </c>
      <c r="I3808" s="662" t="e">
        <f aca="false">IF(A3808="","",+G3808-H3808)</f>
        <v>#REF!</v>
      </c>
      <c r="J3808" s="662" t="e">
        <f aca="false">IF(A3808="","",IF(#REF!="","",PMT((1+D3808)^(1/12)-1,(#REF!*12)-A3808+1,-E3808)))</f>
        <v>#REF!</v>
      </c>
    </row>
    <row r="3809" customFormat="false" ht="14.25" hidden="false" customHeight="false" outlineLevel="0" collapsed="false">
      <c r="A3809" s="660" t="e">
        <f aca="false">IF(A3808="","",IF(A3808=#REF!*12,"",+A3808+1))</f>
        <v>#REF!</v>
      </c>
      <c r="B3809" s="661" t="e">
        <f aca="false">IF(A3809="","",+B3808)</f>
        <v>#REF!</v>
      </c>
      <c r="C3809" s="661" t="e">
        <f aca="false">IF(A3809="","",IF(#REF!+'Plano Prestação Mensal Proposta'!A3809&gt;120,0,ROUND(IF(B3809&gt;0.045,(0.045*0.5),(0.5)*B3809),7)))</f>
        <v>#REF!</v>
      </c>
      <c r="D3809" s="661" t="e">
        <f aca="false">IF(A3809="","",+B3809-C3809)</f>
        <v>#REF!</v>
      </c>
      <c r="E3809" s="662" t="e">
        <f aca="false">IF(A3809="","",IF(F3808="","",+E3808-F3808))</f>
        <v>#REF!</v>
      </c>
      <c r="F3809" s="662" t="e">
        <f aca="false">IF(A3809="","",IF(J3809="","",+J3809-H3809))</f>
        <v>#REF!</v>
      </c>
      <c r="G3809" s="662" t="e">
        <f aca="false">IF(A3809="","",IF(E3809="","",ROUND(+E3809*((1+B3809)^(1/12)-1),2)))</f>
        <v>#REF!</v>
      </c>
      <c r="H3809" s="662" t="e">
        <f aca="false">IF(A3809="","",IF(E3809="","",ROUND(+E3809*((1+D3809)^(1/12)-1),2)))</f>
        <v>#REF!</v>
      </c>
      <c r="I3809" s="662" t="e">
        <f aca="false">IF(A3809="","",+G3809-H3809)</f>
        <v>#REF!</v>
      </c>
      <c r="J3809" s="662" t="e">
        <f aca="false">IF(A3809="","",IF(#REF!="","",PMT((1+D3809)^(1/12)-1,(#REF!*12)-A3809+1,-E3809)))</f>
        <v>#REF!</v>
      </c>
    </row>
    <row r="3810" customFormat="false" ht="14.25" hidden="false" customHeight="false" outlineLevel="0" collapsed="false">
      <c r="A3810" s="660" t="e">
        <f aca="false">IF(A3809="","",IF(A3809=#REF!*12,"",+A3809+1))</f>
        <v>#REF!</v>
      </c>
      <c r="B3810" s="661" t="e">
        <f aca="false">IF(A3810="","",+B3809)</f>
        <v>#REF!</v>
      </c>
      <c r="C3810" s="661" t="e">
        <f aca="false">IF(A3810="","",IF(#REF!+'Plano Prestação Mensal Proposta'!A3810&gt;120,0,ROUND(IF(B3810&gt;0.045,(0.045*0.5),(0.5)*B3810),7)))</f>
        <v>#REF!</v>
      </c>
      <c r="D3810" s="661" t="e">
        <f aca="false">IF(A3810="","",+B3810-C3810)</f>
        <v>#REF!</v>
      </c>
      <c r="E3810" s="662" t="e">
        <f aca="false">IF(A3810="","",IF(F3809="","",+E3809-F3809))</f>
        <v>#REF!</v>
      </c>
      <c r="F3810" s="662" t="e">
        <f aca="false">IF(A3810="","",IF(J3810="","",+J3810-H3810))</f>
        <v>#REF!</v>
      </c>
      <c r="G3810" s="662" t="e">
        <f aca="false">IF(A3810="","",IF(E3810="","",ROUND(+E3810*((1+B3810)^(1/12)-1),2)))</f>
        <v>#REF!</v>
      </c>
      <c r="H3810" s="662" t="e">
        <f aca="false">IF(A3810="","",IF(E3810="","",ROUND(+E3810*((1+D3810)^(1/12)-1),2)))</f>
        <v>#REF!</v>
      </c>
      <c r="I3810" s="662" t="e">
        <f aca="false">IF(A3810="","",+G3810-H3810)</f>
        <v>#REF!</v>
      </c>
      <c r="J3810" s="662" t="e">
        <f aca="false">IF(A3810="","",IF(#REF!="","",PMT((1+D3810)^(1/12)-1,(#REF!*12)-A3810+1,-E3810)))</f>
        <v>#REF!</v>
      </c>
    </row>
    <row r="3811" customFormat="false" ht="14.25" hidden="false" customHeight="false" outlineLevel="0" collapsed="false">
      <c r="A3811" s="660" t="e">
        <f aca="false">IF(A3810="","",IF(A3810=#REF!*12,"",+A3810+1))</f>
        <v>#REF!</v>
      </c>
      <c r="B3811" s="661" t="e">
        <f aca="false">IF(A3811="","",+B3810)</f>
        <v>#REF!</v>
      </c>
      <c r="C3811" s="661" t="e">
        <f aca="false">IF(A3811="","",IF(#REF!+'Plano Prestação Mensal Proposta'!A3811&gt;120,0,ROUND(IF(B3811&gt;0.045,(0.045*0.5),(0.5)*B3811),7)))</f>
        <v>#REF!</v>
      </c>
      <c r="D3811" s="661" t="e">
        <f aca="false">IF(A3811="","",+B3811-C3811)</f>
        <v>#REF!</v>
      </c>
      <c r="E3811" s="662" t="e">
        <f aca="false">IF(A3811="","",IF(F3810="","",+E3810-F3810))</f>
        <v>#REF!</v>
      </c>
      <c r="F3811" s="662" t="e">
        <f aca="false">IF(A3811="","",IF(J3811="","",+J3811-H3811))</f>
        <v>#REF!</v>
      </c>
      <c r="G3811" s="662" t="e">
        <f aca="false">IF(A3811="","",IF(E3811="","",ROUND(+E3811*((1+B3811)^(1/12)-1),2)))</f>
        <v>#REF!</v>
      </c>
      <c r="H3811" s="662" t="e">
        <f aca="false">IF(A3811="","",IF(E3811="","",ROUND(+E3811*((1+D3811)^(1/12)-1),2)))</f>
        <v>#REF!</v>
      </c>
      <c r="I3811" s="662" t="e">
        <f aca="false">IF(A3811="","",+G3811-H3811)</f>
        <v>#REF!</v>
      </c>
      <c r="J3811" s="662" t="e">
        <f aca="false">IF(A3811="","",IF(#REF!="","",PMT((1+D3811)^(1/12)-1,(#REF!*12)-A3811+1,-E3811)))</f>
        <v>#REF!</v>
      </c>
    </row>
    <row r="3812" customFormat="false" ht="14.25" hidden="false" customHeight="false" outlineLevel="0" collapsed="false">
      <c r="A3812" s="660" t="e">
        <f aca="false">IF(A3811="","",IF(A3811=#REF!*12,"",+A3811+1))</f>
        <v>#REF!</v>
      </c>
      <c r="B3812" s="661" t="e">
        <f aca="false">IF(A3812="","",+B3811)</f>
        <v>#REF!</v>
      </c>
      <c r="C3812" s="661" t="e">
        <f aca="false">IF(A3812="","",IF(#REF!+'Plano Prestação Mensal Proposta'!A3812&gt;120,0,ROUND(IF(B3812&gt;0.045,(0.045*0.5),(0.5)*B3812),7)))</f>
        <v>#REF!</v>
      </c>
      <c r="D3812" s="661" t="e">
        <f aca="false">IF(A3812="","",+B3812-C3812)</f>
        <v>#REF!</v>
      </c>
      <c r="E3812" s="662" t="e">
        <f aca="false">IF(A3812="","",IF(F3811="","",+E3811-F3811))</f>
        <v>#REF!</v>
      </c>
      <c r="F3812" s="662" t="e">
        <f aca="false">IF(A3812="","",IF(J3812="","",+J3812-H3812))</f>
        <v>#REF!</v>
      </c>
      <c r="G3812" s="662" t="e">
        <f aca="false">IF(A3812="","",IF(E3812="","",ROUND(+E3812*((1+B3812)^(1/12)-1),2)))</f>
        <v>#REF!</v>
      </c>
      <c r="H3812" s="662" t="e">
        <f aca="false">IF(A3812="","",IF(E3812="","",ROUND(+E3812*((1+D3812)^(1/12)-1),2)))</f>
        <v>#REF!</v>
      </c>
      <c r="I3812" s="662" t="e">
        <f aca="false">IF(A3812="","",+G3812-H3812)</f>
        <v>#REF!</v>
      </c>
      <c r="J3812" s="662" t="e">
        <f aca="false">IF(A3812="","",IF(#REF!="","",PMT((1+D3812)^(1/12)-1,(#REF!*12)-A3812+1,-E3812)))</f>
        <v>#REF!</v>
      </c>
    </row>
    <row r="3813" customFormat="false" ht="14.25" hidden="false" customHeight="false" outlineLevel="0" collapsed="false">
      <c r="A3813" s="660" t="e">
        <f aca="false">IF(A3812="","",IF(A3812=#REF!*12,"",+A3812+1))</f>
        <v>#REF!</v>
      </c>
      <c r="B3813" s="661" t="e">
        <f aca="false">IF(A3813="","",+B3812)</f>
        <v>#REF!</v>
      </c>
      <c r="C3813" s="661" t="e">
        <f aca="false">IF(A3813="","",IF(#REF!+'Plano Prestação Mensal Proposta'!A3813&gt;120,0,ROUND(IF(B3813&gt;0.045,(0.045*0.5),(0.5)*B3813),7)))</f>
        <v>#REF!</v>
      </c>
      <c r="D3813" s="661" t="e">
        <f aca="false">IF(A3813="","",+B3813-C3813)</f>
        <v>#REF!</v>
      </c>
      <c r="E3813" s="662" t="e">
        <f aca="false">IF(A3813="","",IF(F3812="","",+E3812-F3812))</f>
        <v>#REF!</v>
      </c>
      <c r="F3813" s="662" t="e">
        <f aca="false">IF(A3813="","",IF(J3813="","",+J3813-H3813))</f>
        <v>#REF!</v>
      </c>
      <c r="G3813" s="662" t="e">
        <f aca="false">IF(A3813="","",IF(E3813="","",ROUND(+E3813*((1+B3813)^(1/12)-1),2)))</f>
        <v>#REF!</v>
      </c>
      <c r="H3813" s="662" t="e">
        <f aca="false">IF(A3813="","",IF(E3813="","",ROUND(+E3813*((1+D3813)^(1/12)-1),2)))</f>
        <v>#REF!</v>
      </c>
      <c r="I3813" s="662" t="e">
        <f aca="false">IF(A3813="","",+G3813-H3813)</f>
        <v>#REF!</v>
      </c>
      <c r="J3813" s="662" t="e">
        <f aca="false">IF(A3813="","",IF(#REF!="","",PMT((1+D3813)^(1/12)-1,(#REF!*12)-A3813+1,-E3813)))</f>
        <v>#REF!</v>
      </c>
    </row>
    <row r="3814" customFormat="false" ht="14.25" hidden="false" customHeight="false" outlineLevel="0" collapsed="false">
      <c r="A3814" s="660" t="e">
        <f aca="false">IF(A3813="","",IF(A3813=#REF!*12,"",+A3813+1))</f>
        <v>#REF!</v>
      </c>
      <c r="B3814" s="661" t="e">
        <f aca="false">IF(A3814="","",+B3813)</f>
        <v>#REF!</v>
      </c>
      <c r="C3814" s="661" t="e">
        <f aca="false">IF(A3814="","",IF(#REF!+'Plano Prestação Mensal Proposta'!A3814&gt;120,0,ROUND(IF(B3814&gt;0.045,(0.045*0.5),(0.5)*B3814),7)))</f>
        <v>#REF!</v>
      </c>
      <c r="D3814" s="661" t="e">
        <f aca="false">IF(A3814="","",+B3814-C3814)</f>
        <v>#REF!</v>
      </c>
      <c r="E3814" s="662" t="e">
        <f aca="false">IF(A3814="","",IF(F3813="","",+E3813-F3813))</f>
        <v>#REF!</v>
      </c>
      <c r="F3814" s="662" t="e">
        <f aca="false">IF(A3814="","",IF(J3814="","",+J3814-H3814))</f>
        <v>#REF!</v>
      </c>
      <c r="G3814" s="662" t="e">
        <f aca="false">IF(A3814="","",IF(E3814="","",ROUND(+E3814*((1+B3814)^(1/12)-1),2)))</f>
        <v>#REF!</v>
      </c>
      <c r="H3814" s="662" t="e">
        <f aca="false">IF(A3814="","",IF(E3814="","",ROUND(+E3814*((1+D3814)^(1/12)-1),2)))</f>
        <v>#REF!</v>
      </c>
      <c r="I3814" s="662" t="e">
        <f aca="false">IF(A3814="","",+G3814-H3814)</f>
        <v>#REF!</v>
      </c>
      <c r="J3814" s="662" t="e">
        <f aca="false">IF(A3814="","",IF(#REF!="","",PMT((1+D3814)^(1/12)-1,(#REF!*12)-A3814+1,-E3814)))</f>
        <v>#REF!</v>
      </c>
    </row>
    <row r="3815" customFormat="false" ht="14.25" hidden="false" customHeight="false" outlineLevel="0" collapsed="false">
      <c r="A3815" s="660" t="e">
        <f aca="false">IF(A3814="","",IF(A3814=#REF!*12,"",+A3814+1))</f>
        <v>#REF!</v>
      </c>
      <c r="B3815" s="661" t="e">
        <f aca="false">IF(A3815="","",+B3814)</f>
        <v>#REF!</v>
      </c>
      <c r="C3815" s="661" t="e">
        <f aca="false">IF(A3815="","",IF(#REF!+'Plano Prestação Mensal Proposta'!A3815&gt;120,0,ROUND(IF(B3815&gt;0.045,(0.045*0.5),(0.5)*B3815),7)))</f>
        <v>#REF!</v>
      </c>
      <c r="D3815" s="661" t="e">
        <f aca="false">IF(A3815="","",+B3815-C3815)</f>
        <v>#REF!</v>
      </c>
      <c r="E3815" s="662" t="e">
        <f aca="false">IF(A3815="","",IF(F3814="","",+E3814-F3814))</f>
        <v>#REF!</v>
      </c>
      <c r="F3815" s="662" t="e">
        <f aca="false">IF(A3815="","",IF(J3815="","",+J3815-H3815))</f>
        <v>#REF!</v>
      </c>
      <c r="G3815" s="662" t="e">
        <f aca="false">IF(A3815="","",IF(E3815="","",ROUND(+E3815*((1+B3815)^(1/12)-1),2)))</f>
        <v>#REF!</v>
      </c>
      <c r="H3815" s="662" t="e">
        <f aca="false">IF(A3815="","",IF(E3815="","",ROUND(+E3815*((1+D3815)^(1/12)-1),2)))</f>
        <v>#REF!</v>
      </c>
      <c r="I3815" s="662" t="e">
        <f aca="false">IF(A3815="","",+G3815-H3815)</f>
        <v>#REF!</v>
      </c>
      <c r="J3815" s="662" t="e">
        <f aca="false">IF(A3815="","",IF(#REF!="","",PMT((1+D3815)^(1/12)-1,(#REF!*12)-A3815+1,-E3815)))</f>
        <v>#REF!</v>
      </c>
    </row>
    <row r="3816" customFormat="false" ht="14.25" hidden="false" customHeight="false" outlineLevel="0" collapsed="false">
      <c r="A3816" s="660" t="e">
        <f aca="false">IF(A3815="","",IF(A3815=#REF!*12,"",+A3815+1))</f>
        <v>#REF!</v>
      </c>
      <c r="B3816" s="661" t="e">
        <f aca="false">IF(A3816="","",+B3815)</f>
        <v>#REF!</v>
      </c>
      <c r="C3816" s="661" t="e">
        <f aca="false">IF(A3816="","",IF(#REF!+'Plano Prestação Mensal Proposta'!A3816&gt;120,0,ROUND(IF(B3816&gt;0.045,(0.045*0.5),(0.5)*B3816),7)))</f>
        <v>#REF!</v>
      </c>
      <c r="D3816" s="661" t="e">
        <f aca="false">IF(A3816="","",+B3816-C3816)</f>
        <v>#REF!</v>
      </c>
      <c r="E3816" s="662" t="e">
        <f aca="false">IF(A3816="","",IF(F3815="","",+E3815-F3815))</f>
        <v>#REF!</v>
      </c>
      <c r="F3816" s="662" t="e">
        <f aca="false">IF(A3816="","",IF(J3816="","",+J3816-H3816))</f>
        <v>#REF!</v>
      </c>
      <c r="G3816" s="662" t="e">
        <f aca="false">IF(A3816="","",IF(E3816="","",ROUND(+E3816*((1+B3816)^(1/12)-1),2)))</f>
        <v>#REF!</v>
      </c>
      <c r="H3816" s="662" t="e">
        <f aca="false">IF(A3816="","",IF(E3816="","",ROUND(+E3816*((1+D3816)^(1/12)-1),2)))</f>
        <v>#REF!</v>
      </c>
      <c r="I3816" s="662" t="e">
        <f aca="false">IF(A3816="","",+G3816-H3816)</f>
        <v>#REF!</v>
      </c>
      <c r="J3816" s="662" t="e">
        <f aca="false">IF(A3816="","",IF(#REF!="","",PMT((1+D3816)^(1/12)-1,(#REF!*12)-A3816+1,-E3816)))</f>
        <v>#REF!</v>
      </c>
    </row>
    <row r="3817" customFormat="false" ht="14.25" hidden="false" customHeight="false" outlineLevel="0" collapsed="false">
      <c r="A3817" s="660" t="e">
        <f aca="false">IF(A3816="","",IF(A3816=#REF!*12,"",+A3816+1))</f>
        <v>#REF!</v>
      </c>
      <c r="B3817" s="661" t="e">
        <f aca="false">IF(A3817="","",+B3816)</f>
        <v>#REF!</v>
      </c>
      <c r="C3817" s="661" t="e">
        <f aca="false">IF(A3817="","",IF(#REF!+'Plano Prestação Mensal Proposta'!A3817&gt;120,0,ROUND(IF(B3817&gt;0.045,(0.045*0.5),(0.5)*B3817),7)))</f>
        <v>#REF!</v>
      </c>
      <c r="D3817" s="661" t="e">
        <f aca="false">IF(A3817="","",+B3817-C3817)</f>
        <v>#REF!</v>
      </c>
      <c r="E3817" s="662" t="e">
        <f aca="false">IF(A3817="","",IF(F3816="","",+E3816-F3816))</f>
        <v>#REF!</v>
      </c>
      <c r="F3817" s="662" t="e">
        <f aca="false">IF(A3817="","",IF(J3817="","",+J3817-H3817))</f>
        <v>#REF!</v>
      </c>
      <c r="G3817" s="662" t="e">
        <f aca="false">IF(A3817="","",IF(E3817="","",ROUND(+E3817*((1+B3817)^(1/12)-1),2)))</f>
        <v>#REF!</v>
      </c>
      <c r="H3817" s="662" t="e">
        <f aca="false">IF(A3817="","",IF(E3817="","",ROUND(+E3817*((1+D3817)^(1/12)-1),2)))</f>
        <v>#REF!</v>
      </c>
      <c r="I3817" s="662" t="e">
        <f aca="false">IF(A3817="","",+G3817-H3817)</f>
        <v>#REF!</v>
      </c>
      <c r="J3817" s="662" t="e">
        <f aca="false">IF(A3817="","",IF(#REF!="","",PMT((1+D3817)^(1/12)-1,(#REF!*12)-A3817+1,-E3817)))</f>
        <v>#REF!</v>
      </c>
    </row>
    <row r="3818" customFormat="false" ht="14.25" hidden="false" customHeight="false" outlineLevel="0" collapsed="false">
      <c r="A3818" s="660" t="e">
        <f aca="false">IF(A3817="","",IF(A3817=#REF!*12,"",+A3817+1))</f>
        <v>#REF!</v>
      </c>
      <c r="B3818" s="661" t="e">
        <f aca="false">IF(A3818="","",+B3817)</f>
        <v>#REF!</v>
      </c>
      <c r="C3818" s="661" t="e">
        <f aca="false">IF(A3818="","",IF(#REF!+'Plano Prestação Mensal Proposta'!A3818&gt;120,0,ROUND(IF(B3818&gt;0.045,(0.045*0.5),(0.5)*B3818),7)))</f>
        <v>#REF!</v>
      </c>
      <c r="D3818" s="661" t="e">
        <f aca="false">IF(A3818="","",+B3818-C3818)</f>
        <v>#REF!</v>
      </c>
      <c r="E3818" s="662" t="e">
        <f aca="false">IF(A3818="","",IF(F3817="","",+E3817-F3817))</f>
        <v>#REF!</v>
      </c>
      <c r="F3818" s="662" t="e">
        <f aca="false">IF(A3818="","",IF(J3818="","",+J3818-H3818))</f>
        <v>#REF!</v>
      </c>
      <c r="G3818" s="662" t="e">
        <f aca="false">IF(A3818="","",IF(E3818="","",ROUND(+E3818*((1+B3818)^(1/12)-1),2)))</f>
        <v>#REF!</v>
      </c>
      <c r="H3818" s="662" t="e">
        <f aca="false">IF(A3818="","",IF(E3818="","",ROUND(+E3818*((1+D3818)^(1/12)-1),2)))</f>
        <v>#REF!</v>
      </c>
      <c r="I3818" s="662" t="e">
        <f aca="false">IF(A3818="","",+G3818-H3818)</f>
        <v>#REF!</v>
      </c>
      <c r="J3818" s="662" t="e">
        <f aca="false">IF(A3818="","",IF(#REF!="","",PMT((1+D3818)^(1/12)-1,(#REF!*12)-A3818+1,-E3818)))</f>
        <v>#REF!</v>
      </c>
    </row>
    <row r="3819" customFormat="false" ht="14.25" hidden="false" customHeight="false" outlineLevel="0" collapsed="false">
      <c r="A3819" s="660" t="e">
        <f aca="false">IF(A3818="","",IF(A3818=#REF!*12,"",+A3818+1))</f>
        <v>#REF!</v>
      </c>
      <c r="B3819" s="661" t="e">
        <f aca="false">IF(A3819="","",+B3818)</f>
        <v>#REF!</v>
      </c>
      <c r="C3819" s="661" t="e">
        <f aca="false">IF(A3819="","",IF(#REF!+'Plano Prestação Mensal Proposta'!A3819&gt;120,0,ROUND(IF(B3819&gt;0.045,(0.045*0.5),(0.5)*B3819),7)))</f>
        <v>#REF!</v>
      </c>
      <c r="D3819" s="661" t="e">
        <f aca="false">IF(A3819="","",+B3819-C3819)</f>
        <v>#REF!</v>
      </c>
      <c r="E3819" s="662" t="e">
        <f aca="false">IF(A3819="","",IF(F3818="","",+E3818-F3818))</f>
        <v>#REF!</v>
      </c>
      <c r="F3819" s="662" t="e">
        <f aca="false">IF(A3819="","",IF(J3819="","",+J3819-H3819))</f>
        <v>#REF!</v>
      </c>
      <c r="G3819" s="662" t="e">
        <f aca="false">IF(A3819="","",IF(E3819="","",ROUND(+E3819*((1+B3819)^(1/12)-1),2)))</f>
        <v>#REF!</v>
      </c>
      <c r="H3819" s="662" t="e">
        <f aca="false">IF(A3819="","",IF(E3819="","",ROUND(+E3819*((1+D3819)^(1/12)-1),2)))</f>
        <v>#REF!</v>
      </c>
      <c r="I3819" s="662" t="e">
        <f aca="false">IF(A3819="","",+G3819-H3819)</f>
        <v>#REF!</v>
      </c>
      <c r="J3819" s="662" t="e">
        <f aca="false">IF(A3819="","",IF(#REF!="","",PMT((1+D3819)^(1/12)-1,(#REF!*12)-A3819+1,-E3819)))</f>
        <v>#REF!</v>
      </c>
    </row>
    <row r="3820" customFormat="false" ht="14.25" hidden="false" customHeight="false" outlineLevel="0" collapsed="false">
      <c r="A3820" s="660" t="e">
        <f aca="false">IF(A3819="","",IF(A3819=#REF!*12,"",+A3819+1))</f>
        <v>#REF!</v>
      </c>
      <c r="B3820" s="661" t="e">
        <f aca="false">IF(A3820="","",+B3819)</f>
        <v>#REF!</v>
      </c>
      <c r="C3820" s="661" t="e">
        <f aca="false">IF(A3820="","",IF(#REF!+'Plano Prestação Mensal Proposta'!A3820&gt;120,0,ROUND(IF(B3820&gt;0.045,(0.045*0.5),(0.5)*B3820),7)))</f>
        <v>#REF!</v>
      </c>
      <c r="D3820" s="661" t="e">
        <f aca="false">IF(A3820="","",+B3820-C3820)</f>
        <v>#REF!</v>
      </c>
      <c r="E3820" s="662" t="e">
        <f aca="false">IF(A3820="","",IF(F3819="","",+E3819-F3819))</f>
        <v>#REF!</v>
      </c>
      <c r="F3820" s="662" t="e">
        <f aca="false">IF(A3820="","",IF(J3820="","",+J3820-H3820))</f>
        <v>#REF!</v>
      </c>
      <c r="G3820" s="662" t="e">
        <f aca="false">IF(A3820="","",IF(E3820="","",ROUND(+E3820*((1+B3820)^(1/12)-1),2)))</f>
        <v>#REF!</v>
      </c>
      <c r="H3820" s="662" t="e">
        <f aca="false">IF(A3820="","",IF(E3820="","",ROUND(+E3820*((1+D3820)^(1/12)-1),2)))</f>
        <v>#REF!</v>
      </c>
      <c r="I3820" s="662" t="e">
        <f aca="false">IF(A3820="","",+G3820-H3820)</f>
        <v>#REF!</v>
      </c>
      <c r="J3820" s="662" t="e">
        <f aca="false">IF(A3820="","",IF(#REF!="","",PMT((1+D3820)^(1/12)-1,(#REF!*12)-A3820+1,-E3820)))</f>
        <v>#REF!</v>
      </c>
    </row>
    <row r="3821" customFormat="false" ht="14.25" hidden="false" customHeight="false" outlineLevel="0" collapsed="false">
      <c r="A3821" s="660" t="e">
        <f aca="false">IF(A3820="","",IF(A3820=#REF!*12,"",+A3820+1))</f>
        <v>#REF!</v>
      </c>
      <c r="B3821" s="661" t="e">
        <f aca="false">IF(A3821="","",+B3820)</f>
        <v>#REF!</v>
      </c>
      <c r="C3821" s="661" t="e">
        <f aca="false">IF(A3821="","",IF(#REF!+'Plano Prestação Mensal Proposta'!A3821&gt;120,0,ROUND(IF(B3821&gt;0.045,(0.045*0.5),(0.5)*B3821),7)))</f>
        <v>#REF!</v>
      </c>
      <c r="D3821" s="661" t="e">
        <f aca="false">IF(A3821="","",+B3821-C3821)</f>
        <v>#REF!</v>
      </c>
      <c r="E3821" s="662" t="e">
        <f aca="false">IF(A3821="","",IF(F3820="","",+E3820-F3820))</f>
        <v>#REF!</v>
      </c>
      <c r="F3821" s="662" t="e">
        <f aca="false">IF(A3821="","",IF(J3821="","",+J3821-H3821))</f>
        <v>#REF!</v>
      </c>
      <c r="G3821" s="662" t="e">
        <f aca="false">IF(A3821="","",IF(E3821="","",ROUND(+E3821*((1+B3821)^(1/12)-1),2)))</f>
        <v>#REF!</v>
      </c>
      <c r="H3821" s="662" t="e">
        <f aca="false">IF(A3821="","",IF(E3821="","",ROUND(+E3821*((1+D3821)^(1/12)-1),2)))</f>
        <v>#REF!</v>
      </c>
      <c r="I3821" s="662" t="e">
        <f aca="false">IF(A3821="","",+G3821-H3821)</f>
        <v>#REF!</v>
      </c>
      <c r="J3821" s="662" t="e">
        <f aca="false">IF(A3821="","",IF(#REF!="","",PMT((1+D3821)^(1/12)-1,(#REF!*12)-A3821+1,-E3821)))</f>
        <v>#REF!</v>
      </c>
    </row>
    <row r="3822" customFormat="false" ht="14.25" hidden="false" customHeight="false" outlineLevel="0" collapsed="false">
      <c r="A3822" s="660" t="e">
        <f aca="false">IF(A3821="","",IF(A3821=#REF!*12,"",+A3821+1))</f>
        <v>#REF!</v>
      </c>
      <c r="B3822" s="661" t="e">
        <f aca="false">IF(A3822="","",+B3821)</f>
        <v>#REF!</v>
      </c>
      <c r="C3822" s="661" t="e">
        <f aca="false">IF(A3822="","",IF(#REF!+'Plano Prestação Mensal Proposta'!A3822&gt;120,0,ROUND(IF(B3822&gt;0.045,(0.045*0.5),(0.5)*B3822),7)))</f>
        <v>#REF!</v>
      </c>
      <c r="D3822" s="661" t="e">
        <f aca="false">IF(A3822="","",+B3822-C3822)</f>
        <v>#REF!</v>
      </c>
      <c r="E3822" s="662" t="e">
        <f aca="false">IF(A3822="","",IF(F3821="","",+E3821-F3821))</f>
        <v>#REF!</v>
      </c>
      <c r="F3822" s="662" t="e">
        <f aca="false">IF(A3822="","",IF(J3822="","",+J3822-H3822))</f>
        <v>#REF!</v>
      </c>
      <c r="G3822" s="662" t="e">
        <f aca="false">IF(A3822="","",IF(E3822="","",ROUND(+E3822*((1+B3822)^(1/12)-1),2)))</f>
        <v>#REF!</v>
      </c>
      <c r="H3822" s="662" t="e">
        <f aca="false">IF(A3822="","",IF(E3822="","",ROUND(+E3822*((1+D3822)^(1/12)-1),2)))</f>
        <v>#REF!</v>
      </c>
      <c r="I3822" s="662" t="e">
        <f aca="false">IF(A3822="","",+G3822-H3822)</f>
        <v>#REF!</v>
      </c>
      <c r="J3822" s="662" t="e">
        <f aca="false">IF(A3822="","",IF(#REF!="","",PMT((1+D3822)^(1/12)-1,(#REF!*12)-A3822+1,-E3822)))</f>
        <v>#REF!</v>
      </c>
    </row>
    <row r="3823" customFormat="false" ht="14.25" hidden="false" customHeight="false" outlineLevel="0" collapsed="false">
      <c r="A3823" s="660" t="e">
        <f aca="false">IF(A3822="","",IF(A3822=#REF!*12,"",+A3822+1))</f>
        <v>#REF!</v>
      </c>
      <c r="B3823" s="661" t="e">
        <f aca="false">IF(A3823="","",+B3822)</f>
        <v>#REF!</v>
      </c>
      <c r="C3823" s="661" t="e">
        <f aca="false">IF(A3823="","",IF(#REF!+'Plano Prestação Mensal Proposta'!A3823&gt;120,0,ROUND(IF(B3823&gt;0.045,(0.045*0.5),(0.5)*B3823),7)))</f>
        <v>#REF!</v>
      </c>
      <c r="D3823" s="661" t="e">
        <f aca="false">IF(A3823="","",+B3823-C3823)</f>
        <v>#REF!</v>
      </c>
      <c r="E3823" s="662" t="e">
        <f aca="false">IF(A3823="","",IF(F3822="","",+E3822-F3822))</f>
        <v>#REF!</v>
      </c>
      <c r="F3823" s="662" t="e">
        <f aca="false">IF(A3823="","",IF(J3823="","",+J3823-H3823))</f>
        <v>#REF!</v>
      </c>
      <c r="G3823" s="662" t="e">
        <f aca="false">IF(A3823="","",IF(E3823="","",ROUND(+E3823*((1+B3823)^(1/12)-1),2)))</f>
        <v>#REF!</v>
      </c>
      <c r="H3823" s="662" t="e">
        <f aca="false">IF(A3823="","",IF(E3823="","",ROUND(+E3823*((1+D3823)^(1/12)-1),2)))</f>
        <v>#REF!</v>
      </c>
      <c r="I3823" s="662" t="e">
        <f aca="false">IF(A3823="","",+G3823-H3823)</f>
        <v>#REF!</v>
      </c>
      <c r="J3823" s="662" t="e">
        <f aca="false">IF(A3823="","",IF(#REF!="","",PMT((1+D3823)^(1/12)-1,(#REF!*12)-A3823+1,-E3823)))</f>
        <v>#REF!</v>
      </c>
    </row>
    <row r="3824" customFormat="false" ht="14.25" hidden="false" customHeight="false" outlineLevel="0" collapsed="false">
      <c r="A3824" s="660" t="e">
        <f aca="false">IF(A3823="","",IF(A3823=#REF!*12,"",+A3823+1))</f>
        <v>#REF!</v>
      </c>
      <c r="B3824" s="661" t="e">
        <f aca="false">IF(A3824="","",+B3823)</f>
        <v>#REF!</v>
      </c>
      <c r="C3824" s="661" t="e">
        <f aca="false">IF(A3824="","",IF(#REF!+'Plano Prestação Mensal Proposta'!A3824&gt;120,0,ROUND(IF(B3824&gt;0.045,(0.045*0.5),(0.5)*B3824),7)))</f>
        <v>#REF!</v>
      </c>
      <c r="D3824" s="661" t="e">
        <f aca="false">IF(A3824="","",+B3824-C3824)</f>
        <v>#REF!</v>
      </c>
      <c r="E3824" s="662" t="e">
        <f aca="false">IF(A3824="","",IF(F3823="","",+E3823-F3823))</f>
        <v>#REF!</v>
      </c>
      <c r="F3824" s="662" t="e">
        <f aca="false">IF(A3824="","",IF(J3824="","",+J3824-H3824))</f>
        <v>#REF!</v>
      </c>
      <c r="G3824" s="662" t="e">
        <f aca="false">IF(A3824="","",IF(E3824="","",ROUND(+E3824*((1+B3824)^(1/12)-1),2)))</f>
        <v>#REF!</v>
      </c>
      <c r="H3824" s="662" t="e">
        <f aca="false">IF(A3824="","",IF(E3824="","",ROUND(+E3824*((1+D3824)^(1/12)-1),2)))</f>
        <v>#REF!</v>
      </c>
      <c r="I3824" s="662" t="e">
        <f aca="false">IF(A3824="","",+G3824-H3824)</f>
        <v>#REF!</v>
      </c>
      <c r="J3824" s="662" t="e">
        <f aca="false">IF(A3824="","",IF(#REF!="","",PMT((1+D3824)^(1/12)-1,(#REF!*12)-A3824+1,-E3824)))</f>
        <v>#REF!</v>
      </c>
    </row>
    <row r="3825" customFormat="false" ht="14.25" hidden="false" customHeight="false" outlineLevel="0" collapsed="false">
      <c r="A3825" s="660" t="e">
        <f aca="false">IF(A3824="","",IF(A3824=#REF!*12,"",+A3824+1))</f>
        <v>#REF!</v>
      </c>
      <c r="B3825" s="661" t="e">
        <f aca="false">IF(A3825="","",+B3824)</f>
        <v>#REF!</v>
      </c>
      <c r="C3825" s="661" t="e">
        <f aca="false">IF(A3825="","",IF(#REF!+'Plano Prestação Mensal Proposta'!A3825&gt;120,0,ROUND(IF(B3825&gt;0.045,(0.045*0.5),(0.5)*B3825),7)))</f>
        <v>#REF!</v>
      </c>
      <c r="D3825" s="661" t="e">
        <f aca="false">IF(A3825="","",+B3825-C3825)</f>
        <v>#REF!</v>
      </c>
      <c r="E3825" s="662" t="e">
        <f aca="false">IF(A3825="","",IF(F3824="","",+E3824-F3824))</f>
        <v>#REF!</v>
      </c>
      <c r="F3825" s="662" t="e">
        <f aca="false">IF(A3825="","",IF(J3825="","",+J3825-H3825))</f>
        <v>#REF!</v>
      </c>
      <c r="G3825" s="662" t="e">
        <f aca="false">IF(A3825="","",IF(E3825="","",ROUND(+E3825*((1+B3825)^(1/12)-1),2)))</f>
        <v>#REF!</v>
      </c>
      <c r="H3825" s="662" t="e">
        <f aca="false">IF(A3825="","",IF(E3825="","",ROUND(+E3825*((1+D3825)^(1/12)-1),2)))</f>
        <v>#REF!</v>
      </c>
      <c r="I3825" s="662" t="e">
        <f aca="false">IF(A3825="","",+G3825-H3825)</f>
        <v>#REF!</v>
      </c>
      <c r="J3825" s="662" t="e">
        <f aca="false">IF(A3825="","",IF(#REF!="","",PMT((1+D3825)^(1/12)-1,(#REF!*12)-A3825+1,-E3825)))</f>
        <v>#REF!</v>
      </c>
    </row>
    <row r="3826" customFormat="false" ht="14.25" hidden="false" customHeight="false" outlineLevel="0" collapsed="false">
      <c r="A3826" s="660" t="e">
        <f aca="false">IF(A3825="","",IF(A3825=#REF!*12,"",+A3825+1))</f>
        <v>#REF!</v>
      </c>
      <c r="B3826" s="661" t="e">
        <f aca="false">IF(A3826="","",+B3825)</f>
        <v>#REF!</v>
      </c>
      <c r="C3826" s="661" t="e">
        <f aca="false">IF(A3826="","",IF(#REF!+'Plano Prestação Mensal Proposta'!A3826&gt;120,0,ROUND(IF(B3826&gt;0.045,(0.045*0.5),(0.5)*B3826),7)))</f>
        <v>#REF!</v>
      </c>
      <c r="D3826" s="661" t="e">
        <f aca="false">IF(A3826="","",+B3826-C3826)</f>
        <v>#REF!</v>
      </c>
      <c r="E3826" s="662" t="e">
        <f aca="false">IF(A3826="","",IF(F3825="","",+E3825-F3825))</f>
        <v>#REF!</v>
      </c>
      <c r="F3826" s="662" t="e">
        <f aca="false">IF(A3826="","",IF(J3826="","",+J3826-H3826))</f>
        <v>#REF!</v>
      </c>
      <c r="G3826" s="662" t="e">
        <f aca="false">IF(A3826="","",IF(E3826="","",ROUND(+E3826*((1+B3826)^(1/12)-1),2)))</f>
        <v>#REF!</v>
      </c>
      <c r="H3826" s="662" t="e">
        <f aca="false">IF(A3826="","",IF(E3826="","",ROUND(+E3826*((1+D3826)^(1/12)-1),2)))</f>
        <v>#REF!</v>
      </c>
      <c r="I3826" s="662" t="e">
        <f aca="false">IF(A3826="","",+G3826-H3826)</f>
        <v>#REF!</v>
      </c>
      <c r="J3826" s="662" t="e">
        <f aca="false">IF(A3826="","",IF(#REF!="","",PMT((1+D3826)^(1/12)-1,(#REF!*12)-A3826+1,-E3826)))</f>
        <v>#REF!</v>
      </c>
    </row>
    <row r="3827" customFormat="false" ht="14.25" hidden="false" customHeight="false" outlineLevel="0" collapsed="false">
      <c r="A3827" s="660" t="e">
        <f aca="false">IF(A3826="","",IF(A3826=#REF!*12,"",+A3826+1))</f>
        <v>#REF!</v>
      </c>
      <c r="B3827" s="661" t="e">
        <f aca="false">IF(A3827="","",+B3826)</f>
        <v>#REF!</v>
      </c>
      <c r="C3827" s="661" t="e">
        <f aca="false">IF(A3827="","",IF(#REF!+'Plano Prestação Mensal Proposta'!A3827&gt;120,0,ROUND(IF(B3827&gt;0.045,(0.045*0.5),(0.5)*B3827),7)))</f>
        <v>#REF!</v>
      </c>
      <c r="D3827" s="661" t="e">
        <f aca="false">IF(A3827="","",+B3827-C3827)</f>
        <v>#REF!</v>
      </c>
      <c r="E3827" s="662" t="e">
        <f aca="false">IF(A3827="","",IF(F3826="","",+E3826-F3826))</f>
        <v>#REF!</v>
      </c>
      <c r="F3827" s="662" t="e">
        <f aca="false">IF(A3827="","",IF(J3827="","",+J3827-H3827))</f>
        <v>#REF!</v>
      </c>
      <c r="G3827" s="662" t="e">
        <f aca="false">IF(A3827="","",IF(E3827="","",ROUND(+E3827*((1+B3827)^(1/12)-1),2)))</f>
        <v>#REF!</v>
      </c>
      <c r="H3827" s="662" t="e">
        <f aca="false">IF(A3827="","",IF(E3827="","",ROUND(+E3827*((1+D3827)^(1/12)-1),2)))</f>
        <v>#REF!</v>
      </c>
      <c r="I3827" s="662" t="e">
        <f aca="false">IF(A3827="","",+G3827-H3827)</f>
        <v>#REF!</v>
      </c>
      <c r="J3827" s="662" t="e">
        <f aca="false">IF(A3827="","",IF(#REF!="","",PMT((1+D3827)^(1/12)-1,(#REF!*12)-A3827+1,-E3827)))</f>
        <v>#REF!</v>
      </c>
    </row>
    <row r="3828" customFormat="false" ht="14.25" hidden="false" customHeight="false" outlineLevel="0" collapsed="false">
      <c r="A3828" s="660" t="e">
        <f aca="false">IF(A3827="","",IF(A3827=#REF!*12,"",+A3827+1))</f>
        <v>#REF!</v>
      </c>
      <c r="B3828" s="661" t="e">
        <f aca="false">IF(A3828="","",+B3827)</f>
        <v>#REF!</v>
      </c>
      <c r="C3828" s="661" t="e">
        <f aca="false">IF(A3828="","",IF(#REF!+'Plano Prestação Mensal Proposta'!A3828&gt;120,0,ROUND(IF(B3828&gt;0.045,(0.045*0.5),(0.5)*B3828),7)))</f>
        <v>#REF!</v>
      </c>
      <c r="D3828" s="661" t="e">
        <f aca="false">IF(A3828="","",+B3828-C3828)</f>
        <v>#REF!</v>
      </c>
      <c r="E3828" s="662" t="e">
        <f aca="false">IF(A3828="","",IF(F3827="","",+E3827-F3827))</f>
        <v>#REF!</v>
      </c>
      <c r="F3828" s="662" t="e">
        <f aca="false">IF(A3828="","",IF(J3828="","",+J3828-H3828))</f>
        <v>#REF!</v>
      </c>
      <c r="G3828" s="662" t="e">
        <f aca="false">IF(A3828="","",IF(E3828="","",ROUND(+E3828*((1+B3828)^(1/12)-1),2)))</f>
        <v>#REF!</v>
      </c>
      <c r="H3828" s="662" t="e">
        <f aca="false">IF(A3828="","",IF(E3828="","",ROUND(+E3828*((1+D3828)^(1/12)-1),2)))</f>
        <v>#REF!</v>
      </c>
      <c r="I3828" s="662" t="e">
        <f aca="false">IF(A3828="","",+G3828-H3828)</f>
        <v>#REF!</v>
      </c>
      <c r="J3828" s="662" t="e">
        <f aca="false">IF(A3828="","",IF(#REF!="","",PMT((1+D3828)^(1/12)-1,(#REF!*12)-A3828+1,-E3828)))</f>
        <v>#REF!</v>
      </c>
    </row>
    <row r="3829" customFormat="false" ht="14.25" hidden="false" customHeight="false" outlineLevel="0" collapsed="false">
      <c r="A3829" s="660" t="e">
        <f aca="false">IF(A3828="","",IF(A3828=#REF!*12,"",+A3828+1))</f>
        <v>#REF!</v>
      </c>
      <c r="B3829" s="661" t="e">
        <f aca="false">IF(A3829="","",+B3828)</f>
        <v>#REF!</v>
      </c>
      <c r="C3829" s="661" t="e">
        <f aca="false">IF(A3829="","",IF(#REF!+'Plano Prestação Mensal Proposta'!A3829&gt;120,0,ROUND(IF(B3829&gt;0.045,(0.045*0.5),(0.5)*B3829),7)))</f>
        <v>#REF!</v>
      </c>
      <c r="D3829" s="661" t="e">
        <f aca="false">IF(A3829="","",+B3829-C3829)</f>
        <v>#REF!</v>
      </c>
      <c r="E3829" s="662" t="e">
        <f aca="false">IF(A3829="","",IF(F3828="","",+E3828-F3828))</f>
        <v>#REF!</v>
      </c>
      <c r="F3829" s="662" t="e">
        <f aca="false">IF(A3829="","",IF(J3829="","",+J3829-H3829))</f>
        <v>#REF!</v>
      </c>
      <c r="G3829" s="662" t="e">
        <f aca="false">IF(A3829="","",IF(E3829="","",ROUND(+E3829*((1+B3829)^(1/12)-1),2)))</f>
        <v>#REF!</v>
      </c>
      <c r="H3829" s="662" t="e">
        <f aca="false">IF(A3829="","",IF(E3829="","",ROUND(+E3829*((1+D3829)^(1/12)-1),2)))</f>
        <v>#REF!</v>
      </c>
      <c r="I3829" s="662" t="e">
        <f aca="false">IF(A3829="","",+G3829-H3829)</f>
        <v>#REF!</v>
      </c>
      <c r="J3829" s="662" t="e">
        <f aca="false">IF(A3829="","",IF(#REF!="","",PMT((1+D3829)^(1/12)-1,(#REF!*12)-A3829+1,-E3829)))</f>
        <v>#REF!</v>
      </c>
    </row>
    <row r="3830" customFormat="false" ht="14.25" hidden="false" customHeight="false" outlineLevel="0" collapsed="false">
      <c r="A3830" s="660" t="e">
        <f aca="false">IF(A3829="","",IF(A3829=#REF!*12,"",+A3829+1))</f>
        <v>#REF!</v>
      </c>
      <c r="B3830" s="661" t="e">
        <f aca="false">IF(A3830="","",+B3829)</f>
        <v>#REF!</v>
      </c>
      <c r="C3830" s="661" t="e">
        <f aca="false">IF(A3830="","",IF(#REF!+'Plano Prestação Mensal Proposta'!A3830&gt;120,0,ROUND(IF(B3830&gt;0.045,(0.045*0.5),(0.5)*B3830),7)))</f>
        <v>#REF!</v>
      </c>
      <c r="D3830" s="661" t="e">
        <f aca="false">IF(A3830="","",+B3830-C3830)</f>
        <v>#REF!</v>
      </c>
      <c r="E3830" s="662" t="e">
        <f aca="false">IF(A3830="","",IF(F3829="","",+E3829-F3829))</f>
        <v>#REF!</v>
      </c>
      <c r="F3830" s="662" t="e">
        <f aca="false">IF(A3830="","",IF(J3830="","",+J3830-H3830))</f>
        <v>#REF!</v>
      </c>
      <c r="G3830" s="662" t="e">
        <f aca="false">IF(A3830="","",IF(E3830="","",ROUND(+E3830*((1+B3830)^(1/12)-1),2)))</f>
        <v>#REF!</v>
      </c>
      <c r="H3830" s="662" t="e">
        <f aca="false">IF(A3830="","",IF(E3830="","",ROUND(+E3830*((1+D3830)^(1/12)-1),2)))</f>
        <v>#REF!</v>
      </c>
      <c r="I3830" s="662" t="e">
        <f aca="false">IF(A3830="","",+G3830-H3830)</f>
        <v>#REF!</v>
      </c>
      <c r="J3830" s="662" t="e">
        <f aca="false">IF(A3830="","",IF(#REF!="","",PMT((1+D3830)^(1/12)-1,(#REF!*12)-A3830+1,-E3830)))</f>
        <v>#REF!</v>
      </c>
    </row>
    <row r="3831" customFormat="false" ht="14.25" hidden="false" customHeight="false" outlineLevel="0" collapsed="false">
      <c r="A3831" s="660" t="e">
        <f aca="false">IF(A3830="","",IF(A3830=#REF!*12,"",+A3830+1))</f>
        <v>#REF!</v>
      </c>
      <c r="B3831" s="661" t="e">
        <f aca="false">IF(A3831="","",+B3830)</f>
        <v>#REF!</v>
      </c>
      <c r="C3831" s="661" t="e">
        <f aca="false">IF(A3831="","",IF(#REF!+'Plano Prestação Mensal Proposta'!A3831&gt;120,0,ROUND(IF(B3831&gt;0.045,(0.045*0.5),(0.5)*B3831),7)))</f>
        <v>#REF!</v>
      </c>
      <c r="D3831" s="661" t="e">
        <f aca="false">IF(A3831="","",+B3831-C3831)</f>
        <v>#REF!</v>
      </c>
      <c r="E3831" s="662" t="e">
        <f aca="false">IF(A3831="","",IF(F3830="","",+E3830-F3830))</f>
        <v>#REF!</v>
      </c>
      <c r="F3831" s="662" t="e">
        <f aca="false">IF(A3831="","",IF(J3831="","",+J3831-H3831))</f>
        <v>#REF!</v>
      </c>
      <c r="G3831" s="662" t="e">
        <f aca="false">IF(A3831="","",IF(E3831="","",ROUND(+E3831*((1+B3831)^(1/12)-1),2)))</f>
        <v>#REF!</v>
      </c>
      <c r="H3831" s="662" t="e">
        <f aca="false">IF(A3831="","",IF(E3831="","",ROUND(+E3831*((1+D3831)^(1/12)-1),2)))</f>
        <v>#REF!</v>
      </c>
      <c r="I3831" s="662" t="e">
        <f aca="false">IF(A3831="","",+G3831-H3831)</f>
        <v>#REF!</v>
      </c>
      <c r="J3831" s="662" t="e">
        <f aca="false">IF(A3831="","",IF(#REF!="","",PMT((1+D3831)^(1/12)-1,(#REF!*12)-A3831+1,-E3831)))</f>
        <v>#REF!</v>
      </c>
    </row>
    <row r="3832" customFormat="false" ht="14.25" hidden="false" customHeight="false" outlineLevel="0" collapsed="false">
      <c r="A3832" s="660" t="e">
        <f aca="false">IF(A3831="","",IF(A3831=#REF!*12,"",+A3831+1))</f>
        <v>#REF!</v>
      </c>
      <c r="B3832" s="661" t="e">
        <f aca="false">IF(A3832="","",+B3831)</f>
        <v>#REF!</v>
      </c>
      <c r="C3832" s="661" t="e">
        <f aca="false">IF(A3832="","",IF(#REF!+'Plano Prestação Mensal Proposta'!A3832&gt;120,0,ROUND(IF(B3832&gt;0.045,(0.045*0.5),(0.5)*B3832),7)))</f>
        <v>#REF!</v>
      </c>
      <c r="D3832" s="661" t="e">
        <f aca="false">IF(A3832="","",+B3832-C3832)</f>
        <v>#REF!</v>
      </c>
      <c r="E3832" s="662" t="e">
        <f aca="false">IF(A3832="","",IF(F3831="","",+E3831-F3831))</f>
        <v>#REF!</v>
      </c>
      <c r="F3832" s="662" t="e">
        <f aca="false">IF(A3832="","",IF(J3832="","",+J3832-H3832))</f>
        <v>#REF!</v>
      </c>
      <c r="G3832" s="662" t="e">
        <f aca="false">IF(A3832="","",IF(E3832="","",ROUND(+E3832*((1+B3832)^(1/12)-1),2)))</f>
        <v>#REF!</v>
      </c>
      <c r="H3832" s="662" t="e">
        <f aca="false">IF(A3832="","",IF(E3832="","",ROUND(+E3832*((1+D3832)^(1/12)-1),2)))</f>
        <v>#REF!</v>
      </c>
      <c r="I3832" s="662" t="e">
        <f aca="false">IF(A3832="","",+G3832-H3832)</f>
        <v>#REF!</v>
      </c>
      <c r="J3832" s="662" t="e">
        <f aca="false">IF(A3832="","",IF(#REF!="","",PMT((1+D3832)^(1/12)-1,(#REF!*12)-A3832+1,-E3832)))</f>
        <v>#REF!</v>
      </c>
    </row>
    <row r="3833" customFormat="false" ht="14.25" hidden="false" customHeight="false" outlineLevel="0" collapsed="false">
      <c r="A3833" s="660" t="e">
        <f aca="false">IF(A3832="","",IF(A3832=#REF!*12,"",+A3832+1))</f>
        <v>#REF!</v>
      </c>
      <c r="B3833" s="661" t="e">
        <f aca="false">IF(A3833="","",+B3832)</f>
        <v>#REF!</v>
      </c>
      <c r="C3833" s="661" t="e">
        <f aca="false">IF(A3833="","",IF(#REF!+'Plano Prestação Mensal Proposta'!A3833&gt;120,0,ROUND(IF(B3833&gt;0.045,(0.045*0.5),(0.5)*B3833),7)))</f>
        <v>#REF!</v>
      </c>
      <c r="D3833" s="661" t="e">
        <f aca="false">IF(A3833="","",+B3833-C3833)</f>
        <v>#REF!</v>
      </c>
      <c r="E3833" s="662" t="e">
        <f aca="false">IF(A3833="","",IF(F3832="","",+E3832-F3832))</f>
        <v>#REF!</v>
      </c>
      <c r="F3833" s="662" t="e">
        <f aca="false">IF(A3833="","",IF(J3833="","",+J3833-H3833))</f>
        <v>#REF!</v>
      </c>
      <c r="G3833" s="662" t="e">
        <f aca="false">IF(A3833="","",IF(E3833="","",ROUND(+E3833*((1+B3833)^(1/12)-1),2)))</f>
        <v>#REF!</v>
      </c>
      <c r="H3833" s="662" t="e">
        <f aca="false">IF(A3833="","",IF(E3833="","",ROUND(+E3833*((1+D3833)^(1/12)-1),2)))</f>
        <v>#REF!</v>
      </c>
      <c r="I3833" s="662" t="e">
        <f aca="false">IF(A3833="","",+G3833-H3833)</f>
        <v>#REF!</v>
      </c>
      <c r="J3833" s="662" t="e">
        <f aca="false">IF(A3833="","",IF(#REF!="","",PMT((1+D3833)^(1/12)-1,(#REF!*12)-A3833+1,-E3833)))</f>
        <v>#REF!</v>
      </c>
    </row>
    <row r="3834" customFormat="false" ht="14.25" hidden="false" customHeight="false" outlineLevel="0" collapsed="false">
      <c r="A3834" s="660" t="e">
        <f aca="false">IF(A3833="","",IF(A3833=#REF!*12,"",+A3833+1))</f>
        <v>#REF!</v>
      </c>
      <c r="B3834" s="661" t="e">
        <f aca="false">IF(A3834="","",+B3833)</f>
        <v>#REF!</v>
      </c>
      <c r="C3834" s="661" t="e">
        <f aca="false">IF(A3834="","",IF(#REF!+'Plano Prestação Mensal Proposta'!A3834&gt;120,0,ROUND(IF(B3834&gt;0.045,(0.045*0.5),(0.5)*B3834),7)))</f>
        <v>#REF!</v>
      </c>
      <c r="D3834" s="661" t="e">
        <f aca="false">IF(A3834="","",+B3834-C3834)</f>
        <v>#REF!</v>
      </c>
      <c r="E3834" s="662" t="e">
        <f aca="false">IF(A3834="","",IF(F3833="","",+E3833-F3833))</f>
        <v>#REF!</v>
      </c>
      <c r="F3834" s="662" t="e">
        <f aca="false">IF(A3834="","",IF(J3834="","",+J3834-H3834))</f>
        <v>#REF!</v>
      </c>
      <c r="G3834" s="662" t="e">
        <f aca="false">IF(A3834="","",IF(E3834="","",ROUND(+E3834*((1+B3834)^(1/12)-1),2)))</f>
        <v>#REF!</v>
      </c>
      <c r="H3834" s="662" t="e">
        <f aca="false">IF(A3834="","",IF(E3834="","",ROUND(+E3834*((1+D3834)^(1/12)-1),2)))</f>
        <v>#REF!</v>
      </c>
      <c r="I3834" s="662" t="e">
        <f aca="false">IF(A3834="","",+G3834-H3834)</f>
        <v>#REF!</v>
      </c>
      <c r="J3834" s="662" t="e">
        <f aca="false">IF(A3834="","",IF(#REF!="","",PMT((1+D3834)^(1/12)-1,(#REF!*12)-A3834+1,-E3834)))</f>
        <v>#REF!</v>
      </c>
    </row>
    <row r="3835" customFormat="false" ht="14.25" hidden="false" customHeight="false" outlineLevel="0" collapsed="false">
      <c r="A3835" s="660" t="e">
        <f aca="false">IF(A3834="","",IF(A3834=#REF!*12,"",+A3834+1))</f>
        <v>#REF!</v>
      </c>
      <c r="B3835" s="661" t="e">
        <f aca="false">IF(A3835="","",+B3834)</f>
        <v>#REF!</v>
      </c>
      <c r="C3835" s="661" t="e">
        <f aca="false">IF(A3835="","",IF(#REF!+'Plano Prestação Mensal Proposta'!A3835&gt;120,0,ROUND(IF(B3835&gt;0.045,(0.045*0.5),(0.5)*B3835),7)))</f>
        <v>#REF!</v>
      </c>
      <c r="D3835" s="661" t="e">
        <f aca="false">IF(A3835="","",+B3835-C3835)</f>
        <v>#REF!</v>
      </c>
      <c r="E3835" s="662" t="e">
        <f aca="false">IF(A3835="","",IF(F3834="","",+E3834-F3834))</f>
        <v>#REF!</v>
      </c>
      <c r="F3835" s="662" t="e">
        <f aca="false">IF(A3835="","",IF(J3835="","",+J3835-H3835))</f>
        <v>#REF!</v>
      </c>
      <c r="G3835" s="662" t="e">
        <f aca="false">IF(A3835="","",IF(E3835="","",ROUND(+E3835*((1+B3835)^(1/12)-1),2)))</f>
        <v>#REF!</v>
      </c>
      <c r="H3835" s="662" t="e">
        <f aca="false">IF(A3835="","",IF(E3835="","",ROUND(+E3835*((1+D3835)^(1/12)-1),2)))</f>
        <v>#REF!</v>
      </c>
      <c r="I3835" s="662" t="e">
        <f aca="false">IF(A3835="","",+G3835-H3835)</f>
        <v>#REF!</v>
      </c>
      <c r="J3835" s="662" t="e">
        <f aca="false">IF(A3835="","",IF(#REF!="","",PMT((1+D3835)^(1/12)-1,(#REF!*12)-A3835+1,-E3835)))</f>
        <v>#REF!</v>
      </c>
    </row>
    <row r="3836" customFormat="false" ht="14.25" hidden="false" customHeight="false" outlineLevel="0" collapsed="false">
      <c r="A3836" s="660" t="e">
        <f aca="false">IF(A3835="","",IF(A3835=#REF!*12,"",+A3835+1))</f>
        <v>#REF!</v>
      </c>
      <c r="B3836" s="661" t="e">
        <f aca="false">IF(A3836="","",+B3835)</f>
        <v>#REF!</v>
      </c>
      <c r="C3836" s="661" t="e">
        <f aca="false">IF(A3836="","",IF(#REF!+'Plano Prestação Mensal Proposta'!A3836&gt;120,0,ROUND(IF(B3836&gt;0.045,(0.045*0.5),(0.5)*B3836),7)))</f>
        <v>#REF!</v>
      </c>
      <c r="D3836" s="661" t="e">
        <f aca="false">IF(A3836="","",+B3836-C3836)</f>
        <v>#REF!</v>
      </c>
      <c r="E3836" s="662" t="e">
        <f aca="false">IF(A3836="","",IF(F3835="","",+E3835-F3835))</f>
        <v>#REF!</v>
      </c>
      <c r="F3836" s="662" t="e">
        <f aca="false">IF(A3836="","",IF(J3836="","",+J3836-H3836))</f>
        <v>#REF!</v>
      </c>
      <c r="G3836" s="662" t="e">
        <f aca="false">IF(A3836="","",IF(E3836="","",ROUND(+E3836*((1+B3836)^(1/12)-1),2)))</f>
        <v>#REF!</v>
      </c>
      <c r="H3836" s="662" t="e">
        <f aca="false">IF(A3836="","",IF(E3836="","",ROUND(+E3836*((1+D3836)^(1/12)-1),2)))</f>
        <v>#REF!</v>
      </c>
      <c r="I3836" s="662" t="e">
        <f aca="false">IF(A3836="","",+G3836-H3836)</f>
        <v>#REF!</v>
      </c>
      <c r="J3836" s="662" t="e">
        <f aca="false">IF(A3836="","",IF(#REF!="","",PMT((1+D3836)^(1/12)-1,(#REF!*12)-A3836+1,-E3836)))</f>
        <v>#REF!</v>
      </c>
    </row>
    <row r="3837" customFormat="false" ht="14.25" hidden="false" customHeight="false" outlineLevel="0" collapsed="false">
      <c r="A3837" s="660" t="e">
        <f aca="false">IF(A3836="","",IF(A3836=#REF!*12,"",+A3836+1))</f>
        <v>#REF!</v>
      </c>
      <c r="B3837" s="661" t="e">
        <f aca="false">IF(A3837="","",+B3836)</f>
        <v>#REF!</v>
      </c>
      <c r="C3837" s="661" t="e">
        <f aca="false">IF(A3837="","",IF(#REF!+'Plano Prestação Mensal Proposta'!A3837&gt;120,0,ROUND(IF(B3837&gt;0.045,(0.045*0.5),(0.5)*B3837),7)))</f>
        <v>#REF!</v>
      </c>
      <c r="D3837" s="661" t="e">
        <f aca="false">IF(A3837="","",+B3837-C3837)</f>
        <v>#REF!</v>
      </c>
      <c r="E3837" s="662" t="e">
        <f aca="false">IF(A3837="","",IF(F3836="","",+E3836-F3836))</f>
        <v>#REF!</v>
      </c>
      <c r="F3837" s="662" t="e">
        <f aca="false">IF(A3837="","",IF(J3837="","",+J3837-H3837))</f>
        <v>#REF!</v>
      </c>
      <c r="G3837" s="662" t="e">
        <f aca="false">IF(A3837="","",IF(E3837="","",ROUND(+E3837*((1+B3837)^(1/12)-1),2)))</f>
        <v>#REF!</v>
      </c>
      <c r="H3837" s="662" t="e">
        <f aca="false">IF(A3837="","",IF(E3837="","",ROUND(+E3837*((1+D3837)^(1/12)-1),2)))</f>
        <v>#REF!</v>
      </c>
      <c r="I3837" s="662" t="e">
        <f aca="false">IF(A3837="","",+G3837-H3837)</f>
        <v>#REF!</v>
      </c>
      <c r="J3837" s="662" t="e">
        <f aca="false">IF(A3837="","",IF(#REF!="","",PMT((1+D3837)^(1/12)-1,(#REF!*12)-A3837+1,-E3837)))</f>
        <v>#REF!</v>
      </c>
    </row>
    <row r="3838" customFormat="false" ht="14.25" hidden="false" customHeight="false" outlineLevel="0" collapsed="false">
      <c r="A3838" s="660" t="e">
        <f aca="false">IF(A3837="","",IF(A3837=#REF!*12,"",+A3837+1))</f>
        <v>#REF!</v>
      </c>
      <c r="B3838" s="661" t="e">
        <f aca="false">IF(A3838="","",+B3837)</f>
        <v>#REF!</v>
      </c>
      <c r="C3838" s="661" t="e">
        <f aca="false">IF(A3838="","",IF(#REF!+'Plano Prestação Mensal Proposta'!A3838&gt;120,0,ROUND(IF(B3838&gt;0.045,(0.045*0.5),(0.5)*B3838),7)))</f>
        <v>#REF!</v>
      </c>
      <c r="D3838" s="661" t="e">
        <f aca="false">IF(A3838="","",+B3838-C3838)</f>
        <v>#REF!</v>
      </c>
      <c r="E3838" s="662" t="e">
        <f aca="false">IF(A3838="","",IF(F3837="","",+E3837-F3837))</f>
        <v>#REF!</v>
      </c>
      <c r="F3838" s="662" t="e">
        <f aca="false">IF(A3838="","",IF(J3838="","",+J3838-H3838))</f>
        <v>#REF!</v>
      </c>
      <c r="G3838" s="662" t="e">
        <f aca="false">IF(A3838="","",IF(E3838="","",ROUND(+E3838*((1+B3838)^(1/12)-1),2)))</f>
        <v>#REF!</v>
      </c>
      <c r="H3838" s="662" t="e">
        <f aca="false">IF(A3838="","",IF(E3838="","",ROUND(+E3838*((1+D3838)^(1/12)-1),2)))</f>
        <v>#REF!</v>
      </c>
      <c r="I3838" s="662" t="e">
        <f aca="false">IF(A3838="","",+G3838-H3838)</f>
        <v>#REF!</v>
      </c>
      <c r="J3838" s="662" t="e">
        <f aca="false">IF(A3838="","",IF(#REF!="","",PMT((1+D3838)^(1/12)-1,(#REF!*12)-A3838+1,-E3838)))</f>
        <v>#REF!</v>
      </c>
    </row>
    <row r="3839" customFormat="false" ht="14.25" hidden="false" customHeight="false" outlineLevel="0" collapsed="false">
      <c r="A3839" s="660" t="e">
        <f aca="false">IF(A3838="","",IF(A3838=#REF!*12,"",+A3838+1))</f>
        <v>#REF!</v>
      </c>
      <c r="B3839" s="661" t="e">
        <f aca="false">IF(A3839="","",+B3838)</f>
        <v>#REF!</v>
      </c>
      <c r="C3839" s="661" t="e">
        <f aca="false">IF(A3839="","",IF(#REF!+'Plano Prestação Mensal Proposta'!A3839&gt;120,0,ROUND(IF(B3839&gt;0.045,(0.045*0.5),(0.5)*B3839),7)))</f>
        <v>#REF!</v>
      </c>
      <c r="D3839" s="661" t="e">
        <f aca="false">IF(A3839="","",+B3839-C3839)</f>
        <v>#REF!</v>
      </c>
      <c r="E3839" s="662" t="e">
        <f aca="false">IF(A3839="","",IF(F3838="","",+E3838-F3838))</f>
        <v>#REF!</v>
      </c>
      <c r="F3839" s="662" t="e">
        <f aca="false">IF(A3839="","",IF(J3839="","",+J3839-H3839))</f>
        <v>#REF!</v>
      </c>
      <c r="G3839" s="662" t="e">
        <f aca="false">IF(A3839="","",IF(E3839="","",ROUND(+E3839*((1+B3839)^(1/12)-1),2)))</f>
        <v>#REF!</v>
      </c>
      <c r="H3839" s="662" t="e">
        <f aca="false">IF(A3839="","",IF(E3839="","",ROUND(+E3839*((1+D3839)^(1/12)-1),2)))</f>
        <v>#REF!</v>
      </c>
      <c r="I3839" s="662" t="e">
        <f aca="false">IF(A3839="","",+G3839-H3839)</f>
        <v>#REF!</v>
      </c>
      <c r="J3839" s="662" t="e">
        <f aca="false">IF(A3839="","",IF(#REF!="","",PMT((1+D3839)^(1/12)-1,(#REF!*12)-A3839+1,-E3839)))</f>
        <v>#REF!</v>
      </c>
    </row>
    <row r="3840" customFormat="false" ht="14.25" hidden="false" customHeight="false" outlineLevel="0" collapsed="false">
      <c r="A3840" s="660" t="e">
        <f aca="false">IF(A3839="","",IF(A3839=#REF!*12,"",+A3839+1))</f>
        <v>#REF!</v>
      </c>
      <c r="B3840" s="661" t="e">
        <f aca="false">IF(A3840="","",+B3839)</f>
        <v>#REF!</v>
      </c>
      <c r="C3840" s="661" t="e">
        <f aca="false">IF(A3840="","",IF(#REF!+'Plano Prestação Mensal Proposta'!A3840&gt;120,0,ROUND(IF(B3840&gt;0.045,(0.045*0.5),(0.5)*B3840),7)))</f>
        <v>#REF!</v>
      </c>
      <c r="D3840" s="661" t="e">
        <f aca="false">IF(A3840="","",+B3840-C3840)</f>
        <v>#REF!</v>
      </c>
      <c r="E3840" s="662" t="e">
        <f aca="false">IF(A3840="","",IF(F3839="","",+E3839-F3839))</f>
        <v>#REF!</v>
      </c>
      <c r="F3840" s="662" t="e">
        <f aca="false">IF(A3840="","",IF(J3840="","",+J3840-H3840))</f>
        <v>#REF!</v>
      </c>
      <c r="G3840" s="662" t="e">
        <f aca="false">IF(A3840="","",IF(E3840="","",ROUND(+E3840*((1+B3840)^(1/12)-1),2)))</f>
        <v>#REF!</v>
      </c>
      <c r="H3840" s="662" t="e">
        <f aca="false">IF(A3840="","",IF(E3840="","",ROUND(+E3840*((1+D3840)^(1/12)-1),2)))</f>
        <v>#REF!</v>
      </c>
      <c r="I3840" s="662" t="e">
        <f aca="false">IF(A3840="","",+G3840-H3840)</f>
        <v>#REF!</v>
      </c>
      <c r="J3840" s="662" t="e">
        <f aca="false">IF(A3840="","",IF(#REF!="","",PMT((1+D3840)^(1/12)-1,(#REF!*12)-A3840+1,-E3840)))</f>
        <v>#REF!</v>
      </c>
    </row>
    <row r="3841" customFormat="false" ht="14.25" hidden="false" customHeight="false" outlineLevel="0" collapsed="false">
      <c r="A3841" s="660" t="e">
        <f aca="false">IF(A3840="","",IF(A3840=#REF!*12,"",+A3840+1))</f>
        <v>#REF!</v>
      </c>
      <c r="B3841" s="661" t="e">
        <f aca="false">IF(A3841="","",+B3840)</f>
        <v>#REF!</v>
      </c>
      <c r="C3841" s="661" t="e">
        <f aca="false">IF(A3841="","",IF(#REF!+'Plano Prestação Mensal Proposta'!A3841&gt;120,0,ROUND(IF(B3841&gt;0.045,(0.045*0.5),(0.5)*B3841),7)))</f>
        <v>#REF!</v>
      </c>
      <c r="D3841" s="661" t="e">
        <f aca="false">IF(A3841="","",+B3841-C3841)</f>
        <v>#REF!</v>
      </c>
      <c r="E3841" s="662" t="e">
        <f aca="false">IF(A3841="","",IF(F3840="","",+E3840-F3840))</f>
        <v>#REF!</v>
      </c>
      <c r="F3841" s="662" t="e">
        <f aca="false">IF(A3841="","",IF(J3841="","",+J3841-H3841))</f>
        <v>#REF!</v>
      </c>
      <c r="G3841" s="662" t="e">
        <f aca="false">IF(A3841="","",IF(E3841="","",ROUND(+E3841*((1+B3841)^(1/12)-1),2)))</f>
        <v>#REF!</v>
      </c>
      <c r="H3841" s="662" t="e">
        <f aca="false">IF(A3841="","",IF(E3841="","",ROUND(+E3841*((1+D3841)^(1/12)-1),2)))</f>
        <v>#REF!</v>
      </c>
      <c r="I3841" s="662" t="e">
        <f aca="false">IF(A3841="","",+G3841-H3841)</f>
        <v>#REF!</v>
      </c>
      <c r="J3841" s="662" t="e">
        <f aca="false">IF(A3841="","",IF(#REF!="","",PMT((1+D3841)^(1/12)-1,(#REF!*12)-A3841+1,-E3841)))</f>
        <v>#REF!</v>
      </c>
    </row>
    <row r="3842" customFormat="false" ht="14.25" hidden="false" customHeight="false" outlineLevel="0" collapsed="false">
      <c r="A3842" s="660" t="e">
        <f aca="false">IF(A3841="","",IF(A3841=#REF!*12,"",+A3841+1))</f>
        <v>#REF!</v>
      </c>
      <c r="B3842" s="661" t="e">
        <f aca="false">IF(A3842="","",+B3841)</f>
        <v>#REF!</v>
      </c>
      <c r="C3842" s="661" t="e">
        <f aca="false">IF(A3842="","",IF(#REF!+'Plano Prestação Mensal Proposta'!A3842&gt;120,0,ROUND(IF(B3842&gt;0.045,(0.045*0.5),(0.5)*B3842),7)))</f>
        <v>#REF!</v>
      </c>
      <c r="D3842" s="661" t="e">
        <f aca="false">IF(A3842="","",+B3842-C3842)</f>
        <v>#REF!</v>
      </c>
      <c r="E3842" s="662" t="e">
        <f aca="false">IF(A3842="","",IF(F3841="","",+E3841-F3841))</f>
        <v>#REF!</v>
      </c>
      <c r="F3842" s="662" t="e">
        <f aca="false">IF(A3842="","",IF(J3842="","",+J3842-H3842))</f>
        <v>#REF!</v>
      </c>
      <c r="G3842" s="662" t="e">
        <f aca="false">IF(A3842="","",IF(E3842="","",ROUND(+E3842*((1+B3842)^(1/12)-1),2)))</f>
        <v>#REF!</v>
      </c>
      <c r="H3842" s="662" t="e">
        <f aca="false">IF(A3842="","",IF(E3842="","",ROUND(+E3842*((1+D3842)^(1/12)-1),2)))</f>
        <v>#REF!</v>
      </c>
      <c r="I3842" s="662" t="e">
        <f aca="false">IF(A3842="","",+G3842-H3842)</f>
        <v>#REF!</v>
      </c>
      <c r="J3842" s="662" t="e">
        <f aca="false">IF(A3842="","",IF(#REF!="","",PMT((1+D3842)^(1/12)-1,(#REF!*12)-A3842+1,-E3842)))</f>
        <v>#REF!</v>
      </c>
    </row>
    <row r="3843" customFormat="false" ht="14.25" hidden="false" customHeight="false" outlineLevel="0" collapsed="false">
      <c r="A3843" s="660" t="e">
        <f aca="false">IF(A3842="","",IF(A3842=#REF!*12,"",+A3842+1))</f>
        <v>#REF!</v>
      </c>
      <c r="B3843" s="661" t="e">
        <f aca="false">IF(A3843="","",+B3842)</f>
        <v>#REF!</v>
      </c>
      <c r="C3843" s="661" t="e">
        <f aca="false">IF(A3843="","",IF(#REF!+'Plano Prestação Mensal Proposta'!A3843&gt;120,0,ROUND(IF(B3843&gt;0.045,(0.045*0.5),(0.5)*B3843),7)))</f>
        <v>#REF!</v>
      </c>
      <c r="D3843" s="661" t="e">
        <f aca="false">IF(A3843="","",+B3843-C3843)</f>
        <v>#REF!</v>
      </c>
      <c r="E3843" s="662" t="e">
        <f aca="false">IF(A3843="","",IF(F3842="","",+E3842-F3842))</f>
        <v>#REF!</v>
      </c>
      <c r="F3843" s="662" t="e">
        <f aca="false">IF(A3843="","",IF(J3843="","",+J3843-H3843))</f>
        <v>#REF!</v>
      </c>
      <c r="G3843" s="662" t="e">
        <f aca="false">IF(A3843="","",IF(E3843="","",ROUND(+E3843*((1+B3843)^(1/12)-1),2)))</f>
        <v>#REF!</v>
      </c>
      <c r="H3843" s="662" t="e">
        <f aca="false">IF(A3843="","",IF(E3843="","",ROUND(+E3843*((1+D3843)^(1/12)-1),2)))</f>
        <v>#REF!</v>
      </c>
      <c r="I3843" s="662" t="e">
        <f aca="false">IF(A3843="","",+G3843-H3843)</f>
        <v>#REF!</v>
      </c>
      <c r="J3843" s="662" t="e">
        <f aca="false">IF(A3843="","",IF(#REF!="","",PMT((1+D3843)^(1/12)-1,(#REF!*12)-A3843+1,-E3843)))</f>
        <v>#REF!</v>
      </c>
    </row>
    <row r="3844" customFormat="false" ht="14.25" hidden="false" customHeight="false" outlineLevel="0" collapsed="false">
      <c r="A3844" s="660" t="e">
        <f aca="false">IF(A3843="","",IF(A3843=#REF!*12,"",+A3843+1))</f>
        <v>#REF!</v>
      </c>
      <c r="B3844" s="661" t="e">
        <f aca="false">IF(A3844="","",+B3843)</f>
        <v>#REF!</v>
      </c>
      <c r="C3844" s="661" t="e">
        <f aca="false">IF(A3844="","",IF(#REF!+'Plano Prestação Mensal Proposta'!A3844&gt;120,0,ROUND(IF(B3844&gt;0.045,(0.045*0.5),(0.5)*B3844),7)))</f>
        <v>#REF!</v>
      </c>
      <c r="D3844" s="661" t="e">
        <f aca="false">IF(A3844="","",+B3844-C3844)</f>
        <v>#REF!</v>
      </c>
      <c r="E3844" s="662" t="e">
        <f aca="false">IF(A3844="","",IF(F3843="","",+E3843-F3843))</f>
        <v>#REF!</v>
      </c>
      <c r="F3844" s="662" t="e">
        <f aca="false">IF(A3844="","",IF(J3844="","",+J3844-H3844))</f>
        <v>#REF!</v>
      </c>
      <c r="G3844" s="662" t="e">
        <f aca="false">IF(A3844="","",IF(E3844="","",ROUND(+E3844*((1+B3844)^(1/12)-1),2)))</f>
        <v>#REF!</v>
      </c>
      <c r="H3844" s="662" t="e">
        <f aca="false">IF(A3844="","",IF(E3844="","",ROUND(+E3844*((1+D3844)^(1/12)-1),2)))</f>
        <v>#REF!</v>
      </c>
      <c r="I3844" s="662" t="e">
        <f aca="false">IF(A3844="","",+G3844-H3844)</f>
        <v>#REF!</v>
      </c>
      <c r="J3844" s="662" t="e">
        <f aca="false">IF(A3844="","",IF(#REF!="","",PMT((1+D3844)^(1/12)-1,(#REF!*12)-A3844+1,-E3844)))</f>
        <v>#REF!</v>
      </c>
    </row>
    <row r="3845" customFormat="false" ht="14.25" hidden="false" customHeight="false" outlineLevel="0" collapsed="false">
      <c r="A3845" s="660" t="e">
        <f aca="false">IF(A3844="","",IF(A3844=#REF!*12,"",+A3844+1))</f>
        <v>#REF!</v>
      </c>
      <c r="B3845" s="661" t="e">
        <f aca="false">IF(A3845="","",+B3844)</f>
        <v>#REF!</v>
      </c>
      <c r="C3845" s="661" t="e">
        <f aca="false">IF(A3845="","",IF(#REF!+'Plano Prestação Mensal Proposta'!A3845&gt;120,0,ROUND(IF(B3845&gt;0.045,(0.045*0.5),(0.5)*B3845),7)))</f>
        <v>#REF!</v>
      </c>
      <c r="D3845" s="661" t="e">
        <f aca="false">IF(A3845="","",+B3845-C3845)</f>
        <v>#REF!</v>
      </c>
      <c r="E3845" s="662" t="e">
        <f aca="false">IF(A3845="","",IF(F3844="","",+E3844-F3844))</f>
        <v>#REF!</v>
      </c>
      <c r="F3845" s="662" t="e">
        <f aca="false">IF(A3845="","",IF(J3845="","",+J3845-H3845))</f>
        <v>#REF!</v>
      </c>
      <c r="G3845" s="662" t="e">
        <f aca="false">IF(A3845="","",IF(E3845="","",ROUND(+E3845*((1+B3845)^(1/12)-1),2)))</f>
        <v>#REF!</v>
      </c>
      <c r="H3845" s="662" t="e">
        <f aca="false">IF(A3845="","",IF(E3845="","",ROUND(+E3845*((1+D3845)^(1/12)-1),2)))</f>
        <v>#REF!</v>
      </c>
      <c r="I3845" s="662" t="e">
        <f aca="false">IF(A3845="","",+G3845-H3845)</f>
        <v>#REF!</v>
      </c>
      <c r="J3845" s="662" t="e">
        <f aca="false">IF(A3845="","",IF(#REF!="","",PMT((1+D3845)^(1/12)-1,(#REF!*12)-A3845+1,-E3845)))</f>
        <v>#REF!</v>
      </c>
    </row>
    <row r="3846" customFormat="false" ht="14.25" hidden="false" customHeight="false" outlineLevel="0" collapsed="false">
      <c r="A3846" s="660" t="e">
        <f aca="false">IF(A3845="","",IF(A3845=#REF!*12,"",+A3845+1))</f>
        <v>#REF!</v>
      </c>
      <c r="B3846" s="661" t="e">
        <f aca="false">IF(A3846="","",+B3845)</f>
        <v>#REF!</v>
      </c>
      <c r="C3846" s="661" t="e">
        <f aca="false">IF(A3846="","",IF(#REF!+'Plano Prestação Mensal Proposta'!A3846&gt;120,0,ROUND(IF(B3846&gt;0.045,(0.045*0.5),(0.5)*B3846),7)))</f>
        <v>#REF!</v>
      </c>
      <c r="D3846" s="661" t="e">
        <f aca="false">IF(A3846="","",+B3846-C3846)</f>
        <v>#REF!</v>
      </c>
      <c r="E3846" s="662" t="e">
        <f aca="false">IF(A3846="","",IF(F3845="","",+E3845-F3845))</f>
        <v>#REF!</v>
      </c>
      <c r="F3846" s="662" t="e">
        <f aca="false">IF(A3846="","",IF(J3846="","",+J3846-H3846))</f>
        <v>#REF!</v>
      </c>
      <c r="G3846" s="662" t="e">
        <f aca="false">IF(A3846="","",IF(E3846="","",ROUND(+E3846*((1+B3846)^(1/12)-1),2)))</f>
        <v>#REF!</v>
      </c>
      <c r="H3846" s="662" t="e">
        <f aca="false">IF(A3846="","",IF(E3846="","",ROUND(+E3846*((1+D3846)^(1/12)-1),2)))</f>
        <v>#REF!</v>
      </c>
      <c r="I3846" s="662" t="e">
        <f aca="false">IF(A3846="","",+G3846-H3846)</f>
        <v>#REF!</v>
      </c>
      <c r="J3846" s="662" t="e">
        <f aca="false">IF(A3846="","",IF(#REF!="","",PMT((1+D3846)^(1/12)-1,(#REF!*12)-A3846+1,-E3846)))</f>
        <v>#REF!</v>
      </c>
    </row>
    <row r="3847" customFormat="false" ht="14.25" hidden="false" customHeight="false" outlineLevel="0" collapsed="false">
      <c r="A3847" s="660" t="e">
        <f aca="false">IF(A3846="","",IF(A3846=#REF!*12,"",+A3846+1))</f>
        <v>#REF!</v>
      </c>
      <c r="B3847" s="661" t="e">
        <f aca="false">IF(A3847="","",+B3846)</f>
        <v>#REF!</v>
      </c>
      <c r="C3847" s="661" t="e">
        <f aca="false">IF(A3847="","",IF(#REF!+'Plano Prestação Mensal Proposta'!A3847&gt;120,0,ROUND(IF(B3847&gt;0.045,(0.045*0.5),(0.5)*B3847),7)))</f>
        <v>#REF!</v>
      </c>
      <c r="D3847" s="661" t="e">
        <f aca="false">IF(A3847="","",+B3847-C3847)</f>
        <v>#REF!</v>
      </c>
      <c r="E3847" s="662" t="e">
        <f aca="false">IF(A3847="","",IF(F3846="","",+E3846-F3846))</f>
        <v>#REF!</v>
      </c>
      <c r="F3847" s="662" t="e">
        <f aca="false">IF(A3847="","",IF(J3847="","",+J3847-H3847))</f>
        <v>#REF!</v>
      </c>
      <c r="G3847" s="662" t="e">
        <f aca="false">IF(A3847="","",IF(E3847="","",ROUND(+E3847*((1+B3847)^(1/12)-1),2)))</f>
        <v>#REF!</v>
      </c>
      <c r="H3847" s="662" t="e">
        <f aca="false">IF(A3847="","",IF(E3847="","",ROUND(+E3847*((1+D3847)^(1/12)-1),2)))</f>
        <v>#REF!</v>
      </c>
      <c r="I3847" s="662" t="e">
        <f aca="false">IF(A3847="","",+G3847-H3847)</f>
        <v>#REF!</v>
      </c>
      <c r="J3847" s="662" t="e">
        <f aca="false">IF(A3847="","",IF(#REF!="","",PMT((1+D3847)^(1/12)-1,(#REF!*12)-A3847+1,-E3847)))</f>
        <v>#REF!</v>
      </c>
    </row>
    <row r="3848" customFormat="false" ht="14.25" hidden="false" customHeight="false" outlineLevel="0" collapsed="false">
      <c r="A3848" s="660" t="e">
        <f aca="false">IF(A3847="","",IF(A3847=#REF!*12,"",+A3847+1))</f>
        <v>#REF!</v>
      </c>
      <c r="B3848" s="661" t="e">
        <f aca="false">IF(A3848="","",+B3847)</f>
        <v>#REF!</v>
      </c>
      <c r="C3848" s="661" t="e">
        <f aca="false">IF(A3848="","",IF(#REF!+'Plano Prestação Mensal Proposta'!A3848&gt;120,0,ROUND(IF(B3848&gt;0.045,(0.045*0.5),(0.5)*B3848),7)))</f>
        <v>#REF!</v>
      </c>
      <c r="D3848" s="661" t="e">
        <f aca="false">IF(A3848="","",+B3848-C3848)</f>
        <v>#REF!</v>
      </c>
      <c r="E3848" s="662" t="e">
        <f aca="false">IF(A3848="","",IF(F3847="","",+E3847-F3847))</f>
        <v>#REF!</v>
      </c>
      <c r="F3848" s="662" t="e">
        <f aca="false">IF(A3848="","",IF(J3848="","",+J3848-H3848))</f>
        <v>#REF!</v>
      </c>
      <c r="G3848" s="662" t="e">
        <f aca="false">IF(A3848="","",IF(E3848="","",ROUND(+E3848*((1+B3848)^(1/12)-1),2)))</f>
        <v>#REF!</v>
      </c>
      <c r="H3848" s="662" t="e">
        <f aca="false">IF(A3848="","",IF(E3848="","",ROUND(+E3848*((1+D3848)^(1/12)-1),2)))</f>
        <v>#REF!</v>
      </c>
      <c r="I3848" s="662" t="e">
        <f aca="false">IF(A3848="","",+G3848-H3848)</f>
        <v>#REF!</v>
      </c>
      <c r="J3848" s="662" t="e">
        <f aca="false">IF(A3848="","",IF(#REF!="","",PMT((1+D3848)^(1/12)-1,(#REF!*12)-A3848+1,-E3848)))</f>
        <v>#REF!</v>
      </c>
    </row>
    <row r="3849" customFormat="false" ht="14.25" hidden="false" customHeight="false" outlineLevel="0" collapsed="false">
      <c r="A3849" s="660" t="e">
        <f aca="false">IF(A3848="","",IF(A3848=#REF!*12,"",+A3848+1))</f>
        <v>#REF!</v>
      </c>
      <c r="B3849" s="661" t="e">
        <f aca="false">IF(A3849="","",+B3848)</f>
        <v>#REF!</v>
      </c>
      <c r="C3849" s="661" t="e">
        <f aca="false">IF(A3849="","",IF(#REF!+'Plano Prestação Mensal Proposta'!A3849&gt;120,0,ROUND(IF(B3849&gt;0.045,(0.045*0.5),(0.5)*B3849),7)))</f>
        <v>#REF!</v>
      </c>
      <c r="D3849" s="661" t="e">
        <f aca="false">IF(A3849="","",+B3849-C3849)</f>
        <v>#REF!</v>
      </c>
      <c r="E3849" s="662" t="e">
        <f aca="false">IF(A3849="","",IF(F3848="","",+E3848-F3848))</f>
        <v>#REF!</v>
      </c>
      <c r="F3849" s="662" t="e">
        <f aca="false">IF(A3849="","",IF(J3849="","",+J3849-H3849))</f>
        <v>#REF!</v>
      </c>
      <c r="G3849" s="662" t="e">
        <f aca="false">IF(A3849="","",IF(E3849="","",ROUND(+E3849*((1+B3849)^(1/12)-1),2)))</f>
        <v>#REF!</v>
      </c>
      <c r="H3849" s="662" t="e">
        <f aca="false">IF(A3849="","",IF(E3849="","",ROUND(+E3849*((1+D3849)^(1/12)-1),2)))</f>
        <v>#REF!</v>
      </c>
      <c r="I3849" s="662" t="e">
        <f aca="false">IF(A3849="","",+G3849-H3849)</f>
        <v>#REF!</v>
      </c>
      <c r="J3849" s="662" t="e">
        <f aca="false">IF(A3849="","",IF(#REF!="","",PMT((1+D3849)^(1/12)-1,(#REF!*12)-A3849+1,-E3849)))</f>
        <v>#REF!</v>
      </c>
    </row>
    <row r="3850" customFormat="false" ht="14.25" hidden="false" customHeight="false" outlineLevel="0" collapsed="false">
      <c r="A3850" s="660" t="e">
        <f aca="false">IF(A3849="","",IF(A3849=#REF!*12,"",+A3849+1))</f>
        <v>#REF!</v>
      </c>
      <c r="B3850" s="661" t="e">
        <f aca="false">IF(A3850="","",+B3849)</f>
        <v>#REF!</v>
      </c>
      <c r="C3850" s="661" t="e">
        <f aca="false">IF(A3850="","",IF(#REF!+'Plano Prestação Mensal Proposta'!A3850&gt;120,0,ROUND(IF(B3850&gt;0.045,(0.045*0.5),(0.5)*B3850),7)))</f>
        <v>#REF!</v>
      </c>
      <c r="D3850" s="661" t="e">
        <f aca="false">IF(A3850="","",+B3850-C3850)</f>
        <v>#REF!</v>
      </c>
      <c r="E3850" s="662" t="e">
        <f aca="false">IF(A3850="","",IF(F3849="","",+E3849-F3849))</f>
        <v>#REF!</v>
      </c>
      <c r="F3850" s="662" t="e">
        <f aca="false">IF(A3850="","",IF(J3850="","",+J3850-H3850))</f>
        <v>#REF!</v>
      </c>
      <c r="G3850" s="662" t="e">
        <f aca="false">IF(A3850="","",IF(E3850="","",ROUND(+E3850*((1+B3850)^(1/12)-1),2)))</f>
        <v>#REF!</v>
      </c>
      <c r="H3850" s="662" t="e">
        <f aca="false">IF(A3850="","",IF(E3850="","",ROUND(+E3850*((1+D3850)^(1/12)-1),2)))</f>
        <v>#REF!</v>
      </c>
      <c r="I3850" s="662" t="e">
        <f aca="false">IF(A3850="","",+G3850-H3850)</f>
        <v>#REF!</v>
      </c>
      <c r="J3850" s="662" t="e">
        <f aca="false">IF(A3850="","",IF(#REF!="","",PMT((1+D3850)^(1/12)-1,(#REF!*12)-A3850+1,-E3850)))</f>
        <v>#REF!</v>
      </c>
    </row>
    <row r="3851" customFormat="false" ht="14.25" hidden="false" customHeight="false" outlineLevel="0" collapsed="false">
      <c r="A3851" s="660" t="e">
        <f aca="false">IF(A3850="","",IF(A3850=#REF!*12,"",+A3850+1))</f>
        <v>#REF!</v>
      </c>
      <c r="B3851" s="661" t="e">
        <f aca="false">IF(A3851="","",+B3850)</f>
        <v>#REF!</v>
      </c>
      <c r="C3851" s="661" t="e">
        <f aca="false">IF(A3851="","",IF(#REF!+'Plano Prestação Mensal Proposta'!A3851&gt;120,0,ROUND(IF(B3851&gt;0.045,(0.045*0.5),(0.5)*B3851),7)))</f>
        <v>#REF!</v>
      </c>
      <c r="D3851" s="661" t="e">
        <f aca="false">IF(A3851="","",+B3851-C3851)</f>
        <v>#REF!</v>
      </c>
      <c r="E3851" s="662" t="e">
        <f aca="false">IF(A3851="","",IF(F3850="","",+E3850-F3850))</f>
        <v>#REF!</v>
      </c>
      <c r="F3851" s="662" t="e">
        <f aca="false">IF(A3851="","",IF(J3851="","",+J3851-H3851))</f>
        <v>#REF!</v>
      </c>
      <c r="G3851" s="662" t="e">
        <f aca="false">IF(A3851="","",IF(E3851="","",ROUND(+E3851*((1+B3851)^(1/12)-1),2)))</f>
        <v>#REF!</v>
      </c>
      <c r="H3851" s="662" t="e">
        <f aca="false">IF(A3851="","",IF(E3851="","",ROUND(+E3851*((1+D3851)^(1/12)-1),2)))</f>
        <v>#REF!</v>
      </c>
      <c r="I3851" s="662" t="e">
        <f aca="false">IF(A3851="","",+G3851-H3851)</f>
        <v>#REF!</v>
      </c>
      <c r="J3851" s="662" t="e">
        <f aca="false">IF(A3851="","",IF(#REF!="","",PMT((1+D3851)^(1/12)-1,(#REF!*12)-A3851+1,-E3851)))</f>
        <v>#REF!</v>
      </c>
    </row>
    <row r="3852" customFormat="false" ht="14.25" hidden="false" customHeight="false" outlineLevel="0" collapsed="false">
      <c r="A3852" s="660" t="e">
        <f aca="false">IF(A3851="","",IF(A3851=#REF!*12,"",+A3851+1))</f>
        <v>#REF!</v>
      </c>
      <c r="B3852" s="661" t="e">
        <f aca="false">IF(A3852="","",+B3851)</f>
        <v>#REF!</v>
      </c>
      <c r="C3852" s="661" t="e">
        <f aca="false">IF(A3852="","",IF(#REF!+'Plano Prestação Mensal Proposta'!A3852&gt;120,0,ROUND(IF(B3852&gt;0.045,(0.045*0.5),(0.5)*B3852),7)))</f>
        <v>#REF!</v>
      </c>
      <c r="D3852" s="661" t="e">
        <f aca="false">IF(A3852="","",+B3852-C3852)</f>
        <v>#REF!</v>
      </c>
      <c r="E3852" s="662" t="e">
        <f aca="false">IF(A3852="","",IF(F3851="","",+E3851-F3851))</f>
        <v>#REF!</v>
      </c>
      <c r="F3852" s="662" t="e">
        <f aca="false">IF(A3852="","",IF(J3852="","",+J3852-H3852))</f>
        <v>#REF!</v>
      </c>
      <c r="G3852" s="662" t="e">
        <f aca="false">IF(A3852="","",IF(E3852="","",ROUND(+E3852*((1+B3852)^(1/12)-1),2)))</f>
        <v>#REF!</v>
      </c>
      <c r="H3852" s="662" t="e">
        <f aca="false">IF(A3852="","",IF(E3852="","",ROUND(+E3852*((1+D3852)^(1/12)-1),2)))</f>
        <v>#REF!</v>
      </c>
      <c r="I3852" s="662" t="e">
        <f aca="false">IF(A3852="","",+G3852-H3852)</f>
        <v>#REF!</v>
      </c>
      <c r="J3852" s="662" t="e">
        <f aca="false">IF(A3852="","",IF(#REF!="","",PMT((1+D3852)^(1/12)-1,(#REF!*12)-A3852+1,-E3852)))</f>
        <v>#REF!</v>
      </c>
    </row>
    <row r="3853" customFormat="false" ht="14.25" hidden="false" customHeight="false" outlineLevel="0" collapsed="false">
      <c r="A3853" s="660" t="e">
        <f aca="false">IF(A3852="","",IF(A3852=#REF!*12,"",+A3852+1))</f>
        <v>#REF!</v>
      </c>
      <c r="B3853" s="661" t="e">
        <f aca="false">IF(A3853="","",+B3852)</f>
        <v>#REF!</v>
      </c>
      <c r="C3853" s="661" t="e">
        <f aca="false">IF(A3853="","",IF(#REF!+'Plano Prestação Mensal Proposta'!A3853&gt;120,0,ROUND(IF(B3853&gt;0.045,(0.045*0.5),(0.5)*B3853),7)))</f>
        <v>#REF!</v>
      </c>
      <c r="D3853" s="661" t="e">
        <f aca="false">IF(A3853="","",+B3853-C3853)</f>
        <v>#REF!</v>
      </c>
      <c r="E3853" s="662" t="e">
        <f aca="false">IF(A3853="","",IF(F3852="","",+E3852-F3852))</f>
        <v>#REF!</v>
      </c>
      <c r="F3853" s="662" t="e">
        <f aca="false">IF(A3853="","",IF(J3853="","",+J3853-H3853))</f>
        <v>#REF!</v>
      </c>
      <c r="G3853" s="662" t="e">
        <f aca="false">IF(A3853="","",IF(E3853="","",ROUND(+E3853*((1+B3853)^(1/12)-1),2)))</f>
        <v>#REF!</v>
      </c>
      <c r="H3853" s="662" t="e">
        <f aca="false">IF(A3853="","",IF(E3853="","",ROUND(+E3853*((1+D3853)^(1/12)-1),2)))</f>
        <v>#REF!</v>
      </c>
      <c r="I3853" s="662" t="e">
        <f aca="false">IF(A3853="","",+G3853-H3853)</f>
        <v>#REF!</v>
      </c>
      <c r="J3853" s="662" t="e">
        <f aca="false">IF(A3853="","",IF(#REF!="","",PMT((1+D3853)^(1/12)-1,(#REF!*12)-A3853+1,-E3853)))</f>
        <v>#REF!</v>
      </c>
    </row>
    <row r="3854" customFormat="false" ht="14.25" hidden="false" customHeight="false" outlineLevel="0" collapsed="false">
      <c r="A3854" s="660" t="e">
        <f aca="false">IF(A3853="","",IF(A3853=#REF!*12,"",+A3853+1))</f>
        <v>#REF!</v>
      </c>
      <c r="B3854" s="661" t="e">
        <f aca="false">IF(A3854="","",+B3853)</f>
        <v>#REF!</v>
      </c>
      <c r="C3854" s="661" t="e">
        <f aca="false">IF(A3854="","",IF(#REF!+'Plano Prestação Mensal Proposta'!A3854&gt;120,0,ROUND(IF(B3854&gt;0.045,(0.045*0.5),(0.5)*B3854),7)))</f>
        <v>#REF!</v>
      </c>
      <c r="D3854" s="661" t="e">
        <f aca="false">IF(A3854="","",+B3854-C3854)</f>
        <v>#REF!</v>
      </c>
      <c r="E3854" s="662" t="e">
        <f aca="false">IF(A3854="","",IF(F3853="","",+E3853-F3853))</f>
        <v>#REF!</v>
      </c>
      <c r="F3854" s="662" t="e">
        <f aca="false">IF(A3854="","",IF(J3854="","",+J3854-H3854))</f>
        <v>#REF!</v>
      </c>
      <c r="G3854" s="662" t="e">
        <f aca="false">IF(A3854="","",IF(E3854="","",ROUND(+E3854*((1+B3854)^(1/12)-1),2)))</f>
        <v>#REF!</v>
      </c>
      <c r="H3854" s="662" t="e">
        <f aca="false">IF(A3854="","",IF(E3854="","",ROUND(+E3854*((1+D3854)^(1/12)-1),2)))</f>
        <v>#REF!</v>
      </c>
      <c r="I3854" s="662" t="e">
        <f aca="false">IF(A3854="","",+G3854-H3854)</f>
        <v>#REF!</v>
      </c>
      <c r="J3854" s="662" t="e">
        <f aca="false">IF(A3854="","",IF(#REF!="","",PMT((1+D3854)^(1/12)-1,(#REF!*12)-A3854+1,-E3854)))</f>
        <v>#REF!</v>
      </c>
    </row>
    <row r="3855" customFormat="false" ht="14.25" hidden="false" customHeight="false" outlineLevel="0" collapsed="false">
      <c r="A3855" s="660" t="e">
        <f aca="false">IF(A3854="","",IF(A3854=#REF!*12,"",+A3854+1))</f>
        <v>#REF!</v>
      </c>
      <c r="B3855" s="661" t="e">
        <f aca="false">IF(A3855="","",+B3854)</f>
        <v>#REF!</v>
      </c>
      <c r="C3855" s="661" t="e">
        <f aca="false">IF(A3855="","",IF(#REF!+'Plano Prestação Mensal Proposta'!A3855&gt;120,0,ROUND(IF(B3855&gt;0.045,(0.045*0.5),(0.5)*B3855),7)))</f>
        <v>#REF!</v>
      </c>
      <c r="D3855" s="661" t="e">
        <f aca="false">IF(A3855="","",+B3855-C3855)</f>
        <v>#REF!</v>
      </c>
      <c r="E3855" s="662" t="e">
        <f aca="false">IF(A3855="","",IF(F3854="","",+E3854-F3854))</f>
        <v>#REF!</v>
      </c>
      <c r="F3855" s="662" t="e">
        <f aca="false">IF(A3855="","",IF(J3855="","",+J3855-H3855))</f>
        <v>#REF!</v>
      </c>
      <c r="G3855" s="662" t="e">
        <f aca="false">IF(A3855="","",IF(E3855="","",ROUND(+E3855*((1+B3855)^(1/12)-1),2)))</f>
        <v>#REF!</v>
      </c>
      <c r="H3855" s="662" t="e">
        <f aca="false">IF(A3855="","",IF(E3855="","",ROUND(+E3855*((1+D3855)^(1/12)-1),2)))</f>
        <v>#REF!</v>
      </c>
      <c r="I3855" s="662" t="e">
        <f aca="false">IF(A3855="","",+G3855-H3855)</f>
        <v>#REF!</v>
      </c>
      <c r="J3855" s="662" t="e">
        <f aca="false">IF(A3855="","",IF(#REF!="","",PMT((1+D3855)^(1/12)-1,(#REF!*12)-A3855+1,-E3855)))</f>
        <v>#REF!</v>
      </c>
    </row>
    <row r="3856" customFormat="false" ht="14.25" hidden="false" customHeight="false" outlineLevel="0" collapsed="false">
      <c r="A3856" s="660" t="e">
        <f aca="false">IF(A3855="","",IF(A3855=#REF!*12,"",+A3855+1))</f>
        <v>#REF!</v>
      </c>
      <c r="B3856" s="661" t="e">
        <f aca="false">IF(A3856="","",+B3855)</f>
        <v>#REF!</v>
      </c>
      <c r="C3856" s="661" t="e">
        <f aca="false">IF(A3856="","",IF(#REF!+'Plano Prestação Mensal Proposta'!A3856&gt;120,0,ROUND(IF(B3856&gt;0.045,(0.045*0.5),(0.5)*B3856),7)))</f>
        <v>#REF!</v>
      </c>
      <c r="D3856" s="661" t="e">
        <f aca="false">IF(A3856="","",+B3856-C3856)</f>
        <v>#REF!</v>
      </c>
      <c r="E3856" s="662" t="e">
        <f aca="false">IF(A3856="","",IF(F3855="","",+E3855-F3855))</f>
        <v>#REF!</v>
      </c>
      <c r="F3856" s="662" t="e">
        <f aca="false">IF(A3856="","",IF(J3856="","",+J3856-H3856))</f>
        <v>#REF!</v>
      </c>
      <c r="G3856" s="662" t="e">
        <f aca="false">IF(A3856="","",IF(E3856="","",ROUND(+E3856*((1+B3856)^(1/12)-1),2)))</f>
        <v>#REF!</v>
      </c>
      <c r="H3856" s="662" t="e">
        <f aca="false">IF(A3856="","",IF(E3856="","",ROUND(+E3856*((1+D3856)^(1/12)-1),2)))</f>
        <v>#REF!</v>
      </c>
      <c r="I3856" s="662" t="e">
        <f aca="false">IF(A3856="","",+G3856-H3856)</f>
        <v>#REF!</v>
      </c>
      <c r="J3856" s="662" t="e">
        <f aca="false">IF(A3856="","",IF(#REF!="","",PMT((1+D3856)^(1/12)-1,(#REF!*12)-A3856+1,-E3856)))</f>
        <v>#REF!</v>
      </c>
    </row>
    <row r="3857" customFormat="false" ht="14.25" hidden="false" customHeight="false" outlineLevel="0" collapsed="false">
      <c r="A3857" s="660" t="e">
        <f aca="false">IF(A3856="","",IF(A3856=#REF!*12,"",+A3856+1))</f>
        <v>#REF!</v>
      </c>
      <c r="B3857" s="661" t="e">
        <f aca="false">IF(A3857="","",+B3856)</f>
        <v>#REF!</v>
      </c>
      <c r="C3857" s="661" t="e">
        <f aca="false">IF(A3857="","",IF(#REF!+'Plano Prestação Mensal Proposta'!A3857&gt;120,0,ROUND(IF(B3857&gt;0.045,(0.045*0.5),(0.5)*B3857),7)))</f>
        <v>#REF!</v>
      </c>
      <c r="D3857" s="661" t="e">
        <f aca="false">IF(A3857="","",+B3857-C3857)</f>
        <v>#REF!</v>
      </c>
      <c r="E3857" s="662" t="e">
        <f aca="false">IF(A3857="","",IF(F3856="","",+E3856-F3856))</f>
        <v>#REF!</v>
      </c>
      <c r="F3857" s="662" t="e">
        <f aca="false">IF(A3857="","",IF(J3857="","",+J3857-H3857))</f>
        <v>#REF!</v>
      </c>
      <c r="G3857" s="662" t="e">
        <f aca="false">IF(A3857="","",IF(E3857="","",ROUND(+E3857*((1+B3857)^(1/12)-1),2)))</f>
        <v>#REF!</v>
      </c>
      <c r="H3857" s="662" t="e">
        <f aca="false">IF(A3857="","",IF(E3857="","",ROUND(+E3857*((1+D3857)^(1/12)-1),2)))</f>
        <v>#REF!</v>
      </c>
      <c r="I3857" s="662" t="e">
        <f aca="false">IF(A3857="","",+G3857-H3857)</f>
        <v>#REF!</v>
      </c>
      <c r="J3857" s="662" t="e">
        <f aca="false">IF(A3857="","",IF(#REF!="","",PMT((1+D3857)^(1/12)-1,(#REF!*12)-A3857+1,-E3857)))</f>
        <v>#REF!</v>
      </c>
    </row>
    <row r="3858" customFormat="false" ht="14.25" hidden="false" customHeight="false" outlineLevel="0" collapsed="false">
      <c r="A3858" s="660" t="e">
        <f aca="false">IF(A3857="","",IF(A3857=#REF!*12,"",+A3857+1))</f>
        <v>#REF!</v>
      </c>
      <c r="B3858" s="661" t="e">
        <f aca="false">IF(A3858="","",+B3857)</f>
        <v>#REF!</v>
      </c>
      <c r="C3858" s="661" t="e">
        <f aca="false">IF(A3858="","",IF(#REF!+'Plano Prestação Mensal Proposta'!A3858&gt;120,0,ROUND(IF(B3858&gt;0.045,(0.045*0.5),(0.5)*B3858),7)))</f>
        <v>#REF!</v>
      </c>
      <c r="D3858" s="661" t="e">
        <f aca="false">IF(A3858="","",+B3858-C3858)</f>
        <v>#REF!</v>
      </c>
      <c r="E3858" s="662" t="e">
        <f aca="false">IF(A3858="","",IF(F3857="","",+E3857-F3857))</f>
        <v>#REF!</v>
      </c>
      <c r="F3858" s="662" t="e">
        <f aca="false">IF(A3858="","",IF(J3858="","",+J3858-H3858))</f>
        <v>#REF!</v>
      </c>
      <c r="G3858" s="662" t="e">
        <f aca="false">IF(A3858="","",IF(E3858="","",ROUND(+E3858*((1+B3858)^(1/12)-1),2)))</f>
        <v>#REF!</v>
      </c>
      <c r="H3858" s="662" t="e">
        <f aca="false">IF(A3858="","",IF(E3858="","",ROUND(+E3858*((1+D3858)^(1/12)-1),2)))</f>
        <v>#REF!</v>
      </c>
      <c r="I3858" s="662" t="e">
        <f aca="false">IF(A3858="","",+G3858-H3858)</f>
        <v>#REF!</v>
      </c>
      <c r="J3858" s="662" t="e">
        <f aca="false">IF(A3858="","",IF(#REF!="","",PMT((1+D3858)^(1/12)-1,(#REF!*12)-A3858+1,-E3858)))</f>
        <v>#REF!</v>
      </c>
    </row>
    <row r="3859" customFormat="false" ht="14.25" hidden="false" customHeight="false" outlineLevel="0" collapsed="false">
      <c r="A3859" s="660" t="e">
        <f aca="false">IF(A3858="","",IF(A3858=#REF!*12,"",+A3858+1))</f>
        <v>#REF!</v>
      </c>
      <c r="B3859" s="661" t="e">
        <f aca="false">IF(A3859="","",+B3858)</f>
        <v>#REF!</v>
      </c>
      <c r="C3859" s="661" t="e">
        <f aca="false">IF(A3859="","",IF(#REF!+'Plano Prestação Mensal Proposta'!A3859&gt;120,0,ROUND(IF(B3859&gt;0.045,(0.045*0.5),(0.5)*B3859),7)))</f>
        <v>#REF!</v>
      </c>
      <c r="D3859" s="661" t="e">
        <f aca="false">IF(A3859="","",+B3859-C3859)</f>
        <v>#REF!</v>
      </c>
      <c r="E3859" s="662" t="e">
        <f aca="false">IF(A3859="","",IF(F3858="","",+E3858-F3858))</f>
        <v>#REF!</v>
      </c>
      <c r="F3859" s="662" t="e">
        <f aca="false">IF(A3859="","",IF(J3859="","",+J3859-H3859))</f>
        <v>#REF!</v>
      </c>
      <c r="G3859" s="662" t="e">
        <f aca="false">IF(A3859="","",IF(E3859="","",ROUND(+E3859*((1+B3859)^(1/12)-1),2)))</f>
        <v>#REF!</v>
      </c>
      <c r="H3859" s="662" t="e">
        <f aca="false">IF(A3859="","",IF(E3859="","",ROUND(+E3859*((1+D3859)^(1/12)-1),2)))</f>
        <v>#REF!</v>
      </c>
      <c r="I3859" s="662" t="e">
        <f aca="false">IF(A3859="","",+G3859-H3859)</f>
        <v>#REF!</v>
      </c>
      <c r="J3859" s="662" t="e">
        <f aca="false">IF(A3859="","",IF(#REF!="","",PMT((1+D3859)^(1/12)-1,(#REF!*12)-A3859+1,-E3859)))</f>
        <v>#REF!</v>
      </c>
    </row>
    <row r="3860" customFormat="false" ht="14.25" hidden="false" customHeight="false" outlineLevel="0" collapsed="false">
      <c r="A3860" s="660" t="e">
        <f aca="false">IF(A3859="","",IF(A3859=#REF!*12,"",+A3859+1))</f>
        <v>#REF!</v>
      </c>
      <c r="B3860" s="661" t="e">
        <f aca="false">IF(A3860="","",+B3859)</f>
        <v>#REF!</v>
      </c>
      <c r="C3860" s="661" t="e">
        <f aca="false">IF(A3860="","",IF(#REF!+'Plano Prestação Mensal Proposta'!A3860&gt;120,0,ROUND(IF(B3860&gt;0.045,(0.045*0.5),(0.5)*B3860),7)))</f>
        <v>#REF!</v>
      </c>
      <c r="D3860" s="661" t="e">
        <f aca="false">IF(A3860="","",+B3860-C3860)</f>
        <v>#REF!</v>
      </c>
      <c r="E3860" s="662" t="e">
        <f aca="false">IF(A3860="","",IF(F3859="","",+E3859-F3859))</f>
        <v>#REF!</v>
      </c>
      <c r="F3860" s="662" t="e">
        <f aca="false">IF(A3860="","",IF(J3860="","",+J3860-H3860))</f>
        <v>#REF!</v>
      </c>
      <c r="G3860" s="662" t="e">
        <f aca="false">IF(A3860="","",IF(E3860="","",ROUND(+E3860*((1+B3860)^(1/12)-1),2)))</f>
        <v>#REF!</v>
      </c>
      <c r="H3860" s="662" t="e">
        <f aca="false">IF(A3860="","",IF(E3860="","",ROUND(+E3860*((1+D3860)^(1/12)-1),2)))</f>
        <v>#REF!</v>
      </c>
      <c r="I3860" s="662" t="e">
        <f aca="false">IF(A3860="","",+G3860-H3860)</f>
        <v>#REF!</v>
      </c>
      <c r="J3860" s="662" t="e">
        <f aca="false">IF(A3860="","",IF(#REF!="","",PMT((1+D3860)^(1/12)-1,(#REF!*12)-A3860+1,-E3860)))</f>
        <v>#REF!</v>
      </c>
    </row>
    <row r="3861" customFormat="false" ht="14.25" hidden="false" customHeight="false" outlineLevel="0" collapsed="false">
      <c r="A3861" s="660" t="e">
        <f aca="false">IF(A3860="","",IF(A3860=#REF!*12,"",+A3860+1))</f>
        <v>#REF!</v>
      </c>
      <c r="B3861" s="661" t="e">
        <f aca="false">IF(A3861="","",+B3860)</f>
        <v>#REF!</v>
      </c>
      <c r="C3861" s="661" t="e">
        <f aca="false">IF(A3861="","",IF(#REF!+'Plano Prestação Mensal Proposta'!A3861&gt;120,0,ROUND(IF(B3861&gt;0.045,(0.045*0.5),(0.5)*B3861),7)))</f>
        <v>#REF!</v>
      </c>
      <c r="D3861" s="661" t="e">
        <f aca="false">IF(A3861="","",+B3861-C3861)</f>
        <v>#REF!</v>
      </c>
      <c r="E3861" s="662" t="e">
        <f aca="false">IF(A3861="","",IF(F3860="","",+E3860-F3860))</f>
        <v>#REF!</v>
      </c>
      <c r="F3861" s="662" t="e">
        <f aca="false">IF(A3861="","",IF(J3861="","",+J3861-H3861))</f>
        <v>#REF!</v>
      </c>
      <c r="G3861" s="662" t="e">
        <f aca="false">IF(A3861="","",IF(E3861="","",ROUND(+E3861*((1+B3861)^(1/12)-1),2)))</f>
        <v>#REF!</v>
      </c>
      <c r="H3861" s="662" t="e">
        <f aca="false">IF(A3861="","",IF(E3861="","",ROUND(+E3861*((1+D3861)^(1/12)-1),2)))</f>
        <v>#REF!</v>
      </c>
      <c r="I3861" s="662" t="e">
        <f aca="false">IF(A3861="","",+G3861-H3861)</f>
        <v>#REF!</v>
      </c>
      <c r="J3861" s="662" t="e">
        <f aca="false">IF(A3861="","",IF(#REF!="","",PMT((1+D3861)^(1/12)-1,(#REF!*12)-A3861+1,-E3861)))</f>
        <v>#REF!</v>
      </c>
    </row>
    <row r="3862" customFormat="false" ht="14.25" hidden="false" customHeight="false" outlineLevel="0" collapsed="false">
      <c r="A3862" s="660" t="e">
        <f aca="false">IF(A3861="","",IF(A3861=#REF!*12,"",+A3861+1))</f>
        <v>#REF!</v>
      </c>
      <c r="B3862" s="661" t="e">
        <f aca="false">IF(A3862="","",+B3861)</f>
        <v>#REF!</v>
      </c>
      <c r="C3862" s="661" t="e">
        <f aca="false">IF(A3862="","",IF(#REF!+'Plano Prestação Mensal Proposta'!A3862&gt;120,0,ROUND(IF(B3862&gt;0.045,(0.045*0.5),(0.5)*B3862),7)))</f>
        <v>#REF!</v>
      </c>
      <c r="D3862" s="661" t="e">
        <f aca="false">IF(A3862="","",+B3862-C3862)</f>
        <v>#REF!</v>
      </c>
      <c r="E3862" s="662" t="e">
        <f aca="false">IF(A3862="","",IF(F3861="","",+E3861-F3861))</f>
        <v>#REF!</v>
      </c>
      <c r="F3862" s="662" t="e">
        <f aca="false">IF(A3862="","",IF(J3862="","",+J3862-H3862))</f>
        <v>#REF!</v>
      </c>
      <c r="G3862" s="662" t="e">
        <f aca="false">IF(A3862="","",IF(E3862="","",ROUND(+E3862*((1+B3862)^(1/12)-1),2)))</f>
        <v>#REF!</v>
      </c>
      <c r="H3862" s="662" t="e">
        <f aca="false">IF(A3862="","",IF(E3862="","",ROUND(+E3862*((1+D3862)^(1/12)-1),2)))</f>
        <v>#REF!</v>
      </c>
      <c r="I3862" s="662" t="e">
        <f aca="false">IF(A3862="","",+G3862-H3862)</f>
        <v>#REF!</v>
      </c>
      <c r="J3862" s="662" t="e">
        <f aca="false">IF(A3862="","",IF(#REF!="","",PMT((1+D3862)^(1/12)-1,(#REF!*12)-A3862+1,-E3862)))</f>
        <v>#REF!</v>
      </c>
    </row>
    <row r="3863" customFormat="false" ht="14.25" hidden="false" customHeight="false" outlineLevel="0" collapsed="false">
      <c r="A3863" s="660" t="e">
        <f aca="false">IF(A3862="","",IF(A3862=#REF!*12,"",+A3862+1))</f>
        <v>#REF!</v>
      </c>
      <c r="B3863" s="661" t="e">
        <f aca="false">IF(A3863="","",+B3862)</f>
        <v>#REF!</v>
      </c>
      <c r="C3863" s="661" t="e">
        <f aca="false">IF(A3863="","",IF(#REF!+'Plano Prestação Mensal Proposta'!A3863&gt;120,0,ROUND(IF(B3863&gt;0.045,(0.045*0.5),(0.5)*B3863),7)))</f>
        <v>#REF!</v>
      </c>
      <c r="D3863" s="661" t="e">
        <f aca="false">IF(A3863="","",+B3863-C3863)</f>
        <v>#REF!</v>
      </c>
      <c r="E3863" s="662" t="e">
        <f aca="false">IF(A3863="","",IF(F3862="","",+E3862-F3862))</f>
        <v>#REF!</v>
      </c>
      <c r="F3863" s="662" t="e">
        <f aca="false">IF(A3863="","",IF(J3863="","",+J3863-H3863))</f>
        <v>#REF!</v>
      </c>
      <c r="G3863" s="662" t="e">
        <f aca="false">IF(A3863="","",IF(E3863="","",ROUND(+E3863*((1+B3863)^(1/12)-1),2)))</f>
        <v>#REF!</v>
      </c>
      <c r="H3863" s="662" t="e">
        <f aca="false">IF(A3863="","",IF(E3863="","",ROUND(+E3863*((1+D3863)^(1/12)-1),2)))</f>
        <v>#REF!</v>
      </c>
      <c r="I3863" s="662" t="e">
        <f aca="false">IF(A3863="","",+G3863-H3863)</f>
        <v>#REF!</v>
      </c>
      <c r="J3863" s="662" t="e">
        <f aca="false">IF(A3863="","",IF(#REF!="","",PMT((1+D3863)^(1/12)-1,(#REF!*12)-A3863+1,-E3863)))</f>
        <v>#REF!</v>
      </c>
    </row>
    <row r="3864" customFormat="false" ht="14.25" hidden="false" customHeight="false" outlineLevel="0" collapsed="false">
      <c r="A3864" s="660" t="e">
        <f aca="false">IF(A3863="","",IF(A3863=#REF!*12,"",+A3863+1))</f>
        <v>#REF!</v>
      </c>
      <c r="B3864" s="661" t="e">
        <f aca="false">IF(A3864="","",+B3863)</f>
        <v>#REF!</v>
      </c>
      <c r="C3864" s="661" t="e">
        <f aca="false">IF(A3864="","",IF(#REF!+'Plano Prestação Mensal Proposta'!A3864&gt;120,0,ROUND(IF(B3864&gt;0.045,(0.045*0.5),(0.5)*B3864),7)))</f>
        <v>#REF!</v>
      </c>
      <c r="D3864" s="661" t="e">
        <f aca="false">IF(A3864="","",+B3864-C3864)</f>
        <v>#REF!</v>
      </c>
      <c r="E3864" s="662" t="e">
        <f aca="false">IF(A3864="","",IF(F3863="","",+E3863-F3863))</f>
        <v>#REF!</v>
      </c>
      <c r="F3864" s="662" t="e">
        <f aca="false">IF(A3864="","",IF(J3864="","",+J3864-H3864))</f>
        <v>#REF!</v>
      </c>
      <c r="G3864" s="662" t="e">
        <f aca="false">IF(A3864="","",IF(E3864="","",ROUND(+E3864*((1+B3864)^(1/12)-1),2)))</f>
        <v>#REF!</v>
      </c>
      <c r="H3864" s="662" t="e">
        <f aca="false">IF(A3864="","",IF(E3864="","",ROUND(+E3864*((1+D3864)^(1/12)-1),2)))</f>
        <v>#REF!</v>
      </c>
      <c r="I3864" s="662" t="e">
        <f aca="false">IF(A3864="","",+G3864-H3864)</f>
        <v>#REF!</v>
      </c>
      <c r="J3864" s="662" t="e">
        <f aca="false">IF(A3864="","",IF(#REF!="","",PMT((1+D3864)^(1/12)-1,(#REF!*12)-A3864+1,-E3864)))</f>
        <v>#REF!</v>
      </c>
    </row>
    <row r="3865" customFormat="false" ht="14.25" hidden="false" customHeight="false" outlineLevel="0" collapsed="false">
      <c r="A3865" s="660" t="e">
        <f aca="false">IF(A3864="","",IF(A3864=#REF!*12,"",+A3864+1))</f>
        <v>#REF!</v>
      </c>
      <c r="B3865" s="661" t="e">
        <f aca="false">IF(A3865="","",+B3864)</f>
        <v>#REF!</v>
      </c>
      <c r="C3865" s="661" t="e">
        <f aca="false">IF(A3865="","",IF(#REF!+'Plano Prestação Mensal Proposta'!A3865&gt;120,0,ROUND(IF(B3865&gt;0.045,(0.045*0.5),(0.5)*B3865),7)))</f>
        <v>#REF!</v>
      </c>
      <c r="D3865" s="661" t="e">
        <f aca="false">IF(A3865="","",+B3865-C3865)</f>
        <v>#REF!</v>
      </c>
      <c r="E3865" s="662" t="e">
        <f aca="false">IF(A3865="","",IF(F3864="","",+E3864-F3864))</f>
        <v>#REF!</v>
      </c>
      <c r="F3865" s="662" t="e">
        <f aca="false">IF(A3865="","",IF(J3865="","",+J3865-H3865))</f>
        <v>#REF!</v>
      </c>
      <c r="G3865" s="662" t="e">
        <f aca="false">IF(A3865="","",IF(E3865="","",ROUND(+E3865*((1+B3865)^(1/12)-1),2)))</f>
        <v>#REF!</v>
      </c>
      <c r="H3865" s="662" t="e">
        <f aca="false">IF(A3865="","",IF(E3865="","",ROUND(+E3865*((1+D3865)^(1/12)-1),2)))</f>
        <v>#REF!</v>
      </c>
      <c r="I3865" s="662" t="e">
        <f aca="false">IF(A3865="","",+G3865-H3865)</f>
        <v>#REF!</v>
      </c>
      <c r="J3865" s="662" t="e">
        <f aca="false">IF(A3865="","",IF(#REF!="","",PMT((1+D3865)^(1/12)-1,(#REF!*12)-A3865+1,-E3865)))</f>
        <v>#REF!</v>
      </c>
    </row>
    <row r="3866" customFormat="false" ht="14.25" hidden="false" customHeight="false" outlineLevel="0" collapsed="false">
      <c r="A3866" s="660" t="e">
        <f aca="false">IF(A3865="","",IF(A3865=#REF!*12,"",+A3865+1))</f>
        <v>#REF!</v>
      </c>
      <c r="B3866" s="661" t="e">
        <f aca="false">IF(A3866="","",+B3865)</f>
        <v>#REF!</v>
      </c>
      <c r="C3866" s="661" t="e">
        <f aca="false">IF(A3866="","",IF(#REF!+'Plano Prestação Mensal Proposta'!A3866&gt;120,0,ROUND(IF(B3866&gt;0.045,(0.045*0.5),(0.5)*B3866),7)))</f>
        <v>#REF!</v>
      </c>
      <c r="D3866" s="661" t="e">
        <f aca="false">IF(A3866="","",+B3866-C3866)</f>
        <v>#REF!</v>
      </c>
      <c r="E3866" s="662" t="e">
        <f aca="false">IF(A3866="","",IF(F3865="","",+E3865-F3865))</f>
        <v>#REF!</v>
      </c>
      <c r="F3866" s="662" t="e">
        <f aca="false">IF(A3866="","",IF(J3866="","",+J3866-H3866))</f>
        <v>#REF!</v>
      </c>
      <c r="G3866" s="662" t="e">
        <f aca="false">IF(A3866="","",IF(E3866="","",ROUND(+E3866*((1+B3866)^(1/12)-1),2)))</f>
        <v>#REF!</v>
      </c>
      <c r="H3866" s="662" t="e">
        <f aca="false">IF(A3866="","",IF(E3866="","",ROUND(+E3866*((1+D3866)^(1/12)-1),2)))</f>
        <v>#REF!</v>
      </c>
      <c r="I3866" s="662" t="e">
        <f aca="false">IF(A3866="","",+G3866-H3866)</f>
        <v>#REF!</v>
      </c>
      <c r="J3866" s="662" t="e">
        <f aca="false">IF(A3866="","",IF(#REF!="","",PMT((1+D3866)^(1/12)-1,(#REF!*12)-A3866+1,-E3866)))</f>
        <v>#REF!</v>
      </c>
    </row>
    <row r="3867" customFormat="false" ht="14.25" hidden="false" customHeight="false" outlineLevel="0" collapsed="false">
      <c r="A3867" s="660" t="e">
        <f aca="false">IF(A3866="","",IF(A3866=#REF!*12,"",+A3866+1))</f>
        <v>#REF!</v>
      </c>
      <c r="B3867" s="661" t="e">
        <f aca="false">IF(A3867="","",+B3866)</f>
        <v>#REF!</v>
      </c>
      <c r="C3867" s="661" t="e">
        <f aca="false">IF(A3867="","",IF(#REF!+'Plano Prestação Mensal Proposta'!A3867&gt;120,0,ROUND(IF(B3867&gt;0.045,(0.045*0.5),(0.5)*B3867),7)))</f>
        <v>#REF!</v>
      </c>
      <c r="D3867" s="661" t="e">
        <f aca="false">IF(A3867="","",+B3867-C3867)</f>
        <v>#REF!</v>
      </c>
      <c r="E3867" s="662" t="e">
        <f aca="false">IF(A3867="","",IF(F3866="","",+E3866-F3866))</f>
        <v>#REF!</v>
      </c>
      <c r="F3867" s="662" t="e">
        <f aca="false">IF(A3867="","",IF(J3867="","",+J3867-H3867))</f>
        <v>#REF!</v>
      </c>
      <c r="G3867" s="662" t="e">
        <f aca="false">IF(A3867="","",IF(E3867="","",ROUND(+E3867*((1+B3867)^(1/12)-1),2)))</f>
        <v>#REF!</v>
      </c>
      <c r="H3867" s="662" t="e">
        <f aca="false">IF(A3867="","",IF(E3867="","",ROUND(+E3867*((1+D3867)^(1/12)-1),2)))</f>
        <v>#REF!</v>
      </c>
      <c r="I3867" s="662" t="e">
        <f aca="false">IF(A3867="","",+G3867-H3867)</f>
        <v>#REF!</v>
      </c>
      <c r="J3867" s="662" t="e">
        <f aca="false">IF(A3867="","",IF(#REF!="","",PMT((1+D3867)^(1/12)-1,(#REF!*12)-A3867+1,-E3867)))</f>
        <v>#REF!</v>
      </c>
    </row>
    <row r="3868" customFormat="false" ht="14.25" hidden="false" customHeight="false" outlineLevel="0" collapsed="false">
      <c r="A3868" s="660" t="e">
        <f aca="false">IF(A3867="","",IF(A3867=#REF!*12,"",+A3867+1))</f>
        <v>#REF!</v>
      </c>
      <c r="B3868" s="661" t="e">
        <f aca="false">IF(A3868="","",+B3867)</f>
        <v>#REF!</v>
      </c>
      <c r="C3868" s="661" t="e">
        <f aca="false">IF(A3868="","",IF(#REF!+'Plano Prestação Mensal Proposta'!A3868&gt;120,0,ROUND(IF(B3868&gt;0.045,(0.045*0.5),(0.5)*B3868),7)))</f>
        <v>#REF!</v>
      </c>
      <c r="D3868" s="661" t="e">
        <f aca="false">IF(A3868="","",+B3868-C3868)</f>
        <v>#REF!</v>
      </c>
      <c r="E3868" s="662" t="e">
        <f aca="false">IF(A3868="","",IF(F3867="","",+E3867-F3867))</f>
        <v>#REF!</v>
      </c>
      <c r="F3868" s="662" t="e">
        <f aca="false">IF(A3868="","",IF(J3868="","",+J3868-H3868))</f>
        <v>#REF!</v>
      </c>
      <c r="G3868" s="662" t="e">
        <f aca="false">IF(A3868="","",IF(E3868="","",ROUND(+E3868*((1+B3868)^(1/12)-1),2)))</f>
        <v>#REF!</v>
      </c>
      <c r="H3868" s="662" t="e">
        <f aca="false">IF(A3868="","",IF(E3868="","",ROUND(+E3868*((1+D3868)^(1/12)-1),2)))</f>
        <v>#REF!</v>
      </c>
      <c r="I3868" s="662" t="e">
        <f aca="false">IF(A3868="","",+G3868-H3868)</f>
        <v>#REF!</v>
      </c>
      <c r="J3868" s="662" t="e">
        <f aca="false">IF(A3868="","",IF(#REF!="","",PMT((1+D3868)^(1/12)-1,(#REF!*12)-A3868+1,-E3868)))</f>
        <v>#REF!</v>
      </c>
    </row>
    <row r="3869" customFormat="false" ht="14.25" hidden="false" customHeight="false" outlineLevel="0" collapsed="false">
      <c r="A3869" s="660" t="e">
        <f aca="false">IF(A3868="","",IF(A3868=#REF!*12,"",+A3868+1))</f>
        <v>#REF!</v>
      </c>
      <c r="B3869" s="661" t="e">
        <f aca="false">IF(A3869="","",+B3868)</f>
        <v>#REF!</v>
      </c>
      <c r="C3869" s="661" t="e">
        <f aca="false">IF(A3869="","",IF(#REF!+'Plano Prestação Mensal Proposta'!A3869&gt;120,0,ROUND(IF(B3869&gt;0.045,(0.045*0.5),(0.5)*B3869),7)))</f>
        <v>#REF!</v>
      </c>
      <c r="D3869" s="661" t="e">
        <f aca="false">IF(A3869="","",+B3869-C3869)</f>
        <v>#REF!</v>
      </c>
      <c r="E3869" s="662" t="e">
        <f aca="false">IF(A3869="","",IF(F3868="","",+E3868-F3868))</f>
        <v>#REF!</v>
      </c>
      <c r="F3869" s="662" t="e">
        <f aca="false">IF(A3869="","",IF(J3869="","",+J3869-H3869))</f>
        <v>#REF!</v>
      </c>
      <c r="G3869" s="662" t="e">
        <f aca="false">IF(A3869="","",IF(E3869="","",ROUND(+E3869*((1+B3869)^(1/12)-1),2)))</f>
        <v>#REF!</v>
      </c>
      <c r="H3869" s="662" t="e">
        <f aca="false">IF(A3869="","",IF(E3869="","",ROUND(+E3869*((1+D3869)^(1/12)-1),2)))</f>
        <v>#REF!</v>
      </c>
      <c r="I3869" s="662" t="e">
        <f aca="false">IF(A3869="","",+G3869-H3869)</f>
        <v>#REF!</v>
      </c>
      <c r="J3869" s="662" t="e">
        <f aca="false">IF(A3869="","",IF(#REF!="","",PMT((1+D3869)^(1/12)-1,(#REF!*12)-A3869+1,-E3869)))</f>
        <v>#REF!</v>
      </c>
    </row>
    <row r="3870" customFormat="false" ht="14.25" hidden="false" customHeight="false" outlineLevel="0" collapsed="false">
      <c r="A3870" s="660" t="e">
        <f aca="false">IF(A3869="","",IF(A3869=#REF!*12,"",+A3869+1))</f>
        <v>#REF!</v>
      </c>
      <c r="B3870" s="661" t="e">
        <f aca="false">IF(A3870="","",+B3869)</f>
        <v>#REF!</v>
      </c>
      <c r="C3870" s="661" t="e">
        <f aca="false">IF(A3870="","",IF(#REF!+'Plano Prestação Mensal Proposta'!A3870&gt;120,0,ROUND(IF(B3870&gt;0.045,(0.045*0.5),(0.5)*B3870),7)))</f>
        <v>#REF!</v>
      </c>
      <c r="D3870" s="661" t="e">
        <f aca="false">IF(A3870="","",+B3870-C3870)</f>
        <v>#REF!</v>
      </c>
      <c r="E3870" s="662" t="e">
        <f aca="false">IF(A3870="","",IF(F3869="","",+E3869-F3869))</f>
        <v>#REF!</v>
      </c>
      <c r="F3870" s="662" t="e">
        <f aca="false">IF(A3870="","",IF(J3870="","",+J3870-H3870))</f>
        <v>#REF!</v>
      </c>
      <c r="G3870" s="662" t="e">
        <f aca="false">IF(A3870="","",IF(E3870="","",ROUND(+E3870*((1+B3870)^(1/12)-1),2)))</f>
        <v>#REF!</v>
      </c>
      <c r="H3870" s="662" t="e">
        <f aca="false">IF(A3870="","",IF(E3870="","",ROUND(+E3870*((1+D3870)^(1/12)-1),2)))</f>
        <v>#REF!</v>
      </c>
      <c r="I3870" s="662" t="e">
        <f aca="false">IF(A3870="","",+G3870-H3870)</f>
        <v>#REF!</v>
      </c>
      <c r="J3870" s="662" t="e">
        <f aca="false">IF(A3870="","",IF(#REF!="","",PMT((1+D3870)^(1/12)-1,(#REF!*12)-A3870+1,-E3870)))</f>
        <v>#REF!</v>
      </c>
    </row>
    <row r="3871" customFormat="false" ht="14.25" hidden="false" customHeight="false" outlineLevel="0" collapsed="false">
      <c r="A3871" s="660" t="e">
        <f aca="false">IF(A3870="","",IF(A3870=#REF!*12,"",+A3870+1))</f>
        <v>#REF!</v>
      </c>
      <c r="B3871" s="661" t="e">
        <f aca="false">IF(A3871="","",+B3870)</f>
        <v>#REF!</v>
      </c>
      <c r="C3871" s="661" t="e">
        <f aca="false">IF(A3871="","",IF(#REF!+'Plano Prestação Mensal Proposta'!A3871&gt;120,0,ROUND(IF(B3871&gt;0.045,(0.045*0.5),(0.5)*B3871),7)))</f>
        <v>#REF!</v>
      </c>
      <c r="D3871" s="661" t="e">
        <f aca="false">IF(A3871="","",+B3871-C3871)</f>
        <v>#REF!</v>
      </c>
      <c r="E3871" s="662" t="e">
        <f aca="false">IF(A3871="","",IF(F3870="","",+E3870-F3870))</f>
        <v>#REF!</v>
      </c>
      <c r="F3871" s="662" t="e">
        <f aca="false">IF(A3871="","",IF(J3871="","",+J3871-H3871))</f>
        <v>#REF!</v>
      </c>
      <c r="G3871" s="662" t="e">
        <f aca="false">IF(A3871="","",IF(E3871="","",ROUND(+E3871*((1+B3871)^(1/12)-1),2)))</f>
        <v>#REF!</v>
      </c>
      <c r="H3871" s="662" t="e">
        <f aca="false">IF(A3871="","",IF(E3871="","",ROUND(+E3871*((1+D3871)^(1/12)-1),2)))</f>
        <v>#REF!</v>
      </c>
      <c r="I3871" s="662" t="e">
        <f aca="false">IF(A3871="","",+G3871-H3871)</f>
        <v>#REF!</v>
      </c>
      <c r="J3871" s="662" t="e">
        <f aca="false">IF(A3871="","",IF(#REF!="","",PMT((1+D3871)^(1/12)-1,(#REF!*12)-A3871+1,-E3871)))</f>
        <v>#REF!</v>
      </c>
    </row>
    <row r="3872" customFormat="false" ht="14.25" hidden="false" customHeight="false" outlineLevel="0" collapsed="false">
      <c r="A3872" s="660" t="e">
        <f aca="false">IF(A3871="","",IF(A3871=#REF!*12,"",+A3871+1))</f>
        <v>#REF!</v>
      </c>
      <c r="B3872" s="661" t="e">
        <f aca="false">IF(A3872="","",+B3871)</f>
        <v>#REF!</v>
      </c>
      <c r="C3872" s="661" t="e">
        <f aca="false">IF(A3872="","",IF(#REF!+'Plano Prestação Mensal Proposta'!A3872&gt;120,0,ROUND(IF(B3872&gt;0.045,(0.045*0.5),(0.5)*B3872),7)))</f>
        <v>#REF!</v>
      </c>
      <c r="D3872" s="661" t="e">
        <f aca="false">IF(A3872="","",+B3872-C3872)</f>
        <v>#REF!</v>
      </c>
      <c r="E3872" s="662" t="e">
        <f aca="false">IF(A3872="","",IF(F3871="","",+E3871-F3871))</f>
        <v>#REF!</v>
      </c>
      <c r="F3872" s="662" t="e">
        <f aca="false">IF(A3872="","",IF(J3872="","",+J3872-H3872))</f>
        <v>#REF!</v>
      </c>
      <c r="G3872" s="662" t="e">
        <f aca="false">IF(A3872="","",IF(E3872="","",ROUND(+E3872*((1+B3872)^(1/12)-1),2)))</f>
        <v>#REF!</v>
      </c>
      <c r="H3872" s="662" t="e">
        <f aca="false">IF(A3872="","",IF(E3872="","",ROUND(+E3872*((1+D3872)^(1/12)-1),2)))</f>
        <v>#REF!</v>
      </c>
      <c r="I3872" s="662" t="e">
        <f aca="false">IF(A3872="","",+G3872-H3872)</f>
        <v>#REF!</v>
      </c>
      <c r="J3872" s="662" t="e">
        <f aca="false">IF(A3872="","",IF(#REF!="","",PMT((1+D3872)^(1/12)-1,(#REF!*12)-A3872+1,-E3872)))</f>
        <v>#REF!</v>
      </c>
    </row>
    <row r="3873" customFormat="false" ht="14.25" hidden="false" customHeight="false" outlineLevel="0" collapsed="false">
      <c r="A3873" s="660" t="e">
        <f aca="false">IF(A3872="","",IF(A3872=#REF!*12,"",+A3872+1))</f>
        <v>#REF!</v>
      </c>
      <c r="B3873" s="661" t="e">
        <f aca="false">IF(A3873="","",+B3872)</f>
        <v>#REF!</v>
      </c>
      <c r="C3873" s="661" t="e">
        <f aca="false">IF(A3873="","",IF(#REF!+'Plano Prestação Mensal Proposta'!A3873&gt;120,0,ROUND(IF(B3873&gt;0.045,(0.045*0.5),(0.5)*B3873),7)))</f>
        <v>#REF!</v>
      </c>
      <c r="D3873" s="661" t="e">
        <f aca="false">IF(A3873="","",+B3873-C3873)</f>
        <v>#REF!</v>
      </c>
      <c r="E3873" s="662" t="e">
        <f aca="false">IF(A3873="","",IF(F3872="","",+E3872-F3872))</f>
        <v>#REF!</v>
      </c>
      <c r="F3873" s="662" t="e">
        <f aca="false">IF(A3873="","",IF(J3873="","",+J3873-H3873))</f>
        <v>#REF!</v>
      </c>
      <c r="G3873" s="662" t="e">
        <f aca="false">IF(A3873="","",IF(E3873="","",ROUND(+E3873*((1+B3873)^(1/12)-1),2)))</f>
        <v>#REF!</v>
      </c>
      <c r="H3873" s="662" t="e">
        <f aca="false">IF(A3873="","",IF(E3873="","",ROUND(+E3873*((1+D3873)^(1/12)-1),2)))</f>
        <v>#REF!</v>
      </c>
      <c r="I3873" s="662" t="e">
        <f aca="false">IF(A3873="","",+G3873-H3873)</f>
        <v>#REF!</v>
      </c>
      <c r="J3873" s="662" t="e">
        <f aca="false">IF(A3873="","",IF(#REF!="","",PMT((1+D3873)^(1/12)-1,(#REF!*12)-A3873+1,-E3873)))</f>
        <v>#REF!</v>
      </c>
    </row>
    <row r="3874" customFormat="false" ht="14.25" hidden="false" customHeight="false" outlineLevel="0" collapsed="false">
      <c r="A3874" s="660" t="e">
        <f aca="false">IF(A3873="","",IF(A3873=#REF!*12,"",+A3873+1))</f>
        <v>#REF!</v>
      </c>
      <c r="B3874" s="661" t="e">
        <f aca="false">IF(A3874="","",+B3873)</f>
        <v>#REF!</v>
      </c>
      <c r="C3874" s="661" t="e">
        <f aca="false">IF(A3874="","",IF(#REF!+'Plano Prestação Mensal Proposta'!A3874&gt;120,0,ROUND(IF(B3874&gt;0.045,(0.045*0.5),(0.5)*B3874),7)))</f>
        <v>#REF!</v>
      </c>
      <c r="D3874" s="661" t="e">
        <f aca="false">IF(A3874="","",+B3874-C3874)</f>
        <v>#REF!</v>
      </c>
      <c r="E3874" s="662" t="e">
        <f aca="false">IF(A3874="","",IF(F3873="","",+E3873-F3873))</f>
        <v>#REF!</v>
      </c>
      <c r="F3874" s="662" t="e">
        <f aca="false">IF(A3874="","",IF(J3874="","",+J3874-H3874))</f>
        <v>#REF!</v>
      </c>
      <c r="G3874" s="662" t="e">
        <f aca="false">IF(A3874="","",IF(E3874="","",ROUND(+E3874*((1+B3874)^(1/12)-1),2)))</f>
        <v>#REF!</v>
      </c>
      <c r="H3874" s="662" t="e">
        <f aca="false">IF(A3874="","",IF(E3874="","",ROUND(+E3874*((1+D3874)^(1/12)-1),2)))</f>
        <v>#REF!</v>
      </c>
      <c r="I3874" s="662" t="e">
        <f aca="false">IF(A3874="","",+G3874-H3874)</f>
        <v>#REF!</v>
      </c>
      <c r="J3874" s="662" t="e">
        <f aca="false">IF(A3874="","",IF(#REF!="","",PMT((1+D3874)^(1/12)-1,(#REF!*12)-A3874+1,-E3874)))</f>
        <v>#REF!</v>
      </c>
    </row>
    <row r="3875" customFormat="false" ht="14.25" hidden="false" customHeight="false" outlineLevel="0" collapsed="false">
      <c r="A3875" s="660" t="e">
        <f aca="false">IF(A3874="","",IF(A3874=#REF!*12,"",+A3874+1))</f>
        <v>#REF!</v>
      </c>
      <c r="B3875" s="661" t="e">
        <f aca="false">IF(A3875="","",+B3874)</f>
        <v>#REF!</v>
      </c>
      <c r="C3875" s="661" t="e">
        <f aca="false">IF(A3875="","",IF(#REF!+'Plano Prestação Mensal Proposta'!A3875&gt;120,0,ROUND(IF(B3875&gt;0.045,(0.045*0.5),(0.5)*B3875),7)))</f>
        <v>#REF!</v>
      </c>
      <c r="D3875" s="661" t="e">
        <f aca="false">IF(A3875="","",+B3875-C3875)</f>
        <v>#REF!</v>
      </c>
      <c r="E3875" s="662" t="e">
        <f aca="false">IF(A3875="","",IF(F3874="","",+E3874-F3874))</f>
        <v>#REF!</v>
      </c>
      <c r="F3875" s="662" t="e">
        <f aca="false">IF(A3875="","",IF(J3875="","",+J3875-H3875))</f>
        <v>#REF!</v>
      </c>
      <c r="G3875" s="662" t="e">
        <f aca="false">IF(A3875="","",IF(E3875="","",ROUND(+E3875*((1+B3875)^(1/12)-1),2)))</f>
        <v>#REF!</v>
      </c>
      <c r="H3875" s="662" t="e">
        <f aca="false">IF(A3875="","",IF(E3875="","",ROUND(+E3875*((1+D3875)^(1/12)-1),2)))</f>
        <v>#REF!</v>
      </c>
      <c r="I3875" s="662" t="e">
        <f aca="false">IF(A3875="","",+G3875-H3875)</f>
        <v>#REF!</v>
      </c>
      <c r="J3875" s="662" t="e">
        <f aca="false">IF(A3875="","",IF(#REF!="","",PMT((1+D3875)^(1/12)-1,(#REF!*12)-A3875+1,-E3875)))</f>
        <v>#REF!</v>
      </c>
    </row>
    <row r="3876" customFormat="false" ht="14.25" hidden="false" customHeight="false" outlineLevel="0" collapsed="false">
      <c r="A3876" s="660" t="e">
        <f aca="false">IF(A3875="","",IF(A3875=#REF!*12,"",+A3875+1))</f>
        <v>#REF!</v>
      </c>
      <c r="B3876" s="661" t="e">
        <f aca="false">IF(A3876="","",+B3875)</f>
        <v>#REF!</v>
      </c>
      <c r="C3876" s="661" t="e">
        <f aca="false">IF(A3876="","",IF(#REF!+'Plano Prestação Mensal Proposta'!A3876&gt;120,0,ROUND(IF(B3876&gt;0.045,(0.045*0.5),(0.5)*B3876),7)))</f>
        <v>#REF!</v>
      </c>
      <c r="D3876" s="661" t="e">
        <f aca="false">IF(A3876="","",+B3876-C3876)</f>
        <v>#REF!</v>
      </c>
      <c r="E3876" s="662" t="e">
        <f aca="false">IF(A3876="","",IF(F3875="","",+E3875-F3875))</f>
        <v>#REF!</v>
      </c>
      <c r="F3876" s="662" t="e">
        <f aca="false">IF(A3876="","",IF(J3876="","",+J3876-H3876))</f>
        <v>#REF!</v>
      </c>
      <c r="G3876" s="662" t="e">
        <f aca="false">IF(A3876="","",IF(E3876="","",ROUND(+E3876*((1+B3876)^(1/12)-1),2)))</f>
        <v>#REF!</v>
      </c>
      <c r="H3876" s="662" t="e">
        <f aca="false">IF(A3876="","",IF(E3876="","",ROUND(+E3876*((1+D3876)^(1/12)-1),2)))</f>
        <v>#REF!</v>
      </c>
      <c r="I3876" s="662" t="e">
        <f aca="false">IF(A3876="","",+G3876-H3876)</f>
        <v>#REF!</v>
      </c>
      <c r="J3876" s="662" t="e">
        <f aca="false">IF(A3876="","",IF(#REF!="","",PMT((1+D3876)^(1/12)-1,(#REF!*12)-A3876+1,-E3876)))</f>
        <v>#REF!</v>
      </c>
    </row>
    <row r="3877" customFormat="false" ht="14.25" hidden="false" customHeight="false" outlineLevel="0" collapsed="false">
      <c r="A3877" s="660" t="e">
        <f aca="false">IF(A3876="","",IF(A3876=#REF!*12,"",+A3876+1))</f>
        <v>#REF!</v>
      </c>
      <c r="B3877" s="661" t="e">
        <f aca="false">IF(A3877="","",+B3876)</f>
        <v>#REF!</v>
      </c>
      <c r="C3877" s="661" t="e">
        <f aca="false">IF(A3877="","",IF(#REF!+'Plano Prestação Mensal Proposta'!A3877&gt;120,0,ROUND(IF(B3877&gt;0.045,(0.045*0.5),(0.5)*B3877),7)))</f>
        <v>#REF!</v>
      </c>
      <c r="D3877" s="661" t="e">
        <f aca="false">IF(A3877="","",+B3877-C3877)</f>
        <v>#REF!</v>
      </c>
      <c r="E3877" s="662" t="e">
        <f aca="false">IF(A3877="","",IF(F3876="","",+E3876-F3876))</f>
        <v>#REF!</v>
      </c>
      <c r="F3877" s="662" t="e">
        <f aca="false">IF(A3877="","",IF(J3877="","",+J3877-H3877))</f>
        <v>#REF!</v>
      </c>
      <c r="G3877" s="662" t="e">
        <f aca="false">IF(A3877="","",IF(E3877="","",ROUND(+E3877*((1+B3877)^(1/12)-1),2)))</f>
        <v>#REF!</v>
      </c>
      <c r="H3877" s="662" t="e">
        <f aca="false">IF(A3877="","",IF(E3877="","",ROUND(+E3877*((1+D3877)^(1/12)-1),2)))</f>
        <v>#REF!</v>
      </c>
      <c r="I3877" s="662" t="e">
        <f aca="false">IF(A3877="","",+G3877-H3877)</f>
        <v>#REF!</v>
      </c>
      <c r="J3877" s="662" t="e">
        <f aca="false">IF(A3877="","",IF(#REF!="","",PMT((1+D3877)^(1/12)-1,(#REF!*12)-A3877+1,-E3877)))</f>
        <v>#REF!</v>
      </c>
    </row>
    <row r="3878" customFormat="false" ht="14.25" hidden="false" customHeight="false" outlineLevel="0" collapsed="false">
      <c r="A3878" s="660" t="e">
        <f aca="false">IF(A3877="","",IF(A3877=#REF!*12,"",+A3877+1))</f>
        <v>#REF!</v>
      </c>
      <c r="B3878" s="661" t="e">
        <f aca="false">IF(A3878="","",+B3877)</f>
        <v>#REF!</v>
      </c>
      <c r="C3878" s="661" t="e">
        <f aca="false">IF(A3878="","",IF(#REF!+'Plano Prestação Mensal Proposta'!A3878&gt;120,0,ROUND(IF(B3878&gt;0.045,(0.045*0.5),(0.5)*B3878),7)))</f>
        <v>#REF!</v>
      </c>
      <c r="D3878" s="661" t="e">
        <f aca="false">IF(A3878="","",+B3878-C3878)</f>
        <v>#REF!</v>
      </c>
      <c r="E3878" s="662" t="e">
        <f aca="false">IF(A3878="","",IF(F3877="","",+E3877-F3877))</f>
        <v>#REF!</v>
      </c>
      <c r="F3878" s="662" t="e">
        <f aca="false">IF(A3878="","",IF(J3878="","",+J3878-H3878))</f>
        <v>#REF!</v>
      </c>
      <c r="G3878" s="662" t="e">
        <f aca="false">IF(A3878="","",IF(E3878="","",ROUND(+E3878*((1+B3878)^(1/12)-1),2)))</f>
        <v>#REF!</v>
      </c>
      <c r="H3878" s="662" t="e">
        <f aca="false">IF(A3878="","",IF(E3878="","",ROUND(+E3878*((1+D3878)^(1/12)-1),2)))</f>
        <v>#REF!</v>
      </c>
      <c r="I3878" s="662" t="e">
        <f aca="false">IF(A3878="","",+G3878-H3878)</f>
        <v>#REF!</v>
      </c>
      <c r="J3878" s="662" t="e">
        <f aca="false">IF(A3878="","",IF(#REF!="","",PMT((1+D3878)^(1/12)-1,(#REF!*12)-A3878+1,-E3878)))</f>
        <v>#REF!</v>
      </c>
    </row>
    <row r="3879" customFormat="false" ht="14.25" hidden="false" customHeight="false" outlineLevel="0" collapsed="false">
      <c r="A3879" s="660" t="e">
        <f aca="false">IF(A3878="","",IF(A3878=#REF!*12,"",+A3878+1))</f>
        <v>#REF!</v>
      </c>
      <c r="B3879" s="661" t="e">
        <f aca="false">IF(A3879="","",+B3878)</f>
        <v>#REF!</v>
      </c>
      <c r="C3879" s="661" t="e">
        <f aca="false">IF(A3879="","",IF(#REF!+'Plano Prestação Mensal Proposta'!A3879&gt;120,0,ROUND(IF(B3879&gt;0.045,(0.045*0.5),(0.5)*B3879),7)))</f>
        <v>#REF!</v>
      </c>
      <c r="D3879" s="661" t="e">
        <f aca="false">IF(A3879="","",+B3879-C3879)</f>
        <v>#REF!</v>
      </c>
      <c r="E3879" s="662" t="e">
        <f aca="false">IF(A3879="","",IF(F3878="","",+E3878-F3878))</f>
        <v>#REF!</v>
      </c>
      <c r="F3879" s="662" t="e">
        <f aca="false">IF(A3879="","",IF(J3879="","",+J3879-H3879))</f>
        <v>#REF!</v>
      </c>
      <c r="G3879" s="662" t="e">
        <f aca="false">IF(A3879="","",IF(E3879="","",ROUND(+E3879*((1+B3879)^(1/12)-1),2)))</f>
        <v>#REF!</v>
      </c>
      <c r="H3879" s="662" t="e">
        <f aca="false">IF(A3879="","",IF(E3879="","",ROUND(+E3879*((1+D3879)^(1/12)-1),2)))</f>
        <v>#REF!</v>
      </c>
      <c r="I3879" s="662" t="e">
        <f aca="false">IF(A3879="","",+G3879-H3879)</f>
        <v>#REF!</v>
      </c>
      <c r="J3879" s="662" t="e">
        <f aca="false">IF(A3879="","",IF(#REF!="","",PMT((1+D3879)^(1/12)-1,(#REF!*12)-A3879+1,-E3879)))</f>
        <v>#REF!</v>
      </c>
    </row>
    <row r="3880" customFormat="false" ht="14.25" hidden="false" customHeight="false" outlineLevel="0" collapsed="false">
      <c r="A3880" s="660" t="e">
        <f aca="false">IF(A3879="","",IF(A3879=#REF!*12,"",+A3879+1))</f>
        <v>#REF!</v>
      </c>
      <c r="B3880" s="661" t="e">
        <f aca="false">IF(A3880="","",+B3879)</f>
        <v>#REF!</v>
      </c>
      <c r="C3880" s="661" t="e">
        <f aca="false">IF(A3880="","",IF(#REF!+'Plano Prestação Mensal Proposta'!A3880&gt;120,0,ROUND(IF(B3880&gt;0.045,(0.045*0.5),(0.5)*B3880),7)))</f>
        <v>#REF!</v>
      </c>
      <c r="D3880" s="661" t="e">
        <f aca="false">IF(A3880="","",+B3880-C3880)</f>
        <v>#REF!</v>
      </c>
      <c r="E3880" s="662" t="e">
        <f aca="false">IF(A3880="","",IF(F3879="","",+E3879-F3879))</f>
        <v>#REF!</v>
      </c>
      <c r="F3880" s="662" t="e">
        <f aca="false">IF(A3880="","",IF(J3880="","",+J3880-H3880))</f>
        <v>#REF!</v>
      </c>
      <c r="G3880" s="662" t="e">
        <f aca="false">IF(A3880="","",IF(E3880="","",ROUND(+E3880*((1+B3880)^(1/12)-1),2)))</f>
        <v>#REF!</v>
      </c>
      <c r="H3880" s="662" t="e">
        <f aca="false">IF(A3880="","",IF(E3880="","",ROUND(+E3880*((1+D3880)^(1/12)-1),2)))</f>
        <v>#REF!</v>
      </c>
      <c r="I3880" s="662" t="e">
        <f aca="false">IF(A3880="","",+G3880-H3880)</f>
        <v>#REF!</v>
      </c>
      <c r="J3880" s="662" t="e">
        <f aca="false">IF(A3880="","",IF(#REF!="","",PMT((1+D3880)^(1/12)-1,(#REF!*12)-A3880+1,-E3880)))</f>
        <v>#REF!</v>
      </c>
    </row>
    <row r="3881" customFormat="false" ht="14.25" hidden="false" customHeight="false" outlineLevel="0" collapsed="false">
      <c r="A3881" s="660" t="e">
        <f aca="false">IF(A3880="","",IF(A3880=#REF!*12,"",+A3880+1))</f>
        <v>#REF!</v>
      </c>
      <c r="B3881" s="661" t="e">
        <f aca="false">IF(A3881="","",+B3880)</f>
        <v>#REF!</v>
      </c>
      <c r="C3881" s="661" t="e">
        <f aca="false">IF(A3881="","",IF(#REF!+'Plano Prestação Mensal Proposta'!A3881&gt;120,0,ROUND(IF(B3881&gt;0.045,(0.045*0.5),(0.5)*B3881),7)))</f>
        <v>#REF!</v>
      </c>
      <c r="D3881" s="661" t="e">
        <f aca="false">IF(A3881="","",+B3881-C3881)</f>
        <v>#REF!</v>
      </c>
      <c r="E3881" s="662" t="e">
        <f aca="false">IF(A3881="","",IF(F3880="","",+E3880-F3880))</f>
        <v>#REF!</v>
      </c>
      <c r="F3881" s="662" t="e">
        <f aca="false">IF(A3881="","",IF(J3881="","",+J3881-H3881))</f>
        <v>#REF!</v>
      </c>
      <c r="G3881" s="662" t="e">
        <f aca="false">IF(A3881="","",IF(E3881="","",ROUND(+E3881*((1+B3881)^(1/12)-1),2)))</f>
        <v>#REF!</v>
      </c>
      <c r="H3881" s="662" t="e">
        <f aca="false">IF(A3881="","",IF(E3881="","",ROUND(+E3881*((1+D3881)^(1/12)-1),2)))</f>
        <v>#REF!</v>
      </c>
      <c r="I3881" s="662" t="e">
        <f aca="false">IF(A3881="","",+G3881-H3881)</f>
        <v>#REF!</v>
      </c>
      <c r="J3881" s="662" t="e">
        <f aca="false">IF(A3881="","",IF(#REF!="","",PMT((1+D3881)^(1/12)-1,(#REF!*12)-A3881+1,-E3881)))</f>
        <v>#REF!</v>
      </c>
    </row>
    <row r="3882" customFormat="false" ht="14.25" hidden="false" customHeight="false" outlineLevel="0" collapsed="false">
      <c r="A3882" s="660" t="e">
        <f aca="false">IF(A3881="","",IF(A3881=#REF!*12,"",+A3881+1))</f>
        <v>#REF!</v>
      </c>
      <c r="B3882" s="661" t="e">
        <f aca="false">IF(A3882="","",+B3881)</f>
        <v>#REF!</v>
      </c>
      <c r="C3882" s="661" t="e">
        <f aca="false">IF(A3882="","",IF(#REF!+'Plano Prestação Mensal Proposta'!A3882&gt;120,0,ROUND(IF(B3882&gt;0.045,(0.045*0.5),(0.5)*B3882),7)))</f>
        <v>#REF!</v>
      </c>
      <c r="D3882" s="661" t="e">
        <f aca="false">IF(A3882="","",+B3882-C3882)</f>
        <v>#REF!</v>
      </c>
      <c r="E3882" s="662" t="e">
        <f aca="false">IF(A3882="","",IF(F3881="","",+E3881-F3881))</f>
        <v>#REF!</v>
      </c>
      <c r="F3882" s="662" t="e">
        <f aca="false">IF(A3882="","",IF(J3882="","",+J3882-H3882))</f>
        <v>#REF!</v>
      </c>
      <c r="G3882" s="662" t="e">
        <f aca="false">IF(A3882="","",IF(E3882="","",ROUND(+E3882*((1+B3882)^(1/12)-1),2)))</f>
        <v>#REF!</v>
      </c>
      <c r="H3882" s="662" t="e">
        <f aca="false">IF(A3882="","",IF(E3882="","",ROUND(+E3882*((1+D3882)^(1/12)-1),2)))</f>
        <v>#REF!</v>
      </c>
      <c r="I3882" s="662" t="e">
        <f aca="false">IF(A3882="","",+G3882-H3882)</f>
        <v>#REF!</v>
      </c>
      <c r="J3882" s="662" t="e">
        <f aca="false">IF(A3882="","",IF(#REF!="","",PMT((1+D3882)^(1/12)-1,(#REF!*12)-A3882+1,-E3882)))</f>
        <v>#REF!</v>
      </c>
    </row>
    <row r="3883" customFormat="false" ht="14.25" hidden="false" customHeight="false" outlineLevel="0" collapsed="false">
      <c r="A3883" s="660" t="e">
        <f aca="false">IF(A3882="","",IF(A3882=#REF!*12,"",+A3882+1))</f>
        <v>#REF!</v>
      </c>
      <c r="B3883" s="661" t="e">
        <f aca="false">IF(A3883="","",+B3882)</f>
        <v>#REF!</v>
      </c>
      <c r="C3883" s="661" t="e">
        <f aca="false">IF(A3883="","",IF(#REF!+'Plano Prestação Mensal Proposta'!A3883&gt;120,0,ROUND(IF(B3883&gt;0.045,(0.045*0.5),(0.5)*B3883),7)))</f>
        <v>#REF!</v>
      </c>
      <c r="D3883" s="661" t="e">
        <f aca="false">IF(A3883="","",+B3883-C3883)</f>
        <v>#REF!</v>
      </c>
      <c r="E3883" s="662" t="e">
        <f aca="false">IF(A3883="","",IF(F3882="","",+E3882-F3882))</f>
        <v>#REF!</v>
      </c>
      <c r="F3883" s="662" t="e">
        <f aca="false">IF(A3883="","",IF(J3883="","",+J3883-H3883))</f>
        <v>#REF!</v>
      </c>
      <c r="G3883" s="662" t="e">
        <f aca="false">IF(A3883="","",IF(E3883="","",ROUND(+E3883*((1+B3883)^(1/12)-1),2)))</f>
        <v>#REF!</v>
      </c>
      <c r="H3883" s="662" t="e">
        <f aca="false">IF(A3883="","",IF(E3883="","",ROUND(+E3883*((1+D3883)^(1/12)-1),2)))</f>
        <v>#REF!</v>
      </c>
      <c r="I3883" s="662" t="e">
        <f aca="false">IF(A3883="","",+G3883-H3883)</f>
        <v>#REF!</v>
      </c>
      <c r="J3883" s="662" t="e">
        <f aca="false">IF(A3883="","",IF(#REF!="","",PMT((1+D3883)^(1/12)-1,(#REF!*12)-A3883+1,-E3883)))</f>
        <v>#REF!</v>
      </c>
    </row>
    <row r="3884" customFormat="false" ht="14.25" hidden="false" customHeight="false" outlineLevel="0" collapsed="false">
      <c r="A3884" s="660" t="e">
        <f aca="false">IF(A3883="","",IF(A3883=#REF!*12,"",+A3883+1))</f>
        <v>#REF!</v>
      </c>
      <c r="B3884" s="661" t="e">
        <f aca="false">IF(A3884="","",+B3883)</f>
        <v>#REF!</v>
      </c>
      <c r="C3884" s="661" t="e">
        <f aca="false">IF(A3884="","",IF(#REF!+'Plano Prestação Mensal Proposta'!A3884&gt;120,0,ROUND(IF(B3884&gt;0.045,(0.045*0.5),(0.5)*B3884),7)))</f>
        <v>#REF!</v>
      </c>
      <c r="D3884" s="661" t="e">
        <f aca="false">IF(A3884="","",+B3884-C3884)</f>
        <v>#REF!</v>
      </c>
      <c r="E3884" s="662" t="e">
        <f aca="false">IF(A3884="","",IF(F3883="","",+E3883-F3883))</f>
        <v>#REF!</v>
      </c>
      <c r="F3884" s="662" t="e">
        <f aca="false">IF(A3884="","",IF(J3884="","",+J3884-H3884))</f>
        <v>#REF!</v>
      </c>
      <c r="G3884" s="662" t="e">
        <f aca="false">IF(A3884="","",IF(E3884="","",ROUND(+E3884*((1+B3884)^(1/12)-1),2)))</f>
        <v>#REF!</v>
      </c>
      <c r="H3884" s="662" t="e">
        <f aca="false">IF(A3884="","",IF(E3884="","",ROUND(+E3884*((1+D3884)^(1/12)-1),2)))</f>
        <v>#REF!</v>
      </c>
      <c r="I3884" s="662" t="e">
        <f aca="false">IF(A3884="","",+G3884-H3884)</f>
        <v>#REF!</v>
      </c>
      <c r="J3884" s="662" t="e">
        <f aca="false">IF(A3884="","",IF(#REF!="","",PMT((1+D3884)^(1/12)-1,(#REF!*12)-A3884+1,-E3884)))</f>
        <v>#REF!</v>
      </c>
    </row>
    <row r="3885" customFormat="false" ht="14.25" hidden="false" customHeight="false" outlineLevel="0" collapsed="false">
      <c r="A3885" s="660" t="e">
        <f aca="false">IF(A3884="","",IF(A3884=#REF!*12,"",+A3884+1))</f>
        <v>#REF!</v>
      </c>
      <c r="B3885" s="661" t="e">
        <f aca="false">IF(A3885="","",+B3884)</f>
        <v>#REF!</v>
      </c>
      <c r="C3885" s="661" t="e">
        <f aca="false">IF(A3885="","",IF(#REF!+'Plano Prestação Mensal Proposta'!A3885&gt;120,0,ROUND(IF(B3885&gt;0.045,(0.045*0.5),(0.5)*B3885),7)))</f>
        <v>#REF!</v>
      </c>
      <c r="D3885" s="661" t="e">
        <f aca="false">IF(A3885="","",+B3885-C3885)</f>
        <v>#REF!</v>
      </c>
      <c r="E3885" s="662" t="e">
        <f aca="false">IF(A3885="","",IF(F3884="","",+E3884-F3884))</f>
        <v>#REF!</v>
      </c>
      <c r="F3885" s="662" t="e">
        <f aca="false">IF(A3885="","",IF(J3885="","",+J3885-H3885))</f>
        <v>#REF!</v>
      </c>
      <c r="G3885" s="662" t="e">
        <f aca="false">IF(A3885="","",IF(E3885="","",ROUND(+E3885*((1+B3885)^(1/12)-1),2)))</f>
        <v>#REF!</v>
      </c>
      <c r="H3885" s="662" t="e">
        <f aca="false">IF(A3885="","",IF(E3885="","",ROUND(+E3885*((1+D3885)^(1/12)-1),2)))</f>
        <v>#REF!</v>
      </c>
      <c r="I3885" s="662" t="e">
        <f aca="false">IF(A3885="","",+G3885-H3885)</f>
        <v>#REF!</v>
      </c>
      <c r="J3885" s="662" t="e">
        <f aca="false">IF(A3885="","",IF(#REF!="","",PMT((1+D3885)^(1/12)-1,(#REF!*12)-A3885+1,-E3885)))</f>
        <v>#REF!</v>
      </c>
    </row>
    <row r="3886" customFormat="false" ht="14.25" hidden="false" customHeight="false" outlineLevel="0" collapsed="false">
      <c r="A3886" s="660" t="e">
        <f aca="false">IF(A3885="","",IF(A3885=#REF!*12,"",+A3885+1))</f>
        <v>#REF!</v>
      </c>
      <c r="B3886" s="661" t="e">
        <f aca="false">IF(A3886="","",+B3885)</f>
        <v>#REF!</v>
      </c>
      <c r="C3886" s="661" t="e">
        <f aca="false">IF(A3886="","",IF(#REF!+'Plano Prestação Mensal Proposta'!A3886&gt;120,0,ROUND(IF(B3886&gt;0.045,(0.045*0.5),(0.5)*B3886),7)))</f>
        <v>#REF!</v>
      </c>
      <c r="D3886" s="661" t="e">
        <f aca="false">IF(A3886="","",+B3886-C3886)</f>
        <v>#REF!</v>
      </c>
      <c r="E3886" s="662" t="e">
        <f aca="false">IF(A3886="","",IF(F3885="","",+E3885-F3885))</f>
        <v>#REF!</v>
      </c>
      <c r="F3886" s="662" t="e">
        <f aca="false">IF(A3886="","",IF(J3886="","",+J3886-H3886))</f>
        <v>#REF!</v>
      </c>
      <c r="G3886" s="662" t="e">
        <f aca="false">IF(A3886="","",IF(E3886="","",ROUND(+E3886*((1+B3886)^(1/12)-1),2)))</f>
        <v>#REF!</v>
      </c>
      <c r="H3886" s="662" t="e">
        <f aca="false">IF(A3886="","",IF(E3886="","",ROUND(+E3886*((1+D3886)^(1/12)-1),2)))</f>
        <v>#REF!</v>
      </c>
      <c r="I3886" s="662" t="e">
        <f aca="false">IF(A3886="","",+G3886-H3886)</f>
        <v>#REF!</v>
      </c>
      <c r="J3886" s="662" t="e">
        <f aca="false">IF(A3886="","",IF(#REF!="","",PMT((1+D3886)^(1/12)-1,(#REF!*12)-A3886+1,-E3886)))</f>
        <v>#REF!</v>
      </c>
    </row>
    <row r="3887" customFormat="false" ht="14.25" hidden="false" customHeight="false" outlineLevel="0" collapsed="false">
      <c r="A3887" s="660" t="e">
        <f aca="false">IF(A3886="","",IF(A3886=#REF!*12,"",+A3886+1))</f>
        <v>#REF!</v>
      </c>
      <c r="B3887" s="661" t="e">
        <f aca="false">IF(A3887="","",+B3886)</f>
        <v>#REF!</v>
      </c>
      <c r="C3887" s="661" t="e">
        <f aca="false">IF(A3887="","",IF(#REF!+'Plano Prestação Mensal Proposta'!A3887&gt;120,0,ROUND(IF(B3887&gt;0.045,(0.045*0.5),(0.5)*B3887),7)))</f>
        <v>#REF!</v>
      </c>
      <c r="D3887" s="661" t="e">
        <f aca="false">IF(A3887="","",+B3887-C3887)</f>
        <v>#REF!</v>
      </c>
      <c r="E3887" s="662" t="e">
        <f aca="false">IF(A3887="","",IF(F3886="","",+E3886-F3886))</f>
        <v>#REF!</v>
      </c>
      <c r="F3887" s="662" t="e">
        <f aca="false">IF(A3887="","",IF(J3887="","",+J3887-H3887))</f>
        <v>#REF!</v>
      </c>
      <c r="G3887" s="662" t="e">
        <f aca="false">IF(A3887="","",IF(E3887="","",ROUND(+E3887*((1+B3887)^(1/12)-1),2)))</f>
        <v>#REF!</v>
      </c>
      <c r="H3887" s="662" t="e">
        <f aca="false">IF(A3887="","",IF(E3887="","",ROUND(+E3887*((1+D3887)^(1/12)-1),2)))</f>
        <v>#REF!</v>
      </c>
      <c r="I3887" s="662" t="e">
        <f aca="false">IF(A3887="","",+G3887-H3887)</f>
        <v>#REF!</v>
      </c>
      <c r="J3887" s="662" t="e">
        <f aca="false">IF(A3887="","",IF(#REF!="","",PMT((1+D3887)^(1/12)-1,(#REF!*12)-A3887+1,-E3887)))</f>
        <v>#REF!</v>
      </c>
    </row>
    <row r="3888" customFormat="false" ht="14.25" hidden="false" customHeight="false" outlineLevel="0" collapsed="false">
      <c r="A3888" s="660" t="e">
        <f aca="false">IF(A3887="","",IF(A3887=#REF!*12,"",+A3887+1))</f>
        <v>#REF!</v>
      </c>
      <c r="B3888" s="661" t="e">
        <f aca="false">IF(A3888="","",+B3887)</f>
        <v>#REF!</v>
      </c>
      <c r="C3888" s="661" t="e">
        <f aca="false">IF(A3888="","",IF(#REF!+'Plano Prestação Mensal Proposta'!A3888&gt;120,0,ROUND(IF(B3888&gt;0.045,(0.045*0.5),(0.5)*B3888),7)))</f>
        <v>#REF!</v>
      </c>
      <c r="D3888" s="661" t="e">
        <f aca="false">IF(A3888="","",+B3888-C3888)</f>
        <v>#REF!</v>
      </c>
      <c r="E3888" s="662" t="e">
        <f aca="false">IF(A3888="","",IF(F3887="","",+E3887-F3887))</f>
        <v>#REF!</v>
      </c>
      <c r="F3888" s="662" t="e">
        <f aca="false">IF(A3888="","",IF(J3888="","",+J3888-H3888))</f>
        <v>#REF!</v>
      </c>
      <c r="G3888" s="662" t="e">
        <f aca="false">IF(A3888="","",IF(E3888="","",ROUND(+E3888*((1+B3888)^(1/12)-1),2)))</f>
        <v>#REF!</v>
      </c>
      <c r="H3888" s="662" t="e">
        <f aca="false">IF(A3888="","",IF(E3888="","",ROUND(+E3888*((1+D3888)^(1/12)-1),2)))</f>
        <v>#REF!</v>
      </c>
      <c r="I3888" s="662" t="e">
        <f aca="false">IF(A3888="","",+G3888-H3888)</f>
        <v>#REF!</v>
      </c>
      <c r="J3888" s="662" t="e">
        <f aca="false">IF(A3888="","",IF(#REF!="","",PMT((1+D3888)^(1/12)-1,(#REF!*12)-A3888+1,-E3888)))</f>
        <v>#REF!</v>
      </c>
    </row>
    <row r="3889" customFormat="false" ht="14.25" hidden="false" customHeight="false" outlineLevel="0" collapsed="false">
      <c r="A3889" s="660" t="e">
        <f aca="false">IF(A3888="","",IF(A3888=#REF!*12,"",+A3888+1))</f>
        <v>#REF!</v>
      </c>
      <c r="B3889" s="661" t="e">
        <f aca="false">IF(A3889="","",+B3888)</f>
        <v>#REF!</v>
      </c>
      <c r="C3889" s="661" t="e">
        <f aca="false">IF(A3889="","",IF(#REF!+'Plano Prestação Mensal Proposta'!A3889&gt;120,0,ROUND(IF(B3889&gt;0.045,(0.045*0.5),(0.5)*B3889),7)))</f>
        <v>#REF!</v>
      </c>
      <c r="D3889" s="661" t="e">
        <f aca="false">IF(A3889="","",+B3889-C3889)</f>
        <v>#REF!</v>
      </c>
      <c r="E3889" s="662" t="e">
        <f aca="false">IF(A3889="","",IF(F3888="","",+E3888-F3888))</f>
        <v>#REF!</v>
      </c>
      <c r="F3889" s="662" t="e">
        <f aca="false">IF(A3889="","",IF(J3889="","",+J3889-H3889))</f>
        <v>#REF!</v>
      </c>
      <c r="G3889" s="662" t="e">
        <f aca="false">IF(A3889="","",IF(E3889="","",ROUND(+E3889*((1+B3889)^(1/12)-1),2)))</f>
        <v>#REF!</v>
      </c>
      <c r="H3889" s="662" t="e">
        <f aca="false">IF(A3889="","",IF(E3889="","",ROUND(+E3889*((1+D3889)^(1/12)-1),2)))</f>
        <v>#REF!</v>
      </c>
      <c r="I3889" s="662" t="e">
        <f aca="false">IF(A3889="","",+G3889-H3889)</f>
        <v>#REF!</v>
      </c>
      <c r="J3889" s="662" t="e">
        <f aca="false">IF(A3889="","",IF(#REF!="","",PMT((1+D3889)^(1/12)-1,(#REF!*12)-A3889+1,-E3889)))</f>
        <v>#REF!</v>
      </c>
    </row>
    <row r="3890" customFormat="false" ht="14.25" hidden="false" customHeight="false" outlineLevel="0" collapsed="false">
      <c r="A3890" s="660" t="e">
        <f aca="false">IF(A3889="","",IF(A3889=#REF!*12,"",+A3889+1))</f>
        <v>#REF!</v>
      </c>
      <c r="B3890" s="661" t="e">
        <f aca="false">IF(A3890="","",+B3889)</f>
        <v>#REF!</v>
      </c>
      <c r="C3890" s="661" t="e">
        <f aca="false">IF(A3890="","",IF(#REF!+'Plano Prestação Mensal Proposta'!A3890&gt;120,0,ROUND(IF(B3890&gt;0.045,(0.045*0.5),(0.5)*B3890),7)))</f>
        <v>#REF!</v>
      </c>
      <c r="D3890" s="661" t="e">
        <f aca="false">IF(A3890="","",+B3890-C3890)</f>
        <v>#REF!</v>
      </c>
      <c r="E3890" s="662" t="e">
        <f aca="false">IF(A3890="","",IF(F3889="","",+E3889-F3889))</f>
        <v>#REF!</v>
      </c>
      <c r="F3890" s="662" t="e">
        <f aca="false">IF(A3890="","",IF(J3890="","",+J3890-H3890))</f>
        <v>#REF!</v>
      </c>
      <c r="G3890" s="662" t="e">
        <f aca="false">IF(A3890="","",IF(E3890="","",ROUND(+E3890*((1+B3890)^(1/12)-1),2)))</f>
        <v>#REF!</v>
      </c>
      <c r="H3890" s="662" t="e">
        <f aca="false">IF(A3890="","",IF(E3890="","",ROUND(+E3890*((1+D3890)^(1/12)-1),2)))</f>
        <v>#REF!</v>
      </c>
      <c r="I3890" s="662" t="e">
        <f aca="false">IF(A3890="","",+G3890-H3890)</f>
        <v>#REF!</v>
      </c>
      <c r="J3890" s="662" t="e">
        <f aca="false">IF(A3890="","",IF(#REF!="","",PMT((1+D3890)^(1/12)-1,(#REF!*12)-A3890+1,-E3890)))</f>
        <v>#REF!</v>
      </c>
    </row>
    <row r="3891" customFormat="false" ht="14.25" hidden="false" customHeight="false" outlineLevel="0" collapsed="false">
      <c r="A3891" s="660" t="e">
        <f aca="false">IF(A3890="","",IF(A3890=#REF!*12,"",+A3890+1))</f>
        <v>#REF!</v>
      </c>
      <c r="B3891" s="661" t="e">
        <f aca="false">IF(A3891="","",+B3890)</f>
        <v>#REF!</v>
      </c>
      <c r="C3891" s="661" t="e">
        <f aca="false">IF(A3891="","",IF(#REF!+'Plano Prestação Mensal Proposta'!A3891&gt;120,0,ROUND(IF(B3891&gt;0.045,(0.045*0.5),(0.5)*B3891),7)))</f>
        <v>#REF!</v>
      </c>
      <c r="D3891" s="661" t="e">
        <f aca="false">IF(A3891="","",+B3891-C3891)</f>
        <v>#REF!</v>
      </c>
      <c r="E3891" s="662" t="e">
        <f aca="false">IF(A3891="","",IF(F3890="","",+E3890-F3890))</f>
        <v>#REF!</v>
      </c>
      <c r="F3891" s="662" t="e">
        <f aca="false">IF(A3891="","",IF(J3891="","",+J3891-H3891))</f>
        <v>#REF!</v>
      </c>
      <c r="G3891" s="662" t="e">
        <f aca="false">IF(A3891="","",IF(E3891="","",ROUND(+E3891*((1+B3891)^(1/12)-1),2)))</f>
        <v>#REF!</v>
      </c>
      <c r="H3891" s="662" t="e">
        <f aca="false">IF(A3891="","",IF(E3891="","",ROUND(+E3891*((1+D3891)^(1/12)-1),2)))</f>
        <v>#REF!</v>
      </c>
      <c r="I3891" s="662" t="e">
        <f aca="false">IF(A3891="","",+G3891-H3891)</f>
        <v>#REF!</v>
      </c>
      <c r="J3891" s="662" t="e">
        <f aca="false">IF(A3891="","",IF(#REF!="","",PMT((1+D3891)^(1/12)-1,(#REF!*12)-A3891+1,-E3891)))</f>
        <v>#REF!</v>
      </c>
    </row>
    <row r="3892" customFormat="false" ht="14.25" hidden="false" customHeight="false" outlineLevel="0" collapsed="false">
      <c r="A3892" s="660" t="e">
        <f aca="false">IF(A3891="","",IF(A3891=#REF!*12,"",+A3891+1))</f>
        <v>#REF!</v>
      </c>
      <c r="B3892" s="661" t="e">
        <f aca="false">IF(A3892="","",+B3891)</f>
        <v>#REF!</v>
      </c>
      <c r="C3892" s="661" t="e">
        <f aca="false">IF(A3892="","",IF(#REF!+'Plano Prestação Mensal Proposta'!A3892&gt;120,0,ROUND(IF(B3892&gt;0.045,(0.045*0.5),(0.5)*B3892),7)))</f>
        <v>#REF!</v>
      </c>
      <c r="D3892" s="661" t="e">
        <f aca="false">IF(A3892="","",+B3892-C3892)</f>
        <v>#REF!</v>
      </c>
      <c r="E3892" s="662" t="e">
        <f aca="false">IF(A3892="","",IF(F3891="","",+E3891-F3891))</f>
        <v>#REF!</v>
      </c>
      <c r="F3892" s="662" t="e">
        <f aca="false">IF(A3892="","",IF(J3892="","",+J3892-H3892))</f>
        <v>#REF!</v>
      </c>
      <c r="G3892" s="662" t="e">
        <f aca="false">IF(A3892="","",IF(E3892="","",ROUND(+E3892*((1+B3892)^(1/12)-1),2)))</f>
        <v>#REF!</v>
      </c>
      <c r="H3892" s="662" t="e">
        <f aca="false">IF(A3892="","",IF(E3892="","",ROUND(+E3892*((1+D3892)^(1/12)-1),2)))</f>
        <v>#REF!</v>
      </c>
      <c r="I3892" s="662" t="e">
        <f aca="false">IF(A3892="","",+G3892-H3892)</f>
        <v>#REF!</v>
      </c>
      <c r="J3892" s="662" t="e">
        <f aca="false">IF(A3892="","",IF(#REF!="","",PMT((1+D3892)^(1/12)-1,(#REF!*12)-A3892+1,-E3892)))</f>
        <v>#REF!</v>
      </c>
    </row>
    <row r="3893" customFormat="false" ht="14.25" hidden="false" customHeight="false" outlineLevel="0" collapsed="false">
      <c r="A3893" s="660" t="e">
        <f aca="false">IF(A3892="","",IF(A3892=#REF!*12,"",+A3892+1))</f>
        <v>#REF!</v>
      </c>
      <c r="B3893" s="661" t="e">
        <f aca="false">IF(A3893="","",+B3892)</f>
        <v>#REF!</v>
      </c>
      <c r="C3893" s="661" t="e">
        <f aca="false">IF(A3893="","",IF(#REF!+'Plano Prestação Mensal Proposta'!A3893&gt;120,0,ROUND(IF(B3893&gt;0.045,(0.045*0.5),(0.5)*B3893),7)))</f>
        <v>#REF!</v>
      </c>
      <c r="D3893" s="661" t="e">
        <f aca="false">IF(A3893="","",+B3893-C3893)</f>
        <v>#REF!</v>
      </c>
      <c r="E3893" s="662" t="e">
        <f aca="false">IF(A3893="","",IF(F3892="","",+E3892-F3892))</f>
        <v>#REF!</v>
      </c>
      <c r="F3893" s="662" t="e">
        <f aca="false">IF(A3893="","",IF(J3893="","",+J3893-H3893))</f>
        <v>#REF!</v>
      </c>
      <c r="G3893" s="662" t="e">
        <f aca="false">IF(A3893="","",IF(E3893="","",ROUND(+E3893*((1+B3893)^(1/12)-1),2)))</f>
        <v>#REF!</v>
      </c>
      <c r="H3893" s="662" t="e">
        <f aca="false">IF(A3893="","",IF(E3893="","",ROUND(+E3893*((1+D3893)^(1/12)-1),2)))</f>
        <v>#REF!</v>
      </c>
      <c r="I3893" s="662" t="e">
        <f aca="false">IF(A3893="","",+G3893-H3893)</f>
        <v>#REF!</v>
      </c>
      <c r="J3893" s="662" t="e">
        <f aca="false">IF(A3893="","",IF(#REF!="","",PMT((1+D3893)^(1/12)-1,(#REF!*12)-A3893+1,-E3893)))</f>
        <v>#REF!</v>
      </c>
    </row>
    <row r="3894" customFormat="false" ht="14.25" hidden="false" customHeight="false" outlineLevel="0" collapsed="false">
      <c r="A3894" s="660" t="e">
        <f aca="false">IF(A3893="","",IF(A3893=#REF!*12,"",+A3893+1))</f>
        <v>#REF!</v>
      </c>
      <c r="B3894" s="661" t="e">
        <f aca="false">IF(A3894="","",+B3893)</f>
        <v>#REF!</v>
      </c>
      <c r="C3894" s="661" t="e">
        <f aca="false">IF(A3894="","",IF(#REF!+'Plano Prestação Mensal Proposta'!A3894&gt;120,0,ROUND(IF(B3894&gt;0.045,(0.045*0.5),(0.5)*B3894),7)))</f>
        <v>#REF!</v>
      </c>
      <c r="D3894" s="661" t="e">
        <f aca="false">IF(A3894="","",+B3894-C3894)</f>
        <v>#REF!</v>
      </c>
      <c r="E3894" s="662" t="e">
        <f aca="false">IF(A3894="","",IF(F3893="","",+E3893-F3893))</f>
        <v>#REF!</v>
      </c>
      <c r="F3894" s="662" t="e">
        <f aca="false">IF(A3894="","",IF(J3894="","",+J3894-H3894))</f>
        <v>#REF!</v>
      </c>
      <c r="G3894" s="662" t="e">
        <f aca="false">IF(A3894="","",IF(E3894="","",ROUND(+E3894*((1+B3894)^(1/12)-1),2)))</f>
        <v>#REF!</v>
      </c>
      <c r="H3894" s="662" t="e">
        <f aca="false">IF(A3894="","",IF(E3894="","",ROUND(+E3894*((1+D3894)^(1/12)-1),2)))</f>
        <v>#REF!</v>
      </c>
      <c r="I3894" s="662" t="e">
        <f aca="false">IF(A3894="","",+G3894-H3894)</f>
        <v>#REF!</v>
      </c>
      <c r="J3894" s="662" t="e">
        <f aca="false">IF(A3894="","",IF(#REF!="","",PMT((1+D3894)^(1/12)-1,(#REF!*12)-A3894+1,-E3894)))</f>
        <v>#REF!</v>
      </c>
    </row>
    <row r="3895" customFormat="false" ht="14.25" hidden="false" customHeight="false" outlineLevel="0" collapsed="false">
      <c r="A3895" s="660" t="e">
        <f aca="false">IF(A3894="","",IF(A3894=#REF!*12,"",+A3894+1))</f>
        <v>#REF!</v>
      </c>
      <c r="B3895" s="661" t="e">
        <f aca="false">IF(A3895="","",+B3894)</f>
        <v>#REF!</v>
      </c>
      <c r="C3895" s="661" t="e">
        <f aca="false">IF(A3895="","",IF(#REF!+'Plano Prestação Mensal Proposta'!A3895&gt;120,0,ROUND(IF(B3895&gt;0.045,(0.045*0.5),(0.5)*B3895),7)))</f>
        <v>#REF!</v>
      </c>
      <c r="D3895" s="661" t="e">
        <f aca="false">IF(A3895="","",+B3895-C3895)</f>
        <v>#REF!</v>
      </c>
      <c r="E3895" s="662" t="e">
        <f aca="false">IF(A3895="","",IF(F3894="","",+E3894-F3894))</f>
        <v>#REF!</v>
      </c>
      <c r="F3895" s="662" t="e">
        <f aca="false">IF(A3895="","",IF(J3895="","",+J3895-H3895))</f>
        <v>#REF!</v>
      </c>
      <c r="G3895" s="662" t="e">
        <f aca="false">IF(A3895="","",IF(E3895="","",ROUND(+E3895*((1+B3895)^(1/12)-1),2)))</f>
        <v>#REF!</v>
      </c>
      <c r="H3895" s="662" t="e">
        <f aca="false">IF(A3895="","",IF(E3895="","",ROUND(+E3895*((1+D3895)^(1/12)-1),2)))</f>
        <v>#REF!</v>
      </c>
      <c r="I3895" s="662" t="e">
        <f aca="false">IF(A3895="","",+G3895-H3895)</f>
        <v>#REF!</v>
      </c>
      <c r="J3895" s="662" t="e">
        <f aca="false">IF(A3895="","",IF(#REF!="","",PMT((1+D3895)^(1/12)-1,(#REF!*12)-A3895+1,-E3895)))</f>
        <v>#REF!</v>
      </c>
    </row>
    <row r="3896" customFormat="false" ht="14.25" hidden="false" customHeight="false" outlineLevel="0" collapsed="false">
      <c r="A3896" s="660" t="e">
        <f aca="false">IF(A3895="","",IF(A3895=#REF!*12,"",+A3895+1))</f>
        <v>#REF!</v>
      </c>
      <c r="B3896" s="661" t="e">
        <f aca="false">IF(A3896="","",+B3895)</f>
        <v>#REF!</v>
      </c>
      <c r="C3896" s="661" t="e">
        <f aca="false">IF(A3896="","",IF(#REF!+'Plano Prestação Mensal Proposta'!A3896&gt;120,0,ROUND(IF(B3896&gt;0.045,(0.045*0.5),(0.5)*B3896),7)))</f>
        <v>#REF!</v>
      </c>
      <c r="D3896" s="661" t="e">
        <f aca="false">IF(A3896="","",+B3896-C3896)</f>
        <v>#REF!</v>
      </c>
      <c r="E3896" s="662" t="e">
        <f aca="false">IF(A3896="","",IF(F3895="","",+E3895-F3895))</f>
        <v>#REF!</v>
      </c>
      <c r="F3896" s="662" t="e">
        <f aca="false">IF(A3896="","",IF(J3896="","",+J3896-H3896))</f>
        <v>#REF!</v>
      </c>
      <c r="G3896" s="662" t="e">
        <f aca="false">IF(A3896="","",IF(E3896="","",ROUND(+E3896*((1+B3896)^(1/12)-1),2)))</f>
        <v>#REF!</v>
      </c>
      <c r="H3896" s="662" t="e">
        <f aca="false">IF(A3896="","",IF(E3896="","",ROUND(+E3896*((1+D3896)^(1/12)-1),2)))</f>
        <v>#REF!</v>
      </c>
      <c r="I3896" s="662" t="e">
        <f aca="false">IF(A3896="","",+G3896-H3896)</f>
        <v>#REF!</v>
      </c>
      <c r="J3896" s="662" t="e">
        <f aca="false">IF(A3896="","",IF(#REF!="","",PMT((1+D3896)^(1/12)-1,(#REF!*12)-A3896+1,-E3896)))</f>
        <v>#REF!</v>
      </c>
    </row>
    <row r="3897" customFormat="false" ht="14.25" hidden="false" customHeight="false" outlineLevel="0" collapsed="false">
      <c r="A3897" s="660" t="e">
        <f aca="false">IF(A3896="","",IF(A3896=#REF!*12,"",+A3896+1))</f>
        <v>#REF!</v>
      </c>
      <c r="B3897" s="661" t="e">
        <f aca="false">IF(A3897="","",+B3896)</f>
        <v>#REF!</v>
      </c>
      <c r="C3897" s="661" t="e">
        <f aca="false">IF(A3897="","",IF(#REF!+'Plano Prestação Mensal Proposta'!A3897&gt;120,0,ROUND(IF(B3897&gt;0.045,(0.045*0.5),(0.5)*B3897),7)))</f>
        <v>#REF!</v>
      </c>
      <c r="D3897" s="661" t="e">
        <f aca="false">IF(A3897="","",+B3897-C3897)</f>
        <v>#REF!</v>
      </c>
      <c r="E3897" s="662" t="e">
        <f aca="false">IF(A3897="","",IF(F3896="","",+E3896-F3896))</f>
        <v>#REF!</v>
      </c>
      <c r="F3897" s="662" t="e">
        <f aca="false">IF(A3897="","",IF(J3897="","",+J3897-H3897))</f>
        <v>#REF!</v>
      </c>
      <c r="G3897" s="662" t="e">
        <f aca="false">IF(A3897="","",IF(E3897="","",ROUND(+E3897*((1+B3897)^(1/12)-1),2)))</f>
        <v>#REF!</v>
      </c>
      <c r="H3897" s="662" t="e">
        <f aca="false">IF(A3897="","",IF(E3897="","",ROUND(+E3897*((1+D3897)^(1/12)-1),2)))</f>
        <v>#REF!</v>
      </c>
      <c r="I3897" s="662" t="e">
        <f aca="false">IF(A3897="","",+G3897-H3897)</f>
        <v>#REF!</v>
      </c>
      <c r="J3897" s="662" t="e">
        <f aca="false">IF(A3897="","",IF(#REF!="","",PMT((1+D3897)^(1/12)-1,(#REF!*12)-A3897+1,-E3897)))</f>
        <v>#REF!</v>
      </c>
    </row>
    <row r="3898" customFormat="false" ht="14.25" hidden="false" customHeight="false" outlineLevel="0" collapsed="false">
      <c r="A3898" s="660" t="e">
        <f aca="false">IF(A3897="","",IF(A3897=#REF!*12,"",+A3897+1))</f>
        <v>#REF!</v>
      </c>
      <c r="B3898" s="661" t="e">
        <f aca="false">IF(A3898="","",+B3897)</f>
        <v>#REF!</v>
      </c>
      <c r="C3898" s="661" t="e">
        <f aca="false">IF(A3898="","",IF(#REF!+'Plano Prestação Mensal Proposta'!A3898&gt;120,0,ROUND(IF(B3898&gt;0.045,(0.045*0.5),(0.5)*B3898),7)))</f>
        <v>#REF!</v>
      </c>
      <c r="D3898" s="661" t="e">
        <f aca="false">IF(A3898="","",+B3898-C3898)</f>
        <v>#REF!</v>
      </c>
      <c r="E3898" s="662" t="e">
        <f aca="false">IF(A3898="","",IF(F3897="","",+E3897-F3897))</f>
        <v>#REF!</v>
      </c>
      <c r="F3898" s="662" t="e">
        <f aca="false">IF(A3898="","",IF(J3898="","",+J3898-H3898))</f>
        <v>#REF!</v>
      </c>
      <c r="G3898" s="662" t="e">
        <f aca="false">IF(A3898="","",IF(E3898="","",ROUND(+E3898*((1+B3898)^(1/12)-1),2)))</f>
        <v>#REF!</v>
      </c>
      <c r="H3898" s="662" t="e">
        <f aca="false">IF(A3898="","",IF(E3898="","",ROUND(+E3898*((1+D3898)^(1/12)-1),2)))</f>
        <v>#REF!</v>
      </c>
      <c r="I3898" s="662" t="e">
        <f aca="false">IF(A3898="","",+G3898-H3898)</f>
        <v>#REF!</v>
      </c>
      <c r="J3898" s="662" t="e">
        <f aca="false">IF(A3898="","",IF(#REF!="","",PMT((1+D3898)^(1/12)-1,(#REF!*12)-A3898+1,-E3898)))</f>
        <v>#REF!</v>
      </c>
    </row>
    <row r="3899" customFormat="false" ht="14.25" hidden="false" customHeight="false" outlineLevel="0" collapsed="false">
      <c r="A3899" s="660" t="e">
        <f aca="false">IF(A3898="","",IF(A3898=#REF!*12,"",+A3898+1))</f>
        <v>#REF!</v>
      </c>
      <c r="B3899" s="661" t="e">
        <f aca="false">IF(A3899="","",+B3898)</f>
        <v>#REF!</v>
      </c>
      <c r="C3899" s="661" t="e">
        <f aca="false">IF(A3899="","",IF(#REF!+'Plano Prestação Mensal Proposta'!A3899&gt;120,0,ROUND(IF(B3899&gt;0.045,(0.045*0.5),(0.5)*B3899),7)))</f>
        <v>#REF!</v>
      </c>
      <c r="D3899" s="661" t="e">
        <f aca="false">IF(A3899="","",+B3899-C3899)</f>
        <v>#REF!</v>
      </c>
      <c r="E3899" s="662" t="e">
        <f aca="false">IF(A3899="","",IF(F3898="","",+E3898-F3898))</f>
        <v>#REF!</v>
      </c>
      <c r="F3899" s="662" t="e">
        <f aca="false">IF(A3899="","",IF(J3899="","",+J3899-H3899))</f>
        <v>#REF!</v>
      </c>
      <c r="G3899" s="662" t="e">
        <f aca="false">IF(A3899="","",IF(E3899="","",ROUND(+E3899*((1+B3899)^(1/12)-1),2)))</f>
        <v>#REF!</v>
      </c>
      <c r="H3899" s="662" t="e">
        <f aca="false">IF(A3899="","",IF(E3899="","",ROUND(+E3899*((1+D3899)^(1/12)-1),2)))</f>
        <v>#REF!</v>
      </c>
      <c r="I3899" s="662" t="e">
        <f aca="false">IF(A3899="","",+G3899-H3899)</f>
        <v>#REF!</v>
      </c>
      <c r="J3899" s="662" t="e">
        <f aca="false">IF(A3899="","",IF(#REF!="","",PMT((1+D3899)^(1/12)-1,(#REF!*12)-A3899+1,-E3899)))</f>
        <v>#REF!</v>
      </c>
    </row>
    <row r="3900" customFormat="false" ht="14.25" hidden="false" customHeight="false" outlineLevel="0" collapsed="false">
      <c r="A3900" s="660" t="e">
        <f aca="false">IF(A3899="","",IF(A3899=#REF!*12,"",+A3899+1))</f>
        <v>#REF!</v>
      </c>
      <c r="B3900" s="661" t="e">
        <f aca="false">IF(A3900="","",+B3899)</f>
        <v>#REF!</v>
      </c>
      <c r="C3900" s="661" t="e">
        <f aca="false">IF(A3900="","",IF(#REF!+'Plano Prestação Mensal Proposta'!A3900&gt;120,0,ROUND(IF(B3900&gt;0.045,(0.045*0.5),(0.5)*B3900),7)))</f>
        <v>#REF!</v>
      </c>
      <c r="D3900" s="661" t="e">
        <f aca="false">IF(A3900="","",+B3900-C3900)</f>
        <v>#REF!</v>
      </c>
      <c r="E3900" s="662" t="e">
        <f aca="false">IF(A3900="","",IF(F3899="","",+E3899-F3899))</f>
        <v>#REF!</v>
      </c>
      <c r="F3900" s="662" t="e">
        <f aca="false">IF(A3900="","",IF(J3900="","",+J3900-H3900))</f>
        <v>#REF!</v>
      </c>
      <c r="G3900" s="662" t="e">
        <f aca="false">IF(A3900="","",IF(E3900="","",ROUND(+E3900*((1+B3900)^(1/12)-1),2)))</f>
        <v>#REF!</v>
      </c>
      <c r="H3900" s="662" t="e">
        <f aca="false">IF(A3900="","",IF(E3900="","",ROUND(+E3900*((1+D3900)^(1/12)-1),2)))</f>
        <v>#REF!</v>
      </c>
      <c r="I3900" s="662" t="e">
        <f aca="false">IF(A3900="","",+G3900-H3900)</f>
        <v>#REF!</v>
      </c>
      <c r="J3900" s="662" t="e">
        <f aca="false">IF(A3900="","",IF(#REF!="","",PMT((1+D3900)^(1/12)-1,(#REF!*12)-A3900+1,-E3900)))</f>
        <v>#REF!</v>
      </c>
    </row>
    <row r="3901" customFormat="false" ht="14.25" hidden="false" customHeight="false" outlineLevel="0" collapsed="false">
      <c r="A3901" s="660" t="e">
        <f aca="false">IF(A3900="","",IF(A3900=#REF!*12,"",+A3900+1))</f>
        <v>#REF!</v>
      </c>
      <c r="B3901" s="661" t="e">
        <f aca="false">IF(A3901="","",+B3900)</f>
        <v>#REF!</v>
      </c>
      <c r="C3901" s="661" t="e">
        <f aca="false">IF(A3901="","",IF(#REF!+'Plano Prestação Mensal Proposta'!A3901&gt;120,0,ROUND(IF(B3901&gt;0.045,(0.045*0.5),(0.5)*B3901),7)))</f>
        <v>#REF!</v>
      </c>
      <c r="D3901" s="661" t="e">
        <f aca="false">IF(A3901="","",+B3901-C3901)</f>
        <v>#REF!</v>
      </c>
      <c r="E3901" s="662" t="e">
        <f aca="false">IF(A3901="","",IF(F3900="","",+E3900-F3900))</f>
        <v>#REF!</v>
      </c>
      <c r="F3901" s="662" t="e">
        <f aca="false">IF(A3901="","",IF(J3901="","",+J3901-H3901))</f>
        <v>#REF!</v>
      </c>
      <c r="G3901" s="662" t="e">
        <f aca="false">IF(A3901="","",IF(E3901="","",ROUND(+E3901*((1+B3901)^(1/12)-1),2)))</f>
        <v>#REF!</v>
      </c>
      <c r="H3901" s="662" t="e">
        <f aca="false">IF(A3901="","",IF(E3901="","",ROUND(+E3901*((1+D3901)^(1/12)-1),2)))</f>
        <v>#REF!</v>
      </c>
      <c r="I3901" s="662" t="e">
        <f aca="false">IF(A3901="","",+G3901-H3901)</f>
        <v>#REF!</v>
      </c>
      <c r="J3901" s="662" t="e">
        <f aca="false">IF(A3901="","",IF(#REF!="","",PMT((1+D3901)^(1/12)-1,(#REF!*12)-A3901+1,-E3901)))</f>
        <v>#REF!</v>
      </c>
    </row>
    <row r="3902" customFormat="false" ht="14.25" hidden="false" customHeight="false" outlineLevel="0" collapsed="false">
      <c r="A3902" s="660" t="e">
        <f aca="false">IF(A3901="","",IF(A3901=#REF!*12,"",+A3901+1))</f>
        <v>#REF!</v>
      </c>
      <c r="B3902" s="661" t="e">
        <f aca="false">IF(A3902="","",+B3901)</f>
        <v>#REF!</v>
      </c>
      <c r="C3902" s="661" t="e">
        <f aca="false">IF(A3902="","",IF(#REF!+'Plano Prestação Mensal Proposta'!A3902&gt;120,0,ROUND(IF(B3902&gt;0.045,(0.045*0.5),(0.5)*B3902),7)))</f>
        <v>#REF!</v>
      </c>
      <c r="D3902" s="661" t="e">
        <f aca="false">IF(A3902="","",+B3902-C3902)</f>
        <v>#REF!</v>
      </c>
      <c r="E3902" s="662" t="e">
        <f aca="false">IF(A3902="","",IF(F3901="","",+E3901-F3901))</f>
        <v>#REF!</v>
      </c>
      <c r="F3902" s="662" t="e">
        <f aca="false">IF(A3902="","",IF(J3902="","",+J3902-H3902))</f>
        <v>#REF!</v>
      </c>
      <c r="G3902" s="662" t="e">
        <f aca="false">IF(A3902="","",IF(E3902="","",ROUND(+E3902*((1+B3902)^(1/12)-1),2)))</f>
        <v>#REF!</v>
      </c>
      <c r="H3902" s="662" t="e">
        <f aca="false">IF(A3902="","",IF(E3902="","",ROUND(+E3902*((1+D3902)^(1/12)-1),2)))</f>
        <v>#REF!</v>
      </c>
      <c r="I3902" s="662" t="e">
        <f aca="false">IF(A3902="","",+G3902-H3902)</f>
        <v>#REF!</v>
      </c>
      <c r="J3902" s="662" t="e">
        <f aca="false">IF(A3902="","",IF(#REF!="","",PMT((1+D3902)^(1/12)-1,(#REF!*12)-A3902+1,-E3902)))</f>
        <v>#REF!</v>
      </c>
    </row>
    <row r="3903" customFormat="false" ht="14.25" hidden="false" customHeight="false" outlineLevel="0" collapsed="false">
      <c r="A3903" s="660" t="e">
        <f aca="false">IF(A3902="","",IF(A3902=#REF!*12,"",+A3902+1))</f>
        <v>#REF!</v>
      </c>
      <c r="B3903" s="661" t="e">
        <f aca="false">IF(A3903="","",+B3902)</f>
        <v>#REF!</v>
      </c>
      <c r="C3903" s="661" t="e">
        <f aca="false">IF(A3903="","",IF(#REF!+'Plano Prestação Mensal Proposta'!A3903&gt;120,0,ROUND(IF(B3903&gt;0.045,(0.045*0.5),(0.5)*B3903),7)))</f>
        <v>#REF!</v>
      </c>
      <c r="D3903" s="661" t="e">
        <f aca="false">IF(A3903="","",+B3903-C3903)</f>
        <v>#REF!</v>
      </c>
      <c r="E3903" s="662" t="e">
        <f aca="false">IF(A3903="","",IF(F3902="","",+E3902-F3902))</f>
        <v>#REF!</v>
      </c>
      <c r="F3903" s="662" t="e">
        <f aca="false">IF(A3903="","",IF(J3903="","",+J3903-H3903))</f>
        <v>#REF!</v>
      </c>
      <c r="G3903" s="662" t="e">
        <f aca="false">IF(A3903="","",IF(E3903="","",ROUND(+E3903*((1+B3903)^(1/12)-1),2)))</f>
        <v>#REF!</v>
      </c>
      <c r="H3903" s="662" t="e">
        <f aca="false">IF(A3903="","",IF(E3903="","",ROUND(+E3903*((1+D3903)^(1/12)-1),2)))</f>
        <v>#REF!</v>
      </c>
      <c r="I3903" s="662" t="e">
        <f aca="false">IF(A3903="","",+G3903-H3903)</f>
        <v>#REF!</v>
      </c>
      <c r="J3903" s="662" t="e">
        <f aca="false">IF(A3903="","",IF(#REF!="","",PMT((1+D3903)^(1/12)-1,(#REF!*12)-A3903+1,-E3903)))</f>
        <v>#REF!</v>
      </c>
    </row>
    <row r="3904" customFormat="false" ht="14.25" hidden="false" customHeight="false" outlineLevel="0" collapsed="false">
      <c r="A3904" s="660" t="e">
        <f aca="false">IF(A3903="","",IF(A3903=#REF!*12,"",+A3903+1))</f>
        <v>#REF!</v>
      </c>
      <c r="B3904" s="661" t="e">
        <f aca="false">IF(A3904="","",+B3903)</f>
        <v>#REF!</v>
      </c>
      <c r="C3904" s="661" t="e">
        <f aca="false">IF(A3904="","",IF(#REF!+'Plano Prestação Mensal Proposta'!A3904&gt;120,0,ROUND(IF(B3904&gt;0.045,(0.045*0.5),(0.5)*B3904),7)))</f>
        <v>#REF!</v>
      </c>
      <c r="D3904" s="661" t="e">
        <f aca="false">IF(A3904="","",+B3904-C3904)</f>
        <v>#REF!</v>
      </c>
      <c r="E3904" s="662" t="e">
        <f aca="false">IF(A3904="","",IF(F3903="","",+E3903-F3903))</f>
        <v>#REF!</v>
      </c>
      <c r="F3904" s="662" t="e">
        <f aca="false">IF(A3904="","",IF(J3904="","",+J3904-H3904))</f>
        <v>#REF!</v>
      </c>
      <c r="G3904" s="662" t="e">
        <f aca="false">IF(A3904="","",IF(E3904="","",ROUND(+E3904*((1+B3904)^(1/12)-1),2)))</f>
        <v>#REF!</v>
      </c>
      <c r="H3904" s="662" t="e">
        <f aca="false">IF(A3904="","",IF(E3904="","",ROUND(+E3904*((1+D3904)^(1/12)-1),2)))</f>
        <v>#REF!</v>
      </c>
      <c r="I3904" s="662" t="e">
        <f aca="false">IF(A3904="","",+G3904-H3904)</f>
        <v>#REF!</v>
      </c>
      <c r="J3904" s="662" t="e">
        <f aca="false">IF(A3904="","",IF(#REF!="","",PMT((1+D3904)^(1/12)-1,(#REF!*12)-A3904+1,-E3904)))</f>
        <v>#REF!</v>
      </c>
    </row>
    <row r="3905" customFormat="false" ht="14.25" hidden="false" customHeight="false" outlineLevel="0" collapsed="false">
      <c r="A3905" s="660" t="e">
        <f aca="false">IF(A3904="","",IF(A3904=#REF!*12,"",+A3904+1))</f>
        <v>#REF!</v>
      </c>
      <c r="B3905" s="661" t="e">
        <f aca="false">IF(A3905="","",+B3904)</f>
        <v>#REF!</v>
      </c>
      <c r="C3905" s="661" t="e">
        <f aca="false">IF(A3905="","",IF(#REF!+'Plano Prestação Mensal Proposta'!A3905&gt;120,0,ROUND(IF(B3905&gt;0.045,(0.045*0.5),(0.5)*B3905),7)))</f>
        <v>#REF!</v>
      </c>
      <c r="D3905" s="661" t="e">
        <f aca="false">IF(A3905="","",+B3905-C3905)</f>
        <v>#REF!</v>
      </c>
      <c r="E3905" s="662" t="e">
        <f aca="false">IF(A3905="","",IF(F3904="","",+E3904-F3904))</f>
        <v>#REF!</v>
      </c>
      <c r="F3905" s="662" t="e">
        <f aca="false">IF(A3905="","",IF(J3905="","",+J3905-H3905))</f>
        <v>#REF!</v>
      </c>
      <c r="G3905" s="662" t="e">
        <f aca="false">IF(A3905="","",IF(E3905="","",ROUND(+E3905*((1+B3905)^(1/12)-1),2)))</f>
        <v>#REF!</v>
      </c>
      <c r="H3905" s="662" t="e">
        <f aca="false">IF(A3905="","",IF(E3905="","",ROUND(+E3905*((1+D3905)^(1/12)-1),2)))</f>
        <v>#REF!</v>
      </c>
      <c r="I3905" s="662" t="e">
        <f aca="false">IF(A3905="","",+G3905-H3905)</f>
        <v>#REF!</v>
      </c>
      <c r="J3905" s="662" t="e">
        <f aca="false">IF(A3905="","",IF(#REF!="","",PMT((1+D3905)^(1/12)-1,(#REF!*12)-A3905+1,-E3905)))</f>
        <v>#REF!</v>
      </c>
    </row>
    <row r="3906" customFormat="false" ht="14.25" hidden="false" customHeight="false" outlineLevel="0" collapsed="false">
      <c r="A3906" s="660" t="e">
        <f aca="false">IF(A3905="","",IF(A3905=#REF!*12,"",+A3905+1))</f>
        <v>#REF!</v>
      </c>
      <c r="B3906" s="661" t="e">
        <f aca="false">IF(A3906="","",+B3905)</f>
        <v>#REF!</v>
      </c>
      <c r="C3906" s="661" t="e">
        <f aca="false">IF(A3906="","",IF(#REF!+'Plano Prestação Mensal Proposta'!A3906&gt;120,0,ROUND(IF(B3906&gt;0.045,(0.045*0.5),(0.5)*B3906),7)))</f>
        <v>#REF!</v>
      </c>
      <c r="D3906" s="661" t="e">
        <f aca="false">IF(A3906="","",+B3906-C3906)</f>
        <v>#REF!</v>
      </c>
      <c r="E3906" s="662" t="e">
        <f aca="false">IF(A3906="","",IF(F3905="","",+E3905-F3905))</f>
        <v>#REF!</v>
      </c>
      <c r="F3906" s="662" t="e">
        <f aca="false">IF(A3906="","",IF(J3906="","",+J3906-H3906))</f>
        <v>#REF!</v>
      </c>
      <c r="G3906" s="662" t="e">
        <f aca="false">IF(A3906="","",IF(E3906="","",ROUND(+E3906*((1+B3906)^(1/12)-1),2)))</f>
        <v>#REF!</v>
      </c>
      <c r="H3906" s="662" t="e">
        <f aca="false">IF(A3906="","",IF(E3906="","",ROUND(+E3906*((1+D3906)^(1/12)-1),2)))</f>
        <v>#REF!</v>
      </c>
      <c r="I3906" s="662" t="e">
        <f aca="false">IF(A3906="","",+G3906-H3906)</f>
        <v>#REF!</v>
      </c>
      <c r="J3906" s="662" t="e">
        <f aca="false">IF(A3906="","",IF(#REF!="","",PMT((1+D3906)^(1/12)-1,(#REF!*12)-A3906+1,-E3906)))</f>
        <v>#REF!</v>
      </c>
    </row>
    <row r="3907" customFormat="false" ht="14.25" hidden="false" customHeight="false" outlineLevel="0" collapsed="false">
      <c r="A3907" s="660" t="e">
        <f aca="false">IF(A3906="","",IF(A3906=#REF!*12,"",+A3906+1))</f>
        <v>#REF!</v>
      </c>
      <c r="B3907" s="661" t="e">
        <f aca="false">IF(A3907="","",+B3906)</f>
        <v>#REF!</v>
      </c>
      <c r="C3907" s="661" t="e">
        <f aca="false">IF(A3907="","",IF(#REF!+'Plano Prestação Mensal Proposta'!A3907&gt;120,0,ROUND(IF(B3907&gt;0.045,(0.045*0.5),(0.5)*B3907),7)))</f>
        <v>#REF!</v>
      </c>
      <c r="D3907" s="661" t="e">
        <f aca="false">IF(A3907="","",+B3907-C3907)</f>
        <v>#REF!</v>
      </c>
      <c r="E3907" s="662" t="e">
        <f aca="false">IF(A3907="","",IF(F3906="","",+E3906-F3906))</f>
        <v>#REF!</v>
      </c>
      <c r="F3907" s="662" t="e">
        <f aca="false">IF(A3907="","",IF(J3907="","",+J3907-H3907))</f>
        <v>#REF!</v>
      </c>
      <c r="G3907" s="662" t="e">
        <f aca="false">IF(A3907="","",IF(E3907="","",ROUND(+E3907*((1+B3907)^(1/12)-1),2)))</f>
        <v>#REF!</v>
      </c>
      <c r="H3907" s="662" t="e">
        <f aca="false">IF(A3907="","",IF(E3907="","",ROUND(+E3907*((1+D3907)^(1/12)-1),2)))</f>
        <v>#REF!</v>
      </c>
      <c r="I3907" s="662" t="e">
        <f aca="false">IF(A3907="","",+G3907-H3907)</f>
        <v>#REF!</v>
      </c>
      <c r="J3907" s="662" t="e">
        <f aca="false">IF(A3907="","",IF(#REF!="","",PMT((1+D3907)^(1/12)-1,(#REF!*12)-A3907+1,-E3907)))</f>
        <v>#REF!</v>
      </c>
    </row>
    <row r="3908" customFormat="false" ht="14.25" hidden="false" customHeight="false" outlineLevel="0" collapsed="false">
      <c r="A3908" s="660" t="e">
        <f aca="false">IF(A3907="","",IF(A3907=#REF!*12,"",+A3907+1))</f>
        <v>#REF!</v>
      </c>
      <c r="B3908" s="661" t="e">
        <f aca="false">IF(A3908="","",+B3907)</f>
        <v>#REF!</v>
      </c>
      <c r="C3908" s="661" t="e">
        <f aca="false">IF(A3908="","",IF(#REF!+'Plano Prestação Mensal Proposta'!A3908&gt;120,0,ROUND(IF(B3908&gt;0.045,(0.045*0.5),(0.5)*B3908),7)))</f>
        <v>#REF!</v>
      </c>
      <c r="D3908" s="661" t="e">
        <f aca="false">IF(A3908="","",+B3908-C3908)</f>
        <v>#REF!</v>
      </c>
      <c r="E3908" s="662" t="e">
        <f aca="false">IF(A3908="","",IF(F3907="","",+E3907-F3907))</f>
        <v>#REF!</v>
      </c>
      <c r="F3908" s="662" t="e">
        <f aca="false">IF(A3908="","",IF(J3908="","",+J3908-H3908))</f>
        <v>#REF!</v>
      </c>
      <c r="G3908" s="662" t="e">
        <f aca="false">IF(A3908="","",IF(E3908="","",ROUND(+E3908*((1+B3908)^(1/12)-1),2)))</f>
        <v>#REF!</v>
      </c>
      <c r="H3908" s="662" t="e">
        <f aca="false">IF(A3908="","",IF(E3908="","",ROUND(+E3908*((1+D3908)^(1/12)-1),2)))</f>
        <v>#REF!</v>
      </c>
      <c r="I3908" s="662" t="e">
        <f aca="false">IF(A3908="","",+G3908-H3908)</f>
        <v>#REF!</v>
      </c>
      <c r="J3908" s="662" t="e">
        <f aca="false">IF(A3908="","",IF(#REF!="","",PMT((1+D3908)^(1/12)-1,(#REF!*12)-A3908+1,-E3908)))</f>
        <v>#REF!</v>
      </c>
    </row>
    <row r="3909" customFormat="false" ht="14.25" hidden="false" customHeight="false" outlineLevel="0" collapsed="false">
      <c r="A3909" s="660" t="e">
        <f aca="false">IF(A3908="","",IF(A3908=#REF!*12,"",+A3908+1))</f>
        <v>#REF!</v>
      </c>
      <c r="B3909" s="661" t="e">
        <f aca="false">IF(A3909="","",+B3908)</f>
        <v>#REF!</v>
      </c>
      <c r="C3909" s="661" t="e">
        <f aca="false">IF(A3909="","",IF(#REF!+'Plano Prestação Mensal Proposta'!A3909&gt;120,0,ROUND(IF(B3909&gt;0.045,(0.045*0.5),(0.5)*B3909),7)))</f>
        <v>#REF!</v>
      </c>
      <c r="D3909" s="661" t="e">
        <f aca="false">IF(A3909="","",+B3909-C3909)</f>
        <v>#REF!</v>
      </c>
      <c r="E3909" s="662" t="e">
        <f aca="false">IF(A3909="","",IF(F3908="","",+E3908-F3908))</f>
        <v>#REF!</v>
      </c>
      <c r="F3909" s="662" t="e">
        <f aca="false">IF(A3909="","",IF(J3909="","",+J3909-H3909))</f>
        <v>#REF!</v>
      </c>
      <c r="G3909" s="662" t="e">
        <f aca="false">IF(A3909="","",IF(E3909="","",ROUND(+E3909*((1+B3909)^(1/12)-1),2)))</f>
        <v>#REF!</v>
      </c>
      <c r="H3909" s="662" t="e">
        <f aca="false">IF(A3909="","",IF(E3909="","",ROUND(+E3909*((1+D3909)^(1/12)-1),2)))</f>
        <v>#REF!</v>
      </c>
      <c r="I3909" s="662" t="e">
        <f aca="false">IF(A3909="","",+G3909-H3909)</f>
        <v>#REF!</v>
      </c>
      <c r="J3909" s="662" t="e">
        <f aca="false">IF(A3909="","",IF(#REF!="","",PMT((1+D3909)^(1/12)-1,(#REF!*12)-A3909+1,-E3909)))</f>
        <v>#REF!</v>
      </c>
    </row>
    <row r="3910" customFormat="false" ht="14.25" hidden="false" customHeight="false" outlineLevel="0" collapsed="false">
      <c r="A3910" s="660" t="e">
        <f aca="false">IF(A3909="","",IF(A3909=#REF!*12,"",+A3909+1))</f>
        <v>#REF!</v>
      </c>
      <c r="B3910" s="661" t="e">
        <f aca="false">IF(A3910="","",+B3909)</f>
        <v>#REF!</v>
      </c>
      <c r="C3910" s="661" t="e">
        <f aca="false">IF(A3910="","",IF(#REF!+'Plano Prestação Mensal Proposta'!A3910&gt;120,0,ROUND(IF(B3910&gt;0.045,(0.045*0.5),(0.5)*B3910),7)))</f>
        <v>#REF!</v>
      </c>
      <c r="D3910" s="661" t="e">
        <f aca="false">IF(A3910="","",+B3910-C3910)</f>
        <v>#REF!</v>
      </c>
      <c r="E3910" s="662" t="e">
        <f aca="false">IF(A3910="","",IF(F3909="","",+E3909-F3909))</f>
        <v>#REF!</v>
      </c>
      <c r="F3910" s="662" t="e">
        <f aca="false">IF(A3910="","",IF(J3910="","",+J3910-H3910))</f>
        <v>#REF!</v>
      </c>
      <c r="G3910" s="662" t="e">
        <f aca="false">IF(A3910="","",IF(E3910="","",ROUND(+E3910*((1+B3910)^(1/12)-1),2)))</f>
        <v>#REF!</v>
      </c>
      <c r="H3910" s="662" t="e">
        <f aca="false">IF(A3910="","",IF(E3910="","",ROUND(+E3910*((1+D3910)^(1/12)-1),2)))</f>
        <v>#REF!</v>
      </c>
      <c r="I3910" s="662" t="e">
        <f aca="false">IF(A3910="","",+G3910-H3910)</f>
        <v>#REF!</v>
      </c>
      <c r="J3910" s="662" t="e">
        <f aca="false">IF(A3910="","",IF(#REF!="","",PMT((1+D3910)^(1/12)-1,(#REF!*12)-A3910+1,-E3910)))</f>
        <v>#REF!</v>
      </c>
    </row>
    <row r="3911" customFormat="false" ht="14.25" hidden="false" customHeight="false" outlineLevel="0" collapsed="false">
      <c r="A3911" s="660" t="e">
        <f aca="false">IF(A3910="","",IF(A3910=#REF!*12,"",+A3910+1))</f>
        <v>#REF!</v>
      </c>
      <c r="B3911" s="661" t="e">
        <f aca="false">IF(A3911="","",+B3910)</f>
        <v>#REF!</v>
      </c>
      <c r="C3911" s="661" t="e">
        <f aca="false">IF(A3911="","",IF(#REF!+'Plano Prestação Mensal Proposta'!A3911&gt;120,0,ROUND(IF(B3911&gt;0.045,(0.045*0.5),(0.5)*B3911),7)))</f>
        <v>#REF!</v>
      </c>
      <c r="D3911" s="661" t="e">
        <f aca="false">IF(A3911="","",+B3911-C3911)</f>
        <v>#REF!</v>
      </c>
      <c r="E3911" s="662" t="e">
        <f aca="false">IF(A3911="","",IF(F3910="","",+E3910-F3910))</f>
        <v>#REF!</v>
      </c>
      <c r="F3911" s="662" t="e">
        <f aca="false">IF(A3911="","",IF(J3911="","",+J3911-H3911))</f>
        <v>#REF!</v>
      </c>
      <c r="G3911" s="662" t="e">
        <f aca="false">IF(A3911="","",IF(E3911="","",ROUND(+E3911*((1+B3911)^(1/12)-1),2)))</f>
        <v>#REF!</v>
      </c>
      <c r="H3911" s="662" t="e">
        <f aca="false">IF(A3911="","",IF(E3911="","",ROUND(+E3911*((1+D3911)^(1/12)-1),2)))</f>
        <v>#REF!</v>
      </c>
      <c r="I3911" s="662" t="e">
        <f aca="false">IF(A3911="","",+G3911-H3911)</f>
        <v>#REF!</v>
      </c>
      <c r="J3911" s="662" t="e">
        <f aca="false">IF(A3911="","",IF(#REF!="","",PMT((1+D3911)^(1/12)-1,(#REF!*12)-A3911+1,-E3911)))</f>
        <v>#REF!</v>
      </c>
    </row>
    <row r="3912" customFormat="false" ht="14.25" hidden="false" customHeight="false" outlineLevel="0" collapsed="false">
      <c r="A3912" s="660" t="e">
        <f aca="false">IF(A3911="","",IF(A3911=#REF!*12,"",+A3911+1))</f>
        <v>#REF!</v>
      </c>
      <c r="B3912" s="661" t="e">
        <f aca="false">IF(A3912="","",+B3911)</f>
        <v>#REF!</v>
      </c>
      <c r="C3912" s="661" t="e">
        <f aca="false">IF(A3912="","",IF(#REF!+'Plano Prestação Mensal Proposta'!A3912&gt;120,0,ROUND(IF(B3912&gt;0.045,(0.045*0.5),(0.5)*B3912),7)))</f>
        <v>#REF!</v>
      </c>
      <c r="D3912" s="661" t="e">
        <f aca="false">IF(A3912="","",+B3912-C3912)</f>
        <v>#REF!</v>
      </c>
      <c r="E3912" s="662" t="e">
        <f aca="false">IF(A3912="","",IF(F3911="","",+E3911-F3911))</f>
        <v>#REF!</v>
      </c>
      <c r="F3912" s="662" t="e">
        <f aca="false">IF(A3912="","",IF(J3912="","",+J3912-H3912))</f>
        <v>#REF!</v>
      </c>
      <c r="G3912" s="662" t="e">
        <f aca="false">IF(A3912="","",IF(E3912="","",ROUND(+E3912*((1+B3912)^(1/12)-1),2)))</f>
        <v>#REF!</v>
      </c>
      <c r="H3912" s="662" t="e">
        <f aca="false">IF(A3912="","",IF(E3912="","",ROUND(+E3912*((1+D3912)^(1/12)-1),2)))</f>
        <v>#REF!</v>
      </c>
      <c r="I3912" s="662" t="e">
        <f aca="false">IF(A3912="","",+G3912-H3912)</f>
        <v>#REF!</v>
      </c>
      <c r="J3912" s="662" t="e">
        <f aca="false">IF(A3912="","",IF(#REF!="","",PMT((1+D3912)^(1/12)-1,(#REF!*12)-A3912+1,-E3912)))</f>
        <v>#REF!</v>
      </c>
    </row>
    <row r="3913" customFormat="false" ht="14.25" hidden="false" customHeight="false" outlineLevel="0" collapsed="false">
      <c r="A3913" s="660" t="e">
        <f aca="false">IF(A3912="","",IF(A3912=#REF!*12,"",+A3912+1))</f>
        <v>#REF!</v>
      </c>
      <c r="B3913" s="661" t="e">
        <f aca="false">IF(A3913="","",+B3912)</f>
        <v>#REF!</v>
      </c>
      <c r="C3913" s="661" t="e">
        <f aca="false">IF(A3913="","",IF(#REF!+'Plano Prestação Mensal Proposta'!A3913&gt;120,0,ROUND(IF(B3913&gt;0.045,(0.045*0.5),(0.5)*B3913),7)))</f>
        <v>#REF!</v>
      </c>
      <c r="D3913" s="661" t="e">
        <f aca="false">IF(A3913="","",+B3913-C3913)</f>
        <v>#REF!</v>
      </c>
      <c r="E3913" s="662" t="e">
        <f aca="false">IF(A3913="","",IF(F3912="","",+E3912-F3912))</f>
        <v>#REF!</v>
      </c>
      <c r="F3913" s="662" t="e">
        <f aca="false">IF(A3913="","",IF(J3913="","",+J3913-H3913))</f>
        <v>#REF!</v>
      </c>
      <c r="G3913" s="662" t="e">
        <f aca="false">IF(A3913="","",IF(E3913="","",ROUND(+E3913*((1+B3913)^(1/12)-1),2)))</f>
        <v>#REF!</v>
      </c>
      <c r="H3913" s="662" t="e">
        <f aca="false">IF(A3913="","",IF(E3913="","",ROUND(+E3913*((1+D3913)^(1/12)-1),2)))</f>
        <v>#REF!</v>
      </c>
      <c r="I3913" s="662" t="e">
        <f aca="false">IF(A3913="","",+G3913-H3913)</f>
        <v>#REF!</v>
      </c>
      <c r="J3913" s="662" t="e">
        <f aca="false">IF(A3913="","",IF(#REF!="","",PMT((1+D3913)^(1/12)-1,(#REF!*12)-A3913+1,-E3913)))</f>
        <v>#REF!</v>
      </c>
    </row>
    <row r="3914" customFormat="false" ht="14.25" hidden="false" customHeight="false" outlineLevel="0" collapsed="false">
      <c r="A3914" s="660" t="e">
        <f aca="false">IF(A3913="","",IF(A3913=#REF!*12,"",+A3913+1))</f>
        <v>#REF!</v>
      </c>
      <c r="B3914" s="661" t="e">
        <f aca="false">IF(A3914="","",+B3913)</f>
        <v>#REF!</v>
      </c>
      <c r="C3914" s="661" t="e">
        <f aca="false">IF(A3914="","",IF(#REF!+'Plano Prestação Mensal Proposta'!A3914&gt;120,0,ROUND(IF(B3914&gt;0.045,(0.045*0.5),(0.5)*B3914),7)))</f>
        <v>#REF!</v>
      </c>
      <c r="D3914" s="661" t="e">
        <f aca="false">IF(A3914="","",+B3914-C3914)</f>
        <v>#REF!</v>
      </c>
      <c r="E3914" s="662" t="e">
        <f aca="false">IF(A3914="","",IF(F3913="","",+E3913-F3913))</f>
        <v>#REF!</v>
      </c>
      <c r="F3914" s="662" t="e">
        <f aca="false">IF(A3914="","",IF(J3914="","",+J3914-H3914))</f>
        <v>#REF!</v>
      </c>
      <c r="G3914" s="662" t="e">
        <f aca="false">IF(A3914="","",IF(E3914="","",ROUND(+E3914*((1+B3914)^(1/12)-1),2)))</f>
        <v>#REF!</v>
      </c>
      <c r="H3914" s="662" t="e">
        <f aca="false">IF(A3914="","",IF(E3914="","",ROUND(+E3914*((1+D3914)^(1/12)-1),2)))</f>
        <v>#REF!</v>
      </c>
      <c r="I3914" s="662" t="e">
        <f aca="false">IF(A3914="","",+G3914-H3914)</f>
        <v>#REF!</v>
      </c>
      <c r="J3914" s="662" t="e">
        <f aca="false">IF(A3914="","",IF(#REF!="","",PMT((1+D3914)^(1/12)-1,(#REF!*12)-A3914+1,-E3914)))</f>
        <v>#REF!</v>
      </c>
    </row>
    <row r="3915" customFormat="false" ht="14.25" hidden="false" customHeight="false" outlineLevel="0" collapsed="false">
      <c r="A3915" s="660" t="e">
        <f aca="false">IF(A3914="","",IF(A3914=#REF!*12,"",+A3914+1))</f>
        <v>#REF!</v>
      </c>
      <c r="B3915" s="661" t="e">
        <f aca="false">IF(A3915="","",+B3914)</f>
        <v>#REF!</v>
      </c>
      <c r="C3915" s="661" t="e">
        <f aca="false">IF(A3915="","",IF(#REF!+'Plano Prestação Mensal Proposta'!A3915&gt;120,0,ROUND(IF(B3915&gt;0.045,(0.045*0.5),(0.5)*B3915),7)))</f>
        <v>#REF!</v>
      </c>
      <c r="D3915" s="661" t="e">
        <f aca="false">IF(A3915="","",+B3915-C3915)</f>
        <v>#REF!</v>
      </c>
      <c r="E3915" s="662" t="e">
        <f aca="false">IF(A3915="","",IF(F3914="","",+E3914-F3914))</f>
        <v>#REF!</v>
      </c>
      <c r="F3915" s="662" t="e">
        <f aca="false">IF(A3915="","",IF(J3915="","",+J3915-H3915))</f>
        <v>#REF!</v>
      </c>
      <c r="G3915" s="662" t="e">
        <f aca="false">IF(A3915="","",IF(E3915="","",ROUND(+E3915*((1+B3915)^(1/12)-1),2)))</f>
        <v>#REF!</v>
      </c>
      <c r="H3915" s="662" t="e">
        <f aca="false">IF(A3915="","",IF(E3915="","",ROUND(+E3915*((1+D3915)^(1/12)-1),2)))</f>
        <v>#REF!</v>
      </c>
      <c r="I3915" s="662" t="e">
        <f aca="false">IF(A3915="","",+G3915-H3915)</f>
        <v>#REF!</v>
      </c>
      <c r="J3915" s="662" t="e">
        <f aca="false">IF(A3915="","",IF(#REF!="","",PMT((1+D3915)^(1/12)-1,(#REF!*12)-A3915+1,-E3915)))</f>
        <v>#REF!</v>
      </c>
    </row>
    <row r="3916" customFormat="false" ht="14.25" hidden="false" customHeight="false" outlineLevel="0" collapsed="false">
      <c r="A3916" s="660" t="e">
        <f aca="false">IF(A3915="","",IF(A3915=#REF!*12,"",+A3915+1))</f>
        <v>#REF!</v>
      </c>
      <c r="B3916" s="661" t="e">
        <f aca="false">IF(A3916="","",+B3915)</f>
        <v>#REF!</v>
      </c>
      <c r="C3916" s="661" t="e">
        <f aca="false">IF(A3916="","",IF(#REF!+'Plano Prestação Mensal Proposta'!A3916&gt;120,0,ROUND(IF(B3916&gt;0.045,(0.045*0.5),(0.5)*B3916),7)))</f>
        <v>#REF!</v>
      </c>
      <c r="D3916" s="661" t="e">
        <f aca="false">IF(A3916="","",+B3916-C3916)</f>
        <v>#REF!</v>
      </c>
      <c r="E3916" s="662" t="e">
        <f aca="false">IF(A3916="","",IF(F3915="","",+E3915-F3915))</f>
        <v>#REF!</v>
      </c>
      <c r="F3916" s="662" t="e">
        <f aca="false">IF(A3916="","",IF(J3916="","",+J3916-H3916))</f>
        <v>#REF!</v>
      </c>
      <c r="G3916" s="662" t="e">
        <f aca="false">IF(A3916="","",IF(E3916="","",ROUND(+E3916*((1+B3916)^(1/12)-1),2)))</f>
        <v>#REF!</v>
      </c>
      <c r="H3916" s="662" t="e">
        <f aca="false">IF(A3916="","",IF(E3916="","",ROUND(+E3916*((1+D3916)^(1/12)-1),2)))</f>
        <v>#REF!</v>
      </c>
      <c r="I3916" s="662" t="e">
        <f aca="false">IF(A3916="","",+G3916-H3916)</f>
        <v>#REF!</v>
      </c>
      <c r="J3916" s="662" t="e">
        <f aca="false">IF(A3916="","",IF(#REF!="","",PMT((1+D3916)^(1/12)-1,(#REF!*12)-A3916+1,-E3916)))</f>
        <v>#REF!</v>
      </c>
    </row>
    <row r="3917" customFormat="false" ht="14.25" hidden="false" customHeight="false" outlineLevel="0" collapsed="false">
      <c r="A3917" s="660" t="e">
        <f aca="false">IF(A3916="","",IF(A3916=#REF!*12,"",+A3916+1))</f>
        <v>#REF!</v>
      </c>
      <c r="B3917" s="661" t="e">
        <f aca="false">IF(A3917="","",+B3916)</f>
        <v>#REF!</v>
      </c>
      <c r="C3917" s="661" t="e">
        <f aca="false">IF(A3917="","",IF(#REF!+'Plano Prestação Mensal Proposta'!A3917&gt;120,0,ROUND(IF(B3917&gt;0.045,(0.045*0.5),(0.5)*B3917),7)))</f>
        <v>#REF!</v>
      </c>
      <c r="D3917" s="661" t="e">
        <f aca="false">IF(A3917="","",+B3917-C3917)</f>
        <v>#REF!</v>
      </c>
      <c r="E3917" s="662" t="e">
        <f aca="false">IF(A3917="","",IF(F3916="","",+E3916-F3916))</f>
        <v>#REF!</v>
      </c>
      <c r="F3917" s="662" t="e">
        <f aca="false">IF(A3917="","",IF(J3917="","",+J3917-H3917))</f>
        <v>#REF!</v>
      </c>
      <c r="G3917" s="662" t="e">
        <f aca="false">IF(A3917="","",IF(E3917="","",ROUND(+E3917*((1+B3917)^(1/12)-1),2)))</f>
        <v>#REF!</v>
      </c>
      <c r="H3917" s="662" t="e">
        <f aca="false">IF(A3917="","",IF(E3917="","",ROUND(+E3917*((1+D3917)^(1/12)-1),2)))</f>
        <v>#REF!</v>
      </c>
      <c r="I3917" s="662" t="e">
        <f aca="false">IF(A3917="","",+G3917-H3917)</f>
        <v>#REF!</v>
      </c>
      <c r="J3917" s="662" t="e">
        <f aca="false">IF(A3917="","",IF(#REF!="","",PMT((1+D3917)^(1/12)-1,(#REF!*12)-A3917+1,-E3917)))</f>
        <v>#REF!</v>
      </c>
    </row>
    <row r="3918" customFormat="false" ht="14.25" hidden="false" customHeight="false" outlineLevel="0" collapsed="false">
      <c r="A3918" s="660" t="e">
        <f aca="false">IF(A3917="","",IF(A3917=#REF!*12,"",+A3917+1))</f>
        <v>#REF!</v>
      </c>
      <c r="B3918" s="661" t="e">
        <f aca="false">IF(A3918="","",+B3917)</f>
        <v>#REF!</v>
      </c>
      <c r="C3918" s="661" t="e">
        <f aca="false">IF(A3918="","",IF(#REF!+'Plano Prestação Mensal Proposta'!A3918&gt;120,0,ROUND(IF(B3918&gt;0.045,(0.045*0.5),(0.5)*B3918),7)))</f>
        <v>#REF!</v>
      </c>
      <c r="D3918" s="661" t="e">
        <f aca="false">IF(A3918="","",+B3918-C3918)</f>
        <v>#REF!</v>
      </c>
      <c r="E3918" s="662" t="e">
        <f aca="false">IF(A3918="","",IF(F3917="","",+E3917-F3917))</f>
        <v>#REF!</v>
      </c>
      <c r="F3918" s="662" t="e">
        <f aca="false">IF(A3918="","",IF(J3918="","",+J3918-H3918))</f>
        <v>#REF!</v>
      </c>
      <c r="G3918" s="662" t="e">
        <f aca="false">IF(A3918="","",IF(E3918="","",ROUND(+E3918*((1+B3918)^(1/12)-1),2)))</f>
        <v>#REF!</v>
      </c>
      <c r="H3918" s="662" t="e">
        <f aca="false">IF(A3918="","",IF(E3918="","",ROUND(+E3918*((1+D3918)^(1/12)-1),2)))</f>
        <v>#REF!</v>
      </c>
      <c r="I3918" s="662" t="e">
        <f aca="false">IF(A3918="","",+G3918-H3918)</f>
        <v>#REF!</v>
      </c>
      <c r="J3918" s="662" t="e">
        <f aca="false">IF(A3918="","",IF(#REF!="","",PMT((1+D3918)^(1/12)-1,(#REF!*12)-A3918+1,-E3918)))</f>
        <v>#REF!</v>
      </c>
    </row>
    <row r="3919" customFormat="false" ht="14.25" hidden="false" customHeight="false" outlineLevel="0" collapsed="false">
      <c r="A3919" s="660" t="e">
        <f aca="false">IF(A3918="","",IF(A3918=#REF!*12,"",+A3918+1))</f>
        <v>#REF!</v>
      </c>
      <c r="B3919" s="661" t="e">
        <f aca="false">IF(A3919="","",+B3918)</f>
        <v>#REF!</v>
      </c>
      <c r="C3919" s="661" t="e">
        <f aca="false">IF(A3919="","",IF(#REF!+'Plano Prestação Mensal Proposta'!A3919&gt;120,0,ROUND(IF(B3919&gt;0.045,(0.045*0.5),(0.5)*B3919),7)))</f>
        <v>#REF!</v>
      </c>
      <c r="D3919" s="661" t="e">
        <f aca="false">IF(A3919="","",+B3919-C3919)</f>
        <v>#REF!</v>
      </c>
      <c r="E3919" s="662" t="e">
        <f aca="false">IF(A3919="","",IF(F3918="","",+E3918-F3918))</f>
        <v>#REF!</v>
      </c>
      <c r="F3919" s="662" t="e">
        <f aca="false">IF(A3919="","",IF(J3919="","",+J3919-H3919))</f>
        <v>#REF!</v>
      </c>
      <c r="G3919" s="662" t="e">
        <f aca="false">IF(A3919="","",IF(E3919="","",ROUND(+E3919*((1+B3919)^(1/12)-1),2)))</f>
        <v>#REF!</v>
      </c>
      <c r="H3919" s="662" t="e">
        <f aca="false">IF(A3919="","",IF(E3919="","",ROUND(+E3919*((1+D3919)^(1/12)-1),2)))</f>
        <v>#REF!</v>
      </c>
      <c r="I3919" s="662" t="e">
        <f aca="false">IF(A3919="","",+G3919-H3919)</f>
        <v>#REF!</v>
      </c>
      <c r="J3919" s="662" t="e">
        <f aca="false">IF(A3919="","",IF(#REF!="","",PMT((1+D3919)^(1/12)-1,(#REF!*12)-A3919+1,-E3919)))</f>
        <v>#REF!</v>
      </c>
    </row>
    <row r="3920" customFormat="false" ht="14.25" hidden="false" customHeight="false" outlineLevel="0" collapsed="false">
      <c r="A3920" s="660" t="e">
        <f aca="false">IF(A3919="","",IF(A3919=#REF!*12,"",+A3919+1))</f>
        <v>#REF!</v>
      </c>
      <c r="B3920" s="661" t="e">
        <f aca="false">IF(A3920="","",+B3919)</f>
        <v>#REF!</v>
      </c>
      <c r="C3920" s="661" t="e">
        <f aca="false">IF(A3920="","",IF(#REF!+'Plano Prestação Mensal Proposta'!A3920&gt;120,0,ROUND(IF(B3920&gt;0.045,(0.045*0.5),(0.5)*B3920),7)))</f>
        <v>#REF!</v>
      </c>
      <c r="D3920" s="661" t="e">
        <f aca="false">IF(A3920="","",+B3920-C3920)</f>
        <v>#REF!</v>
      </c>
      <c r="E3920" s="662" t="e">
        <f aca="false">IF(A3920="","",IF(F3919="","",+E3919-F3919))</f>
        <v>#REF!</v>
      </c>
      <c r="F3920" s="662" t="e">
        <f aca="false">IF(A3920="","",IF(J3920="","",+J3920-H3920))</f>
        <v>#REF!</v>
      </c>
      <c r="G3920" s="662" t="e">
        <f aca="false">IF(A3920="","",IF(E3920="","",ROUND(+E3920*((1+B3920)^(1/12)-1),2)))</f>
        <v>#REF!</v>
      </c>
      <c r="H3920" s="662" t="e">
        <f aca="false">IF(A3920="","",IF(E3920="","",ROUND(+E3920*((1+D3920)^(1/12)-1),2)))</f>
        <v>#REF!</v>
      </c>
      <c r="I3920" s="662" t="e">
        <f aca="false">IF(A3920="","",+G3920-H3920)</f>
        <v>#REF!</v>
      </c>
      <c r="J3920" s="662" t="e">
        <f aca="false">IF(A3920="","",IF(#REF!="","",PMT((1+D3920)^(1/12)-1,(#REF!*12)-A3920+1,-E3920)))</f>
        <v>#REF!</v>
      </c>
    </row>
    <row r="3921" customFormat="false" ht="14.25" hidden="false" customHeight="false" outlineLevel="0" collapsed="false">
      <c r="A3921" s="660" t="e">
        <f aca="false">IF(A3920="","",IF(A3920=#REF!*12,"",+A3920+1))</f>
        <v>#REF!</v>
      </c>
      <c r="B3921" s="661" t="e">
        <f aca="false">IF(A3921="","",+B3920)</f>
        <v>#REF!</v>
      </c>
      <c r="C3921" s="661" t="e">
        <f aca="false">IF(A3921="","",IF(#REF!+'Plano Prestação Mensal Proposta'!A3921&gt;120,0,ROUND(IF(B3921&gt;0.045,(0.045*0.5),(0.5)*B3921),7)))</f>
        <v>#REF!</v>
      </c>
      <c r="D3921" s="661" t="e">
        <f aca="false">IF(A3921="","",+B3921-C3921)</f>
        <v>#REF!</v>
      </c>
      <c r="E3921" s="662" t="e">
        <f aca="false">IF(A3921="","",IF(F3920="","",+E3920-F3920))</f>
        <v>#REF!</v>
      </c>
      <c r="F3921" s="662" t="e">
        <f aca="false">IF(A3921="","",IF(J3921="","",+J3921-H3921))</f>
        <v>#REF!</v>
      </c>
      <c r="G3921" s="662" t="e">
        <f aca="false">IF(A3921="","",IF(E3921="","",ROUND(+E3921*((1+B3921)^(1/12)-1),2)))</f>
        <v>#REF!</v>
      </c>
      <c r="H3921" s="662" t="e">
        <f aca="false">IF(A3921="","",IF(E3921="","",ROUND(+E3921*((1+D3921)^(1/12)-1),2)))</f>
        <v>#REF!</v>
      </c>
      <c r="I3921" s="662" t="e">
        <f aca="false">IF(A3921="","",+G3921-H3921)</f>
        <v>#REF!</v>
      </c>
      <c r="J3921" s="662" t="e">
        <f aca="false">IF(A3921="","",IF(#REF!="","",PMT((1+D3921)^(1/12)-1,(#REF!*12)-A3921+1,-E3921)))</f>
        <v>#REF!</v>
      </c>
    </row>
    <row r="3922" customFormat="false" ht="14.25" hidden="false" customHeight="false" outlineLevel="0" collapsed="false">
      <c r="A3922" s="660" t="e">
        <f aca="false">IF(A3921="","",IF(A3921=#REF!*12,"",+A3921+1))</f>
        <v>#REF!</v>
      </c>
      <c r="B3922" s="661" t="e">
        <f aca="false">IF(A3922="","",+B3921)</f>
        <v>#REF!</v>
      </c>
      <c r="C3922" s="661" t="e">
        <f aca="false">IF(A3922="","",IF(#REF!+'Plano Prestação Mensal Proposta'!A3922&gt;120,0,ROUND(IF(B3922&gt;0.045,(0.045*0.5),(0.5)*B3922),7)))</f>
        <v>#REF!</v>
      </c>
      <c r="D3922" s="661" t="e">
        <f aca="false">IF(A3922="","",+B3922-C3922)</f>
        <v>#REF!</v>
      </c>
      <c r="E3922" s="662" t="e">
        <f aca="false">IF(A3922="","",IF(F3921="","",+E3921-F3921))</f>
        <v>#REF!</v>
      </c>
      <c r="F3922" s="662" t="e">
        <f aca="false">IF(A3922="","",IF(J3922="","",+J3922-H3922))</f>
        <v>#REF!</v>
      </c>
      <c r="G3922" s="662" t="e">
        <f aca="false">IF(A3922="","",IF(E3922="","",ROUND(+E3922*((1+B3922)^(1/12)-1),2)))</f>
        <v>#REF!</v>
      </c>
      <c r="H3922" s="662" t="e">
        <f aca="false">IF(A3922="","",IF(E3922="","",ROUND(+E3922*((1+D3922)^(1/12)-1),2)))</f>
        <v>#REF!</v>
      </c>
      <c r="I3922" s="662" t="e">
        <f aca="false">IF(A3922="","",+G3922-H3922)</f>
        <v>#REF!</v>
      </c>
      <c r="J3922" s="662" t="e">
        <f aca="false">IF(A3922="","",IF(#REF!="","",PMT((1+D3922)^(1/12)-1,(#REF!*12)-A3922+1,-E3922)))</f>
        <v>#REF!</v>
      </c>
    </row>
    <row r="3923" customFormat="false" ht="14.25" hidden="false" customHeight="false" outlineLevel="0" collapsed="false">
      <c r="A3923" s="660" t="e">
        <f aca="false">IF(A3922="","",IF(A3922=#REF!*12,"",+A3922+1))</f>
        <v>#REF!</v>
      </c>
      <c r="B3923" s="661" t="e">
        <f aca="false">IF(A3923="","",+B3922)</f>
        <v>#REF!</v>
      </c>
      <c r="C3923" s="661" t="e">
        <f aca="false">IF(A3923="","",IF(#REF!+'Plano Prestação Mensal Proposta'!A3923&gt;120,0,ROUND(IF(B3923&gt;0.045,(0.045*0.5),(0.5)*B3923),7)))</f>
        <v>#REF!</v>
      </c>
      <c r="D3923" s="661" t="e">
        <f aca="false">IF(A3923="","",+B3923-C3923)</f>
        <v>#REF!</v>
      </c>
      <c r="E3923" s="662" t="e">
        <f aca="false">IF(A3923="","",IF(F3922="","",+E3922-F3922))</f>
        <v>#REF!</v>
      </c>
      <c r="F3923" s="662" t="e">
        <f aca="false">IF(A3923="","",IF(J3923="","",+J3923-H3923))</f>
        <v>#REF!</v>
      </c>
      <c r="G3923" s="662" t="e">
        <f aca="false">IF(A3923="","",IF(E3923="","",ROUND(+E3923*((1+B3923)^(1/12)-1),2)))</f>
        <v>#REF!</v>
      </c>
      <c r="H3923" s="662" t="e">
        <f aca="false">IF(A3923="","",IF(E3923="","",ROUND(+E3923*((1+D3923)^(1/12)-1),2)))</f>
        <v>#REF!</v>
      </c>
      <c r="I3923" s="662" t="e">
        <f aca="false">IF(A3923="","",+G3923-H3923)</f>
        <v>#REF!</v>
      </c>
      <c r="J3923" s="662" t="e">
        <f aca="false">IF(A3923="","",IF(#REF!="","",PMT((1+D3923)^(1/12)-1,(#REF!*12)-A3923+1,-E3923)))</f>
        <v>#REF!</v>
      </c>
    </row>
    <row r="3924" customFormat="false" ht="14.25" hidden="false" customHeight="false" outlineLevel="0" collapsed="false">
      <c r="A3924" s="660" t="e">
        <f aca="false">IF(A3923="","",IF(A3923=#REF!*12,"",+A3923+1))</f>
        <v>#REF!</v>
      </c>
      <c r="B3924" s="661" t="e">
        <f aca="false">IF(A3924="","",+B3923)</f>
        <v>#REF!</v>
      </c>
      <c r="C3924" s="661" t="e">
        <f aca="false">IF(A3924="","",IF(#REF!+'Plano Prestação Mensal Proposta'!A3924&gt;120,0,ROUND(IF(B3924&gt;0.045,(0.045*0.5),(0.5)*B3924),7)))</f>
        <v>#REF!</v>
      </c>
      <c r="D3924" s="661" t="e">
        <f aca="false">IF(A3924="","",+B3924-C3924)</f>
        <v>#REF!</v>
      </c>
      <c r="E3924" s="662" t="e">
        <f aca="false">IF(A3924="","",IF(F3923="","",+E3923-F3923))</f>
        <v>#REF!</v>
      </c>
      <c r="F3924" s="662" t="e">
        <f aca="false">IF(A3924="","",IF(J3924="","",+J3924-H3924))</f>
        <v>#REF!</v>
      </c>
      <c r="G3924" s="662" t="e">
        <f aca="false">IF(A3924="","",IF(E3924="","",ROUND(+E3924*((1+B3924)^(1/12)-1),2)))</f>
        <v>#REF!</v>
      </c>
      <c r="H3924" s="662" t="e">
        <f aca="false">IF(A3924="","",IF(E3924="","",ROUND(+E3924*((1+D3924)^(1/12)-1),2)))</f>
        <v>#REF!</v>
      </c>
      <c r="I3924" s="662" t="e">
        <f aca="false">IF(A3924="","",+G3924-H3924)</f>
        <v>#REF!</v>
      </c>
      <c r="J3924" s="662" t="e">
        <f aca="false">IF(A3924="","",IF(#REF!="","",PMT((1+D3924)^(1/12)-1,(#REF!*12)-A3924+1,-E3924)))</f>
        <v>#REF!</v>
      </c>
    </row>
    <row r="3925" customFormat="false" ht="14.25" hidden="false" customHeight="false" outlineLevel="0" collapsed="false">
      <c r="A3925" s="660" t="e">
        <f aca="false">IF(A3924="","",IF(A3924=#REF!*12,"",+A3924+1))</f>
        <v>#REF!</v>
      </c>
      <c r="B3925" s="661" t="e">
        <f aca="false">IF(A3925="","",+B3924)</f>
        <v>#REF!</v>
      </c>
      <c r="C3925" s="661" t="e">
        <f aca="false">IF(A3925="","",IF(#REF!+'Plano Prestação Mensal Proposta'!A3925&gt;120,0,ROUND(IF(B3925&gt;0.045,(0.045*0.5),(0.5)*B3925),7)))</f>
        <v>#REF!</v>
      </c>
      <c r="D3925" s="661" t="e">
        <f aca="false">IF(A3925="","",+B3925-C3925)</f>
        <v>#REF!</v>
      </c>
      <c r="E3925" s="662" t="e">
        <f aca="false">IF(A3925="","",IF(F3924="","",+E3924-F3924))</f>
        <v>#REF!</v>
      </c>
      <c r="F3925" s="662" t="e">
        <f aca="false">IF(A3925="","",IF(J3925="","",+J3925-H3925))</f>
        <v>#REF!</v>
      </c>
      <c r="G3925" s="662" t="e">
        <f aca="false">IF(A3925="","",IF(E3925="","",ROUND(+E3925*((1+B3925)^(1/12)-1),2)))</f>
        <v>#REF!</v>
      </c>
      <c r="H3925" s="662" t="e">
        <f aca="false">IF(A3925="","",IF(E3925="","",ROUND(+E3925*((1+D3925)^(1/12)-1),2)))</f>
        <v>#REF!</v>
      </c>
      <c r="I3925" s="662" t="e">
        <f aca="false">IF(A3925="","",+G3925-H3925)</f>
        <v>#REF!</v>
      </c>
      <c r="J3925" s="662" t="e">
        <f aca="false">IF(A3925="","",IF(#REF!="","",PMT((1+D3925)^(1/12)-1,(#REF!*12)-A3925+1,-E3925)))</f>
        <v>#REF!</v>
      </c>
    </row>
    <row r="3926" customFormat="false" ht="14.25" hidden="false" customHeight="false" outlineLevel="0" collapsed="false">
      <c r="A3926" s="660" t="e">
        <f aca="false">IF(A3925="","",IF(A3925=#REF!*12,"",+A3925+1))</f>
        <v>#REF!</v>
      </c>
      <c r="B3926" s="661" t="e">
        <f aca="false">IF(A3926="","",+B3925)</f>
        <v>#REF!</v>
      </c>
      <c r="C3926" s="661" t="e">
        <f aca="false">IF(A3926="","",IF(#REF!+'Plano Prestação Mensal Proposta'!A3926&gt;120,0,ROUND(IF(B3926&gt;0.045,(0.045*0.5),(0.5)*B3926),7)))</f>
        <v>#REF!</v>
      </c>
      <c r="D3926" s="661" t="e">
        <f aca="false">IF(A3926="","",+B3926-C3926)</f>
        <v>#REF!</v>
      </c>
      <c r="E3926" s="662" t="e">
        <f aca="false">IF(A3926="","",IF(F3925="","",+E3925-F3925))</f>
        <v>#REF!</v>
      </c>
      <c r="F3926" s="662" t="e">
        <f aca="false">IF(A3926="","",IF(J3926="","",+J3926-H3926))</f>
        <v>#REF!</v>
      </c>
      <c r="G3926" s="662" t="e">
        <f aca="false">IF(A3926="","",IF(E3926="","",ROUND(+E3926*((1+B3926)^(1/12)-1),2)))</f>
        <v>#REF!</v>
      </c>
      <c r="H3926" s="662" t="e">
        <f aca="false">IF(A3926="","",IF(E3926="","",ROUND(+E3926*((1+D3926)^(1/12)-1),2)))</f>
        <v>#REF!</v>
      </c>
      <c r="I3926" s="662" t="e">
        <f aca="false">IF(A3926="","",+G3926-H3926)</f>
        <v>#REF!</v>
      </c>
      <c r="J3926" s="662" t="e">
        <f aca="false">IF(A3926="","",IF(#REF!="","",PMT((1+D3926)^(1/12)-1,(#REF!*12)-A3926+1,-E3926)))</f>
        <v>#REF!</v>
      </c>
    </row>
    <row r="3927" customFormat="false" ht="14.25" hidden="false" customHeight="false" outlineLevel="0" collapsed="false">
      <c r="A3927" s="660" t="e">
        <f aca="false">IF(A3926="","",IF(A3926=#REF!*12,"",+A3926+1))</f>
        <v>#REF!</v>
      </c>
      <c r="B3927" s="661" t="e">
        <f aca="false">IF(A3927="","",+B3926)</f>
        <v>#REF!</v>
      </c>
      <c r="C3927" s="661" t="e">
        <f aca="false">IF(A3927="","",IF(#REF!+'Plano Prestação Mensal Proposta'!A3927&gt;120,0,ROUND(IF(B3927&gt;0.045,(0.045*0.5),(0.5)*B3927),7)))</f>
        <v>#REF!</v>
      </c>
      <c r="D3927" s="661" t="e">
        <f aca="false">IF(A3927="","",+B3927-C3927)</f>
        <v>#REF!</v>
      </c>
      <c r="E3927" s="662" t="e">
        <f aca="false">IF(A3927="","",IF(F3926="","",+E3926-F3926))</f>
        <v>#REF!</v>
      </c>
      <c r="F3927" s="662" t="e">
        <f aca="false">IF(A3927="","",IF(J3927="","",+J3927-H3927))</f>
        <v>#REF!</v>
      </c>
      <c r="G3927" s="662" t="e">
        <f aca="false">IF(A3927="","",IF(E3927="","",ROUND(+E3927*((1+B3927)^(1/12)-1),2)))</f>
        <v>#REF!</v>
      </c>
      <c r="H3927" s="662" t="e">
        <f aca="false">IF(A3927="","",IF(E3927="","",ROUND(+E3927*((1+D3927)^(1/12)-1),2)))</f>
        <v>#REF!</v>
      </c>
      <c r="I3927" s="662" t="e">
        <f aca="false">IF(A3927="","",+G3927-H3927)</f>
        <v>#REF!</v>
      </c>
      <c r="J3927" s="662" t="e">
        <f aca="false">IF(A3927="","",IF(#REF!="","",PMT((1+D3927)^(1/12)-1,(#REF!*12)-A3927+1,-E3927)))</f>
        <v>#REF!</v>
      </c>
    </row>
    <row r="3928" customFormat="false" ht="14.25" hidden="false" customHeight="false" outlineLevel="0" collapsed="false">
      <c r="A3928" s="660" t="e">
        <f aca="false">IF(A3927="","",IF(A3927=#REF!*12,"",+A3927+1))</f>
        <v>#REF!</v>
      </c>
      <c r="B3928" s="661" t="e">
        <f aca="false">IF(A3928="","",+B3927)</f>
        <v>#REF!</v>
      </c>
      <c r="C3928" s="661" t="e">
        <f aca="false">IF(A3928="","",IF(#REF!+'Plano Prestação Mensal Proposta'!A3928&gt;120,0,ROUND(IF(B3928&gt;0.045,(0.045*0.5),(0.5)*B3928),7)))</f>
        <v>#REF!</v>
      </c>
      <c r="D3928" s="661" t="e">
        <f aca="false">IF(A3928="","",+B3928-C3928)</f>
        <v>#REF!</v>
      </c>
      <c r="E3928" s="662" t="e">
        <f aca="false">IF(A3928="","",IF(F3927="","",+E3927-F3927))</f>
        <v>#REF!</v>
      </c>
      <c r="F3928" s="662" t="e">
        <f aca="false">IF(A3928="","",IF(J3928="","",+J3928-H3928))</f>
        <v>#REF!</v>
      </c>
      <c r="G3928" s="662" t="e">
        <f aca="false">IF(A3928="","",IF(E3928="","",ROUND(+E3928*((1+B3928)^(1/12)-1),2)))</f>
        <v>#REF!</v>
      </c>
      <c r="H3928" s="662" t="e">
        <f aca="false">IF(A3928="","",IF(E3928="","",ROUND(+E3928*((1+D3928)^(1/12)-1),2)))</f>
        <v>#REF!</v>
      </c>
      <c r="I3928" s="662" t="e">
        <f aca="false">IF(A3928="","",+G3928-H3928)</f>
        <v>#REF!</v>
      </c>
      <c r="J3928" s="662" t="e">
        <f aca="false">IF(A3928="","",IF(#REF!="","",PMT((1+D3928)^(1/12)-1,(#REF!*12)-A3928+1,-E3928)))</f>
        <v>#REF!</v>
      </c>
    </row>
    <row r="3929" customFormat="false" ht="14.25" hidden="false" customHeight="false" outlineLevel="0" collapsed="false">
      <c r="A3929" s="660" t="e">
        <f aca="false">IF(A3928="","",IF(A3928=#REF!*12,"",+A3928+1))</f>
        <v>#REF!</v>
      </c>
      <c r="B3929" s="661" t="e">
        <f aca="false">IF(A3929="","",+B3928)</f>
        <v>#REF!</v>
      </c>
      <c r="C3929" s="661" t="e">
        <f aca="false">IF(A3929="","",IF(#REF!+'Plano Prestação Mensal Proposta'!A3929&gt;120,0,ROUND(IF(B3929&gt;0.045,(0.045*0.5),(0.5)*B3929),7)))</f>
        <v>#REF!</v>
      </c>
      <c r="D3929" s="661" t="e">
        <f aca="false">IF(A3929="","",+B3929-C3929)</f>
        <v>#REF!</v>
      </c>
      <c r="E3929" s="662" t="e">
        <f aca="false">IF(A3929="","",IF(F3928="","",+E3928-F3928))</f>
        <v>#REF!</v>
      </c>
      <c r="F3929" s="662" t="e">
        <f aca="false">IF(A3929="","",IF(J3929="","",+J3929-H3929))</f>
        <v>#REF!</v>
      </c>
      <c r="G3929" s="662" t="e">
        <f aca="false">IF(A3929="","",IF(E3929="","",ROUND(+E3929*((1+B3929)^(1/12)-1),2)))</f>
        <v>#REF!</v>
      </c>
      <c r="H3929" s="662" t="e">
        <f aca="false">IF(A3929="","",IF(E3929="","",ROUND(+E3929*((1+D3929)^(1/12)-1),2)))</f>
        <v>#REF!</v>
      </c>
      <c r="I3929" s="662" t="e">
        <f aca="false">IF(A3929="","",+G3929-H3929)</f>
        <v>#REF!</v>
      </c>
      <c r="J3929" s="662" t="e">
        <f aca="false">IF(A3929="","",IF(#REF!="","",PMT((1+D3929)^(1/12)-1,(#REF!*12)-A3929+1,-E3929)))</f>
        <v>#REF!</v>
      </c>
    </row>
    <row r="3930" customFormat="false" ht="14.25" hidden="false" customHeight="false" outlineLevel="0" collapsed="false">
      <c r="A3930" s="660" t="e">
        <f aca="false">IF(A3929="","",IF(A3929=#REF!*12,"",+A3929+1))</f>
        <v>#REF!</v>
      </c>
      <c r="B3930" s="661" t="e">
        <f aca="false">IF(A3930="","",+B3929)</f>
        <v>#REF!</v>
      </c>
      <c r="C3930" s="661" t="e">
        <f aca="false">IF(A3930="","",IF(#REF!+'Plano Prestação Mensal Proposta'!A3930&gt;120,0,ROUND(IF(B3930&gt;0.045,(0.045*0.5),(0.5)*B3930),7)))</f>
        <v>#REF!</v>
      </c>
      <c r="D3930" s="661" t="e">
        <f aca="false">IF(A3930="","",+B3930-C3930)</f>
        <v>#REF!</v>
      </c>
      <c r="E3930" s="662" t="e">
        <f aca="false">IF(A3930="","",IF(F3929="","",+E3929-F3929))</f>
        <v>#REF!</v>
      </c>
      <c r="F3930" s="662" t="e">
        <f aca="false">IF(A3930="","",IF(J3930="","",+J3930-H3930))</f>
        <v>#REF!</v>
      </c>
      <c r="G3930" s="662" t="e">
        <f aca="false">IF(A3930="","",IF(E3930="","",ROUND(+E3930*((1+B3930)^(1/12)-1),2)))</f>
        <v>#REF!</v>
      </c>
      <c r="H3930" s="662" t="e">
        <f aca="false">IF(A3930="","",IF(E3930="","",ROUND(+E3930*((1+D3930)^(1/12)-1),2)))</f>
        <v>#REF!</v>
      </c>
      <c r="I3930" s="662" t="e">
        <f aca="false">IF(A3930="","",+G3930-H3930)</f>
        <v>#REF!</v>
      </c>
      <c r="J3930" s="662" t="e">
        <f aca="false">IF(A3930="","",IF(#REF!="","",PMT((1+D3930)^(1/12)-1,(#REF!*12)-A3930+1,-E3930)))</f>
        <v>#REF!</v>
      </c>
    </row>
    <row r="3931" customFormat="false" ht="14.25" hidden="false" customHeight="false" outlineLevel="0" collapsed="false">
      <c r="A3931" s="660" t="e">
        <f aca="false">IF(A3930="","",IF(A3930=#REF!*12,"",+A3930+1))</f>
        <v>#REF!</v>
      </c>
      <c r="B3931" s="661" t="e">
        <f aca="false">IF(A3931="","",+B3930)</f>
        <v>#REF!</v>
      </c>
      <c r="C3931" s="661" t="e">
        <f aca="false">IF(A3931="","",IF(#REF!+'Plano Prestação Mensal Proposta'!A3931&gt;120,0,ROUND(IF(B3931&gt;0.045,(0.045*0.5),(0.5)*B3931),7)))</f>
        <v>#REF!</v>
      </c>
      <c r="D3931" s="661" t="e">
        <f aca="false">IF(A3931="","",+B3931-C3931)</f>
        <v>#REF!</v>
      </c>
      <c r="E3931" s="662" t="e">
        <f aca="false">IF(A3931="","",IF(F3930="","",+E3930-F3930))</f>
        <v>#REF!</v>
      </c>
      <c r="F3931" s="662" t="e">
        <f aca="false">IF(A3931="","",IF(J3931="","",+J3931-H3931))</f>
        <v>#REF!</v>
      </c>
      <c r="G3931" s="662" t="e">
        <f aca="false">IF(A3931="","",IF(E3931="","",ROUND(+E3931*((1+B3931)^(1/12)-1),2)))</f>
        <v>#REF!</v>
      </c>
      <c r="H3931" s="662" t="e">
        <f aca="false">IF(A3931="","",IF(E3931="","",ROUND(+E3931*((1+D3931)^(1/12)-1),2)))</f>
        <v>#REF!</v>
      </c>
      <c r="I3931" s="662" t="e">
        <f aca="false">IF(A3931="","",+G3931-H3931)</f>
        <v>#REF!</v>
      </c>
      <c r="J3931" s="662" t="e">
        <f aca="false">IF(A3931="","",IF(#REF!="","",PMT((1+D3931)^(1/12)-1,(#REF!*12)-A3931+1,-E3931)))</f>
        <v>#REF!</v>
      </c>
    </row>
    <row r="3932" customFormat="false" ht="14.25" hidden="false" customHeight="false" outlineLevel="0" collapsed="false">
      <c r="A3932" s="660" t="e">
        <f aca="false">IF(A3931="","",IF(A3931=#REF!*12,"",+A3931+1))</f>
        <v>#REF!</v>
      </c>
      <c r="B3932" s="661" t="e">
        <f aca="false">IF(A3932="","",+B3931)</f>
        <v>#REF!</v>
      </c>
      <c r="C3932" s="661" t="e">
        <f aca="false">IF(A3932="","",IF(#REF!+'Plano Prestação Mensal Proposta'!A3932&gt;120,0,ROUND(IF(B3932&gt;0.045,(0.045*0.5),(0.5)*B3932),7)))</f>
        <v>#REF!</v>
      </c>
      <c r="D3932" s="661" t="e">
        <f aca="false">IF(A3932="","",+B3932-C3932)</f>
        <v>#REF!</v>
      </c>
      <c r="E3932" s="662" t="e">
        <f aca="false">IF(A3932="","",IF(F3931="","",+E3931-F3931))</f>
        <v>#REF!</v>
      </c>
      <c r="F3932" s="662" t="e">
        <f aca="false">IF(A3932="","",IF(J3932="","",+J3932-H3932))</f>
        <v>#REF!</v>
      </c>
      <c r="G3932" s="662" t="e">
        <f aca="false">IF(A3932="","",IF(E3932="","",ROUND(+E3932*((1+B3932)^(1/12)-1),2)))</f>
        <v>#REF!</v>
      </c>
      <c r="H3932" s="662" t="e">
        <f aca="false">IF(A3932="","",IF(E3932="","",ROUND(+E3932*((1+D3932)^(1/12)-1),2)))</f>
        <v>#REF!</v>
      </c>
      <c r="I3932" s="662" t="e">
        <f aca="false">IF(A3932="","",+G3932-H3932)</f>
        <v>#REF!</v>
      </c>
      <c r="J3932" s="662" t="e">
        <f aca="false">IF(A3932="","",IF(#REF!="","",PMT((1+D3932)^(1/12)-1,(#REF!*12)-A3932+1,-E3932)))</f>
        <v>#REF!</v>
      </c>
    </row>
    <row r="3933" customFormat="false" ht="14.25" hidden="false" customHeight="false" outlineLevel="0" collapsed="false">
      <c r="A3933" s="660" t="e">
        <f aca="false">IF(A3932="","",IF(A3932=#REF!*12,"",+A3932+1))</f>
        <v>#REF!</v>
      </c>
      <c r="B3933" s="661" t="e">
        <f aca="false">IF(A3933="","",+B3932)</f>
        <v>#REF!</v>
      </c>
      <c r="C3933" s="661" t="e">
        <f aca="false">IF(A3933="","",IF(#REF!+'Plano Prestação Mensal Proposta'!A3933&gt;120,0,ROUND(IF(B3933&gt;0.045,(0.045*0.5),(0.5)*B3933),7)))</f>
        <v>#REF!</v>
      </c>
      <c r="D3933" s="661" t="e">
        <f aca="false">IF(A3933="","",+B3933-C3933)</f>
        <v>#REF!</v>
      </c>
      <c r="E3933" s="662" t="e">
        <f aca="false">IF(A3933="","",IF(F3932="","",+E3932-F3932))</f>
        <v>#REF!</v>
      </c>
      <c r="F3933" s="662" t="e">
        <f aca="false">IF(A3933="","",IF(J3933="","",+J3933-H3933))</f>
        <v>#REF!</v>
      </c>
      <c r="G3933" s="662" t="e">
        <f aca="false">IF(A3933="","",IF(E3933="","",ROUND(+E3933*((1+B3933)^(1/12)-1),2)))</f>
        <v>#REF!</v>
      </c>
      <c r="H3933" s="662" t="e">
        <f aca="false">IF(A3933="","",IF(E3933="","",ROUND(+E3933*((1+D3933)^(1/12)-1),2)))</f>
        <v>#REF!</v>
      </c>
      <c r="I3933" s="662" t="e">
        <f aca="false">IF(A3933="","",+G3933-H3933)</f>
        <v>#REF!</v>
      </c>
      <c r="J3933" s="662" t="e">
        <f aca="false">IF(A3933="","",IF(#REF!="","",PMT((1+D3933)^(1/12)-1,(#REF!*12)-A3933+1,-E3933)))</f>
        <v>#REF!</v>
      </c>
    </row>
    <row r="3934" customFormat="false" ht="14.25" hidden="false" customHeight="false" outlineLevel="0" collapsed="false">
      <c r="A3934" s="660" t="e">
        <f aca="false">IF(A3933="","",IF(A3933=#REF!*12,"",+A3933+1))</f>
        <v>#REF!</v>
      </c>
      <c r="B3934" s="661" t="e">
        <f aca="false">IF(A3934="","",+B3933)</f>
        <v>#REF!</v>
      </c>
      <c r="C3934" s="661" t="e">
        <f aca="false">IF(A3934="","",IF(#REF!+'Plano Prestação Mensal Proposta'!A3934&gt;120,0,ROUND(IF(B3934&gt;0.045,(0.045*0.5),(0.5)*B3934),7)))</f>
        <v>#REF!</v>
      </c>
      <c r="D3934" s="661" t="e">
        <f aca="false">IF(A3934="","",+B3934-C3934)</f>
        <v>#REF!</v>
      </c>
      <c r="E3934" s="662" t="e">
        <f aca="false">IF(A3934="","",IF(F3933="","",+E3933-F3933))</f>
        <v>#REF!</v>
      </c>
      <c r="F3934" s="662" t="e">
        <f aca="false">IF(A3934="","",IF(J3934="","",+J3934-H3934))</f>
        <v>#REF!</v>
      </c>
      <c r="G3934" s="662" t="e">
        <f aca="false">IF(A3934="","",IF(E3934="","",ROUND(+E3934*((1+B3934)^(1/12)-1),2)))</f>
        <v>#REF!</v>
      </c>
      <c r="H3934" s="662" t="e">
        <f aca="false">IF(A3934="","",IF(E3934="","",ROUND(+E3934*((1+D3934)^(1/12)-1),2)))</f>
        <v>#REF!</v>
      </c>
      <c r="I3934" s="662" t="e">
        <f aca="false">IF(A3934="","",+G3934-H3934)</f>
        <v>#REF!</v>
      </c>
      <c r="J3934" s="662" t="e">
        <f aca="false">IF(A3934="","",IF(#REF!="","",PMT((1+D3934)^(1/12)-1,(#REF!*12)-A3934+1,-E3934)))</f>
        <v>#REF!</v>
      </c>
    </row>
    <row r="3935" customFormat="false" ht="14.25" hidden="false" customHeight="false" outlineLevel="0" collapsed="false">
      <c r="A3935" s="660" t="e">
        <f aca="false">IF(A3934="","",IF(A3934=#REF!*12,"",+A3934+1))</f>
        <v>#REF!</v>
      </c>
      <c r="B3935" s="661" t="e">
        <f aca="false">IF(A3935="","",+B3934)</f>
        <v>#REF!</v>
      </c>
      <c r="C3935" s="661" t="e">
        <f aca="false">IF(A3935="","",IF(#REF!+'Plano Prestação Mensal Proposta'!A3935&gt;120,0,ROUND(IF(B3935&gt;0.045,(0.045*0.5),(0.5)*B3935),7)))</f>
        <v>#REF!</v>
      </c>
      <c r="D3935" s="661" t="e">
        <f aca="false">IF(A3935="","",+B3935-C3935)</f>
        <v>#REF!</v>
      </c>
      <c r="E3935" s="662" t="e">
        <f aca="false">IF(A3935="","",IF(F3934="","",+E3934-F3934))</f>
        <v>#REF!</v>
      </c>
      <c r="F3935" s="662" t="e">
        <f aca="false">IF(A3935="","",IF(J3935="","",+J3935-H3935))</f>
        <v>#REF!</v>
      </c>
      <c r="G3935" s="662" t="e">
        <f aca="false">IF(A3935="","",IF(E3935="","",ROUND(+E3935*((1+B3935)^(1/12)-1),2)))</f>
        <v>#REF!</v>
      </c>
      <c r="H3935" s="662" t="e">
        <f aca="false">IF(A3935="","",IF(E3935="","",ROUND(+E3935*((1+D3935)^(1/12)-1),2)))</f>
        <v>#REF!</v>
      </c>
      <c r="I3935" s="662" t="e">
        <f aca="false">IF(A3935="","",+G3935-H3935)</f>
        <v>#REF!</v>
      </c>
      <c r="J3935" s="662" t="e">
        <f aca="false">IF(A3935="","",IF(#REF!="","",PMT((1+D3935)^(1/12)-1,(#REF!*12)-A3935+1,-E3935)))</f>
        <v>#REF!</v>
      </c>
    </row>
    <row r="3936" customFormat="false" ht="14.25" hidden="false" customHeight="false" outlineLevel="0" collapsed="false">
      <c r="A3936" s="660" t="e">
        <f aca="false">IF(A3935="","",IF(A3935=#REF!*12,"",+A3935+1))</f>
        <v>#REF!</v>
      </c>
      <c r="B3936" s="661" t="e">
        <f aca="false">IF(A3936="","",+B3935)</f>
        <v>#REF!</v>
      </c>
      <c r="C3936" s="661" t="e">
        <f aca="false">IF(A3936="","",IF(#REF!+'Plano Prestação Mensal Proposta'!A3936&gt;120,0,ROUND(IF(B3936&gt;0.045,(0.045*0.5),(0.5)*B3936),7)))</f>
        <v>#REF!</v>
      </c>
      <c r="D3936" s="661" t="e">
        <f aca="false">IF(A3936="","",+B3936-C3936)</f>
        <v>#REF!</v>
      </c>
      <c r="E3936" s="662" t="e">
        <f aca="false">IF(A3936="","",IF(F3935="","",+E3935-F3935))</f>
        <v>#REF!</v>
      </c>
      <c r="F3936" s="662" t="e">
        <f aca="false">IF(A3936="","",IF(J3936="","",+J3936-H3936))</f>
        <v>#REF!</v>
      </c>
      <c r="G3936" s="662" t="e">
        <f aca="false">IF(A3936="","",IF(E3936="","",ROUND(+E3936*((1+B3936)^(1/12)-1),2)))</f>
        <v>#REF!</v>
      </c>
      <c r="H3936" s="662" t="e">
        <f aca="false">IF(A3936="","",IF(E3936="","",ROUND(+E3936*((1+D3936)^(1/12)-1),2)))</f>
        <v>#REF!</v>
      </c>
      <c r="I3936" s="662" t="e">
        <f aca="false">IF(A3936="","",+G3936-H3936)</f>
        <v>#REF!</v>
      </c>
      <c r="J3936" s="662" t="e">
        <f aca="false">IF(A3936="","",IF(#REF!="","",PMT((1+D3936)^(1/12)-1,(#REF!*12)-A3936+1,-E3936)))</f>
        <v>#REF!</v>
      </c>
    </row>
    <row r="3937" customFormat="false" ht="14.25" hidden="false" customHeight="false" outlineLevel="0" collapsed="false">
      <c r="A3937" s="660" t="e">
        <f aca="false">IF(A3936="","",IF(A3936=#REF!*12,"",+A3936+1))</f>
        <v>#REF!</v>
      </c>
      <c r="B3937" s="661" t="e">
        <f aca="false">IF(A3937="","",+B3936)</f>
        <v>#REF!</v>
      </c>
      <c r="C3937" s="661" t="e">
        <f aca="false">IF(A3937="","",IF(#REF!+'Plano Prestação Mensal Proposta'!A3937&gt;120,0,ROUND(IF(B3937&gt;0.045,(0.045*0.5),(0.5)*B3937),7)))</f>
        <v>#REF!</v>
      </c>
      <c r="D3937" s="661" t="e">
        <f aca="false">IF(A3937="","",+B3937-C3937)</f>
        <v>#REF!</v>
      </c>
      <c r="E3937" s="662" t="e">
        <f aca="false">IF(A3937="","",IF(F3936="","",+E3936-F3936))</f>
        <v>#REF!</v>
      </c>
      <c r="F3937" s="662" t="e">
        <f aca="false">IF(A3937="","",IF(J3937="","",+J3937-H3937))</f>
        <v>#REF!</v>
      </c>
      <c r="G3937" s="662" t="e">
        <f aca="false">IF(A3937="","",IF(E3937="","",ROUND(+E3937*((1+B3937)^(1/12)-1),2)))</f>
        <v>#REF!</v>
      </c>
      <c r="H3937" s="662" t="e">
        <f aca="false">IF(A3937="","",IF(E3937="","",ROUND(+E3937*((1+D3937)^(1/12)-1),2)))</f>
        <v>#REF!</v>
      </c>
      <c r="I3937" s="662" t="e">
        <f aca="false">IF(A3937="","",+G3937-H3937)</f>
        <v>#REF!</v>
      </c>
      <c r="J3937" s="662" t="e">
        <f aca="false">IF(A3937="","",IF(#REF!="","",PMT((1+D3937)^(1/12)-1,(#REF!*12)-A3937+1,-E3937)))</f>
        <v>#REF!</v>
      </c>
    </row>
    <row r="3938" customFormat="false" ht="14.25" hidden="false" customHeight="false" outlineLevel="0" collapsed="false">
      <c r="A3938" s="660" t="e">
        <f aca="false">IF(A3937="","",IF(A3937=#REF!*12,"",+A3937+1))</f>
        <v>#REF!</v>
      </c>
      <c r="B3938" s="661" t="e">
        <f aca="false">IF(A3938="","",+B3937)</f>
        <v>#REF!</v>
      </c>
      <c r="C3938" s="661" t="e">
        <f aca="false">IF(A3938="","",IF(#REF!+'Plano Prestação Mensal Proposta'!A3938&gt;120,0,ROUND(IF(B3938&gt;0.045,(0.045*0.5),(0.5)*B3938),7)))</f>
        <v>#REF!</v>
      </c>
      <c r="D3938" s="661" t="e">
        <f aca="false">IF(A3938="","",+B3938-C3938)</f>
        <v>#REF!</v>
      </c>
      <c r="E3938" s="662" t="e">
        <f aca="false">IF(A3938="","",IF(F3937="","",+E3937-F3937))</f>
        <v>#REF!</v>
      </c>
      <c r="F3938" s="662" t="e">
        <f aca="false">IF(A3938="","",IF(J3938="","",+J3938-H3938))</f>
        <v>#REF!</v>
      </c>
      <c r="G3938" s="662" t="e">
        <f aca="false">IF(A3938="","",IF(E3938="","",ROUND(+E3938*((1+B3938)^(1/12)-1),2)))</f>
        <v>#REF!</v>
      </c>
      <c r="H3938" s="662" t="e">
        <f aca="false">IF(A3938="","",IF(E3938="","",ROUND(+E3938*((1+D3938)^(1/12)-1),2)))</f>
        <v>#REF!</v>
      </c>
      <c r="I3938" s="662" t="e">
        <f aca="false">IF(A3938="","",+G3938-H3938)</f>
        <v>#REF!</v>
      </c>
      <c r="J3938" s="662" t="e">
        <f aca="false">IF(A3938="","",IF(#REF!="","",PMT((1+D3938)^(1/12)-1,(#REF!*12)-A3938+1,-E3938)))</f>
        <v>#REF!</v>
      </c>
    </row>
    <row r="3939" customFormat="false" ht="14.25" hidden="false" customHeight="false" outlineLevel="0" collapsed="false">
      <c r="A3939" s="660" t="e">
        <f aca="false">IF(A3938="","",IF(A3938=#REF!*12,"",+A3938+1))</f>
        <v>#REF!</v>
      </c>
      <c r="B3939" s="661" t="e">
        <f aca="false">IF(A3939="","",+B3938)</f>
        <v>#REF!</v>
      </c>
      <c r="C3939" s="661" t="e">
        <f aca="false">IF(A3939="","",IF(#REF!+'Plano Prestação Mensal Proposta'!A3939&gt;120,0,ROUND(IF(B3939&gt;0.045,(0.045*0.5),(0.5)*B3939),7)))</f>
        <v>#REF!</v>
      </c>
      <c r="D3939" s="661" t="e">
        <f aca="false">IF(A3939="","",+B3939-C3939)</f>
        <v>#REF!</v>
      </c>
      <c r="E3939" s="662" t="e">
        <f aca="false">IF(A3939="","",IF(F3938="","",+E3938-F3938))</f>
        <v>#REF!</v>
      </c>
      <c r="F3939" s="662" t="e">
        <f aca="false">IF(A3939="","",IF(J3939="","",+J3939-H3939))</f>
        <v>#REF!</v>
      </c>
      <c r="G3939" s="662" t="e">
        <f aca="false">IF(A3939="","",IF(E3939="","",ROUND(+E3939*((1+B3939)^(1/12)-1),2)))</f>
        <v>#REF!</v>
      </c>
      <c r="H3939" s="662" t="e">
        <f aca="false">IF(A3939="","",IF(E3939="","",ROUND(+E3939*((1+D3939)^(1/12)-1),2)))</f>
        <v>#REF!</v>
      </c>
      <c r="I3939" s="662" t="e">
        <f aca="false">IF(A3939="","",+G3939-H3939)</f>
        <v>#REF!</v>
      </c>
      <c r="J3939" s="662" t="e">
        <f aca="false">IF(A3939="","",IF(#REF!="","",PMT((1+D3939)^(1/12)-1,(#REF!*12)-A3939+1,-E3939)))</f>
        <v>#REF!</v>
      </c>
    </row>
    <row r="3940" customFormat="false" ht="14.25" hidden="false" customHeight="false" outlineLevel="0" collapsed="false">
      <c r="A3940" s="660" t="e">
        <f aca="false">IF(A3939="","",IF(A3939=#REF!*12,"",+A3939+1))</f>
        <v>#REF!</v>
      </c>
      <c r="B3940" s="661" t="e">
        <f aca="false">IF(A3940="","",+B3939)</f>
        <v>#REF!</v>
      </c>
      <c r="C3940" s="661" t="e">
        <f aca="false">IF(A3940="","",IF(#REF!+'Plano Prestação Mensal Proposta'!A3940&gt;120,0,ROUND(IF(B3940&gt;0.045,(0.045*0.5),(0.5)*B3940),7)))</f>
        <v>#REF!</v>
      </c>
      <c r="D3940" s="661" t="e">
        <f aca="false">IF(A3940="","",+B3940-C3940)</f>
        <v>#REF!</v>
      </c>
      <c r="E3940" s="662" t="e">
        <f aca="false">IF(A3940="","",IF(F3939="","",+E3939-F3939))</f>
        <v>#REF!</v>
      </c>
      <c r="F3940" s="662" t="e">
        <f aca="false">IF(A3940="","",IF(J3940="","",+J3940-H3940))</f>
        <v>#REF!</v>
      </c>
      <c r="G3940" s="662" t="e">
        <f aca="false">IF(A3940="","",IF(E3940="","",ROUND(+E3940*((1+B3940)^(1/12)-1),2)))</f>
        <v>#REF!</v>
      </c>
      <c r="H3940" s="662" t="e">
        <f aca="false">IF(A3940="","",IF(E3940="","",ROUND(+E3940*((1+D3940)^(1/12)-1),2)))</f>
        <v>#REF!</v>
      </c>
      <c r="I3940" s="662" t="e">
        <f aca="false">IF(A3940="","",+G3940-H3940)</f>
        <v>#REF!</v>
      </c>
      <c r="J3940" s="662" t="e">
        <f aca="false">IF(A3940="","",IF(#REF!="","",PMT((1+D3940)^(1/12)-1,(#REF!*12)-A3940+1,-E3940)))</f>
        <v>#REF!</v>
      </c>
    </row>
    <row r="3941" customFormat="false" ht="14.25" hidden="false" customHeight="false" outlineLevel="0" collapsed="false">
      <c r="A3941" s="660" t="e">
        <f aca="false">IF(A3940="","",IF(A3940=#REF!*12,"",+A3940+1))</f>
        <v>#REF!</v>
      </c>
      <c r="B3941" s="661" t="e">
        <f aca="false">IF(A3941="","",+B3940)</f>
        <v>#REF!</v>
      </c>
      <c r="C3941" s="661" t="e">
        <f aca="false">IF(A3941="","",IF(#REF!+'Plano Prestação Mensal Proposta'!A3941&gt;120,0,ROUND(IF(B3941&gt;0.045,(0.045*0.5),(0.5)*B3941),7)))</f>
        <v>#REF!</v>
      </c>
      <c r="D3941" s="661" t="e">
        <f aca="false">IF(A3941="","",+B3941-C3941)</f>
        <v>#REF!</v>
      </c>
      <c r="E3941" s="662" t="e">
        <f aca="false">IF(A3941="","",IF(F3940="","",+E3940-F3940))</f>
        <v>#REF!</v>
      </c>
      <c r="F3941" s="662" t="e">
        <f aca="false">IF(A3941="","",IF(J3941="","",+J3941-H3941))</f>
        <v>#REF!</v>
      </c>
      <c r="G3941" s="662" t="e">
        <f aca="false">IF(A3941="","",IF(E3941="","",ROUND(+E3941*((1+B3941)^(1/12)-1),2)))</f>
        <v>#REF!</v>
      </c>
      <c r="H3941" s="662" t="e">
        <f aca="false">IF(A3941="","",IF(E3941="","",ROUND(+E3941*((1+D3941)^(1/12)-1),2)))</f>
        <v>#REF!</v>
      </c>
      <c r="I3941" s="662" t="e">
        <f aca="false">IF(A3941="","",+G3941-H3941)</f>
        <v>#REF!</v>
      </c>
      <c r="J3941" s="662" t="e">
        <f aca="false">IF(A3941="","",IF(#REF!="","",PMT((1+D3941)^(1/12)-1,(#REF!*12)-A3941+1,-E3941)))</f>
        <v>#REF!</v>
      </c>
    </row>
    <row r="3942" customFormat="false" ht="14.25" hidden="false" customHeight="false" outlineLevel="0" collapsed="false">
      <c r="A3942" s="660" t="e">
        <f aca="false">IF(A3941="","",IF(A3941=#REF!*12,"",+A3941+1))</f>
        <v>#REF!</v>
      </c>
      <c r="B3942" s="661" t="e">
        <f aca="false">IF(A3942="","",+B3941)</f>
        <v>#REF!</v>
      </c>
      <c r="C3942" s="661" t="e">
        <f aca="false">IF(A3942="","",IF(#REF!+'Plano Prestação Mensal Proposta'!A3942&gt;120,0,ROUND(IF(B3942&gt;0.045,(0.045*0.5),(0.5)*B3942),7)))</f>
        <v>#REF!</v>
      </c>
      <c r="D3942" s="661" t="e">
        <f aca="false">IF(A3942="","",+B3942-C3942)</f>
        <v>#REF!</v>
      </c>
      <c r="E3942" s="662" t="e">
        <f aca="false">IF(A3942="","",IF(F3941="","",+E3941-F3941))</f>
        <v>#REF!</v>
      </c>
      <c r="F3942" s="662" t="e">
        <f aca="false">IF(A3942="","",IF(J3942="","",+J3942-H3942))</f>
        <v>#REF!</v>
      </c>
      <c r="G3942" s="662" t="e">
        <f aca="false">IF(A3942="","",IF(E3942="","",ROUND(+E3942*((1+B3942)^(1/12)-1),2)))</f>
        <v>#REF!</v>
      </c>
      <c r="H3942" s="662" t="e">
        <f aca="false">IF(A3942="","",IF(E3942="","",ROUND(+E3942*((1+D3942)^(1/12)-1),2)))</f>
        <v>#REF!</v>
      </c>
      <c r="I3942" s="662" t="e">
        <f aca="false">IF(A3942="","",+G3942-H3942)</f>
        <v>#REF!</v>
      </c>
      <c r="J3942" s="662" t="e">
        <f aca="false">IF(A3942="","",IF(#REF!="","",PMT((1+D3942)^(1/12)-1,(#REF!*12)-A3942+1,-E3942)))</f>
        <v>#REF!</v>
      </c>
    </row>
    <row r="3943" customFormat="false" ht="14.25" hidden="false" customHeight="false" outlineLevel="0" collapsed="false">
      <c r="A3943" s="660" t="e">
        <f aca="false">IF(A3942="","",IF(A3942=#REF!*12,"",+A3942+1))</f>
        <v>#REF!</v>
      </c>
      <c r="B3943" s="661" t="e">
        <f aca="false">IF(A3943="","",+B3942)</f>
        <v>#REF!</v>
      </c>
      <c r="C3943" s="661" t="e">
        <f aca="false">IF(A3943="","",IF(#REF!+'Plano Prestação Mensal Proposta'!A3943&gt;120,0,ROUND(IF(B3943&gt;0.045,(0.045*0.5),(0.5)*B3943),7)))</f>
        <v>#REF!</v>
      </c>
      <c r="D3943" s="661" t="e">
        <f aca="false">IF(A3943="","",+B3943-C3943)</f>
        <v>#REF!</v>
      </c>
      <c r="E3943" s="662" t="e">
        <f aca="false">IF(A3943="","",IF(F3942="","",+E3942-F3942))</f>
        <v>#REF!</v>
      </c>
      <c r="F3943" s="662" t="e">
        <f aca="false">IF(A3943="","",IF(J3943="","",+J3943-H3943))</f>
        <v>#REF!</v>
      </c>
      <c r="G3943" s="662" t="e">
        <f aca="false">IF(A3943="","",IF(E3943="","",ROUND(+E3943*((1+B3943)^(1/12)-1),2)))</f>
        <v>#REF!</v>
      </c>
      <c r="H3943" s="662" t="e">
        <f aca="false">IF(A3943="","",IF(E3943="","",ROUND(+E3943*((1+D3943)^(1/12)-1),2)))</f>
        <v>#REF!</v>
      </c>
      <c r="I3943" s="662" t="e">
        <f aca="false">IF(A3943="","",+G3943-H3943)</f>
        <v>#REF!</v>
      </c>
      <c r="J3943" s="662" t="e">
        <f aca="false">IF(A3943="","",IF(#REF!="","",PMT((1+D3943)^(1/12)-1,(#REF!*12)-A3943+1,-E3943)))</f>
        <v>#REF!</v>
      </c>
    </row>
    <row r="3944" customFormat="false" ht="14.25" hidden="false" customHeight="false" outlineLevel="0" collapsed="false">
      <c r="A3944" s="660" t="e">
        <f aca="false">IF(A3943="","",IF(A3943=#REF!*12,"",+A3943+1))</f>
        <v>#REF!</v>
      </c>
      <c r="B3944" s="661" t="e">
        <f aca="false">IF(A3944="","",+B3943)</f>
        <v>#REF!</v>
      </c>
      <c r="C3944" s="661" t="e">
        <f aca="false">IF(A3944="","",IF(#REF!+'Plano Prestação Mensal Proposta'!A3944&gt;120,0,ROUND(IF(B3944&gt;0.045,(0.045*0.5),(0.5)*B3944),7)))</f>
        <v>#REF!</v>
      </c>
      <c r="D3944" s="661" t="e">
        <f aca="false">IF(A3944="","",+B3944-C3944)</f>
        <v>#REF!</v>
      </c>
      <c r="E3944" s="662" t="e">
        <f aca="false">IF(A3944="","",IF(F3943="","",+E3943-F3943))</f>
        <v>#REF!</v>
      </c>
      <c r="F3944" s="662" t="e">
        <f aca="false">IF(A3944="","",IF(J3944="","",+J3944-H3944))</f>
        <v>#REF!</v>
      </c>
      <c r="G3944" s="662" t="e">
        <f aca="false">IF(A3944="","",IF(E3944="","",ROUND(+E3944*((1+B3944)^(1/12)-1),2)))</f>
        <v>#REF!</v>
      </c>
      <c r="H3944" s="662" t="e">
        <f aca="false">IF(A3944="","",IF(E3944="","",ROUND(+E3944*((1+D3944)^(1/12)-1),2)))</f>
        <v>#REF!</v>
      </c>
      <c r="I3944" s="662" t="e">
        <f aca="false">IF(A3944="","",+G3944-H3944)</f>
        <v>#REF!</v>
      </c>
      <c r="J3944" s="662" t="e">
        <f aca="false">IF(A3944="","",IF(#REF!="","",PMT((1+D3944)^(1/12)-1,(#REF!*12)-A3944+1,-E3944)))</f>
        <v>#REF!</v>
      </c>
    </row>
    <row r="3945" customFormat="false" ht="14.25" hidden="false" customHeight="false" outlineLevel="0" collapsed="false">
      <c r="A3945" s="660" t="e">
        <f aca="false">IF(A3944="","",IF(A3944=#REF!*12,"",+A3944+1))</f>
        <v>#REF!</v>
      </c>
      <c r="B3945" s="661" t="e">
        <f aca="false">IF(A3945="","",+B3944)</f>
        <v>#REF!</v>
      </c>
      <c r="C3945" s="661" t="e">
        <f aca="false">IF(A3945="","",IF(#REF!+'Plano Prestação Mensal Proposta'!A3945&gt;120,0,ROUND(IF(B3945&gt;0.045,(0.045*0.5),(0.5)*B3945),7)))</f>
        <v>#REF!</v>
      </c>
      <c r="D3945" s="661" t="e">
        <f aca="false">IF(A3945="","",+B3945-C3945)</f>
        <v>#REF!</v>
      </c>
      <c r="E3945" s="662" t="e">
        <f aca="false">IF(A3945="","",IF(F3944="","",+E3944-F3944))</f>
        <v>#REF!</v>
      </c>
      <c r="F3945" s="662" t="e">
        <f aca="false">IF(A3945="","",IF(J3945="","",+J3945-H3945))</f>
        <v>#REF!</v>
      </c>
      <c r="G3945" s="662" t="e">
        <f aca="false">IF(A3945="","",IF(E3945="","",ROUND(+E3945*((1+B3945)^(1/12)-1),2)))</f>
        <v>#REF!</v>
      </c>
      <c r="H3945" s="662" t="e">
        <f aca="false">IF(A3945="","",IF(E3945="","",ROUND(+E3945*((1+D3945)^(1/12)-1),2)))</f>
        <v>#REF!</v>
      </c>
      <c r="I3945" s="662" t="e">
        <f aca="false">IF(A3945="","",+G3945-H3945)</f>
        <v>#REF!</v>
      </c>
      <c r="J3945" s="662" t="e">
        <f aca="false">IF(A3945="","",IF(#REF!="","",PMT((1+D3945)^(1/12)-1,(#REF!*12)-A3945+1,-E3945)))</f>
        <v>#REF!</v>
      </c>
    </row>
    <row r="3946" customFormat="false" ht="14.25" hidden="false" customHeight="false" outlineLevel="0" collapsed="false">
      <c r="A3946" s="660" t="e">
        <f aca="false">IF(A3945="","",IF(A3945=#REF!*12,"",+A3945+1))</f>
        <v>#REF!</v>
      </c>
      <c r="B3946" s="661" t="e">
        <f aca="false">IF(A3946="","",+B3945)</f>
        <v>#REF!</v>
      </c>
      <c r="C3946" s="661" t="e">
        <f aca="false">IF(A3946="","",IF(#REF!+'Plano Prestação Mensal Proposta'!A3946&gt;120,0,ROUND(IF(B3946&gt;0.045,(0.045*0.5),(0.5)*B3946),7)))</f>
        <v>#REF!</v>
      </c>
      <c r="D3946" s="661" t="e">
        <f aca="false">IF(A3946="","",+B3946-C3946)</f>
        <v>#REF!</v>
      </c>
      <c r="E3946" s="662" t="e">
        <f aca="false">IF(A3946="","",IF(F3945="","",+E3945-F3945))</f>
        <v>#REF!</v>
      </c>
      <c r="F3946" s="662" t="e">
        <f aca="false">IF(A3946="","",IF(J3946="","",+J3946-H3946))</f>
        <v>#REF!</v>
      </c>
      <c r="G3946" s="662" t="e">
        <f aca="false">IF(A3946="","",IF(E3946="","",ROUND(+E3946*((1+B3946)^(1/12)-1),2)))</f>
        <v>#REF!</v>
      </c>
      <c r="H3946" s="662" t="e">
        <f aca="false">IF(A3946="","",IF(E3946="","",ROUND(+E3946*((1+D3946)^(1/12)-1),2)))</f>
        <v>#REF!</v>
      </c>
      <c r="I3946" s="662" t="e">
        <f aca="false">IF(A3946="","",+G3946-H3946)</f>
        <v>#REF!</v>
      </c>
      <c r="J3946" s="662" t="e">
        <f aca="false">IF(A3946="","",IF(#REF!="","",PMT((1+D3946)^(1/12)-1,(#REF!*12)-A3946+1,-E3946)))</f>
        <v>#REF!</v>
      </c>
    </row>
    <row r="3947" customFormat="false" ht="14.25" hidden="false" customHeight="false" outlineLevel="0" collapsed="false">
      <c r="A3947" s="660" t="e">
        <f aca="false">IF(A3946="","",IF(A3946=#REF!*12,"",+A3946+1))</f>
        <v>#REF!</v>
      </c>
      <c r="B3947" s="661" t="e">
        <f aca="false">IF(A3947="","",+B3946)</f>
        <v>#REF!</v>
      </c>
      <c r="C3947" s="661" t="e">
        <f aca="false">IF(A3947="","",IF(#REF!+'Plano Prestação Mensal Proposta'!A3947&gt;120,0,ROUND(IF(B3947&gt;0.045,(0.045*0.5),(0.5)*B3947),7)))</f>
        <v>#REF!</v>
      </c>
      <c r="D3947" s="661" t="e">
        <f aca="false">IF(A3947="","",+B3947-C3947)</f>
        <v>#REF!</v>
      </c>
      <c r="E3947" s="662" t="e">
        <f aca="false">IF(A3947="","",IF(F3946="","",+E3946-F3946))</f>
        <v>#REF!</v>
      </c>
      <c r="F3947" s="662" t="e">
        <f aca="false">IF(A3947="","",IF(J3947="","",+J3947-H3947))</f>
        <v>#REF!</v>
      </c>
      <c r="G3947" s="662" t="e">
        <f aca="false">IF(A3947="","",IF(E3947="","",ROUND(+E3947*((1+B3947)^(1/12)-1),2)))</f>
        <v>#REF!</v>
      </c>
      <c r="H3947" s="662" t="e">
        <f aca="false">IF(A3947="","",IF(E3947="","",ROUND(+E3947*((1+D3947)^(1/12)-1),2)))</f>
        <v>#REF!</v>
      </c>
      <c r="I3947" s="662" t="e">
        <f aca="false">IF(A3947="","",+G3947-H3947)</f>
        <v>#REF!</v>
      </c>
      <c r="J3947" s="662" t="e">
        <f aca="false">IF(A3947="","",IF(#REF!="","",PMT((1+D3947)^(1/12)-1,(#REF!*12)-A3947+1,-E3947)))</f>
        <v>#REF!</v>
      </c>
    </row>
    <row r="3948" customFormat="false" ht="14.25" hidden="false" customHeight="false" outlineLevel="0" collapsed="false">
      <c r="A3948" s="660" t="e">
        <f aca="false">IF(A3947="","",IF(A3947=#REF!*12,"",+A3947+1))</f>
        <v>#REF!</v>
      </c>
      <c r="B3948" s="661" t="e">
        <f aca="false">IF(A3948="","",+B3947)</f>
        <v>#REF!</v>
      </c>
      <c r="C3948" s="661" t="e">
        <f aca="false">IF(A3948="","",IF(#REF!+'Plano Prestação Mensal Proposta'!A3948&gt;120,0,ROUND(IF(B3948&gt;0.045,(0.045*0.5),(0.5)*B3948),7)))</f>
        <v>#REF!</v>
      </c>
      <c r="D3948" s="661" t="e">
        <f aca="false">IF(A3948="","",+B3948-C3948)</f>
        <v>#REF!</v>
      </c>
      <c r="E3948" s="662" t="e">
        <f aca="false">IF(A3948="","",IF(F3947="","",+E3947-F3947))</f>
        <v>#REF!</v>
      </c>
      <c r="F3948" s="662" t="e">
        <f aca="false">IF(A3948="","",IF(J3948="","",+J3948-H3948))</f>
        <v>#REF!</v>
      </c>
      <c r="G3948" s="662" t="e">
        <f aca="false">IF(A3948="","",IF(E3948="","",ROUND(+E3948*((1+B3948)^(1/12)-1),2)))</f>
        <v>#REF!</v>
      </c>
      <c r="H3948" s="662" t="e">
        <f aca="false">IF(A3948="","",IF(E3948="","",ROUND(+E3948*((1+D3948)^(1/12)-1),2)))</f>
        <v>#REF!</v>
      </c>
      <c r="I3948" s="662" t="e">
        <f aca="false">IF(A3948="","",+G3948-H3948)</f>
        <v>#REF!</v>
      </c>
      <c r="J3948" s="662" t="e">
        <f aca="false">IF(A3948="","",IF(#REF!="","",PMT((1+D3948)^(1/12)-1,(#REF!*12)-A3948+1,-E3948)))</f>
        <v>#REF!</v>
      </c>
    </row>
    <row r="3949" customFormat="false" ht="14.25" hidden="false" customHeight="false" outlineLevel="0" collapsed="false">
      <c r="A3949" s="660" t="e">
        <f aca="false">IF(A3948="","",IF(A3948=#REF!*12,"",+A3948+1))</f>
        <v>#REF!</v>
      </c>
      <c r="B3949" s="661" t="e">
        <f aca="false">IF(A3949="","",+B3948)</f>
        <v>#REF!</v>
      </c>
      <c r="C3949" s="661" t="e">
        <f aca="false">IF(A3949="","",IF(#REF!+'Plano Prestação Mensal Proposta'!A3949&gt;120,0,ROUND(IF(B3949&gt;0.045,(0.045*0.5),(0.5)*B3949),7)))</f>
        <v>#REF!</v>
      </c>
      <c r="D3949" s="661" t="e">
        <f aca="false">IF(A3949="","",+B3949-C3949)</f>
        <v>#REF!</v>
      </c>
      <c r="E3949" s="662" t="e">
        <f aca="false">IF(A3949="","",IF(F3948="","",+E3948-F3948))</f>
        <v>#REF!</v>
      </c>
      <c r="F3949" s="662" t="e">
        <f aca="false">IF(A3949="","",IF(J3949="","",+J3949-H3949))</f>
        <v>#REF!</v>
      </c>
      <c r="G3949" s="662" t="e">
        <f aca="false">IF(A3949="","",IF(E3949="","",ROUND(+E3949*((1+B3949)^(1/12)-1),2)))</f>
        <v>#REF!</v>
      </c>
      <c r="H3949" s="662" t="e">
        <f aca="false">IF(A3949="","",IF(E3949="","",ROUND(+E3949*((1+D3949)^(1/12)-1),2)))</f>
        <v>#REF!</v>
      </c>
      <c r="I3949" s="662" t="e">
        <f aca="false">IF(A3949="","",+G3949-H3949)</f>
        <v>#REF!</v>
      </c>
      <c r="J3949" s="662" t="e">
        <f aca="false">IF(A3949="","",IF(#REF!="","",PMT((1+D3949)^(1/12)-1,(#REF!*12)-A3949+1,-E3949)))</f>
        <v>#REF!</v>
      </c>
    </row>
    <row r="3950" customFormat="false" ht="14.25" hidden="false" customHeight="false" outlineLevel="0" collapsed="false">
      <c r="A3950" s="660" t="e">
        <f aca="false">IF(A3949="","",IF(A3949=#REF!*12,"",+A3949+1))</f>
        <v>#REF!</v>
      </c>
      <c r="B3950" s="661" t="e">
        <f aca="false">IF(A3950="","",+B3949)</f>
        <v>#REF!</v>
      </c>
      <c r="C3950" s="661" t="e">
        <f aca="false">IF(A3950="","",IF(#REF!+'Plano Prestação Mensal Proposta'!A3950&gt;120,0,ROUND(IF(B3950&gt;0.045,(0.045*0.5),(0.5)*B3950),7)))</f>
        <v>#REF!</v>
      </c>
      <c r="D3950" s="661" t="e">
        <f aca="false">IF(A3950="","",+B3950-C3950)</f>
        <v>#REF!</v>
      </c>
      <c r="E3950" s="662" t="e">
        <f aca="false">IF(A3950="","",IF(F3949="","",+E3949-F3949))</f>
        <v>#REF!</v>
      </c>
      <c r="F3950" s="662" t="e">
        <f aca="false">IF(A3950="","",IF(J3950="","",+J3950-H3950))</f>
        <v>#REF!</v>
      </c>
      <c r="G3950" s="662" t="e">
        <f aca="false">IF(A3950="","",IF(E3950="","",ROUND(+E3950*((1+B3950)^(1/12)-1),2)))</f>
        <v>#REF!</v>
      </c>
      <c r="H3950" s="662" t="e">
        <f aca="false">IF(A3950="","",IF(E3950="","",ROUND(+E3950*((1+D3950)^(1/12)-1),2)))</f>
        <v>#REF!</v>
      </c>
      <c r="I3950" s="662" t="e">
        <f aca="false">IF(A3950="","",+G3950-H3950)</f>
        <v>#REF!</v>
      </c>
      <c r="J3950" s="662" t="e">
        <f aca="false">IF(A3950="","",IF(#REF!="","",PMT((1+D3950)^(1/12)-1,(#REF!*12)-A3950+1,-E3950)))</f>
        <v>#REF!</v>
      </c>
    </row>
    <row r="3951" customFormat="false" ht="14.25" hidden="false" customHeight="false" outlineLevel="0" collapsed="false">
      <c r="A3951" s="660" t="e">
        <f aca="false">IF(A3950="","",IF(A3950=#REF!*12,"",+A3950+1))</f>
        <v>#REF!</v>
      </c>
      <c r="B3951" s="661" t="e">
        <f aca="false">IF(A3951="","",+B3950)</f>
        <v>#REF!</v>
      </c>
      <c r="C3951" s="661" t="e">
        <f aca="false">IF(A3951="","",IF(#REF!+'Plano Prestação Mensal Proposta'!A3951&gt;120,0,ROUND(IF(B3951&gt;0.045,(0.045*0.5),(0.5)*B3951),7)))</f>
        <v>#REF!</v>
      </c>
      <c r="D3951" s="661" t="e">
        <f aca="false">IF(A3951="","",+B3951-C3951)</f>
        <v>#REF!</v>
      </c>
      <c r="E3951" s="662" t="e">
        <f aca="false">IF(A3951="","",IF(F3950="","",+E3950-F3950))</f>
        <v>#REF!</v>
      </c>
      <c r="F3951" s="662" t="e">
        <f aca="false">IF(A3951="","",IF(J3951="","",+J3951-H3951))</f>
        <v>#REF!</v>
      </c>
      <c r="G3951" s="662" t="e">
        <f aca="false">IF(A3951="","",IF(E3951="","",ROUND(+E3951*((1+B3951)^(1/12)-1),2)))</f>
        <v>#REF!</v>
      </c>
      <c r="H3951" s="662" t="e">
        <f aca="false">IF(A3951="","",IF(E3951="","",ROUND(+E3951*((1+D3951)^(1/12)-1),2)))</f>
        <v>#REF!</v>
      </c>
      <c r="I3951" s="662" t="e">
        <f aca="false">IF(A3951="","",+G3951-H3951)</f>
        <v>#REF!</v>
      </c>
      <c r="J3951" s="662" t="e">
        <f aca="false">IF(A3951="","",IF(#REF!="","",PMT((1+D3951)^(1/12)-1,(#REF!*12)-A3951+1,-E3951)))</f>
        <v>#REF!</v>
      </c>
    </row>
    <row r="3952" customFormat="false" ht="14.25" hidden="false" customHeight="false" outlineLevel="0" collapsed="false">
      <c r="A3952" s="660" t="e">
        <f aca="false">IF(A3951="","",IF(A3951=#REF!*12,"",+A3951+1))</f>
        <v>#REF!</v>
      </c>
      <c r="B3952" s="661" t="e">
        <f aca="false">IF(A3952="","",+B3951)</f>
        <v>#REF!</v>
      </c>
      <c r="C3952" s="661" t="e">
        <f aca="false">IF(A3952="","",IF(#REF!+'Plano Prestação Mensal Proposta'!A3952&gt;120,0,ROUND(IF(B3952&gt;0.045,(0.045*0.5),(0.5)*B3952),7)))</f>
        <v>#REF!</v>
      </c>
      <c r="D3952" s="661" t="e">
        <f aca="false">IF(A3952="","",+B3952-C3952)</f>
        <v>#REF!</v>
      </c>
      <c r="E3952" s="662" t="e">
        <f aca="false">IF(A3952="","",IF(F3951="","",+E3951-F3951))</f>
        <v>#REF!</v>
      </c>
      <c r="F3952" s="662" t="e">
        <f aca="false">IF(A3952="","",IF(J3952="","",+J3952-H3952))</f>
        <v>#REF!</v>
      </c>
      <c r="G3952" s="662" t="e">
        <f aca="false">IF(A3952="","",IF(E3952="","",ROUND(+E3952*((1+B3952)^(1/12)-1),2)))</f>
        <v>#REF!</v>
      </c>
      <c r="H3952" s="662" t="e">
        <f aca="false">IF(A3952="","",IF(E3952="","",ROUND(+E3952*((1+D3952)^(1/12)-1),2)))</f>
        <v>#REF!</v>
      </c>
      <c r="I3952" s="662" t="e">
        <f aca="false">IF(A3952="","",+G3952-H3952)</f>
        <v>#REF!</v>
      </c>
      <c r="J3952" s="662" t="e">
        <f aca="false">IF(A3952="","",IF(#REF!="","",PMT((1+D3952)^(1/12)-1,(#REF!*12)-A3952+1,-E3952)))</f>
        <v>#REF!</v>
      </c>
    </row>
    <row r="3953" customFormat="false" ht="14.25" hidden="false" customHeight="false" outlineLevel="0" collapsed="false">
      <c r="A3953" s="660" t="e">
        <f aca="false">IF(A3952="","",IF(A3952=#REF!*12,"",+A3952+1))</f>
        <v>#REF!</v>
      </c>
      <c r="B3953" s="661" t="e">
        <f aca="false">IF(A3953="","",+B3952)</f>
        <v>#REF!</v>
      </c>
      <c r="C3953" s="661" t="e">
        <f aca="false">IF(A3953="","",IF(#REF!+'Plano Prestação Mensal Proposta'!A3953&gt;120,0,ROUND(IF(B3953&gt;0.045,(0.045*0.5),(0.5)*B3953),7)))</f>
        <v>#REF!</v>
      </c>
      <c r="D3953" s="661" t="e">
        <f aca="false">IF(A3953="","",+B3953-C3953)</f>
        <v>#REF!</v>
      </c>
      <c r="E3953" s="662" t="e">
        <f aca="false">IF(A3953="","",IF(F3952="","",+E3952-F3952))</f>
        <v>#REF!</v>
      </c>
      <c r="F3953" s="662" t="e">
        <f aca="false">IF(A3953="","",IF(J3953="","",+J3953-H3953))</f>
        <v>#REF!</v>
      </c>
      <c r="G3953" s="662" t="e">
        <f aca="false">IF(A3953="","",IF(E3953="","",ROUND(+E3953*((1+B3953)^(1/12)-1),2)))</f>
        <v>#REF!</v>
      </c>
      <c r="H3953" s="662" t="e">
        <f aca="false">IF(A3953="","",IF(E3953="","",ROUND(+E3953*((1+D3953)^(1/12)-1),2)))</f>
        <v>#REF!</v>
      </c>
      <c r="I3953" s="662" t="e">
        <f aca="false">IF(A3953="","",+G3953-H3953)</f>
        <v>#REF!</v>
      </c>
      <c r="J3953" s="662" t="e">
        <f aca="false">IF(A3953="","",IF(#REF!="","",PMT((1+D3953)^(1/12)-1,(#REF!*12)-A3953+1,-E3953)))</f>
        <v>#REF!</v>
      </c>
    </row>
    <row r="3954" customFormat="false" ht="14.25" hidden="false" customHeight="false" outlineLevel="0" collapsed="false">
      <c r="A3954" s="660" t="e">
        <f aca="false">IF(A3953="","",IF(A3953=#REF!*12,"",+A3953+1))</f>
        <v>#REF!</v>
      </c>
      <c r="B3954" s="661" t="e">
        <f aca="false">IF(A3954="","",+B3953)</f>
        <v>#REF!</v>
      </c>
      <c r="C3954" s="661" t="e">
        <f aca="false">IF(A3954="","",IF(#REF!+'Plano Prestação Mensal Proposta'!A3954&gt;120,0,ROUND(IF(B3954&gt;0.045,(0.045*0.5),(0.5)*B3954),7)))</f>
        <v>#REF!</v>
      </c>
      <c r="D3954" s="661" t="e">
        <f aca="false">IF(A3954="","",+B3954-C3954)</f>
        <v>#REF!</v>
      </c>
      <c r="E3954" s="662" t="e">
        <f aca="false">IF(A3954="","",IF(F3953="","",+E3953-F3953))</f>
        <v>#REF!</v>
      </c>
      <c r="F3954" s="662" t="e">
        <f aca="false">IF(A3954="","",IF(J3954="","",+J3954-H3954))</f>
        <v>#REF!</v>
      </c>
      <c r="G3954" s="662" t="e">
        <f aca="false">IF(A3954="","",IF(E3954="","",ROUND(+E3954*((1+B3954)^(1/12)-1),2)))</f>
        <v>#REF!</v>
      </c>
      <c r="H3954" s="662" t="e">
        <f aca="false">IF(A3954="","",IF(E3954="","",ROUND(+E3954*((1+D3954)^(1/12)-1),2)))</f>
        <v>#REF!</v>
      </c>
      <c r="I3954" s="662" t="e">
        <f aca="false">IF(A3954="","",+G3954-H3954)</f>
        <v>#REF!</v>
      </c>
      <c r="J3954" s="662" t="e">
        <f aca="false">IF(A3954="","",IF(#REF!="","",PMT((1+D3954)^(1/12)-1,(#REF!*12)-A3954+1,-E3954)))</f>
        <v>#REF!</v>
      </c>
    </row>
    <row r="3955" customFormat="false" ht="14.25" hidden="false" customHeight="false" outlineLevel="0" collapsed="false">
      <c r="A3955" s="660" t="e">
        <f aca="false">IF(A3954="","",IF(A3954=#REF!*12,"",+A3954+1))</f>
        <v>#REF!</v>
      </c>
      <c r="B3955" s="661" t="e">
        <f aca="false">IF(A3955="","",+B3954)</f>
        <v>#REF!</v>
      </c>
      <c r="C3955" s="661" t="e">
        <f aca="false">IF(A3955="","",IF(#REF!+'Plano Prestação Mensal Proposta'!A3955&gt;120,0,ROUND(IF(B3955&gt;0.045,(0.045*0.5),(0.5)*B3955),7)))</f>
        <v>#REF!</v>
      </c>
      <c r="D3955" s="661" t="e">
        <f aca="false">IF(A3955="","",+B3955-C3955)</f>
        <v>#REF!</v>
      </c>
      <c r="E3955" s="662" t="e">
        <f aca="false">IF(A3955="","",IF(F3954="","",+E3954-F3954))</f>
        <v>#REF!</v>
      </c>
      <c r="F3955" s="662" t="e">
        <f aca="false">IF(A3955="","",IF(J3955="","",+J3955-H3955))</f>
        <v>#REF!</v>
      </c>
      <c r="G3955" s="662" t="e">
        <f aca="false">IF(A3955="","",IF(E3955="","",ROUND(+E3955*((1+B3955)^(1/12)-1),2)))</f>
        <v>#REF!</v>
      </c>
      <c r="H3955" s="662" t="e">
        <f aca="false">IF(A3955="","",IF(E3955="","",ROUND(+E3955*((1+D3955)^(1/12)-1),2)))</f>
        <v>#REF!</v>
      </c>
      <c r="I3955" s="662" t="e">
        <f aca="false">IF(A3955="","",+G3955-H3955)</f>
        <v>#REF!</v>
      </c>
      <c r="J3955" s="662" t="e">
        <f aca="false">IF(A3955="","",IF(#REF!="","",PMT((1+D3955)^(1/12)-1,(#REF!*12)-A3955+1,-E3955)))</f>
        <v>#REF!</v>
      </c>
    </row>
    <row r="3956" customFormat="false" ht="14.25" hidden="false" customHeight="false" outlineLevel="0" collapsed="false">
      <c r="A3956" s="660" t="e">
        <f aca="false">IF(A3955="","",IF(A3955=#REF!*12,"",+A3955+1))</f>
        <v>#REF!</v>
      </c>
      <c r="B3956" s="661" t="e">
        <f aca="false">IF(A3956="","",+B3955)</f>
        <v>#REF!</v>
      </c>
      <c r="C3956" s="661" t="e">
        <f aca="false">IF(A3956="","",IF(#REF!+'Plano Prestação Mensal Proposta'!A3956&gt;120,0,ROUND(IF(B3956&gt;0.045,(0.045*0.5),(0.5)*B3956),7)))</f>
        <v>#REF!</v>
      </c>
      <c r="D3956" s="661" t="e">
        <f aca="false">IF(A3956="","",+B3956-C3956)</f>
        <v>#REF!</v>
      </c>
      <c r="E3956" s="662" t="e">
        <f aca="false">IF(A3956="","",IF(F3955="","",+E3955-F3955))</f>
        <v>#REF!</v>
      </c>
      <c r="F3956" s="662" t="e">
        <f aca="false">IF(A3956="","",IF(J3956="","",+J3956-H3956))</f>
        <v>#REF!</v>
      </c>
      <c r="G3956" s="662" t="e">
        <f aca="false">IF(A3956="","",IF(E3956="","",ROUND(+E3956*((1+B3956)^(1/12)-1),2)))</f>
        <v>#REF!</v>
      </c>
      <c r="H3956" s="662" t="e">
        <f aca="false">IF(A3956="","",IF(E3956="","",ROUND(+E3956*((1+D3956)^(1/12)-1),2)))</f>
        <v>#REF!</v>
      </c>
      <c r="I3956" s="662" t="e">
        <f aca="false">IF(A3956="","",+G3956-H3956)</f>
        <v>#REF!</v>
      </c>
      <c r="J3956" s="662" t="e">
        <f aca="false">IF(A3956="","",IF(#REF!="","",PMT((1+D3956)^(1/12)-1,(#REF!*12)-A3956+1,-E3956)))</f>
        <v>#REF!</v>
      </c>
    </row>
    <row r="3957" customFormat="false" ht="14.25" hidden="false" customHeight="false" outlineLevel="0" collapsed="false">
      <c r="A3957" s="660" t="e">
        <f aca="false">IF(A3956="","",IF(A3956=#REF!*12,"",+A3956+1))</f>
        <v>#REF!</v>
      </c>
      <c r="B3957" s="661" t="e">
        <f aca="false">IF(A3957="","",+B3956)</f>
        <v>#REF!</v>
      </c>
      <c r="C3957" s="661" t="e">
        <f aca="false">IF(A3957="","",IF(#REF!+'Plano Prestação Mensal Proposta'!A3957&gt;120,0,ROUND(IF(B3957&gt;0.045,(0.045*0.5),(0.5)*B3957),7)))</f>
        <v>#REF!</v>
      </c>
      <c r="D3957" s="661" t="e">
        <f aca="false">IF(A3957="","",+B3957-C3957)</f>
        <v>#REF!</v>
      </c>
      <c r="E3957" s="662" t="e">
        <f aca="false">IF(A3957="","",IF(F3956="","",+E3956-F3956))</f>
        <v>#REF!</v>
      </c>
      <c r="F3957" s="662" t="e">
        <f aca="false">IF(A3957="","",IF(J3957="","",+J3957-H3957))</f>
        <v>#REF!</v>
      </c>
      <c r="G3957" s="662" t="e">
        <f aca="false">IF(A3957="","",IF(E3957="","",ROUND(+E3957*((1+B3957)^(1/12)-1),2)))</f>
        <v>#REF!</v>
      </c>
      <c r="H3957" s="662" t="e">
        <f aca="false">IF(A3957="","",IF(E3957="","",ROUND(+E3957*((1+D3957)^(1/12)-1),2)))</f>
        <v>#REF!</v>
      </c>
      <c r="I3957" s="662" t="e">
        <f aca="false">IF(A3957="","",+G3957-H3957)</f>
        <v>#REF!</v>
      </c>
      <c r="J3957" s="662" t="e">
        <f aca="false">IF(A3957="","",IF(#REF!="","",PMT((1+D3957)^(1/12)-1,(#REF!*12)-A3957+1,-E3957)))</f>
        <v>#REF!</v>
      </c>
    </row>
    <row r="3958" customFormat="false" ht="14.25" hidden="false" customHeight="false" outlineLevel="0" collapsed="false">
      <c r="A3958" s="660" t="e">
        <f aca="false">IF(A3957="","",IF(A3957=#REF!*12,"",+A3957+1))</f>
        <v>#REF!</v>
      </c>
      <c r="B3958" s="661" t="e">
        <f aca="false">IF(A3958="","",+B3957)</f>
        <v>#REF!</v>
      </c>
      <c r="C3958" s="661" t="e">
        <f aca="false">IF(A3958="","",IF(#REF!+'Plano Prestação Mensal Proposta'!A3958&gt;120,0,ROUND(IF(B3958&gt;0.045,(0.045*0.5),(0.5)*B3958),7)))</f>
        <v>#REF!</v>
      </c>
      <c r="D3958" s="661" t="e">
        <f aca="false">IF(A3958="","",+B3958-C3958)</f>
        <v>#REF!</v>
      </c>
      <c r="E3958" s="662" t="e">
        <f aca="false">IF(A3958="","",IF(F3957="","",+E3957-F3957))</f>
        <v>#REF!</v>
      </c>
      <c r="F3958" s="662" t="e">
        <f aca="false">IF(A3958="","",IF(J3958="","",+J3958-H3958))</f>
        <v>#REF!</v>
      </c>
      <c r="G3958" s="662" t="e">
        <f aca="false">IF(A3958="","",IF(E3958="","",ROUND(+E3958*((1+B3958)^(1/12)-1),2)))</f>
        <v>#REF!</v>
      </c>
      <c r="H3958" s="662" t="e">
        <f aca="false">IF(A3958="","",IF(E3958="","",ROUND(+E3958*((1+D3958)^(1/12)-1),2)))</f>
        <v>#REF!</v>
      </c>
      <c r="I3958" s="662" t="e">
        <f aca="false">IF(A3958="","",+G3958-H3958)</f>
        <v>#REF!</v>
      </c>
      <c r="J3958" s="662" t="e">
        <f aca="false">IF(A3958="","",IF(#REF!="","",PMT((1+D3958)^(1/12)-1,(#REF!*12)-A3958+1,-E3958)))</f>
        <v>#REF!</v>
      </c>
    </row>
    <row r="3959" customFormat="false" ht="14.25" hidden="false" customHeight="false" outlineLevel="0" collapsed="false">
      <c r="A3959" s="660" t="e">
        <f aca="false">IF(A3958="","",IF(A3958=#REF!*12,"",+A3958+1))</f>
        <v>#REF!</v>
      </c>
      <c r="B3959" s="661" t="e">
        <f aca="false">IF(A3959="","",+B3958)</f>
        <v>#REF!</v>
      </c>
      <c r="C3959" s="661" t="e">
        <f aca="false">IF(A3959="","",IF(#REF!+'Plano Prestação Mensal Proposta'!A3959&gt;120,0,ROUND(IF(B3959&gt;0.045,(0.045*0.5),(0.5)*B3959),7)))</f>
        <v>#REF!</v>
      </c>
      <c r="D3959" s="661" t="e">
        <f aca="false">IF(A3959="","",+B3959-C3959)</f>
        <v>#REF!</v>
      </c>
      <c r="E3959" s="662" t="e">
        <f aca="false">IF(A3959="","",IF(F3958="","",+E3958-F3958))</f>
        <v>#REF!</v>
      </c>
      <c r="F3959" s="662" t="e">
        <f aca="false">IF(A3959="","",IF(J3959="","",+J3959-H3959))</f>
        <v>#REF!</v>
      </c>
      <c r="G3959" s="662" t="e">
        <f aca="false">IF(A3959="","",IF(E3959="","",ROUND(+E3959*((1+B3959)^(1/12)-1),2)))</f>
        <v>#REF!</v>
      </c>
      <c r="H3959" s="662" t="e">
        <f aca="false">IF(A3959="","",IF(E3959="","",ROUND(+E3959*((1+D3959)^(1/12)-1),2)))</f>
        <v>#REF!</v>
      </c>
      <c r="I3959" s="662" t="e">
        <f aca="false">IF(A3959="","",+G3959-H3959)</f>
        <v>#REF!</v>
      </c>
      <c r="J3959" s="662" t="e">
        <f aca="false">IF(A3959="","",IF(#REF!="","",PMT((1+D3959)^(1/12)-1,(#REF!*12)-A3959+1,-E3959)))</f>
        <v>#REF!</v>
      </c>
    </row>
    <row r="3960" customFormat="false" ht="14.25" hidden="false" customHeight="false" outlineLevel="0" collapsed="false">
      <c r="A3960" s="660" t="e">
        <f aca="false">IF(A3959="","",IF(A3959=#REF!*12,"",+A3959+1))</f>
        <v>#REF!</v>
      </c>
      <c r="B3960" s="661" t="e">
        <f aca="false">IF(A3960="","",+B3959)</f>
        <v>#REF!</v>
      </c>
      <c r="C3960" s="661" t="e">
        <f aca="false">IF(A3960="","",IF(#REF!+'Plano Prestação Mensal Proposta'!A3960&gt;120,0,ROUND(IF(B3960&gt;0.045,(0.045*0.5),(0.5)*B3960),7)))</f>
        <v>#REF!</v>
      </c>
      <c r="D3960" s="661" t="e">
        <f aca="false">IF(A3960="","",+B3960-C3960)</f>
        <v>#REF!</v>
      </c>
      <c r="E3960" s="662" t="e">
        <f aca="false">IF(A3960="","",IF(F3959="","",+E3959-F3959))</f>
        <v>#REF!</v>
      </c>
      <c r="F3960" s="662" t="e">
        <f aca="false">IF(A3960="","",IF(J3960="","",+J3960-H3960))</f>
        <v>#REF!</v>
      </c>
      <c r="G3960" s="662" t="e">
        <f aca="false">IF(A3960="","",IF(E3960="","",ROUND(+E3960*((1+B3960)^(1/12)-1),2)))</f>
        <v>#REF!</v>
      </c>
      <c r="H3960" s="662" t="e">
        <f aca="false">IF(A3960="","",IF(E3960="","",ROUND(+E3960*((1+D3960)^(1/12)-1),2)))</f>
        <v>#REF!</v>
      </c>
      <c r="I3960" s="662" t="e">
        <f aca="false">IF(A3960="","",+G3960-H3960)</f>
        <v>#REF!</v>
      </c>
      <c r="J3960" s="662" t="e">
        <f aca="false">IF(A3960="","",IF(#REF!="","",PMT((1+D3960)^(1/12)-1,(#REF!*12)-A3960+1,-E3960)))</f>
        <v>#REF!</v>
      </c>
    </row>
    <row r="3961" customFormat="false" ht="14.25" hidden="false" customHeight="false" outlineLevel="0" collapsed="false">
      <c r="A3961" s="660" t="e">
        <f aca="false">IF(A3960="","",IF(A3960=#REF!*12,"",+A3960+1))</f>
        <v>#REF!</v>
      </c>
      <c r="B3961" s="661" t="e">
        <f aca="false">IF(A3961="","",+B3960)</f>
        <v>#REF!</v>
      </c>
      <c r="C3961" s="661" t="e">
        <f aca="false">IF(A3961="","",IF(#REF!+'Plano Prestação Mensal Proposta'!A3961&gt;120,0,ROUND(IF(B3961&gt;0.045,(0.045*0.5),(0.5)*B3961),7)))</f>
        <v>#REF!</v>
      </c>
      <c r="D3961" s="661" t="e">
        <f aca="false">IF(A3961="","",+B3961-C3961)</f>
        <v>#REF!</v>
      </c>
      <c r="E3961" s="662" t="e">
        <f aca="false">IF(A3961="","",IF(F3960="","",+E3960-F3960))</f>
        <v>#REF!</v>
      </c>
      <c r="F3961" s="662" t="e">
        <f aca="false">IF(A3961="","",IF(J3961="","",+J3961-H3961))</f>
        <v>#REF!</v>
      </c>
      <c r="G3961" s="662" t="e">
        <f aca="false">IF(A3961="","",IF(E3961="","",ROUND(+E3961*((1+B3961)^(1/12)-1),2)))</f>
        <v>#REF!</v>
      </c>
      <c r="H3961" s="662" t="e">
        <f aca="false">IF(A3961="","",IF(E3961="","",ROUND(+E3961*((1+D3961)^(1/12)-1),2)))</f>
        <v>#REF!</v>
      </c>
      <c r="I3961" s="662" t="e">
        <f aca="false">IF(A3961="","",+G3961-H3961)</f>
        <v>#REF!</v>
      </c>
      <c r="J3961" s="662" t="e">
        <f aca="false">IF(A3961="","",IF(#REF!="","",PMT((1+D3961)^(1/12)-1,(#REF!*12)-A3961+1,-E3961)))</f>
        <v>#REF!</v>
      </c>
    </row>
    <row r="3962" customFormat="false" ht="14.25" hidden="false" customHeight="false" outlineLevel="0" collapsed="false">
      <c r="A3962" s="660" t="e">
        <f aca="false">IF(A3961="","",IF(A3961=#REF!*12,"",+A3961+1))</f>
        <v>#REF!</v>
      </c>
      <c r="B3962" s="661" t="e">
        <f aca="false">IF(A3962="","",+B3961)</f>
        <v>#REF!</v>
      </c>
      <c r="C3962" s="661" t="e">
        <f aca="false">IF(A3962="","",IF(#REF!+'Plano Prestação Mensal Proposta'!A3962&gt;120,0,ROUND(IF(B3962&gt;0.045,(0.045*0.5),(0.5)*B3962),7)))</f>
        <v>#REF!</v>
      </c>
      <c r="D3962" s="661" t="e">
        <f aca="false">IF(A3962="","",+B3962-C3962)</f>
        <v>#REF!</v>
      </c>
      <c r="E3962" s="662" t="e">
        <f aca="false">IF(A3962="","",IF(F3961="","",+E3961-F3961))</f>
        <v>#REF!</v>
      </c>
      <c r="F3962" s="662" t="e">
        <f aca="false">IF(A3962="","",IF(J3962="","",+J3962-H3962))</f>
        <v>#REF!</v>
      </c>
      <c r="G3962" s="662" t="e">
        <f aca="false">IF(A3962="","",IF(E3962="","",ROUND(+E3962*((1+B3962)^(1/12)-1),2)))</f>
        <v>#REF!</v>
      </c>
      <c r="H3962" s="662" t="e">
        <f aca="false">IF(A3962="","",IF(E3962="","",ROUND(+E3962*((1+D3962)^(1/12)-1),2)))</f>
        <v>#REF!</v>
      </c>
      <c r="I3962" s="662" t="e">
        <f aca="false">IF(A3962="","",+G3962-H3962)</f>
        <v>#REF!</v>
      </c>
      <c r="J3962" s="662" t="e">
        <f aca="false">IF(A3962="","",IF(#REF!="","",PMT((1+D3962)^(1/12)-1,(#REF!*12)-A3962+1,-E3962)))</f>
        <v>#REF!</v>
      </c>
    </row>
    <row r="3963" customFormat="false" ht="14.25" hidden="false" customHeight="false" outlineLevel="0" collapsed="false">
      <c r="A3963" s="660" t="e">
        <f aca="false">IF(A3962="","",IF(A3962=#REF!*12,"",+A3962+1))</f>
        <v>#REF!</v>
      </c>
      <c r="B3963" s="661" t="e">
        <f aca="false">IF(A3963="","",+B3962)</f>
        <v>#REF!</v>
      </c>
      <c r="C3963" s="661" t="e">
        <f aca="false">IF(A3963="","",IF(#REF!+'Plano Prestação Mensal Proposta'!A3963&gt;120,0,ROUND(IF(B3963&gt;0.045,(0.045*0.5),(0.5)*B3963),7)))</f>
        <v>#REF!</v>
      </c>
      <c r="D3963" s="661" t="e">
        <f aca="false">IF(A3963="","",+B3963-C3963)</f>
        <v>#REF!</v>
      </c>
      <c r="E3963" s="662" t="e">
        <f aca="false">IF(A3963="","",IF(F3962="","",+E3962-F3962))</f>
        <v>#REF!</v>
      </c>
      <c r="F3963" s="662" t="e">
        <f aca="false">IF(A3963="","",IF(J3963="","",+J3963-H3963))</f>
        <v>#REF!</v>
      </c>
      <c r="G3963" s="662" t="e">
        <f aca="false">IF(A3963="","",IF(E3963="","",ROUND(+E3963*((1+B3963)^(1/12)-1),2)))</f>
        <v>#REF!</v>
      </c>
      <c r="H3963" s="662" t="e">
        <f aca="false">IF(A3963="","",IF(E3963="","",ROUND(+E3963*((1+D3963)^(1/12)-1),2)))</f>
        <v>#REF!</v>
      </c>
      <c r="I3963" s="662" t="e">
        <f aca="false">IF(A3963="","",+G3963-H3963)</f>
        <v>#REF!</v>
      </c>
      <c r="J3963" s="662" t="e">
        <f aca="false">IF(A3963="","",IF(#REF!="","",PMT((1+D3963)^(1/12)-1,(#REF!*12)-A3963+1,-E3963)))</f>
        <v>#REF!</v>
      </c>
    </row>
    <row r="3964" customFormat="false" ht="14.25" hidden="false" customHeight="false" outlineLevel="0" collapsed="false">
      <c r="A3964" s="660" t="e">
        <f aca="false">IF(A3963="","",IF(A3963=#REF!*12,"",+A3963+1))</f>
        <v>#REF!</v>
      </c>
      <c r="B3964" s="661" t="e">
        <f aca="false">IF(A3964="","",+B3963)</f>
        <v>#REF!</v>
      </c>
      <c r="C3964" s="661" t="e">
        <f aca="false">IF(A3964="","",IF(#REF!+'Plano Prestação Mensal Proposta'!A3964&gt;120,0,ROUND(IF(B3964&gt;0.045,(0.045*0.5),(0.5)*B3964),7)))</f>
        <v>#REF!</v>
      </c>
      <c r="D3964" s="661" t="e">
        <f aca="false">IF(A3964="","",+B3964-C3964)</f>
        <v>#REF!</v>
      </c>
      <c r="E3964" s="662" t="e">
        <f aca="false">IF(A3964="","",IF(F3963="","",+E3963-F3963))</f>
        <v>#REF!</v>
      </c>
      <c r="F3964" s="662" t="e">
        <f aca="false">IF(A3964="","",IF(J3964="","",+J3964-H3964))</f>
        <v>#REF!</v>
      </c>
      <c r="G3964" s="662" t="e">
        <f aca="false">IF(A3964="","",IF(E3964="","",ROUND(+E3964*((1+B3964)^(1/12)-1),2)))</f>
        <v>#REF!</v>
      </c>
      <c r="H3964" s="662" t="e">
        <f aca="false">IF(A3964="","",IF(E3964="","",ROUND(+E3964*((1+D3964)^(1/12)-1),2)))</f>
        <v>#REF!</v>
      </c>
      <c r="I3964" s="662" t="e">
        <f aca="false">IF(A3964="","",+G3964-H3964)</f>
        <v>#REF!</v>
      </c>
      <c r="J3964" s="662" t="e">
        <f aca="false">IF(A3964="","",IF(#REF!="","",PMT((1+D3964)^(1/12)-1,(#REF!*12)-A3964+1,-E3964)))</f>
        <v>#REF!</v>
      </c>
    </row>
    <row r="3965" customFormat="false" ht="14.25" hidden="false" customHeight="false" outlineLevel="0" collapsed="false">
      <c r="A3965" s="660" t="e">
        <f aca="false">IF(A3964="","",IF(A3964=#REF!*12,"",+A3964+1))</f>
        <v>#REF!</v>
      </c>
      <c r="B3965" s="661" t="e">
        <f aca="false">IF(A3965="","",+B3964)</f>
        <v>#REF!</v>
      </c>
      <c r="C3965" s="661" t="e">
        <f aca="false">IF(A3965="","",IF(#REF!+'Plano Prestação Mensal Proposta'!A3965&gt;120,0,ROUND(IF(B3965&gt;0.045,(0.045*0.5),(0.5)*B3965),7)))</f>
        <v>#REF!</v>
      </c>
      <c r="D3965" s="661" t="e">
        <f aca="false">IF(A3965="","",+B3965-C3965)</f>
        <v>#REF!</v>
      </c>
      <c r="E3965" s="662" t="e">
        <f aca="false">IF(A3965="","",IF(F3964="","",+E3964-F3964))</f>
        <v>#REF!</v>
      </c>
      <c r="F3965" s="662" t="e">
        <f aca="false">IF(A3965="","",IF(J3965="","",+J3965-H3965))</f>
        <v>#REF!</v>
      </c>
      <c r="G3965" s="662" t="e">
        <f aca="false">IF(A3965="","",IF(E3965="","",ROUND(+E3965*((1+B3965)^(1/12)-1),2)))</f>
        <v>#REF!</v>
      </c>
      <c r="H3965" s="662" t="e">
        <f aca="false">IF(A3965="","",IF(E3965="","",ROUND(+E3965*((1+D3965)^(1/12)-1),2)))</f>
        <v>#REF!</v>
      </c>
      <c r="I3965" s="662" t="e">
        <f aca="false">IF(A3965="","",+G3965-H3965)</f>
        <v>#REF!</v>
      </c>
      <c r="J3965" s="662" t="e">
        <f aca="false">IF(A3965="","",IF(#REF!="","",PMT((1+D3965)^(1/12)-1,(#REF!*12)-A3965+1,-E3965)))</f>
        <v>#REF!</v>
      </c>
    </row>
    <row r="3966" customFormat="false" ht="14.25" hidden="false" customHeight="false" outlineLevel="0" collapsed="false">
      <c r="A3966" s="660" t="e">
        <f aca="false">IF(A3965="","",IF(A3965=#REF!*12,"",+A3965+1))</f>
        <v>#REF!</v>
      </c>
      <c r="B3966" s="661" t="e">
        <f aca="false">IF(A3966="","",+B3965)</f>
        <v>#REF!</v>
      </c>
      <c r="C3966" s="661" t="e">
        <f aca="false">IF(A3966="","",IF(#REF!+'Plano Prestação Mensal Proposta'!A3966&gt;120,0,ROUND(IF(B3966&gt;0.045,(0.045*0.5),(0.5)*B3966),7)))</f>
        <v>#REF!</v>
      </c>
      <c r="D3966" s="661" t="e">
        <f aca="false">IF(A3966="","",+B3966-C3966)</f>
        <v>#REF!</v>
      </c>
      <c r="E3966" s="662" t="e">
        <f aca="false">IF(A3966="","",IF(F3965="","",+E3965-F3965))</f>
        <v>#REF!</v>
      </c>
      <c r="F3966" s="662" t="e">
        <f aca="false">IF(A3966="","",IF(J3966="","",+J3966-H3966))</f>
        <v>#REF!</v>
      </c>
      <c r="G3966" s="662" t="e">
        <f aca="false">IF(A3966="","",IF(E3966="","",ROUND(+E3966*((1+B3966)^(1/12)-1),2)))</f>
        <v>#REF!</v>
      </c>
      <c r="H3966" s="662" t="e">
        <f aca="false">IF(A3966="","",IF(E3966="","",ROUND(+E3966*((1+D3966)^(1/12)-1),2)))</f>
        <v>#REF!</v>
      </c>
      <c r="I3966" s="662" t="e">
        <f aca="false">IF(A3966="","",+G3966-H3966)</f>
        <v>#REF!</v>
      </c>
      <c r="J3966" s="662" t="e">
        <f aca="false">IF(A3966="","",IF(#REF!="","",PMT((1+D3966)^(1/12)-1,(#REF!*12)-A3966+1,-E3966)))</f>
        <v>#REF!</v>
      </c>
    </row>
    <row r="3967" customFormat="false" ht="14.25" hidden="false" customHeight="false" outlineLevel="0" collapsed="false">
      <c r="A3967" s="660" t="e">
        <f aca="false">IF(A3966="","",IF(A3966=#REF!*12,"",+A3966+1))</f>
        <v>#REF!</v>
      </c>
      <c r="B3967" s="661" t="e">
        <f aca="false">IF(A3967="","",+B3966)</f>
        <v>#REF!</v>
      </c>
      <c r="C3967" s="661" t="e">
        <f aca="false">IF(A3967="","",IF(#REF!+'Plano Prestação Mensal Proposta'!A3967&gt;120,0,ROUND(IF(B3967&gt;0.045,(0.045*0.5),(0.5)*B3967),7)))</f>
        <v>#REF!</v>
      </c>
      <c r="D3967" s="661" t="e">
        <f aca="false">IF(A3967="","",+B3967-C3967)</f>
        <v>#REF!</v>
      </c>
      <c r="E3967" s="662" t="e">
        <f aca="false">IF(A3967="","",IF(F3966="","",+E3966-F3966))</f>
        <v>#REF!</v>
      </c>
      <c r="F3967" s="662" t="e">
        <f aca="false">IF(A3967="","",IF(J3967="","",+J3967-H3967))</f>
        <v>#REF!</v>
      </c>
      <c r="G3967" s="662" t="e">
        <f aca="false">IF(A3967="","",IF(E3967="","",ROUND(+E3967*((1+B3967)^(1/12)-1),2)))</f>
        <v>#REF!</v>
      </c>
      <c r="H3967" s="662" t="e">
        <f aca="false">IF(A3967="","",IF(E3967="","",ROUND(+E3967*((1+D3967)^(1/12)-1),2)))</f>
        <v>#REF!</v>
      </c>
      <c r="I3967" s="662" t="e">
        <f aca="false">IF(A3967="","",+G3967-H3967)</f>
        <v>#REF!</v>
      </c>
      <c r="J3967" s="662" t="e">
        <f aca="false">IF(A3967="","",IF(#REF!="","",PMT((1+D3967)^(1/12)-1,(#REF!*12)-A3967+1,-E3967)))</f>
        <v>#REF!</v>
      </c>
    </row>
    <row r="3968" customFormat="false" ht="14.25" hidden="false" customHeight="false" outlineLevel="0" collapsed="false">
      <c r="A3968" s="660" t="e">
        <f aca="false">IF(A3967="","",IF(A3967=#REF!*12,"",+A3967+1))</f>
        <v>#REF!</v>
      </c>
      <c r="B3968" s="661" t="e">
        <f aca="false">IF(A3968="","",+B3967)</f>
        <v>#REF!</v>
      </c>
      <c r="C3968" s="661" t="e">
        <f aca="false">IF(A3968="","",IF(#REF!+'Plano Prestação Mensal Proposta'!A3968&gt;120,0,ROUND(IF(B3968&gt;0.045,(0.045*0.5),(0.5)*B3968),7)))</f>
        <v>#REF!</v>
      </c>
      <c r="D3968" s="661" t="e">
        <f aca="false">IF(A3968="","",+B3968-C3968)</f>
        <v>#REF!</v>
      </c>
      <c r="E3968" s="662" t="e">
        <f aca="false">IF(A3968="","",IF(F3967="","",+E3967-F3967))</f>
        <v>#REF!</v>
      </c>
      <c r="F3968" s="662" t="e">
        <f aca="false">IF(A3968="","",IF(J3968="","",+J3968-H3968))</f>
        <v>#REF!</v>
      </c>
      <c r="G3968" s="662" t="e">
        <f aca="false">IF(A3968="","",IF(E3968="","",ROUND(+E3968*((1+B3968)^(1/12)-1),2)))</f>
        <v>#REF!</v>
      </c>
      <c r="H3968" s="662" t="e">
        <f aca="false">IF(A3968="","",IF(E3968="","",ROUND(+E3968*((1+D3968)^(1/12)-1),2)))</f>
        <v>#REF!</v>
      </c>
      <c r="I3968" s="662" t="e">
        <f aca="false">IF(A3968="","",+G3968-H3968)</f>
        <v>#REF!</v>
      </c>
      <c r="J3968" s="662" t="e">
        <f aca="false">IF(A3968="","",IF(#REF!="","",PMT((1+D3968)^(1/12)-1,(#REF!*12)-A3968+1,-E3968)))</f>
        <v>#REF!</v>
      </c>
    </row>
    <row r="3969" customFormat="false" ht="14.25" hidden="false" customHeight="false" outlineLevel="0" collapsed="false">
      <c r="A3969" s="660" t="e">
        <f aca="false">IF(A3968="","",IF(A3968=#REF!*12,"",+A3968+1))</f>
        <v>#REF!</v>
      </c>
      <c r="B3969" s="661" t="e">
        <f aca="false">IF(A3969="","",+B3968)</f>
        <v>#REF!</v>
      </c>
      <c r="C3969" s="661" t="e">
        <f aca="false">IF(A3969="","",IF(#REF!+'Plano Prestação Mensal Proposta'!A3969&gt;120,0,ROUND(IF(B3969&gt;0.045,(0.045*0.5),(0.5)*B3969),7)))</f>
        <v>#REF!</v>
      </c>
      <c r="D3969" s="661" t="e">
        <f aca="false">IF(A3969="","",+B3969-C3969)</f>
        <v>#REF!</v>
      </c>
      <c r="E3969" s="662" t="e">
        <f aca="false">IF(A3969="","",IF(F3968="","",+E3968-F3968))</f>
        <v>#REF!</v>
      </c>
      <c r="F3969" s="662" t="e">
        <f aca="false">IF(A3969="","",IF(J3969="","",+J3969-H3969))</f>
        <v>#REF!</v>
      </c>
      <c r="G3969" s="662" t="e">
        <f aca="false">IF(A3969="","",IF(E3969="","",ROUND(+E3969*((1+B3969)^(1/12)-1),2)))</f>
        <v>#REF!</v>
      </c>
      <c r="H3969" s="662" t="e">
        <f aca="false">IF(A3969="","",IF(E3969="","",ROUND(+E3969*((1+D3969)^(1/12)-1),2)))</f>
        <v>#REF!</v>
      </c>
      <c r="I3969" s="662" t="e">
        <f aca="false">IF(A3969="","",+G3969-H3969)</f>
        <v>#REF!</v>
      </c>
      <c r="J3969" s="662" t="e">
        <f aca="false">IF(A3969="","",IF(#REF!="","",PMT((1+D3969)^(1/12)-1,(#REF!*12)-A3969+1,-E3969)))</f>
        <v>#REF!</v>
      </c>
    </row>
    <row r="3970" customFormat="false" ht="14.25" hidden="false" customHeight="false" outlineLevel="0" collapsed="false">
      <c r="A3970" s="660" t="e">
        <f aca="false">IF(A3969="","",IF(A3969=#REF!*12,"",+A3969+1))</f>
        <v>#REF!</v>
      </c>
      <c r="B3970" s="661" t="e">
        <f aca="false">IF(A3970="","",+B3969)</f>
        <v>#REF!</v>
      </c>
      <c r="C3970" s="661" t="e">
        <f aca="false">IF(A3970="","",IF(#REF!+'Plano Prestação Mensal Proposta'!A3970&gt;120,0,ROUND(IF(B3970&gt;0.045,(0.045*0.5),(0.5)*B3970),7)))</f>
        <v>#REF!</v>
      </c>
      <c r="D3970" s="661" t="e">
        <f aca="false">IF(A3970="","",+B3970-C3970)</f>
        <v>#REF!</v>
      </c>
      <c r="E3970" s="662" t="e">
        <f aca="false">IF(A3970="","",IF(F3969="","",+E3969-F3969))</f>
        <v>#REF!</v>
      </c>
      <c r="F3970" s="662" t="e">
        <f aca="false">IF(A3970="","",IF(J3970="","",+J3970-H3970))</f>
        <v>#REF!</v>
      </c>
      <c r="G3970" s="662" t="e">
        <f aca="false">IF(A3970="","",IF(E3970="","",ROUND(+E3970*((1+B3970)^(1/12)-1),2)))</f>
        <v>#REF!</v>
      </c>
      <c r="H3970" s="662" t="e">
        <f aca="false">IF(A3970="","",IF(E3970="","",ROUND(+E3970*((1+D3970)^(1/12)-1),2)))</f>
        <v>#REF!</v>
      </c>
      <c r="I3970" s="662" t="e">
        <f aca="false">IF(A3970="","",+G3970-H3970)</f>
        <v>#REF!</v>
      </c>
      <c r="J3970" s="662" t="e">
        <f aca="false">IF(A3970="","",IF(#REF!="","",PMT((1+D3970)^(1/12)-1,(#REF!*12)-A3970+1,-E3970)))</f>
        <v>#REF!</v>
      </c>
    </row>
    <row r="3971" customFormat="false" ht="14.25" hidden="false" customHeight="false" outlineLevel="0" collapsed="false">
      <c r="A3971" s="660" t="e">
        <f aca="false">IF(A3970="","",IF(A3970=#REF!*12,"",+A3970+1))</f>
        <v>#REF!</v>
      </c>
      <c r="B3971" s="661" t="e">
        <f aca="false">IF(A3971="","",+B3970)</f>
        <v>#REF!</v>
      </c>
      <c r="C3971" s="661" t="e">
        <f aca="false">IF(A3971="","",IF(#REF!+'Plano Prestação Mensal Proposta'!A3971&gt;120,0,ROUND(IF(B3971&gt;0.045,(0.045*0.5),(0.5)*B3971),7)))</f>
        <v>#REF!</v>
      </c>
      <c r="D3971" s="661" t="e">
        <f aca="false">IF(A3971="","",+B3971-C3971)</f>
        <v>#REF!</v>
      </c>
      <c r="E3971" s="662" t="e">
        <f aca="false">IF(A3971="","",IF(F3970="","",+E3970-F3970))</f>
        <v>#REF!</v>
      </c>
      <c r="F3971" s="662" t="e">
        <f aca="false">IF(A3971="","",IF(J3971="","",+J3971-H3971))</f>
        <v>#REF!</v>
      </c>
      <c r="G3971" s="662" t="e">
        <f aca="false">IF(A3971="","",IF(E3971="","",ROUND(+E3971*((1+B3971)^(1/12)-1),2)))</f>
        <v>#REF!</v>
      </c>
      <c r="H3971" s="662" t="e">
        <f aca="false">IF(A3971="","",IF(E3971="","",ROUND(+E3971*((1+D3971)^(1/12)-1),2)))</f>
        <v>#REF!</v>
      </c>
      <c r="I3971" s="662" t="e">
        <f aca="false">IF(A3971="","",+G3971-H3971)</f>
        <v>#REF!</v>
      </c>
      <c r="J3971" s="662" t="e">
        <f aca="false">IF(A3971="","",IF(#REF!="","",PMT((1+D3971)^(1/12)-1,(#REF!*12)-A3971+1,-E3971)))</f>
        <v>#REF!</v>
      </c>
    </row>
    <row r="3972" customFormat="false" ht="14.25" hidden="false" customHeight="false" outlineLevel="0" collapsed="false">
      <c r="A3972" s="660" t="e">
        <f aca="false">IF(A3971="","",IF(A3971=#REF!*12,"",+A3971+1))</f>
        <v>#REF!</v>
      </c>
      <c r="B3972" s="661" t="e">
        <f aca="false">IF(A3972="","",+B3971)</f>
        <v>#REF!</v>
      </c>
      <c r="C3972" s="661" t="e">
        <f aca="false">IF(A3972="","",IF(#REF!+'Plano Prestação Mensal Proposta'!A3972&gt;120,0,ROUND(IF(B3972&gt;0.045,(0.045*0.5),(0.5)*B3972),7)))</f>
        <v>#REF!</v>
      </c>
      <c r="D3972" s="661" t="e">
        <f aca="false">IF(A3972="","",+B3972-C3972)</f>
        <v>#REF!</v>
      </c>
      <c r="E3972" s="662" t="e">
        <f aca="false">IF(A3972="","",IF(F3971="","",+E3971-F3971))</f>
        <v>#REF!</v>
      </c>
      <c r="F3972" s="662" t="e">
        <f aca="false">IF(A3972="","",IF(J3972="","",+J3972-H3972))</f>
        <v>#REF!</v>
      </c>
      <c r="G3972" s="662" t="e">
        <f aca="false">IF(A3972="","",IF(E3972="","",ROUND(+E3972*((1+B3972)^(1/12)-1),2)))</f>
        <v>#REF!</v>
      </c>
      <c r="H3972" s="662" t="e">
        <f aca="false">IF(A3972="","",IF(E3972="","",ROUND(+E3972*((1+D3972)^(1/12)-1),2)))</f>
        <v>#REF!</v>
      </c>
      <c r="I3972" s="662" t="e">
        <f aca="false">IF(A3972="","",+G3972-H3972)</f>
        <v>#REF!</v>
      </c>
      <c r="J3972" s="662" t="e">
        <f aca="false">IF(A3972="","",IF(#REF!="","",PMT((1+D3972)^(1/12)-1,(#REF!*12)-A3972+1,-E3972)))</f>
        <v>#REF!</v>
      </c>
    </row>
    <row r="3973" customFormat="false" ht="14.25" hidden="false" customHeight="false" outlineLevel="0" collapsed="false">
      <c r="A3973" s="660" t="e">
        <f aca="false">IF(A3972="","",IF(A3972=#REF!*12,"",+A3972+1))</f>
        <v>#REF!</v>
      </c>
      <c r="B3973" s="661" t="e">
        <f aca="false">IF(A3973="","",+B3972)</f>
        <v>#REF!</v>
      </c>
      <c r="C3973" s="661" t="e">
        <f aca="false">IF(A3973="","",IF(#REF!+'Plano Prestação Mensal Proposta'!A3973&gt;120,0,ROUND(IF(B3973&gt;0.045,(0.045*0.5),(0.5)*B3973),7)))</f>
        <v>#REF!</v>
      </c>
      <c r="D3973" s="661" t="e">
        <f aca="false">IF(A3973="","",+B3973-C3973)</f>
        <v>#REF!</v>
      </c>
      <c r="E3973" s="662" t="e">
        <f aca="false">IF(A3973="","",IF(F3972="","",+E3972-F3972))</f>
        <v>#REF!</v>
      </c>
      <c r="F3973" s="662" t="e">
        <f aca="false">IF(A3973="","",IF(J3973="","",+J3973-H3973))</f>
        <v>#REF!</v>
      </c>
      <c r="G3973" s="662" t="e">
        <f aca="false">IF(A3973="","",IF(E3973="","",ROUND(+E3973*((1+B3973)^(1/12)-1),2)))</f>
        <v>#REF!</v>
      </c>
      <c r="H3973" s="662" t="e">
        <f aca="false">IF(A3973="","",IF(E3973="","",ROUND(+E3973*((1+D3973)^(1/12)-1),2)))</f>
        <v>#REF!</v>
      </c>
      <c r="I3973" s="662" t="e">
        <f aca="false">IF(A3973="","",+G3973-H3973)</f>
        <v>#REF!</v>
      </c>
      <c r="J3973" s="662" t="e">
        <f aca="false">IF(A3973="","",IF(#REF!="","",PMT((1+D3973)^(1/12)-1,(#REF!*12)-A3973+1,-E3973)))</f>
        <v>#REF!</v>
      </c>
    </row>
    <row r="3974" customFormat="false" ht="14.25" hidden="false" customHeight="false" outlineLevel="0" collapsed="false">
      <c r="A3974" s="660" t="e">
        <f aca="false">IF(A3973="","",IF(A3973=#REF!*12,"",+A3973+1))</f>
        <v>#REF!</v>
      </c>
      <c r="B3974" s="661" t="e">
        <f aca="false">IF(A3974="","",+B3973)</f>
        <v>#REF!</v>
      </c>
      <c r="C3974" s="661" t="e">
        <f aca="false">IF(A3974="","",IF(#REF!+'Plano Prestação Mensal Proposta'!A3974&gt;120,0,ROUND(IF(B3974&gt;0.045,(0.045*0.5),(0.5)*B3974),7)))</f>
        <v>#REF!</v>
      </c>
      <c r="D3974" s="661" t="e">
        <f aca="false">IF(A3974="","",+B3974-C3974)</f>
        <v>#REF!</v>
      </c>
      <c r="E3974" s="662" t="e">
        <f aca="false">IF(A3974="","",IF(F3973="","",+E3973-F3973))</f>
        <v>#REF!</v>
      </c>
      <c r="F3974" s="662" t="e">
        <f aca="false">IF(A3974="","",IF(J3974="","",+J3974-H3974))</f>
        <v>#REF!</v>
      </c>
      <c r="G3974" s="662" t="e">
        <f aca="false">IF(A3974="","",IF(E3974="","",ROUND(+E3974*((1+B3974)^(1/12)-1),2)))</f>
        <v>#REF!</v>
      </c>
      <c r="H3974" s="662" t="e">
        <f aca="false">IF(A3974="","",IF(E3974="","",ROUND(+E3974*((1+D3974)^(1/12)-1),2)))</f>
        <v>#REF!</v>
      </c>
      <c r="I3974" s="662" t="e">
        <f aca="false">IF(A3974="","",+G3974-H3974)</f>
        <v>#REF!</v>
      </c>
      <c r="J3974" s="662" t="e">
        <f aca="false">IF(A3974="","",IF(#REF!="","",PMT((1+D3974)^(1/12)-1,(#REF!*12)-A3974+1,-E3974)))</f>
        <v>#REF!</v>
      </c>
    </row>
    <row r="3975" customFormat="false" ht="14.25" hidden="false" customHeight="false" outlineLevel="0" collapsed="false">
      <c r="A3975" s="660" t="e">
        <f aca="false">IF(A3974="","",IF(A3974=#REF!*12,"",+A3974+1))</f>
        <v>#REF!</v>
      </c>
      <c r="B3975" s="661" t="e">
        <f aca="false">IF(A3975="","",+B3974)</f>
        <v>#REF!</v>
      </c>
      <c r="C3975" s="661" t="e">
        <f aca="false">IF(A3975="","",IF(#REF!+'Plano Prestação Mensal Proposta'!A3975&gt;120,0,ROUND(IF(B3975&gt;0.045,(0.045*0.5),(0.5)*B3975),7)))</f>
        <v>#REF!</v>
      </c>
      <c r="D3975" s="661" t="e">
        <f aca="false">IF(A3975="","",+B3975-C3975)</f>
        <v>#REF!</v>
      </c>
      <c r="E3975" s="662" t="e">
        <f aca="false">IF(A3975="","",IF(F3974="","",+E3974-F3974))</f>
        <v>#REF!</v>
      </c>
      <c r="F3975" s="662" t="e">
        <f aca="false">IF(A3975="","",IF(J3975="","",+J3975-H3975))</f>
        <v>#REF!</v>
      </c>
      <c r="G3975" s="662" t="e">
        <f aca="false">IF(A3975="","",IF(E3975="","",ROUND(+E3975*((1+B3975)^(1/12)-1),2)))</f>
        <v>#REF!</v>
      </c>
      <c r="H3975" s="662" t="e">
        <f aca="false">IF(A3975="","",IF(E3975="","",ROUND(+E3975*((1+D3975)^(1/12)-1),2)))</f>
        <v>#REF!</v>
      </c>
      <c r="I3975" s="662" t="e">
        <f aca="false">IF(A3975="","",+G3975-H3975)</f>
        <v>#REF!</v>
      </c>
      <c r="J3975" s="662" t="e">
        <f aca="false">IF(A3975="","",IF(#REF!="","",PMT((1+D3975)^(1/12)-1,(#REF!*12)-A3975+1,-E3975)))</f>
        <v>#REF!</v>
      </c>
    </row>
    <row r="3976" customFormat="false" ht="14.25" hidden="false" customHeight="false" outlineLevel="0" collapsed="false">
      <c r="A3976" s="660" t="e">
        <f aca="false">IF(A3975="","",IF(A3975=#REF!*12,"",+A3975+1))</f>
        <v>#REF!</v>
      </c>
      <c r="B3976" s="661" t="e">
        <f aca="false">IF(A3976="","",+B3975)</f>
        <v>#REF!</v>
      </c>
      <c r="C3976" s="661" t="e">
        <f aca="false">IF(A3976="","",IF(#REF!+'Plano Prestação Mensal Proposta'!A3976&gt;120,0,ROUND(IF(B3976&gt;0.045,(0.045*0.5),(0.5)*B3976),7)))</f>
        <v>#REF!</v>
      </c>
      <c r="D3976" s="661" t="e">
        <f aca="false">IF(A3976="","",+B3976-C3976)</f>
        <v>#REF!</v>
      </c>
      <c r="E3976" s="662" t="e">
        <f aca="false">IF(A3976="","",IF(F3975="","",+E3975-F3975))</f>
        <v>#REF!</v>
      </c>
      <c r="F3976" s="662" t="e">
        <f aca="false">IF(A3976="","",IF(J3976="","",+J3976-H3976))</f>
        <v>#REF!</v>
      </c>
      <c r="G3976" s="662" t="e">
        <f aca="false">IF(A3976="","",IF(E3976="","",ROUND(+E3976*((1+B3976)^(1/12)-1),2)))</f>
        <v>#REF!</v>
      </c>
      <c r="H3976" s="662" t="e">
        <f aca="false">IF(A3976="","",IF(E3976="","",ROUND(+E3976*((1+D3976)^(1/12)-1),2)))</f>
        <v>#REF!</v>
      </c>
      <c r="I3976" s="662" t="e">
        <f aca="false">IF(A3976="","",+G3976-H3976)</f>
        <v>#REF!</v>
      </c>
      <c r="J3976" s="662" t="e">
        <f aca="false">IF(A3976="","",IF(#REF!="","",PMT((1+D3976)^(1/12)-1,(#REF!*12)-A3976+1,-E3976)))</f>
        <v>#REF!</v>
      </c>
    </row>
    <row r="3977" customFormat="false" ht="14.25" hidden="false" customHeight="false" outlineLevel="0" collapsed="false">
      <c r="A3977" s="660" t="e">
        <f aca="false">IF(A3976="","",IF(A3976=#REF!*12,"",+A3976+1))</f>
        <v>#REF!</v>
      </c>
      <c r="B3977" s="661" t="e">
        <f aca="false">IF(A3977="","",+B3976)</f>
        <v>#REF!</v>
      </c>
      <c r="C3977" s="661" t="e">
        <f aca="false">IF(A3977="","",IF(#REF!+'Plano Prestação Mensal Proposta'!A3977&gt;120,0,ROUND(IF(B3977&gt;0.045,(0.045*0.5),(0.5)*B3977),7)))</f>
        <v>#REF!</v>
      </c>
      <c r="D3977" s="661" t="e">
        <f aca="false">IF(A3977="","",+B3977-C3977)</f>
        <v>#REF!</v>
      </c>
      <c r="E3977" s="662" t="e">
        <f aca="false">IF(A3977="","",IF(F3976="","",+E3976-F3976))</f>
        <v>#REF!</v>
      </c>
      <c r="F3977" s="662" t="e">
        <f aca="false">IF(A3977="","",IF(J3977="","",+J3977-H3977))</f>
        <v>#REF!</v>
      </c>
      <c r="G3977" s="662" t="e">
        <f aca="false">IF(A3977="","",IF(E3977="","",ROUND(+E3977*((1+B3977)^(1/12)-1),2)))</f>
        <v>#REF!</v>
      </c>
      <c r="H3977" s="662" t="e">
        <f aca="false">IF(A3977="","",IF(E3977="","",ROUND(+E3977*((1+D3977)^(1/12)-1),2)))</f>
        <v>#REF!</v>
      </c>
      <c r="I3977" s="662" t="e">
        <f aca="false">IF(A3977="","",+G3977-H3977)</f>
        <v>#REF!</v>
      </c>
      <c r="J3977" s="662" t="e">
        <f aca="false">IF(A3977="","",IF(#REF!="","",PMT((1+D3977)^(1/12)-1,(#REF!*12)-A3977+1,-E3977)))</f>
        <v>#REF!</v>
      </c>
    </row>
    <row r="3978" customFormat="false" ht="14.25" hidden="false" customHeight="false" outlineLevel="0" collapsed="false">
      <c r="A3978" s="660" t="e">
        <f aca="false">IF(A3977="","",IF(A3977=#REF!*12,"",+A3977+1))</f>
        <v>#REF!</v>
      </c>
      <c r="B3978" s="661" t="e">
        <f aca="false">IF(A3978="","",+B3977)</f>
        <v>#REF!</v>
      </c>
      <c r="C3978" s="661" t="e">
        <f aca="false">IF(A3978="","",IF(#REF!+'Plano Prestação Mensal Proposta'!A3978&gt;120,0,ROUND(IF(B3978&gt;0.045,(0.045*0.5),(0.5)*B3978),7)))</f>
        <v>#REF!</v>
      </c>
      <c r="D3978" s="661" t="e">
        <f aca="false">IF(A3978="","",+B3978-C3978)</f>
        <v>#REF!</v>
      </c>
      <c r="E3978" s="662" t="e">
        <f aca="false">IF(A3978="","",IF(F3977="","",+E3977-F3977))</f>
        <v>#REF!</v>
      </c>
      <c r="F3978" s="662" t="e">
        <f aca="false">IF(A3978="","",IF(J3978="","",+J3978-H3978))</f>
        <v>#REF!</v>
      </c>
      <c r="G3978" s="662" t="e">
        <f aca="false">IF(A3978="","",IF(E3978="","",ROUND(+E3978*((1+B3978)^(1/12)-1),2)))</f>
        <v>#REF!</v>
      </c>
      <c r="H3978" s="662" t="e">
        <f aca="false">IF(A3978="","",IF(E3978="","",ROUND(+E3978*((1+D3978)^(1/12)-1),2)))</f>
        <v>#REF!</v>
      </c>
      <c r="I3978" s="662" t="e">
        <f aca="false">IF(A3978="","",+G3978-H3978)</f>
        <v>#REF!</v>
      </c>
      <c r="J3978" s="662" t="e">
        <f aca="false">IF(A3978="","",IF(#REF!="","",PMT((1+D3978)^(1/12)-1,(#REF!*12)-A3978+1,-E3978)))</f>
        <v>#REF!</v>
      </c>
    </row>
    <row r="3979" customFormat="false" ht="14.25" hidden="false" customHeight="false" outlineLevel="0" collapsed="false">
      <c r="A3979" s="660" t="e">
        <f aca="false">IF(A3978="","",IF(A3978=#REF!*12,"",+A3978+1))</f>
        <v>#REF!</v>
      </c>
      <c r="B3979" s="661" t="e">
        <f aca="false">IF(A3979="","",+B3978)</f>
        <v>#REF!</v>
      </c>
      <c r="C3979" s="661" t="e">
        <f aca="false">IF(A3979="","",IF(#REF!+'Plano Prestação Mensal Proposta'!A3979&gt;120,0,ROUND(IF(B3979&gt;0.045,(0.045*0.5),(0.5)*B3979),7)))</f>
        <v>#REF!</v>
      </c>
      <c r="D3979" s="661" t="e">
        <f aca="false">IF(A3979="","",+B3979-C3979)</f>
        <v>#REF!</v>
      </c>
      <c r="E3979" s="662" t="e">
        <f aca="false">IF(A3979="","",IF(F3978="","",+E3978-F3978))</f>
        <v>#REF!</v>
      </c>
      <c r="F3979" s="662" t="e">
        <f aca="false">IF(A3979="","",IF(J3979="","",+J3979-H3979))</f>
        <v>#REF!</v>
      </c>
      <c r="G3979" s="662" t="e">
        <f aca="false">IF(A3979="","",IF(E3979="","",ROUND(+E3979*((1+B3979)^(1/12)-1),2)))</f>
        <v>#REF!</v>
      </c>
      <c r="H3979" s="662" t="e">
        <f aca="false">IF(A3979="","",IF(E3979="","",ROUND(+E3979*((1+D3979)^(1/12)-1),2)))</f>
        <v>#REF!</v>
      </c>
      <c r="I3979" s="662" t="e">
        <f aca="false">IF(A3979="","",+G3979-H3979)</f>
        <v>#REF!</v>
      </c>
      <c r="J3979" s="662" t="e">
        <f aca="false">IF(A3979="","",IF(#REF!="","",PMT((1+D3979)^(1/12)-1,(#REF!*12)-A3979+1,-E3979)))</f>
        <v>#REF!</v>
      </c>
    </row>
    <row r="3980" customFormat="false" ht="14.25" hidden="false" customHeight="false" outlineLevel="0" collapsed="false">
      <c r="A3980" s="660" t="e">
        <f aca="false">IF(A3979="","",IF(A3979=#REF!*12,"",+A3979+1))</f>
        <v>#REF!</v>
      </c>
      <c r="B3980" s="661" t="e">
        <f aca="false">IF(A3980="","",+B3979)</f>
        <v>#REF!</v>
      </c>
      <c r="C3980" s="661" t="e">
        <f aca="false">IF(A3980="","",IF(#REF!+'Plano Prestação Mensal Proposta'!A3980&gt;120,0,ROUND(IF(B3980&gt;0.045,(0.045*0.5),(0.5)*B3980),7)))</f>
        <v>#REF!</v>
      </c>
      <c r="D3980" s="661" t="e">
        <f aca="false">IF(A3980="","",+B3980-C3980)</f>
        <v>#REF!</v>
      </c>
      <c r="E3980" s="662" t="e">
        <f aca="false">IF(A3980="","",IF(F3979="","",+E3979-F3979))</f>
        <v>#REF!</v>
      </c>
      <c r="F3980" s="662" t="e">
        <f aca="false">IF(A3980="","",IF(J3980="","",+J3980-H3980))</f>
        <v>#REF!</v>
      </c>
      <c r="G3980" s="662" t="e">
        <f aca="false">IF(A3980="","",IF(E3980="","",ROUND(+E3980*((1+B3980)^(1/12)-1),2)))</f>
        <v>#REF!</v>
      </c>
      <c r="H3980" s="662" t="e">
        <f aca="false">IF(A3980="","",IF(E3980="","",ROUND(+E3980*((1+D3980)^(1/12)-1),2)))</f>
        <v>#REF!</v>
      </c>
      <c r="I3980" s="662" t="e">
        <f aca="false">IF(A3980="","",+G3980-H3980)</f>
        <v>#REF!</v>
      </c>
      <c r="J3980" s="662" t="e">
        <f aca="false">IF(A3980="","",IF(#REF!="","",PMT((1+D3980)^(1/12)-1,(#REF!*12)-A3980+1,-E3980)))</f>
        <v>#REF!</v>
      </c>
    </row>
    <row r="3981" customFormat="false" ht="14.25" hidden="false" customHeight="false" outlineLevel="0" collapsed="false">
      <c r="A3981" s="660" t="e">
        <f aca="false">IF(A3980="","",IF(A3980=#REF!*12,"",+A3980+1))</f>
        <v>#REF!</v>
      </c>
      <c r="B3981" s="661" t="e">
        <f aca="false">IF(A3981="","",+B3980)</f>
        <v>#REF!</v>
      </c>
      <c r="C3981" s="661" t="e">
        <f aca="false">IF(A3981="","",IF(#REF!+'Plano Prestação Mensal Proposta'!A3981&gt;120,0,ROUND(IF(B3981&gt;0.045,(0.045*0.5),(0.5)*B3981),7)))</f>
        <v>#REF!</v>
      </c>
      <c r="D3981" s="661" t="e">
        <f aca="false">IF(A3981="","",+B3981-C3981)</f>
        <v>#REF!</v>
      </c>
      <c r="E3981" s="662" t="e">
        <f aca="false">IF(A3981="","",IF(F3980="","",+E3980-F3980))</f>
        <v>#REF!</v>
      </c>
      <c r="F3981" s="662" t="e">
        <f aca="false">IF(A3981="","",IF(J3981="","",+J3981-H3981))</f>
        <v>#REF!</v>
      </c>
      <c r="G3981" s="662" t="e">
        <f aca="false">IF(A3981="","",IF(E3981="","",ROUND(+E3981*((1+B3981)^(1/12)-1),2)))</f>
        <v>#REF!</v>
      </c>
      <c r="H3981" s="662" t="e">
        <f aca="false">IF(A3981="","",IF(E3981="","",ROUND(+E3981*((1+D3981)^(1/12)-1),2)))</f>
        <v>#REF!</v>
      </c>
      <c r="I3981" s="662" t="e">
        <f aca="false">IF(A3981="","",+G3981-H3981)</f>
        <v>#REF!</v>
      </c>
      <c r="J3981" s="662" t="e">
        <f aca="false">IF(A3981="","",IF(#REF!="","",PMT((1+D3981)^(1/12)-1,(#REF!*12)-A3981+1,-E3981)))</f>
        <v>#REF!</v>
      </c>
    </row>
    <row r="3982" customFormat="false" ht="14.25" hidden="false" customHeight="false" outlineLevel="0" collapsed="false">
      <c r="A3982" s="660" t="e">
        <f aca="false">IF(A3981="","",IF(A3981=#REF!*12,"",+A3981+1))</f>
        <v>#REF!</v>
      </c>
      <c r="B3982" s="661" t="e">
        <f aca="false">IF(A3982="","",+B3981)</f>
        <v>#REF!</v>
      </c>
      <c r="C3982" s="661" t="e">
        <f aca="false">IF(A3982="","",IF(#REF!+'Plano Prestação Mensal Proposta'!A3982&gt;120,0,ROUND(IF(B3982&gt;0.045,(0.045*0.5),(0.5)*B3982),7)))</f>
        <v>#REF!</v>
      </c>
      <c r="D3982" s="661" t="e">
        <f aca="false">IF(A3982="","",+B3982-C3982)</f>
        <v>#REF!</v>
      </c>
      <c r="E3982" s="662" t="e">
        <f aca="false">IF(A3982="","",IF(F3981="","",+E3981-F3981))</f>
        <v>#REF!</v>
      </c>
      <c r="F3982" s="662" t="e">
        <f aca="false">IF(A3982="","",IF(J3982="","",+J3982-H3982))</f>
        <v>#REF!</v>
      </c>
      <c r="G3982" s="662" t="e">
        <f aca="false">IF(A3982="","",IF(E3982="","",ROUND(+E3982*((1+B3982)^(1/12)-1),2)))</f>
        <v>#REF!</v>
      </c>
      <c r="H3982" s="662" t="e">
        <f aca="false">IF(A3982="","",IF(E3982="","",ROUND(+E3982*((1+D3982)^(1/12)-1),2)))</f>
        <v>#REF!</v>
      </c>
      <c r="I3982" s="662" t="e">
        <f aca="false">IF(A3982="","",+G3982-H3982)</f>
        <v>#REF!</v>
      </c>
      <c r="J3982" s="662" t="e">
        <f aca="false">IF(A3982="","",IF(#REF!="","",PMT((1+D3982)^(1/12)-1,(#REF!*12)-A3982+1,-E3982)))</f>
        <v>#REF!</v>
      </c>
    </row>
    <row r="3983" customFormat="false" ht="14.25" hidden="false" customHeight="false" outlineLevel="0" collapsed="false">
      <c r="A3983" s="660" t="e">
        <f aca="false">IF(A3982="","",IF(A3982=#REF!*12,"",+A3982+1))</f>
        <v>#REF!</v>
      </c>
      <c r="B3983" s="661" t="e">
        <f aca="false">IF(A3983="","",+B3982)</f>
        <v>#REF!</v>
      </c>
      <c r="C3983" s="661" t="e">
        <f aca="false">IF(A3983="","",IF(#REF!+'Plano Prestação Mensal Proposta'!A3983&gt;120,0,ROUND(IF(B3983&gt;0.045,(0.045*0.5),(0.5)*B3983),7)))</f>
        <v>#REF!</v>
      </c>
      <c r="D3983" s="661" t="e">
        <f aca="false">IF(A3983="","",+B3983-C3983)</f>
        <v>#REF!</v>
      </c>
      <c r="E3983" s="662" t="e">
        <f aca="false">IF(A3983="","",IF(F3982="","",+E3982-F3982))</f>
        <v>#REF!</v>
      </c>
      <c r="F3983" s="662" t="e">
        <f aca="false">IF(A3983="","",IF(J3983="","",+J3983-H3983))</f>
        <v>#REF!</v>
      </c>
      <c r="G3983" s="662" t="e">
        <f aca="false">IF(A3983="","",IF(E3983="","",ROUND(+E3983*((1+B3983)^(1/12)-1),2)))</f>
        <v>#REF!</v>
      </c>
      <c r="H3983" s="662" t="e">
        <f aca="false">IF(A3983="","",IF(E3983="","",ROUND(+E3983*((1+D3983)^(1/12)-1),2)))</f>
        <v>#REF!</v>
      </c>
      <c r="I3983" s="662" t="e">
        <f aca="false">IF(A3983="","",+G3983-H3983)</f>
        <v>#REF!</v>
      </c>
      <c r="J3983" s="662" t="e">
        <f aca="false">IF(A3983="","",IF(#REF!="","",PMT((1+D3983)^(1/12)-1,(#REF!*12)-A3983+1,-E3983)))</f>
        <v>#REF!</v>
      </c>
    </row>
    <row r="3984" customFormat="false" ht="14.25" hidden="false" customHeight="false" outlineLevel="0" collapsed="false">
      <c r="A3984" s="660" t="e">
        <f aca="false">IF(A3983="","",IF(A3983=#REF!*12,"",+A3983+1))</f>
        <v>#REF!</v>
      </c>
      <c r="B3984" s="661" t="e">
        <f aca="false">IF(A3984="","",+B3983)</f>
        <v>#REF!</v>
      </c>
      <c r="C3984" s="661" t="e">
        <f aca="false">IF(A3984="","",IF(#REF!+'Plano Prestação Mensal Proposta'!A3984&gt;120,0,ROUND(IF(B3984&gt;0.045,(0.045*0.5),(0.5)*B3984),7)))</f>
        <v>#REF!</v>
      </c>
      <c r="D3984" s="661" t="e">
        <f aca="false">IF(A3984="","",+B3984-C3984)</f>
        <v>#REF!</v>
      </c>
      <c r="E3984" s="662" t="e">
        <f aca="false">IF(A3984="","",IF(F3983="","",+E3983-F3983))</f>
        <v>#REF!</v>
      </c>
      <c r="F3984" s="662" t="e">
        <f aca="false">IF(A3984="","",IF(J3984="","",+J3984-H3984))</f>
        <v>#REF!</v>
      </c>
      <c r="G3984" s="662" t="e">
        <f aca="false">IF(A3984="","",IF(E3984="","",ROUND(+E3984*((1+B3984)^(1/12)-1),2)))</f>
        <v>#REF!</v>
      </c>
      <c r="H3984" s="662" t="e">
        <f aca="false">IF(A3984="","",IF(E3984="","",ROUND(+E3984*((1+D3984)^(1/12)-1),2)))</f>
        <v>#REF!</v>
      </c>
      <c r="I3984" s="662" t="e">
        <f aca="false">IF(A3984="","",+G3984-H3984)</f>
        <v>#REF!</v>
      </c>
      <c r="J3984" s="662" t="e">
        <f aca="false">IF(A3984="","",IF(#REF!="","",PMT((1+D3984)^(1/12)-1,(#REF!*12)-A3984+1,-E3984)))</f>
        <v>#REF!</v>
      </c>
    </row>
    <row r="3985" customFormat="false" ht="14.25" hidden="false" customHeight="false" outlineLevel="0" collapsed="false">
      <c r="A3985" s="660" t="e">
        <f aca="false">IF(A3984="","",IF(A3984=#REF!*12,"",+A3984+1))</f>
        <v>#REF!</v>
      </c>
      <c r="B3985" s="661" t="e">
        <f aca="false">IF(A3985="","",+B3984)</f>
        <v>#REF!</v>
      </c>
      <c r="C3985" s="661" t="e">
        <f aca="false">IF(A3985="","",IF(#REF!+'Plano Prestação Mensal Proposta'!A3985&gt;120,0,ROUND(IF(B3985&gt;0.045,(0.045*0.5),(0.5)*B3985),7)))</f>
        <v>#REF!</v>
      </c>
      <c r="D3985" s="661" t="e">
        <f aca="false">IF(A3985="","",+B3985-C3985)</f>
        <v>#REF!</v>
      </c>
      <c r="E3985" s="662" t="e">
        <f aca="false">IF(A3985="","",IF(F3984="","",+E3984-F3984))</f>
        <v>#REF!</v>
      </c>
      <c r="F3985" s="662" t="e">
        <f aca="false">IF(A3985="","",IF(J3985="","",+J3985-H3985))</f>
        <v>#REF!</v>
      </c>
      <c r="G3985" s="662" t="e">
        <f aca="false">IF(A3985="","",IF(E3985="","",ROUND(+E3985*((1+B3985)^(1/12)-1),2)))</f>
        <v>#REF!</v>
      </c>
      <c r="H3985" s="662" t="e">
        <f aca="false">IF(A3985="","",IF(E3985="","",ROUND(+E3985*((1+D3985)^(1/12)-1),2)))</f>
        <v>#REF!</v>
      </c>
      <c r="I3985" s="662" t="e">
        <f aca="false">IF(A3985="","",+G3985-H3985)</f>
        <v>#REF!</v>
      </c>
      <c r="J3985" s="662" t="e">
        <f aca="false">IF(A3985="","",IF(#REF!="","",PMT((1+D3985)^(1/12)-1,(#REF!*12)-A3985+1,-E3985)))</f>
        <v>#REF!</v>
      </c>
    </row>
    <row r="3986" customFormat="false" ht="14.25" hidden="false" customHeight="false" outlineLevel="0" collapsed="false">
      <c r="A3986" s="660" t="e">
        <f aca="false">IF(A3985="","",IF(A3985=#REF!*12,"",+A3985+1))</f>
        <v>#REF!</v>
      </c>
      <c r="B3986" s="661" t="e">
        <f aca="false">IF(A3986="","",+B3985)</f>
        <v>#REF!</v>
      </c>
      <c r="C3986" s="661" t="e">
        <f aca="false">IF(A3986="","",IF(#REF!+'Plano Prestação Mensal Proposta'!A3986&gt;120,0,ROUND(IF(B3986&gt;0.045,(0.045*0.5),(0.5)*B3986),7)))</f>
        <v>#REF!</v>
      </c>
      <c r="D3986" s="661" t="e">
        <f aca="false">IF(A3986="","",+B3986-C3986)</f>
        <v>#REF!</v>
      </c>
      <c r="E3986" s="662" t="e">
        <f aca="false">IF(A3986="","",IF(F3985="","",+E3985-F3985))</f>
        <v>#REF!</v>
      </c>
      <c r="F3986" s="662" t="e">
        <f aca="false">IF(A3986="","",IF(J3986="","",+J3986-H3986))</f>
        <v>#REF!</v>
      </c>
      <c r="G3986" s="662" t="e">
        <f aca="false">IF(A3986="","",IF(E3986="","",ROUND(+E3986*((1+B3986)^(1/12)-1),2)))</f>
        <v>#REF!</v>
      </c>
      <c r="H3986" s="662" t="e">
        <f aca="false">IF(A3986="","",IF(E3986="","",ROUND(+E3986*((1+D3986)^(1/12)-1),2)))</f>
        <v>#REF!</v>
      </c>
      <c r="I3986" s="662" t="e">
        <f aca="false">IF(A3986="","",+G3986-H3986)</f>
        <v>#REF!</v>
      </c>
      <c r="J3986" s="662" t="e">
        <f aca="false">IF(A3986="","",IF(#REF!="","",PMT((1+D3986)^(1/12)-1,(#REF!*12)-A3986+1,-E3986)))</f>
        <v>#REF!</v>
      </c>
    </row>
    <row r="3987" customFormat="false" ht="14.25" hidden="false" customHeight="false" outlineLevel="0" collapsed="false">
      <c r="A3987" s="660" t="e">
        <f aca="false">IF(A3986="","",IF(A3986=#REF!*12,"",+A3986+1))</f>
        <v>#REF!</v>
      </c>
      <c r="B3987" s="661" t="e">
        <f aca="false">IF(A3987="","",+B3986)</f>
        <v>#REF!</v>
      </c>
      <c r="C3987" s="661" t="e">
        <f aca="false">IF(A3987="","",IF(#REF!+'Plano Prestação Mensal Proposta'!A3987&gt;120,0,ROUND(IF(B3987&gt;0.045,(0.045*0.5),(0.5)*B3987),7)))</f>
        <v>#REF!</v>
      </c>
      <c r="D3987" s="661" t="e">
        <f aca="false">IF(A3987="","",+B3987-C3987)</f>
        <v>#REF!</v>
      </c>
      <c r="E3987" s="662" t="e">
        <f aca="false">IF(A3987="","",IF(F3986="","",+E3986-F3986))</f>
        <v>#REF!</v>
      </c>
      <c r="F3987" s="662" t="e">
        <f aca="false">IF(A3987="","",IF(J3987="","",+J3987-H3987))</f>
        <v>#REF!</v>
      </c>
      <c r="G3987" s="662" t="e">
        <f aca="false">IF(A3987="","",IF(E3987="","",ROUND(+E3987*((1+B3987)^(1/12)-1),2)))</f>
        <v>#REF!</v>
      </c>
      <c r="H3987" s="662" t="e">
        <f aca="false">IF(A3987="","",IF(E3987="","",ROUND(+E3987*((1+D3987)^(1/12)-1),2)))</f>
        <v>#REF!</v>
      </c>
      <c r="I3987" s="662" t="e">
        <f aca="false">IF(A3987="","",+G3987-H3987)</f>
        <v>#REF!</v>
      </c>
      <c r="J3987" s="662" t="e">
        <f aca="false">IF(A3987="","",IF(#REF!="","",PMT((1+D3987)^(1/12)-1,(#REF!*12)-A3987+1,-E3987)))</f>
        <v>#REF!</v>
      </c>
    </row>
    <row r="3988" customFormat="false" ht="14.25" hidden="false" customHeight="false" outlineLevel="0" collapsed="false">
      <c r="A3988" s="660" t="e">
        <f aca="false">IF(A3987="","",IF(A3987=#REF!*12,"",+A3987+1))</f>
        <v>#REF!</v>
      </c>
      <c r="B3988" s="661" t="e">
        <f aca="false">IF(A3988="","",+B3987)</f>
        <v>#REF!</v>
      </c>
      <c r="C3988" s="661" t="e">
        <f aca="false">IF(A3988="","",IF(#REF!+'Plano Prestação Mensal Proposta'!A3988&gt;120,0,ROUND(IF(B3988&gt;0.045,(0.045*0.5),(0.5)*B3988),7)))</f>
        <v>#REF!</v>
      </c>
      <c r="D3988" s="661" t="e">
        <f aca="false">IF(A3988="","",+B3988-C3988)</f>
        <v>#REF!</v>
      </c>
      <c r="E3988" s="662" t="e">
        <f aca="false">IF(A3988="","",IF(F3987="","",+E3987-F3987))</f>
        <v>#REF!</v>
      </c>
      <c r="F3988" s="662" t="e">
        <f aca="false">IF(A3988="","",IF(J3988="","",+J3988-H3988))</f>
        <v>#REF!</v>
      </c>
      <c r="G3988" s="662" t="e">
        <f aca="false">IF(A3988="","",IF(E3988="","",ROUND(+E3988*((1+B3988)^(1/12)-1),2)))</f>
        <v>#REF!</v>
      </c>
      <c r="H3988" s="662" t="e">
        <f aca="false">IF(A3988="","",IF(E3988="","",ROUND(+E3988*((1+D3988)^(1/12)-1),2)))</f>
        <v>#REF!</v>
      </c>
      <c r="I3988" s="662" t="e">
        <f aca="false">IF(A3988="","",+G3988-H3988)</f>
        <v>#REF!</v>
      </c>
      <c r="J3988" s="662" t="e">
        <f aca="false">IF(A3988="","",IF(#REF!="","",PMT((1+D3988)^(1/12)-1,(#REF!*12)-A3988+1,-E3988)))</f>
        <v>#REF!</v>
      </c>
    </row>
    <row r="3989" customFormat="false" ht="14.25" hidden="false" customHeight="false" outlineLevel="0" collapsed="false">
      <c r="A3989" s="660" t="e">
        <f aca="false">IF(A3988="","",IF(A3988=#REF!*12,"",+A3988+1))</f>
        <v>#REF!</v>
      </c>
      <c r="B3989" s="661" t="e">
        <f aca="false">IF(A3989="","",+B3988)</f>
        <v>#REF!</v>
      </c>
      <c r="C3989" s="661" t="e">
        <f aca="false">IF(A3989="","",IF(#REF!+'Plano Prestação Mensal Proposta'!A3989&gt;120,0,ROUND(IF(B3989&gt;0.045,(0.045*0.5),(0.5)*B3989),7)))</f>
        <v>#REF!</v>
      </c>
      <c r="D3989" s="661" t="e">
        <f aca="false">IF(A3989="","",+B3989-C3989)</f>
        <v>#REF!</v>
      </c>
      <c r="E3989" s="662" t="e">
        <f aca="false">IF(A3989="","",IF(F3988="","",+E3988-F3988))</f>
        <v>#REF!</v>
      </c>
      <c r="F3989" s="662" t="e">
        <f aca="false">IF(A3989="","",IF(J3989="","",+J3989-H3989))</f>
        <v>#REF!</v>
      </c>
      <c r="G3989" s="662" t="e">
        <f aca="false">IF(A3989="","",IF(E3989="","",ROUND(+E3989*((1+B3989)^(1/12)-1),2)))</f>
        <v>#REF!</v>
      </c>
      <c r="H3989" s="662" t="e">
        <f aca="false">IF(A3989="","",IF(E3989="","",ROUND(+E3989*((1+D3989)^(1/12)-1),2)))</f>
        <v>#REF!</v>
      </c>
      <c r="I3989" s="662" t="e">
        <f aca="false">IF(A3989="","",+G3989-H3989)</f>
        <v>#REF!</v>
      </c>
      <c r="J3989" s="662" t="e">
        <f aca="false">IF(A3989="","",IF(#REF!="","",PMT((1+D3989)^(1/12)-1,(#REF!*12)-A3989+1,-E3989)))</f>
        <v>#REF!</v>
      </c>
    </row>
    <row r="3990" customFormat="false" ht="14.25" hidden="false" customHeight="false" outlineLevel="0" collapsed="false">
      <c r="A3990" s="660" t="e">
        <f aca="false">IF(A3989="","",IF(A3989=#REF!*12,"",+A3989+1))</f>
        <v>#REF!</v>
      </c>
      <c r="B3990" s="661" t="e">
        <f aca="false">IF(A3990="","",+B3989)</f>
        <v>#REF!</v>
      </c>
      <c r="C3990" s="661" t="e">
        <f aca="false">IF(A3990="","",IF(#REF!+'Plano Prestação Mensal Proposta'!A3990&gt;120,0,ROUND(IF(B3990&gt;0.045,(0.045*0.5),(0.5)*B3990),7)))</f>
        <v>#REF!</v>
      </c>
      <c r="D3990" s="661" t="e">
        <f aca="false">IF(A3990="","",+B3990-C3990)</f>
        <v>#REF!</v>
      </c>
      <c r="E3990" s="662" t="e">
        <f aca="false">IF(A3990="","",IF(F3989="","",+E3989-F3989))</f>
        <v>#REF!</v>
      </c>
      <c r="F3990" s="662" t="e">
        <f aca="false">IF(A3990="","",IF(J3990="","",+J3990-H3990))</f>
        <v>#REF!</v>
      </c>
      <c r="G3990" s="662" t="e">
        <f aca="false">IF(A3990="","",IF(E3990="","",ROUND(+E3990*((1+B3990)^(1/12)-1),2)))</f>
        <v>#REF!</v>
      </c>
      <c r="H3990" s="662" t="e">
        <f aca="false">IF(A3990="","",IF(E3990="","",ROUND(+E3990*((1+D3990)^(1/12)-1),2)))</f>
        <v>#REF!</v>
      </c>
      <c r="I3990" s="662" t="e">
        <f aca="false">IF(A3990="","",+G3990-H3990)</f>
        <v>#REF!</v>
      </c>
      <c r="J3990" s="662" t="e">
        <f aca="false">IF(A3990="","",IF(#REF!="","",PMT((1+D3990)^(1/12)-1,(#REF!*12)-A3990+1,-E3990)))</f>
        <v>#REF!</v>
      </c>
    </row>
    <row r="3991" customFormat="false" ht="14.25" hidden="false" customHeight="false" outlineLevel="0" collapsed="false">
      <c r="A3991" s="660" t="e">
        <f aca="false">IF(A3990="","",IF(A3990=#REF!*12,"",+A3990+1))</f>
        <v>#REF!</v>
      </c>
      <c r="B3991" s="661" t="e">
        <f aca="false">IF(A3991="","",+B3990)</f>
        <v>#REF!</v>
      </c>
      <c r="C3991" s="661" t="e">
        <f aca="false">IF(A3991="","",IF(#REF!+'Plano Prestação Mensal Proposta'!A3991&gt;120,0,ROUND(IF(B3991&gt;0.045,(0.045*0.5),(0.5)*B3991),7)))</f>
        <v>#REF!</v>
      </c>
      <c r="D3991" s="661" t="e">
        <f aca="false">IF(A3991="","",+B3991-C3991)</f>
        <v>#REF!</v>
      </c>
      <c r="E3991" s="662" t="e">
        <f aca="false">IF(A3991="","",IF(F3990="","",+E3990-F3990))</f>
        <v>#REF!</v>
      </c>
      <c r="F3991" s="662" t="e">
        <f aca="false">IF(A3991="","",IF(J3991="","",+J3991-H3991))</f>
        <v>#REF!</v>
      </c>
      <c r="G3991" s="662" t="e">
        <f aca="false">IF(A3991="","",IF(E3991="","",ROUND(+E3991*((1+B3991)^(1/12)-1),2)))</f>
        <v>#REF!</v>
      </c>
      <c r="H3991" s="662" t="e">
        <f aca="false">IF(A3991="","",IF(E3991="","",ROUND(+E3991*((1+D3991)^(1/12)-1),2)))</f>
        <v>#REF!</v>
      </c>
      <c r="I3991" s="662" t="e">
        <f aca="false">IF(A3991="","",+G3991-H3991)</f>
        <v>#REF!</v>
      </c>
      <c r="J3991" s="662" t="e">
        <f aca="false">IF(A3991="","",IF(#REF!="","",PMT((1+D3991)^(1/12)-1,(#REF!*12)-A3991+1,-E3991)))</f>
        <v>#REF!</v>
      </c>
    </row>
    <row r="3992" customFormat="false" ht="14.25" hidden="false" customHeight="false" outlineLevel="0" collapsed="false">
      <c r="A3992" s="660" t="e">
        <f aca="false">IF(A3991="","",IF(A3991=#REF!*12,"",+A3991+1))</f>
        <v>#REF!</v>
      </c>
      <c r="B3992" s="661" t="e">
        <f aca="false">IF(A3992="","",+B3991)</f>
        <v>#REF!</v>
      </c>
      <c r="C3992" s="661" t="e">
        <f aca="false">IF(A3992="","",IF(#REF!+'Plano Prestação Mensal Proposta'!A3992&gt;120,0,ROUND(IF(B3992&gt;0.045,(0.045*0.5),(0.5)*B3992),7)))</f>
        <v>#REF!</v>
      </c>
      <c r="D3992" s="661" t="e">
        <f aca="false">IF(A3992="","",+B3992-C3992)</f>
        <v>#REF!</v>
      </c>
      <c r="E3992" s="662" t="e">
        <f aca="false">IF(A3992="","",IF(F3991="","",+E3991-F3991))</f>
        <v>#REF!</v>
      </c>
      <c r="F3992" s="662" t="e">
        <f aca="false">IF(A3992="","",IF(J3992="","",+J3992-H3992))</f>
        <v>#REF!</v>
      </c>
      <c r="G3992" s="662" t="e">
        <f aca="false">IF(A3992="","",IF(E3992="","",ROUND(+E3992*((1+B3992)^(1/12)-1),2)))</f>
        <v>#REF!</v>
      </c>
      <c r="H3992" s="662" t="e">
        <f aca="false">IF(A3992="","",IF(E3992="","",ROUND(+E3992*((1+D3992)^(1/12)-1),2)))</f>
        <v>#REF!</v>
      </c>
      <c r="I3992" s="662" t="e">
        <f aca="false">IF(A3992="","",+G3992-H3992)</f>
        <v>#REF!</v>
      </c>
      <c r="J3992" s="662" t="e">
        <f aca="false">IF(A3992="","",IF(#REF!="","",PMT((1+D3992)^(1/12)-1,(#REF!*12)-A3992+1,-E3992)))</f>
        <v>#REF!</v>
      </c>
    </row>
    <row r="3993" customFormat="false" ht="14.25" hidden="false" customHeight="false" outlineLevel="0" collapsed="false">
      <c r="A3993" s="660" t="e">
        <f aca="false">IF(A3992="","",IF(A3992=#REF!*12,"",+A3992+1))</f>
        <v>#REF!</v>
      </c>
      <c r="B3993" s="661" t="e">
        <f aca="false">IF(A3993="","",+B3992)</f>
        <v>#REF!</v>
      </c>
      <c r="C3993" s="661" t="e">
        <f aca="false">IF(A3993="","",IF(#REF!+'Plano Prestação Mensal Proposta'!A3993&gt;120,0,ROUND(IF(B3993&gt;0.045,(0.045*0.5),(0.5)*B3993),7)))</f>
        <v>#REF!</v>
      </c>
      <c r="D3993" s="661" t="e">
        <f aca="false">IF(A3993="","",+B3993-C3993)</f>
        <v>#REF!</v>
      </c>
      <c r="E3993" s="662" t="e">
        <f aca="false">IF(A3993="","",IF(F3992="","",+E3992-F3992))</f>
        <v>#REF!</v>
      </c>
      <c r="F3993" s="662" t="e">
        <f aca="false">IF(A3993="","",IF(J3993="","",+J3993-H3993))</f>
        <v>#REF!</v>
      </c>
      <c r="G3993" s="662" t="e">
        <f aca="false">IF(A3993="","",IF(E3993="","",ROUND(+E3993*((1+B3993)^(1/12)-1),2)))</f>
        <v>#REF!</v>
      </c>
      <c r="H3993" s="662" t="e">
        <f aca="false">IF(A3993="","",IF(E3993="","",ROUND(+E3993*((1+D3993)^(1/12)-1),2)))</f>
        <v>#REF!</v>
      </c>
      <c r="I3993" s="662" t="e">
        <f aca="false">IF(A3993="","",+G3993-H3993)</f>
        <v>#REF!</v>
      </c>
      <c r="J3993" s="662" t="e">
        <f aca="false">IF(A3993="","",IF(#REF!="","",PMT((1+D3993)^(1/12)-1,(#REF!*12)-A3993+1,-E3993)))</f>
        <v>#REF!</v>
      </c>
    </row>
    <row r="3994" customFormat="false" ht="14.25" hidden="false" customHeight="false" outlineLevel="0" collapsed="false">
      <c r="A3994" s="660" t="e">
        <f aca="false">IF(A3993="","",IF(A3993=#REF!*12,"",+A3993+1))</f>
        <v>#REF!</v>
      </c>
      <c r="B3994" s="661" t="e">
        <f aca="false">IF(A3994="","",+B3993)</f>
        <v>#REF!</v>
      </c>
      <c r="C3994" s="661" t="e">
        <f aca="false">IF(A3994="","",IF(#REF!+'Plano Prestação Mensal Proposta'!A3994&gt;120,0,ROUND(IF(B3994&gt;0.045,(0.045*0.5),(0.5)*B3994),7)))</f>
        <v>#REF!</v>
      </c>
      <c r="D3994" s="661" t="e">
        <f aca="false">IF(A3994="","",+B3994-C3994)</f>
        <v>#REF!</v>
      </c>
      <c r="E3994" s="662" t="e">
        <f aca="false">IF(A3994="","",IF(F3993="","",+E3993-F3993))</f>
        <v>#REF!</v>
      </c>
      <c r="F3994" s="662" t="e">
        <f aca="false">IF(A3994="","",IF(J3994="","",+J3994-H3994))</f>
        <v>#REF!</v>
      </c>
      <c r="G3994" s="662" t="e">
        <f aca="false">IF(A3994="","",IF(E3994="","",ROUND(+E3994*((1+B3994)^(1/12)-1),2)))</f>
        <v>#REF!</v>
      </c>
      <c r="H3994" s="662" t="e">
        <f aca="false">IF(A3994="","",IF(E3994="","",ROUND(+E3994*((1+D3994)^(1/12)-1),2)))</f>
        <v>#REF!</v>
      </c>
      <c r="I3994" s="662" t="e">
        <f aca="false">IF(A3994="","",+G3994-H3994)</f>
        <v>#REF!</v>
      </c>
      <c r="J3994" s="662" t="e">
        <f aca="false">IF(A3994="","",IF(#REF!="","",PMT((1+D3994)^(1/12)-1,(#REF!*12)-A3994+1,-E3994)))</f>
        <v>#REF!</v>
      </c>
    </row>
    <row r="3995" customFormat="false" ht="14.25" hidden="false" customHeight="false" outlineLevel="0" collapsed="false">
      <c r="A3995" s="660" t="e">
        <f aca="false">IF(A3994="","",IF(A3994=#REF!*12,"",+A3994+1))</f>
        <v>#REF!</v>
      </c>
      <c r="B3995" s="661" t="e">
        <f aca="false">IF(A3995="","",+B3994)</f>
        <v>#REF!</v>
      </c>
      <c r="C3995" s="661" t="e">
        <f aca="false">IF(A3995="","",IF(#REF!+'Plano Prestação Mensal Proposta'!A3995&gt;120,0,ROUND(IF(B3995&gt;0.045,(0.045*0.5),(0.5)*B3995),7)))</f>
        <v>#REF!</v>
      </c>
      <c r="D3995" s="661" t="e">
        <f aca="false">IF(A3995="","",+B3995-C3995)</f>
        <v>#REF!</v>
      </c>
      <c r="E3995" s="662" t="e">
        <f aca="false">IF(A3995="","",IF(F3994="","",+E3994-F3994))</f>
        <v>#REF!</v>
      </c>
      <c r="F3995" s="662" t="e">
        <f aca="false">IF(A3995="","",IF(J3995="","",+J3995-H3995))</f>
        <v>#REF!</v>
      </c>
      <c r="G3995" s="662" t="e">
        <f aca="false">IF(A3995="","",IF(E3995="","",ROUND(+E3995*((1+B3995)^(1/12)-1),2)))</f>
        <v>#REF!</v>
      </c>
      <c r="H3995" s="662" t="e">
        <f aca="false">IF(A3995="","",IF(E3995="","",ROUND(+E3995*((1+D3995)^(1/12)-1),2)))</f>
        <v>#REF!</v>
      </c>
      <c r="I3995" s="662" t="e">
        <f aca="false">IF(A3995="","",+G3995-H3995)</f>
        <v>#REF!</v>
      </c>
      <c r="J3995" s="662" t="e">
        <f aca="false">IF(A3995="","",IF(#REF!="","",PMT((1+D3995)^(1/12)-1,(#REF!*12)-A3995+1,-E3995)))</f>
        <v>#REF!</v>
      </c>
    </row>
    <row r="3996" customFormat="false" ht="14.25" hidden="false" customHeight="false" outlineLevel="0" collapsed="false">
      <c r="A3996" s="660" t="e">
        <f aca="false">IF(A3995="","",IF(A3995=#REF!*12,"",+A3995+1))</f>
        <v>#REF!</v>
      </c>
      <c r="B3996" s="661" t="e">
        <f aca="false">IF(A3996="","",+B3995)</f>
        <v>#REF!</v>
      </c>
      <c r="C3996" s="661" t="e">
        <f aca="false">IF(A3996="","",IF(#REF!+'Plano Prestação Mensal Proposta'!A3996&gt;120,0,ROUND(IF(B3996&gt;0.045,(0.045*0.5),(0.5)*B3996),7)))</f>
        <v>#REF!</v>
      </c>
      <c r="D3996" s="661" t="e">
        <f aca="false">IF(A3996="","",+B3996-C3996)</f>
        <v>#REF!</v>
      </c>
      <c r="E3996" s="662" t="e">
        <f aca="false">IF(A3996="","",IF(F3995="","",+E3995-F3995))</f>
        <v>#REF!</v>
      </c>
      <c r="F3996" s="662" t="e">
        <f aca="false">IF(A3996="","",IF(J3996="","",+J3996-H3996))</f>
        <v>#REF!</v>
      </c>
      <c r="G3996" s="662" t="e">
        <f aca="false">IF(A3996="","",IF(E3996="","",ROUND(+E3996*((1+B3996)^(1/12)-1),2)))</f>
        <v>#REF!</v>
      </c>
      <c r="H3996" s="662" t="e">
        <f aca="false">IF(A3996="","",IF(E3996="","",ROUND(+E3996*((1+D3996)^(1/12)-1),2)))</f>
        <v>#REF!</v>
      </c>
      <c r="I3996" s="662" t="e">
        <f aca="false">IF(A3996="","",+G3996-H3996)</f>
        <v>#REF!</v>
      </c>
      <c r="J3996" s="662" t="e">
        <f aca="false">IF(A3996="","",IF(#REF!="","",PMT((1+D3996)^(1/12)-1,(#REF!*12)-A3996+1,-E3996)))</f>
        <v>#REF!</v>
      </c>
    </row>
    <row r="3997" customFormat="false" ht="14.25" hidden="false" customHeight="false" outlineLevel="0" collapsed="false">
      <c r="A3997" s="660" t="e">
        <f aca="false">IF(A3996="","",IF(A3996=#REF!*12,"",+A3996+1))</f>
        <v>#REF!</v>
      </c>
      <c r="B3997" s="661" t="e">
        <f aca="false">IF(A3997="","",+B3996)</f>
        <v>#REF!</v>
      </c>
      <c r="C3997" s="661" t="e">
        <f aca="false">IF(A3997="","",IF(#REF!+'Plano Prestação Mensal Proposta'!A3997&gt;120,0,ROUND(IF(B3997&gt;0.045,(0.045*0.5),(0.5)*B3997),7)))</f>
        <v>#REF!</v>
      </c>
      <c r="D3997" s="661" t="e">
        <f aca="false">IF(A3997="","",+B3997-C3997)</f>
        <v>#REF!</v>
      </c>
      <c r="E3997" s="662" t="e">
        <f aca="false">IF(A3997="","",IF(F3996="","",+E3996-F3996))</f>
        <v>#REF!</v>
      </c>
      <c r="F3997" s="662" t="e">
        <f aca="false">IF(A3997="","",IF(J3997="","",+J3997-H3997))</f>
        <v>#REF!</v>
      </c>
      <c r="G3997" s="662" t="e">
        <f aca="false">IF(A3997="","",IF(E3997="","",ROUND(+E3997*((1+B3997)^(1/12)-1),2)))</f>
        <v>#REF!</v>
      </c>
      <c r="H3997" s="662" t="e">
        <f aca="false">IF(A3997="","",IF(E3997="","",ROUND(+E3997*((1+D3997)^(1/12)-1),2)))</f>
        <v>#REF!</v>
      </c>
      <c r="I3997" s="662" t="e">
        <f aca="false">IF(A3997="","",+G3997-H3997)</f>
        <v>#REF!</v>
      </c>
      <c r="J3997" s="662" t="e">
        <f aca="false">IF(A3997="","",IF(#REF!="","",PMT((1+D3997)^(1/12)-1,(#REF!*12)-A3997+1,-E3997)))</f>
        <v>#REF!</v>
      </c>
    </row>
    <row r="3998" customFormat="false" ht="14.25" hidden="false" customHeight="false" outlineLevel="0" collapsed="false">
      <c r="A3998" s="660" t="e">
        <f aca="false">IF(A3997="","",IF(A3997=#REF!*12,"",+A3997+1))</f>
        <v>#REF!</v>
      </c>
      <c r="B3998" s="661" t="e">
        <f aca="false">IF(A3998="","",+B3997)</f>
        <v>#REF!</v>
      </c>
      <c r="C3998" s="661" t="e">
        <f aca="false">IF(A3998="","",IF(#REF!+'Plano Prestação Mensal Proposta'!A3998&gt;120,0,ROUND(IF(B3998&gt;0.045,(0.045*0.5),(0.5)*B3998),7)))</f>
        <v>#REF!</v>
      </c>
      <c r="D3998" s="661" t="e">
        <f aca="false">IF(A3998="","",+B3998-C3998)</f>
        <v>#REF!</v>
      </c>
      <c r="E3998" s="662" t="e">
        <f aca="false">IF(A3998="","",IF(F3997="","",+E3997-F3997))</f>
        <v>#REF!</v>
      </c>
      <c r="F3998" s="662" t="e">
        <f aca="false">IF(A3998="","",IF(J3998="","",+J3998-H3998))</f>
        <v>#REF!</v>
      </c>
      <c r="G3998" s="662" t="e">
        <f aca="false">IF(A3998="","",IF(E3998="","",ROUND(+E3998*((1+B3998)^(1/12)-1),2)))</f>
        <v>#REF!</v>
      </c>
      <c r="H3998" s="662" t="e">
        <f aca="false">IF(A3998="","",IF(E3998="","",ROUND(+E3998*((1+D3998)^(1/12)-1),2)))</f>
        <v>#REF!</v>
      </c>
      <c r="I3998" s="662" t="e">
        <f aca="false">IF(A3998="","",+G3998-H3998)</f>
        <v>#REF!</v>
      </c>
      <c r="J3998" s="662" t="e">
        <f aca="false">IF(A3998="","",IF(#REF!="","",PMT((1+D3998)^(1/12)-1,(#REF!*12)-A3998+1,-E3998)))</f>
        <v>#REF!</v>
      </c>
    </row>
    <row r="3999" customFormat="false" ht="14.25" hidden="false" customHeight="false" outlineLevel="0" collapsed="false">
      <c r="A3999" s="660" t="e">
        <f aca="false">IF(A3998="","",IF(A3998=#REF!*12,"",+A3998+1))</f>
        <v>#REF!</v>
      </c>
      <c r="B3999" s="661" t="e">
        <f aca="false">IF(A3999="","",+B3998)</f>
        <v>#REF!</v>
      </c>
      <c r="C3999" s="661" t="e">
        <f aca="false">IF(A3999="","",IF(#REF!+'Plano Prestação Mensal Proposta'!A3999&gt;120,0,ROUND(IF(B3999&gt;0.045,(0.045*0.5),(0.5)*B3999),7)))</f>
        <v>#REF!</v>
      </c>
      <c r="D3999" s="661" t="e">
        <f aca="false">IF(A3999="","",+B3999-C3999)</f>
        <v>#REF!</v>
      </c>
      <c r="E3999" s="662" t="e">
        <f aca="false">IF(A3999="","",IF(F3998="","",+E3998-F3998))</f>
        <v>#REF!</v>
      </c>
      <c r="F3999" s="662" t="e">
        <f aca="false">IF(A3999="","",IF(J3999="","",+J3999-H3999))</f>
        <v>#REF!</v>
      </c>
      <c r="G3999" s="662" t="e">
        <f aca="false">IF(A3999="","",IF(E3999="","",ROUND(+E3999*((1+B3999)^(1/12)-1),2)))</f>
        <v>#REF!</v>
      </c>
      <c r="H3999" s="662" t="e">
        <f aca="false">IF(A3999="","",IF(E3999="","",ROUND(+E3999*((1+D3999)^(1/12)-1),2)))</f>
        <v>#REF!</v>
      </c>
      <c r="I3999" s="662" t="e">
        <f aca="false">IF(A3999="","",+G3999-H3999)</f>
        <v>#REF!</v>
      </c>
      <c r="J3999" s="662" t="e">
        <f aca="false">IF(A3999="","",IF(#REF!="","",PMT((1+D3999)^(1/12)-1,(#REF!*12)-A3999+1,-E3999)))</f>
        <v>#REF!</v>
      </c>
    </row>
    <row r="4000" customFormat="false" ht="14.25" hidden="false" customHeight="false" outlineLevel="0" collapsed="false">
      <c r="A4000" s="660" t="e">
        <f aca="false">IF(A3999="","",IF(A3999=#REF!*12,"",+A3999+1))</f>
        <v>#REF!</v>
      </c>
      <c r="B4000" s="661" t="e">
        <f aca="false">IF(A4000="","",+B3999)</f>
        <v>#REF!</v>
      </c>
      <c r="C4000" s="661" t="e">
        <f aca="false">IF(A4000="","",IF(#REF!+'Plano Prestação Mensal Proposta'!A4000&gt;120,0,ROUND(IF(B4000&gt;0.045,(0.045*0.5),(0.5)*B4000),7)))</f>
        <v>#REF!</v>
      </c>
      <c r="D4000" s="661" t="e">
        <f aca="false">IF(A4000="","",+B4000-C4000)</f>
        <v>#REF!</v>
      </c>
      <c r="E4000" s="662" t="e">
        <f aca="false">IF(A4000="","",IF(F3999="","",+E3999-F3999))</f>
        <v>#REF!</v>
      </c>
      <c r="F4000" s="662" t="e">
        <f aca="false">IF(A4000="","",IF(J4000="","",+J4000-H4000))</f>
        <v>#REF!</v>
      </c>
      <c r="G4000" s="662" t="e">
        <f aca="false">IF(A4000="","",IF(E4000="","",ROUND(+E4000*((1+B4000)^(1/12)-1),2)))</f>
        <v>#REF!</v>
      </c>
      <c r="H4000" s="662" t="e">
        <f aca="false">IF(A4000="","",IF(E4000="","",ROUND(+E4000*((1+D4000)^(1/12)-1),2)))</f>
        <v>#REF!</v>
      </c>
      <c r="I4000" s="662" t="e">
        <f aca="false">IF(A4000="","",+G4000-H4000)</f>
        <v>#REF!</v>
      </c>
      <c r="J4000" s="662" t="e">
        <f aca="false">IF(A4000="","",IF(#REF!="","",PMT((1+D4000)^(1/12)-1,(#REF!*12)-A4000+1,-E4000)))</f>
        <v>#REF!</v>
      </c>
    </row>
    <row r="4001" customFormat="false" ht="14.25" hidden="false" customHeight="false" outlineLevel="0" collapsed="false">
      <c r="A4001" s="660" t="e">
        <f aca="false">IF(A4000="","",IF(A4000=#REF!*12,"",+A4000+1))</f>
        <v>#REF!</v>
      </c>
      <c r="B4001" s="661" t="e">
        <f aca="false">IF(A4001="","",+B4000)</f>
        <v>#REF!</v>
      </c>
      <c r="C4001" s="661" t="e">
        <f aca="false">IF(A4001="","",IF(#REF!+'Plano Prestação Mensal Proposta'!A4001&gt;120,0,ROUND(IF(B4001&gt;0.045,(0.045*0.5),(0.5)*B4001),7)))</f>
        <v>#REF!</v>
      </c>
      <c r="D4001" s="661" t="e">
        <f aca="false">IF(A4001="","",+B4001-C4001)</f>
        <v>#REF!</v>
      </c>
      <c r="E4001" s="662" t="e">
        <f aca="false">IF(A4001="","",IF(F4000="","",+E4000-F4000))</f>
        <v>#REF!</v>
      </c>
      <c r="F4001" s="662" t="e">
        <f aca="false">IF(A4001="","",IF(J4001="","",+J4001-H4001))</f>
        <v>#REF!</v>
      </c>
      <c r="G4001" s="662" t="e">
        <f aca="false">IF(A4001="","",IF(E4001="","",ROUND(+E4001*((1+B4001)^(1/12)-1),2)))</f>
        <v>#REF!</v>
      </c>
      <c r="H4001" s="662" t="e">
        <f aca="false">IF(A4001="","",IF(E4001="","",ROUND(+E4001*((1+D4001)^(1/12)-1),2)))</f>
        <v>#REF!</v>
      </c>
      <c r="I4001" s="662" t="e">
        <f aca="false">IF(A4001="","",+G4001-H4001)</f>
        <v>#REF!</v>
      </c>
      <c r="J4001" s="662" t="e">
        <f aca="false">IF(A4001="","",IF(#REF!="","",PMT((1+D4001)^(1/12)-1,(#REF!*12)-A4001+1,-E4001)))</f>
        <v>#REF!</v>
      </c>
    </row>
    <row r="4002" customFormat="false" ht="14.25" hidden="false" customHeight="false" outlineLevel="0" collapsed="false">
      <c r="A4002" s="660" t="e">
        <f aca="false">IF(A4001="","",IF(A4001=#REF!*12,"",+A4001+1))</f>
        <v>#REF!</v>
      </c>
      <c r="B4002" s="661" t="e">
        <f aca="false">IF(A4002="","",+B4001)</f>
        <v>#REF!</v>
      </c>
      <c r="C4002" s="661" t="e">
        <f aca="false">IF(A4002="","",IF(#REF!+'Plano Prestação Mensal Proposta'!A4002&gt;120,0,ROUND(IF(B4002&gt;0.045,(0.045*0.5),(0.5)*B4002),7)))</f>
        <v>#REF!</v>
      </c>
      <c r="D4002" s="661" t="e">
        <f aca="false">IF(A4002="","",+B4002-C4002)</f>
        <v>#REF!</v>
      </c>
      <c r="E4002" s="662" t="e">
        <f aca="false">IF(A4002="","",IF(F4001="","",+E4001-F4001))</f>
        <v>#REF!</v>
      </c>
      <c r="F4002" s="662" t="e">
        <f aca="false">IF(A4002="","",IF(J4002="","",+J4002-H4002))</f>
        <v>#REF!</v>
      </c>
      <c r="G4002" s="662" t="e">
        <f aca="false">IF(A4002="","",IF(E4002="","",ROUND(+E4002*((1+B4002)^(1/12)-1),2)))</f>
        <v>#REF!</v>
      </c>
      <c r="H4002" s="662" t="e">
        <f aca="false">IF(A4002="","",IF(E4002="","",ROUND(+E4002*((1+D4002)^(1/12)-1),2)))</f>
        <v>#REF!</v>
      </c>
      <c r="I4002" s="662" t="e">
        <f aca="false">IF(A4002="","",+G4002-H4002)</f>
        <v>#REF!</v>
      </c>
      <c r="J4002" s="662" t="e">
        <f aca="false">IF(A4002="","",IF(#REF!="","",PMT((1+D4002)^(1/12)-1,(#REF!*12)-A4002+1,-E4002)))</f>
        <v>#REF!</v>
      </c>
    </row>
    <row r="4003" customFormat="false" ht="14.25" hidden="false" customHeight="false" outlineLevel="0" collapsed="false">
      <c r="A4003" s="660" t="e">
        <f aca="false">IF(A4002="","",IF(A4002=#REF!*12,"",+A4002+1))</f>
        <v>#REF!</v>
      </c>
      <c r="B4003" s="661" t="e">
        <f aca="false">IF(A4003="","",+B4002)</f>
        <v>#REF!</v>
      </c>
      <c r="C4003" s="661" t="e">
        <f aca="false">IF(A4003="","",IF(#REF!+'Plano Prestação Mensal Proposta'!A4003&gt;120,0,ROUND(IF(B4003&gt;0.045,(0.045*0.5),(0.5)*B4003),7)))</f>
        <v>#REF!</v>
      </c>
      <c r="D4003" s="661" t="e">
        <f aca="false">IF(A4003="","",+B4003-C4003)</f>
        <v>#REF!</v>
      </c>
      <c r="E4003" s="662" t="e">
        <f aca="false">IF(A4003="","",IF(F4002="","",+E4002-F4002))</f>
        <v>#REF!</v>
      </c>
      <c r="F4003" s="662" t="e">
        <f aca="false">IF(A4003="","",IF(J4003="","",+J4003-H4003))</f>
        <v>#REF!</v>
      </c>
      <c r="G4003" s="662" t="e">
        <f aca="false">IF(A4003="","",IF(E4003="","",ROUND(+E4003*((1+B4003)^(1/12)-1),2)))</f>
        <v>#REF!</v>
      </c>
      <c r="H4003" s="662" t="e">
        <f aca="false">IF(A4003="","",IF(E4003="","",ROUND(+E4003*((1+D4003)^(1/12)-1),2)))</f>
        <v>#REF!</v>
      </c>
      <c r="I4003" s="662" t="e">
        <f aca="false">IF(A4003="","",+G4003-H4003)</f>
        <v>#REF!</v>
      </c>
      <c r="J4003" s="662" t="e">
        <f aca="false">IF(A4003="","",IF(#REF!="","",PMT((1+D4003)^(1/12)-1,(#REF!*12)-A4003+1,-E4003)))</f>
        <v>#REF!</v>
      </c>
    </row>
    <row r="4004" customFormat="false" ht="14.25" hidden="false" customHeight="false" outlineLevel="0" collapsed="false">
      <c r="A4004" s="660" t="e">
        <f aca="false">IF(A4003="","",IF(A4003=#REF!*12,"",+A4003+1))</f>
        <v>#REF!</v>
      </c>
      <c r="B4004" s="661" t="e">
        <f aca="false">IF(A4004="","",+B4003)</f>
        <v>#REF!</v>
      </c>
      <c r="C4004" s="661" t="e">
        <f aca="false">IF(A4004="","",IF(#REF!+'Plano Prestação Mensal Proposta'!A4004&gt;120,0,ROUND(IF(B4004&gt;0.045,(0.045*0.5),(0.5)*B4004),7)))</f>
        <v>#REF!</v>
      </c>
      <c r="D4004" s="661" t="e">
        <f aca="false">IF(A4004="","",+B4004-C4004)</f>
        <v>#REF!</v>
      </c>
      <c r="E4004" s="662" t="e">
        <f aca="false">IF(A4004="","",IF(F4003="","",+E4003-F4003))</f>
        <v>#REF!</v>
      </c>
      <c r="F4004" s="662" t="e">
        <f aca="false">IF(A4004="","",IF(J4004="","",+J4004-H4004))</f>
        <v>#REF!</v>
      </c>
      <c r="G4004" s="662" t="e">
        <f aca="false">IF(A4004="","",IF(E4004="","",ROUND(+E4004*((1+B4004)^(1/12)-1),2)))</f>
        <v>#REF!</v>
      </c>
      <c r="H4004" s="662" t="e">
        <f aca="false">IF(A4004="","",IF(E4004="","",ROUND(+E4004*((1+D4004)^(1/12)-1),2)))</f>
        <v>#REF!</v>
      </c>
      <c r="I4004" s="662" t="e">
        <f aca="false">IF(A4004="","",+G4004-H4004)</f>
        <v>#REF!</v>
      </c>
      <c r="J4004" s="662" t="e">
        <f aca="false">IF(A4004="","",IF(#REF!="","",PMT((1+D4004)^(1/12)-1,(#REF!*12)-A4004+1,-E4004)))</f>
        <v>#REF!</v>
      </c>
    </row>
    <row r="4005" customFormat="false" ht="14.25" hidden="false" customHeight="false" outlineLevel="0" collapsed="false">
      <c r="A4005" s="660" t="e">
        <f aca="false">IF(A4004="","",IF(A4004=#REF!*12,"",+A4004+1))</f>
        <v>#REF!</v>
      </c>
      <c r="B4005" s="661" t="e">
        <f aca="false">IF(A4005="","",+B4004)</f>
        <v>#REF!</v>
      </c>
      <c r="C4005" s="661" t="e">
        <f aca="false">IF(A4005="","",IF(#REF!+'Plano Prestação Mensal Proposta'!A4005&gt;120,0,ROUND(IF(B4005&gt;0.045,(0.045*0.5),(0.5)*B4005),7)))</f>
        <v>#REF!</v>
      </c>
      <c r="D4005" s="661" t="e">
        <f aca="false">IF(A4005="","",+B4005-C4005)</f>
        <v>#REF!</v>
      </c>
      <c r="E4005" s="662" t="e">
        <f aca="false">IF(A4005="","",IF(F4004="","",+E4004-F4004))</f>
        <v>#REF!</v>
      </c>
      <c r="F4005" s="662" t="e">
        <f aca="false">IF(A4005="","",IF(J4005="","",+J4005-H4005))</f>
        <v>#REF!</v>
      </c>
      <c r="G4005" s="662" t="e">
        <f aca="false">IF(A4005="","",IF(E4005="","",ROUND(+E4005*((1+B4005)^(1/12)-1),2)))</f>
        <v>#REF!</v>
      </c>
      <c r="H4005" s="662" t="e">
        <f aca="false">IF(A4005="","",IF(E4005="","",ROUND(+E4005*((1+D4005)^(1/12)-1),2)))</f>
        <v>#REF!</v>
      </c>
      <c r="I4005" s="662" t="e">
        <f aca="false">IF(A4005="","",+G4005-H4005)</f>
        <v>#REF!</v>
      </c>
      <c r="J4005" s="662" t="e">
        <f aca="false">IF(A4005="","",IF(#REF!="","",PMT((1+D4005)^(1/12)-1,(#REF!*12)-A4005+1,-E4005)))</f>
        <v>#REF!</v>
      </c>
    </row>
    <row r="4006" customFormat="false" ht="14.25" hidden="false" customHeight="false" outlineLevel="0" collapsed="false">
      <c r="A4006" s="660" t="e">
        <f aca="false">IF(A4005="","",IF(A4005=#REF!*12,"",+A4005+1))</f>
        <v>#REF!</v>
      </c>
      <c r="B4006" s="661" t="e">
        <f aca="false">IF(A4006="","",+B4005)</f>
        <v>#REF!</v>
      </c>
      <c r="C4006" s="661" t="e">
        <f aca="false">IF(A4006="","",IF(#REF!+'Plano Prestação Mensal Proposta'!A4006&gt;120,0,ROUND(IF(B4006&gt;0.045,(0.045*0.5),(0.5)*B4006),7)))</f>
        <v>#REF!</v>
      </c>
      <c r="D4006" s="661" t="e">
        <f aca="false">IF(A4006="","",+B4006-C4006)</f>
        <v>#REF!</v>
      </c>
      <c r="E4006" s="662" t="e">
        <f aca="false">IF(A4006="","",IF(F4005="","",+E4005-F4005))</f>
        <v>#REF!</v>
      </c>
      <c r="F4006" s="662" t="e">
        <f aca="false">IF(A4006="","",IF(J4006="","",+J4006-H4006))</f>
        <v>#REF!</v>
      </c>
      <c r="G4006" s="662" t="e">
        <f aca="false">IF(A4006="","",IF(E4006="","",ROUND(+E4006*((1+B4006)^(1/12)-1),2)))</f>
        <v>#REF!</v>
      </c>
      <c r="H4006" s="662" t="e">
        <f aca="false">IF(A4006="","",IF(E4006="","",ROUND(+E4006*((1+D4006)^(1/12)-1),2)))</f>
        <v>#REF!</v>
      </c>
      <c r="I4006" s="662" t="e">
        <f aca="false">IF(A4006="","",+G4006-H4006)</f>
        <v>#REF!</v>
      </c>
      <c r="J4006" s="662" t="e">
        <f aca="false">IF(A4006="","",IF(#REF!="","",PMT((1+D4006)^(1/12)-1,(#REF!*12)-A4006+1,-E4006)))</f>
        <v>#REF!</v>
      </c>
    </row>
    <row r="4007" customFormat="false" ht="14.25" hidden="false" customHeight="false" outlineLevel="0" collapsed="false">
      <c r="A4007" s="660" t="e">
        <f aca="false">IF(A4006="","",IF(A4006=#REF!*12,"",+A4006+1))</f>
        <v>#REF!</v>
      </c>
      <c r="B4007" s="661" t="e">
        <f aca="false">IF(A4007="","",+B4006)</f>
        <v>#REF!</v>
      </c>
      <c r="C4007" s="661" t="e">
        <f aca="false">IF(A4007="","",IF(#REF!+'Plano Prestação Mensal Proposta'!A4007&gt;120,0,ROUND(IF(B4007&gt;0.045,(0.045*0.5),(0.5)*B4007),7)))</f>
        <v>#REF!</v>
      </c>
      <c r="D4007" s="661" t="e">
        <f aca="false">IF(A4007="","",+B4007-C4007)</f>
        <v>#REF!</v>
      </c>
      <c r="E4007" s="662" t="e">
        <f aca="false">IF(A4007="","",IF(F4006="","",+E4006-F4006))</f>
        <v>#REF!</v>
      </c>
      <c r="F4007" s="662" t="e">
        <f aca="false">IF(A4007="","",IF(J4007="","",+J4007-H4007))</f>
        <v>#REF!</v>
      </c>
      <c r="G4007" s="662" t="e">
        <f aca="false">IF(A4007="","",IF(E4007="","",ROUND(+E4007*((1+B4007)^(1/12)-1),2)))</f>
        <v>#REF!</v>
      </c>
      <c r="H4007" s="662" t="e">
        <f aca="false">IF(A4007="","",IF(E4007="","",ROUND(+E4007*((1+D4007)^(1/12)-1),2)))</f>
        <v>#REF!</v>
      </c>
      <c r="I4007" s="662" t="e">
        <f aca="false">IF(A4007="","",+G4007-H4007)</f>
        <v>#REF!</v>
      </c>
      <c r="J4007" s="662" t="e">
        <f aca="false">IF(A4007="","",IF(#REF!="","",PMT((1+D4007)^(1/12)-1,(#REF!*12)-A4007+1,-E4007)))</f>
        <v>#REF!</v>
      </c>
    </row>
    <row r="4008" customFormat="false" ht="14.25" hidden="false" customHeight="false" outlineLevel="0" collapsed="false">
      <c r="A4008" s="660" t="e">
        <f aca="false">IF(A4007="","",IF(A4007=#REF!*12,"",+A4007+1))</f>
        <v>#REF!</v>
      </c>
      <c r="B4008" s="661" t="e">
        <f aca="false">IF(A4008="","",+B4007)</f>
        <v>#REF!</v>
      </c>
      <c r="C4008" s="661" t="e">
        <f aca="false">IF(A4008="","",IF(#REF!+'Plano Prestação Mensal Proposta'!A4008&gt;120,0,ROUND(IF(B4008&gt;0.045,(0.045*0.5),(0.5)*B4008),7)))</f>
        <v>#REF!</v>
      </c>
      <c r="D4008" s="661" t="e">
        <f aca="false">IF(A4008="","",+B4008-C4008)</f>
        <v>#REF!</v>
      </c>
      <c r="E4008" s="662" t="e">
        <f aca="false">IF(A4008="","",IF(F4007="","",+E4007-F4007))</f>
        <v>#REF!</v>
      </c>
      <c r="F4008" s="662" t="e">
        <f aca="false">IF(A4008="","",IF(J4008="","",+J4008-H4008))</f>
        <v>#REF!</v>
      </c>
      <c r="G4008" s="662" t="e">
        <f aca="false">IF(A4008="","",IF(E4008="","",ROUND(+E4008*((1+B4008)^(1/12)-1),2)))</f>
        <v>#REF!</v>
      </c>
      <c r="H4008" s="662" t="e">
        <f aca="false">IF(A4008="","",IF(E4008="","",ROUND(+E4008*((1+D4008)^(1/12)-1),2)))</f>
        <v>#REF!</v>
      </c>
      <c r="I4008" s="662" t="e">
        <f aca="false">IF(A4008="","",+G4008-H4008)</f>
        <v>#REF!</v>
      </c>
      <c r="J4008" s="662" t="e">
        <f aca="false">IF(A4008="","",IF(#REF!="","",PMT((1+D4008)^(1/12)-1,(#REF!*12)-A4008+1,-E4008)))</f>
        <v>#REF!</v>
      </c>
    </row>
    <row r="4009" customFormat="false" ht="14.25" hidden="false" customHeight="false" outlineLevel="0" collapsed="false">
      <c r="A4009" s="660" t="e">
        <f aca="false">IF(A4008="","",IF(A4008=#REF!*12,"",+A4008+1))</f>
        <v>#REF!</v>
      </c>
      <c r="B4009" s="661" t="e">
        <f aca="false">IF(A4009="","",+B4008)</f>
        <v>#REF!</v>
      </c>
      <c r="C4009" s="661" t="e">
        <f aca="false">IF(A4009="","",IF(#REF!+'Plano Prestação Mensal Proposta'!A4009&gt;120,0,ROUND(IF(B4009&gt;0.045,(0.045*0.5),(0.5)*B4009),7)))</f>
        <v>#REF!</v>
      </c>
      <c r="D4009" s="661" t="e">
        <f aca="false">IF(A4009="","",+B4009-C4009)</f>
        <v>#REF!</v>
      </c>
      <c r="E4009" s="662" t="e">
        <f aca="false">IF(A4009="","",IF(F4008="","",+E4008-F4008))</f>
        <v>#REF!</v>
      </c>
      <c r="F4009" s="662" t="e">
        <f aca="false">IF(A4009="","",IF(J4009="","",+J4009-H4009))</f>
        <v>#REF!</v>
      </c>
      <c r="G4009" s="662" t="e">
        <f aca="false">IF(A4009="","",IF(E4009="","",ROUND(+E4009*((1+B4009)^(1/12)-1),2)))</f>
        <v>#REF!</v>
      </c>
      <c r="H4009" s="662" t="e">
        <f aca="false">IF(A4009="","",IF(E4009="","",ROUND(+E4009*((1+D4009)^(1/12)-1),2)))</f>
        <v>#REF!</v>
      </c>
      <c r="I4009" s="662" t="e">
        <f aca="false">IF(A4009="","",+G4009-H4009)</f>
        <v>#REF!</v>
      </c>
      <c r="J4009" s="662" t="e">
        <f aca="false">IF(A4009="","",IF(#REF!="","",PMT((1+D4009)^(1/12)-1,(#REF!*12)-A4009+1,-E4009)))</f>
        <v>#REF!</v>
      </c>
    </row>
    <row r="4010" customFormat="false" ht="14.25" hidden="false" customHeight="false" outlineLevel="0" collapsed="false">
      <c r="A4010" s="660" t="e">
        <f aca="false">IF(A4009="","",IF(A4009=#REF!*12,"",+A4009+1))</f>
        <v>#REF!</v>
      </c>
      <c r="B4010" s="661" t="e">
        <f aca="false">IF(A4010="","",+B4009)</f>
        <v>#REF!</v>
      </c>
      <c r="C4010" s="661" t="e">
        <f aca="false">IF(A4010="","",IF(#REF!+'Plano Prestação Mensal Proposta'!A4010&gt;120,0,ROUND(IF(B4010&gt;0.045,(0.045*0.5),(0.5)*B4010),7)))</f>
        <v>#REF!</v>
      </c>
      <c r="D4010" s="661" t="e">
        <f aca="false">IF(A4010="","",+B4010-C4010)</f>
        <v>#REF!</v>
      </c>
      <c r="E4010" s="662" t="e">
        <f aca="false">IF(A4010="","",IF(F4009="","",+E4009-F4009))</f>
        <v>#REF!</v>
      </c>
      <c r="F4010" s="662" t="e">
        <f aca="false">IF(A4010="","",IF(J4010="","",+J4010-H4010))</f>
        <v>#REF!</v>
      </c>
      <c r="G4010" s="662" t="e">
        <f aca="false">IF(A4010="","",IF(E4010="","",ROUND(+E4010*((1+B4010)^(1/12)-1),2)))</f>
        <v>#REF!</v>
      </c>
      <c r="H4010" s="662" t="e">
        <f aca="false">IF(A4010="","",IF(E4010="","",ROUND(+E4010*((1+D4010)^(1/12)-1),2)))</f>
        <v>#REF!</v>
      </c>
      <c r="I4010" s="662" t="e">
        <f aca="false">IF(A4010="","",+G4010-H4010)</f>
        <v>#REF!</v>
      </c>
      <c r="J4010" s="662" t="e">
        <f aca="false">IF(A4010="","",IF(#REF!="","",PMT((1+D4010)^(1/12)-1,(#REF!*12)-A4010+1,-E4010)))</f>
        <v>#REF!</v>
      </c>
    </row>
    <row r="4011" customFormat="false" ht="14.25" hidden="false" customHeight="false" outlineLevel="0" collapsed="false">
      <c r="A4011" s="660" t="e">
        <f aca="false">IF(A4010="","",IF(A4010=#REF!*12,"",+A4010+1))</f>
        <v>#REF!</v>
      </c>
      <c r="B4011" s="661" t="e">
        <f aca="false">IF(A4011="","",+B4010)</f>
        <v>#REF!</v>
      </c>
      <c r="C4011" s="661" t="e">
        <f aca="false">IF(A4011="","",IF(#REF!+'Plano Prestação Mensal Proposta'!A4011&gt;120,0,ROUND(IF(B4011&gt;0.045,(0.045*0.5),(0.5)*B4011),7)))</f>
        <v>#REF!</v>
      </c>
      <c r="D4011" s="661" t="e">
        <f aca="false">IF(A4011="","",+B4011-C4011)</f>
        <v>#REF!</v>
      </c>
      <c r="E4011" s="662" t="e">
        <f aca="false">IF(A4011="","",IF(F4010="","",+E4010-F4010))</f>
        <v>#REF!</v>
      </c>
      <c r="F4011" s="662" t="e">
        <f aca="false">IF(A4011="","",IF(J4011="","",+J4011-H4011))</f>
        <v>#REF!</v>
      </c>
      <c r="G4011" s="662" t="e">
        <f aca="false">IF(A4011="","",IF(E4011="","",ROUND(+E4011*((1+B4011)^(1/12)-1),2)))</f>
        <v>#REF!</v>
      </c>
      <c r="H4011" s="662" t="e">
        <f aca="false">IF(A4011="","",IF(E4011="","",ROUND(+E4011*((1+D4011)^(1/12)-1),2)))</f>
        <v>#REF!</v>
      </c>
      <c r="I4011" s="662" t="e">
        <f aca="false">IF(A4011="","",+G4011-H4011)</f>
        <v>#REF!</v>
      </c>
      <c r="J4011" s="662" t="e">
        <f aca="false">IF(A4011="","",IF(#REF!="","",PMT((1+D4011)^(1/12)-1,(#REF!*12)-A4011+1,-E4011)))</f>
        <v>#REF!</v>
      </c>
    </row>
    <row r="4012" customFormat="false" ht="14.25" hidden="false" customHeight="false" outlineLevel="0" collapsed="false">
      <c r="A4012" s="660" t="e">
        <f aca="false">IF(A4011="","",IF(A4011=#REF!*12,"",+A4011+1))</f>
        <v>#REF!</v>
      </c>
      <c r="B4012" s="661" t="e">
        <f aca="false">IF(A4012="","",+B4011)</f>
        <v>#REF!</v>
      </c>
      <c r="C4012" s="661" t="e">
        <f aca="false">IF(A4012="","",IF(#REF!+'Plano Prestação Mensal Proposta'!A4012&gt;120,0,ROUND(IF(B4012&gt;0.045,(0.045*0.5),(0.5)*B4012),7)))</f>
        <v>#REF!</v>
      </c>
      <c r="D4012" s="661" t="e">
        <f aca="false">IF(A4012="","",+B4012-C4012)</f>
        <v>#REF!</v>
      </c>
      <c r="E4012" s="662" t="e">
        <f aca="false">IF(A4012="","",IF(F4011="","",+E4011-F4011))</f>
        <v>#REF!</v>
      </c>
      <c r="F4012" s="662" t="e">
        <f aca="false">IF(A4012="","",IF(J4012="","",+J4012-H4012))</f>
        <v>#REF!</v>
      </c>
      <c r="G4012" s="662" t="e">
        <f aca="false">IF(A4012="","",IF(E4012="","",ROUND(+E4012*((1+B4012)^(1/12)-1),2)))</f>
        <v>#REF!</v>
      </c>
      <c r="H4012" s="662" t="e">
        <f aca="false">IF(A4012="","",IF(E4012="","",ROUND(+E4012*((1+D4012)^(1/12)-1),2)))</f>
        <v>#REF!</v>
      </c>
      <c r="I4012" s="662" t="e">
        <f aca="false">IF(A4012="","",+G4012-H4012)</f>
        <v>#REF!</v>
      </c>
      <c r="J4012" s="662" t="e">
        <f aca="false">IF(A4012="","",IF(#REF!="","",PMT((1+D4012)^(1/12)-1,(#REF!*12)-A4012+1,-E4012)))</f>
        <v>#REF!</v>
      </c>
    </row>
    <row r="4013" customFormat="false" ht="14.25" hidden="false" customHeight="false" outlineLevel="0" collapsed="false">
      <c r="A4013" s="660" t="e">
        <f aca="false">IF(A4012="","",IF(A4012=#REF!*12,"",+A4012+1))</f>
        <v>#REF!</v>
      </c>
      <c r="B4013" s="661" t="e">
        <f aca="false">IF(A4013="","",+B4012)</f>
        <v>#REF!</v>
      </c>
      <c r="C4013" s="661" t="e">
        <f aca="false">IF(A4013="","",IF(#REF!+'Plano Prestação Mensal Proposta'!A4013&gt;120,0,ROUND(IF(B4013&gt;0.045,(0.045*0.5),(0.5)*B4013),7)))</f>
        <v>#REF!</v>
      </c>
      <c r="D4013" s="661" t="e">
        <f aca="false">IF(A4013="","",+B4013-C4013)</f>
        <v>#REF!</v>
      </c>
      <c r="E4013" s="662" t="e">
        <f aca="false">IF(A4013="","",IF(F4012="","",+E4012-F4012))</f>
        <v>#REF!</v>
      </c>
      <c r="F4013" s="662" t="e">
        <f aca="false">IF(A4013="","",IF(J4013="","",+J4013-H4013))</f>
        <v>#REF!</v>
      </c>
      <c r="G4013" s="662" t="e">
        <f aca="false">IF(A4013="","",IF(E4013="","",ROUND(+E4013*((1+B4013)^(1/12)-1),2)))</f>
        <v>#REF!</v>
      </c>
      <c r="H4013" s="662" t="e">
        <f aca="false">IF(A4013="","",IF(E4013="","",ROUND(+E4013*((1+D4013)^(1/12)-1),2)))</f>
        <v>#REF!</v>
      </c>
      <c r="I4013" s="662" t="e">
        <f aca="false">IF(A4013="","",+G4013-H4013)</f>
        <v>#REF!</v>
      </c>
      <c r="J4013" s="662" t="e">
        <f aca="false">IF(A4013="","",IF(#REF!="","",PMT((1+D4013)^(1/12)-1,(#REF!*12)-A4013+1,-E4013)))</f>
        <v>#REF!</v>
      </c>
    </row>
    <row r="4014" customFormat="false" ht="14.25" hidden="false" customHeight="false" outlineLevel="0" collapsed="false">
      <c r="A4014" s="660" t="e">
        <f aca="false">IF(A4013="","",IF(A4013=#REF!*12,"",+A4013+1))</f>
        <v>#REF!</v>
      </c>
      <c r="B4014" s="661" t="e">
        <f aca="false">IF(A4014="","",+B4013)</f>
        <v>#REF!</v>
      </c>
      <c r="C4014" s="661" t="e">
        <f aca="false">IF(A4014="","",IF(#REF!+'Plano Prestação Mensal Proposta'!A4014&gt;120,0,ROUND(IF(B4014&gt;0.045,(0.045*0.5),(0.5)*B4014),7)))</f>
        <v>#REF!</v>
      </c>
      <c r="D4014" s="661" t="e">
        <f aca="false">IF(A4014="","",+B4014-C4014)</f>
        <v>#REF!</v>
      </c>
      <c r="E4014" s="662" t="e">
        <f aca="false">IF(A4014="","",IF(F4013="","",+E4013-F4013))</f>
        <v>#REF!</v>
      </c>
      <c r="F4014" s="662" t="e">
        <f aca="false">IF(A4014="","",IF(J4014="","",+J4014-H4014))</f>
        <v>#REF!</v>
      </c>
      <c r="G4014" s="662" t="e">
        <f aca="false">IF(A4014="","",IF(E4014="","",ROUND(+E4014*((1+B4014)^(1/12)-1),2)))</f>
        <v>#REF!</v>
      </c>
      <c r="H4014" s="662" t="e">
        <f aca="false">IF(A4014="","",IF(E4014="","",ROUND(+E4014*((1+D4014)^(1/12)-1),2)))</f>
        <v>#REF!</v>
      </c>
      <c r="I4014" s="662" t="e">
        <f aca="false">IF(A4014="","",+G4014-H4014)</f>
        <v>#REF!</v>
      </c>
      <c r="J4014" s="662" t="e">
        <f aca="false">IF(A4014="","",IF(#REF!="","",PMT((1+D4014)^(1/12)-1,(#REF!*12)-A4014+1,-E4014)))</f>
        <v>#REF!</v>
      </c>
    </row>
    <row r="4015" customFormat="false" ht="14.25" hidden="false" customHeight="false" outlineLevel="0" collapsed="false">
      <c r="A4015" s="660" t="e">
        <f aca="false">IF(A4014="","",IF(A4014=#REF!*12,"",+A4014+1))</f>
        <v>#REF!</v>
      </c>
      <c r="B4015" s="661" t="e">
        <f aca="false">IF(A4015="","",+B4014)</f>
        <v>#REF!</v>
      </c>
      <c r="C4015" s="661" t="e">
        <f aca="false">IF(A4015="","",IF(#REF!+'Plano Prestação Mensal Proposta'!A4015&gt;120,0,ROUND(IF(B4015&gt;0.045,(0.045*0.5),(0.5)*B4015),7)))</f>
        <v>#REF!</v>
      </c>
      <c r="D4015" s="661" t="e">
        <f aca="false">IF(A4015="","",+B4015-C4015)</f>
        <v>#REF!</v>
      </c>
      <c r="E4015" s="662" t="e">
        <f aca="false">IF(A4015="","",IF(F4014="","",+E4014-F4014))</f>
        <v>#REF!</v>
      </c>
      <c r="F4015" s="662" t="e">
        <f aca="false">IF(A4015="","",IF(J4015="","",+J4015-H4015))</f>
        <v>#REF!</v>
      </c>
      <c r="G4015" s="662" t="e">
        <f aca="false">IF(A4015="","",IF(E4015="","",ROUND(+E4015*((1+B4015)^(1/12)-1),2)))</f>
        <v>#REF!</v>
      </c>
      <c r="H4015" s="662" t="e">
        <f aca="false">IF(A4015="","",IF(E4015="","",ROUND(+E4015*((1+D4015)^(1/12)-1),2)))</f>
        <v>#REF!</v>
      </c>
      <c r="I4015" s="662" t="e">
        <f aca="false">IF(A4015="","",+G4015-H4015)</f>
        <v>#REF!</v>
      </c>
      <c r="J4015" s="662" t="e">
        <f aca="false">IF(A4015="","",IF(#REF!="","",PMT((1+D4015)^(1/12)-1,(#REF!*12)-A4015+1,-E4015)))</f>
        <v>#REF!</v>
      </c>
    </row>
    <row r="4016" customFormat="false" ht="14.25" hidden="false" customHeight="false" outlineLevel="0" collapsed="false">
      <c r="A4016" s="660" t="e">
        <f aca="false">IF(A4015="","",IF(A4015=#REF!*12,"",+A4015+1))</f>
        <v>#REF!</v>
      </c>
      <c r="B4016" s="661" t="e">
        <f aca="false">IF(A4016="","",+B4015)</f>
        <v>#REF!</v>
      </c>
      <c r="C4016" s="661" t="e">
        <f aca="false">IF(A4016="","",IF(#REF!+'Plano Prestação Mensal Proposta'!A4016&gt;120,0,ROUND(IF(B4016&gt;0.045,(0.045*0.5),(0.5)*B4016),7)))</f>
        <v>#REF!</v>
      </c>
      <c r="D4016" s="661" t="e">
        <f aca="false">IF(A4016="","",+B4016-C4016)</f>
        <v>#REF!</v>
      </c>
      <c r="E4016" s="662" t="e">
        <f aca="false">IF(A4016="","",IF(F4015="","",+E4015-F4015))</f>
        <v>#REF!</v>
      </c>
      <c r="F4016" s="662" t="e">
        <f aca="false">IF(A4016="","",IF(J4016="","",+J4016-H4016))</f>
        <v>#REF!</v>
      </c>
      <c r="G4016" s="662" t="e">
        <f aca="false">IF(A4016="","",IF(E4016="","",ROUND(+E4016*((1+B4016)^(1/12)-1),2)))</f>
        <v>#REF!</v>
      </c>
      <c r="H4016" s="662" t="e">
        <f aca="false">IF(A4016="","",IF(E4016="","",ROUND(+E4016*((1+D4016)^(1/12)-1),2)))</f>
        <v>#REF!</v>
      </c>
      <c r="I4016" s="662" t="e">
        <f aca="false">IF(A4016="","",+G4016-H4016)</f>
        <v>#REF!</v>
      </c>
      <c r="J4016" s="662" t="e">
        <f aca="false">IF(A4016="","",IF(#REF!="","",PMT((1+D4016)^(1/12)-1,(#REF!*12)-A4016+1,-E4016)))</f>
        <v>#REF!</v>
      </c>
    </row>
    <row r="4017" customFormat="false" ht="14.25" hidden="false" customHeight="false" outlineLevel="0" collapsed="false">
      <c r="A4017" s="660" t="e">
        <f aca="false">IF(A4016="","",IF(A4016=#REF!*12,"",+A4016+1))</f>
        <v>#REF!</v>
      </c>
      <c r="B4017" s="661" t="e">
        <f aca="false">IF(A4017="","",+B4016)</f>
        <v>#REF!</v>
      </c>
      <c r="C4017" s="661" t="e">
        <f aca="false">IF(A4017="","",IF(#REF!+'Plano Prestação Mensal Proposta'!A4017&gt;120,0,ROUND(IF(B4017&gt;0.045,(0.045*0.5),(0.5)*B4017),7)))</f>
        <v>#REF!</v>
      </c>
      <c r="D4017" s="661" t="e">
        <f aca="false">IF(A4017="","",+B4017-C4017)</f>
        <v>#REF!</v>
      </c>
      <c r="E4017" s="662" t="e">
        <f aca="false">IF(A4017="","",IF(F4016="","",+E4016-F4016))</f>
        <v>#REF!</v>
      </c>
      <c r="F4017" s="662" t="e">
        <f aca="false">IF(A4017="","",IF(J4017="","",+J4017-H4017))</f>
        <v>#REF!</v>
      </c>
      <c r="G4017" s="662" t="e">
        <f aca="false">IF(A4017="","",IF(E4017="","",ROUND(+E4017*((1+B4017)^(1/12)-1),2)))</f>
        <v>#REF!</v>
      </c>
      <c r="H4017" s="662" t="e">
        <f aca="false">IF(A4017="","",IF(E4017="","",ROUND(+E4017*((1+D4017)^(1/12)-1),2)))</f>
        <v>#REF!</v>
      </c>
      <c r="I4017" s="662" t="e">
        <f aca="false">IF(A4017="","",+G4017-H4017)</f>
        <v>#REF!</v>
      </c>
      <c r="J4017" s="662" t="e">
        <f aca="false">IF(A4017="","",IF(#REF!="","",PMT((1+D4017)^(1/12)-1,(#REF!*12)-A4017+1,-E4017)))</f>
        <v>#REF!</v>
      </c>
    </row>
    <row r="4018" customFormat="false" ht="14.25" hidden="false" customHeight="false" outlineLevel="0" collapsed="false">
      <c r="A4018" s="660" t="e">
        <f aca="false">IF(A4017="","",IF(A4017=#REF!*12,"",+A4017+1))</f>
        <v>#REF!</v>
      </c>
      <c r="B4018" s="661" t="e">
        <f aca="false">IF(A4018="","",+B4017)</f>
        <v>#REF!</v>
      </c>
      <c r="C4018" s="661" t="e">
        <f aca="false">IF(A4018="","",IF(#REF!+'Plano Prestação Mensal Proposta'!A4018&gt;120,0,ROUND(IF(B4018&gt;0.045,(0.045*0.5),(0.5)*B4018),7)))</f>
        <v>#REF!</v>
      </c>
      <c r="D4018" s="661" t="e">
        <f aca="false">IF(A4018="","",+B4018-C4018)</f>
        <v>#REF!</v>
      </c>
      <c r="E4018" s="662" t="e">
        <f aca="false">IF(A4018="","",IF(F4017="","",+E4017-F4017))</f>
        <v>#REF!</v>
      </c>
      <c r="F4018" s="662" t="e">
        <f aca="false">IF(A4018="","",IF(J4018="","",+J4018-H4018))</f>
        <v>#REF!</v>
      </c>
      <c r="G4018" s="662" t="e">
        <f aca="false">IF(A4018="","",IF(E4018="","",ROUND(+E4018*((1+B4018)^(1/12)-1),2)))</f>
        <v>#REF!</v>
      </c>
      <c r="H4018" s="662" t="e">
        <f aca="false">IF(A4018="","",IF(E4018="","",ROUND(+E4018*((1+D4018)^(1/12)-1),2)))</f>
        <v>#REF!</v>
      </c>
      <c r="I4018" s="662" t="e">
        <f aca="false">IF(A4018="","",+G4018-H4018)</f>
        <v>#REF!</v>
      </c>
      <c r="J4018" s="662" t="e">
        <f aca="false">IF(A4018="","",IF(#REF!="","",PMT((1+D4018)^(1/12)-1,(#REF!*12)-A4018+1,-E4018)))</f>
        <v>#REF!</v>
      </c>
    </row>
    <row r="4019" customFormat="false" ht="14.25" hidden="false" customHeight="false" outlineLevel="0" collapsed="false">
      <c r="A4019" s="660" t="e">
        <f aca="false">IF(A4018="","",IF(A4018=#REF!*12,"",+A4018+1))</f>
        <v>#REF!</v>
      </c>
      <c r="B4019" s="661" t="e">
        <f aca="false">IF(A4019="","",+B4018)</f>
        <v>#REF!</v>
      </c>
      <c r="C4019" s="661" t="e">
        <f aca="false">IF(A4019="","",IF(#REF!+'Plano Prestação Mensal Proposta'!A4019&gt;120,0,ROUND(IF(B4019&gt;0.045,(0.045*0.5),(0.5)*B4019),7)))</f>
        <v>#REF!</v>
      </c>
      <c r="D4019" s="661" t="e">
        <f aca="false">IF(A4019="","",+B4019-C4019)</f>
        <v>#REF!</v>
      </c>
      <c r="E4019" s="662" t="e">
        <f aca="false">IF(A4019="","",IF(F4018="","",+E4018-F4018))</f>
        <v>#REF!</v>
      </c>
      <c r="F4019" s="662" t="e">
        <f aca="false">IF(A4019="","",IF(J4019="","",+J4019-H4019))</f>
        <v>#REF!</v>
      </c>
      <c r="G4019" s="662" t="e">
        <f aca="false">IF(A4019="","",IF(E4019="","",ROUND(+E4019*((1+B4019)^(1/12)-1),2)))</f>
        <v>#REF!</v>
      </c>
      <c r="H4019" s="662" t="e">
        <f aca="false">IF(A4019="","",IF(E4019="","",ROUND(+E4019*((1+D4019)^(1/12)-1),2)))</f>
        <v>#REF!</v>
      </c>
      <c r="I4019" s="662" t="e">
        <f aca="false">IF(A4019="","",+G4019-H4019)</f>
        <v>#REF!</v>
      </c>
      <c r="J4019" s="662" t="e">
        <f aca="false">IF(A4019="","",IF(#REF!="","",PMT((1+D4019)^(1/12)-1,(#REF!*12)-A4019+1,-E4019)))</f>
        <v>#REF!</v>
      </c>
    </row>
    <row r="4020" customFormat="false" ht="14.25" hidden="false" customHeight="false" outlineLevel="0" collapsed="false">
      <c r="A4020" s="660" t="e">
        <f aca="false">IF(A4019="","",IF(A4019=#REF!*12,"",+A4019+1))</f>
        <v>#REF!</v>
      </c>
      <c r="B4020" s="661" t="e">
        <f aca="false">IF(A4020="","",+B4019)</f>
        <v>#REF!</v>
      </c>
      <c r="C4020" s="661" t="e">
        <f aca="false">IF(A4020="","",IF(#REF!+'Plano Prestação Mensal Proposta'!A4020&gt;120,0,ROUND(IF(B4020&gt;0.045,(0.045*0.5),(0.5)*B4020),7)))</f>
        <v>#REF!</v>
      </c>
      <c r="D4020" s="661" t="e">
        <f aca="false">IF(A4020="","",+B4020-C4020)</f>
        <v>#REF!</v>
      </c>
      <c r="E4020" s="662" t="e">
        <f aca="false">IF(A4020="","",IF(F4019="","",+E4019-F4019))</f>
        <v>#REF!</v>
      </c>
      <c r="F4020" s="662" t="e">
        <f aca="false">IF(A4020="","",IF(J4020="","",+J4020-H4020))</f>
        <v>#REF!</v>
      </c>
      <c r="G4020" s="662" t="e">
        <f aca="false">IF(A4020="","",IF(E4020="","",ROUND(+E4020*((1+B4020)^(1/12)-1),2)))</f>
        <v>#REF!</v>
      </c>
      <c r="H4020" s="662" t="e">
        <f aca="false">IF(A4020="","",IF(E4020="","",ROUND(+E4020*((1+D4020)^(1/12)-1),2)))</f>
        <v>#REF!</v>
      </c>
      <c r="I4020" s="662" t="e">
        <f aca="false">IF(A4020="","",+G4020-H4020)</f>
        <v>#REF!</v>
      </c>
      <c r="J4020" s="662" t="e">
        <f aca="false">IF(A4020="","",IF(#REF!="","",PMT((1+D4020)^(1/12)-1,(#REF!*12)-A4020+1,-E4020)))</f>
        <v>#REF!</v>
      </c>
    </row>
    <row r="4021" customFormat="false" ht="14.25" hidden="false" customHeight="false" outlineLevel="0" collapsed="false">
      <c r="A4021" s="660" t="e">
        <f aca="false">IF(A4020="","",IF(A4020=#REF!*12,"",+A4020+1))</f>
        <v>#REF!</v>
      </c>
      <c r="B4021" s="661" t="e">
        <f aca="false">IF(A4021="","",+B4020)</f>
        <v>#REF!</v>
      </c>
      <c r="C4021" s="661" t="e">
        <f aca="false">IF(A4021="","",IF(#REF!+'Plano Prestação Mensal Proposta'!A4021&gt;120,0,ROUND(IF(B4021&gt;0.045,(0.045*0.5),(0.5)*B4021),7)))</f>
        <v>#REF!</v>
      </c>
      <c r="D4021" s="661" t="e">
        <f aca="false">IF(A4021="","",+B4021-C4021)</f>
        <v>#REF!</v>
      </c>
      <c r="E4021" s="662" t="e">
        <f aca="false">IF(A4021="","",IF(F4020="","",+E4020-F4020))</f>
        <v>#REF!</v>
      </c>
      <c r="F4021" s="662" t="e">
        <f aca="false">IF(A4021="","",IF(J4021="","",+J4021-H4021))</f>
        <v>#REF!</v>
      </c>
      <c r="G4021" s="662" t="e">
        <f aca="false">IF(A4021="","",IF(E4021="","",ROUND(+E4021*((1+B4021)^(1/12)-1),2)))</f>
        <v>#REF!</v>
      </c>
      <c r="H4021" s="662" t="e">
        <f aca="false">IF(A4021="","",IF(E4021="","",ROUND(+E4021*((1+D4021)^(1/12)-1),2)))</f>
        <v>#REF!</v>
      </c>
      <c r="I4021" s="662" t="e">
        <f aca="false">IF(A4021="","",+G4021-H4021)</f>
        <v>#REF!</v>
      </c>
      <c r="J4021" s="662" t="e">
        <f aca="false">IF(A4021="","",IF(#REF!="","",PMT((1+D4021)^(1/12)-1,(#REF!*12)-A4021+1,-E4021)))</f>
        <v>#REF!</v>
      </c>
    </row>
    <row r="4022" customFormat="false" ht="14.25" hidden="false" customHeight="false" outlineLevel="0" collapsed="false">
      <c r="A4022" s="660" t="e">
        <f aca="false">IF(A4021="","",IF(A4021=#REF!*12,"",+A4021+1))</f>
        <v>#REF!</v>
      </c>
      <c r="B4022" s="661" t="e">
        <f aca="false">IF(A4022="","",+B4021)</f>
        <v>#REF!</v>
      </c>
      <c r="C4022" s="661" t="e">
        <f aca="false">IF(A4022="","",IF(#REF!+'Plano Prestação Mensal Proposta'!A4022&gt;120,0,ROUND(IF(B4022&gt;0.045,(0.045*0.5),(0.5)*B4022),7)))</f>
        <v>#REF!</v>
      </c>
      <c r="D4022" s="661" t="e">
        <f aca="false">IF(A4022="","",+B4022-C4022)</f>
        <v>#REF!</v>
      </c>
      <c r="E4022" s="662" t="e">
        <f aca="false">IF(A4022="","",IF(F4021="","",+E4021-F4021))</f>
        <v>#REF!</v>
      </c>
      <c r="F4022" s="662" t="e">
        <f aca="false">IF(A4022="","",IF(J4022="","",+J4022-H4022))</f>
        <v>#REF!</v>
      </c>
      <c r="G4022" s="662" t="e">
        <f aca="false">IF(A4022="","",IF(E4022="","",ROUND(+E4022*((1+B4022)^(1/12)-1),2)))</f>
        <v>#REF!</v>
      </c>
      <c r="H4022" s="662" t="e">
        <f aca="false">IF(A4022="","",IF(E4022="","",ROUND(+E4022*((1+D4022)^(1/12)-1),2)))</f>
        <v>#REF!</v>
      </c>
      <c r="I4022" s="662" t="e">
        <f aca="false">IF(A4022="","",+G4022-H4022)</f>
        <v>#REF!</v>
      </c>
      <c r="J4022" s="662" t="e">
        <f aca="false">IF(A4022="","",IF(#REF!="","",PMT((1+D4022)^(1/12)-1,(#REF!*12)-A4022+1,-E4022)))</f>
        <v>#REF!</v>
      </c>
    </row>
    <row r="4023" customFormat="false" ht="14.25" hidden="false" customHeight="false" outlineLevel="0" collapsed="false">
      <c r="A4023" s="660" t="e">
        <f aca="false">IF(A4022="","",IF(A4022=#REF!*12,"",+A4022+1))</f>
        <v>#REF!</v>
      </c>
      <c r="B4023" s="661" t="e">
        <f aca="false">IF(A4023="","",+B4022)</f>
        <v>#REF!</v>
      </c>
      <c r="C4023" s="661" t="e">
        <f aca="false">IF(A4023="","",IF(#REF!+'Plano Prestação Mensal Proposta'!A4023&gt;120,0,ROUND(IF(B4023&gt;0.045,(0.045*0.5),(0.5)*B4023),7)))</f>
        <v>#REF!</v>
      </c>
      <c r="D4023" s="661" t="e">
        <f aca="false">IF(A4023="","",+B4023-C4023)</f>
        <v>#REF!</v>
      </c>
      <c r="E4023" s="662" t="e">
        <f aca="false">IF(A4023="","",IF(F4022="","",+E4022-F4022))</f>
        <v>#REF!</v>
      </c>
      <c r="F4023" s="662" t="e">
        <f aca="false">IF(A4023="","",IF(J4023="","",+J4023-H4023))</f>
        <v>#REF!</v>
      </c>
      <c r="G4023" s="662" t="e">
        <f aca="false">IF(A4023="","",IF(E4023="","",ROUND(+E4023*((1+B4023)^(1/12)-1),2)))</f>
        <v>#REF!</v>
      </c>
      <c r="H4023" s="662" t="e">
        <f aca="false">IF(A4023="","",IF(E4023="","",ROUND(+E4023*((1+D4023)^(1/12)-1),2)))</f>
        <v>#REF!</v>
      </c>
      <c r="I4023" s="662" t="e">
        <f aca="false">IF(A4023="","",+G4023-H4023)</f>
        <v>#REF!</v>
      </c>
      <c r="J4023" s="662" t="e">
        <f aca="false">IF(A4023="","",IF(#REF!="","",PMT((1+D4023)^(1/12)-1,(#REF!*12)-A4023+1,-E4023)))</f>
        <v>#REF!</v>
      </c>
    </row>
    <row r="4024" customFormat="false" ht="14.25" hidden="false" customHeight="false" outlineLevel="0" collapsed="false">
      <c r="A4024" s="660" t="e">
        <f aca="false">IF(A4023="","",IF(A4023=#REF!*12,"",+A4023+1))</f>
        <v>#REF!</v>
      </c>
      <c r="B4024" s="661" t="e">
        <f aca="false">IF(A4024="","",+B4023)</f>
        <v>#REF!</v>
      </c>
      <c r="C4024" s="661" t="e">
        <f aca="false">IF(A4024="","",IF(#REF!+'Plano Prestação Mensal Proposta'!A4024&gt;120,0,ROUND(IF(B4024&gt;0.045,(0.045*0.5),(0.5)*B4024),7)))</f>
        <v>#REF!</v>
      </c>
      <c r="D4024" s="661" t="e">
        <f aca="false">IF(A4024="","",+B4024-C4024)</f>
        <v>#REF!</v>
      </c>
      <c r="E4024" s="662" t="e">
        <f aca="false">IF(A4024="","",IF(F4023="","",+E4023-F4023))</f>
        <v>#REF!</v>
      </c>
      <c r="F4024" s="662" t="e">
        <f aca="false">IF(A4024="","",IF(J4024="","",+J4024-H4024))</f>
        <v>#REF!</v>
      </c>
      <c r="G4024" s="662" t="e">
        <f aca="false">IF(A4024="","",IF(E4024="","",ROUND(+E4024*((1+B4024)^(1/12)-1),2)))</f>
        <v>#REF!</v>
      </c>
      <c r="H4024" s="662" t="e">
        <f aca="false">IF(A4024="","",IF(E4024="","",ROUND(+E4024*((1+D4024)^(1/12)-1),2)))</f>
        <v>#REF!</v>
      </c>
      <c r="I4024" s="662" t="e">
        <f aca="false">IF(A4024="","",+G4024-H4024)</f>
        <v>#REF!</v>
      </c>
      <c r="J4024" s="662" t="e">
        <f aca="false">IF(A4024="","",IF(#REF!="","",PMT((1+D4024)^(1/12)-1,(#REF!*12)-A4024+1,-E4024)))</f>
        <v>#REF!</v>
      </c>
    </row>
    <row r="4025" customFormat="false" ht="14.25" hidden="false" customHeight="false" outlineLevel="0" collapsed="false">
      <c r="A4025" s="660" t="e">
        <f aca="false">IF(A4024="","",IF(A4024=#REF!*12,"",+A4024+1))</f>
        <v>#REF!</v>
      </c>
      <c r="B4025" s="661" t="e">
        <f aca="false">IF(A4025="","",+B4024)</f>
        <v>#REF!</v>
      </c>
      <c r="C4025" s="661" t="e">
        <f aca="false">IF(A4025="","",IF(#REF!+'Plano Prestação Mensal Proposta'!A4025&gt;120,0,ROUND(IF(B4025&gt;0.045,(0.045*0.5),(0.5)*B4025),7)))</f>
        <v>#REF!</v>
      </c>
      <c r="D4025" s="661" t="e">
        <f aca="false">IF(A4025="","",+B4025-C4025)</f>
        <v>#REF!</v>
      </c>
      <c r="E4025" s="662" t="e">
        <f aca="false">IF(A4025="","",IF(F4024="","",+E4024-F4024))</f>
        <v>#REF!</v>
      </c>
      <c r="F4025" s="662" t="e">
        <f aca="false">IF(A4025="","",IF(J4025="","",+J4025-H4025))</f>
        <v>#REF!</v>
      </c>
      <c r="G4025" s="662" t="e">
        <f aca="false">IF(A4025="","",IF(E4025="","",ROUND(+E4025*((1+B4025)^(1/12)-1),2)))</f>
        <v>#REF!</v>
      </c>
      <c r="H4025" s="662" t="e">
        <f aca="false">IF(A4025="","",IF(E4025="","",ROUND(+E4025*((1+D4025)^(1/12)-1),2)))</f>
        <v>#REF!</v>
      </c>
      <c r="I4025" s="662" t="e">
        <f aca="false">IF(A4025="","",+G4025-H4025)</f>
        <v>#REF!</v>
      </c>
      <c r="J4025" s="662" t="e">
        <f aca="false">IF(A4025="","",IF(#REF!="","",PMT((1+D4025)^(1/12)-1,(#REF!*12)-A4025+1,-E4025)))</f>
        <v>#REF!</v>
      </c>
    </row>
    <row r="4026" customFormat="false" ht="14.25" hidden="false" customHeight="false" outlineLevel="0" collapsed="false">
      <c r="A4026" s="660" t="e">
        <f aca="false">IF(A4025="","",IF(A4025=#REF!*12,"",+A4025+1))</f>
        <v>#REF!</v>
      </c>
      <c r="B4026" s="661" t="e">
        <f aca="false">IF(A4026="","",+B4025)</f>
        <v>#REF!</v>
      </c>
      <c r="C4026" s="661" t="e">
        <f aca="false">IF(A4026="","",IF(#REF!+'Plano Prestação Mensal Proposta'!A4026&gt;120,0,ROUND(IF(B4026&gt;0.045,(0.045*0.5),(0.5)*B4026),7)))</f>
        <v>#REF!</v>
      </c>
      <c r="D4026" s="661" t="e">
        <f aca="false">IF(A4026="","",+B4026-C4026)</f>
        <v>#REF!</v>
      </c>
      <c r="E4026" s="662" t="e">
        <f aca="false">IF(A4026="","",IF(F4025="","",+E4025-F4025))</f>
        <v>#REF!</v>
      </c>
      <c r="F4026" s="662" t="e">
        <f aca="false">IF(A4026="","",IF(J4026="","",+J4026-H4026))</f>
        <v>#REF!</v>
      </c>
      <c r="G4026" s="662" t="e">
        <f aca="false">IF(A4026="","",IF(E4026="","",ROUND(+E4026*((1+B4026)^(1/12)-1),2)))</f>
        <v>#REF!</v>
      </c>
      <c r="H4026" s="662" t="e">
        <f aca="false">IF(A4026="","",IF(E4026="","",ROUND(+E4026*((1+D4026)^(1/12)-1),2)))</f>
        <v>#REF!</v>
      </c>
      <c r="I4026" s="662" t="e">
        <f aca="false">IF(A4026="","",+G4026-H4026)</f>
        <v>#REF!</v>
      </c>
      <c r="J4026" s="662" t="e">
        <f aca="false">IF(A4026="","",IF(#REF!="","",PMT((1+D4026)^(1/12)-1,(#REF!*12)-A4026+1,-E4026)))</f>
        <v>#REF!</v>
      </c>
    </row>
    <row r="4027" customFormat="false" ht="14.25" hidden="false" customHeight="false" outlineLevel="0" collapsed="false">
      <c r="A4027" s="660" t="e">
        <f aca="false">IF(A4026="","",IF(A4026=#REF!*12,"",+A4026+1))</f>
        <v>#REF!</v>
      </c>
      <c r="B4027" s="661" t="e">
        <f aca="false">IF(A4027="","",+B4026)</f>
        <v>#REF!</v>
      </c>
      <c r="C4027" s="661" t="e">
        <f aca="false">IF(A4027="","",IF(#REF!+'Plano Prestação Mensal Proposta'!A4027&gt;120,0,ROUND(IF(B4027&gt;0.045,(0.045*0.5),(0.5)*B4027),7)))</f>
        <v>#REF!</v>
      </c>
      <c r="D4027" s="661" t="e">
        <f aca="false">IF(A4027="","",+B4027-C4027)</f>
        <v>#REF!</v>
      </c>
      <c r="E4027" s="662" t="e">
        <f aca="false">IF(A4027="","",IF(F4026="","",+E4026-F4026))</f>
        <v>#REF!</v>
      </c>
      <c r="F4027" s="662" t="e">
        <f aca="false">IF(A4027="","",IF(J4027="","",+J4027-H4027))</f>
        <v>#REF!</v>
      </c>
      <c r="G4027" s="662" t="e">
        <f aca="false">IF(A4027="","",IF(E4027="","",ROUND(+E4027*((1+B4027)^(1/12)-1),2)))</f>
        <v>#REF!</v>
      </c>
      <c r="H4027" s="662" t="e">
        <f aca="false">IF(A4027="","",IF(E4027="","",ROUND(+E4027*((1+D4027)^(1/12)-1),2)))</f>
        <v>#REF!</v>
      </c>
      <c r="I4027" s="662" t="e">
        <f aca="false">IF(A4027="","",+G4027-H4027)</f>
        <v>#REF!</v>
      </c>
      <c r="J4027" s="662" t="e">
        <f aca="false">IF(A4027="","",IF(#REF!="","",PMT((1+D4027)^(1/12)-1,(#REF!*12)-A4027+1,-E4027)))</f>
        <v>#REF!</v>
      </c>
    </row>
    <row r="4028" customFormat="false" ht="14.25" hidden="false" customHeight="false" outlineLevel="0" collapsed="false">
      <c r="A4028" s="660" t="e">
        <f aca="false">IF(A4027="","",IF(A4027=#REF!*12,"",+A4027+1))</f>
        <v>#REF!</v>
      </c>
      <c r="B4028" s="661" t="e">
        <f aca="false">IF(A4028="","",+B4027)</f>
        <v>#REF!</v>
      </c>
      <c r="C4028" s="661" t="e">
        <f aca="false">IF(A4028="","",IF(#REF!+'Plano Prestação Mensal Proposta'!A4028&gt;120,0,ROUND(IF(B4028&gt;0.045,(0.045*0.5),(0.5)*B4028),7)))</f>
        <v>#REF!</v>
      </c>
      <c r="D4028" s="661" t="e">
        <f aca="false">IF(A4028="","",+B4028-C4028)</f>
        <v>#REF!</v>
      </c>
      <c r="E4028" s="662" t="e">
        <f aca="false">IF(A4028="","",IF(F4027="","",+E4027-F4027))</f>
        <v>#REF!</v>
      </c>
      <c r="F4028" s="662" t="e">
        <f aca="false">IF(A4028="","",IF(J4028="","",+J4028-H4028))</f>
        <v>#REF!</v>
      </c>
      <c r="G4028" s="662" t="e">
        <f aca="false">IF(A4028="","",IF(E4028="","",ROUND(+E4028*((1+B4028)^(1/12)-1),2)))</f>
        <v>#REF!</v>
      </c>
      <c r="H4028" s="662" t="e">
        <f aca="false">IF(A4028="","",IF(E4028="","",ROUND(+E4028*((1+D4028)^(1/12)-1),2)))</f>
        <v>#REF!</v>
      </c>
      <c r="I4028" s="662" t="e">
        <f aca="false">IF(A4028="","",+G4028-H4028)</f>
        <v>#REF!</v>
      </c>
      <c r="J4028" s="662" t="e">
        <f aca="false">IF(A4028="","",IF(#REF!="","",PMT((1+D4028)^(1/12)-1,(#REF!*12)-A4028+1,-E4028)))</f>
        <v>#REF!</v>
      </c>
    </row>
    <row r="4029" customFormat="false" ht="14.25" hidden="false" customHeight="false" outlineLevel="0" collapsed="false">
      <c r="A4029" s="660" t="e">
        <f aca="false">IF(A4028="","",IF(A4028=#REF!*12,"",+A4028+1))</f>
        <v>#REF!</v>
      </c>
      <c r="B4029" s="661" t="e">
        <f aca="false">IF(A4029="","",+B4028)</f>
        <v>#REF!</v>
      </c>
      <c r="C4029" s="661" t="e">
        <f aca="false">IF(A4029="","",IF(#REF!+'Plano Prestação Mensal Proposta'!A4029&gt;120,0,ROUND(IF(B4029&gt;0.045,(0.045*0.5),(0.5)*B4029),7)))</f>
        <v>#REF!</v>
      </c>
      <c r="D4029" s="661" t="e">
        <f aca="false">IF(A4029="","",+B4029-C4029)</f>
        <v>#REF!</v>
      </c>
      <c r="E4029" s="662" t="e">
        <f aca="false">IF(A4029="","",IF(F4028="","",+E4028-F4028))</f>
        <v>#REF!</v>
      </c>
      <c r="F4029" s="662" t="e">
        <f aca="false">IF(A4029="","",IF(J4029="","",+J4029-H4029))</f>
        <v>#REF!</v>
      </c>
      <c r="G4029" s="662" t="e">
        <f aca="false">IF(A4029="","",IF(E4029="","",ROUND(+E4029*((1+B4029)^(1/12)-1),2)))</f>
        <v>#REF!</v>
      </c>
      <c r="H4029" s="662" t="e">
        <f aca="false">IF(A4029="","",IF(E4029="","",ROUND(+E4029*((1+D4029)^(1/12)-1),2)))</f>
        <v>#REF!</v>
      </c>
      <c r="I4029" s="662" t="e">
        <f aca="false">IF(A4029="","",+G4029-H4029)</f>
        <v>#REF!</v>
      </c>
      <c r="J4029" s="662" t="e">
        <f aca="false">IF(A4029="","",IF(#REF!="","",PMT((1+D4029)^(1/12)-1,(#REF!*12)-A4029+1,-E4029)))</f>
        <v>#REF!</v>
      </c>
    </row>
    <row r="4030" customFormat="false" ht="14.25" hidden="false" customHeight="false" outlineLevel="0" collapsed="false">
      <c r="A4030" s="660" t="e">
        <f aca="false">IF(A4029="","",IF(A4029=#REF!*12,"",+A4029+1))</f>
        <v>#REF!</v>
      </c>
      <c r="B4030" s="661" t="e">
        <f aca="false">IF(A4030="","",+B4029)</f>
        <v>#REF!</v>
      </c>
      <c r="C4030" s="661" t="e">
        <f aca="false">IF(A4030="","",IF(#REF!+'Plano Prestação Mensal Proposta'!A4030&gt;120,0,ROUND(IF(B4030&gt;0.045,(0.045*0.5),(0.5)*B4030),7)))</f>
        <v>#REF!</v>
      </c>
      <c r="D4030" s="661" t="e">
        <f aca="false">IF(A4030="","",+B4030-C4030)</f>
        <v>#REF!</v>
      </c>
      <c r="E4030" s="662" t="e">
        <f aca="false">IF(A4030="","",IF(F4029="","",+E4029-F4029))</f>
        <v>#REF!</v>
      </c>
      <c r="F4030" s="662" t="e">
        <f aca="false">IF(A4030="","",IF(J4030="","",+J4030-H4030))</f>
        <v>#REF!</v>
      </c>
      <c r="G4030" s="662" t="e">
        <f aca="false">IF(A4030="","",IF(E4030="","",ROUND(+E4030*((1+B4030)^(1/12)-1),2)))</f>
        <v>#REF!</v>
      </c>
      <c r="H4030" s="662" t="e">
        <f aca="false">IF(A4030="","",IF(E4030="","",ROUND(+E4030*((1+D4030)^(1/12)-1),2)))</f>
        <v>#REF!</v>
      </c>
      <c r="I4030" s="662" t="e">
        <f aca="false">IF(A4030="","",+G4030-H4030)</f>
        <v>#REF!</v>
      </c>
      <c r="J4030" s="662" t="e">
        <f aca="false">IF(A4030="","",IF(#REF!="","",PMT((1+D4030)^(1/12)-1,(#REF!*12)-A4030+1,-E4030)))</f>
        <v>#REF!</v>
      </c>
    </row>
    <row r="4031" customFormat="false" ht="14.25" hidden="false" customHeight="false" outlineLevel="0" collapsed="false">
      <c r="A4031" s="660" t="e">
        <f aca="false">IF(A4030="","",IF(A4030=#REF!*12,"",+A4030+1))</f>
        <v>#REF!</v>
      </c>
      <c r="B4031" s="661" t="e">
        <f aca="false">IF(A4031="","",+B4030)</f>
        <v>#REF!</v>
      </c>
      <c r="C4031" s="661" t="e">
        <f aca="false">IF(A4031="","",IF(#REF!+'Plano Prestação Mensal Proposta'!A4031&gt;120,0,ROUND(IF(B4031&gt;0.045,(0.045*0.5),(0.5)*B4031),7)))</f>
        <v>#REF!</v>
      </c>
      <c r="D4031" s="661" t="e">
        <f aca="false">IF(A4031="","",+B4031-C4031)</f>
        <v>#REF!</v>
      </c>
      <c r="E4031" s="662" t="e">
        <f aca="false">IF(A4031="","",IF(F4030="","",+E4030-F4030))</f>
        <v>#REF!</v>
      </c>
      <c r="F4031" s="662" t="e">
        <f aca="false">IF(A4031="","",IF(J4031="","",+J4031-H4031))</f>
        <v>#REF!</v>
      </c>
      <c r="G4031" s="662" t="e">
        <f aca="false">IF(A4031="","",IF(E4031="","",ROUND(+E4031*((1+B4031)^(1/12)-1),2)))</f>
        <v>#REF!</v>
      </c>
      <c r="H4031" s="662" t="e">
        <f aca="false">IF(A4031="","",IF(E4031="","",ROUND(+E4031*((1+D4031)^(1/12)-1),2)))</f>
        <v>#REF!</v>
      </c>
      <c r="I4031" s="662" t="e">
        <f aca="false">IF(A4031="","",+G4031-H4031)</f>
        <v>#REF!</v>
      </c>
      <c r="J4031" s="662" t="e">
        <f aca="false">IF(A4031="","",IF(#REF!="","",PMT((1+D4031)^(1/12)-1,(#REF!*12)-A4031+1,-E4031)))</f>
        <v>#REF!</v>
      </c>
    </row>
    <row r="4032" customFormat="false" ht="14.25" hidden="false" customHeight="false" outlineLevel="0" collapsed="false">
      <c r="A4032" s="660" t="e">
        <f aca="false">IF(A4031="","",IF(A4031=#REF!*12,"",+A4031+1))</f>
        <v>#REF!</v>
      </c>
      <c r="B4032" s="661" t="e">
        <f aca="false">IF(A4032="","",+B4031)</f>
        <v>#REF!</v>
      </c>
      <c r="C4032" s="661" t="e">
        <f aca="false">IF(A4032="","",IF(#REF!+'Plano Prestação Mensal Proposta'!A4032&gt;120,0,ROUND(IF(B4032&gt;0.045,(0.045*0.5),(0.5)*B4032),7)))</f>
        <v>#REF!</v>
      </c>
      <c r="D4032" s="661" t="e">
        <f aca="false">IF(A4032="","",+B4032-C4032)</f>
        <v>#REF!</v>
      </c>
      <c r="E4032" s="662" t="e">
        <f aca="false">IF(A4032="","",IF(F4031="","",+E4031-F4031))</f>
        <v>#REF!</v>
      </c>
      <c r="F4032" s="662" t="e">
        <f aca="false">IF(A4032="","",IF(J4032="","",+J4032-H4032))</f>
        <v>#REF!</v>
      </c>
      <c r="G4032" s="662" t="e">
        <f aca="false">IF(A4032="","",IF(E4032="","",ROUND(+E4032*((1+B4032)^(1/12)-1),2)))</f>
        <v>#REF!</v>
      </c>
      <c r="H4032" s="662" t="e">
        <f aca="false">IF(A4032="","",IF(E4032="","",ROUND(+E4032*((1+D4032)^(1/12)-1),2)))</f>
        <v>#REF!</v>
      </c>
      <c r="I4032" s="662" t="e">
        <f aca="false">IF(A4032="","",+G4032-H4032)</f>
        <v>#REF!</v>
      </c>
      <c r="J4032" s="662" t="e">
        <f aca="false">IF(A4032="","",IF(#REF!="","",PMT((1+D4032)^(1/12)-1,(#REF!*12)-A4032+1,-E4032)))</f>
        <v>#REF!</v>
      </c>
    </row>
    <row r="4033" customFormat="false" ht="14.25" hidden="false" customHeight="false" outlineLevel="0" collapsed="false">
      <c r="A4033" s="660" t="e">
        <f aca="false">IF(A4032="","",IF(A4032=#REF!*12,"",+A4032+1))</f>
        <v>#REF!</v>
      </c>
      <c r="B4033" s="661" t="e">
        <f aca="false">IF(A4033="","",+B4032)</f>
        <v>#REF!</v>
      </c>
      <c r="C4033" s="661" t="e">
        <f aca="false">IF(A4033="","",IF(#REF!+'Plano Prestação Mensal Proposta'!A4033&gt;120,0,ROUND(IF(B4033&gt;0.045,(0.045*0.5),(0.5)*B4033),7)))</f>
        <v>#REF!</v>
      </c>
      <c r="D4033" s="661" t="e">
        <f aca="false">IF(A4033="","",+B4033-C4033)</f>
        <v>#REF!</v>
      </c>
      <c r="E4033" s="662" t="e">
        <f aca="false">IF(A4033="","",IF(F4032="","",+E4032-F4032))</f>
        <v>#REF!</v>
      </c>
      <c r="F4033" s="662" t="e">
        <f aca="false">IF(A4033="","",IF(J4033="","",+J4033-H4033))</f>
        <v>#REF!</v>
      </c>
      <c r="G4033" s="662" t="e">
        <f aca="false">IF(A4033="","",IF(E4033="","",ROUND(+E4033*((1+B4033)^(1/12)-1),2)))</f>
        <v>#REF!</v>
      </c>
      <c r="H4033" s="662" t="e">
        <f aca="false">IF(A4033="","",IF(E4033="","",ROUND(+E4033*((1+D4033)^(1/12)-1),2)))</f>
        <v>#REF!</v>
      </c>
      <c r="I4033" s="662" t="e">
        <f aca="false">IF(A4033="","",+G4033-H4033)</f>
        <v>#REF!</v>
      </c>
      <c r="J4033" s="662" t="e">
        <f aca="false">IF(A4033="","",IF(#REF!="","",PMT((1+D4033)^(1/12)-1,(#REF!*12)-A4033+1,-E4033)))</f>
        <v>#REF!</v>
      </c>
    </row>
    <row r="4034" customFormat="false" ht="14.25" hidden="false" customHeight="false" outlineLevel="0" collapsed="false">
      <c r="A4034" s="660" t="e">
        <f aca="false">IF(A4033="","",IF(A4033=#REF!*12,"",+A4033+1))</f>
        <v>#REF!</v>
      </c>
      <c r="B4034" s="661" t="e">
        <f aca="false">IF(A4034="","",+B4033)</f>
        <v>#REF!</v>
      </c>
      <c r="C4034" s="661" t="e">
        <f aca="false">IF(A4034="","",IF(#REF!+'Plano Prestação Mensal Proposta'!A4034&gt;120,0,ROUND(IF(B4034&gt;0.045,(0.045*0.5),(0.5)*B4034),7)))</f>
        <v>#REF!</v>
      </c>
      <c r="D4034" s="661" t="e">
        <f aca="false">IF(A4034="","",+B4034-C4034)</f>
        <v>#REF!</v>
      </c>
      <c r="E4034" s="662" t="e">
        <f aca="false">IF(A4034="","",IF(F4033="","",+E4033-F4033))</f>
        <v>#REF!</v>
      </c>
      <c r="F4034" s="662" t="e">
        <f aca="false">IF(A4034="","",IF(J4034="","",+J4034-H4034))</f>
        <v>#REF!</v>
      </c>
      <c r="G4034" s="662" t="e">
        <f aca="false">IF(A4034="","",IF(E4034="","",ROUND(+E4034*((1+B4034)^(1/12)-1),2)))</f>
        <v>#REF!</v>
      </c>
      <c r="H4034" s="662" t="e">
        <f aca="false">IF(A4034="","",IF(E4034="","",ROUND(+E4034*((1+D4034)^(1/12)-1),2)))</f>
        <v>#REF!</v>
      </c>
      <c r="I4034" s="662" t="e">
        <f aca="false">IF(A4034="","",+G4034-H4034)</f>
        <v>#REF!</v>
      </c>
      <c r="J4034" s="662" t="e">
        <f aca="false">IF(A4034="","",IF(#REF!="","",PMT((1+D4034)^(1/12)-1,(#REF!*12)-A4034+1,-E4034)))</f>
        <v>#REF!</v>
      </c>
    </row>
    <row r="4035" customFormat="false" ht="14.25" hidden="false" customHeight="false" outlineLevel="0" collapsed="false">
      <c r="A4035" s="660" t="e">
        <f aca="false">IF(A4034="","",IF(A4034=#REF!*12,"",+A4034+1))</f>
        <v>#REF!</v>
      </c>
      <c r="B4035" s="661" t="e">
        <f aca="false">IF(A4035="","",+B4034)</f>
        <v>#REF!</v>
      </c>
      <c r="C4035" s="661" t="e">
        <f aca="false">IF(A4035="","",IF(#REF!+'Plano Prestação Mensal Proposta'!A4035&gt;120,0,ROUND(IF(B4035&gt;0.045,(0.045*0.5),(0.5)*B4035),7)))</f>
        <v>#REF!</v>
      </c>
      <c r="D4035" s="661" t="e">
        <f aca="false">IF(A4035="","",+B4035-C4035)</f>
        <v>#REF!</v>
      </c>
      <c r="E4035" s="662" t="e">
        <f aca="false">IF(A4035="","",IF(F4034="","",+E4034-F4034))</f>
        <v>#REF!</v>
      </c>
      <c r="F4035" s="662" t="e">
        <f aca="false">IF(A4035="","",IF(J4035="","",+J4035-H4035))</f>
        <v>#REF!</v>
      </c>
      <c r="G4035" s="662" t="e">
        <f aca="false">IF(A4035="","",IF(E4035="","",ROUND(+E4035*((1+B4035)^(1/12)-1),2)))</f>
        <v>#REF!</v>
      </c>
      <c r="H4035" s="662" t="e">
        <f aca="false">IF(A4035="","",IF(E4035="","",ROUND(+E4035*((1+D4035)^(1/12)-1),2)))</f>
        <v>#REF!</v>
      </c>
      <c r="I4035" s="662" t="e">
        <f aca="false">IF(A4035="","",+G4035-H4035)</f>
        <v>#REF!</v>
      </c>
      <c r="J4035" s="662" t="e">
        <f aca="false">IF(A4035="","",IF(#REF!="","",PMT((1+D4035)^(1/12)-1,(#REF!*12)-A4035+1,-E4035)))</f>
        <v>#REF!</v>
      </c>
    </row>
    <row r="4036" customFormat="false" ht="14.25" hidden="false" customHeight="false" outlineLevel="0" collapsed="false">
      <c r="A4036" s="660" t="e">
        <f aca="false">IF(A4035="","",IF(A4035=#REF!*12,"",+A4035+1))</f>
        <v>#REF!</v>
      </c>
      <c r="B4036" s="661" t="e">
        <f aca="false">IF(A4036="","",+B4035)</f>
        <v>#REF!</v>
      </c>
      <c r="C4036" s="661" t="e">
        <f aca="false">IF(A4036="","",IF(#REF!+'Plano Prestação Mensal Proposta'!A4036&gt;120,0,ROUND(IF(B4036&gt;0.045,(0.045*0.5),(0.5)*B4036),7)))</f>
        <v>#REF!</v>
      </c>
      <c r="D4036" s="661" t="e">
        <f aca="false">IF(A4036="","",+B4036-C4036)</f>
        <v>#REF!</v>
      </c>
      <c r="E4036" s="662" t="e">
        <f aca="false">IF(A4036="","",IF(F4035="","",+E4035-F4035))</f>
        <v>#REF!</v>
      </c>
      <c r="F4036" s="662" t="e">
        <f aca="false">IF(A4036="","",IF(J4036="","",+J4036-H4036))</f>
        <v>#REF!</v>
      </c>
      <c r="G4036" s="662" t="e">
        <f aca="false">IF(A4036="","",IF(E4036="","",ROUND(+E4036*((1+B4036)^(1/12)-1),2)))</f>
        <v>#REF!</v>
      </c>
      <c r="H4036" s="662" t="e">
        <f aca="false">IF(A4036="","",IF(E4036="","",ROUND(+E4036*((1+D4036)^(1/12)-1),2)))</f>
        <v>#REF!</v>
      </c>
      <c r="I4036" s="662" t="e">
        <f aca="false">IF(A4036="","",+G4036-H4036)</f>
        <v>#REF!</v>
      </c>
      <c r="J4036" s="662" t="e">
        <f aca="false">IF(A4036="","",IF(#REF!="","",PMT((1+D4036)^(1/12)-1,(#REF!*12)-A4036+1,-E4036)))</f>
        <v>#REF!</v>
      </c>
    </row>
    <row r="4037" customFormat="false" ht="14.25" hidden="false" customHeight="false" outlineLevel="0" collapsed="false">
      <c r="A4037" s="660" t="e">
        <f aca="false">IF(A4036="","",IF(A4036=#REF!*12,"",+A4036+1))</f>
        <v>#REF!</v>
      </c>
      <c r="B4037" s="661" t="e">
        <f aca="false">IF(A4037="","",+B4036)</f>
        <v>#REF!</v>
      </c>
      <c r="C4037" s="661" t="e">
        <f aca="false">IF(A4037="","",IF(#REF!+'Plano Prestação Mensal Proposta'!A4037&gt;120,0,ROUND(IF(B4037&gt;0.045,(0.045*0.5),(0.5)*B4037),7)))</f>
        <v>#REF!</v>
      </c>
      <c r="D4037" s="661" t="e">
        <f aca="false">IF(A4037="","",+B4037-C4037)</f>
        <v>#REF!</v>
      </c>
      <c r="E4037" s="662" t="e">
        <f aca="false">IF(A4037="","",IF(F4036="","",+E4036-F4036))</f>
        <v>#REF!</v>
      </c>
      <c r="F4037" s="662" t="e">
        <f aca="false">IF(A4037="","",IF(J4037="","",+J4037-H4037))</f>
        <v>#REF!</v>
      </c>
      <c r="G4037" s="662" t="e">
        <f aca="false">IF(A4037="","",IF(E4037="","",ROUND(+E4037*((1+B4037)^(1/12)-1),2)))</f>
        <v>#REF!</v>
      </c>
      <c r="H4037" s="662" t="e">
        <f aca="false">IF(A4037="","",IF(E4037="","",ROUND(+E4037*((1+D4037)^(1/12)-1),2)))</f>
        <v>#REF!</v>
      </c>
      <c r="I4037" s="662" t="e">
        <f aca="false">IF(A4037="","",+G4037-H4037)</f>
        <v>#REF!</v>
      </c>
      <c r="J4037" s="662" t="e">
        <f aca="false">IF(A4037="","",IF(#REF!="","",PMT((1+D4037)^(1/12)-1,(#REF!*12)-A4037+1,-E4037)))</f>
        <v>#REF!</v>
      </c>
    </row>
    <row r="4038" customFormat="false" ht="14.25" hidden="false" customHeight="false" outlineLevel="0" collapsed="false">
      <c r="A4038" s="660" t="e">
        <f aca="false">IF(A4037="","",IF(A4037=#REF!*12,"",+A4037+1))</f>
        <v>#REF!</v>
      </c>
      <c r="B4038" s="661" t="e">
        <f aca="false">IF(A4038="","",+B4037)</f>
        <v>#REF!</v>
      </c>
      <c r="C4038" s="661" t="e">
        <f aca="false">IF(A4038="","",IF(#REF!+'Plano Prestação Mensal Proposta'!A4038&gt;120,0,ROUND(IF(B4038&gt;0.045,(0.045*0.5),(0.5)*B4038),7)))</f>
        <v>#REF!</v>
      </c>
      <c r="D4038" s="661" t="e">
        <f aca="false">IF(A4038="","",+B4038-C4038)</f>
        <v>#REF!</v>
      </c>
      <c r="E4038" s="662" t="e">
        <f aca="false">IF(A4038="","",IF(F4037="","",+E4037-F4037))</f>
        <v>#REF!</v>
      </c>
      <c r="F4038" s="662" t="e">
        <f aca="false">IF(A4038="","",IF(J4038="","",+J4038-H4038))</f>
        <v>#REF!</v>
      </c>
      <c r="G4038" s="662" t="e">
        <f aca="false">IF(A4038="","",IF(E4038="","",ROUND(+E4038*((1+B4038)^(1/12)-1),2)))</f>
        <v>#REF!</v>
      </c>
      <c r="H4038" s="662" t="e">
        <f aca="false">IF(A4038="","",IF(E4038="","",ROUND(+E4038*((1+D4038)^(1/12)-1),2)))</f>
        <v>#REF!</v>
      </c>
      <c r="I4038" s="662" t="e">
        <f aca="false">IF(A4038="","",+G4038-H4038)</f>
        <v>#REF!</v>
      </c>
      <c r="J4038" s="662" t="e">
        <f aca="false">IF(A4038="","",IF(#REF!="","",PMT((1+D4038)^(1/12)-1,(#REF!*12)-A4038+1,-E4038)))</f>
        <v>#REF!</v>
      </c>
    </row>
    <row r="4039" customFormat="false" ht="14.25" hidden="false" customHeight="false" outlineLevel="0" collapsed="false">
      <c r="A4039" s="660" t="e">
        <f aca="false">IF(A4038="","",IF(A4038=#REF!*12,"",+A4038+1))</f>
        <v>#REF!</v>
      </c>
      <c r="B4039" s="661" t="e">
        <f aca="false">IF(A4039="","",+B4038)</f>
        <v>#REF!</v>
      </c>
      <c r="C4039" s="661" t="e">
        <f aca="false">IF(A4039="","",IF(#REF!+'Plano Prestação Mensal Proposta'!A4039&gt;120,0,ROUND(IF(B4039&gt;0.045,(0.045*0.5),(0.5)*B4039),7)))</f>
        <v>#REF!</v>
      </c>
      <c r="D4039" s="661" t="e">
        <f aca="false">IF(A4039="","",+B4039-C4039)</f>
        <v>#REF!</v>
      </c>
      <c r="E4039" s="662" t="e">
        <f aca="false">IF(A4039="","",IF(F4038="","",+E4038-F4038))</f>
        <v>#REF!</v>
      </c>
      <c r="F4039" s="662" t="e">
        <f aca="false">IF(A4039="","",IF(J4039="","",+J4039-H4039))</f>
        <v>#REF!</v>
      </c>
      <c r="G4039" s="662" t="e">
        <f aca="false">IF(A4039="","",IF(E4039="","",ROUND(+E4039*((1+B4039)^(1/12)-1),2)))</f>
        <v>#REF!</v>
      </c>
      <c r="H4039" s="662" t="e">
        <f aca="false">IF(A4039="","",IF(E4039="","",ROUND(+E4039*((1+D4039)^(1/12)-1),2)))</f>
        <v>#REF!</v>
      </c>
      <c r="I4039" s="662" t="e">
        <f aca="false">IF(A4039="","",+G4039-H4039)</f>
        <v>#REF!</v>
      </c>
      <c r="J4039" s="662" t="e">
        <f aca="false">IF(A4039="","",IF(#REF!="","",PMT((1+D4039)^(1/12)-1,(#REF!*12)-A4039+1,-E4039)))</f>
        <v>#REF!</v>
      </c>
    </row>
    <row r="4040" customFormat="false" ht="14.25" hidden="false" customHeight="false" outlineLevel="0" collapsed="false">
      <c r="A4040" s="660" t="e">
        <f aca="false">IF(A4039="","",IF(A4039=#REF!*12,"",+A4039+1))</f>
        <v>#REF!</v>
      </c>
      <c r="B4040" s="661" t="e">
        <f aca="false">IF(A4040="","",+B4039)</f>
        <v>#REF!</v>
      </c>
      <c r="C4040" s="661" t="e">
        <f aca="false">IF(A4040="","",IF(#REF!+'Plano Prestação Mensal Proposta'!A4040&gt;120,0,ROUND(IF(B4040&gt;0.045,(0.045*0.5),(0.5)*B4040),7)))</f>
        <v>#REF!</v>
      </c>
      <c r="D4040" s="661" t="e">
        <f aca="false">IF(A4040="","",+B4040-C4040)</f>
        <v>#REF!</v>
      </c>
      <c r="E4040" s="662" t="e">
        <f aca="false">IF(A4040="","",IF(F4039="","",+E4039-F4039))</f>
        <v>#REF!</v>
      </c>
      <c r="F4040" s="662" t="e">
        <f aca="false">IF(A4040="","",IF(J4040="","",+J4040-H4040))</f>
        <v>#REF!</v>
      </c>
      <c r="G4040" s="662" t="e">
        <f aca="false">IF(A4040="","",IF(E4040="","",ROUND(+E4040*((1+B4040)^(1/12)-1),2)))</f>
        <v>#REF!</v>
      </c>
      <c r="H4040" s="662" t="e">
        <f aca="false">IF(A4040="","",IF(E4040="","",ROUND(+E4040*((1+D4040)^(1/12)-1),2)))</f>
        <v>#REF!</v>
      </c>
      <c r="I4040" s="662" t="e">
        <f aca="false">IF(A4040="","",+G4040-H4040)</f>
        <v>#REF!</v>
      </c>
      <c r="J4040" s="662" t="e">
        <f aca="false">IF(A4040="","",IF(#REF!="","",PMT((1+D4040)^(1/12)-1,(#REF!*12)-A4040+1,-E4040)))</f>
        <v>#REF!</v>
      </c>
    </row>
    <row r="4041" customFormat="false" ht="14.25" hidden="false" customHeight="false" outlineLevel="0" collapsed="false">
      <c r="A4041" s="660" t="e">
        <f aca="false">IF(A4040="","",IF(A4040=#REF!*12,"",+A4040+1))</f>
        <v>#REF!</v>
      </c>
      <c r="B4041" s="661" t="e">
        <f aca="false">IF(A4041="","",+B4040)</f>
        <v>#REF!</v>
      </c>
      <c r="C4041" s="661" t="e">
        <f aca="false">IF(A4041="","",IF(#REF!+'Plano Prestação Mensal Proposta'!A4041&gt;120,0,ROUND(IF(B4041&gt;0.045,(0.045*0.5),(0.5)*B4041),7)))</f>
        <v>#REF!</v>
      </c>
      <c r="D4041" s="661" t="e">
        <f aca="false">IF(A4041="","",+B4041-C4041)</f>
        <v>#REF!</v>
      </c>
      <c r="E4041" s="662" t="e">
        <f aca="false">IF(A4041="","",IF(F4040="","",+E4040-F4040))</f>
        <v>#REF!</v>
      </c>
      <c r="F4041" s="662" t="e">
        <f aca="false">IF(A4041="","",IF(J4041="","",+J4041-H4041))</f>
        <v>#REF!</v>
      </c>
      <c r="G4041" s="662" t="e">
        <f aca="false">IF(A4041="","",IF(E4041="","",ROUND(+E4041*((1+B4041)^(1/12)-1),2)))</f>
        <v>#REF!</v>
      </c>
      <c r="H4041" s="662" t="e">
        <f aca="false">IF(A4041="","",IF(E4041="","",ROUND(+E4041*((1+D4041)^(1/12)-1),2)))</f>
        <v>#REF!</v>
      </c>
      <c r="I4041" s="662" t="e">
        <f aca="false">IF(A4041="","",+G4041-H4041)</f>
        <v>#REF!</v>
      </c>
      <c r="J4041" s="662" t="e">
        <f aca="false">IF(A4041="","",IF(#REF!="","",PMT((1+D4041)^(1/12)-1,(#REF!*12)-A4041+1,-E4041)))</f>
        <v>#REF!</v>
      </c>
    </row>
    <row r="4042" customFormat="false" ht="14.25" hidden="false" customHeight="false" outlineLevel="0" collapsed="false">
      <c r="A4042" s="660" t="e">
        <f aca="false">IF(A4041="","",IF(A4041=#REF!*12,"",+A4041+1))</f>
        <v>#REF!</v>
      </c>
      <c r="B4042" s="661" t="e">
        <f aca="false">IF(A4042="","",+B4041)</f>
        <v>#REF!</v>
      </c>
      <c r="C4042" s="661" t="e">
        <f aca="false">IF(A4042="","",IF(#REF!+'Plano Prestação Mensal Proposta'!A4042&gt;120,0,ROUND(IF(B4042&gt;0.045,(0.045*0.5),(0.5)*B4042),7)))</f>
        <v>#REF!</v>
      </c>
      <c r="D4042" s="661" t="e">
        <f aca="false">IF(A4042="","",+B4042-C4042)</f>
        <v>#REF!</v>
      </c>
      <c r="E4042" s="662" t="e">
        <f aca="false">IF(A4042="","",IF(F4041="","",+E4041-F4041))</f>
        <v>#REF!</v>
      </c>
      <c r="F4042" s="662" t="e">
        <f aca="false">IF(A4042="","",IF(J4042="","",+J4042-H4042))</f>
        <v>#REF!</v>
      </c>
      <c r="G4042" s="662" t="e">
        <f aca="false">IF(A4042="","",IF(E4042="","",ROUND(+E4042*((1+B4042)^(1/12)-1),2)))</f>
        <v>#REF!</v>
      </c>
      <c r="H4042" s="662" t="e">
        <f aca="false">IF(A4042="","",IF(E4042="","",ROUND(+E4042*((1+D4042)^(1/12)-1),2)))</f>
        <v>#REF!</v>
      </c>
      <c r="I4042" s="662" t="e">
        <f aca="false">IF(A4042="","",+G4042-H4042)</f>
        <v>#REF!</v>
      </c>
      <c r="J4042" s="662" t="e">
        <f aca="false">IF(A4042="","",IF(#REF!="","",PMT((1+D4042)^(1/12)-1,(#REF!*12)-A4042+1,-E4042)))</f>
        <v>#REF!</v>
      </c>
    </row>
    <row r="4043" customFormat="false" ht="14.25" hidden="false" customHeight="false" outlineLevel="0" collapsed="false">
      <c r="A4043" s="660" t="e">
        <f aca="false">IF(A4042="","",IF(A4042=#REF!*12,"",+A4042+1))</f>
        <v>#REF!</v>
      </c>
      <c r="B4043" s="661" t="e">
        <f aca="false">IF(A4043="","",+B4042)</f>
        <v>#REF!</v>
      </c>
      <c r="C4043" s="661" t="e">
        <f aca="false">IF(A4043="","",IF(#REF!+'Plano Prestação Mensal Proposta'!A4043&gt;120,0,ROUND(IF(B4043&gt;0.045,(0.045*0.5),(0.5)*B4043),7)))</f>
        <v>#REF!</v>
      </c>
      <c r="D4043" s="661" t="e">
        <f aca="false">IF(A4043="","",+B4043-C4043)</f>
        <v>#REF!</v>
      </c>
      <c r="E4043" s="662" t="e">
        <f aca="false">IF(A4043="","",IF(F4042="","",+E4042-F4042))</f>
        <v>#REF!</v>
      </c>
      <c r="F4043" s="662" t="e">
        <f aca="false">IF(A4043="","",IF(J4043="","",+J4043-H4043))</f>
        <v>#REF!</v>
      </c>
      <c r="G4043" s="662" t="e">
        <f aca="false">IF(A4043="","",IF(E4043="","",ROUND(+E4043*((1+B4043)^(1/12)-1),2)))</f>
        <v>#REF!</v>
      </c>
      <c r="H4043" s="662" t="e">
        <f aca="false">IF(A4043="","",IF(E4043="","",ROUND(+E4043*((1+D4043)^(1/12)-1),2)))</f>
        <v>#REF!</v>
      </c>
      <c r="I4043" s="662" t="e">
        <f aca="false">IF(A4043="","",+G4043-H4043)</f>
        <v>#REF!</v>
      </c>
      <c r="J4043" s="662" t="e">
        <f aca="false">IF(A4043="","",IF(#REF!="","",PMT((1+D4043)^(1/12)-1,(#REF!*12)-A4043+1,-E4043)))</f>
        <v>#REF!</v>
      </c>
    </row>
    <row r="4044" customFormat="false" ht="14.25" hidden="false" customHeight="false" outlineLevel="0" collapsed="false">
      <c r="A4044" s="660" t="e">
        <f aca="false">IF(A4043="","",IF(A4043=#REF!*12,"",+A4043+1))</f>
        <v>#REF!</v>
      </c>
      <c r="B4044" s="661" t="e">
        <f aca="false">IF(A4044="","",+B4043)</f>
        <v>#REF!</v>
      </c>
      <c r="C4044" s="661" t="e">
        <f aca="false">IF(A4044="","",IF(#REF!+'Plano Prestação Mensal Proposta'!A4044&gt;120,0,ROUND(IF(B4044&gt;0.045,(0.045*0.5),(0.5)*B4044),7)))</f>
        <v>#REF!</v>
      </c>
      <c r="D4044" s="661" t="e">
        <f aca="false">IF(A4044="","",+B4044-C4044)</f>
        <v>#REF!</v>
      </c>
      <c r="E4044" s="662" t="e">
        <f aca="false">IF(A4044="","",IF(F4043="","",+E4043-F4043))</f>
        <v>#REF!</v>
      </c>
      <c r="F4044" s="662" t="e">
        <f aca="false">IF(A4044="","",IF(J4044="","",+J4044-H4044))</f>
        <v>#REF!</v>
      </c>
      <c r="G4044" s="662" t="e">
        <f aca="false">IF(A4044="","",IF(E4044="","",ROUND(+E4044*((1+B4044)^(1/12)-1),2)))</f>
        <v>#REF!</v>
      </c>
      <c r="H4044" s="662" t="e">
        <f aca="false">IF(A4044="","",IF(E4044="","",ROUND(+E4044*((1+D4044)^(1/12)-1),2)))</f>
        <v>#REF!</v>
      </c>
      <c r="I4044" s="662" t="e">
        <f aca="false">IF(A4044="","",+G4044-H4044)</f>
        <v>#REF!</v>
      </c>
      <c r="J4044" s="662" t="e">
        <f aca="false">IF(A4044="","",IF(#REF!="","",PMT((1+D4044)^(1/12)-1,(#REF!*12)-A4044+1,-E4044)))</f>
        <v>#REF!</v>
      </c>
    </row>
    <row r="4045" customFormat="false" ht="14.25" hidden="false" customHeight="false" outlineLevel="0" collapsed="false">
      <c r="A4045" s="660" t="e">
        <f aca="false">IF(A4044="","",IF(A4044=#REF!*12,"",+A4044+1))</f>
        <v>#REF!</v>
      </c>
      <c r="B4045" s="661" t="e">
        <f aca="false">IF(A4045="","",+B4044)</f>
        <v>#REF!</v>
      </c>
      <c r="C4045" s="661" t="e">
        <f aca="false">IF(A4045="","",IF(#REF!+'Plano Prestação Mensal Proposta'!A4045&gt;120,0,ROUND(IF(B4045&gt;0.045,(0.045*0.5),(0.5)*B4045),7)))</f>
        <v>#REF!</v>
      </c>
      <c r="D4045" s="661" t="e">
        <f aca="false">IF(A4045="","",+B4045-C4045)</f>
        <v>#REF!</v>
      </c>
      <c r="E4045" s="662" t="e">
        <f aca="false">IF(A4045="","",IF(F4044="","",+E4044-F4044))</f>
        <v>#REF!</v>
      </c>
      <c r="F4045" s="662" t="e">
        <f aca="false">IF(A4045="","",IF(J4045="","",+J4045-H4045))</f>
        <v>#REF!</v>
      </c>
      <c r="G4045" s="662" t="e">
        <f aca="false">IF(A4045="","",IF(E4045="","",ROUND(+E4045*((1+B4045)^(1/12)-1),2)))</f>
        <v>#REF!</v>
      </c>
      <c r="H4045" s="662" t="e">
        <f aca="false">IF(A4045="","",IF(E4045="","",ROUND(+E4045*((1+D4045)^(1/12)-1),2)))</f>
        <v>#REF!</v>
      </c>
      <c r="I4045" s="662" t="e">
        <f aca="false">IF(A4045="","",+G4045-H4045)</f>
        <v>#REF!</v>
      </c>
      <c r="J4045" s="662" t="e">
        <f aca="false">IF(A4045="","",IF(#REF!="","",PMT((1+D4045)^(1/12)-1,(#REF!*12)-A4045+1,-E4045)))</f>
        <v>#REF!</v>
      </c>
    </row>
    <row r="4046" customFormat="false" ht="14.25" hidden="false" customHeight="false" outlineLevel="0" collapsed="false">
      <c r="A4046" s="660" t="e">
        <f aca="false">IF(A4045="","",IF(A4045=#REF!*12,"",+A4045+1))</f>
        <v>#REF!</v>
      </c>
      <c r="B4046" s="661" t="e">
        <f aca="false">IF(A4046="","",+B4045)</f>
        <v>#REF!</v>
      </c>
      <c r="C4046" s="661" t="e">
        <f aca="false">IF(A4046="","",IF(#REF!+'Plano Prestação Mensal Proposta'!A4046&gt;120,0,ROUND(IF(B4046&gt;0.045,(0.045*0.5),(0.5)*B4046),7)))</f>
        <v>#REF!</v>
      </c>
      <c r="D4046" s="661" t="e">
        <f aca="false">IF(A4046="","",+B4046-C4046)</f>
        <v>#REF!</v>
      </c>
      <c r="E4046" s="662" t="e">
        <f aca="false">IF(A4046="","",IF(F4045="","",+E4045-F4045))</f>
        <v>#REF!</v>
      </c>
      <c r="F4046" s="662" t="e">
        <f aca="false">IF(A4046="","",IF(J4046="","",+J4046-H4046))</f>
        <v>#REF!</v>
      </c>
      <c r="G4046" s="662" t="e">
        <f aca="false">IF(A4046="","",IF(E4046="","",ROUND(+E4046*((1+B4046)^(1/12)-1),2)))</f>
        <v>#REF!</v>
      </c>
      <c r="H4046" s="662" t="e">
        <f aca="false">IF(A4046="","",IF(E4046="","",ROUND(+E4046*((1+D4046)^(1/12)-1),2)))</f>
        <v>#REF!</v>
      </c>
      <c r="I4046" s="662" t="e">
        <f aca="false">IF(A4046="","",+G4046-H4046)</f>
        <v>#REF!</v>
      </c>
      <c r="J4046" s="662" t="e">
        <f aca="false">IF(A4046="","",IF(#REF!="","",PMT((1+D4046)^(1/12)-1,(#REF!*12)-A4046+1,-E4046)))</f>
        <v>#REF!</v>
      </c>
    </row>
    <row r="4047" customFormat="false" ht="14.25" hidden="false" customHeight="false" outlineLevel="0" collapsed="false">
      <c r="A4047" s="660" t="e">
        <f aca="false">IF(A4046="","",IF(A4046=#REF!*12,"",+A4046+1))</f>
        <v>#REF!</v>
      </c>
      <c r="B4047" s="661" t="e">
        <f aca="false">IF(A4047="","",+B4046)</f>
        <v>#REF!</v>
      </c>
      <c r="C4047" s="661" t="e">
        <f aca="false">IF(A4047="","",IF(#REF!+'Plano Prestação Mensal Proposta'!A4047&gt;120,0,ROUND(IF(B4047&gt;0.045,(0.045*0.5),(0.5)*B4047),7)))</f>
        <v>#REF!</v>
      </c>
      <c r="D4047" s="661" t="e">
        <f aca="false">IF(A4047="","",+B4047-C4047)</f>
        <v>#REF!</v>
      </c>
      <c r="E4047" s="662" t="e">
        <f aca="false">IF(A4047="","",IF(F4046="","",+E4046-F4046))</f>
        <v>#REF!</v>
      </c>
      <c r="F4047" s="662" t="e">
        <f aca="false">IF(A4047="","",IF(J4047="","",+J4047-H4047))</f>
        <v>#REF!</v>
      </c>
      <c r="G4047" s="662" t="e">
        <f aca="false">IF(A4047="","",IF(E4047="","",ROUND(+E4047*((1+B4047)^(1/12)-1),2)))</f>
        <v>#REF!</v>
      </c>
      <c r="H4047" s="662" t="e">
        <f aca="false">IF(A4047="","",IF(E4047="","",ROUND(+E4047*((1+D4047)^(1/12)-1),2)))</f>
        <v>#REF!</v>
      </c>
      <c r="I4047" s="662" t="e">
        <f aca="false">IF(A4047="","",+G4047-H4047)</f>
        <v>#REF!</v>
      </c>
      <c r="J4047" s="662" t="e">
        <f aca="false">IF(A4047="","",IF(#REF!="","",PMT((1+D4047)^(1/12)-1,(#REF!*12)-A4047+1,-E4047)))</f>
        <v>#REF!</v>
      </c>
    </row>
    <row r="4048" customFormat="false" ht="14.25" hidden="false" customHeight="false" outlineLevel="0" collapsed="false">
      <c r="A4048" s="660" t="e">
        <f aca="false">IF(A4047="","",IF(A4047=#REF!*12,"",+A4047+1))</f>
        <v>#REF!</v>
      </c>
      <c r="B4048" s="661" t="e">
        <f aca="false">IF(A4048="","",+B4047)</f>
        <v>#REF!</v>
      </c>
      <c r="C4048" s="661" t="e">
        <f aca="false">IF(A4048="","",IF(#REF!+'Plano Prestação Mensal Proposta'!A4048&gt;120,0,ROUND(IF(B4048&gt;0.045,(0.045*0.5),(0.5)*B4048),7)))</f>
        <v>#REF!</v>
      </c>
      <c r="D4048" s="661" t="e">
        <f aca="false">IF(A4048="","",+B4048-C4048)</f>
        <v>#REF!</v>
      </c>
      <c r="E4048" s="662" t="e">
        <f aca="false">IF(A4048="","",IF(F4047="","",+E4047-F4047))</f>
        <v>#REF!</v>
      </c>
      <c r="F4048" s="662" t="e">
        <f aca="false">IF(A4048="","",IF(J4048="","",+J4048-H4048))</f>
        <v>#REF!</v>
      </c>
      <c r="G4048" s="662" t="e">
        <f aca="false">IF(A4048="","",IF(E4048="","",ROUND(+E4048*((1+B4048)^(1/12)-1),2)))</f>
        <v>#REF!</v>
      </c>
      <c r="H4048" s="662" t="e">
        <f aca="false">IF(A4048="","",IF(E4048="","",ROUND(+E4048*((1+D4048)^(1/12)-1),2)))</f>
        <v>#REF!</v>
      </c>
      <c r="I4048" s="662" t="e">
        <f aca="false">IF(A4048="","",+G4048-H4048)</f>
        <v>#REF!</v>
      </c>
      <c r="J4048" s="662" t="e">
        <f aca="false">IF(A4048="","",IF(#REF!="","",PMT((1+D4048)^(1/12)-1,(#REF!*12)-A4048+1,-E4048)))</f>
        <v>#REF!</v>
      </c>
    </row>
    <row r="4049" customFormat="false" ht="14.25" hidden="false" customHeight="false" outlineLevel="0" collapsed="false">
      <c r="A4049" s="660" t="e">
        <f aca="false">IF(A4048="","",IF(A4048=#REF!*12,"",+A4048+1))</f>
        <v>#REF!</v>
      </c>
      <c r="B4049" s="661" t="e">
        <f aca="false">IF(A4049="","",+B4048)</f>
        <v>#REF!</v>
      </c>
      <c r="C4049" s="661" t="e">
        <f aca="false">IF(A4049="","",IF(#REF!+'Plano Prestação Mensal Proposta'!A4049&gt;120,0,ROUND(IF(B4049&gt;0.045,(0.045*0.5),(0.5)*B4049),7)))</f>
        <v>#REF!</v>
      </c>
      <c r="D4049" s="661" t="e">
        <f aca="false">IF(A4049="","",+B4049-C4049)</f>
        <v>#REF!</v>
      </c>
      <c r="E4049" s="662" t="e">
        <f aca="false">IF(A4049="","",IF(F4048="","",+E4048-F4048))</f>
        <v>#REF!</v>
      </c>
      <c r="F4049" s="662" t="e">
        <f aca="false">IF(A4049="","",IF(J4049="","",+J4049-H4049))</f>
        <v>#REF!</v>
      </c>
      <c r="G4049" s="662" t="e">
        <f aca="false">IF(A4049="","",IF(E4049="","",ROUND(+E4049*((1+B4049)^(1/12)-1),2)))</f>
        <v>#REF!</v>
      </c>
      <c r="H4049" s="662" t="e">
        <f aca="false">IF(A4049="","",IF(E4049="","",ROUND(+E4049*((1+D4049)^(1/12)-1),2)))</f>
        <v>#REF!</v>
      </c>
      <c r="I4049" s="662" t="e">
        <f aca="false">IF(A4049="","",+G4049-H4049)</f>
        <v>#REF!</v>
      </c>
      <c r="J4049" s="662" t="e">
        <f aca="false">IF(A4049="","",IF(#REF!="","",PMT((1+D4049)^(1/12)-1,(#REF!*12)-A4049+1,-E4049)))</f>
        <v>#REF!</v>
      </c>
    </row>
    <row r="4050" customFormat="false" ht="14.25" hidden="false" customHeight="false" outlineLevel="0" collapsed="false">
      <c r="A4050" s="660" t="e">
        <f aca="false">IF(A4049="","",IF(A4049=#REF!*12,"",+A4049+1))</f>
        <v>#REF!</v>
      </c>
      <c r="B4050" s="661" t="e">
        <f aca="false">IF(A4050="","",+B4049)</f>
        <v>#REF!</v>
      </c>
      <c r="C4050" s="661" t="e">
        <f aca="false">IF(A4050="","",IF(#REF!+'Plano Prestação Mensal Proposta'!A4050&gt;120,0,ROUND(IF(B4050&gt;0.045,(0.045*0.5),(0.5)*B4050),7)))</f>
        <v>#REF!</v>
      </c>
      <c r="D4050" s="661" t="e">
        <f aca="false">IF(A4050="","",+B4050-C4050)</f>
        <v>#REF!</v>
      </c>
      <c r="E4050" s="662" t="e">
        <f aca="false">IF(A4050="","",IF(F4049="","",+E4049-F4049))</f>
        <v>#REF!</v>
      </c>
      <c r="F4050" s="662" t="e">
        <f aca="false">IF(A4050="","",IF(J4050="","",+J4050-H4050))</f>
        <v>#REF!</v>
      </c>
      <c r="G4050" s="662" t="e">
        <f aca="false">IF(A4050="","",IF(E4050="","",ROUND(+E4050*((1+B4050)^(1/12)-1),2)))</f>
        <v>#REF!</v>
      </c>
      <c r="H4050" s="662" t="e">
        <f aca="false">IF(A4050="","",IF(E4050="","",ROUND(+E4050*((1+D4050)^(1/12)-1),2)))</f>
        <v>#REF!</v>
      </c>
      <c r="I4050" s="662" t="e">
        <f aca="false">IF(A4050="","",+G4050-H4050)</f>
        <v>#REF!</v>
      </c>
      <c r="J4050" s="662" t="e">
        <f aca="false">IF(A4050="","",IF(#REF!="","",PMT((1+D4050)^(1/12)-1,(#REF!*12)-A4050+1,-E4050)))</f>
        <v>#REF!</v>
      </c>
    </row>
    <row r="4051" customFormat="false" ht="14.25" hidden="false" customHeight="false" outlineLevel="0" collapsed="false">
      <c r="A4051" s="660" t="e">
        <f aca="false">IF(A4050="","",IF(A4050=#REF!*12,"",+A4050+1))</f>
        <v>#REF!</v>
      </c>
      <c r="B4051" s="661" t="e">
        <f aca="false">IF(A4051="","",+B4050)</f>
        <v>#REF!</v>
      </c>
      <c r="C4051" s="661" t="e">
        <f aca="false">IF(A4051="","",IF(#REF!+'Plano Prestação Mensal Proposta'!A4051&gt;120,0,ROUND(IF(B4051&gt;0.045,(0.045*0.5),(0.5)*B4051),7)))</f>
        <v>#REF!</v>
      </c>
      <c r="D4051" s="661" t="e">
        <f aca="false">IF(A4051="","",+B4051-C4051)</f>
        <v>#REF!</v>
      </c>
      <c r="E4051" s="662" t="e">
        <f aca="false">IF(A4051="","",IF(F4050="","",+E4050-F4050))</f>
        <v>#REF!</v>
      </c>
      <c r="F4051" s="662" t="e">
        <f aca="false">IF(A4051="","",IF(J4051="","",+J4051-H4051))</f>
        <v>#REF!</v>
      </c>
      <c r="G4051" s="662" t="e">
        <f aca="false">IF(A4051="","",IF(E4051="","",ROUND(+E4051*((1+B4051)^(1/12)-1),2)))</f>
        <v>#REF!</v>
      </c>
      <c r="H4051" s="662" t="e">
        <f aca="false">IF(A4051="","",IF(E4051="","",ROUND(+E4051*((1+D4051)^(1/12)-1),2)))</f>
        <v>#REF!</v>
      </c>
      <c r="I4051" s="662" t="e">
        <f aca="false">IF(A4051="","",+G4051-H4051)</f>
        <v>#REF!</v>
      </c>
      <c r="J4051" s="662" t="e">
        <f aca="false">IF(A4051="","",IF(#REF!="","",PMT((1+D4051)^(1/12)-1,(#REF!*12)-A4051+1,-E4051)))</f>
        <v>#REF!</v>
      </c>
    </row>
    <row r="4052" customFormat="false" ht="14.25" hidden="false" customHeight="false" outlineLevel="0" collapsed="false">
      <c r="A4052" s="660" t="e">
        <f aca="false">IF(A4051="","",IF(A4051=#REF!*12,"",+A4051+1))</f>
        <v>#REF!</v>
      </c>
      <c r="B4052" s="661" t="e">
        <f aca="false">IF(A4052="","",+B4051)</f>
        <v>#REF!</v>
      </c>
      <c r="C4052" s="661" t="e">
        <f aca="false">IF(A4052="","",IF(#REF!+'Plano Prestação Mensal Proposta'!A4052&gt;120,0,ROUND(IF(B4052&gt;0.045,(0.045*0.5),(0.5)*B4052),7)))</f>
        <v>#REF!</v>
      </c>
      <c r="D4052" s="661" t="e">
        <f aca="false">IF(A4052="","",+B4052-C4052)</f>
        <v>#REF!</v>
      </c>
      <c r="E4052" s="662" t="e">
        <f aca="false">IF(A4052="","",IF(F4051="","",+E4051-F4051))</f>
        <v>#REF!</v>
      </c>
      <c r="F4052" s="662" t="e">
        <f aca="false">IF(A4052="","",IF(J4052="","",+J4052-H4052))</f>
        <v>#REF!</v>
      </c>
      <c r="G4052" s="662" t="e">
        <f aca="false">IF(A4052="","",IF(E4052="","",ROUND(+E4052*((1+B4052)^(1/12)-1),2)))</f>
        <v>#REF!</v>
      </c>
      <c r="H4052" s="662" t="e">
        <f aca="false">IF(A4052="","",IF(E4052="","",ROUND(+E4052*((1+D4052)^(1/12)-1),2)))</f>
        <v>#REF!</v>
      </c>
      <c r="I4052" s="662" t="e">
        <f aca="false">IF(A4052="","",+G4052-H4052)</f>
        <v>#REF!</v>
      </c>
      <c r="J4052" s="662" t="e">
        <f aca="false">IF(A4052="","",IF(#REF!="","",PMT((1+D4052)^(1/12)-1,(#REF!*12)-A4052+1,-E4052)))</f>
        <v>#REF!</v>
      </c>
    </row>
    <row r="4053" customFormat="false" ht="14.25" hidden="false" customHeight="false" outlineLevel="0" collapsed="false">
      <c r="A4053" s="660" t="e">
        <f aca="false">IF(A4052="","",IF(A4052=#REF!*12,"",+A4052+1))</f>
        <v>#REF!</v>
      </c>
      <c r="B4053" s="661" t="e">
        <f aca="false">IF(A4053="","",+B4052)</f>
        <v>#REF!</v>
      </c>
      <c r="C4053" s="661" t="e">
        <f aca="false">IF(A4053="","",IF(#REF!+'Plano Prestação Mensal Proposta'!A4053&gt;120,0,ROUND(IF(B4053&gt;0.045,(0.045*0.5),(0.5)*B4053),7)))</f>
        <v>#REF!</v>
      </c>
      <c r="D4053" s="661" t="e">
        <f aca="false">IF(A4053="","",+B4053-C4053)</f>
        <v>#REF!</v>
      </c>
      <c r="E4053" s="662" t="e">
        <f aca="false">IF(A4053="","",IF(F4052="","",+E4052-F4052))</f>
        <v>#REF!</v>
      </c>
      <c r="F4053" s="662" t="e">
        <f aca="false">IF(A4053="","",IF(J4053="","",+J4053-H4053))</f>
        <v>#REF!</v>
      </c>
      <c r="G4053" s="662" t="e">
        <f aca="false">IF(A4053="","",IF(E4053="","",ROUND(+E4053*((1+B4053)^(1/12)-1),2)))</f>
        <v>#REF!</v>
      </c>
      <c r="H4053" s="662" t="e">
        <f aca="false">IF(A4053="","",IF(E4053="","",ROUND(+E4053*((1+D4053)^(1/12)-1),2)))</f>
        <v>#REF!</v>
      </c>
      <c r="I4053" s="662" t="e">
        <f aca="false">IF(A4053="","",+G4053-H4053)</f>
        <v>#REF!</v>
      </c>
      <c r="J4053" s="662" t="e">
        <f aca="false">IF(A4053="","",IF(#REF!="","",PMT((1+D4053)^(1/12)-1,(#REF!*12)-A4053+1,-E4053)))</f>
        <v>#REF!</v>
      </c>
    </row>
    <row r="4054" customFormat="false" ht="14.25" hidden="false" customHeight="false" outlineLevel="0" collapsed="false">
      <c r="A4054" s="660" t="e">
        <f aca="false">IF(A4053="","",IF(A4053=#REF!*12,"",+A4053+1))</f>
        <v>#REF!</v>
      </c>
      <c r="B4054" s="661" t="e">
        <f aca="false">IF(A4054="","",+B4053)</f>
        <v>#REF!</v>
      </c>
      <c r="C4054" s="661" t="e">
        <f aca="false">IF(A4054="","",IF(#REF!+'Plano Prestação Mensal Proposta'!A4054&gt;120,0,ROUND(IF(B4054&gt;0.045,(0.045*0.5),(0.5)*B4054),7)))</f>
        <v>#REF!</v>
      </c>
      <c r="D4054" s="661" t="e">
        <f aca="false">IF(A4054="","",+B4054-C4054)</f>
        <v>#REF!</v>
      </c>
      <c r="E4054" s="662" t="e">
        <f aca="false">IF(A4054="","",IF(F4053="","",+E4053-F4053))</f>
        <v>#REF!</v>
      </c>
      <c r="F4054" s="662" t="e">
        <f aca="false">IF(A4054="","",IF(J4054="","",+J4054-H4054))</f>
        <v>#REF!</v>
      </c>
      <c r="G4054" s="662" t="e">
        <f aca="false">IF(A4054="","",IF(E4054="","",ROUND(+E4054*((1+B4054)^(1/12)-1),2)))</f>
        <v>#REF!</v>
      </c>
      <c r="H4054" s="662" t="e">
        <f aca="false">IF(A4054="","",IF(E4054="","",ROUND(+E4054*((1+D4054)^(1/12)-1),2)))</f>
        <v>#REF!</v>
      </c>
      <c r="I4054" s="662" t="e">
        <f aca="false">IF(A4054="","",+G4054-H4054)</f>
        <v>#REF!</v>
      </c>
      <c r="J4054" s="662" t="e">
        <f aca="false">IF(A4054="","",IF(#REF!="","",PMT((1+D4054)^(1/12)-1,(#REF!*12)-A4054+1,-E4054)))</f>
        <v>#REF!</v>
      </c>
    </row>
    <row r="4055" customFormat="false" ht="14.25" hidden="false" customHeight="false" outlineLevel="0" collapsed="false">
      <c r="A4055" s="660" t="e">
        <f aca="false">IF(A4054="","",IF(A4054=#REF!*12,"",+A4054+1))</f>
        <v>#REF!</v>
      </c>
      <c r="B4055" s="661" t="e">
        <f aca="false">IF(A4055="","",+B4054)</f>
        <v>#REF!</v>
      </c>
      <c r="C4055" s="661" t="e">
        <f aca="false">IF(A4055="","",IF(#REF!+'Plano Prestação Mensal Proposta'!A4055&gt;120,0,ROUND(IF(B4055&gt;0.045,(0.045*0.5),(0.5)*B4055),7)))</f>
        <v>#REF!</v>
      </c>
      <c r="D4055" s="661" t="e">
        <f aca="false">IF(A4055="","",+B4055-C4055)</f>
        <v>#REF!</v>
      </c>
      <c r="E4055" s="662" t="e">
        <f aca="false">IF(A4055="","",IF(F4054="","",+E4054-F4054))</f>
        <v>#REF!</v>
      </c>
      <c r="F4055" s="662" t="e">
        <f aca="false">IF(A4055="","",IF(J4055="","",+J4055-H4055))</f>
        <v>#REF!</v>
      </c>
      <c r="G4055" s="662" t="e">
        <f aca="false">IF(A4055="","",IF(E4055="","",ROUND(+E4055*((1+B4055)^(1/12)-1),2)))</f>
        <v>#REF!</v>
      </c>
      <c r="H4055" s="662" t="e">
        <f aca="false">IF(A4055="","",IF(E4055="","",ROUND(+E4055*((1+D4055)^(1/12)-1),2)))</f>
        <v>#REF!</v>
      </c>
      <c r="I4055" s="662" t="e">
        <f aca="false">IF(A4055="","",+G4055-H4055)</f>
        <v>#REF!</v>
      </c>
      <c r="J4055" s="662" t="e">
        <f aca="false">IF(A4055="","",IF(#REF!="","",PMT((1+D4055)^(1/12)-1,(#REF!*12)-A4055+1,-E4055)))</f>
        <v>#REF!</v>
      </c>
    </row>
    <row r="4056" customFormat="false" ht="14.25" hidden="false" customHeight="false" outlineLevel="0" collapsed="false">
      <c r="A4056" s="660" t="e">
        <f aca="false">IF(A4055="","",IF(A4055=#REF!*12,"",+A4055+1))</f>
        <v>#REF!</v>
      </c>
      <c r="B4056" s="661" t="e">
        <f aca="false">IF(A4056="","",+B4055)</f>
        <v>#REF!</v>
      </c>
      <c r="C4056" s="661" t="e">
        <f aca="false">IF(A4056="","",IF(#REF!+'Plano Prestação Mensal Proposta'!A4056&gt;120,0,ROUND(IF(B4056&gt;0.045,(0.045*0.5),(0.5)*B4056),7)))</f>
        <v>#REF!</v>
      </c>
      <c r="D4056" s="661" t="e">
        <f aca="false">IF(A4056="","",+B4056-C4056)</f>
        <v>#REF!</v>
      </c>
      <c r="E4056" s="662" t="e">
        <f aca="false">IF(A4056="","",IF(F4055="","",+E4055-F4055))</f>
        <v>#REF!</v>
      </c>
      <c r="F4056" s="662" t="e">
        <f aca="false">IF(A4056="","",IF(J4056="","",+J4056-H4056))</f>
        <v>#REF!</v>
      </c>
      <c r="G4056" s="662" t="e">
        <f aca="false">IF(A4056="","",IF(E4056="","",ROUND(+E4056*((1+B4056)^(1/12)-1),2)))</f>
        <v>#REF!</v>
      </c>
      <c r="H4056" s="662" t="e">
        <f aca="false">IF(A4056="","",IF(E4056="","",ROUND(+E4056*((1+D4056)^(1/12)-1),2)))</f>
        <v>#REF!</v>
      </c>
      <c r="I4056" s="662" t="e">
        <f aca="false">IF(A4056="","",+G4056-H4056)</f>
        <v>#REF!</v>
      </c>
      <c r="J4056" s="662" t="e">
        <f aca="false">IF(A4056="","",IF(#REF!="","",PMT((1+D4056)^(1/12)-1,(#REF!*12)-A4056+1,-E4056)))</f>
        <v>#REF!</v>
      </c>
    </row>
    <row r="4057" customFormat="false" ht="14.25" hidden="false" customHeight="false" outlineLevel="0" collapsed="false">
      <c r="A4057" s="660" t="e">
        <f aca="false">IF(A4056="","",IF(A4056=#REF!*12,"",+A4056+1))</f>
        <v>#REF!</v>
      </c>
      <c r="B4057" s="661" t="e">
        <f aca="false">IF(A4057="","",+B4056)</f>
        <v>#REF!</v>
      </c>
      <c r="C4057" s="661" t="e">
        <f aca="false">IF(A4057="","",IF(#REF!+'Plano Prestação Mensal Proposta'!A4057&gt;120,0,ROUND(IF(B4057&gt;0.045,(0.045*0.5),(0.5)*B4057),7)))</f>
        <v>#REF!</v>
      </c>
      <c r="D4057" s="661" t="e">
        <f aca="false">IF(A4057="","",+B4057-C4057)</f>
        <v>#REF!</v>
      </c>
      <c r="E4057" s="662" t="e">
        <f aca="false">IF(A4057="","",IF(F4056="","",+E4056-F4056))</f>
        <v>#REF!</v>
      </c>
      <c r="F4057" s="662" t="e">
        <f aca="false">IF(A4057="","",IF(J4057="","",+J4057-H4057))</f>
        <v>#REF!</v>
      </c>
      <c r="G4057" s="662" t="e">
        <f aca="false">IF(A4057="","",IF(E4057="","",ROUND(+E4057*((1+B4057)^(1/12)-1),2)))</f>
        <v>#REF!</v>
      </c>
      <c r="H4057" s="662" t="e">
        <f aca="false">IF(A4057="","",IF(E4057="","",ROUND(+E4057*((1+D4057)^(1/12)-1),2)))</f>
        <v>#REF!</v>
      </c>
      <c r="I4057" s="662" t="e">
        <f aca="false">IF(A4057="","",+G4057-H4057)</f>
        <v>#REF!</v>
      </c>
      <c r="J4057" s="662" t="e">
        <f aca="false">IF(A4057="","",IF(#REF!="","",PMT((1+D4057)^(1/12)-1,(#REF!*12)-A4057+1,-E4057)))</f>
        <v>#REF!</v>
      </c>
    </row>
    <row r="4058" customFormat="false" ht="14.25" hidden="false" customHeight="false" outlineLevel="0" collapsed="false">
      <c r="A4058" s="660" t="e">
        <f aca="false">IF(A4057="","",IF(A4057=#REF!*12,"",+A4057+1))</f>
        <v>#REF!</v>
      </c>
      <c r="B4058" s="661" t="e">
        <f aca="false">IF(A4058="","",+B4057)</f>
        <v>#REF!</v>
      </c>
      <c r="C4058" s="661" t="e">
        <f aca="false">IF(A4058="","",IF(#REF!+'Plano Prestação Mensal Proposta'!A4058&gt;120,0,ROUND(IF(B4058&gt;0.045,(0.045*0.5),(0.5)*B4058),7)))</f>
        <v>#REF!</v>
      </c>
      <c r="D4058" s="661" t="e">
        <f aca="false">IF(A4058="","",+B4058-C4058)</f>
        <v>#REF!</v>
      </c>
      <c r="E4058" s="662" t="e">
        <f aca="false">IF(A4058="","",IF(F4057="","",+E4057-F4057))</f>
        <v>#REF!</v>
      </c>
      <c r="F4058" s="662" t="e">
        <f aca="false">IF(A4058="","",IF(J4058="","",+J4058-H4058))</f>
        <v>#REF!</v>
      </c>
      <c r="G4058" s="662" t="e">
        <f aca="false">IF(A4058="","",IF(E4058="","",ROUND(+E4058*((1+B4058)^(1/12)-1),2)))</f>
        <v>#REF!</v>
      </c>
      <c r="H4058" s="662" t="e">
        <f aca="false">IF(A4058="","",IF(E4058="","",ROUND(+E4058*((1+D4058)^(1/12)-1),2)))</f>
        <v>#REF!</v>
      </c>
      <c r="I4058" s="662" t="e">
        <f aca="false">IF(A4058="","",+G4058-H4058)</f>
        <v>#REF!</v>
      </c>
      <c r="J4058" s="662" t="e">
        <f aca="false">IF(A4058="","",IF(#REF!="","",PMT((1+D4058)^(1/12)-1,(#REF!*12)-A4058+1,-E4058)))</f>
        <v>#REF!</v>
      </c>
    </row>
    <row r="4059" customFormat="false" ht="14.25" hidden="false" customHeight="false" outlineLevel="0" collapsed="false">
      <c r="A4059" s="660" t="e">
        <f aca="false">IF(A4058="","",IF(A4058=#REF!*12,"",+A4058+1))</f>
        <v>#REF!</v>
      </c>
      <c r="B4059" s="661" t="e">
        <f aca="false">IF(A4059="","",+B4058)</f>
        <v>#REF!</v>
      </c>
      <c r="C4059" s="661" t="e">
        <f aca="false">IF(A4059="","",IF(#REF!+'Plano Prestação Mensal Proposta'!A4059&gt;120,0,ROUND(IF(B4059&gt;0.045,(0.045*0.5),(0.5)*B4059),7)))</f>
        <v>#REF!</v>
      </c>
      <c r="D4059" s="661" t="e">
        <f aca="false">IF(A4059="","",+B4059-C4059)</f>
        <v>#REF!</v>
      </c>
      <c r="E4059" s="662" t="e">
        <f aca="false">IF(A4059="","",IF(F4058="","",+E4058-F4058))</f>
        <v>#REF!</v>
      </c>
      <c r="F4059" s="662" t="e">
        <f aca="false">IF(A4059="","",IF(J4059="","",+J4059-H4059))</f>
        <v>#REF!</v>
      </c>
      <c r="G4059" s="662" t="e">
        <f aca="false">IF(A4059="","",IF(E4059="","",ROUND(+E4059*((1+B4059)^(1/12)-1),2)))</f>
        <v>#REF!</v>
      </c>
      <c r="H4059" s="662" t="e">
        <f aca="false">IF(A4059="","",IF(E4059="","",ROUND(+E4059*((1+D4059)^(1/12)-1),2)))</f>
        <v>#REF!</v>
      </c>
      <c r="I4059" s="662" t="e">
        <f aca="false">IF(A4059="","",+G4059-H4059)</f>
        <v>#REF!</v>
      </c>
      <c r="J4059" s="662" t="e">
        <f aca="false">IF(A4059="","",IF(#REF!="","",PMT((1+D4059)^(1/12)-1,(#REF!*12)-A4059+1,-E4059)))</f>
        <v>#REF!</v>
      </c>
    </row>
    <row r="4060" customFormat="false" ht="14.25" hidden="false" customHeight="false" outlineLevel="0" collapsed="false">
      <c r="A4060" s="660" t="e">
        <f aca="false">IF(A4059="","",IF(A4059=#REF!*12,"",+A4059+1))</f>
        <v>#REF!</v>
      </c>
      <c r="B4060" s="661" t="e">
        <f aca="false">IF(A4060="","",+B4059)</f>
        <v>#REF!</v>
      </c>
      <c r="C4060" s="661" t="e">
        <f aca="false">IF(A4060="","",IF(#REF!+'Plano Prestação Mensal Proposta'!A4060&gt;120,0,ROUND(IF(B4060&gt;0.045,(0.045*0.5),(0.5)*B4060),7)))</f>
        <v>#REF!</v>
      </c>
      <c r="D4060" s="661" t="e">
        <f aca="false">IF(A4060="","",+B4060-C4060)</f>
        <v>#REF!</v>
      </c>
      <c r="E4060" s="662" t="e">
        <f aca="false">IF(A4060="","",IF(F4059="","",+E4059-F4059))</f>
        <v>#REF!</v>
      </c>
      <c r="F4060" s="662" t="e">
        <f aca="false">IF(A4060="","",IF(J4060="","",+J4060-H4060))</f>
        <v>#REF!</v>
      </c>
      <c r="G4060" s="662" t="e">
        <f aca="false">IF(A4060="","",IF(E4060="","",ROUND(+E4060*((1+B4060)^(1/12)-1),2)))</f>
        <v>#REF!</v>
      </c>
      <c r="H4060" s="662" t="e">
        <f aca="false">IF(A4060="","",IF(E4060="","",ROUND(+E4060*((1+D4060)^(1/12)-1),2)))</f>
        <v>#REF!</v>
      </c>
      <c r="I4060" s="662" t="e">
        <f aca="false">IF(A4060="","",+G4060-H4060)</f>
        <v>#REF!</v>
      </c>
      <c r="J4060" s="662" t="e">
        <f aca="false">IF(A4060="","",IF(#REF!="","",PMT((1+D4060)^(1/12)-1,(#REF!*12)-A4060+1,-E4060)))</f>
        <v>#REF!</v>
      </c>
    </row>
    <row r="4061" customFormat="false" ht="14.25" hidden="false" customHeight="false" outlineLevel="0" collapsed="false">
      <c r="A4061" s="660" t="e">
        <f aca="false">IF(A4060="","",IF(A4060=#REF!*12,"",+A4060+1))</f>
        <v>#REF!</v>
      </c>
      <c r="B4061" s="661" t="e">
        <f aca="false">IF(A4061="","",+B4060)</f>
        <v>#REF!</v>
      </c>
      <c r="C4061" s="661" t="e">
        <f aca="false">IF(A4061="","",IF(#REF!+'Plano Prestação Mensal Proposta'!A4061&gt;120,0,ROUND(IF(B4061&gt;0.045,(0.045*0.5),(0.5)*B4061),7)))</f>
        <v>#REF!</v>
      </c>
      <c r="D4061" s="661" t="e">
        <f aca="false">IF(A4061="","",+B4061-C4061)</f>
        <v>#REF!</v>
      </c>
      <c r="E4061" s="662" t="e">
        <f aca="false">IF(A4061="","",IF(F4060="","",+E4060-F4060))</f>
        <v>#REF!</v>
      </c>
      <c r="F4061" s="662" t="e">
        <f aca="false">IF(A4061="","",IF(J4061="","",+J4061-H4061))</f>
        <v>#REF!</v>
      </c>
      <c r="G4061" s="662" t="e">
        <f aca="false">IF(A4061="","",IF(E4061="","",ROUND(+E4061*((1+B4061)^(1/12)-1),2)))</f>
        <v>#REF!</v>
      </c>
      <c r="H4061" s="662" t="e">
        <f aca="false">IF(A4061="","",IF(E4061="","",ROUND(+E4061*((1+D4061)^(1/12)-1),2)))</f>
        <v>#REF!</v>
      </c>
      <c r="I4061" s="662" t="e">
        <f aca="false">IF(A4061="","",+G4061-H4061)</f>
        <v>#REF!</v>
      </c>
      <c r="J4061" s="662" t="e">
        <f aca="false">IF(A4061="","",IF(#REF!="","",PMT((1+D4061)^(1/12)-1,(#REF!*12)-A4061+1,-E4061)))</f>
        <v>#REF!</v>
      </c>
    </row>
    <row r="4062" customFormat="false" ht="14.25" hidden="false" customHeight="false" outlineLevel="0" collapsed="false">
      <c r="A4062" s="660" t="e">
        <f aca="false">IF(A4061="","",IF(A4061=#REF!*12,"",+A4061+1))</f>
        <v>#REF!</v>
      </c>
      <c r="B4062" s="661" t="e">
        <f aca="false">IF(A4062="","",+B4061)</f>
        <v>#REF!</v>
      </c>
      <c r="C4062" s="661" t="e">
        <f aca="false">IF(A4062="","",IF(#REF!+'Plano Prestação Mensal Proposta'!A4062&gt;120,0,ROUND(IF(B4062&gt;0.045,(0.045*0.5),(0.5)*B4062),7)))</f>
        <v>#REF!</v>
      </c>
      <c r="D4062" s="661" t="e">
        <f aca="false">IF(A4062="","",+B4062-C4062)</f>
        <v>#REF!</v>
      </c>
      <c r="E4062" s="662" t="e">
        <f aca="false">IF(A4062="","",IF(F4061="","",+E4061-F4061))</f>
        <v>#REF!</v>
      </c>
      <c r="F4062" s="662" t="e">
        <f aca="false">IF(A4062="","",IF(J4062="","",+J4062-H4062))</f>
        <v>#REF!</v>
      </c>
      <c r="G4062" s="662" t="e">
        <f aca="false">IF(A4062="","",IF(E4062="","",ROUND(+E4062*((1+B4062)^(1/12)-1),2)))</f>
        <v>#REF!</v>
      </c>
      <c r="H4062" s="662" t="e">
        <f aca="false">IF(A4062="","",IF(E4062="","",ROUND(+E4062*((1+D4062)^(1/12)-1),2)))</f>
        <v>#REF!</v>
      </c>
      <c r="I4062" s="662" t="e">
        <f aca="false">IF(A4062="","",+G4062-H4062)</f>
        <v>#REF!</v>
      </c>
      <c r="J4062" s="662" t="e">
        <f aca="false">IF(A4062="","",IF(#REF!="","",PMT((1+D4062)^(1/12)-1,(#REF!*12)-A4062+1,-E4062)))</f>
        <v>#REF!</v>
      </c>
    </row>
    <row r="4063" customFormat="false" ht="14.25" hidden="false" customHeight="false" outlineLevel="0" collapsed="false">
      <c r="A4063" s="660" t="e">
        <f aca="false">IF(A4062="","",IF(A4062=#REF!*12,"",+A4062+1))</f>
        <v>#REF!</v>
      </c>
      <c r="B4063" s="661" t="e">
        <f aca="false">IF(A4063="","",+B4062)</f>
        <v>#REF!</v>
      </c>
      <c r="C4063" s="661" t="e">
        <f aca="false">IF(A4063="","",IF(#REF!+'Plano Prestação Mensal Proposta'!A4063&gt;120,0,ROUND(IF(B4063&gt;0.045,(0.045*0.5),(0.5)*B4063),7)))</f>
        <v>#REF!</v>
      </c>
      <c r="D4063" s="661" t="e">
        <f aca="false">IF(A4063="","",+B4063-C4063)</f>
        <v>#REF!</v>
      </c>
      <c r="E4063" s="662" t="e">
        <f aca="false">IF(A4063="","",IF(F4062="","",+E4062-F4062))</f>
        <v>#REF!</v>
      </c>
      <c r="F4063" s="662" t="e">
        <f aca="false">IF(A4063="","",IF(J4063="","",+J4063-H4063))</f>
        <v>#REF!</v>
      </c>
      <c r="G4063" s="662" t="e">
        <f aca="false">IF(A4063="","",IF(E4063="","",ROUND(+E4063*((1+B4063)^(1/12)-1),2)))</f>
        <v>#REF!</v>
      </c>
      <c r="H4063" s="662" t="e">
        <f aca="false">IF(A4063="","",IF(E4063="","",ROUND(+E4063*((1+D4063)^(1/12)-1),2)))</f>
        <v>#REF!</v>
      </c>
      <c r="I4063" s="662" t="e">
        <f aca="false">IF(A4063="","",+G4063-H4063)</f>
        <v>#REF!</v>
      </c>
      <c r="J4063" s="662" t="e">
        <f aca="false">IF(A4063="","",IF(#REF!="","",PMT((1+D4063)^(1/12)-1,(#REF!*12)-A4063+1,-E4063)))</f>
        <v>#REF!</v>
      </c>
    </row>
    <row r="4064" customFormat="false" ht="14.25" hidden="false" customHeight="false" outlineLevel="0" collapsed="false">
      <c r="A4064" s="660" t="e">
        <f aca="false">IF(A4063="","",IF(A4063=#REF!*12,"",+A4063+1))</f>
        <v>#REF!</v>
      </c>
      <c r="B4064" s="661" t="e">
        <f aca="false">IF(A4064="","",+B4063)</f>
        <v>#REF!</v>
      </c>
      <c r="C4064" s="661" t="e">
        <f aca="false">IF(A4064="","",IF(#REF!+'Plano Prestação Mensal Proposta'!A4064&gt;120,0,ROUND(IF(B4064&gt;0.045,(0.045*0.5),(0.5)*B4064),7)))</f>
        <v>#REF!</v>
      </c>
      <c r="D4064" s="661" t="e">
        <f aca="false">IF(A4064="","",+B4064-C4064)</f>
        <v>#REF!</v>
      </c>
      <c r="E4064" s="662" t="e">
        <f aca="false">IF(A4064="","",IF(F4063="","",+E4063-F4063))</f>
        <v>#REF!</v>
      </c>
      <c r="F4064" s="662" t="e">
        <f aca="false">IF(A4064="","",IF(J4064="","",+J4064-H4064))</f>
        <v>#REF!</v>
      </c>
      <c r="G4064" s="662" t="e">
        <f aca="false">IF(A4064="","",IF(E4064="","",ROUND(+E4064*((1+B4064)^(1/12)-1),2)))</f>
        <v>#REF!</v>
      </c>
      <c r="H4064" s="662" t="e">
        <f aca="false">IF(A4064="","",IF(E4064="","",ROUND(+E4064*((1+D4064)^(1/12)-1),2)))</f>
        <v>#REF!</v>
      </c>
      <c r="I4064" s="662" t="e">
        <f aca="false">IF(A4064="","",+G4064-H4064)</f>
        <v>#REF!</v>
      </c>
      <c r="J4064" s="662" t="e">
        <f aca="false">IF(A4064="","",IF(#REF!="","",PMT((1+D4064)^(1/12)-1,(#REF!*12)-A4064+1,-E4064)))</f>
        <v>#REF!</v>
      </c>
    </row>
    <row r="4065" customFormat="false" ht="14.25" hidden="false" customHeight="false" outlineLevel="0" collapsed="false">
      <c r="A4065" s="660" t="e">
        <f aca="false">IF(A4064="","",IF(A4064=#REF!*12,"",+A4064+1))</f>
        <v>#REF!</v>
      </c>
      <c r="B4065" s="661" t="e">
        <f aca="false">IF(A4065="","",+B4064)</f>
        <v>#REF!</v>
      </c>
      <c r="C4065" s="661" t="e">
        <f aca="false">IF(A4065="","",IF(#REF!+'Plano Prestação Mensal Proposta'!A4065&gt;120,0,ROUND(IF(B4065&gt;0.045,(0.045*0.5),(0.5)*B4065),7)))</f>
        <v>#REF!</v>
      </c>
      <c r="D4065" s="661" t="e">
        <f aca="false">IF(A4065="","",+B4065-C4065)</f>
        <v>#REF!</v>
      </c>
      <c r="E4065" s="662" t="e">
        <f aca="false">IF(A4065="","",IF(F4064="","",+E4064-F4064))</f>
        <v>#REF!</v>
      </c>
      <c r="F4065" s="662" t="e">
        <f aca="false">IF(A4065="","",IF(J4065="","",+J4065-H4065))</f>
        <v>#REF!</v>
      </c>
      <c r="G4065" s="662" t="e">
        <f aca="false">IF(A4065="","",IF(E4065="","",ROUND(+E4065*((1+B4065)^(1/12)-1),2)))</f>
        <v>#REF!</v>
      </c>
      <c r="H4065" s="662" t="e">
        <f aca="false">IF(A4065="","",IF(E4065="","",ROUND(+E4065*((1+D4065)^(1/12)-1),2)))</f>
        <v>#REF!</v>
      </c>
      <c r="I4065" s="662" t="e">
        <f aca="false">IF(A4065="","",+G4065-H4065)</f>
        <v>#REF!</v>
      </c>
      <c r="J4065" s="662" t="e">
        <f aca="false">IF(A4065="","",IF(#REF!="","",PMT((1+D4065)^(1/12)-1,(#REF!*12)-A4065+1,-E4065)))</f>
        <v>#REF!</v>
      </c>
    </row>
    <row r="4066" customFormat="false" ht="14.25" hidden="false" customHeight="false" outlineLevel="0" collapsed="false">
      <c r="A4066" s="660" t="e">
        <f aca="false">IF(A4065="","",IF(A4065=#REF!*12,"",+A4065+1))</f>
        <v>#REF!</v>
      </c>
      <c r="B4066" s="661" t="e">
        <f aca="false">IF(A4066="","",+B4065)</f>
        <v>#REF!</v>
      </c>
      <c r="C4066" s="661" t="e">
        <f aca="false">IF(A4066="","",IF(#REF!+'Plano Prestação Mensal Proposta'!A4066&gt;120,0,ROUND(IF(B4066&gt;0.045,(0.045*0.5),(0.5)*B4066),7)))</f>
        <v>#REF!</v>
      </c>
      <c r="D4066" s="661" t="e">
        <f aca="false">IF(A4066="","",+B4066-C4066)</f>
        <v>#REF!</v>
      </c>
      <c r="E4066" s="662" t="e">
        <f aca="false">IF(A4066="","",IF(F4065="","",+E4065-F4065))</f>
        <v>#REF!</v>
      </c>
      <c r="F4066" s="662" t="e">
        <f aca="false">IF(A4066="","",IF(J4066="","",+J4066-H4066))</f>
        <v>#REF!</v>
      </c>
      <c r="G4066" s="662" t="e">
        <f aca="false">IF(A4066="","",IF(E4066="","",ROUND(+E4066*((1+B4066)^(1/12)-1),2)))</f>
        <v>#REF!</v>
      </c>
      <c r="H4066" s="662" t="e">
        <f aca="false">IF(A4066="","",IF(E4066="","",ROUND(+E4066*((1+D4066)^(1/12)-1),2)))</f>
        <v>#REF!</v>
      </c>
      <c r="I4066" s="662" t="e">
        <f aca="false">IF(A4066="","",+G4066-H4066)</f>
        <v>#REF!</v>
      </c>
      <c r="J4066" s="662" t="e">
        <f aca="false">IF(A4066="","",IF(#REF!="","",PMT((1+D4066)^(1/12)-1,(#REF!*12)-A4066+1,-E4066)))</f>
        <v>#REF!</v>
      </c>
    </row>
    <row r="4067" customFormat="false" ht="14.25" hidden="false" customHeight="false" outlineLevel="0" collapsed="false">
      <c r="A4067" s="660" t="e">
        <f aca="false">IF(A4066="","",IF(A4066=#REF!*12,"",+A4066+1))</f>
        <v>#REF!</v>
      </c>
      <c r="B4067" s="661" t="e">
        <f aca="false">IF(A4067="","",+B4066)</f>
        <v>#REF!</v>
      </c>
      <c r="C4067" s="661" t="e">
        <f aca="false">IF(A4067="","",IF(#REF!+'Plano Prestação Mensal Proposta'!A4067&gt;120,0,ROUND(IF(B4067&gt;0.045,(0.045*0.5),(0.5)*B4067),7)))</f>
        <v>#REF!</v>
      </c>
      <c r="D4067" s="661" t="e">
        <f aca="false">IF(A4067="","",+B4067-C4067)</f>
        <v>#REF!</v>
      </c>
      <c r="E4067" s="662" t="e">
        <f aca="false">IF(A4067="","",IF(F4066="","",+E4066-F4066))</f>
        <v>#REF!</v>
      </c>
      <c r="F4067" s="662" t="e">
        <f aca="false">IF(A4067="","",IF(J4067="","",+J4067-H4067))</f>
        <v>#REF!</v>
      </c>
      <c r="G4067" s="662" t="e">
        <f aca="false">IF(A4067="","",IF(E4067="","",ROUND(+E4067*((1+B4067)^(1/12)-1),2)))</f>
        <v>#REF!</v>
      </c>
      <c r="H4067" s="662" t="e">
        <f aca="false">IF(A4067="","",IF(E4067="","",ROUND(+E4067*((1+D4067)^(1/12)-1),2)))</f>
        <v>#REF!</v>
      </c>
      <c r="I4067" s="662" t="e">
        <f aca="false">IF(A4067="","",+G4067-H4067)</f>
        <v>#REF!</v>
      </c>
      <c r="J4067" s="662" t="e">
        <f aca="false">IF(A4067="","",IF(#REF!="","",PMT((1+D4067)^(1/12)-1,(#REF!*12)-A4067+1,-E4067)))</f>
        <v>#REF!</v>
      </c>
    </row>
    <row r="4068" customFormat="false" ht="14.25" hidden="false" customHeight="false" outlineLevel="0" collapsed="false">
      <c r="A4068" s="660" t="e">
        <f aca="false">IF(A4067="","",IF(A4067=#REF!*12,"",+A4067+1))</f>
        <v>#REF!</v>
      </c>
      <c r="B4068" s="661" t="e">
        <f aca="false">IF(A4068="","",+B4067)</f>
        <v>#REF!</v>
      </c>
      <c r="C4068" s="661" t="e">
        <f aca="false">IF(A4068="","",IF(#REF!+'Plano Prestação Mensal Proposta'!A4068&gt;120,0,ROUND(IF(B4068&gt;0.045,(0.045*0.5),(0.5)*B4068),7)))</f>
        <v>#REF!</v>
      </c>
      <c r="D4068" s="661" t="e">
        <f aca="false">IF(A4068="","",+B4068-C4068)</f>
        <v>#REF!</v>
      </c>
      <c r="E4068" s="662" t="e">
        <f aca="false">IF(A4068="","",IF(F4067="","",+E4067-F4067))</f>
        <v>#REF!</v>
      </c>
      <c r="F4068" s="662" t="e">
        <f aca="false">IF(A4068="","",IF(J4068="","",+J4068-H4068))</f>
        <v>#REF!</v>
      </c>
      <c r="G4068" s="662" t="e">
        <f aca="false">IF(A4068="","",IF(E4068="","",ROUND(+E4068*((1+B4068)^(1/12)-1),2)))</f>
        <v>#REF!</v>
      </c>
      <c r="H4068" s="662" t="e">
        <f aca="false">IF(A4068="","",IF(E4068="","",ROUND(+E4068*((1+D4068)^(1/12)-1),2)))</f>
        <v>#REF!</v>
      </c>
      <c r="I4068" s="662" t="e">
        <f aca="false">IF(A4068="","",+G4068-H4068)</f>
        <v>#REF!</v>
      </c>
      <c r="J4068" s="662" t="e">
        <f aca="false">IF(A4068="","",IF(#REF!="","",PMT((1+D4068)^(1/12)-1,(#REF!*12)-A4068+1,-E4068)))</f>
        <v>#REF!</v>
      </c>
    </row>
    <row r="4069" customFormat="false" ht="14.25" hidden="false" customHeight="false" outlineLevel="0" collapsed="false">
      <c r="A4069" s="660" t="e">
        <f aca="false">IF(A4068="","",IF(A4068=#REF!*12,"",+A4068+1))</f>
        <v>#REF!</v>
      </c>
      <c r="B4069" s="661" t="e">
        <f aca="false">IF(A4069="","",+B4068)</f>
        <v>#REF!</v>
      </c>
      <c r="C4069" s="661" t="e">
        <f aca="false">IF(A4069="","",IF(#REF!+'Plano Prestação Mensal Proposta'!A4069&gt;120,0,ROUND(IF(B4069&gt;0.045,(0.045*0.5),(0.5)*B4069),7)))</f>
        <v>#REF!</v>
      </c>
      <c r="D4069" s="661" t="e">
        <f aca="false">IF(A4069="","",+B4069-C4069)</f>
        <v>#REF!</v>
      </c>
      <c r="E4069" s="662" t="e">
        <f aca="false">IF(A4069="","",IF(F4068="","",+E4068-F4068))</f>
        <v>#REF!</v>
      </c>
      <c r="F4069" s="662" t="e">
        <f aca="false">IF(A4069="","",IF(J4069="","",+J4069-H4069))</f>
        <v>#REF!</v>
      </c>
      <c r="G4069" s="662" t="e">
        <f aca="false">IF(A4069="","",IF(E4069="","",ROUND(+E4069*((1+B4069)^(1/12)-1),2)))</f>
        <v>#REF!</v>
      </c>
      <c r="H4069" s="662" t="e">
        <f aca="false">IF(A4069="","",IF(E4069="","",ROUND(+E4069*((1+D4069)^(1/12)-1),2)))</f>
        <v>#REF!</v>
      </c>
      <c r="I4069" s="662" t="e">
        <f aca="false">IF(A4069="","",+G4069-H4069)</f>
        <v>#REF!</v>
      </c>
      <c r="J4069" s="662" t="e">
        <f aca="false">IF(A4069="","",IF(#REF!="","",PMT((1+D4069)^(1/12)-1,(#REF!*12)-A4069+1,-E4069)))</f>
        <v>#REF!</v>
      </c>
    </row>
    <row r="4070" customFormat="false" ht="14.25" hidden="false" customHeight="false" outlineLevel="0" collapsed="false">
      <c r="A4070" s="660" t="e">
        <f aca="false">IF(A4069="","",IF(A4069=#REF!*12,"",+A4069+1))</f>
        <v>#REF!</v>
      </c>
      <c r="B4070" s="661" t="e">
        <f aca="false">IF(A4070="","",+B4069)</f>
        <v>#REF!</v>
      </c>
      <c r="C4070" s="661" t="e">
        <f aca="false">IF(A4070="","",IF(#REF!+'Plano Prestação Mensal Proposta'!A4070&gt;120,0,ROUND(IF(B4070&gt;0.045,(0.045*0.5),(0.5)*B4070),7)))</f>
        <v>#REF!</v>
      </c>
      <c r="D4070" s="661" t="e">
        <f aca="false">IF(A4070="","",+B4070-C4070)</f>
        <v>#REF!</v>
      </c>
      <c r="E4070" s="662" t="e">
        <f aca="false">IF(A4070="","",IF(F4069="","",+E4069-F4069))</f>
        <v>#REF!</v>
      </c>
      <c r="F4070" s="662" t="e">
        <f aca="false">IF(A4070="","",IF(J4070="","",+J4070-H4070))</f>
        <v>#REF!</v>
      </c>
      <c r="G4070" s="662" t="e">
        <f aca="false">IF(A4070="","",IF(E4070="","",ROUND(+E4070*((1+B4070)^(1/12)-1),2)))</f>
        <v>#REF!</v>
      </c>
      <c r="H4070" s="662" t="e">
        <f aca="false">IF(A4070="","",IF(E4070="","",ROUND(+E4070*((1+D4070)^(1/12)-1),2)))</f>
        <v>#REF!</v>
      </c>
      <c r="I4070" s="662" t="e">
        <f aca="false">IF(A4070="","",+G4070-H4070)</f>
        <v>#REF!</v>
      </c>
      <c r="J4070" s="662" t="e">
        <f aca="false">IF(A4070="","",IF(#REF!="","",PMT((1+D4070)^(1/12)-1,(#REF!*12)-A4070+1,-E4070)))</f>
        <v>#REF!</v>
      </c>
    </row>
    <row r="4071" customFormat="false" ht="14.25" hidden="false" customHeight="false" outlineLevel="0" collapsed="false">
      <c r="A4071" s="660" t="e">
        <f aca="false">IF(A4070="","",IF(A4070=#REF!*12,"",+A4070+1))</f>
        <v>#REF!</v>
      </c>
      <c r="B4071" s="661" t="e">
        <f aca="false">IF(A4071="","",+B4070)</f>
        <v>#REF!</v>
      </c>
      <c r="C4071" s="661" t="e">
        <f aca="false">IF(A4071="","",IF(#REF!+'Plano Prestação Mensal Proposta'!A4071&gt;120,0,ROUND(IF(B4071&gt;0.045,(0.045*0.5),(0.5)*B4071),7)))</f>
        <v>#REF!</v>
      </c>
      <c r="D4071" s="661" t="e">
        <f aca="false">IF(A4071="","",+B4071-C4071)</f>
        <v>#REF!</v>
      </c>
      <c r="E4071" s="662" t="e">
        <f aca="false">IF(A4071="","",IF(F4070="","",+E4070-F4070))</f>
        <v>#REF!</v>
      </c>
      <c r="F4071" s="662" t="e">
        <f aca="false">IF(A4071="","",IF(J4071="","",+J4071-H4071))</f>
        <v>#REF!</v>
      </c>
      <c r="G4071" s="662" t="e">
        <f aca="false">IF(A4071="","",IF(E4071="","",ROUND(+E4071*((1+B4071)^(1/12)-1),2)))</f>
        <v>#REF!</v>
      </c>
      <c r="H4071" s="662" t="e">
        <f aca="false">IF(A4071="","",IF(E4071="","",ROUND(+E4071*((1+D4071)^(1/12)-1),2)))</f>
        <v>#REF!</v>
      </c>
      <c r="I4071" s="662" t="e">
        <f aca="false">IF(A4071="","",+G4071-H4071)</f>
        <v>#REF!</v>
      </c>
      <c r="J4071" s="662" t="e">
        <f aca="false">IF(A4071="","",IF(#REF!="","",PMT((1+D4071)^(1/12)-1,(#REF!*12)-A4071+1,-E4071)))</f>
        <v>#REF!</v>
      </c>
    </row>
    <row r="4072" customFormat="false" ht="14.25" hidden="false" customHeight="false" outlineLevel="0" collapsed="false">
      <c r="A4072" s="660" t="e">
        <f aca="false">IF(A4071="","",IF(A4071=#REF!*12,"",+A4071+1))</f>
        <v>#REF!</v>
      </c>
      <c r="B4072" s="661" t="e">
        <f aca="false">IF(A4072="","",+B4071)</f>
        <v>#REF!</v>
      </c>
      <c r="C4072" s="661" t="e">
        <f aca="false">IF(A4072="","",IF(#REF!+'Plano Prestação Mensal Proposta'!A4072&gt;120,0,ROUND(IF(B4072&gt;0.045,(0.045*0.5),(0.5)*B4072),7)))</f>
        <v>#REF!</v>
      </c>
      <c r="D4072" s="661" t="e">
        <f aca="false">IF(A4072="","",+B4072-C4072)</f>
        <v>#REF!</v>
      </c>
      <c r="E4072" s="662" t="e">
        <f aca="false">IF(A4072="","",IF(F4071="","",+E4071-F4071))</f>
        <v>#REF!</v>
      </c>
      <c r="F4072" s="662" t="e">
        <f aca="false">IF(A4072="","",IF(J4072="","",+J4072-H4072))</f>
        <v>#REF!</v>
      </c>
      <c r="G4072" s="662" t="e">
        <f aca="false">IF(A4072="","",IF(E4072="","",ROUND(+E4072*((1+B4072)^(1/12)-1),2)))</f>
        <v>#REF!</v>
      </c>
      <c r="H4072" s="662" t="e">
        <f aca="false">IF(A4072="","",IF(E4072="","",ROUND(+E4072*((1+D4072)^(1/12)-1),2)))</f>
        <v>#REF!</v>
      </c>
      <c r="I4072" s="662" t="e">
        <f aca="false">IF(A4072="","",+G4072-H4072)</f>
        <v>#REF!</v>
      </c>
      <c r="J4072" s="662" t="e">
        <f aca="false">IF(A4072="","",IF(#REF!="","",PMT((1+D4072)^(1/12)-1,(#REF!*12)-A4072+1,-E4072)))</f>
        <v>#REF!</v>
      </c>
    </row>
    <row r="4073" customFormat="false" ht="14.25" hidden="false" customHeight="false" outlineLevel="0" collapsed="false">
      <c r="A4073" s="660" t="e">
        <f aca="false">IF(A4072="","",IF(A4072=#REF!*12,"",+A4072+1))</f>
        <v>#REF!</v>
      </c>
      <c r="B4073" s="661" t="e">
        <f aca="false">IF(A4073="","",+B4072)</f>
        <v>#REF!</v>
      </c>
      <c r="C4073" s="661" t="e">
        <f aca="false">IF(A4073="","",IF(#REF!+'Plano Prestação Mensal Proposta'!A4073&gt;120,0,ROUND(IF(B4073&gt;0.045,(0.045*0.5),(0.5)*B4073),7)))</f>
        <v>#REF!</v>
      </c>
      <c r="D4073" s="661" t="e">
        <f aca="false">IF(A4073="","",+B4073-C4073)</f>
        <v>#REF!</v>
      </c>
      <c r="E4073" s="662" t="e">
        <f aca="false">IF(A4073="","",IF(F4072="","",+E4072-F4072))</f>
        <v>#REF!</v>
      </c>
      <c r="F4073" s="662" t="e">
        <f aca="false">IF(A4073="","",IF(J4073="","",+J4073-H4073))</f>
        <v>#REF!</v>
      </c>
      <c r="G4073" s="662" t="e">
        <f aca="false">IF(A4073="","",IF(E4073="","",ROUND(+E4073*((1+B4073)^(1/12)-1),2)))</f>
        <v>#REF!</v>
      </c>
      <c r="H4073" s="662" t="e">
        <f aca="false">IF(A4073="","",IF(E4073="","",ROUND(+E4073*((1+D4073)^(1/12)-1),2)))</f>
        <v>#REF!</v>
      </c>
      <c r="I4073" s="662" t="e">
        <f aca="false">IF(A4073="","",+G4073-H4073)</f>
        <v>#REF!</v>
      </c>
      <c r="J4073" s="662" t="e">
        <f aca="false">IF(A4073="","",IF(#REF!="","",PMT((1+D4073)^(1/12)-1,(#REF!*12)-A4073+1,-E4073)))</f>
        <v>#REF!</v>
      </c>
    </row>
    <row r="4074" customFormat="false" ht="14.25" hidden="false" customHeight="false" outlineLevel="0" collapsed="false">
      <c r="A4074" s="660" t="e">
        <f aca="false">IF(A4073="","",IF(A4073=#REF!*12,"",+A4073+1))</f>
        <v>#REF!</v>
      </c>
      <c r="B4074" s="661" t="e">
        <f aca="false">IF(A4074="","",+B4073)</f>
        <v>#REF!</v>
      </c>
      <c r="C4074" s="661" t="e">
        <f aca="false">IF(A4074="","",IF(#REF!+'Plano Prestação Mensal Proposta'!A4074&gt;120,0,ROUND(IF(B4074&gt;0.045,(0.045*0.5),(0.5)*B4074),7)))</f>
        <v>#REF!</v>
      </c>
      <c r="D4074" s="661" t="e">
        <f aca="false">IF(A4074="","",+B4074-C4074)</f>
        <v>#REF!</v>
      </c>
      <c r="E4074" s="662" t="e">
        <f aca="false">IF(A4074="","",IF(F4073="","",+E4073-F4073))</f>
        <v>#REF!</v>
      </c>
      <c r="F4074" s="662" t="e">
        <f aca="false">IF(A4074="","",IF(J4074="","",+J4074-H4074))</f>
        <v>#REF!</v>
      </c>
      <c r="G4074" s="662" t="e">
        <f aca="false">IF(A4074="","",IF(E4074="","",ROUND(+E4074*((1+B4074)^(1/12)-1),2)))</f>
        <v>#REF!</v>
      </c>
      <c r="H4074" s="662" t="e">
        <f aca="false">IF(A4074="","",IF(E4074="","",ROUND(+E4074*((1+D4074)^(1/12)-1),2)))</f>
        <v>#REF!</v>
      </c>
      <c r="I4074" s="662" t="e">
        <f aca="false">IF(A4074="","",+G4074-H4074)</f>
        <v>#REF!</v>
      </c>
      <c r="J4074" s="662" t="e">
        <f aca="false">IF(A4074="","",IF(#REF!="","",PMT((1+D4074)^(1/12)-1,(#REF!*12)-A4074+1,-E4074)))</f>
        <v>#REF!</v>
      </c>
    </row>
    <row r="4075" customFormat="false" ht="14.25" hidden="false" customHeight="false" outlineLevel="0" collapsed="false">
      <c r="A4075" s="660" t="e">
        <f aca="false">IF(A4074="","",IF(A4074=#REF!*12,"",+A4074+1))</f>
        <v>#REF!</v>
      </c>
      <c r="B4075" s="661" t="e">
        <f aca="false">IF(A4075="","",+B4074)</f>
        <v>#REF!</v>
      </c>
      <c r="C4075" s="661" t="e">
        <f aca="false">IF(A4075="","",IF(#REF!+'Plano Prestação Mensal Proposta'!A4075&gt;120,0,ROUND(IF(B4075&gt;0.045,(0.045*0.5),(0.5)*B4075),7)))</f>
        <v>#REF!</v>
      </c>
      <c r="D4075" s="661" t="e">
        <f aca="false">IF(A4075="","",+B4075-C4075)</f>
        <v>#REF!</v>
      </c>
      <c r="E4075" s="662" t="e">
        <f aca="false">IF(A4075="","",IF(F4074="","",+E4074-F4074))</f>
        <v>#REF!</v>
      </c>
      <c r="F4075" s="662" t="e">
        <f aca="false">IF(A4075="","",IF(J4075="","",+J4075-H4075))</f>
        <v>#REF!</v>
      </c>
      <c r="G4075" s="662" t="e">
        <f aca="false">IF(A4075="","",IF(E4075="","",ROUND(+E4075*((1+B4075)^(1/12)-1),2)))</f>
        <v>#REF!</v>
      </c>
      <c r="H4075" s="662" t="e">
        <f aca="false">IF(A4075="","",IF(E4075="","",ROUND(+E4075*((1+D4075)^(1/12)-1),2)))</f>
        <v>#REF!</v>
      </c>
      <c r="I4075" s="662" t="e">
        <f aca="false">IF(A4075="","",+G4075-H4075)</f>
        <v>#REF!</v>
      </c>
      <c r="J4075" s="662" t="e">
        <f aca="false">IF(A4075="","",IF(#REF!="","",PMT((1+D4075)^(1/12)-1,(#REF!*12)-A4075+1,-E4075)))</f>
        <v>#REF!</v>
      </c>
    </row>
    <row r="4076" customFormat="false" ht="14.25" hidden="false" customHeight="false" outlineLevel="0" collapsed="false">
      <c r="A4076" s="660" t="e">
        <f aca="false">IF(A4075="","",IF(A4075=#REF!*12,"",+A4075+1))</f>
        <v>#REF!</v>
      </c>
      <c r="B4076" s="661" t="e">
        <f aca="false">IF(A4076="","",+B4075)</f>
        <v>#REF!</v>
      </c>
      <c r="C4076" s="661" t="e">
        <f aca="false">IF(A4076="","",IF(#REF!+'Plano Prestação Mensal Proposta'!A4076&gt;120,0,ROUND(IF(B4076&gt;0.045,(0.045*0.5),(0.5)*B4076),7)))</f>
        <v>#REF!</v>
      </c>
      <c r="D4076" s="661" t="e">
        <f aca="false">IF(A4076="","",+B4076-C4076)</f>
        <v>#REF!</v>
      </c>
      <c r="E4076" s="662" t="e">
        <f aca="false">IF(A4076="","",IF(F4075="","",+E4075-F4075))</f>
        <v>#REF!</v>
      </c>
      <c r="F4076" s="662" t="e">
        <f aca="false">IF(A4076="","",IF(J4076="","",+J4076-H4076))</f>
        <v>#REF!</v>
      </c>
      <c r="G4076" s="662" t="e">
        <f aca="false">IF(A4076="","",IF(E4076="","",ROUND(+E4076*((1+B4076)^(1/12)-1),2)))</f>
        <v>#REF!</v>
      </c>
      <c r="H4076" s="662" t="e">
        <f aca="false">IF(A4076="","",IF(E4076="","",ROUND(+E4076*((1+D4076)^(1/12)-1),2)))</f>
        <v>#REF!</v>
      </c>
      <c r="I4076" s="662" t="e">
        <f aca="false">IF(A4076="","",+G4076-H4076)</f>
        <v>#REF!</v>
      </c>
      <c r="J4076" s="662" t="e">
        <f aca="false">IF(A4076="","",IF(#REF!="","",PMT((1+D4076)^(1/12)-1,(#REF!*12)-A4076+1,-E4076)))</f>
        <v>#REF!</v>
      </c>
    </row>
    <row r="4077" customFormat="false" ht="14.25" hidden="false" customHeight="false" outlineLevel="0" collapsed="false">
      <c r="A4077" s="660" t="e">
        <f aca="false">IF(A4076="","",IF(A4076=#REF!*12,"",+A4076+1))</f>
        <v>#REF!</v>
      </c>
      <c r="B4077" s="661" t="e">
        <f aca="false">IF(A4077="","",+B4076)</f>
        <v>#REF!</v>
      </c>
      <c r="C4077" s="661" t="e">
        <f aca="false">IF(A4077="","",IF(#REF!+'Plano Prestação Mensal Proposta'!A4077&gt;120,0,ROUND(IF(B4077&gt;0.045,(0.045*0.5),(0.5)*B4077),7)))</f>
        <v>#REF!</v>
      </c>
      <c r="D4077" s="661" t="e">
        <f aca="false">IF(A4077="","",+B4077-C4077)</f>
        <v>#REF!</v>
      </c>
      <c r="E4077" s="662" t="e">
        <f aca="false">IF(A4077="","",IF(F4076="","",+E4076-F4076))</f>
        <v>#REF!</v>
      </c>
      <c r="F4077" s="662" t="e">
        <f aca="false">IF(A4077="","",IF(J4077="","",+J4077-H4077))</f>
        <v>#REF!</v>
      </c>
      <c r="G4077" s="662" t="e">
        <f aca="false">IF(A4077="","",IF(E4077="","",ROUND(+E4077*((1+B4077)^(1/12)-1),2)))</f>
        <v>#REF!</v>
      </c>
      <c r="H4077" s="662" t="e">
        <f aca="false">IF(A4077="","",IF(E4077="","",ROUND(+E4077*((1+D4077)^(1/12)-1),2)))</f>
        <v>#REF!</v>
      </c>
      <c r="I4077" s="662" t="e">
        <f aca="false">IF(A4077="","",+G4077-H4077)</f>
        <v>#REF!</v>
      </c>
      <c r="J4077" s="662" t="e">
        <f aca="false">IF(A4077="","",IF(#REF!="","",PMT((1+D4077)^(1/12)-1,(#REF!*12)-A4077+1,-E4077)))</f>
        <v>#REF!</v>
      </c>
    </row>
    <row r="4078" customFormat="false" ht="14.25" hidden="false" customHeight="false" outlineLevel="0" collapsed="false">
      <c r="A4078" s="660" t="e">
        <f aca="false">IF(A4077="","",IF(A4077=#REF!*12,"",+A4077+1))</f>
        <v>#REF!</v>
      </c>
      <c r="B4078" s="661" t="e">
        <f aca="false">IF(A4078="","",+B4077)</f>
        <v>#REF!</v>
      </c>
      <c r="C4078" s="661" t="e">
        <f aca="false">IF(A4078="","",IF(#REF!+'Plano Prestação Mensal Proposta'!A4078&gt;120,0,ROUND(IF(B4078&gt;0.045,(0.045*0.5),(0.5)*B4078),7)))</f>
        <v>#REF!</v>
      </c>
      <c r="D4078" s="661" t="e">
        <f aca="false">IF(A4078="","",+B4078-C4078)</f>
        <v>#REF!</v>
      </c>
      <c r="E4078" s="662" t="e">
        <f aca="false">IF(A4078="","",IF(F4077="","",+E4077-F4077))</f>
        <v>#REF!</v>
      </c>
      <c r="F4078" s="662" t="e">
        <f aca="false">IF(A4078="","",IF(J4078="","",+J4078-H4078))</f>
        <v>#REF!</v>
      </c>
      <c r="G4078" s="662" t="e">
        <f aca="false">IF(A4078="","",IF(E4078="","",ROUND(+E4078*((1+B4078)^(1/12)-1),2)))</f>
        <v>#REF!</v>
      </c>
      <c r="H4078" s="662" t="e">
        <f aca="false">IF(A4078="","",IF(E4078="","",ROUND(+E4078*((1+D4078)^(1/12)-1),2)))</f>
        <v>#REF!</v>
      </c>
      <c r="I4078" s="662" t="e">
        <f aca="false">IF(A4078="","",+G4078-H4078)</f>
        <v>#REF!</v>
      </c>
      <c r="J4078" s="662" t="e">
        <f aca="false">IF(A4078="","",IF(#REF!="","",PMT((1+D4078)^(1/12)-1,(#REF!*12)-A4078+1,-E4078)))</f>
        <v>#REF!</v>
      </c>
    </row>
    <row r="4079" customFormat="false" ht="14.25" hidden="false" customHeight="false" outlineLevel="0" collapsed="false">
      <c r="A4079" s="660" t="e">
        <f aca="false">IF(A4078="","",IF(A4078=#REF!*12,"",+A4078+1))</f>
        <v>#REF!</v>
      </c>
      <c r="B4079" s="661" t="e">
        <f aca="false">IF(A4079="","",+B4078)</f>
        <v>#REF!</v>
      </c>
      <c r="C4079" s="661" t="e">
        <f aca="false">IF(A4079="","",IF(#REF!+'Plano Prestação Mensal Proposta'!A4079&gt;120,0,ROUND(IF(B4079&gt;0.045,(0.045*0.5),(0.5)*B4079),7)))</f>
        <v>#REF!</v>
      </c>
      <c r="D4079" s="661" t="e">
        <f aca="false">IF(A4079="","",+B4079-C4079)</f>
        <v>#REF!</v>
      </c>
      <c r="E4079" s="662" t="e">
        <f aca="false">IF(A4079="","",IF(F4078="","",+E4078-F4078))</f>
        <v>#REF!</v>
      </c>
      <c r="F4079" s="662" t="e">
        <f aca="false">IF(A4079="","",IF(J4079="","",+J4079-H4079))</f>
        <v>#REF!</v>
      </c>
      <c r="G4079" s="662" t="e">
        <f aca="false">IF(A4079="","",IF(E4079="","",ROUND(+E4079*((1+B4079)^(1/12)-1),2)))</f>
        <v>#REF!</v>
      </c>
      <c r="H4079" s="662" t="e">
        <f aca="false">IF(A4079="","",IF(E4079="","",ROUND(+E4079*((1+D4079)^(1/12)-1),2)))</f>
        <v>#REF!</v>
      </c>
      <c r="I4079" s="662" t="e">
        <f aca="false">IF(A4079="","",+G4079-H4079)</f>
        <v>#REF!</v>
      </c>
      <c r="J4079" s="662" t="e">
        <f aca="false">IF(A4079="","",IF(#REF!="","",PMT((1+D4079)^(1/12)-1,(#REF!*12)-A4079+1,-E4079)))</f>
        <v>#REF!</v>
      </c>
    </row>
    <row r="4080" customFormat="false" ht="14.25" hidden="false" customHeight="false" outlineLevel="0" collapsed="false">
      <c r="A4080" s="660" t="e">
        <f aca="false">IF(A4079="","",IF(A4079=#REF!*12,"",+A4079+1))</f>
        <v>#REF!</v>
      </c>
      <c r="B4080" s="661" t="e">
        <f aca="false">IF(A4080="","",+B4079)</f>
        <v>#REF!</v>
      </c>
      <c r="C4080" s="661" t="e">
        <f aca="false">IF(A4080="","",IF(#REF!+'Plano Prestação Mensal Proposta'!A4080&gt;120,0,ROUND(IF(B4080&gt;0.045,(0.045*0.5),(0.5)*B4080),7)))</f>
        <v>#REF!</v>
      </c>
      <c r="D4080" s="661" t="e">
        <f aca="false">IF(A4080="","",+B4080-C4080)</f>
        <v>#REF!</v>
      </c>
      <c r="E4080" s="662" t="e">
        <f aca="false">IF(A4080="","",IF(F4079="","",+E4079-F4079))</f>
        <v>#REF!</v>
      </c>
      <c r="F4080" s="662" t="e">
        <f aca="false">IF(A4080="","",IF(J4080="","",+J4080-H4080))</f>
        <v>#REF!</v>
      </c>
      <c r="G4080" s="662" t="e">
        <f aca="false">IF(A4080="","",IF(E4080="","",ROUND(+E4080*((1+B4080)^(1/12)-1),2)))</f>
        <v>#REF!</v>
      </c>
      <c r="H4080" s="662" t="e">
        <f aca="false">IF(A4080="","",IF(E4080="","",ROUND(+E4080*((1+D4080)^(1/12)-1),2)))</f>
        <v>#REF!</v>
      </c>
      <c r="I4080" s="662" t="e">
        <f aca="false">IF(A4080="","",+G4080-H4080)</f>
        <v>#REF!</v>
      </c>
      <c r="J4080" s="662" t="e">
        <f aca="false">IF(A4080="","",IF(#REF!="","",PMT((1+D4080)^(1/12)-1,(#REF!*12)-A4080+1,-E4080)))</f>
        <v>#REF!</v>
      </c>
    </row>
    <row r="4081" customFormat="false" ht="14.25" hidden="false" customHeight="false" outlineLevel="0" collapsed="false">
      <c r="A4081" s="660" t="e">
        <f aca="false">IF(A4080="","",IF(A4080=#REF!*12,"",+A4080+1))</f>
        <v>#REF!</v>
      </c>
      <c r="B4081" s="661" t="e">
        <f aca="false">IF(A4081="","",+B4080)</f>
        <v>#REF!</v>
      </c>
      <c r="C4081" s="661" t="e">
        <f aca="false">IF(A4081="","",IF(#REF!+'Plano Prestação Mensal Proposta'!A4081&gt;120,0,ROUND(IF(B4081&gt;0.045,(0.045*0.5),(0.5)*B4081),7)))</f>
        <v>#REF!</v>
      </c>
      <c r="D4081" s="661" t="e">
        <f aca="false">IF(A4081="","",+B4081-C4081)</f>
        <v>#REF!</v>
      </c>
      <c r="E4081" s="662" t="e">
        <f aca="false">IF(A4081="","",IF(F4080="","",+E4080-F4080))</f>
        <v>#REF!</v>
      </c>
      <c r="F4081" s="662" t="e">
        <f aca="false">IF(A4081="","",IF(J4081="","",+J4081-H4081))</f>
        <v>#REF!</v>
      </c>
      <c r="G4081" s="662" t="e">
        <f aca="false">IF(A4081="","",IF(E4081="","",ROUND(+E4081*((1+B4081)^(1/12)-1),2)))</f>
        <v>#REF!</v>
      </c>
      <c r="H4081" s="662" t="e">
        <f aca="false">IF(A4081="","",IF(E4081="","",ROUND(+E4081*((1+D4081)^(1/12)-1),2)))</f>
        <v>#REF!</v>
      </c>
      <c r="I4081" s="662" t="e">
        <f aca="false">IF(A4081="","",+G4081-H4081)</f>
        <v>#REF!</v>
      </c>
      <c r="J4081" s="662" t="e">
        <f aca="false">IF(A4081="","",IF(#REF!="","",PMT((1+D4081)^(1/12)-1,(#REF!*12)-A4081+1,-E4081)))</f>
        <v>#REF!</v>
      </c>
    </row>
    <row r="4082" customFormat="false" ht="14.25" hidden="false" customHeight="false" outlineLevel="0" collapsed="false">
      <c r="A4082" s="660" t="e">
        <f aca="false">IF(A4081="","",IF(A4081=#REF!*12,"",+A4081+1))</f>
        <v>#REF!</v>
      </c>
      <c r="B4082" s="661" t="e">
        <f aca="false">IF(A4082="","",+B4081)</f>
        <v>#REF!</v>
      </c>
      <c r="C4082" s="661" t="e">
        <f aca="false">IF(A4082="","",IF(#REF!+'Plano Prestação Mensal Proposta'!A4082&gt;120,0,ROUND(IF(B4082&gt;0.045,(0.045*0.5),(0.5)*B4082),7)))</f>
        <v>#REF!</v>
      </c>
      <c r="D4082" s="661" t="e">
        <f aca="false">IF(A4082="","",+B4082-C4082)</f>
        <v>#REF!</v>
      </c>
      <c r="E4082" s="662" t="e">
        <f aca="false">IF(A4082="","",IF(F4081="","",+E4081-F4081))</f>
        <v>#REF!</v>
      </c>
      <c r="F4082" s="662" t="e">
        <f aca="false">IF(A4082="","",IF(J4082="","",+J4082-H4082))</f>
        <v>#REF!</v>
      </c>
      <c r="G4082" s="662" t="e">
        <f aca="false">IF(A4082="","",IF(E4082="","",ROUND(+E4082*((1+B4082)^(1/12)-1),2)))</f>
        <v>#REF!</v>
      </c>
      <c r="H4082" s="662" t="e">
        <f aca="false">IF(A4082="","",IF(E4082="","",ROUND(+E4082*((1+D4082)^(1/12)-1),2)))</f>
        <v>#REF!</v>
      </c>
      <c r="I4082" s="662" t="e">
        <f aca="false">IF(A4082="","",+G4082-H4082)</f>
        <v>#REF!</v>
      </c>
      <c r="J4082" s="662" t="e">
        <f aca="false">IF(A4082="","",IF(#REF!="","",PMT((1+D4082)^(1/12)-1,(#REF!*12)-A4082+1,-E4082)))</f>
        <v>#REF!</v>
      </c>
    </row>
    <row r="4083" customFormat="false" ht="14.25" hidden="false" customHeight="false" outlineLevel="0" collapsed="false">
      <c r="A4083" s="660" t="e">
        <f aca="false">IF(A4082="","",IF(A4082=#REF!*12,"",+A4082+1))</f>
        <v>#REF!</v>
      </c>
      <c r="B4083" s="661" t="e">
        <f aca="false">IF(A4083="","",+B4082)</f>
        <v>#REF!</v>
      </c>
      <c r="C4083" s="661" t="e">
        <f aca="false">IF(A4083="","",IF(#REF!+'Plano Prestação Mensal Proposta'!A4083&gt;120,0,ROUND(IF(B4083&gt;0.045,(0.045*0.5),(0.5)*B4083),7)))</f>
        <v>#REF!</v>
      </c>
      <c r="D4083" s="661" t="e">
        <f aca="false">IF(A4083="","",+B4083-C4083)</f>
        <v>#REF!</v>
      </c>
      <c r="E4083" s="662" t="e">
        <f aca="false">IF(A4083="","",IF(F4082="","",+E4082-F4082))</f>
        <v>#REF!</v>
      </c>
      <c r="F4083" s="662" t="e">
        <f aca="false">IF(A4083="","",IF(J4083="","",+J4083-H4083))</f>
        <v>#REF!</v>
      </c>
      <c r="G4083" s="662" t="e">
        <f aca="false">IF(A4083="","",IF(E4083="","",ROUND(+E4083*((1+B4083)^(1/12)-1),2)))</f>
        <v>#REF!</v>
      </c>
      <c r="H4083" s="662" t="e">
        <f aca="false">IF(A4083="","",IF(E4083="","",ROUND(+E4083*((1+D4083)^(1/12)-1),2)))</f>
        <v>#REF!</v>
      </c>
      <c r="I4083" s="662" t="e">
        <f aca="false">IF(A4083="","",+G4083-H4083)</f>
        <v>#REF!</v>
      </c>
      <c r="J4083" s="662" t="e">
        <f aca="false">IF(A4083="","",IF(#REF!="","",PMT((1+D4083)^(1/12)-1,(#REF!*12)-A4083+1,-E4083)))</f>
        <v>#REF!</v>
      </c>
    </row>
    <row r="4084" customFormat="false" ht="14.25" hidden="false" customHeight="false" outlineLevel="0" collapsed="false">
      <c r="A4084" s="660" t="e">
        <f aca="false">IF(A4083="","",IF(A4083=#REF!*12,"",+A4083+1))</f>
        <v>#REF!</v>
      </c>
      <c r="B4084" s="661" t="e">
        <f aca="false">IF(A4084="","",+B4083)</f>
        <v>#REF!</v>
      </c>
      <c r="C4084" s="661" t="e">
        <f aca="false">IF(A4084="","",IF(#REF!+'Plano Prestação Mensal Proposta'!A4084&gt;120,0,ROUND(IF(B4084&gt;0.045,(0.045*0.5),(0.5)*B4084),7)))</f>
        <v>#REF!</v>
      </c>
      <c r="D4084" s="661" t="e">
        <f aca="false">IF(A4084="","",+B4084-C4084)</f>
        <v>#REF!</v>
      </c>
      <c r="E4084" s="662" t="e">
        <f aca="false">IF(A4084="","",IF(F4083="","",+E4083-F4083))</f>
        <v>#REF!</v>
      </c>
      <c r="F4084" s="662" t="e">
        <f aca="false">IF(A4084="","",IF(J4084="","",+J4084-H4084))</f>
        <v>#REF!</v>
      </c>
      <c r="G4084" s="662" t="e">
        <f aca="false">IF(A4084="","",IF(E4084="","",ROUND(+E4084*((1+B4084)^(1/12)-1),2)))</f>
        <v>#REF!</v>
      </c>
      <c r="H4084" s="662" t="e">
        <f aca="false">IF(A4084="","",IF(E4084="","",ROUND(+E4084*((1+D4084)^(1/12)-1),2)))</f>
        <v>#REF!</v>
      </c>
      <c r="I4084" s="662" t="e">
        <f aca="false">IF(A4084="","",+G4084-H4084)</f>
        <v>#REF!</v>
      </c>
      <c r="J4084" s="662" t="e">
        <f aca="false">IF(A4084="","",IF(#REF!="","",PMT((1+D4084)^(1/12)-1,(#REF!*12)-A4084+1,-E4084)))</f>
        <v>#REF!</v>
      </c>
    </row>
    <row r="4085" customFormat="false" ht="14.25" hidden="false" customHeight="false" outlineLevel="0" collapsed="false">
      <c r="A4085" s="660" t="e">
        <f aca="false">IF(A4084="","",IF(A4084=#REF!*12,"",+A4084+1))</f>
        <v>#REF!</v>
      </c>
      <c r="B4085" s="661" t="e">
        <f aca="false">IF(A4085="","",+B4084)</f>
        <v>#REF!</v>
      </c>
      <c r="C4085" s="661" t="e">
        <f aca="false">IF(A4085="","",IF(#REF!+'Plano Prestação Mensal Proposta'!A4085&gt;120,0,ROUND(IF(B4085&gt;0.045,(0.045*0.5),(0.5)*B4085),7)))</f>
        <v>#REF!</v>
      </c>
      <c r="D4085" s="661" t="e">
        <f aca="false">IF(A4085="","",+B4085-C4085)</f>
        <v>#REF!</v>
      </c>
      <c r="E4085" s="662" t="e">
        <f aca="false">IF(A4085="","",IF(F4084="","",+E4084-F4084))</f>
        <v>#REF!</v>
      </c>
      <c r="F4085" s="662" t="e">
        <f aca="false">IF(A4085="","",IF(J4085="","",+J4085-H4085))</f>
        <v>#REF!</v>
      </c>
      <c r="G4085" s="662" t="e">
        <f aca="false">IF(A4085="","",IF(E4085="","",ROUND(+E4085*((1+B4085)^(1/12)-1),2)))</f>
        <v>#REF!</v>
      </c>
      <c r="H4085" s="662" t="e">
        <f aca="false">IF(A4085="","",IF(E4085="","",ROUND(+E4085*((1+D4085)^(1/12)-1),2)))</f>
        <v>#REF!</v>
      </c>
      <c r="I4085" s="662" t="e">
        <f aca="false">IF(A4085="","",+G4085-H4085)</f>
        <v>#REF!</v>
      </c>
      <c r="J4085" s="662" t="e">
        <f aca="false">IF(A4085="","",IF(#REF!="","",PMT((1+D4085)^(1/12)-1,(#REF!*12)-A4085+1,-E4085)))</f>
        <v>#REF!</v>
      </c>
    </row>
    <row r="4086" customFormat="false" ht="14.25" hidden="false" customHeight="false" outlineLevel="0" collapsed="false">
      <c r="A4086" s="660" t="e">
        <f aca="false">IF(A4085="","",IF(A4085=#REF!*12,"",+A4085+1))</f>
        <v>#REF!</v>
      </c>
      <c r="B4086" s="661" t="e">
        <f aca="false">IF(A4086="","",+B4085)</f>
        <v>#REF!</v>
      </c>
      <c r="C4086" s="661" t="e">
        <f aca="false">IF(A4086="","",IF(#REF!+'Plano Prestação Mensal Proposta'!A4086&gt;120,0,ROUND(IF(B4086&gt;0.045,(0.045*0.5),(0.5)*B4086),7)))</f>
        <v>#REF!</v>
      </c>
      <c r="D4086" s="661" t="e">
        <f aca="false">IF(A4086="","",+B4086-C4086)</f>
        <v>#REF!</v>
      </c>
      <c r="E4086" s="662" t="e">
        <f aca="false">IF(A4086="","",IF(F4085="","",+E4085-F4085))</f>
        <v>#REF!</v>
      </c>
      <c r="F4086" s="662" t="e">
        <f aca="false">IF(A4086="","",IF(J4086="","",+J4086-H4086))</f>
        <v>#REF!</v>
      </c>
      <c r="G4086" s="662" t="e">
        <f aca="false">IF(A4086="","",IF(E4086="","",ROUND(+E4086*((1+B4086)^(1/12)-1),2)))</f>
        <v>#REF!</v>
      </c>
      <c r="H4086" s="662" t="e">
        <f aca="false">IF(A4086="","",IF(E4086="","",ROUND(+E4086*((1+D4086)^(1/12)-1),2)))</f>
        <v>#REF!</v>
      </c>
      <c r="I4086" s="662" t="e">
        <f aca="false">IF(A4086="","",+G4086-H4086)</f>
        <v>#REF!</v>
      </c>
      <c r="J4086" s="662" t="e">
        <f aca="false">IF(A4086="","",IF(#REF!="","",PMT((1+D4086)^(1/12)-1,(#REF!*12)-A4086+1,-E4086)))</f>
        <v>#REF!</v>
      </c>
    </row>
    <row r="4087" customFormat="false" ht="14.25" hidden="false" customHeight="false" outlineLevel="0" collapsed="false">
      <c r="A4087" s="660" t="e">
        <f aca="false">IF(A4086="","",IF(A4086=#REF!*12,"",+A4086+1))</f>
        <v>#REF!</v>
      </c>
      <c r="B4087" s="661" t="e">
        <f aca="false">IF(A4087="","",+B4086)</f>
        <v>#REF!</v>
      </c>
      <c r="C4087" s="661" t="e">
        <f aca="false">IF(A4087="","",IF(#REF!+'Plano Prestação Mensal Proposta'!A4087&gt;120,0,ROUND(IF(B4087&gt;0.045,(0.045*0.5),(0.5)*B4087),7)))</f>
        <v>#REF!</v>
      </c>
      <c r="D4087" s="661" t="e">
        <f aca="false">IF(A4087="","",+B4087-C4087)</f>
        <v>#REF!</v>
      </c>
      <c r="E4087" s="662" t="e">
        <f aca="false">IF(A4087="","",IF(F4086="","",+E4086-F4086))</f>
        <v>#REF!</v>
      </c>
      <c r="F4087" s="662" t="e">
        <f aca="false">IF(A4087="","",IF(J4087="","",+J4087-H4087))</f>
        <v>#REF!</v>
      </c>
      <c r="G4087" s="662" t="e">
        <f aca="false">IF(A4087="","",IF(E4087="","",ROUND(+E4087*((1+B4087)^(1/12)-1),2)))</f>
        <v>#REF!</v>
      </c>
      <c r="H4087" s="662" t="e">
        <f aca="false">IF(A4087="","",IF(E4087="","",ROUND(+E4087*((1+D4087)^(1/12)-1),2)))</f>
        <v>#REF!</v>
      </c>
      <c r="I4087" s="662" t="e">
        <f aca="false">IF(A4087="","",+G4087-H4087)</f>
        <v>#REF!</v>
      </c>
      <c r="J4087" s="662" t="e">
        <f aca="false">IF(A4087="","",IF(#REF!="","",PMT((1+D4087)^(1/12)-1,(#REF!*12)-A4087+1,-E4087)))</f>
        <v>#REF!</v>
      </c>
    </row>
    <row r="4088" customFormat="false" ht="14.25" hidden="false" customHeight="false" outlineLevel="0" collapsed="false">
      <c r="A4088" s="660" t="e">
        <f aca="false">IF(A4087="","",IF(A4087=#REF!*12,"",+A4087+1))</f>
        <v>#REF!</v>
      </c>
      <c r="B4088" s="661" t="e">
        <f aca="false">IF(A4088="","",+B4087)</f>
        <v>#REF!</v>
      </c>
      <c r="C4088" s="661" t="e">
        <f aca="false">IF(A4088="","",IF(#REF!+'Plano Prestação Mensal Proposta'!A4088&gt;120,0,ROUND(IF(B4088&gt;0.045,(0.045*0.5),(0.5)*B4088),7)))</f>
        <v>#REF!</v>
      </c>
      <c r="D4088" s="661" t="e">
        <f aca="false">IF(A4088="","",+B4088-C4088)</f>
        <v>#REF!</v>
      </c>
      <c r="E4088" s="662" t="e">
        <f aca="false">IF(A4088="","",IF(F4087="","",+E4087-F4087))</f>
        <v>#REF!</v>
      </c>
      <c r="F4088" s="662" t="e">
        <f aca="false">IF(A4088="","",IF(J4088="","",+J4088-H4088))</f>
        <v>#REF!</v>
      </c>
      <c r="G4088" s="662" t="e">
        <f aca="false">IF(A4088="","",IF(E4088="","",ROUND(+E4088*((1+B4088)^(1/12)-1),2)))</f>
        <v>#REF!</v>
      </c>
      <c r="H4088" s="662" t="e">
        <f aca="false">IF(A4088="","",IF(E4088="","",ROUND(+E4088*((1+D4088)^(1/12)-1),2)))</f>
        <v>#REF!</v>
      </c>
      <c r="I4088" s="662" t="e">
        <f aca="false">IF(A4088="","",+G4088-H4088)</f>
        <v>#REF!</v>
      </c>
      <c r="J4088" s="662" t="e">
        <f aca="false">IF(A4088="","",IF(#REF!="","",PMT((1+D4088)^(1/12)-1,(#REF!*12)-A4088+1,-E4088)))</f>
        <v>#REF!</v>
      </c>
    </row>
    <row r="4089" customFormat="false" ht="14.25" hidden="false" customHeight="false" outlineLevel="0" collapsed="false">
      <c r="A4089" s="660" t="e">
        <f aca="false">IF(A4088="","",IF(A4088=#REF!*12,"",+A4088+1))</f>
        <v>#REF!</v>
      </c>
      <c r="B4089" s="661" t="e">
        <f aca="false">IF(A4089="","",+B4088)</f>
        <v>#REF!</v>
      </c>
      <c r="C4089" s="661" t="e">
        <f aca="false">IF(A4089="","",IF(#REF!+'Plano Prestação Mensal Proposta'!A4089&gt;120,0,ROUND(IF(B4089&gt;0.045,(0.045*0.5),(0.5)*B4089),7)))</f>
        <v>#REF!</v>
      </c>
      <c r="D4089" s="661" t="e">
        <f aca="false">IF(A4089="","",+B4089-C4089)</f>
        <v>#REF!</v>
      </c>
      <c r="E4089" s="662" t="e">
        <f aca="false">IF(A4089="","",IF(F4088="","",+E4088-F4088))</f>
        <v>#REF!</v>
      </c>
      <c r="F4089" s="662" t="e">
        <f aca="false">IF(A4089="","",IF(J4089="","",+J4089-H4089))</f>
        <v>#REF!</v>
      </c>
      <c r="G4089" s="662" t="e">
        <f aca="false">IF(A4089="","",IF(E4089="","",ROUND(+E4089*((1+B4089)^(1/12)-1),2)))</f>
        <v>#REF!</v>
      </c>
      <c r="H4089" s="662" t="e">
        <f aca="false">IF(A4089="","",IF(E4089="","",ROUND(+E4089*((1+D4089)^(1/12)-1),2)))</f>
        <v>#REF!</v>
      </c>
      <c r="I4089" s="662" t="e">
        <f aca="false">IF(A4089="","",+G4089-H4089)</f>
        <v>#REF!</v>
      </c>
      <c r="J4089" s="662" t="e">
        <f aca="false">IF(A4089="","",IF(#REF!="","",PMT((1+D4089)^(1/12)-1,(#REF!*12)-A4089+1,-E4089)))</f>
        <v>#REF!</v>
      </c>
    </row>
    <row r="4090" customFormat="false" ht="14.25" hidden="false" customHeight="false" outlineLevel="0" collapsed="false">
      <c r="A4090" s="660" t="e">
        <f aca="false">IF(A4089="","",IF(A4089=#REF!*12,"",+A4089+1))</f>
        <v>#REF!</v>
      </c>
      <c r="B4090" s="661" t="e">
        <f aca="false">IF(A4090="","",+B4089)</f>
        <v>#REF!</v>
      </c>
      <c r="C4090" s="661" t="e">
        <f aca="false">IF(A4090="","",IF(#REF!+'Plano Prestação Mensal Proposta'!A4090&gt;120,0,ROUND(IF(B4090&gt;0.045,(0.045*0.5),(0.5)*B4090),7)))</f>
        <v>#REF!</v>
      </c>
      <c r="D4090" s="661" t="e">
        <f aca="false">IF(A4090="","",+B4090-C4090)</f>
        <v>#REF!</v>
      </c>
      <c r="E4090" s="662" t="e">
        <f aca="false">IF(A4090="","",IF(F4089="","",+E4089-F4089))</f>
        <v>#REF!</v>
      </c>
      <c r="F4090" s="662" t="e">
        <f aca="false">IF(A4090="","",IF(J4090="","",+J4090-H4090))</f>
        <v>#REF!</v>
      </c>
      <c r="G4090" s="662" t="e">
        <f aca="false">IF(A4090="","",IF(E4090="","",ROUND(+E4090*((1+B4090)^(1/12)-1),2)))</f>
        <v>#REF!</v>
      </c>
      <c r="H4090" s="662" t="e">
        <f aca="false">IF(A4090="","",IF(E4090="","",ROUND(+E4090*((1+D4090)^(1/12)-1),2)))</f>
        <v>#REF!</v>
      </c>
      <c r="I4090" s="662" t="e">
        <f aca="false">IF(A4090="","",+G4090-H4090)</f>
        <v>#REF!</v>
      </c>
      <c r="J4090" s="662" t="e">
        <f aca="false">IF(A4090="","",IF(#REF!="","",PMT((1+D4090)^(1/12)-1,(#REF!*12)-A4090+1,-E4090)))</f>
        <v>#REF!</v>
      </c>
    </row>
    <row r="4091" customFormat="false" ht="14.25" hidden="false" customHeight="false" outlineLevel="0" collapsed="false">
      <c r="A4091" s="660" t="e">
        <f aca="false">IF(A4090="","",IF(A4090=#REF!*12,"",+A4090+1))</f>
        <v>#REF!</v>
      </c>
      <c r="B4091" s="661" t="e">
        <f aca="false">IF(A4091="","",+B4090)</f>
        <v>#REF!</v>
      </c>
      <c r="C4091" s="661" t="e">
        <f aca="false">IF(A4091="","",IF(#REF!+'Plano Prestação Mensal Proposta'!A4091&gt;120,0,ROUND(IF(B4091&gt;0.045,(0.045*0.5),(0.5)*B4091),7)))</f>
        <v>#REF!</v>
      </c>
      <c r="D4091" s="661" t="e">
        <f aca="false">IF(A4091="","",+B4091-C4091)</f>
        <v>#REF!</v>
      </c>
      <c r="E4091" s="662" t="e">
        <f aca="false">IF(A4091="","",IF(F4090="","",+E4090-F4090))</f>
        <v>#REF!</v>
      </c>
      <c r="F4091" s="662" t="e">
        <f aca="false">IF(A4091="","",IF(J4091="","",+J4091-H4091))</f>
        <v>#REF!</v>
      </c>
      <c r="G4091" s="662" t="e">
        <f aca="false">IF(A4091="","",IF(E4091="","",ROUND(+E4091*((1+B4091)^(1/12)-1),2)))</f>
        <v>#REF!</v>
      </c>
      <c r="H4091" s="662" t="e">
        <f aca="false">IF(A4091="","",IF(E4091="","",ROUND(+E4091*((1+D4091)^(1/12)-1),2)))</f>
        <v>#REF!</v>
      </c>
      <c r="I4091" s="662" t="e">
        <f aca="false">IF(A4091="","",+G4091-H4091)</f>
        <v>#REF!</v>
      </c>
      <c r="J4091" s="662" t="e">
        <f aca="false">IF(A4091="","",IF(#REF!="","",PMT((1+D4091)^(1/12)-1,(#REF!*12)-A4091+1,-E4091)))</f>
        <v>#REF!</v>
      </c>
    </row>
    <row r="4092" customFormat="false" ht="14.25" hidden="false" customHeight="false" outlineLevel="0" collapsed="false">
      <c r="A4092" s="660" t="e">
        <f aca="false">IF(A4091="","",IF(A4091=#REF!*12,"",+A4091+1))</f>
        <v>#REF!</v>
      </c>
      <c r="B4092" s="661" t="e">
        <f aca="false">IF(A4092="","",+B4091)</f>
        <v>#REF!</v>
      </c>
      <c r="C4092" s="661" t="e">
        <f aca="false">IF(A4092="","",IF(#REF!+'Plano Prestação Mensal Proposta'!A4092&gt;120,0,ROUND(IF(B4092&gt;0.045,(0.045*0.5),(0.5)*B4092),7)))</f>
        <v>#REF!</v>
      </c>
      <c r="D4092" s="661" t="e">
        <f aca="false">IF(A4092="","",+B4092-C4092)</f>
        <v>#REF!</v>
      </c>
      <c r="E4092" s="662" t="e">
        <f aca="false">IF(A4092="","",IF(F4091="","",+E4091-F4091))</f>
        <v>#REF!</v>
      </c>
      <c r="F4092" s="662" t="e">
        <f aca="false">IF(A4092="","",IF(J4092="","",+J4092-H4092))</f>
        <v>#REF!</v>
      </c>
      <c r="G4092" s="662" t="e">
        <f aca="false">IF(A4092="","",IF(E4092="","",ROUND(+E4092*((1+B4092)^(1/12)-1),2)))</f>
        <v>#REF!</v>
      </c>
      <c r="H4092" s="662" t="e">
        <f aca="false">IF(A4092="","",IF(E4092="","",ROUND(+E4092*((1+D4092)^(1/12)-1),2)))</f>
        <v>#REF!</v>
      </c>
      <c r="I4092" s="662" t="e">
        <f aca="false">IF(A4092="","",+G4092-H4092)</f>
        <v>#REF!</v>
      </c>
      <c r="J4092" s="662" t="e">
        <f aca="false">IF(A4092="","",IF(#REF!="","",PMT((1+D4092)^(1/12)-1,(#REF!*12)-A4092+1,-E4092)))</f>
        <v>#REF!</v>
      </c>
    </row>
    <row r="4093" customFormat="false" ht="14.25" hidden="false" customHeight="false" outlineLevel="0" collapsed="false">
      <c r="A4093" s="660" t="e">
        <f aca="false">IF(A4092="","",IF(A4092=#REF!*12,"",+A4092+1))</f>
        <v>#REF!</v>
      </c>
      <c r="B4093" s="661" t="e">
        <f aca="false">IF(A4093="","",+B4092)</f>
        <v>#REF!</v>
      </c>
      <c r="C4093" s="661" t="e">
        <f aca="false">IF(A4093="","",IF(#REF!+'Plano Prestação Mensal Proposta'!A4093&gt;120,0,ROUND(IF(B4093&gt;0.045,(0.045*0.5),(0.5)*B4093),7)))</f>
        <v>#REF!</v>
      </c>
      <c r="D4093" s="661" t="e">
        <f aca="false">IF(A4093="","",+B4093-C4093)</f>
        <v>#REF!</v>
      </c>
      <c r="E4093" s="662" t="e">
        <f aca="false">IF(A4093="","",IF(F4092="","",+E4092-F4092))</f>
        <v>#REF!</v>
      </c>
      <c r="F4093" s="662" t="e">
        <f aca="false">IF(A4093="","",IF(J4093="","",+J4093-H4093))</f>
        <v>#REF!</v>
      </c>
      <c r="G4093" s="662" t="e">
        <f aca="false">IF(A4093="","",IF(E4093="","",ROUND(+E4093*((1+B4093)^(1/12)-1),2)))</f>
        <v>#REF!</v>
      </c>
      <c r="H4093" s="662" t="e">
        <f aca="false">IF(A4093="","",IF(E4093="","",ROUND(+E4093*((1+D4093)^(1/12)-1),2)))</f>
        <v>#REF!</v>
      </c>
      <c r="I4093" s="662" t="e">
        <f aca="false">IF(A4093="","",+G4093-H4093)</f>
        <v>#REF!</v>
      </c>
      <c r="J4093" s="662" t="e">
        <f aca="false">IF(A4093="","",IF(#REF!="","",PMT((1+D4093)^(1/12)-1,(#REF!*12)-A4093+1,-E4093)))</f>
        <v>#REF!</v>
      </c>
    </row>
    <row r="4094" customFormat="false" ht="14.25" hidden="false" customHeight="false" outlineLevel="0" collapsed="false">
      <c r="A4094" s="660" t="e">
        <f aca="false">IF(A4093="","",IF(A4093=#REF!*12,"",+A4093+1))</f>
        <v>#REF!</v>
      </c>
      <c r="B4094" s="661" t="e">
        <f aca="false">IF(A4094="","",+B4093)</f>
        <v>#REF!</v>
      </c>
      <c r="C4094" s="661" t="e">
        <f aca="false">IF(A4094="","",IF(#REF!+'Plano Prestação Mensal Proposta'!A4094&gt;120,0,ROUND(IF(B4094&gt;0.045,(0.045*0.5),(0.5)*B4094),7)))</f>
        <v>#REF!</v>
      </c>
      <c r="D4094" s="661" t="e">
        <f aca="false">IF(A4094="","",+B4094-C4094)</f>
        <v>#REF!</v>
      </c>
      <c r="E4094" s="662" t="e">
        <f aca="false">IF(A4094="","",IF(F4093="","",+E4093-F4093))</f>
        <v>#REF!</v>
      </c>
      <c r="F4094" s="662" t="e">
        <f aca="false">IF(A4094="","",IF(J4094="","",+J4094-H4094))</f>
        <v>#REF!</v>
      </c>
      <c r="G4094" s="662" t="e">
        <f aca="false">IF(A4094="","",IF(E4094="","",ROUND(+E4094*((1+B4094)^(1/12)-1),2)))</f>
        <v>#REF!</v>
      </c>
      <c r="H4094" s="662" t="e">
        <f aca="false">IF(A4094="","",IF(E4094="","",ROUND(+E4094*((1+D4094)^(1/12)-1),2)))</f>
        <v>#REF!</v>
      </c>
      <c r="I4094" s="662" t="e">
        <f aca="false">IF(A4094="","",+G4094-H4094)</f>
        <v>#REF!</v>
      </c>
      <c r="J4094" s="662" t="e">
        <f aca="false">IF(A4094="","",IF(#REF!="","",PMT((1+D4094)^(1/12)-1,(#REF!*12)-A4094+1,-E4094)))</f>
        <v>#REF!</v>
      </c>
    </row>
    <row r="4095" customFormat="false" ht="14.25" hidden="false" customHeight="false" outlineLevel="0" collapsed="false">
      <c r="A4095" s="660" t="e">
        <f aca="false">IF(A4094="","",IF(A4094=#REF!*12,"",+A4094+1))</f>
        <v>#REF!</v>
      </c>
      <c r="B4095" s="661" t="e">
        <f aca="false">IF(A4095="","",+B4094)</f>
        <v>#REF!</v>
      </c>
      <c r="C4095" s="661" t="e">
        <f aca="false">IF(A4095="","",IF(#REF!+'Plano Prestação Mensal Proposta'!A4095&gt;120,0,ROUND(IF(B4095&gt;0.045,(0.045*0.5),(0.5)*B4095),7)))</f>
        <v>#REF!</v>
      </c>
      <c r="D4095" s="661" t="e">
        <f aca="false">IF(A4095="","",+B4095-C4095)</f>
        <v>#REF!</v>
      </c>
      <c r="E4095" s="662" t="e">
        <f aca="false">IF(A4095="","",IF(F4094="","",+E4094-F4094))</f>
        <v>#REF!</v>
      </c>
      <c r="F4095" s="662" t="e">
        <f aca="false">IF(A4095="","",IF(J4095="","",+J4095-H4095))</f>
        <v>#REF!</v>
      </c>
      <c r="G4095" s="662" t="e">
        <f aca="false">IF(A4095="","",IF(E4095="","",ROUND(+E4095*((1+B4095)^(1/12)-1),2)))</f>
        <v>#REF!</v>
      </c>
      <c r="H4095" s="662" t="e">
        <f aca="false">IF(A4095="","",IF(E4095="","",ROUND(+E4095*((1+D4095)^(1/12)-1),2)))</f>
        <v>#REF!</v>
      </c>
      <c r="I4095" s="662" t="e">
        <f aca="false">IF(A4095="","",+G4095-H4095)</f>
        <v>#REF!</v>
      </c>
      <c r="J4095" s="662" t="e">
        <f aca="false">IF(A4095="","",IF(#REF!="","",PMT((1+D4095)^(1/12)-1,(#REF!*12)-A4095+1,-E4095)))</f>
        <v>#REF!</v>
      </c>
    </row>
    <row r="4096" customFormat="false" ht="14.25" hidden="false" customHeight="false" outlineLevel="0" collapsed="false">
      <c r="A4096" s="660" t="e">
        <f aca="false">IF(A4095="","",IF(A4095=#REF!*12,"",+A4095+1))</f>
        <v>#REF!</v>
      </c>
      <c r="B4096" s="661" t="e">
        <f aca="false">IF(A4096="","",+B4095)</f>
        <v>#REF!</v>
      </c>
      <c r="C4096" s="661" t="e">
        <f aca="false">IF(A4096="","",IF(#REF!+'Plano Prestação Mensal Proposta'!A4096&gt;120,0,ROUND(IF(B4096&gt;0.045,(0.045*0.5),(0.5)*B4096),7)))</f>
        <v>#REF!</v>
      </c>
      <c r="D4096" s="661" t="e">
        <f aca="false">IF(A4096="","",+B4096-C4096)</f>
        <v>#REF!</v>
      </c>
      <c r="E4096" s="662" t="e">
        <f aca="false">IF(A4096="","",IF(F4095="","",+E4095-F4095))</f>
        <v>#REF!</v>
      </c>
      <c r="F4096" s="662" t="e">
        <f aca="false">IF(A4096="","",IF(J4096="","",+J4096-H4096))</f>
        <v>#REF!</v>
      </c>
      <c r="G4096" s="662" t="e">
        <f aca="false">IF(A4096="","",IF(E4096="","",ROUND(+E4096*((1+B4096)^(1/12)-1),2)))</f>
        <v>#REF!</v>
      </c>
      <c r="H4096" s="662" t="e">
        <f aca="false">IF(A4096="","",IF(E4096="","",ROUND(+E4096*((1+D4096)^(1/12)-1),2)))</f>
        <v>#REF!</v>
      </c>
      <c r="I4096" s="662" t="e">
        <f aca="false">IF(A4096="","",+G4096-H4096)</f>
        <v>#REF!</v>
      </c>
      <c r="J4096" s="662" t="e">
        <f aca="false">IF(A4096="","",IF(#REF!="","",PMT((1+D4096)^(1/12)-1,(#REF!*12)-A4096+1,-E4096)))</f>
        <v>#REF!</v>
      </c>
    </row>
    <row r="4097" customFormat="false" ht="14.25" hidden="false" customHeight="false" outlineLevel="0" collapsed="false">
      <c r="A4097" s="660" t="e">
        <f aca="false">IF(A4096="","",IF(A4096=#REF!*12,"",+A4096+1))</f>
        <v>#REF!</v>
      </c>
      <c r="B4097" s="661" t="e">
        <f aca="false">IF(A4097="","",+B4096)</f>
        <v>#REF!</v>
      </c>
      <c r="C4097" s="661" t="e">
        <f aca="false">IF(A4097="","",IF(#REF!+'Plano Prestação Mensal Proposta'!A4097&gt;120,0,ROUND(IF(B4097&gt;0.045,(0.045*0.5),(0.5)*B4097),7)))</f>
        <v>#REF!</v>
      </c>
      <c r="D4097" s="661" t="e">
        <f aca="false">IF(A4097="","",+B4097-C4097)</f>
        <v>#REF!</v>
      </c>
      <c r="E4097" s="662" t="e">
        <f aca="false">IF(A4097="","",IF(F4096="","",+E4096-F4096))</f>
        <v>#REF!</v>
      </c>
      <c r="F4097" s="662" t="e">
        <f aca="false">IF(A4097="","",IF(J4097="","",+J4097-H4097))</f>
        <v>#REF!</v>
      </c>
      <c r="G4097" s="662" t="e">
        <f aca="false">IF(A4097="","",IF(E4097="","",ROUND(+E4097*((1+B4097)^(1/12)-1),2)))</f>
        <v>#REF!</v>
      </c>
      <c r="H4097" s="662" t="e">
        <f aca="false">IF(A4097="","",IF(E4097="","",ROUND(+E4097*((1+D4097)^(1/12)-1),2)))</f>
        <v>#REF!</v>
      </c>
      <c r="I4097" s="662" t="e">
        <f aca="false">IF(A4097="","",+G4097-H4097)</f>
        <v>#REF!</v>
      </c>
      <c r="J4097" s="662" t="e">
        <f aca="false">IF(A4097="","",IF(#REF!="","",PMT((1+D4097)^(1/12)-1,(#REF!*12)-A4097+1,-E4097)))</f>
        <v>#REF!</v>
      </c>
    </row>
    <row r="4098" customFormat="false" ht="14.25" hidden="false" customHeight="false" outlineLevel="0" collapsed="false">
      <c r="A4098" s="660" t="e">
        <f aca="false">IF(A4097="","",IF(A4097=#REF!*12,"",+A4097+1))</f>
        <v>#REF!</v>
      </c>
      <c r="B4098" s="661" t="e">
        <f aca="false">IF(A4098="","",+B4097)</f>
        <v>#REF!</v>
      </c>
      <c r="C4098" s="661" t="e">
        <f aca="false">IF(A4098="","",IF(#REF!+'Plano Prestação Mensal Proposta'!A4098&gt;120,0,ROUND(IF(B4098&gt;0.045,(0.045*0.5),(0.5)*B4098),7)))</f>
        <v>#REF!</v>
      </c>
      <c r="D4098" s="661" t="e">
        <f aca="false">IF(A4098="","",+B4098-C4098)</f>
        <v>#REF!</v>
      </c>
      <c r="E4098" s="662" t="e">
        <f aca="false">IF(A4098="","",IF(F4097="","",+E4097-F4097))</f>
        <v>#REF!</v>
      </c>
      <c r="F4098" s="662" t="e">
        <f aca="false">IF(A4098="","",IF(J4098="","",+J4098-H4098))</f>
        <v>#REF!</v>
      </c>
      <c r="G4098" s="662" t="e">
        <f aca="false">IF(A4098="","",IF(E4098="","",ROUND(+E4098*((1+B4098)^(1/12)-1),2)))</f>
        <v>#REF!</v>
      </c>
      <c r="H4098" s="662" t="e">
        <f aca="false">IF(A4098="","",IF(E4098="","",ROUND(+E4098*((1+D4098)^(1/12)-1),2)))</f>
        <v>#REF!</v>
      </c>
      <c r="I4098" s="662" t="e">
        <f aca="false">IF(A4098="","",+G4098-H4098)</f>
        <v>#REF!</v>
      </c>
      <c r="J4098" s="662" t="e">
        <f aca="false">IF(A4098="","",IF(#REF!="","",PMT((1+D4098)^(1/12)-1,(#REF!*12)-A4098+1,-E4098)))</f>
        <v>#REF!</v>
      </c>
    </row>
    <row r="4099" customFormat="false" ht="14.25" hidden="false" customHeight="false" outlineLevel="0" collapsed="false">
      <c r="A4099" s="660" t="e">
        <f aca="false">IF(A4098="","",IF(A4098=#REF!*12,"",+A4098+1))</f>
        <v>#REF!</v>
      </c>
      <c r="B4099" s="661" t="e">
        <f aca="false">IF(A4099="","",+B4098)</f>
        <v>#REF!</v>
      </c>
      <c r="C4099" s="661" t="e">
        <f aca="false">IF(A4099="","",IF(#REF!+'Plano Prestação Mensal Proposta'!A4099&gt;120,0,ROUND(IF(B4099&gt;0.045,(0.045*0.5),(0.5)*B4099),7)))</f>
        <v>#REF!</v>
      </c>
      <c r="D4099" s="661" t="e">
        <f aca="false">IF(A4099="","",+B4099-C4099)</f>
        <v>#REF!</v>
      </c>
      <c r="E4099" s="662" t="e">
        <f aca="false">IF(A4099="","",IF(F4098="","",+E4098-F4098))</f>
        <v>#REF!</v>
      </c>
      <c r="F4099" s="662" t="e">
        <f aca="false">IF(A4099="","",IF(J4099="","",+J4099-H4099))</f>
        <v>#REF!</v>
      </c>
      <c r="G4099" s="662" t="e">
        <f aca="false">IF(A4099="","",IF(E4099="","",ROUND(+E4099*((1+B4099)^(1/12)-1),2)))</f>
        <v>#REF!</v>
      </c>
      <c r="H4099" s="662" t="e">
        <f aca="false">IF(A4099="","",IF(E4099="","",ROUND(+E4099*((1+D4099)^(1/12)-1),2)))</f>
        <v>#REF!</v>
      </c>
      <c r="I4099" s="662" t="e">
        <f aca="false">IF(A4099="","",+G4099-H4099)</f>
        <v>#REF!</v>
      </c>
      <c r="J4099" s="662" t="e">
        <f aca="false">IF(A4099="","",IF(#REF!="","",PMT((1+D4099)^(1/12)-1,(#REF!*12)-A4099+1,-E4099)))</f>
        <v>#REF!</v>
      </c>
    </row>
    <row r="4100" customFormat="false" ht="14.25" hidden="false" customHeight="false" outlineLevel="0" collapsed="false">
      <c r="A4100" s="660" t="e">
        <f aca="false">IF(A4099="","",IF(A4099=#REF!*12,"",+A4099+1))</f>
        <v>#REF!</v>
      </c>
      <c r="B4100" s="661" t="e">
        <f aca="false">IF(A4100="","",+B4099)</f>
        <v>#REF!</v>
      </c>
      <c r="C4100" s="661" t="e">
        <f aca="false">IF(A4100="","",IF(#REF!+'Plano Prestação Mensal Proposta'!A4100&gt;120,0,ROUND(IF(B4100&gt;0.045,(0.045*0.5),(0.5)*B4100),7)))</f>
        <v>#REF!</v>
      </c>
      <c r="D4100" s="661" t="e">
        <f aca="false">IF(A4100="","",+B4100-C4100)</f>
        <v>#REF!</v>
      </c>
      <c r="E4100" s="662" t="e">
        <f aca="false">IF(A4100="","",IF(F4099="","",+E4099-F4099))</f>
        <v>#REF!</v>
      </c>
      <c r="F4100" s="662" t="e">
        <f aca="false">IF(A4100="","",IF(J4100="","",+J4100-H4100))</f>
        <v>#REF!</v>
      </c>
      <c r="G4100" s="662" t="e">
        <f aca="false">IF(A4100="","",IF(E4100="","",ROUND(+E4100*((1+B4100)^(1/12)-1),2)))</f>
        <v>#REF!</v>
      </c>
      <c r="H4100" s="662" t="e">
        <f aca="false">IF(A4100="","",IF(E4100="","",ROUND(+E4100*((1+D4100)^(1/12)-1),2)))</f>
        <v>#REF!</v>
      </c>
      <c r="I4100" s="662" t="e">
        <f aca="false">IF(A4100="","",+G4100-H4100)</f>
        <v>#REF!</v>
      </c>
      <c r="J4100" s="662" t="e">
        <f aca="false">IF(A4100="","",IF(#REF!="","",PMT((1+D4100)^(1/12)-1,(#REF!*12)-A4100+1,-E4100)))</f>
        <v>#REF!</v>
      </c>
    </row>
    <row r="4101" customFormat="false" ht="14.25" hidden="false" customHeight="false" outlineLevel="0" collapsed="false">
      <c r="A4101" s="660" t="e">
        <f aca="false">IF(A4100="","",IF(A4100=#REF!*12,"",+A4100+1))</f>
        <v>#REF!</v>
      </c>
      <c r="B4101" s="661" t="e">
        <f aca="false">IF(A4101="","",+B4100)</f>
        <v>#REF!</v>
      </c>
      <c r="C4101" s="661" t="e">
        <f aca="false">IF(A4101="","",IF(#REF!+'Plano Prestação Mensal Proposta'!A4101&gt;120,0,ROUND(IF(B4101&gt;0.045,(0.045*0.5),(0.5)*B4101),7)))</f>
        <v>#REF!</v>
      </c>
      <c r="D4101" s="661" t="e">
        <f aca="false">IF(A4101="","",+B4101-C4101)</f>
        <v>#REF!</v>
      </c>
      <c r="E4101" s="662" t="e">
        <f aca="false">IF(A4101="","",IF(F4100="","",+E4100-F4100))</f>
        <v>#REF!</v>
      </c>
      <c r="F4101" s="662" t="e">
        <f aca="false">IF(A4101="","",IF(J4101="","",+J4101-H4101))</f>
        <v>#REF!</v>
      </c>
      <c r="G4101" s="662" t="e">
        <f aca="false">IF(A4101="","",IF(E4101="","",ROUND(+E4101*((1+B4101)^(1/12)-1),2)))</f>
        <v>#REF!</v>
      </c>
      <c r="H4101" s="662" t="e">
        <f aca="false">IF(A4101="","",IF(E4101="","",ROUND(+E4101*((1+D4101)^(1/12)-1),2)))</f>
        <v>#REF!</v>
      </c>
      <c r="I4101" s="662" t="e">
        <f aca="false">IF(A4101="","",+G4101-H4101)</f>
        <v>#REF!</v>
      </c>
      <c r="J4101" s="662" t="e">
        <f aca="false">IF(A4101="","",IF(#REF!="","",PMT((1+D4101)^(1/12)-1,(#REF!*12)-A4101+1,-E4101)))</f>
        <v>#REF!</v>
      </c>
    </row>
    <row r="4102" customFormat="false" ht="14.25" hidden="false" customHeight="false" outlineLevel="0" collapsed="false">
      <c r="A4102" s="660" t="e">
        <f aca="false">IF(A4101="","",IF(A4101=#REF!*12,"",+A4101+1))</f>
        <v>#REF!</v>
      </c>
      <c r="B4102" s="661" t="e">
        <f aca="false">IF(A4102="","",+B4101)</f>
        <v>#REF!</v>
      </c>
      <c r="C4102" s="661" t="e">
        <f aca="false">IF(A4102="","",IF(#REF!+'Plano Prestação Mensal Proposta'!A4102&gt;120,0,ROUND(IF(B4102&gt;0.045,(0.045*0.5),(0.5)*B4102),7)))</f>
        <v>#REF!</v>
      </c>
      <c r="D4102" s="661" t="e">
        <f aca="false">IF(A4102="","",+B4102-C4102)</f>
        <v>#REF!</v>
      </c>
      <c r="E4102" s="662" t="e">
        <f aca="false">IF(A4102="","",IF(F4101="","",+E4101-F4101))</f>
        <v>#REF!</v>
      </c>
      <c r="F4102" s="662" t="e">
        <f aca="false">IF(A4102="","",IF(J4102="","",+J4102-H4102))</f>
        <v>#REF!</v>
      </c>
      <c r="G4102" s="662" t="e">
        <f aca="false">IF(A4102="","",IF(E4102="","",ROUND(+E4102*((1+B4102)^(1/12)-1),2)))</f>
        <v>#REF!</v>
      </c>
      <c r="H4102" s="662" t="e">
        <f aca="false">IF(A4102="","",IF(E4102="","",ROUND(+E4102*((1+D4102)^(1/12)-1),2)))</f>
        <v>#REF!</v>
      </c>
      <c r="I4102" s="662" t="e">
        <f aca="false">IF(A4102="","",+G4102-H4102)</f>
        <v>#REF!</v>
      </c>
      <c r="J4102" s="662" t="e">
        <f aca="false">IF(A4102="","",IF(#REF!="","",PMT((1+D4102)^(1/12)-1,(#REF!*12)-A4102+1,-E4102)))</f>
        <v>#REF!</v>
      </c>
    </row>
    <row r="4103" customFormat="false" ht="14.25" hidden="false" customHeight="false" outlineLevel="0" collapsed="false">
      <c r="A4103" s="660" t="e">
        <f aca="false">IF(A4102="","",IF(A4102=#REF!*12,"",+A4102+1))</f>
        <v>#REF!</v>
      </c>
      <c r="B4103" s="661" t="e">
        <f aca="false">IF(A4103="","",+B4102)</f>
        <v>#REF!</v>
      </c>
      <c r="C4103" s="661" t="e">
        <f aca="false">IF(A4103="","",IF(#REF!+'Plano Prestação Mensal Proposta'!A4103&gt;120,0,ROUND(IF(B4103&gt;0.045,(0.045*0.5),(0.5)*B4103),7)))</f>
        <v>#REF!</v>
      </c>
      <c r="D4103" s="661" t="e">
        <f aca="false">IF(A4103="","",+B4103-C4103)</f>
        <v>#REF!</v>
      </c>
      <c r="E4103" s="662" t="e">
        <f aca="false">IF(A4103="","",IF(F4102="","",+E4102-F4102))</f>
        <v>#REF!</v>
      </c>
      <c r="F4103" s="662" t="e">
        <f aca="false">IF(A4103="","",IF(J4103="","",+J4103-H4103))</f>
        <v>#REF!</v>
      </c>
      <c r="G4103" s="662" t="e">
        <f aca="false">IF(A4103="","",IF(E4103="","",ROUND(+E4103*((1+B4103)^(1/12)-1),2)))</f>
        <v>#REF!</v>
      </c>
      <c r="H4103" s="662" t="e">
        <f aca="false">IF(A4103="","",IF(E4103="","",ROUND(+E4103*((1+D4103)^(1/12)-1),2)))</f>
        <v>#REF!</v>
      </c>
      <c r="I4103" s="662" t="e">
        <f aca="false">IF(A4103="","",+G4103-H4103)</f>
        <v>#REF!</v>
      </c>
      <c r="J4103" s="662" t="e">
        <f aca="false">IF(A4103="","",IF(#REF!="","",PMT((1+D4103)^(1/12)-1,(#REF!*12)-A4103+1,-E4103)))</f>
        <v>#REF!</v>
      </c>
    </row>
    <row r="4104" customFormat="false" ht="14.25" hidden="false" customHeight="false" outlineLevel="0" collapsed="false">
      <c r="A4104" s="660" t="e">
        <f aca="false">IF(A4103="","",IF(A4103=#REF!*12,"",+A4103+1))</f>
        <v>#REF!</v>
      </c>
      <c r="B4104" s="661" t="e">
        <f aca="false">IF(A4104="","",+B4103)</f>
        <v>#REF!</v>
      </c>
      <c r="C4104" s="661" t="e">
        <f aca="false">IF(A4104="","",IF(#REF!+'Plano Prestação Mensal Proposta'!A4104&gt;120,0,ROUND(IF(B4104&gt;0.045,(0.045*0.5),(0.5)*B4104),7)))</f>
        <v>#REF!</v>
      </c>
      <c r="D4104" s="661" t="e">
        <f aca="false">IF(A4104="","",+B4104-C4104)</f>
        <v>#REF!</v>
      </c>
      <c r="E4104" s="662" t="e">
        <f aca="false">IF(A4104="","",IF(F4103="","",+E4103-F4103))</f>
        <v>#REF!</v>
      </c>
      <c r="F4104" s="662" t="e">
        <f aca="false">IF(A4104="","",IF(J4104="","",+J4104-H4104))</f>
        <v>#REF!</v>
      </c>
      <c r="G4104" s="662" t="e">
        <f aca="false">IF(A4104="","",IF(E4104="","",ROUND(+E4104*((1+B4104)^(1/12)-1),2)))</f>
        <v>#REF!</v>
      </c>
      <c r="H4104" s="662" t="e">
        <f aca="false">IF(A4104="","",IF(E4104="","",ROUND(+E4104*((1+D4104)^(1/12)-1),2)))</f>
        <v>#REF!</v>
      </c>
      <c r="I4104" s="662" t="e">
        <f aca="false">IF(A4104="","",+G4104-H4104)</f>
        <v>#REF!</v>
      </c>
      <c r="J4104" s="662" t="e">
        <f aca="false">IF(A4104="","",IF(#REF!="","",PMT((1+D4104)^(1/12)-1,(#REF!*12)-A4104+1,-E4104)))</f>
        <v>#REF!</v>
      </c>
    </row>
    <row r="4105" customFormat="false" ht="14.25" hidden="false" customHeight="false" outlineLevel="0" collapsed="false">
      <c r="A4105" s="660" t="e">
        <f aca="false">IF(A4104="","",IF(A4104=#REF!*12,"",+A4104+1))</f>
        <v>#REF!</v>
      </c>
      <c r="B4105" s="661" t="e">
        <f aca="false">IF(A4105="","",+B4104)</f>
        <v>#REF!</v>
      </c>
      <c r="C4105" s="661" t="e">
        <f aca="false">IF(A4105="","",IF(#REF!+'Plano Prestação Mensal Proposta'!A4105&gt;120,0,ROUND(IF(B4105&gt;0.045,(0.045*0.5),(0.5)*B4105),7)))</f>
        <v>#REF!</v>
      </c>
      <c r="D4105" s="661" t="e">
        <f aca="false">IF(A4105="","",+B4105-C4105)</f>
        <v>#REF!</v>
      </c>
      <c r="E4105" s="662" t="e">
        <f aca="false">IF(A4105="","",IF(F4104="","",+E4104-F4104))</f>
        <v>#REF!</v>
      </c>
      <c r="F4105" s="662" t="e">
        <f aca="false">IF(A4105="","",IF(J4105="","",+J4105-H4105))</f>
        <v>#REF!</v>
      </c>
      <c r="G4105" s="662" t="e">
        <f aca="false">IF(A4105="","",IF(E4105="","",ROUND(+E4105*((1+B4105)^(1/12)-1),2)))</f>
        <v>#REF!</v>
      </c>
      <c r="H4105" s="662" t="e">
        <f aca="false">IF(A4105="","",IF(E4105="","",ROUND(+E4105*((1+D4105)^(1/12)-1),2)))</f>
        <v>#REF!</v>
      </c>
      <c r="I4105" s="662" t="e">
        <f aca="false">IF(A4105="","",+G4105-H4105)</f>
        <v>#REF!</v>
      </c>
      <c r="J4105" s="662" t="e">
        <f aca="false">IF(A4105="","",IF(#REF!="","",PMT((1+D4105)^(1/12)-1,(#REF!*12)-A4105+1,-E4105)))</f>
        <v>#REF!</v>
      </c>
    </row>
    <row r="4106" customFormat="false" ht="14.25" hidden="false" customHeight="false" outlineLevel="0" collapsed="false">
      <c r="A4106" s="660" t="e">
        <f aca="false">IF(A4105="","",IF(A4105=#REF!*12,"",+A4105+1))</f>
        <v>#REF!</v>
      </c>
      <c r="B4106" s="661" t="e">
        <f aca="false">IF(A4106="","",+B4105)</f>
        <v>#REF!</v>
      </c>
      <c r="C4106" s="661" t="e">
        <f aca="false">IF(A4106="","",IF(#REF!+'Plano Prestação Mensal Proposta'!A4106&gt;120,0,ROUND(IF(B4106&gt;0.045,(0.045*0.5),(0.5)*B4106),7)))</f>
        <v>#REF!</v>
      </c>
      <c r="D4106" s="661" t="e">
        <f aca="false">IF(A4106="","",+B4106-C4106)</f>
        <v>#REF!</v>
      </c>
      <c r="E4106" s="662" t="e">
        <f aca="false">IF(A4106="","",IF(F4105="","",+E4105-F4105))</f>
        <v>#REF!</v>
      </c>
      <c r="F4106" s="662" t="e">
        <f aca="false">IF(A4106="","",IF(J4106="","",+J4106-H4106))</f>
        <v>#REF!</v>
      </c>
      <c r="G4106" s="662" t="e">
        <f aca="false">IF(A4106="","",IF(E4106="","",ROUND(+E4106*((1+B4106)^(1/12)-1),2)))</f>
        <v>#REF!</v>
      </c>
      <c r="H4106" s="662" t="e">
        <f aca="false">IF(A4106="","",IF(E4106="","",ROUND(+E4106*((1+D4106)^(1/12)-1),2)))</f>
        <v>#REF!</v>
      </c>
      <c r="I4106" s="662" t="e">
        <f aca="false">IF(A4106="","",+G4106-H4106)</f>
        <v>#REF!</v>
      </c>
      <c r="J4106" s="662" t="e">
        <f aca="false">IF(A4106="","",IF(#REF!="","",PMT((1+D4106)^(1/12)-1,(#REF!*12)-A4106+1,-E4106)))</f>
        <v>#REF!</v>
      </c>
    </row>
    <row r="4107" customFormat="false" ht="14.25" hidden="false" customHeight="false" outlineLevel="0" collapsed="false">
      <c r="A4107" s="660" t="e">
        <f aca="false">IF(A4106="","",IF(A4106=#REF!*12,"",+A4106+1))</f>
        <v>#REF!</v>
      </c>
      <c r="B4107" s="661" t="e">
        <f aca="false">IF(A4107="","",+B4106)</f>
        <v>#REF!</v>
      </c>
      <c r="C4107" s="661" t="e">
        <f aca="false">IF(A4107="","",IF(#REF!+'Plano Prestação Mensal Proposta'!A4107&gt;120,0,ROUND(IF(B4107&gt;0.045,(0.045*0.5),(0.5)*B4107),7)))</f>
        <v>#REF!</v>
      </c>
      <c r="D4107" s="661" t="e">
        <f aca="false">IF(A4107="","",+B4107-C4107)</f>
        <v>#REF!</v>
      </c>
      <c r="E4107" s="662" t="e">
        <f aca="false">IF(A4107="","",IF(F4106="","",+E4106-F4106))</f>
        <v>#REF!</v>
      </c>
      <c r="F4107" s="662" t="e">
        <f aca="false">IF(A4107="","",IF(J4107="","",+J4107-H4107))</f>
        <v>#REF!</v>
      </c>
      <c r="G4107" s="662" t="e">
        <f aca="false">IF(A4107="","",IF(E4107="","",ROUND(+E4107*((1+B4107)^(1/12)-1),2)))</f>
        <v>#REF!</v>
      </c>
      <c r="H4107" s="662" t="e">
        <f aca="false">IF(A4107="","",IF(E4107="","",ROUND(+E4107*((1+D4107)^(1/12)-1),2)))</f>
        <v>#REF!</v>
      </c>
      <c r="I4107" s="662" t="e">
        <f aca="false">IF(A4107="","",+G4107-H4107)</f>
        <v>#REF!</v>
      </c>
      <c r="J4107" s="662" t="e">
        <f aca="false">IF(A4107="","",IF(#REF!="","",PMT((1+D4107)^(1/12)-1,(#REF!*12)-A4107+1,-E4107)))</f>
        <v>#REF!</v>
      </c>
    </row>
    <row r="4108" customFormat="false" ht="14.25" hidden="false" customHeight="false" outlineLevel="0" collapsed="false">
      <c r="A4108" s="660" t="e">
        <f aca="false">IF(A4107="","",IF(A4107=#REF!*12,"",+A4107+1))</f>
        <v>#REF!</v>
      </c>
      <c r="B4108" s="661" t="e">
        <f aca="false">IF(A4108="","",+B4107)</f>
        <v>#REF!</v>
      </c>
      <c r="C4108" s="661" t="e">
        <f aca="false">IF(A4108="","",IF(#REF!+'Plano Prestação Mensal Proposta'!A4108&gt;120,0,ROUND(IF(B4108&gt;0.045,(0.045*0.5),(0.5)*B4108),7)))</f>
        <v>#REF!</v>
      </c>
      <c r="D4108" s="661" t="e">
        <f aca="false">IF(A4108="","",+B4108-C4108)</f>
        <v>#REF!</v>
      </c>
      <c r="E4108" s="662" t="e">
        <f aca="false">IF(A4108="","",IF(F4107="","",+E4107-F4107))</f>
        <v>#REF!</v>
      </c>
      <c r="F4108" s="662" t="e">
        <f aca="false">IF(A4108="","",IF(J4108="","",+J4108-H4108))</f>
        <v>#REF!</v>
      </c>
      <c r="G4108" s="662" t="e">
        <f aca="false">IF(A4108="","",IF(E4108="","",ROUND(+E4108*((1+B4108)^(1/12)-1),2)))</f>
        <v>#REF!</v>
      </c>
      <c r="H4108" s="662" t="e">
        <f aca="false">IF(A4108="","",IF(E4108="","",ROUND(+E4108*((1+D4108)^(1/12)-1),2)))</f>
        <v>#REF!</v>
      </c>
      <c r="I4108" s="662" t="e">
        <f aca="false">IF(A4108="","",+G4108-H4108)</f>
        <v>#REF!</v>
      </c>
      <c r="J4108" s="662" t="e">
        <f aca="false">IF(A4108="","",IF(#REF!="","",PMT((1+D4108)^(1/12)-1,(#REF!*12)-A4108+1,-E4108)))</f>
        <v>#REF!</v>
      </c>
    </row>
    <row r="4109" customFormat="false" ht="14.25" hidden="false" customHeight="false" outlineLevel="0" collapsed="false">
      <c r="A4109" s="660" t="e">
        <f aca="false">IF(A4108="","",IF(A4108=#REF!*12,"",+A4108+1))</f>
        <v>#REF!</v>
      </c>
      <c r="B4109" s="661" t="e">
        <f aca="false">IF(A4109="","",+B4108)</f>
        <v>#REF!</v>
      </c>
      <c r="C4109" s="661" t="e">
        <f aca="false">IF(A4109="","",IF(#REF!+'Plano Prestação Mensal Proposta'!A4109&gt;120,0,ROUND(IF(B4109&gt;0.045,(0.045*0.5),(0.5)*B4109),7)))</f>
        <v>#REF!</v>
      </c>
      <c r="D4109" s="661" t="e">
        <f aca="false">IF(A4109="","",+B4109-C4109)</f>
        <v>#REF!</v>
      </c>
      <c r="E4109" s="662" t="e">
        <f aca="false">IF(A4109="","",IF(F4108="","",+E4108-F4108))</f>
        <v>#REF!</v>
      </c>
      <c r="F4109" s="662" t="e">
        <f aca="false">IF(A4109="","",IF(J4109="","",+J4109-H4109))</f>
        <v>#REF!</v>
      </c>
      <c r="G4109" s="662" t="e">
        <f aca="false">IF(A4109="","",IF(E4109="","",ROUND(+E4109*((1+B4109)^(1/12)-1),2)))</f>
        <v>#REF!</v>
      </c>
      <c r="H4109" s="662" t="e">
        <f aca="false">IF(A4109="","",IF(E4109="","",ROUND(+E4109*((1+D4109)^(1/12)-1),2)))</f>
        <v>#REF!</v>
      </c>
      <c r="I4109" s="662" t="e">
        <f aca="false">IF(A4109="","",+G4109-H4109)</f>
        <v>#REF!</v>
      </c>
      <c r="J4109" s="662" t="e">
        <f aca="false">IF(A4109="","",IF(#REF!="","",PMT((1+D4109)^(1/12)-1,(#REF!*12)-A4109+1,-E4109)))</f>
        <v>#REF!</v>
      </c>
    </row>
    <row r="4110" customFormat="false" ht="14.25" hidden="false" customHeight="false" outlineLevel="0" collapsed="false">
      <c r="A4110" s="660" t="e">
        <f aca="false">IF(A4109="","",IF(A4109=#REF!*12,"",+A4109+1))</f>
        <v>#REF!</v>
      </c>
      <c r="B4110" s="661" t="e">
        <f aca="false">IF(A4110="","",+B4109)</f>
        <v>#REF!</v>
      </c>
      <c r="C4110" s="661" t="e">
        <f aca="false">IF(A4110="","",IF(#REF!+'Plano Prestação Mensal Proposta'!A4110&gt;120,0,ROUND(IF(B4110&gt;0.045,(0.045*0.5),(0.5)*B4110),7)))</f>
        <v>#REF!</v>
      </c>
      <c r="D4110" s="661" t="e">
        <f aca="false">IF(A4110="","",+B4110-C4110)</f>
        <v>#REF!</v>
      </c>
      <c r="E4110" s="662" t="e">
        <f aca="false">IF(A4110="","",IF(F4109="","",+E4109-F4109))</f>
        <v>#REF!</v>
      </c>
      <c r="F4110" s="662" t="e">
        <f aca="false">IF(A4110="","",IF(J4110="","",+J4110-H4110))</f>
        <v>#REF!</v>
      </c>
      <c r="G4110" s="662" t="e">
        <f aca="false">IF(A4110="","",IF(E4110="","",ROUND(+E4110*((1+B4110)^(1/12)-1),2)))</f>
        <v>#REF!</v>
      </c>
      <c r="H4110" s="662" t="e">
        <f aca="false">IF(A4110="","",IF(E4110="","",ROUND(+E4110*((1+D4110)^(1/12)-1),2)))</f>
        <v>#REF!</v>
      </c>
      <c r="I4110" s="662" t="e">
        <f aca="false">IF(A4110="","",+G4110-H4110)</f>
        <v>#REF!</v>
      </c>
      <c r="J4110" s="662" t="e">
        <f aca="false">IF(A4110="","",IF(#REF!="","",PMT((1+D4110)^(1/12)-1,(#REF!*12)-A4110+1,-E4110)))</f>
        <v>#REF!</v>
      </c>
    </row>
    <row r="4111" customFormat="false" ht="14.25" hidden="false" customHeight="false" outlineLevel="0" collapsed="false">
      <c r="A4111" s="660" t="e">
        <f aca="false">IF(A4110="","",IF(A4110=#REF!*12,"",+A4110+1))</f>
        <v>#REF!</v>
      </c>
      <c r="B4111" s="661" t="e">
        <f aca="false">IF(A4111="","",+B4110)</f>
        <v>#REF!</v>
      </c>
      <c r="C4111" s="661" t="e">
        <f aca="false">IF(A4111="","",IF(#REF!+'Plano Prestação Mensal Proposta'!A4111&gt;120,0,ROUND(IF(B4111&gt;0.045,(0.045*0.5),(0.5)*B4111),7)))</f>
        <v>#REF!</v>
      </c>
      <c r="D4111" s="661" t="e">
        <f aca="false">IF(A4111="","",+B4111-C4111)</f>
        <v>#REF!</v>
      </c>
      <c r="E4111" s="662" t="e">
        <f aca="false">IF(A4111="","",IF(F4110="","",+E4110-F4110))</f>
        <v>#REF!</v>
      </c>
      <c r="F4111" s="662" t="e">
        <f aca="false">IF(A4111="","",IF(J4111="","",+J4111-H4111))</f>
        <v>#REF!</v>
      </c>
      <c r="G4111" s="662" t="e">
        <f aca="false">IF(A4111="","",IF(E4111="","",ROUND(+E4111*((1+B4111)^(1/12)-1),2)))</f>
        <v>#REF!</v>
      </c>
      <c r="H4111" s="662" t="e">
        <f aca="false">IF(A4111="","",IF(E4111="","",ROUND(+E4111*((1+D4111)^(1/12)-1),2)))</f>
        <v>#REF!</v>
      </c>
      <c r="I4111" s="662" t="e">
        <f aca="false">IF(A4111="","",+G4111-H4111)</f>
        <v>#REF!</v>
      </c>
      <c r="J4111" s="662" t="e">
        <f aca="false">IF(A4111="","",IF(#REF!="","",PMT((1+D4111)^(1/12)-1,(#REF!*12)-A4111+1,-E4111)))</f>
        <v>#REF!</v>
      </c>
    </row>
    <row r="4112" customFormat="false" ht="14.25" hidden="false" customHeight="false" outlineLevel="0" collapsed="false">
      <c r="A4112" s="660" t="e">
        <f aca="false">IF(A4111="","",IF(A4111=#REF!*12,"",+A4111+1))</f>
        <v>#REF!</v>
      </c>
      <c r="B4112" s="661" t="e">
        <f aca="false">IF(A4112="","",+B4111)</f>
        <v>#REF!</v>
      </c>
      <c r="C4112" s="661" t="e">
        <f aca="false">IF(A4112="","",IF(#REF!+'Plano Prestação Mensal Proposta'!A4112&gt;120,0,ROUND(IF(B4112&gt;0.045,(0.045*0.5),(0.5)*B4112),7)))</f>
        <v>#REF!</v>
      </c>
      <c r="D4112" s="661" t="e">
        <f aca="false">IF(A4112="","",+B4112-C4112)</f>
        <v>#REF!</v>
      </c>
      <c r="E4112" s="662" t="e">
        <f aca="false">IF(A4112="","",IF(F4111="","",+E4111-F4111))</f>
        <v>#REF!</v>
      </c>
      <c r="F4112" s="662" t="e">
        <f aca="false">IF(A4112="","",IF(J4112="","",+J4112-H4112))</f>
        <v>#REF!</v>
      </c>
      <c r="G4112" s="662" t="e">
        <f aca="false">IF(A4112="","",IF(E4112="","",ROUND(+E4112*((1+B4112)^(1/12)-1),2)))</f>
        <v>#REF!</v>
      </c>
      <c r="H4112" s="662" t="e">
        <f aca="false">IF(A4112="","",IF(E4112="","",ROUND(+E4112*((1+D4112)^(1/12)-1),2)))</f>
        <v>#REF!</v>
      </c>
      <c r="I4112" s="662" t="e">
        <f aca="false">IF(A4112="","",+G4112-H4112)</f>
        <v>#REF!</v>
      </c>
      <c r="J4112" s="662" t="e">
        <f aca="false">IF(A4112="","",IF(#REF!="","",PMT((1+D4112)^(1/12)-1,(#REF!*12)-A4112+1,-E4112)))</f>
        <v>#REF!</v>
      </c>
    </row>
    <row r="4113" customFormat="false" ht="14.25" hidden="false" customHeight="false" outlineLevel="0" collapsed="false">
      <c r="A4113" s="660" t="e">
        <f aca="false">IF(A4112="","",IF(A4112=#REF!*12,"",+A4112+1))</f>
        <v>#REF!</v>
      </c>
      <c r="B4113" s="661" t="e">
        <f aca="false">IF(A4113="","",+B4112)</f>
        <v>#REF!</v>
      </c>
      <c r="C4113" s="661" t="e">
        <f aca="false">IF(A4113="","",IF(#REF!+'Plano Prestação Mensal Proposta'!A4113&gt;120,0,ROUND(IF(B4113&gt;0.045,(0.045*0.5),(0.5)*B4113),7)))</f>
        <v>#REF!</v>
      </c>
      <c r="D4113" s="661" t="e">
        <f aca="false">IF(A4113="","",+B4113-C4113)</f>
        <v>#REF!</v>
      </c>
      <c r="E4113" s="662" t="e">
        <f aca="false">IF(A4113="","",IF(F4112="","",+E4112-F4112))</f>
        <v>#REF!</v>
      </c>
      <c r="F4113" s="662" t="e">
        <f aca="false">IF(A4113="","",IF(J4113="","",+J4113-H4113))</f>
        <v>#REF!</v>
      </c>
      <c r="G4113" s="662" t="e">
        <f aca="false">IF(A4113="","",IF(E4113="","",ROUND(+E4113*((1+B4113)^(1/12)-1),2)))</f>
        <v>#REF!</v>
      </c>
      <c r="H4113" s="662" t="e">
        <f aca="false">IF(A4113="","",IF(E4113="","",ROUND(+E4113*((1+D4113)^(1/12)-1),2)))</f>
        <v>#REF!</v>
      </c>
      <c r="I4113" s="662" t="e">
        <f aca="false">IF(A4113="","",+G4113-H4113)</f>
        <v>#REF!</v>
      </c>
      <c r="J4113" s="662" t="e">
        <f aca="false">IF(A4113="","",IF(#REF!="","",PMT((1+D4113)^(1/12)-1,(#REF!*12)-A4113+1,-E4113)))</f>
        <v>#REF!</v>
      </c>
    </row>
    <row r="4114" customFormat="false" ht="14.25" hidden="false" customHeight="false" outlineLevel="0" collapsed="false">
      <c r="A4114" s="660" t="e">
        <f aca="false">IF(A4113="","",IF(A4113=#REF!*12,"",+A4113+1))</f>
        <v>#REF!</v>
      </c>
      <c r="B4114" s="661" t="e">
        <f aca="false">IF(A4114="","",+B4113)</f>
        <v>#REF!</v>
      </c>
      <c r="C4114" s="661" t="e">
        <f aca="false">IF(A4114="","",IF(#REF!+'Plano Prestação Mensal Proposta'!A4114&gt;120,0,ROUND(IF(B4114&gt;0.045,(0.045*0.5),(0.5)*B4114),7)))</f>
        <v>#REF!</v>
      </c>
      <c r="D4114" s="661" t="e">
        <f aca="false">IF(A4114="","",+B4114-C4114)</f>
        <v>#REF!</v>
      </c>
      <c r="E4114" s="662" t="e">
        <f aca="false">IF(A4114="","",IF(F4113="","",+E4113-F4113))</f>
        <v>#REF!</v>
      </c>
      <c r="F4114" s="662" t="e">
        <f aca="false">IF(A4114="","",IF(J4114="","",+J4114-H4114))</f>
        <v>#REF!</v>
      </c>
      <c r="G4114" s="662" t="e">
        <f aca="false">IF(A4114="","",IF(E4114="","",ROUND(+E4114*((1+B4114)^(1/12)-1),2)))</f>
        <v>#REF!</v>
      </c>
      <c r="H4114" s="662" t="e">
        <f aca="false">IF(A4114="","",IF(E4114="","",ROUND(+E4114*((1+D4114)^(1/12)-1),2)))</f>
        <v>#REF!</v>
      </c>
      <c r="I4114" s="662" t="e">
        <f aca="false">IF(A4114="","",+G4114-H4114)</f>
        <v>#REF!</v>
      </c>
      <c r="J4114" s="662" t="e">
        <f aca="false">IF(A4114="","",IF(#REF!="","",PMT((1+D4114)^(1/12)-1,(#REF!*12)-A4114+1,-E4114)))</f>
        <v>#REF!</v>
      </c>
    </row>
    <row r="4115" customFormat="false" ht="14.25" hidden="false" customHeight="false" outlineLevel="0" collapsed="false">
      <c r="A4115" s="660" t="e">
        <f aca="false">IF(A4114="","",IF(A4114=#REF!*12,"",+A4114+1))</f>
        <v>#REF!</v>
      </c>
      <c r="B4115" s="661" t="e">
        <f aca="false">IF(A4115="","",+B4114)</f>
        <v>#REF!</v>
      </c>
      <c r="C4115" s="661" t="e">
        <f aca="false">IF(A4115="","",IF(#REF!+'Plano Prestação Mensal Proposta'!A4115&gt;120,0,ROUND(IF(B4115&gt;0.045,(0.045*0.5),(0.5)*B4115),7)))</f>
        <v>#REF!</v>
      </c>
      <c r="D4115" s="661" t="e">
        <f aca="false">IF(A4115="","",+B4115-C4115)</f>
        <v>#REF!</v>
      </c>
      <c r="E4115" s="662" t="e">
        <f aca="false">IF(A4115="","",IF(F4114="","",+E4114-F4114))</f>
        <v>#REF!</v>
      </c>
      <c r="F4115" s="662" t="e">
        <f aca="false">IF(A4115="","",IF(J4115="","",+J4115-H4115))</f>
        <v>#REF!</v>
      </c>
      <c r="G4115" s="662" t="e">
        <f aca="false">IF(A4115="","",IF(E4115="","",ROUND(+E4115*((1+B4115)^(1/12)-1),2)))</f>
        <v>#REF!</v>
      </c>
      <c r="H4115" s="662" t="e">
        <f aca="false">IF(A4115="","",IF(E4115="","",ROUND(+E4115*((1+D4115)^(1/12)-1),2)))</f>
        <v>#REF!</v>
      </c>
      <c r="I4115" s="662" t="e">
        <f aca="false">IF(A4115="","",+G4115-H4115)</f>
        <v>#REF!</v>
      </c>
      <c r="J4115" s="662" t="e">
        <f aca="false">IF(A4115="","",IF(#REF!="","",PMT((1+D4115)^(1/12)-1,(#REF!*12)-A4115+1,-E4115)))</f>
        <v>#REF!</v>
      </c>
    </row>
    <row r="4116" customFormat="false" ht="14.25" hidden="false" customHeight="false" outlineLevel="0" collapsed="false">
      <c r="A4116" s="660" t="e">
        <f aca="false">IF(A4115="","",IF(A4115=#REF!*12,"",+A4115+1))</f>
        <v>#REF!</v>
      </c>
      <c r="B4116" s="661" t="e">
        <f aca="false">IF(A4116="","",+B4115)</f>
        <v>#REF!</v>
      </c>
      <c r="C4116" s="661" t="e">
        <f aca="false">IF(A4116="","",IF(#REF!+'Plano Prestação Mensal Proposta'!A4116&gt;120,0,ROUND(IF(B4116&gt;0.045,(0.045*0.5),(0.5)*B4116),7)))</f>
        <v>#REF!</v>
      </c>
      <c r="D4116" s="661" t="e">
        <f aca="false">IF(A4116="","",+B4116-C4116)</f>
        <v>#REF!</v>
      </c>
      <c r="E4116" s="662" t="e">
        <f aca="false">IF(A4116="","",IF(F4115="","",+E4115-F4115))</f>
        <v>#REF!</v>
      </c>
      <c r="F4116" s="662" t="e">
        <f aca="false">IF(A4116="","",IF(J4116="","",+J4116-H4116))</f>
        <v>#REF!</v>
      </c>
      <c r="G4116" s="662" t="e">
        <f aca="false">IF(A4116="","",IF(E4116="","",ROUND(+E4116*((1+B4116)^(1/12)-1),2)))</f>
        <v>#REF!</v>
      </c>
      <c r="H4116" s="662" t="e">
        <f aca="false">IF(A4116="","",IF(E4116="","",ROUND(+E4116*((1+D4116)^(1/12)-1),2)))</f>
        <v>#REF!</v>
      </c>
      <c r="I4116" s="662" t="e">
        <f aca="false">IF(A4116="","",+G4116-H4116)</f>
        <v>#REF!</v>
      </c>
      <c r="J4116" s="662" t="e">
        <f aca="false">IF(A4116="","",IF(#REF!="","",PMT((1+D4116)^(1/12)-1,(#REF!*12)-A4116+1,-E4116)))</f>
        <v>#REF!</v>
      </c>
    </row>
    <row r="4117" customFormat="false" ht="14.25" hidden="false" customHeight="false" outlineLevel="0" collapsed="false">
      <c r="A4117" s="660" t="e">
        <f aca="false">IF(A4116="","",IF(A4116=#REF!*12,"",+A4116+1))</f>
        <v>#REF!</v>
      </c>
      <c r="B4117" s="661" t="e">
        <f aca="false">IF(A4117="","",+B4116)</f>
        <v>#REF!</v>
      </c>
      <c r="C4117" s="661" t="e">
        <f aca="false">IF(A4117="","",IF(#REF!+'Plano Prestação Mensal Proposta'!A4117&gt;120,0,ROUND(IF(B4117&gt;0.045,(0.045*0.5),(0.5)*B4117),7)))</f>
        <v>#REF!</v>
      </c>
      <c r="D4117" s="661" t="e">
        <f aca="false">IF(A4117="","",+B4117-C4117)</f>
        <v>#REF!</v>
      </c>
      <c r="E4117" s="662" t="e">
        <f aca="false">IF(A4117="","",IF(F4116="","",+E4116-F4116))</f>
        <v>#REF!</v>
      </c>
      <c r="F4117" s="662" t="e">
        <f aca="false">IF(A4117="","",IF(J4117="","",+J4117-H4117))</f>
        <v>#REF!</v>
      </c>
      <c r="G4117" s="662" t="e">
        <f aca="false">IF(A4117="","",IF(E4117="","",ROUND(+E4117*((1+B4117)^(1/12)-1),2)))</f>
        <v>#REF!</v>
      </c>
      <c r="H4117" s="662" t="e">
        <f aca="false">IF(A4117="","",IF(E4117="","",ROUND(+E4117*((1+D4117)^(1/12)-1),2)))</f>
        <v>#REF!</v>
      </c>
      <c r="I4117" s="662" t="e">
        <f aca="false">IF(A4117="","",+G4117-H4117)</f>
        <v>#REF!</v>
      </c>
      <c r="J4117" s="662" t="e">
        <f aca="false">IF(A4117="","",IF(#REF!="","",PMT((1+D4117)^(1/12)-1,(#REF!*12)-A4117+1,-E4117)))</f>
        <v>#REF!</v>
      </c>
    </row>
    <row r="4118" customFormat="false" ht="14.25" hidden="false" customHeight="false" outlineLevel="0" collapsed="false">
      <c r="A4118" s="660" t="e">
        <f aca="false">IF(A4117="","",IF(A4117=#REF!*12,"",+A4117+1))</f>
        <v>#REF!</v>
      </c>
      <c r="B4118" s="661" t="e">
        <f aca="false">IF(A4118="","",+B4117)</f>
        <v>#REF!</v>
      </c>
      <c r="C4118" s="661" t="e">
        <f aca="false">IF(A4118="","",IF(#REF!+'Plano Prestação Mensal Proposta'!A4118&gt;120,0,ROUND(IF(B4118&gt;0.045,(0.045*0.5),(0.5)*B4118),7)))</f>
        <v>#REF!</v>
      </c>
      <c r="D4118" s="661" t="e">
        <f aca="false">IF(A4118="","",+B4118-C4118)</f>
        <v>#REF!</v>
      </c>
      <c r="E4118" s="662" t="e">
        <f aca="false">IF(A4118="","",IF(F4117="","",+E4117-F4117))</f>
        <v>#REF!</v>
      </c>
      <c r="F4118" s="662" t="e">
        <f aca="false">IF(A4118="","",IF(J4118="","",+J4118-H4118))</f>
        <v>#REF!</v>
      </c>
      <c r="G4118" s="662" t="e">
        <f aca="false">IF(A4118="","",IF(E4118="","",ROUND(+E4118*((1+B4118)^(1/12)-1),2)))</f>
        <v>#REF!</v>
      </c>
      <c r="H4118" s="662" t="e">
        <f aca="false">IF(A4118="","",IF(E4118="","",ROUND(+E4118*((1+D4118)^(1/12)-1),2)))</f>
        <v>#REF!</v>
      </c>
      <c r="I4118" s="662" t="e">
        <f aca="false">IF(A4118="","",+G4118-H4118)</f>
        <v>#REF!</v>
      </c>
      <c r="J4118" s="662" t="e">
        <f aca="false">IF(A4118="","",IF(#REF!="","",PMT((1+D4118)^(1/12)-1,(#REF!*12)-A4118+1,-E4118)))</f>
        <v>#REF!</v>
      </c>
    </row>
    <row r="4119" customFormat="false" ht="14.25" hidden="false" customHeight="false" outlineLevel="0" collapsed="false">
      <c r="A4119" s="660" t="e">
        <f aca="false">IF(A4118="","",IF(A4118=#REF!*12,"",+A4118+1))</f>
        <v>#REF!</v>
      </c>
      <c r="B4119" s="661" t="e">
        <f aca="false">IF(A4119="","",+B4118)</f>
        <v>#REF!</v>
      </c>
      <c r="C4119" s="661" t="e">
        <f aca="false">IF(A4119="","",IF(#REF!+'Plano Prestação Mensal Proposta'!A4119&gt;120,0,ROUND(IF(B4119&gt;0.045,(0.045*0.5),(0.5)*B4119),7)))</f>
        <v>#REF!</v>
      </c>
      <c r="D4119" s="661" t="e">
        <f aca="false">IF(A4119="","",+B4119-C4119)</f>
        <v>#REF!</v>
      </c>
      <c r="E4119" s="662" t="e">
        <f aca="false">IF(A4119="","",IF(F4118="","",+E4118-F4118))</f>
        <v>#REF!</v>
      </c>
      <c r="F4119" s="662" t="e">
        <f aca="false">IF(A4119="","",IF(J4119="","",+J4119-H4119))</f>
        <v>#REF!</v>
      </c>
      <c r="G4119" s="662" t="e">
        <f aca="false">IF(A4119="","",IF(E4119="","",ROUND(+E4119*((1+B4119)^(1/12)-1),2)))</f>
        <v>#REF!</v>
      </c>
      <c r="H4119" s="662" t="e">
        <f aca="false">IF(A4119="","",IF(E4119="","",ROUND(+E4119*((1+D4119)^(1/12)-1),2)))</f>
        <v>#REF!</v>
      </c>
      <c r="I4119" s="662" t="e">
        <f aca="false">IF(A4119="","",+G4119-H4119)</f>
        <v>#REF!</v>
      </c>
      <c r="J4119" s="662" t="e">
        <f aca="false">IF(A4119="","",IF(#REF!="","",PMT((1+D4119)^(1/12)-1,(#REF!*12)-A4119+1,-E4119)))</f>
        <v>#REF!</v>
      </c>
    </row>
    <row r="4120" customFormat="false" ht="14.25" hidden="false" customHeight="false" outlineLevel="0" collapsed="false">
      <c r="A4120" s="660" t="e">
        <f aca="false">IF(A4119="","",IF(A4119=#REF!*12,"",+A4119+1))</f>
        <v>#REF!</v>
      </c>
      <c r="B4120" s="661" t="e">
        <f aca="false">IF(A4120="","",+B4119)</f>
        <v>#REF!</v>
      </c>
      <c r="C4120" s="661" t="e">
        <f aca="false">IF(A4120="","",IF(#REF!+'Plano Prestação Mensal Proposta'!A4120&gt;120,0,ROUND(IF(B4120&gt;0.045,(0.045*0.5),(0.5)*B4120),7)))</f>
        <v>#REF!</v>
      </c>
      <c r="D4120" s="661" t="e">
        <f aca="false">IF(A4120="","",+B4120-C4120)</f>
        <v>#REF!</v>
      </c>
      <c r="E4120" s="662" t="e">
        <f aca="false">IF(A4120="","",IF(F4119="","",+E4119-F4119))</f>
        <v>#REF!</v>
      </c>
      <c r="F4120" s="662" t="e">
        <f aca="false">IF(A4120="","",IF(J4120="","",+J4120-H4120))</f>
        <v>#REF!</v>
      </c>
      <c r="G4120" s="662" t="e">
        <f aca="false">IF(A4120="","",IF(E4120="","",ROUND(+E4120*((1+B4120)^(1/12)-1),2)))</f>
        <v>#REF!</v>
      </c>
      <c r="H4120" s="662" t="e">
        <f aca="false">IF(A4120="","",IF(E4120="","",ROUND(+E4120*((1+D4120)^(1/12)-1),2)))</f>
        <v>#REF!</v>
      </c>
      <c r="I4120" s="662" t="e">
        <f aca="false">IF(A4120="","",+G4120-H4120)</f>
        <v>#REF!</v>
      </c>
      <c r="J4120" s="662" t="e">
        <f aca="false">IF(A4120="","",IF(#REF!="","",PMT((1+D4120)^(1/12)-1,(#REF!*12)-A4120+1,-E4120)))</f>
        <v>#REF!</v>
      </c>
    </row>
    <row r="4121" customFormat="false" ht="14.25" hidden="false" customHeight="false" outlineLevel="0" collapsed="false">
      <c r="A4121" s="660" t="e">
        <f aca="false">IF(A4120="","",IF(A4120=#REF!*12,"",+A4120+1))</f>
        <v>#REF!</v>
      </c>
      <c r="B4121" s="661" t="e">
        <f aca="false">IF(A4121="","",+B4120)</f>
        <v>#REF!</v>
      </c>
      <c r="C4121" s="661" t="e">
        <f aca="false">IF(A4121="","",IF(#REF!+'Plano Prestação Mensal Proposta'!A4121&gt;120,0,ROUND(IF(B4121&gt;0.045,(0.045*0.5),(0.5)*B4121),7)))</f>
        <v>#REF!</v>
      </c>
      <c r="D4121" s="661" t="e">
        <f aca="false">IF(A4121="","",+B4121-C4121)</f>
        <v>#REF!</v>
      </c>
      <c r="E4121" s="662" t="e">
        <f aca="false">IF(A4121="","",IF(F4120="","",+E4120-F4120))</f>
        <v>#REF!</v>
      </c>
      <c r="F4121" s="662" t="e">
        <f aca="false">IF(A4121="","",IF(J4121="","",+J4121-H4121))</f>
        <v>#REF!</v>
      </c>
      <c r="G4121" s="662" t="e">
        <f aca="false">IF(A4121="","",IF(E4121="","",ROUND(+E4121*((1+B4121)^(1/12)-1),2)))</f>
        <v>#REF!</v>
      </c>
      <c r="H4121" s="662" t="e">
        <f aca="false">IF(A4121="","",IF(E4121="","",ROUND(+E4121*((1+D4121)^(1/12)-1),2)))</f>
        <v>#REF!</v>
      </c>
      <c r="I4121" s="662" t="e">
        <f aca="false">IF(A4121="","",+G4121-H4121)</f>
        <v>#REF!</v>
      </c>
      <c r="J4121" s="662" t="e">
        <f aca="false">IF(A4121="","",IF(#REF!="","",PMT((1+D4121)^(1/12)-1,(#REF!*12)-A4121+1,-E4121)))</f>
        <v>#REF!</v>
      </c>
    </row>
    <row r="4122" customFormat="false" ht="14.25" hidden="false" customHeight="false" outlineLevel="0" collapsed="false">
      <c r="A4122" s="660" t="e">
        <f aca="false">IF(A4121="","",IF(A4121=#REF!*12,"",+A4121+1))</f>
        <v>#REF!</v>
      </c>
      <c r="B4122" s="661" t="e">
        <f aca="false">IF(A4122="","",+B4121)</f>
        <v>#REF!</v>
      </c>
      <c r="C4122" s="661" t="e">
        <f aca="false">IF(A4122="","",IF(#REF!+'Plano Prestação Mensal Proposta'!A4122&gt;120,0,ROUND(IF(B4122&gt;0.045,(0.045*0.5),(0.5)*B4122),7)))</f>
        <v>#REF!</v>
      </c>
      <c r="D4122" s="661" t="e">
        <f aca="false">IF(A4122="","",+B4122-C4122)</f>
        <v>#REF!</v>
      </c>
      <c r="E4122" s="662" t="e">
        <f aca="false">IF(A4122="","",IF(F4121="","",+E4121-F4121))</f>
        <v>#REF!</v>
      </c>
      <c r="F4122" s="662" t="e">
        <f aca="false">IF(A4122="","",IF(J4122="","",+J4122-H4122))</f>
        <v>#REF!</v>
      </c>
      <c r="G4122" s="662" t="e">
        <f aca="false">IF(A4122="","",IF(E4122="","",ROUND(+E4122*((1+B4122)^(1/12)-1),2)))</f>
        <v>#REF!</v>
      </c>
      <c r="H4122" s="662" t="e">
        <f aca="false">IF(A4122="","",IF(E4122="","",ROUND(+E4122*((1+D4122)^(1/12)-1),2)))</f>
        <v>#REF!</v>
      </c>
      <c r="I4122" s="662" t="e">
        <f aca="false">IF(A4122="","",+G4122-H4122)</f>
        <v>#REF!</v>
      </c>
      <c r="J4122" s="662" t="e">
        <f aca="false">IF(A4122="","",IF(#REF!="","",PMT((1+D4122)^(1/12)-1,(#REF!*12)-A4122+1,-E4122)))</f>
        <v>#REF!</v>
      </c>
    </row>
    <row r="4123" customFormat="false" ht="14.25" hidden="false" customHeight="false" outlineLevel="0" collapsed="false">
      <c r="A4123" s="660" t="e">
        <f aca="false">IF(A4122="","",IF(A4122=#REF!*12,"",+A4122+1))</f>
        <v>#REF!</v>
      </c>
      <c r="B4123" s="661" t="e">
        <f aca="false">IF(A4123="","",+B4122)</f>
        <v>#REF!</v>
      </c>
      <c r="C4123" s="661" t="e">
        <f aca="false">IF(A4123="","",IF(#REF!+'Plano Prestação Mensal Proposta'!A4123&gt;120,0,ROUND(IF(B4123&gt;0.045,(0.045*0.5),(0.5)*B4123),7)))</f>
        <v>#REF!</v>
      </c>
      <c r="D4123" s="661" t="e">
        <f aca="false">IF(A4123="","",+B4123-C4123)</f>
        <v>#REF!</v>
      </c>
      <c r="E4123" s="662" t="e">
        <f aca="false">IF(A4123="","",IF(F4122="","",+E4122-F4122))</f>
        <v>#REF!</v>
      </c>
      <c r="F4123" s="662" t="e">
        <f aca="false">IF(A4123="","",IF(J4123="","",+J4123-H4123))</f>
        <v>#REF!</v>
      </c>
      <c r="G4123" s="662" t="e">
        <f aca="false">IF(A4123="","",IF(E4123="","",ROUND(+E4123*((1+B4123)^(1/12)-1),2)))</f>
        <v>#REF!</v>
      </c>
      <c r="H4123" s="662" t="e">
        <f aca="false">IF(A4123="","",IF(E4123="","",ROUND(+E4123*((1+D4123)^(1/12)-1),2)))</f>
        <v>#REF!</v>
      </c>
      <c r="I4123" s="662" t="e">
        <f aca="false">IF(A4123="","",+G4123-H4123)</f>
        <v>#REF!</v>
      </c>
      <c r="J4123" s="662" t="e">
        <f aca="false">IF(A4123="","",IF(#REF!="","",PMT((1+D4123)^(1/12)-1,(#REF!*12)-A4123+1,-E4123)))</f>
        <v>#REF!</v>
      </c>
    </row>
    <row r="4124" customFormat="false" ht="14.25" hidden="false" customHeight="false" outlineLevel="0" collapsed="false">
      <c r="A4124" s="660" t="e">
        <f aca="false">IF(A4123="","",IF(A4123=#REF!*12,"",+A4123+1))</f>
        <v>#REF!</v>
      </c>
      <c r="B4124" s="661" t="e">
        <f aca="false">IF(A4124="","",+B4123)</f>
        <v>#REF!</v>
      </c>
      <c r="C4124" s="661" t="e">
        <f aca="false">IF(A4124="","",IF(#REF!+'Plano Prestação Mensal Proposta'!A4124&gt;120,0,ROUND(IF(B4124&gt;0.045,(0.045*0.5),(0.5)*B4124),7)))</f>
        <v>#REF!</v>
      </c>
      <c r="D4124" s="661" t="e">
        <f aca="false">IF(A4124="","",+B4124-C4124)</f>
        <v>#REF!</v>
      </c>
      <c r="E4124" s="662" t="e">
        <f aca="false">IF(A4124="","",IF(F4123="","",+E4123-F4123))</f>
        <v>#REF!</v>
      </c>
      <c r="F4124" s="662" t="e">
        <f aca="false">IF(A4124="","",IF(J4124="","",+J4124-H4124))</f>
        <v>#REF!</v>
      </c>
      <c r="G4124" s="662" t="e">
        <f aca="false">IF(A4124="","",IF(E4124="","",ROUND(+E4124*((1+B4124)^(1/12)-1),2)))</f>
        <v>#REF!</v>
      </c>
      <c r="H4124" s="662" t="e">
        <f aca="false">IF(A4124="","",IF(E4124="","",ROUND(+E4124*((1+D4124)^(1/12)-1),2)))</f>
        <v>#REF!</v>
      </c>
      <c r="I4124" s="662" t="e">
        <f aca="false">IF(A4124="","",+G4124-H4124)</f>
        <v>#REF!</v>
      </c>
      <c r="J4124" s="662" t="e">
        <f aca="false">IF(A4124="","",IF(#REF!="","",PMT((1+D4124)^(1/12)-1,(#REF!*12)-A4124+1,-E4124)))</f>
        <v>#REF!</v>
      </c>
    </row>
    <row r="4125" customFormat="false" ht="14.25" hidden="false" customHeight="false" outlineLevel="0" collapsed="false">
      <c r="A4125" s="660" t="e">
        <f aca="false">IF(A4124="","",IF(A4124=#REF!*12,"",+A4124+1))</f>
        <v>#REF!</v>
      </c>
      <c r="B4125" s="661" t="e">
        <f aca="false">IF(A4125="","",+B4124)</f>
        <v>#REF!</v>
      </c>
      <c r="C4125" s="661" t="e">
        <f aca="false">IF(A4125="","",IF(#REF!+'Plano Prestação Mensal Proposta'!A4125&gt;120,0,ROUND(IF(B4125&gt;0.045,(0.045*0.5),(0.5)*B4125),7)))</f>
        <v>#REF!</v>
      </c>
      <c r="D4125" s="661" t="e">
        <f aca="false">IF(A4125="","",+B4125-C4125)</f>
        <v>#REF!</v>
      </c>
      <c r="E4125" s="662" t="e">
        <f aca="false">IF(A4125="","",IF(F4124="","",+E4124-F4124))</f>
        <v>#REF!</v>
      </c>
      <c r="F4125" s="662" t="e">
        <f aca="false">IF(A4125="","",IF(J4125="","",+J4125-H4125))</f>
        <v>#REF!</v>
      </c>
      <c r="G4125" s="662" t="e">
        <f aca="false">IF(A4125="","",IF(E4125="","",ROUND(+E4125*((1+B4125)^(1/12)-1),2)))</f>
        <v>#REF!</v>
      </c>
      <c r="H4125" s="662" t="e">
        <f aca="false">IF(A4125="","",IF(E4125="","",ROUND(+E4125*((1+D4125)^(1/12)-1),2)))</f>
        <v>#REF!</v>
      </c>
      <c r="I4125" s="662" t="e">
        <f aca="false">IF(A4125="","",+G4125-H4125)</f>
        <v>#REF!</v>
      </c>
      <c r="J4125" s="662" t="e">
        <f aca="false">IF(A4125="","",IF(#REF!="","",PMT((1+D4125)^(1/12)-1,(#REF!*12)-A4125+1,-E4125)))</f>
        <v>#REF!</v>
      </c>
    </row>
    <row r="4126" customFormat="false" ht="14.25" hidden="false" customHeight="false" outlineLevel="0" collapsed="false">
      <c r="A4126" s="660" t="e">
        <f aca="false">IF(A4125="","",IF(A4125=#REF!*12,"",+A4125+1))</f>
        <v>#REF!</v>
      </c>
      <c r="B4126" s="661" t="e">
        <f aca="false">IF(A4126="","",+B4125)</f>
        <v>#REF!</v>
      </c>
      <c r="C4126" s="661" t="e">
        <f aca="false">IF(A4126="","",IF(#REF!+'Plano Prestação Mensal Proposta'!A4126&gt;120,0,ROUND(IF(B4126&gt;0.045,(0.045*0.5),(0.5)*B4126),7)))</f>
        <v>#REF!</v>
      </c>
      <c r="D4126" s="661" t="e">
        <f aca="false">IF(A4126="","",+B4126-C4126)</f>
        <v>#REF!</v>
      </c>
      <c r="E4126" s="662" t="e">
        <f aca="false">IF(A4126="","",IF(F4125="","",+E4125-F4125))</f>
        <v>#REF!</v>
      </c>
      <c r="F4126" s="662" t="e">
        <f aca="false">IF(A4126="","",IF(J4126="","",+J4126-H4126))</f>
        <v>#REF!</v>
      </c>
      <c r="G4126" s="662" t="e">
        <f aca="false">IF(A4126="","",IF(E4126="","",ROUND(+E4126*((1+B4126)^(1/12)-1),2)))</f>
        <v>#REF!</v>
      </c>
      <c r="H4126" s="662" t="e">
        <f aca="false">IF(A4126="","",IF(E4126="","",ROUND(+E4126*((1+D4126)^(1/12)-1),2)))</f>
        <v>#REF!</v>
      </c>
      <c r="I4126" s="662" t="e">
        <f aca="false">IF(A4126="","",+G4126-H4126)</f>
        <v>#REF!</v>
      </c>
      <c r="J4126" s="662" t="e">
        <f aca="false">IF(A4126="","",IF(#REF!="","",PMT((1+D4126)^(1/12)-1,(#REF!*12)-A4126+1,-E4126)))</f>
        <v>#REF!</v>
      </c>
    </row>
    <row r="4127" customFormat="false" ht="14.25" hidden="false" customHeight="false" outlineLevel="0" collapsed="false">
      <c r="A4127" s="660" t="e">
        <f aca="false">IF(A4126="","",IF(A4126=#REF!*12,"",+A4126+1))</f>
        <v>#REF!</v>
      </c>
      <c r="B4127" s="661" t="e">
        <f aca="false">IF(A4127="","",+B4126)</f>
        <v>#REF!</v>
      </c>
      <c r="C4127" s="661" t="e">
        <f aca="false">IF(A4127="","",IF(#REF!+'Plano Prestação Mensal Proposta'!A4127&gt;120,0,ROUND(IF(B4127&gt;0.045,(0.045*0.5),(0.5)*B4127),7)))</f>
        <v>#REF!</v>
      </c>
      <c r="D4127" s="661" t="e">
        <f aca="false">IF(A4127="","",+B4127-C4127)</f>
        <v>#REF!</v>
      </c>
      <c r="E4127" s="662" t="e">
        <f aca="false">IF(A4127="","",IF(F4126="","",+E4126-F4126))</f>
        <v>#REF!</v>
      </c>
      <c r="F4127" s="662" t="e">
        <f aca="false">IF(A4127="","",IF(J4127="","",+J4127-H4127))</f>
        <v>#REF!</v>
      </c>
      <c r="G4127" s="662" t="e">
        <f aca="false">IF(A4127="","",IF(E4127="","",ROUND(+E4127*((1+B4127)^(1/12)-1),2)))</f>
        <v>#REF!</v>
      </c>
      <c r="H4127" s="662" t="e">
        <f aca="false">IF(A4127="","",IF(E4127="","",ROUND(+E4127*((1+D4127)^(1/12)-1),2)))</f>
        <v>#REF!</v>
      </c>
      <c r="I4127" s="662" t="e">
        <f aca="false">IF(A4127="","",+G4127-H4127)</f>
        <v>#REF!</v>
      </c>
      <c r="J4127" s="662" t="e">
        <f aca="false">IF(A4127="","",IF(#REF!="","",PMT((1+D4127)^(1/12)-1,(#REF!*12)-A4127+1,-E4127)))</f>
        <v>#REF!</v>
      </c>
    </row>
    <row r="4128" customFormat="false" ht="14.25" hidden="false" customHeight="false" outlineLevel="0" collapsed="false">
      <c r="A4128" s="660" t="e">
        <f aca="false">IF(A4127="","",IF(A4127=#REF!*12,"",+A4127+1))</f>
        <v>#REF!</v>
      </c>
      <c r="B4128" s="661" t="e">
        <f aca="false">IF(A4128="","",+B4127)</f>
        <v>#REF!</v>
      </c>
      <c r="C4128" s="661" t="e">
        <f aca="false">IF(A4128="","",IF(#REF!+'Plano Prestação Mensal Proposta'!A4128&gt;120,0,ROUND(IF(B4128&gt;0.045,(0.045*0.5),(0.5)*B4128),7)))</f>
        <v>#REF!</v>
      </c>
      <c r="D4128" s="661" t="e">
        <f aca="false">IF(A4128="","",+B4128-C4128)</f>
        <v>#REF!</v>
      </c>
      <c r="E4128" s="662" t="e">
        <f aca="false">IF(A4128="","",IF(F4127="","",+E4127-F4127))</f>
        <v>#REF!</v>
      </c>
      <c r="F4128" s="662" t="e">
        <f aca="false">IF(A4128="","",IF(J4128="","",+J4128-H4128))</f>
        <v>#REF!</v>
      </c>
      <c r="G4128" s="662" t="e">
        <f aca="false">IF(A4128="","",IF(E4128="","",ROUND(+E4128*((1+B4128)^(1/12)-1),2)))</f>
        <v>#REF!</v>
      </c>
      <c r="H4128" s="662" t="e">
        <f aca="false">IF(A4128="","",IF(E4128="","",ROUND(+E4128*((1+D4128)^(1/12)-1),2)))</f>
        <v>#REF!</v>
      </c>
      <c r="I4128" s="662" t="e">
        <f aca="false">IF(A4128="","",+G4128-H4128)</f>
        <v>#REF!</v>
      </c>
      <c r="J4128" s="662" t="e">
        <f aca="false">IF(A4128="","",IF(#REF!="","",PMT((1+D4128)^(1/12)-1,(#REF!*12)-A4128+1,-E4128)))</f>
        <v>#REF!</v>
      </c>
    </row>
    <row r="4129" customFormat="false" ht="14.25" hidden="false" customHeight="false" outlineLevel="0" collapsed="false">
      <c r="A4129" s="660" t="e">
        <f aca="false">IF(A4128="","",IF(A4128=#REF!*12,"",+A4128+1))</f>
        <v>#REF!</v>
      </c>
      <c r="B4129" s="661" t="e">
        <f aca="false">IF(A4129="","",+B4128)</f>
        <v>#REF!</v>
      </c>
      <c r="C4129" s="661" t="e">
        <f aca="false">IF(A4129="","",IF(#REF!+'Plano Prestação Mensal Proposta'!A4129&gt;120,0,ROUND(IF(B4129&gt;0.045,(0.045*0.5),(0.5)*B4129),7)))</f>
        <v>#REF!</v>
      </c>
      <c r="D4129" s="661" t="e">
        <f aca="false">IF(A4129="","",+B4129-C4129)</f>
        <v>#REF!</v>
      </c>
      <c r="E4129" s="662" t="e">
        <f aca="false">IF(A4129="","",IF(F4128="","",+E4128-F4128))</f>
        <v>#REF!</v>
      </c>
      <c r="F4129" s="662" t="e">
        <f aca="false">IF(A4129="","",IF(J4129="","",+J4129-H4129))</f>
        <v>#REF!</v>
      </c>
      <c r="G4129" s="662" t="e">
        <f aca="false">IF(A4129="","",IF(E4129="","",ROUND(+E4129*((1+B4129)^(1/12)-1),2)))</f>
        <v>#REF!</v>
      </c>
      <c r="H4129" s="662" t="e">
        <f aca="false">IF(A4129="","",IF(E4129="","",ROUND(+E4129*((1+D4129)^(1/12)-1),2)))</f>
        <v>#REF!</v>
      </c>
      <c r="I4129" s="662" t="e">
        <f aca="false">IF(A4129="","",+G4129-H4129)</f>
        <v>#REF!</v>
      </c>
      <c r="J4129" s="662" t="e">
        <f aca="false">IF(A4129="","",IF(#REF!="","",PMT((1+D4129)^(1/12)-1,(#REF!*12)-A4129+1,-E4129)))</f>
        <v>#REF!</v>
      </c>
    </row>
    <row r="4130" customFormat="false" ht="14.25" hidden="false" customHeight="false" outlineLevel="0" collapsed="false">
      <c r="A4130" s="660" t="e">
        <f aca="false">IF(A4129="","",IF(A4129=#REF!*12,"",+A4129+1))</f>
        <v>#REF!</v>
      </c>
      <c r="B4130" s="661" t="e">
        <f aca="false">IF(A4130="","",+B4129)</f>
        <v>#REF!</v>
      </c>
      <c r="C4130" s="661" t="e">
        <f aca="false">IF(A4130="","",IF(#REF!+'Plano Prestação Mensal Proposta'!A4130&gt;120,0,ROUND(IF(B4130&gt;0.045,(0.045*0.5),(0.5)*B4130),7)))</f>
        <v>#REF!</v>
      </c>
      <c r="D4130" s="661" t="e">
        <f aca="false">IF(A4130="","",+B4130-C4130)</f>
        <v>#REF!</v>
      </c>
      <c r="E4130" s="662" t="e">
        <f aca="false">IF(A4130="","",IF(F4129="","",+E4129-F4129))</f>
        <v>#REF!</v>
      </c>
      <c r="F4130" s="662" t="e">
        <f aca="false">IF(A4130="","",IF(J4130="","",+J4130-H4130))</f>
        <v>#REF!</v>
      </c>
      <c r="G4130" s="662" t="e">
        <f aca="false">IF(A4130="","",IF(E4130="","",ROUND(+E4130*((1+B4130)^(1/12)-1),2)))</f>
        <v>#REF!</v>
      </c>
      <c r="H4130" s="662" t="e">
        <f aca="false">IF(A4130="","",IF(E4130="","",ROUND(+E4130*((1+D4130)^(1/12)-1),2)))</f>
        <v>#REF!</v>
      </c>
      <c r="I4130" s="662" t="e">
        <f aca="false">IF(A4130="","",+G4130-H4130)</f>
        <v>#REF!</v>
      </c>
      <c r="J4130" s="662" t="e">
        <f aca="false">IF(A4130="","",IF(#REF!="","",PMT((1+D4130)^(1/12)-1,(#REF!*12)-A4130+1,-E4130)))</f>
        <v>#REF!</v>
      </c>
    </row>
    <row r="4131" customFormat="false" ht="14.25" hidden="false" customHeight="false" outlineLevel="0" collapsed="false">
      <c r="A4131" s="660" t="e">
        <f aca="false">IF(A4130="","",IF(A4130=#REF!*12,"",+A4130+1))</f>
        <v>#REF!</v>
      </c>
      <c r="B4131" s="661" t="e">
        <f aca="false">IF(A4131="","",+B4130)</f>
        <v>#REF!</v>
      </c>
      <c r="C4131" s="661" t="e">
        <f aca="false">IF(A4131="","",IF(#REF!+'Plano Prestação Mensal Proposta'!A4131&gt;120,0,ROUND(IF(B4131&gt;0.045,(0.045*0.5),(0.5)*B4131),7)))</f>
        <v>#REF!</v>
      </c>
      <c r="D4131" s="661" t="e">
        <f aca="false">IF(A4131="","",+B4131-C4131)</f>
        <v>#REF!</v>
      </c>
      <c r="E4131" s="662" t="e">
        <f aca="false">IF(A4131="","",IF(F4130="","",+E4130-F4130))</f>
        <v>#REF!</v>
      </c>
      <c r="F4131" s="662" t="e">
        <f aca="false">IF(A4131="","",IF(J4131="","",+J4131-H4131))</f>
        <v>#REF!</v>
      </c>
      <c r="G4131" s="662" t="e">
        <f aca="false">IF(A4131="","",IF(E4131="","",ROUND(+E4131*((1+B4131)^(1/12)-1),2)))</f>
        <v>#REF!</v>
      </c>
      <c r="H4131" s="662" t="e">
        <f aca="false">IF(A4131="","",IF(E4131="","",ROUND(+E4131*((1+D4131)^(1/12)-1),2)))</f>
        <v>#REF!</v>
      </c>
      <c r="I4131" s="662" t="e">
        <f aca="false">IF(A4131="","",+G4131-H4131)</f>
        <v>#REF!</v>
      </c>
      <c r="J4131" s="662" t="e">
        <f aca="false">IF(A4131="","",IF(#REF!="","",PMT((1+D4131)^(1/12)-1,(#REF!*12)-A4131+1,-E4131)))</f>
        <v>#REF!</v>
      </c>
    </row>
    <row r="4132" customFormat="false" ht="14.25" hidden="false" customHeight="false" outlineLevel="0" collapsed="false">
      <c r="A4132" s="660" t="e">
        <f aca="false">IF(A4131="","",IF(A4131=#REF!*12,"",+A4131+1))</f>
        <v>#REF!</v>
      </c>
      <c r="B4132" s="661" t="e">
        <f aca="false">IF(A4132="","",+B4131)</f>
        <v>#REF!</v>
      </c>
      <c r="C4132" s="661" t="e">
        <f aca="false">IF(A4132="","",IF(#REF!+'Plano Prestação Mensal Proposta'!A4132&gt;120,0,ROUND(IF(B4132&gt;0.045,(0.045*0.5),(0.5)*B4132),7)))</f>
        <v>#REF!</v>
      </c>
      <c r="D4132" s="661" t="e">
        <f aca="false">IF(A4132="","",+B4132-C4132)</f>
        <v>#REF!</v>
      </c>
      <c r="E4132" s="662" t="e">
        <f aca="false">IF(A4132="","",IF(F4131="","",+E4131-F4131))</f>
        <v>#REF!</v>
      </c>
      <c r="F4132" s="662" t="e">
        <f aca="false">IF(A4132="","",IF(J4132="","",+J4132-H4132))</f>
        <v>#REF!</v>
      </c>
      <c r="G4132" s="662" t="e">
        <f aca="false">IF(A4132="","",IF(E4132="","",ROUND(+E4132*((1+B4132)^(1/12)-1),2)))</f>
        <v>#REF!</v>
      </c>
      <c r="H4132" s="662" t="e">
        <f aca="false">IF(A4132="","",IF(E4132="","",ROUND(+E4132*((1+D4132)^(1/12)-1),2)))</f>
        <v>#REF!</v>
      </c>
      <c r="I4132" s="662" t="e">
        <f aca="false">IF(A4132="","",+G4132-H4132)</f>
        <v>#REF!</v>
      </c>
      <c r="J4132" s="662" t="e">
        <f aca="false">IF(A4132="","",IF(#REF!="","",PMT((1+D4132)^(1/12)-1,(#REF!*12)-A4132+1,-E4132)))</f>
        <v>#REF!</v>
      </c>
    </row>
    <row r="4133" customFormat="false" ht="14.25" hidden="false" customHeight="false" outlineLevel="0" collapsed="false">
      <c r="A4133" s="660" t="e">
        <f aca="false">IF(A4132="","",IF(A4132=#REF!*12,"",+A4132+1))</f>
        <v>#REF!</v>
      </c>
      <c r="B4133" s="661" t="e">
        <f aca="false">IF(A4133="","",+B4132)</f>
        <v>#REF!</v>
      </c>
      <c r="C4133" s="661" t="e">
        <f aca="false">IF(A4133="","",IF(#REF!+'Plano Prestação Mensal Proposta'!A4133&gt;120,0,ROUND(IF(B4133&gt;0.045,(0.045*0.5),(0.5)*B4133),7)))</f>
        <v>#REF!</v>
      </c>
      <c r="D4133" s="661" t="e">
        <f aca="false">IF(A4133="","",+B4133-C4133)</f>
        <v>#REF!</v>
      </c>
      <c r="E4133" s="662" t="e">
        <f aca="false">IF(A4133="","",IF(F4132="","",+E4132-F4132))</f>
        <v>#REF!</v>
      </c>
      <c r="F4133" s="662" t="e">
        <f aca="false">IF(A4133="","",IF(J4133="","",+J4133-H4133))</f>
        <v>#REF!</v>
      </c>
      <c r="G4133" s="662" t="e">
        <f aca="false">IF(A4133="","",IF(E4133="","",ROUND(+E4133*((1+B4133)^(1/12)-1),2)))</f>
        <v>#REF!</v>
      </c>
      <c r="H4133" s="662" t="e">
        <f aca="false">IF(A4133="","",IF(E4133="","",ROUND(+E4133*((1+D4133)^(1/12)-1),2)))</f>
        <v>#REF!</v>
      </c>
      <c r="I4133" s="662" t="e">
        <f aca="false">IF(A4133="","",+G4133-H4133)</f>
        <v>#REF!</v>
      </c>
      <c r="J4133" s="662" t="e">
        <f aca="false">IF(A4133="","",IF(#REF!="","",PMT((1+D4133)^(1/12)-1,(#REF!*12)-A4133+1,-E4133)))</f>
        <v>#REF!</v>
      </c>
    </row>
    <row r="4134" customFormat="false" ht="14.25" hidden="false" customHeight="false" outlineLevel="0" collapsed="false">
      <c r="A4134" s="660" t="e">
        <f aca="false">IF(A4133="","",IF(A4133=#REF!*12,"",+A4133+1))</f>
        <v>#REF!</v>
      </c>
      <c r="B4134" s="661" t="e">
        <f aca="false">IF(A4134="","",+B4133)</f>
        <v>#REF!</v>
      </c>
      <c r="C4134" s="661" t="e">
        <f aca="false">IF(A4134="","",IF(#REF!+'Plano Prestação Mensal Proposta'!A4134&gt;120,0,ROUND(IF(B4134&gt;0.045,(0.045*0.5),(0.5)*B4134),7)))</f>
        <v>#REF!</v>
      </c>
      <c r="D4134" s="661" t="e">
        <f aca="false">IF(A4134="","",+B4134-C4134)</f>
        <v>#REF!</v>
      </c>
      <c r="E4134" s="662" t="e">
        <f aca="false">IF(A4134="","",IF(F4133="","",+E4133-F4133))</f>
        <v>#REF!</v>
      </c>
      <c r="F4134" s="662" t="e">
        <f aca="false">IF(A4134="","",IF(J4134="","",+J4134-H4134))</f>
        <v>#REF!</v>
      </c>
      <c r="G4134" s="662" t="e">
        <f aca="false">IF(A4134="","",IF(E4134="","",ROUND(+E4134*((1+B4134)^(1/12)-1),2)))</f>
        <v>#REF!</v>
      </c>
      <c r="H4134" s="662" t="e">
        <f aca="false">IF(A4134="","",IF(E4134="","",ROUND(+E4134*((1+D4134)^(1/12)-1),2)))</f>
        <v>#REF!</v>
      </c>
      <c r="I4134" s="662" t="e">
        <f aca="false">IF(A4134="","",+G4134-H4134)</f>
        <v>#REF!</v>
      </c>
      <c r="J4134" s="662" t="e">
        <f aca="false">IF(A4134="","",IF(#REF!="","",PMT((1+D4134)^(1/12)-1,(#REF!*12)-A4134+1,-E4134)))</f>
        <v>#REF!</v>
      </c>
    </row>
    <row r="4135" customFormat="false" ht="14.25" hidden="false" customHeight="false" outlineLevel="0" collapsed="false">
      <c r="A4135" s="660" t="e">
        <f aca="false">IF(A4134="","",IF(A4134=#REF!*12,"",+A4134+1))</f>
        <v>#REF!</v>
      </c>
      <c r="B4135" s="661" t="e">
        <f aca="false">IF(A4135="","",+B4134)</f>
        <v>#REF!</v>
      </c>
      <c r="C4135" s="661" t="e">
        <f aca="false">IF(A4135="","",IF(#REF!+'Plano Prestação Mensal Proposta'!A4135&gt;120,0,ROUND(IF(B4135&gt;0.045,(0.045*0.5),(0.5)*B4135),7)))</f>
        <v>#REF!</v>
      </c>
      <c r="D4135" s="661" t="e">
        <f aca="false">IF(A4135="","",+B4135-C4135)</f>
        <v>#REF!</v>
      </c>
      <c r="E4135" s="662" t="e">
        <f aca="false">IF(A4135="","",IF(F4134="","",+E4134-F4134))</f>
        <v>#REF!</v>
      </c>
      <c r="F4135" s="662" t="e">
        <f aca="false">IF(A4135="","",IF(J4135="","",+J4135-H4135))</f>
        <v>#REF!</v>
      </c>
      <c r="G4135" s="662" t="e">
        <f aca="false">IF(A4135="","",IF(E4135="","",ROUND(+E4135*((1+B4135)^(1/12)-1),2)))</f>
        <v>#REF!</v>
      </c>
      <c r="H4135" s="662" t="e">
        <f aca="false">IF(A4135="","",IF(E4135="","",ROUND(+E4135*((1+D4135)^(1/12)-1),2)))</f>
        <v>#REF!</v>
      </c>
      <c r="I4135" s="662" t="e">
        <f aca="false">IF(A4135="","",+G4135-H4135)</f>
        <v>#REF!</v>
      </c>
      <c r="J4135" s="662" t="e">
        <f aca="false">IF(A4135="","",IF(#REF!="","",PMT((1+D4135)^(1/12)-1,(#REF!*12)-A4135+1,-E4135)))</f>
        <v>#REF!</v>
      </c>
    </row>
    <row r="4136" customFormat="false" ht="14.25" hidden="false" customHeight="false" outlineLevel="0" collapsed="false">
      <c r="A4136" s="660" t="e">
        <f aca="false">IF(A4135="","",IF(A4135=#REF!*12,"",+A4135+1))</f>
        <v>#REF!</v>
      </c>
      <c r="B4136" s="661" t="e">
        <f aca="false">IF(A4136="","",+B4135)</f>
        <v>#REF!</v>
      </c>
      <c r="C4136" s="661" t="e">
        <f aca="false">IF(A4136="","",IF(#REF!+'Plano Prestação Mensal Proposta'!A4136&gt;120,0,ROUND(IF(B4136&gt;0.045,(0.045*0.5),(0.5)*B4136),7)))</f>
        <v>#REF!</v>
      </c>
      <c r="D4136" s="661" t="e">
        <f aca="false">IF(A4136="","",+B4136-C4136)</f>
        <v>#REF!</v>
      </c>
      <c r="E4136" s="662" t="e">
        <f aca="false">IF(A4136="","",IF(F4135="","",+E4135-F4135))</f>
        <v>#REF!</v>
      </c>
      <c r="F4136" s="662" t="e">
        <f aca="false">IF(A4136="","",IF(J4136="","",+J4136-H4136))</f>
        <v>#REF!</v>
      </c>
      <c r="G4136" s="662" t="e">
        <f aca="false">IF(A4136="","",IF(E4136="","",ROUND(+E4136*((1+B4136)^(1/12)-1),2)))</f>
        <v>#REF!</v>
      </c>
      <c r="H4136" s="662" t="e">
        <f aca="false">IF(A4136="","",IF(E4136="","",ROUND(+E4136*((1+D4136)^(1/12)-1),2)))</f>
        <v>#REF!</v>
      </c>
      <c r="I4136" s="662" t="e">
        <f aca="false">IF(A4136="","",+G4136-H4136)</f>
        <v>#REF!</v>
      </c>
      <c r="J4136" s="662" t="e">
        <f aca="false">IF(A4136="","",IF(#REF!="","",PMT((1+D4136)^(1/12)-1,(#REF!*12)-A4136+1,-E4136)))</f>
        <v>#REF!</v>
      </c>
    </row>
    <row r="4137" customFormat="false" ht="14.25" hidden="false" customHeight="false" outlineLevel="0" collapsed="false">
      <c r="A4137" s="660" t="e">
        <f aca="false">IF(A4136="","",IF(A4136=#REF!*12,"",+A4136+1))</f>
        <v>#REF!</v>
      </c>
      <c r="B4137" s="661" t="e">
        <f aca="false">IF(A4137="","",+B4136)</f>
        <v>#REF!</v>
      </c>
      <c r="C4137" s="661" t="e">
        <f aca="false">IF(A4137="","",IF(#REF!+'Plano Prestação Mensal Proposta'!A4137&gt;120,0,ROUND(IF(B4137&gt;0.045,(0.045*0.5),(0.5)*B4137),7)))</f>
        <v>#REF!</v>
      </c>
      <c r="D4137" s="661" t="e">
        <f aca="false">IF(A4137="","",+B4137-C4137)</f>
        <v>#REF!</v>
      </c>
      <c r="E4137" s="662" t="e">
        <f aca="false">IF(A4137="","",IF(F4136="","",+E4136-F4136))</f>
        <v>#REF!</v>
      </c>
      <c r="F4137" s="662" t="e">
        <f aca="false">IF(A4137="","",IF(J4137="","",+J4137-H4137))</f>
        <v>#REF!</v>
      </c>
      <c r="G4137" s="662" t="e">
        <f aca="false">IF(A4137="","",IF(E4137="","",ROUND(+E4137*((1+B4137)^(1/12)-1),2)))</f>
        <v>#REF!</v>
      </c>
      <c r="H4137" s="662" t="e">
        <f aca="false">IF(A4137="","",IF(E4137="","",ROUND(+E4137*((1+D4137)^(1/12)-1),2)))</f>
        <v>#REF!</v>
      </c>
      <c r="I4137" s="662" t="e">
        <f aca="false">IF(A4137="","",+G4137-H4137)</f>
        <v>#REF!</v>
      </c>
      <c r="J4137" s="662" t="e">
        <f aca="false">IF(A4137="","",IF(#REF!="","",PMT((1+D4137)^(1/12)-1,(#REF!*12)-A4137+1,-E4137)))</f>
        <v>#REF!</v>
      </c>
    </row>
    <row r="4138" customFormat="false" ht="14.25" hidden="false" customHeight="false" outlineLevel="0" collapsed="false">
      <c r="A4138" s="660" t="e">
        <f aca="false">IF(A4137="","",IF(A4137=#REF!*12,"",+A4137+1))</f>
        <v>#REF!</v>
      </c>
      <c r="B4138" s="661" t="e">
        <f aca="false">IF(A4138="","",+B4137)</f>
        <v>#REF!</v>
      </c>
      <c r="C4138" s="661" t="e">
        <f aca="false">IF(A4138="","",IF(#REF!+'Plano Prestação Mensal Proposta'!A4138&gt;120,0,ROUND(IF(B4138&gt;0.045,(0.045*0.5),(0.5)*B4138),7)))</f>
        <v>#REF!</v>
      </c>
      <c r="D4138" s="661" t="e">
        <f aca="false">IF(A4138="","",+B4138-C4138)</f>
        <v>#REF!</v>
      </c>
      <c r="E4138" s="662" t="e">
        <f aca="false">IF(A4138="","",IF(F4137="","",+E4137-F4137))</f>
        <v>#REF!</v>
      </c>
      <c r="F4138" s="662" t="e">
        <f aca="false">IF(A4138="","",IF(J4138="","",+J4138-H4138))</f>
        <v>#REF!</v>
      </c>
      <c r="G4138" s="662" t="e">
        <f aca="false">IF(A4138="","",IF(E4138="","",ROUND(+E4138*((1+B4138)^(1/12)-1),2)))</f>
        <v>#REF!</v>
      </c>
      <c r="H4138" s="662" t="e">
        <f aca="false">IF(A4138="","",IF(E4138="","",ROUND(+E4138*((1+D4138)^(1/12)-1),2)))</f>
        <v>#REF!</v>
      </c>
      <c r="I4138" s="662" t="e">
        <f aca="false">IF(A4138="","",+G4138-H4138)</f>
        <v>#REF!</v>
      </c>
      <c r="J4138" s="662" t="e">
        <f aca="false">IF(A4138="","",IF(#REF!="","",PMT((1+D4138)^(1/12)-1,(#REF!*12)-A4138+1,-E4138)))</f>
        <v>#REF!</v>
      </c>
    </row>
    <row r="4139" customFormat="false" ht="14.25" hidden="false" customHeight="false" outlineLevel="0" collapsed="false">
      <c r="A4139" s="660" t="e">
        <f aca="false">IF(A4138="","",IF(A4138=#REF!*12,"",+A4138+1))</f>
        <v>#REF!</v>
      </c>
      <c r="B4139" s="661" t="e">
        <f aca="false">IF(A4139="","",+B4138)</f>
        <v>#REF!</v>
      </c>
      <c r="C4139" s="661" t="e">
        <f aca="false">IF(A4139="","",IF(#REF!+'Plano Prestação Mensal Proposta'!A4139&gt;120,0,ROUND(IF(B4139&gt;0.045,(0.045*0.5),(0.5)*B4139),7)))</f>
        <v>#REF!</v>
      </c>
      <c r="D4139" s="661" t="e">
        <f aca="false">IF(A4139="","",+B4139-C4139)</f>
        <v>#REF!</v>
      </c>
      <c r="E4139" s="662" t="e">
        <f aca="false">IF(A4139="","",IF(F4138="","",+E4138-F4138))</f>
        <v>#REF!</v>
      </c>
      <c r="F4139" s="662" t="e">
        <f aca="false">IF(A4139="","",IF(J4139="","",+J4139-H4139))</f>
        <v>#REF!</v>
      </c>
      <c r="G4139" s="662" t="e">
        <f aca="false">IF(A4139="","",IF(E4139="","",ROUND(+E4139*((1+B4139)^(1/12)-1),2)))</f>
        <v>#REF!</v>
      </c>
      <c r="H4139" s="662" t="e">
        <f aca="false">IF(A4139="","",IF(E4139="","",ROUND(+E4139*((1+D4139)^(1/12)-1),2)))</f>
        <v>#REF!</v>
      </c>
      <c r="I4139" s="662" t="e">
        <f aca="false">IF(A4139="","",+G4139-H4139)</f>
        <v>#REF!</v>
      </c>
      <c r="J4139" s="662" t="e">
        <f aca="false">IF(A4139="","",IF(#REF!="","",PMT((1+D4139)^(1/12)-1,(#REF!*12)-A4139+1,-E4139)))</f>
        <v>#REF!</v>
      </c>
    </row>
    <row r="4140" customFormat="false" ht="14.25" hidden="false" customHeight="false" outlineLevel="0" collapsed="false">
      <c r="A4140" s="660" t="e">
        <f aca="false">IF(A4139="","",IF(A4139=#REF!*12,"",+A4139+1))</f>
        <v>#REF!</v>
      </c>
      <c r="B4140" s="661" t="e">
        <f aca="false">IF(A4140="","",+B4139)</f>
        <v>#REF!</v>
      </c>
      <c r="C4140" s="661" t="e">
        <f aca="false">IF(A4140="","",IF(#REF!+'Plano Prestação Mensal Proposta'!A4140&gt;120,0,ROUND(IF(B4140&gt;0.045,(0.045*0.5),(0.5)*B4140),7)))</f>
        <v>#REF!</v>
      </c>
      <c r="D4140" s="661" t="e">
        <f aca="false">IF(A4140="","",+B4140-C4140)</f>
        <v>#REF!</v>
      </c>
      <c r="E4140" s="662" t="e">
        <f aca="false">IF(A4140="","",IF(F4139="","",+E4139-F4139))</f>
        <v>#REF!</v>
      </c>
      <c r="F4140" s="662" t="e">
        <f aca="false">IF(A4140="","",IF(J4140="","",+J4140-H4140))</f>
        <v>#REF!</v>
      </c>
      <c r="G4140" s="662" t="e">
        <f aca="false">IF(A4140="","",IF(E4140="","",ROUND(+E4140*((1+B4140)^(1/12)-1),2)))</f>
        <v>#REF!</v>
      </c>
      <c r="H4140" s="662" t="e">
        <f aca="false">IF(A4140="","",IF(E4140="","",ROUND(+E4140*((1+D4140)^(1/12)-1),2)))</f>
        <v>#REF!</v>
      </c>
      <c r="I4140" s="662" t="e">
        <f aca="false">IF(A4140="","",+G4140-H4140)</f>
        <v>#REF!</v>
      </c>
      <c r="J4140" s="662" t="e">
        <f aca="false">IF(A4140="","",IF(#REF!="","",PMT((1+D4140)^(1/12)-1,(#REF!*12)-A4140+1,-E4140)))</f>
        <v>#REF!</v>
      </c>
    </row>
    <row r="4141" customFormat="false" ht="14.25" hidden="false" customHeight="false" outlineLevel="0" collapsed="false">
      <c r="A4141" s="660" t="e">
        <f aca="false">IF(A4140="","",IF(A4140=#REF!*12,"",+A4140+1))</f>
        <v>#REF!</v>
      </c>
      <c r="B4141" s="661" t="e">
        <f aca="false">IF(A4141="","",+B4140)</f>
        <v>#REF!</v>
      </c>
      <c r="C4141" s="661" t="e">
        <f aca="false">IF(A4141="","",IF(#REF!+'Plano Prestação Mensal Proposta'!A4141&gt;120,0,ROUND(IF(B4141&gt;0.045,(0.045*0.5),(0.5)*B4141),7)))</f>
        <v>#REF!</v>
      </c>
      <c r="D4141" s="661" t="e">
        <f aca="false">IF(A4141="","",+B4141-C4141)</f>
        <v>#REF!</v>
      </c>
      <c r="E4141" s="662" t="e">
        <f aca="false">IF(A4141="","",IF(F4140="","",+E4140-F4140))</f>
        <v>#REF!</v>
      </c>
      <c r="F4141" s="662" t="e">
        <f aca="false">IF(A4141="","",IF(J4141="","",+J4141-H4141))</f>
        <v>#REF!</v>
      </c>
      <c r="G4141" s="662" t="e">
        <f aca="false">IF(A4141="","",IF(E4141="","",ROUND(+E4141*((1+B4141)^(1/12)-1),2)))</f>
        <v>#REF!</v>
      </c>
      <c r="H4141" s="662" t="e">
        <f aca="false">IF(A4141="","",IF(E4141="","",ROUND(+E4141*((1+D4141)^(1/12)-1),2)))</f>
        <v>#REF!</v>
      </c>
      <c r="I4141" s="662" t="e">
        <f aca="false">IF(A4141="","",+G4141-H4141)</f>
        <v>#REF!</v>
      </c>
      <c r="J4141" s="662" t="e">
        <f aca="false">IF(A4141="","",IF(#REF!="","",PMT((1+D4141)^(1/12)-1,(#REF!*12)-A4141+1,-E4141)))</f>
        <v>#REF!</v>
      </c>
    </row>
    <row r="4142" customFormat="false" ht="14.25" hidden="false" customHeight="false" outlineLevel="0" collapsed="false">
      <c r="A4142" s="660" t="e">
        <f aca="false">IF(A4141="","",IF(A4141=#REF!*12,"",+A4141+1))</f>
        <v>#REF!</v>
      </c>
      <c r="B4142" s="661" t="e">
        <f aca="false">IF(A4142="","",+B4141)</f>
        <v>#REF!</v>
      </c>
      <c r="C4142" s="661" t="e">
        <f aca="false">IF(A4142="","",IF(#REF!+'Plano Prestação Mensal Proposta'!A4142&gt;120,0,ROUND(IF(B4142&gt;0.045,(0.045*0.5),(0.5)*B4142),7)))</f>
        <v>#REF!</v>
      </c>
      <c r="D4142" s="661" t="e">
        <f aca="false">IF(A4142="","",+B4142-C4142)</f>
        <v>#REF!</v>
      </c>
      <c r="E4142" s="662" t="e">
        <f aca="false">IF(A4142="","",IF(F4141="","",+E4141-F4141))</f>
        <v>#REF!</v>
      </c>
      <c r="F4142" s="662" t="e">
        <f aca="false">IF(A4142="","",IF(J4142="","",+J4142-H4142))</f>
        <v>#REF!</v>
      </c>
      <c r="G4142" s="662" t="e">
        <f aca="false">IF(A4142="","",IF(E4142="","",ROUND(+E4142*((1+B4142)^(1/12)-1),2)))</f>
        <v>#REF!</v>
      </c>
      <c r="H4142" s="662" t="e">
        <f aca="false">IF(A4142="","",IF(E4142="","",ROUND(+E4142*((1+D4142)^(1/12)-1),2)))</f>
        <v>#REF!</v>
      </c>
      <c r="I4142" s="662" t="e">
        <f aca="false">IF(A4142="","",+G4142-H4142)</f>
        <v>#REF!</v>
      </c>
      <c r="J4142" s="662" t="e">
        <f aca="false">IF(A4142="","",IF(#REF!="","",PMT((1+D4142)^(1/12)-1,(#REF!*12)-A4142+1,-E4142)))</f>
        <v>#REF!</v>
      </c>
    </row>
    <row r="4143" customFormat="false" ht="14.25" hidden="false" customHeight="false" outlineLevel="0" collapsed="false">
      <c r="A4143" s="660" t="e">
        <f aca="false">IF(A4142="","",IF(A4142=#REF!*12,"",+A4142+1))</f>
        <v>#REF!</v>
      </c>
      <c r="B4143" s="661" t="e">
        <f aca="false">IF(A4143="","",+B4142)</f>
        <v>#REF!</v>
      </c>
      <c r="C4143" s="661" t="e">
        <f aca="false">IF(A4143="","",IF(#REF!+'Plano Prestação Mensal Proposta'!A4143&gt;120,0,ROUND(IF(B4143&gt;0.045,(0.045*0.5),(0.5)*B4143),7)))</f>
        <v>#REF!</v>
      </c>
      <c r="D4143" s="661" t="e">
        <f aca="false">IF(A4143="","",+B4143-C4143)</f>
        <v>#REF!</v>
      </c>
      <c r="E4143" s="662" t="e">
        <f aca="false">IF(A4143="","",IF(F4142="","",+E4142-F4142))</f>
        <v>#REF!</v>
      </c>
      <c r="F4143" s="662" t="e">
        <f aca="false">IF(A4143="","",IF(J4143="","",+J4143-H4143))</f>
        <v>#REF!</v>
      </c>
      <c r="G4143" s="662" t="e">
        <f aca="false">IF(A4143="","",IF(E4143="","",ROUND(+E4143*((1+B4143)^(1/12)-1),2)))</f>
        <v>#REF!</v>
      </c>
      <c r="H4143" s="662" t="e">
        <f aca="false">IF(A4143="","",IF(E4143="","",ROUND(+E4143*((1+D4143)^(1/12)-1),2)))</f>
        <v>#REF!</v>
      </c>
      <c r="I4143" s="662" t="e">
        <f aca="false">IF(A4143="","",+G4143-H4143)</f>
        <v>#REF!</v>
      </c>
      <c r="J4143" s="662" t="e">
        <f aca="false">IF(A4143="","",IF(#REF!="","",PMT((1+D4143)^(1/12)-1,(#REF!*12)-A4143+1,-E4143)))</f>
        <v>#REF!</v>
      </c>
    </row>
    <row r="4144" customFormat="false" ht="14.25" hidden="false" customHeight="false" outlineLevel="0" collapsed="false">
      <c r="A4144" s="660" t="e">
        <f aca="false">IF(A4143="","",IF(A4143=#REF!*12,"",+A4143+1))</f>
        <v>#REF!</v>
      </c>
      <c r="B4144" s="661" t="e">
        <f aca="false">IF(A4144="","",+B4143)</f>
        <v>#REF!</v>
      </c>
      <c r="C4144" s="661" t="e">
        <f aca="false">IF(A4144="","",IF(#REF!+'Plano Prestação Mensal Proposta'!A4144&gt;120,0,ROUND(IF(B4144&gt;0.045,(0.045*0.5),(0.5)*B4144),7)))</f>
        <v>#REF!</v>
      </c>
      <c r="D4144" s="661" t="e">
        <f aca="false">IF(A4144="","",+B4144-C4144)</f>
        <v>#REF!</v>
      </c>
      <c r="E4144" s="662" t="e">
        <f aca="false">IF(A4144="","",IF(F4143="","",+E4143-F4143))</f>
        <v>#REF!</v>
      </c>
      <c r="F4144" s="662" t="e">
        <f aca="false">IF(A4144="","",IF(J4144="","",+J4144-H4144))</f>
        <v>#REF!</v>
      </c>
      <c r="G4144" s="662" t="e">
        <f aca="false">IF(A4144="","",IF(E4144="","",ROUND(+E4144*((1+B4144)^(1/12)-1),2)))</f>
        <v>#REF!</v>
      </c>
      <c r="H4144" s="662" t="e">
        <f aca="false">IF(A4144="","",IF(E4144="","",ROUND(+E4144*((1+D4144)^(1/12)-1),2)))</f>
        <v>#REF!</v>
      </c>
      <c r="I4144" s="662" t="e">
        <f aca="false">IF(A4144="","",+G4144-H4144)</f>
        <v>#REF!</v>
      </c>
      <c r="J4144" s="662" t="e">
        <f aca="false">IF(A4144="","",IF(#REF!="","",PMT((1+D4144)^(1/12)-1,(#REF!*12)-A4144+1,-E4144)))</f>
        <v>#REF!</v>
      </c>
    </row>
    <row r="4145" customFormat="false" ht="14.25" hidden="false" customHeight="false" outlineLevel="0" collapsed="false">
      <c r="A4145" s="660" t="e">
        <f aca="false">IF(A4144="","",IF(A4144=#REF!*12,"",+A4144+1))</f>
        <v>#REF!</v>
      </c>
      <c r="B4145" s="661" t="e">
        <f aca="false">IF(A4145="","",+B4144)</f>
        <v>#REF!</v>
      </c>
      <c r="C4145" s="661" t="e">
        <f aca="false">IF(A4145="","",IF(#REF!+'Plano Prestação Mensal Proposta'!A4145&gt;120,0,ROUND(IF(B4145&gt;0.045,(0.045*0.5),(0.5)*B4145),7)))</f>
        <v>#REF!</v>
      </c>
      <c r="D4145" s="661" t="e">
        <f aca="false">IF(A4145="","",+B4145-C4145)</f>
        <v>#REF!</v>
      </c>
      <c r="E4145" s="662" t="e">
        <f aca="false">IF(A4145="","",IF(F4144="","",+E4144-F4144))</f>
        <v>#REF!</v>
      </c>
      <c r="F4145" s="662" t="e">
        <f aca="false">IF(A4145="","",IF(J4145="","",+J4145-H4145))</f>
        <v>#REF!</v>
      </c>
      <c r="G4145" s="662" t="e">
        <f aca="false">IF(A4145="","",IF(E4145="","",ROUND(+E4145*((1+B4145)^(1/12)-1),2)))</f>
        <v>#REF!</v>
      </c>
      <c r="H4145" s="662" t="e">
        <f aca="false">IF(A4145="","",IF(E4145="","",ROUND(+E4145*((1+D4145)^(1/12)-1),2)))</f>
        <v>#REF!</v>
      </c>
      <c r="I4145" s="662" t="e">
        <f aca="false">IF(A4145="","",+G4145-H4145)</f>
        <v>#REF!</v>
      </c>
      <c r="J4145" s="662" t="e">
        <f aca="false">IF(A4145="","",IF(#REF!="","",PMT((1+D4145)^(1/12)-1,(#REF!*12)-A4145+1,-E4145)))</f>
        <v>#REF!</v>
      </c>
    </row>
    <row r="4146" customFormat="false" ht="14.25" hidden="false" customHeight="false" outlineLevel="0" collapsed="false">
      <c r="A4146" s="660" t="e">
        <f aca="false">IF(A4145="","",IF(A4145=#REF!*12,"",+A4145+1))</f>
        <v>#REF!</v>
      </c>
      <c r="B4146" s="661" t="e">
        <f aca="false">IF(A4146="","",+B4145)</f>
        <v>#REF!</v>
      </c>
      <c r="C4146" s="661" t="e">
        <f aca="false">IF(A4146="","",IF(#REF!+'Plano Prestação Mensal Proposta'!A4146&gt;120,0,ROUND(IF(B4146&gt;0.045,(0.045*0.5),(0.5)*B4146),7)))</f>
        <v>#REF!</v>
      </c>
      <c r="D4146" s="661" t="e">
        <f aca="false">IF(A4146="","",+B4146-C4146)</f>
        <v>#REF!</v>
      </c>
      <c r="E4146" s="662" t="e">
        <f aca="false">IF(A4146="","",IF(F4145="","",+E4145-F4145))</f>
        <v>#REF!</v>
      </c>
      <c r="F4146" s="662" t="e">
        <f aca="false">IF(A4146="","",IF(J4146="","",+J4146-H4146))</f>
        <v>#REF!</v>
      </c>
      <c r="G4146" s="662" t="e">
        <f aca="false">IF(A4146="","",IF(E4146="","",ROUND(+E4146*((1+B4146)^(1/12)-1),2)))</f>
        <v>#REF!</v>
      </c>
      <c r="H4146" s="662" t="e">
        <f aca="false">IF(A4146="","",IF(E4146="","",ROUND(+E4146*((1+D4146)^(1/12)-1),2)))</f>
        <v>#REF!</v>
      </c>
      <c r="I4146" s="662" t="e">
        <f aca="false">IF(A4146="","",+G4146-H4146)</f>
        <v>#REF!</v>
      </c>
      <c r="J4146" s="662" t="e">
        <f aca="false">IF(A4146="","",IF(#REF!="","",PMT((1+D4146)^(1/12)-1,(#REF!*12)-A4146+1,-E4146)))</f>
        <v>#REF!</v>
      </c>
    </row>
    <row r="4147" customFormat="false" ht="14.25" hidden="false" customHeight="false" outlineLevel="0" collapsed="false">
      <c r="A4147" s="660" t="e">
        <f aca="false">IF(A4146="","",IF(A4146=#REF!*12,"",+A4146+1))</f>
        <v>#REF!</v>
      </c>
      <c r="B4147" s="661" t="e">
        <f aca="false">IF(A4147="","",+B4146)</f>
        <v>#REF!</v>
      </c>
      <c r="C4147" s="661" t="e">
        <f aca="false">IF(A4147="","",IF(#REF!+'Plano Prestação Mensal Proposta'!A4147&gt;120,0,ROUND(IF(B4147&gt;0.045,(0.045*0.5),(0.5)*B4147),7)))</f>
        <v>#REF!</v>
      </c>
      <c r="D4147" s="661" t="e">
        <f aca="false">IF(A4147="","",+B4147-C4147)</f>
        <v>#REF!</v>
      </c>
      <c r="E4147" s="662" t="e">
        <f aca="false">IF(A4147="","",IF(F4146="","",+E4146-F4146))</f>
        <v>#REF!</v>
      </c>
      <c r="F4147" s="662" t="e">
        <f aca="false">IF(A4147="","",IF(J4147="","",+J4147-H4147))</f>
        <v>#REF!</v>
      </c>
      <c r="G4147" s="662" t="e">
        <f aca="false">IF(A4147="","",IF(E4147="","",ROUND(+E4147*((1+B4147)^(1/12)-1),2)))</f>
        <v>#REF!</v>
      </c>
      <c r="H4147" s="662" t="e">
        <f aca="false">IF(A4147="","",IF(E4147="","",ROUND(+E4147*((1+D4147)^(1/12)-1),2)))</f>
        <v>#REF!</v>
      </c>
      <c r="I4147" s="662" t="e">
        <f aca="false">IF(A4147="","",+G4147-H4147)</f>
        <v>#REF!</v>
      </c>
      <c r="J4147" s="662" t="e">
        <f aca="false">IF(A4147="","",IF(#REF!="","",PMT((1+D4147)^(1/12)-1,(#REF!*12)-A4147+1,-E4147)))</f>
        <v>#REF!</v>
      </c>
    </row>
    <row r="4148" customFormat="false" ht="14.25" hidden="false" customHeight="false" outlineLevel="0" collapsed="false">
      <c r="A4148" s="660" t="e">
        <f aca="false">IF(A4147="","",IF(A4147=#REF!*12,"",+A4147+1))</f>
        <v>#REF!</v>
      </c>
      <c r="B4148" s="661" t="e">
        <f aca="false">IF(A4148="","",+B4147)</f>
        <v>#REF!</v>
      </c>
      <c r="C4148" s="661" t="e">
        <f aca="false">IF(A4148="","",IF(#REF!+'Plano Prestação Mensal Proposta'!A4148&gt;120,0,ROUND(IF(B4148&gt;0.045,(0.045*0.5),(0.5)*B4148),7)))</f>
        <v>#REF!</v>
      </c>
      <c r="D4148" s="661" t="e">
        <f aca="false">IF(A4148="","",+B4148-C4148)</f>
        <v>#REF!</v>
      </c>
      <c r="E4148" s="662" t="e">
        <f aca="false">IF(A4148="","",IF(F4147="","",+E4147-F4147))</f>
        <v>#REF!</v>
      </c>
      <c r="F4148" s="662" t="e">
        <f aca="false">IF(A4148="","",IF(J4148="","",+J4148-H4148))</f>
        <v>#REF!</v>
      </c>
      <c r="G4148" s="662" t="e">
        <f aca="false">IF(A4148="","",IF(E4148="","",ROUND(+E4148*((1+B4148)^(1/12)-1),2)))</f>
        <v>#REF!</v>
      </c>
      <c r="H4148" s="662" t="e">
        <f aca="false">IF(A4148="","",IF(E4148="","",ROUND(+E4148*((1+D4148)^(1/12)-1),2)))</f>
        <v>#REF!</v>
      </c>
      <c r="I4148" s="662" t="e">
        <f aca="false">IF(A4148="","",+G4148-H4148)</f>
        <v>#REF!</v>
      </c>
      <c r="J4148" s="662" t="e">
        <f aca="false">IF(A4148="","",IF(#REF!="","",PMT((1+D4148)^(1/12)-1,(#REF!*12)-A4148+1,-E4148)))</f>
        <v>#REF!</v>
      </c>
    </row>
    <row r="4149" customFormat="false" ht="14.25" hidden="false" customHeight="false" outlineLevel="0" collapsed="false">
      <c r="A4149" s="660" t="e">
        <f aca="false">IF(A4148="","",IF(A4148=#REF!*12,"",+A4148+1))</f>
        <v>#REF!</v>
      </c>
      <c r="B4149" s="661" t="e">
        <f aca="false">IF(A4149="","",+B4148)</f>
        <v>#REF!</v>
      </c>
      <c r="C4149" s="661" t="e">
        <f aca="false">IF(A4149="","",IF(#REF!+'Plano Prestação Mensal Proposta'!A4149&gt;120,0,ROUND(IF(B4149&gt;0.045,(0.045*0.5),(0.5)*B4149),7)))</f>
        <v>#REF!</v>
      </c>
      <c r="D4149" s="661" t="e">
        <f aca="false">IF(A4149="","",+B4149-C4149)</f>
        <v>#REF!</v>
      </c>
      <c r="E4149" s="662" t="e">
        <f aca="false">IF(A4149="","",IF(F4148="","",+E4148-F4148))</f>
        <v>#REF!</v>
      </c>
      <c r="F4149" s="662" t="e">
        <f aca="false">IF(A4149="","",IF(J4149="","",+J4149-H4149))</f>
        <v>#REF!</v>
      </c>
      <c r="G4149" s="662" t="e">
        <f aca="false">IF(A4149="","",IF(E4149="","",ROUND(+E4149*((1+B4149)^(1/12)-1),2)))</f>
        <v>#REF!</v>
      </c>
      <c r="H4149" s="662" t="e">
        <f aca="false">IF(A4149="","",IF(E4149="","",ROUND(+E4149*((1+D4149)^(1/12)-1),2)))</f>
        <v>#REF!</v>
      </c>
      <c r="I4149" s="662" t="e">
        <f aca="false">IF(A4149="","",+G4149-H4149)</f>
        <v>#REF!</v>
      </c>
      <c r="J4149" s="662" t="e">
        <f aca="false">IF(A4149="","",IF(#REF!="","",PMT((1+D4149)^(1/12)-1,(#REF!*12)-A4149+1,-E4149)))</f>
        <v>#REF!</v>
      </c>
    </row>
    <row r="4150" customFormat="false" ht="14.25" hidden="false" customHeight="false" outlineLevel="0" collapsed="false">
      <c r="A4150" s="660" t="e">
        <f aca="false">IF(A4149="","",IF(A4149=#REF!*12,"",+A4149+1))</f>
        <v>#REF!</v>
      </c>
      <c r="B4150" s="661" t="e">
        <f aca="false">IF(A4150="","",+B4149)</f>
        <v>#REF!</v>
      </c>
      <c r="C4150" s="661" t="e">
        <f aca="false">IF(A4150="","",IF(#REF!+'Plano Prestação Mensal Proposta'!A4150&gt;120,0,ROUND(IF(B4150&gt;0.045,(0.045*0.5),(0.5)*B4150),7)))</f>
        <v>#REF!</v>
      </c>
      <c r="D4150" s="661" t="e">
        <f aca="false">IF(A4150="","",+B4150-C4150)</f>
        <v>#REF!</v>
      </c>
      <c r="E4150" s="662" t="e">
        <f aca="false">IF(A4150="","",IF(F4149="","",+E4149-F4149))</f>
        <v>#REF!</v>
      </c>
      <c r="F4150" s="662" t="e">
        <f aca="false">IF(A4150="","",IF(J4150="","",+J4150-H4150))</f>
        <v>#REF!</v>
      </c>
      <c r="G4150" s="662" t="e">
        <f aca="false">IF(A4150="","",IF(E4150="","",ROUND(+E4150*((1+B4150)^(1/12)-1),2)))</f>
        <v>#REF!</v>
      </c>
      <c r="H4150" s="662" t="e">
        <f aca="false">IF(A4150="","",IF(E4150="","",ROUND(+E4150*((1+D4150)^(1/12)-1),2)))</f>
        <v>#REF!</v>
      </c>
      <c r="I4150" s="662" t="e">
        <f aca="false">IF(A4150="","",+G4150-H4150)</f>
        <v>#REF!</v>
      </c>
      <c r="J4150" s="662" t="e">
        <f aca="false">IF(A4150="","",IF(#REF!="","",PMT((1+D4150)^(1/12)-1,(#REF!*12)-A4150+1,-E4150)))</f>
        <v>#REF!</v>
      </c>
    </row>
    <row r="4151" customFormat="false" ht="14.25" hidden="false" customHeight="false" outlineLevel="0" collapsed="false">
      <c r="A4151" s="660" t="e">
        <f aca="false">IF(A4150="","",IF(A4150=#REF!*12,"",+A4150+1))</f>
        <v>#REF!</v>
      </c>
      <c r="B4151" s="661" t="e">
        <f aca="false">IF(A4151="","",+B4150)</f>
        <v>#REF!</v>
      </c>
      <c r="C4151" s="661" t="e">
        <f aca="false">IF(A4151="","",IF(#REF!+'Plano Prestação Mensal Proposta'!A4151&gt;120,0,ROUND(IF(B4151&gt;0.045,(0.045*0.5),(0.5)*B4151),7)))</f>
        <v>#REF!</v>
      </c>
      <c r="D4151" s="661" t="e">
        <f aca="false">IF(A4151="","",+B4151-C4151)</f>
        <v>#REF!</v>
      </c>
      <c r="E4151" s="662" t="e">
        <f aca="false">IF(A4151="","",IF(F4150="","",+E4150-F4150))</f>
        <v>#REF!</v>
      </c>
      <c r="F4151" s="662" t="e">
        <f aca="false">IF(A4151="","",IF(J4151="","",+J4151-H4151))</f>
        <v>#REF!</v>
      </c>
      <c r="G4151" s="662" t="e">
        <f aca="false">IF(A4151="","",IF(E4151="","",ROUND(+E4151*((1+B4151)^(1/12)-1),2)))</f>
        <v>#REF!</v>
      </c>
      <c r="H4151" s="662" t="e">
        <f aca="false">IF(A4151="","",IF(E4151="","",ROUND(+E4151*((1+D4151)^(1/12)-1),2)))</f>
        <v>#REF!</v>
      </c>
      <c r="I4151" s="662" t="e">
        <f aca="false">IF(A4151="","",+G4151-H4151)</f>
        <v>#REF!</v>
      </c>
      <c r="J4151" s="662" t="e">
        <f aca="false">IF(A4151="","",IF(#REF!="","",PMT((1+D4151)^(1/12)-1,(#REF!*12)-A4151+1,-E4151)))</f>
        <v>#REF!</v>
      </c>
    </row>
    <row r="4152" customFormat="false" ht="14.25" hidden="false" customHeight="false" outlineLevel="0" collapsed="false">
      <c r="A4152" s="660" t="e">
        <f aca="false">IF(A4151="","",IF(A4151=#REF!*12,"",+A4151+1))</f>
        <v>#REF!</v>
      </c>
      <c r="B4152" s="661" t="e">
        <f aca="false">IF(A4152="","",+B4151)</f>
        <v>#REF!</v>
      </c>
      <c r="C4152" s="661" t="e">
        <f aca="false">IF(A4152="","",IF(#REF!+'Plano Prestação Mensal Proposta'!A4152&gt;120,0,ROUND(IF(B4152&gt;0.045,(0.045*0.5),(0.5)*B4152),7)))</f>
        <v>#REF!</v>
      </c>
      <c r="D4152" s="661" t="e">
        <f aca="false">IF(A4152="","",+B4152-C4152)</f>
        <v>#REF!</v>
      </c>
      <c r="E4152" s="662" t="e">
        <f aca="false">IF(A4152="","",IF(F4151="","",+E4151-F4151))</f>
        <v>#REF!</v>
      </c>
      <c r="F4152" s="662" t="e">
        <f aca="false">IF(A4152="","",IF(J4152="","",+J4152-H4152))</f>
        <v>#REF!</v>
      </c>
      <c r="G4152" s="662" t="e">
        <f aca="false">IF(A4152="","",IF(E4152="","",ROUND(+E4152*((1+B4152)^(1/12)-1),2)))</f>
        <v>#REF!</v>
      </c>
      <c r="H4152" s="662" t="e">
        <f aca="false">IF(A4152="","",IF(E4152="","",ROUND(+E4152*((1+D4152)^(1/12)-1),2)))</f>
        <v>#REF!</v>
      </c>
      <c r="I4152" s="662" t="e">
        <f aca="false">IF(A4152="","",+G4152-H4152)</f>
        <v>#REF!</v>
      </c>
      <c r="J4152" s="662" t="e">
        <f aca="false">IF(A4152="","",IF(#REF!="","",PMT((1+D4152)^(1/12)-1,(#REF!*12)-A4152+1,-E4152)))</f>
        <v>#REF!</v>
      </c>
    </row>
    <row r="4153" customFormat="false" ht="14.25" hidden="false" customHeight="false" outlineLevel="0" collapsed="false">
      <c r="A4153" s="660" t="e">
        <f aca="false">IF(A4152="","",IF(A4152=#REF!*12,"",+A4152+1))</f>
        <v>#REF!</v>
      </c>
      <c r="B4153" s="661" t="e">
        <f aca="false">IF(A4153="","",+B4152)</f>
        <v>#REF!</v>
      </c>
      <c r="C4153" s="661" t="e">
        <f aca="false">IF(A4153="","",IF(#REF!+'Plano Prestação Mensal Proposta'!A4153&gt;120,0,ROUND(IF(B4153&gt;0.045,(0.045*0.5),(0.5)*B4153),7)))</f>
        <v>#REF!</v>
      </c>
      <c r="D4153" s="661" t="e">
        <f aca="false">IF(A4153="","",+B4153-C4153)</f>
        <v>#REF!</v>
      </c>
      <c r="E4153" s="662" t="e">
        <f aca="false">IF(A4153="","",IF(F4152="","",+E4152-F4152))</f>
        <v>#REF!</v>
      </c>
      <c r="F4153" s="662" t="e">
        <f aca="false">IF(A4153="","",IF(J4153="","",+J4153-H4153))</f>
        <v>#REF!</v>
      </c>
      <c r="G4153" s="662" t="e">
        <f aca="false">IF(A4153="","",IF(E4153="","",ROUND(+E4153*((1+B4153)^(1/12)-1),2)))</f>
        <v>#REF!</v>
      </c>
      <c r="H4153" s="662" t="e">
        <f aca="false">IF(A4153="","",IF(E4153="","",ROUND(+E4153*((1+D4153)^(1/12)-1),2)))</f>
        <v>#REF!</v>
      </c>
      <c r="I4153" s="662" t="e">
        <f aca="false">IF(A4153="","",+G4153-H4153)</f>
        <v>#REF!</v>
      </c>
      <c r="J4153" s="662" t="e">
        <f aca="false">IF(A4153="","",IF(#REF!="","",PMT((1+D4153)^(1/12)-1,(#REF!*12)-A4153+1,-E4153)))</f>
        <v>#REF!</v>
      </c>
    </row>
    <row r="4154" customFormat="false" ht="14.25" hidden="false" customHeight="false" outlineLevel="0" collapsed="false">
      <c r="A4154" s="660" t="e">
        <f aca="false">IF(A4153="","",IF(A4153=#REF!*12,"",+A4153+1))</f>
        <v>#REF!</v>
      </c>
      <c r="B4154" s="661" t="e">
        <f aca="false">IF(A4154="","",+B4153)</f>
        <v>#REF!</v>
      </c>
      <c r="C4154" s="661" t="e">
        <f aca="false">IF(A4154="","",IF(#REF!+'Plano Prestação Mensal Proposta'!A4154&gt;120,0,ROUND(IF(B4154&gt;0.045,(0.045*0.5),(0.5)*B4154),7)))</f>
        <v>#REF!</v>
      </c>
      <c r="D4154" s="661" t="e">
        <f aca="false">IF(A4154="","",+B4154-C4154)</f>
        <v>#REF!</v>
      </c>
      <c r="E4154" s="662" t="e">
        <f aca="false">IF(A4154="","",IF(F4153="","",+E4153-F4153))</f>
        <v>#REF!</v>
      </c>
      <c r="F4154" s="662" t="e">
        <f aca="false">IF(A4154="","",IF(J4154="","",+J4154-H4154))</f>
        <v>#REF!</v>
      </c>
      <c r="G4154" s="662" t="e">
        <f aca="false">IF(A4154="","",IF(E4154="","",ROUND(+E4154*((1+B4154)^(1/12)-1),2)))</f>
        <v>#REF!</v>
      </c>
      <c r="H4154" s="662" t="e">
        <f aca="false">IF(A4154="","",IF(E4154="","",ROUND(+E4154*((1+D4154)^(1/12)-1),2)))</f>
        <v>#REF!</v>
      </c>
      <c r="I4154" s="662" t="e">
        <f aca="false">IF(A4154="","",+G4154-H4154)</f>
        <v>#REF!</v>
      </c>
      <c r="J4154" s="662" t="e">
        <f aca="false">IF(A4154="","",IF(#REF!="","",PMT((1+D4154)^(1/12)-1,(#REF!*12)-A4154+1,-E4154)))</f>
        <v>#REF!</v>
      </c>
    </row>
    <row r="4155" customFormat="false" ht="14.25" hidden="false" customHeight="false" outlineLevel="0" collapsed="false">
      <c r="A4155" s="660" t="e">
        <f aca="false">IF(A4154="","",IF(A4154=#REF!*12,"",+A4154+1))</f>
        <v>#REF!</v>
      </c>
      <c r="B4155" s="661" t="e">
        <f aca="false">IF(A4155="","",+B4154)</f>
        <v>#REF!</v>
      </c>
      <c r="C4155" s="661" t="e">
        <f aca="false">IF(A4155="","",IF(#REF!+'Plano Prestação Mensal Proposta'!A4155&gt;120,0,ROUND(IF(B4155&gt;0.045,(0.045*0.5),(0.5)*B4155),7)))</f>
        <v>#REF!</v>
      </c>
      <c r="D4155" s="661" t="e">
        <f aca="false">IF(A4155="","",+B4155-C4155)</f>
        <v>#REF!</v>
      </c>
      <c r="E4155" s="662" t="e">
        <f aca="false">IF(A4155="","",IF(F4154="","",+E4154-F4154))</f>
        <v>#REF!</v>
      </c>
      <c r="F4155" s="662" t="e">
        <f aca="false">IF(A4155="","",IF(J4155="","",+J4155-H4155))</f>
        <v>#REF!</v>
      </c>
      <c r="G4155" s="662" t="e">
        <f aca="false">IF(A4155="","",IF(E4155="","",ROUND(+E4155*((1+B4155)^(1/12)-1),2)))</f>
        <v>#REF!</v>
      </c>
      <c r="H4155" s="662" t="e">
        <f aca="false">IF(A4155="","",IF(E4155="","",ROUND(+E4155*((1+D4155)^(1/12)-1),2)))</f>
        <v>#REF!</v>
      </c>
      <c r="I4155" s="662" t="e">
        <f aca="false">IF(A4155="","",+G4155-H4155)</f>
        <v>#REF!</v>
      </c>
      <c r="J4155" s="662" t="e">
        <f aca="false">IF(A4155="","",IF(#REF!="","",PMT((1+D4155)^(1/12)-1,(#REF!*12)-A4155+1,-E4155)))</f>
        <v>#REF!</v>
      </c>
    </row>
    <row r="4156" customFormat="false" ht="14.25" hidden="false" customHeight="false" outlineLevel="0" collapsed="false">
      <c r="A4156" s="660" t="e">
        <f aca="false">IF(A4155="","",IF(A4155=#REF!*12,"",+A4155+1))</f>
        <v>#REF!</v>
      </c>
      <c r="B4156" s="661" t="e">
        <f aca="false">IF(A4156="","",+B4155)</f>
        <v>#REF!</v>
      </c>
      <c r="C4156" s="661" t="e">
        <f aca="false">IF(A4156="","",IF(#REF!+'Plano Prestação Mensal Proposta'!A4156&gt;120,0,ROUND(IF(B4156&gt;0.045,(0.045*0.5),(0.5)*B4156),7)))</f>
        <v>#REF!</v>
      </c>
      <c r="D4156" s="661" t="e">
        <f aca="false">IF(A4156="","",+B4156-C4156)</f>
        <v>#REF!</v>
      </c>
      <c r="E4156" s="662" t="e">
        <f aca="false">IF(A4156="","",IF(F4155="","",+E4155-F4155))</f>
        <v>#REF!</v>
      </c>
      <c r="F4156" s="662" t="e">
        <f aca="false">IF(A4156="","",IF(J4156="","",+J4156-H4156))</f>
        <v>#REF!</v>
      </c>
      <c r="G4156" s="662" t="e">
        <f aca="false">IF(A4156="","",IF(E4156="","",ROUND(+E4156*((1+B4156)^(1/12)-1),2)))</f>
        <v>#REF!</v>
      </c>
      <c r="H4156" s="662" t="e">
        <f aca="false">IF(A4156="","",IF(E4156="","",ROUND(+E4156*((1+D4156)^(1/12)-1),2)))</f>
        <v>#REF!</v>
      </c>
      <c r="I4156" s="662" t="e">
        <f aca="false">IF(A4156="","",+G4156-H4156)</f>
        <v>#REF!</v>
      </c>
      <c r="J4156" s="662" t="e">
        <f aca="false">IF(A4156="","",IF(#REF!="","",PMT((1+D4156)^(1/12)-1,(#REF!*12)-A4156+1,-E4156)))</f>
        <v>#REF!</v>
      </c>
    </row>
    <row r="4157" customFormat="false" ht="14.25" hidden="false" customHeight="false" outlineLevel="0" collapsed="false">
      <c r="A4157" s="660" t="e">
        <f aca="false">IF(A4156="","",IF(A4156=#REF!*12,"",+A4156+1))</f>
        <v>#REF!</v>
      </c>
      <c r="B4157" s="661" t="e">
        <f aca="false">IF(A4157="","",+B4156)</f>
        <v>#REF!</v>
      </c>
      <c r="C4157" s="661" t="e">
        <f aca="false">IF(A4157="","",IF(#REF!+'Plano Prestação Mensal Proposta'!A4157&gt;120,0,ROUND(IF(B4157&gt;0.045,(0.045*0.5),(0.5)*B4157),7)))</f>
        <v>#REF!</v>
      </c>
      <c r="D4157" s="661" t="e">
        <f aca="false">IF(A4157="","",+B4157-C4157)</f>
        <v>#REF!</v>
      </c>
      <c r="E4157" s="662" t="e">
        <f aca="false">IF(A4157="","",IF(F4156="","",+E4156-F4156))</f>
        <v>#REF!</v>
      </c>
      <c r="F4157" s="662" t="e">
        <f aca="false">IF(A4157="","",IF(J4157="","",+J4157-H4157))</f>
        <v>#REF!</v>
      </c>
      <c r="G4157" s="662" t="e">
        <f aca="false">IF(A4157="","",IF(E4157="","",ROUND(+E4157*((1+B4157)^(1/12)-1),2)))</f>
        <v>#REF!</v>
      </c>
      <c r="H4157" s="662" t="e">
        <f aca="false">IF(A4157="","",IF(E4157="","",ROUND(+E4157*((1+D4157)^(1/12)-1),2)))</f>
        <v>#REF!</v>
      </c>
      <c r="I4157" s="662" t="e">
        <f aca="false">IF(A4157="","",+G4157-H4157)</f>
        <v>#REF!</v>
      </c>
      <c r="J4157" s="662" t="e">
        <f aca="false">IF(A4157="","",IF(#REF!="","",PMT((1+D4157)^(1/12)-1,(#REF!*12)-A4157+1,-E4157)))</f>
        <v>#REF!</v>
      </c>
    </row>
    <row r="4158" customFormat="false" ht="14.25" hidden="false" customHeight="false" outlineLevel="0" collapsed="false">
      <c r="A4158" s="660" t="e">
        <f aca="false">IF(A4157="","",IF(A4157=#REF!*12,"",+A4157+1))</f>
        <v>#REF!</v>
      </c>
      <c r="B4158" s="661" t="e">
        <f aca="false">IF(A4158="","",+B4157)</f>
        <v>#REF!</v>
      </c>
      <c r="C4158" s="661" t="e">
        <f aca="false">IF(A4158="","",IF(#REF!+'Plano Prestação Mensal Proposta'!A4158&gt;120,0,ROUND(IF(B4158&gt;0.045,(0.045*0.5),(0.5)*B4158),7)))</f>
        <v>#REF!</v>
      </c>
      <c r="D4158" s="661" t="e">
        <f aca="false">IF(A4158="","",+B4158-C4158)</f>
        <v>#REF!</v>
      </c>
      <c r="E4158" s="662" t="e">
        <f aca="false">IF(A4158="","",IF(F4157="","",+E4157-F4157))</f>
        <v>#REF!</v>
      </c>
      <c r="F4158" s="662" t="e">
        <f aca="false">IF(A4158="","",IF(J4158="","",+J4158-H4158))</f>
        <v>#REF!</v>
      </c>
      <c r="G4158" s="662" t="e">
        <f aca="false">IF(A4158="","",IF(E4158="","",ROUND(+E4158*((1+B4158)^(1/12)-1),2)))</f>
        <v>#REF!</v>
      </c>
      <c r="H4158" s="662" t="e">
        <f aca="false">IF(A4158="","",IF(E4158="","",ROUND(+E4158*((1+D4158)^(1/12)-1),2)))</f>
        <v>#REF!</v>
      </c>
      <c r="I4158" s="662" t="e">
        <f aca="false">IF(A4158="","",+G4158-H4158)</f>
        <v>#REF!</v>
      </c>
      <c r="J4158" s="662" t="e">
        <f aca="false">IF(A4158="","",IF(#REF!="","",PMT((1+D4158)^(1/12)-1,(#REF!*12)-A4158+1,-E4158)))</f>
        <v>#REF!</v>
      </c>
    </row>
    <row r="4159" customFormat="false" ht="14.25" hidden="false" customHeight="false" outlineLevel="0" collapsed="false">
      <c r="A4159" s="660" t="e">
        <f aca="false">IF(A4158="","",IF(A4158=#REF!*12,"",+A4158+1))</f>
        <v>#REF!</v>
      </c>
      <c r="B4159" s="661" t="e">
        <f aca="false">IF(A4159="","",+B4158)</f>
        <v>#REF!</v>
      </c>
      <c r="C4159" s="661" t="e">
        <f aca="false">IF(A4159="","",IF(#REF!+'Plano Prestação Mensal Proposta'!A4159&gt;120,0,ROUND(IF(B4159&gt;0.045,(0.045*0.5),(0.5)*B4159),7)))</f>
        <v>#REF!</v>
      </c>
      <c r="D4159" s="661" t="e">
        <f aca="false">IF(A4159="","",+B4159-C4159)</f>
        <v>#REF!</v>
      </c>
      <c r="E4159" s="662" t="e">
        <f aca="false">IF(A4159="","",IF(F4158="","",+E4158-F4158))</f>
        <v>#REF!</v>
      </c>
      <c r="F4159" s="662" t="e">
        <f aca="false">IF(A4159="","",IF(J4159="","",+J4159-H4159))</f>
        <v>#REF!</v>
      </c>
      <c r="G4159" s="662" t="e">
        <f aca="false">IF(A4159="","",IF(E4159="","",ROUND(+E4159*((1+B4159)^(1/12)-1),2)))</f>
        <v>#REF!</v>
      </c>
      <c r="H4159" s="662" t="e">
        <f aca="false">IF(A4159="","",IF(E4159="","",ROUND(+E4159*((1+D4159)^(1/12)-1),2)))</f>
        <v>#REF!</v>
      </c>
      <c r="I4159" s="662" t="e">
        <f aca="false">IF(A4159="","",+G4159-H4159)</f>
        <v>#REF!</v>
      </c>
      <c r="J4159" s="662" t="e">
        <f aca="false">IF(A4159="","",IF(#REF!="","",PMT((1+D4159)^(1/12)-1,(#REF!*12)-A4159+1,-E4159)))</f>
        <v>#REF!</v>
      </c>
    </row>
    <row r="4160" customFormat="false" ht="14.25" hidden="false" customHeight="false" outlineLevel="0" collapsed="false">
      <c r="A4160" s="660" t="e">
        <f aca="false">IF(A4159="","",IF(A4159=#REF!*12,"",+A4159+1))</f>
        <v>#REF!</v>
      </c>
      <c r="B4160" s="661" t="e">
        <f aca="false">IF(A4160="","",+B4159)</f>
        <v>#REF!</v>
      </c>
      <c r="C4160" s="661" t="e">
        <f aca="false">IF(A4160="","",IF(#REF!+'Plano Prestação Mensal Proposta'!A4160&gt;120,0,ROUND(IF(B4160&gt;0.045,(0.045*0.5),(0.5)*B4160),7)))</f>
        <v>#REF!</v>
      </c>
      <c r="D4160" s="661" t="e">
        <f aca="false">IF(A4160="","",+B4160-C4160)</f>
        <v>#REF!</v>
      </c>
      <c r="E4160" s="662" t="e">
        <f aca="false">IF(A4160="","",IF(F4159="","",+E4159-F4159))</f>
        <v>#REF!</v>
      </c>
      <c r="F4160" s="662" t="e">
        <f aca="false">IF(A4160="","",IF(J4160="","",+J4160-H4160))</f>
        <v>#REF!</v>
      </c>
      <c r="G4160" s="662" t="e">
        <f aca="false">IF(A4160="","",IF(E4160="","",ROUND(+E4160*((1+B4160)^(1/12)-1),2)))</f>
        <v>#REF!</v>
      </c>
      <c r="H4160" s="662" t="e">
        <f aca="false">IF(A4160="","",IF(E4160="","",ROUND(+E4160*((1+D4160)^(1/12)-1),2)))</f>
        <v>#REF!</v>
      </c>
      <c r="I4160" s="662" t="e">
        <f aca="false">IF(A4160="","",+G4160-H4160)</f>
        <v>#REF!</v>
      </c>
      <c r="J4160" s="662" t="e">
        <f aca="false">IF(A4160="","",IF(#REF!="","",PMT((1+D4160)^(1/12)-1,(#REF!*12)-A4160+1,-E4160)))</f>
        <v>#REF!</v>
      </c>
    </row>
    <row r="4161" customFormat="false" ht="14.25" hidden="false" customHeight="false" outlineLevel="0" collapsed="false">
      <c r="A4161" s="660" t="e">
        <f aca="false">IF(A4160="","",IF(A4160=#REF!*12,"",+A4160+1))</f>
        <v>#REF!</v>
      </c>
      <c r="B4161" s="661" t="e">
        <f aca="false">IF(A4161="","",+B4160)</f>
        <v>#REF!</v>
      </c>
      <c r="C4161" s="661" t="e">
        <f aca="false">IF(A4161="","",IF(#REF!+'Plano Prestação Mensal Proposta'!A4161&gt;120,0,ROUND(IF(B4161&gt;0.045,(0.045*0.5),(0.5)*B4161),7)))</f>
        <v>#REF!</v>
      </c>
      <c r="D4161" s="661" t="e">
        <f aca="false">IF(A4161="","",+B4161-C4161)</f>
        <v>#REF!</v>
      </c>
      <c r="E4161" s="662" t="e">
        <f aca="false">IF(A4161="","",IF(F4160="","",+E4160-F4160))</f>
        <v>#REF!</v>
      </c>
      <c r="F4161" s="662" t="e">
        <f aca="false">IF(A4161="","",IF(J4161="","",+J4161-H4161))</f>
        <v>#REF!</v>
      </c>
      <c r="G4161" s="662" t="e">
        <f aca="false">IF(A4161="","",IF(E4161="","",ROUND(+E4161*((1+B4161)^(1/12)-1),2)))</f>
        <v>#REF!</v>
      </c>
      <c r="H4161" s="662" t="e">
        <f aca="false">IF(A4161="","",IF(E4161="","",ROUND(+E4161*((1+D4161)^(1/12)-1),2)))</f>
        <v>#REF!</v>
      </c>
      <c r="I4161" s="662" t="e">
        <f aca="false">IF(A4161="","",+G4161-H4161)</f>
        <v>#REF!</v>
      </c>
      <c r="J4161" s="662" t="e">
        <f aca="false">IF(A4161="","",IF(#REF!="","",PMT((1+D4161)^(1/12)-1,(#REF!*12)-A4161+1,-E4161)))</f>
        <v>#REF!</v>
      </c>
    </row>
    <row r="4162" customFormat="false" ht="14.25" hidden="false" customHeight="false" outlineLevel="0" collapsed="false">
      <c r="A4162" s="660" t="e">
        <f aca="false">IF(A4161="","",IF(A4161=#REF!*12,"",+A4161+1))</f>
        <v>#REF!</v>
      </c>
      <c r="B4162" s="661" t="e">
        <f aca="false">IF(A4162="","",+B4161)</f>
        <v>#REF!</v>
      </c>
      <c r="C4162" s="661" t="e">
        <f aca="false">IF(A4162="","",IF(#REF!+'Plano Prestação Mensal Proposta'!A4162&gt;120,0,ROUND(IF(B4162&gt;0.045,(0.045*0.5),(0.5)*B4162),7)))</f>
        <v>#REF!</v>
      </c>
      <c r="D4162" s="661" t="e">
        <f aca="false">IF(A4162="","",+B4162-C4162)</f>
        <v>#REF!</v>
      </c>
      <c r="E4162" s="662" t="e">
        <f aca="false">IF(A4162="","",IF(F4161="","",+E4161-F4161))</f>
        <v>#REF!</v>
      </c>
      <c r="F4162" s="662" t="e">
        <f aca="false">IF(A4162="","",IF(J4162="","",+J4162-H4162))</f>
        <v>#REF!</v>
      </c>
      <c r="G4162" s="662" t="e">
        <f aca="false">IF(A4162="","",IF(E4162="","",ROUND(+E4162*((1+B4162)^(1/12)-1),2)))</f>
        <v>#REF!</v>
      </c>
      <c r="H4162" s="662" t="e">
        <f aca="false">IF(A4162="","",IF(E4162="","",ROUND(+E4162*((1+D4162)^(1/12)-1),2)))</f>
        <v>#REF!</v>
      </c>
      <c r="I4162" s="662" t="e">
        <f aca="false">IF(A4162="","",+G4162-H4162)</f>
        <v>#REF!</v>
      </c>
      <c r="J4162" s="662" t="e">
        <f aca="false">IF(A4162="","",IF(#REF!="","",PMT((1+D4162)^(1/12)-1,(#REF!*12)-A4162+1,-E4162)))</f>
        <v>#REF!</v>
      </c>
    </row>
    <row r="4163" customFormat="false" ht="14.25" hidden="false" customHeight="false" outlineLevel="0" collapsed="false">
      <c r="A4163" s="660" t="e">
        <f aca="false">IF(A4162="","",IF(A4162=#REF!*12,"",+A4162+1))</f>
        <v>#REF!</v>
      </c>
      <c r="B4163" s="661" t="e">
        <f aca="false">IF(A4163="","",+B4162)</f>
        <v>#REF!</v>
      </c>
      <c r="C4163" s="661" t="e">
        <f aca="false">IF(A4163="","",IF(#REF!+'Plano Prestação Mensal Proposta'!A4163&gt;120,0,ROUND(IF(B4163&gt;0.045,(0.045*0.5),(0.5)*B4163),7)))</f>
        <v>#REF!</v>
      </c>
      <c r="D4163" s="661" t="e">
        <f aca="false">IF(A4163="","",+B4163-C4163)</f>
        <v>#REF!</v>
      </c>
      <c r="E4163" s="662" t="e">
        <f aca="false">IF(A4163="","",IF(F4162="","",+E4162-F4162))</f>
        <v>#REF!</v>
      </c>
      <c r="F4163" s="662" t="e">
        <f aca="false">IF(A4163="","",IF(J4163="","",+J4163-H4163))</f>
        <v>#REF!</v>
      </c>
      <c r="G4163" s="662" t="e">
        <f aca="false">IF(A4163="","",IF(E4163="","",ROUND(+E4163*((1+B4163)^(1/12)-1),2)))</f>
        <v>#REF!</v>
      </c>
      <c r="H4163" s="662" t="e">
        <f aca="false">IF(A4163="","",IF(E4163="","",ROUND(+E4163*((1+D4163)^(1/12)-1),2)))</f>
        <v>#REF!</v>
      </c>
      <c r="I4163" s="662" t="e">
        <f aca="false">IF(A4163="","",+G4163-H4163)</f>
        <v>#REF!</v>
      </c>
      <c r="J4163" s="662" t="e">
        <f aca="false">IF(A4163="","",IF(#REF!="","",PMT((1+D4163)^(1/12)-1,(#REF!*12)-A4163+1,-E4163)))</f>
        <v>#REF!</v>
      </c>
    </row>
    <row r="4164" customFormat="false" ht="14.25" hidden="false" customHeight="false" outlineLevel="0" collapsed="false">
      <c r="A4164" s="660" t="e">
        <f aca="false">IF(A4163="","",IF(A4163=#REF!*12,"",+A4163+1))</f>
        <v>#REF!</v>
      </c>
      <c r="B4164" s="661" t="e">
        <f aca="false">IF(A4164="","",+B4163)</f>
        <v>#REF!</v>
      </c>
      <c r="C4164" s="661" t="e">
        <f aca="false">IF(A4164="","",IF(#REF!+'Plano Prestação Mensal Proposta'!A4164&gt;120,0,ROUND(IF(B4164&gt;0.045,(0.045*0.5),(0.5)*B4164),7)))</f>
        <v>#REF!</v>
      </c>
      <c r="D4164" s="661" t="e">
        <f aca="false">IF(A4164="","",+B4164-C4164)</f>
        <v>#REF!</v>
      </c>
      <c r="E4164" s="662" t="e">
        <f aca="false">IF(A4164="","",IF(F4163="","",+E4163-F4163))</f>
        <v>#REF!</v>
      </c>
      <c r="F4164" s="662" t="e">
        <f aca="false">IF(A4164="","",IF(J4164="","",+J4164-H4164))</f>
        <v>#REF!</v>
      </c>
      <c r="G4164" s="662" t="e">
        <f aca="false">IF(A4164="","",IF(E4164="","",ROUND(+E4164*((1+B4164)^(1/12)-1),2)))</f>
        <v>#REF!</v>
      </c>
      <c r="H4164" s="662" t="e">
        <f aca="false">IF(A4164="","",IF(E4164="","",ROUND(+E4164*((1+D4164)^(1/12)-1),2)))</f>
        <v>#REF!</v>
      </c>
      <c r="I4164" s="662" t="e">
        <f aca="false">IF(A4164="","",+G4164-H4164)</f>
        <v>#REF!</v>
      </c>
      <c r="J4164" s="662" t="e">
        <f aca="false">IF(A4164="","",IF(#REF!="","",PMT((1+D4164)^(1/12)-1,(#REF!*12)-A4164+1,-E4164)))</f>
        <v>#REF!</v>
      </c>
    </row>
    <row r="4165" customFormat="false" ht="14.25" hidden="false" customHeight="false" outlineLevel="0" collapsed="false">
      <c r="A4165" s="660" t="e">
        <f aca="false">IF(A4164="","",IF(A4164=#REF!*12,"",+A4164+1))</f>
        <v>#REF!</v>
      </c>
      <c r="B4165" s="661" t="e">
        <f aca="false">IF(A4165="","",+B4164)</f>
        <v>#REF!</v>
      </c>
      <c r="C4165" s="661" t="e">
        <f aca="false">IF(A4165="","",IF(#REF!+'Plano Prestação Mensal Proposta'!A4165&gt;120,0,ROUND(IF(B4165&gt;0.045,(0.045*0.5),(0.5)*B4165),7)))</f>
        <v>#REF!</v>
      </c>
      <c r="D4165" s="661" t="e">
        <f aca="false">IF(A4165="","",+B4165-C4165)</f>
        <v>#REF!</v>
      </c>
      <c r="E4165" s="662" t="e">
        <f aca="false">IF(A4165="","",IF(F4164="","",+E4164-F4164))</f>
        <v>#REF!</v>
      </c>
      <c r="F4165" s="662" t="e">
        <f aca="false">IF(A4165="","",IF(J4165="","",+J4165-H4165))</f>
        <v>#REF!</v>
      </c>
      <c r="G4165" s="662" t="e">
        <f aca="false">IF(A4165="","",IF(E4165="","",ROUND(+E4165*((1+B4165)^(1/12)-1),2)))</f>
        <v>#REF!</v>
      </c>
      <c r="H4165" s="662" t="e">
        <f aca="false">IF(A4165="","",IF(E4165="","",ROUND(+E4165*((1+D4165)^(1/12)-1),2)))</f>
        <v>#REF!</v>
      </c>
      <c r="I4165" s="662" t="e">
        <f aca="false">IF(A4165="","",+G4165-H4165)</f>
        <v>#REF!</v>
      </c>
      <c r="J4165" s="662" t="e">
        <f aca="false">IF(A4165="","",IF(#REF!="","",PMT((1+D4165)^(1/12)-1,(#REF!*12)-A4165+1,-E4165)))</f>
        <v>#REF!</v>
      </c>
    </row>
    <row r="4166" customFormat="false" ht="14.25" hidden="false" customHeight="false" outlineLevel="0" collapsed="false">
      <c r="A4166" s="660" t="e">
        <f aca="false">IF(A4165="","",IF(A4165=#REF!*12,"",+A4165+1))</f>
        <v>#REF!</v>
      </c>
      <c r="B4166" s="661" t="e">
        <f aca="false">IF(A4166="","",+B4165)</f>
        <v>#REF!</v>
      </c>
      <c r="C4166" s="661" t="e">
        <f aca="false">IF(A4166="","",IF(#REF!+'Plano Prestação Mensal Proposta'!A4166&gt;120,0,ROUND(IF(B4166&gt;0.045,(0.045*0.5),(0.5)*B4166),7)))</f>
        <v>#REF!</v>
      </c>
      <c r="D4166" s="661" t="e">
        <f aca="false">IF(A4166="","",+B4166-C4166)</f>
        <v>#REF!</v>
      </c>
      <c r="E4166" s="662" t="e">
        <f aca="false">IF(A4166="","",IF(F4165="","",+E4165-F4165))</f>
        <v>#REF!</v>
      </c>
      <c r="F4166" s="662" t="e">
        <f aca="false">IF(A4166="","",IF(J4166="","",+J4166-H4166))</f>
        <v>#REF!</v>
      </c>
      <c r="G4166" s="662" t="e">
        <f aca="false">IF(A4166="","",IF(E4166="","",ROUND(+E4166*((1+B4166)^(1/12)-1),2)))</f>
        <v>#REF!</v>
      </c>
      <c r="H4166" s="662" t="e">
        <f aca="false">IF(A4166="","",IF(E4166="","",ROUND(+E4166*((1+D4166)^(1/12)-1),2)))</f>
        <v>#REF!</v>
      </c>
      <c r="I4166" s="662" t="e">
        <f aca="false">IF(A4166="","",+G4166-H4166)</f>
        <v>#REF!</v>
      </c>
      <c r="J4166" s="662" t="e">
        <f aca="false">IF(A4166="","",IF(#REF!="","",PMT((1+D4166)^(1/12)-1,(#REF!*12)-A4166+1,-E4166)))</f>
        <v>#REF!</v>
      </c>
    </row>
    <row r="4167" customFormat="false" ht="14.25" hidden="false" customHeight="false" outlineLevel="0" collapsed="false">
      <c r="A4167" s="660" t="e">
        <f aca="false">IF(A4166="","",IF(A4166=#REF!*12,"",+A4166+1))</f>
        <v>#REF!</v>
      </c>
      <c r="B4167" s="661" t="e">
        <f aca="false">IF(A4167="","",+B4166)</f>
        <v>#REF!</v>
      </c>
      <c r="C4167" s="661" t="e">
        <f aca="false">IF(A4167="","",IF(#REF!+'Plano Prestação Mensal Proposta'!A4167&gt;120,0,ROUND(IF(B4167&gt;0.045,(0.045*0.5),(0.5)*B4167),7)))</f>
        <v>#REF!</v>
      </c>
      <c r="D4167" s="661" t="e">
        <f aca="false">IF(A4167="","",+B4167-C4167)</f>
        <v>#REF!</v>
      </c>
      <c r="E4167" s="662" t="e">
        <f aca="false">IF(A4167="","",IF(F4166="","",+E4166-F4166))</f>
        <v>#REF!</v>
      </c>
      <c r="F4167" s="662" t="e">
        <f aca="false">IF(A4167="","",IF(J4167="","",+J4167-H4167))</f>
        <v>#REF!</v>
      </c>
      <c r="G4167" s="662" t="e">
        <f aca="false">IF(A4167="","",IF(E4167="","",ROUND(+E4167*((1+B4167)^(1/12)-1),2)))</f>
        <v>#REF!</v>
      </c>
      <c r="H4167" s="662" t="e">
        <f aca="false">IF(A4167="","",IF(E4167="","",ROUND(+E4167*((1+D4167)^(1/12)-1),2)))</f>
        <v>#REF!</v>
      </c>
      <c r="I4167" s="662" t="e">
        <f aca="false">IF(A4167="","",+G4167-H4167)</f>
        <v>#REF!</v>
      </c>
      <c r="J4167" s="662" t="e">
        <f aca="false">IF(A4167="","",IF(#REF!="","",PMT((1+D4167)^(1/12)-1,(#REF!*12)-A4167+1,-E4167)))</f>
        <v>#REF!</v>
      </c>
    </row>
    <row r="4168" customFormat="false" ht="14.25" hidden="false" customHeight="false" outlineLevel="0" collapsed="false">
      <c r="A4168" s="660" t="e">
        <f aca="false">IF(A4167="","",IF(A4167=#REF!*12,"",+A4167+1))</f>
        <v>#REF!</v>
      </c>
      <c r="B4168" s="661" t="e">
        <f aca="false">IF(A4168="","",+B4167)</f>
        <v>#REF!</v>
      </c>
      <c r="C4168" s="661" t="e">
        <f aca="false">IF(A4168="","",IF(#REF!+'Plano Prestação Mensal Proposta'!A4168&gt;120,0,ROUND(IF(B4168&gt;0.045,(0.045*0.5),(0.5)*B4168),7)))</f>
        <v>#REF!</v>
      </c>
      <c r="D4168" s="661" t="e">
        <f aca="false">IF(A4168="","",+B4168-C4168)</f>
        <v>#REF!</v>
      </c>
      <c r="E4168" s="662" t="e">
        <f aca="false">IF(A4168="","",IF(F4167="","",+E4167-F4167))</f>
        <v>#REF!</v>
      </c>
      <c r="F4168" s="662" t="e">
        <f aca="false">IF(A4168="","",IF(J4168="","",+J4168-H4168))</f>
        <v>#REF!</v>
      </c>
      <c r="G4168" s="662" t="e">
        <f aca="false">IF(A4168="","",IF(E4168="","",ROUND(+E4168*((1+B4168)^(1/12)-1),2)))</f>
        <v>#REF!</v>
      </c>
      <c r="H4168" s="662" t="e">
        <f aca="false">IF(A4168="","",IF(E4168="","",ROUND(+E4168*((1+D4168)^(1/12)-1),2)))</f>
        <v>#REF!</v>
      </c>
      <c r="I4168" s="662" t="e">
        <f aca="false">IF(A4168="","",+G4168-H4168)</f>
        <v>#REF!</v>
      </c>
      <c r="J4168" s="662" t="e">
        <f aca="false">IF(A4168="","",IF(#REF!="","",PMT((1+D4168)^(1/12)-1,(#REF!*12)-A4168+1,-E4168)))</f>
        <v>#REF!</v>
      </c>
    </row>
    <row r="4169" customFormat="false" ht="14.25" hidden="false" customHeight="false" outlineLevel="0" collapsed="false">
      <c r="A4169" s="660" t="e">
        <f aca="false">IF(A4168="","",IF(A4168=#REF!*12,"",+A4168+1))</f>
        <v>#REF!</v>
      </c>
      <c r="B4169" s="661" t="e">
        <f aca="false">IF(A4169="","",+B4168)</f>
        <v>#REF!</v>
      </c>
      <c r="C4169" s="661" t="e">
        <f aca="false">IF(A4169="","",IF(#REF!+'Plano Prestação Mensal Proposta'!A4169&gt;120,0,ROUND(IF(B4169&gt;0.045,(0.045*0.5),(0.5)*B4169),7)))</f>
        <v>#REF!</v>
      </c>
      <c r="D4169" s="661" t="e">
        <f aca="false">IF(A4169="","",+B4169-C4169)</f>
        <v>#REF!</v>
      </c>
      <c r="E4169" s="662" t="e">
        <f aca="false">IF(A4169="","",IF(F4168="","",+E4168-F4168))</f>
        <v>#REF!</v>
      </c>
      <c r="F4169" s="662" t="e">
        <f aca="false">IF(A4169="","",IF(J4169="","",+J4169-H4169))</f>
        <v>#REF!</v>
      </c>
      <c r="G4169" s="662" t="e">
        <f aca="false">IF(A4169="","",IF(E4169="","",ROUND(+E4169*((1+B4169)^(1/12)-1),2)))</f>
        <v>#REF!</v>
      </c>
      <c r="H4169" s="662" t="e">
        <f aca="false">IF(A4169="","",IF(E4169="","",ROUND(+E4169*((1+D4169)^(1/12)-1),2)))</f>
        <v>#REF!</v>
      </c>
      <c r="I4169" s="662" t="e">
        <f aca="false">IF(A4169="","",+G4169-H4169)</f>
        <v>#REF!</v>
      </c>
      <c r="J4169" s="662" t="e">
        <f aca="false">IF(A4169="","",IF(#REF!="","",PMT((1+D4169)^(1/12)-1,(#REF!*12)-A4169+1,-E4169)))</f>
        <v>#REF!</v>
      </c>
    </row>
    <row r="4170" customFormat="false" ht="14.25" hidden="false" customHeight="false" outlineLevel="0" collapsed="false">
      <c r="A4170" s="660" t="e">
        <f aca="false">IF(A4169="","",IF(A4169=#REF!*12,"",+A4169+1))</f>
        <v>#REF!</v>
      </c>
      <c r="B4170" s="661" t="e">
        <f aca="false">IF(A4170="","",+B4169)</f>
        <v>#REF!</v>
      </c>
      <c r="C4170" s="661" t="e">
        <f aca="false">IF(A4170="","",IF(#REF!+'Plano Prestação Mensal Proposta'!A4170&gt;120,0,ROUND(IF(B4170&gt;0.045,(0.045*0.5),(0.5)*B4170),7)))</f>
        <v>#REF!</v>
      </c>
      <c r="D4170" s="661" t="e">
        <f aca="false">IF(A4170="","",+B4170-C4170)</f>
        <v>#REF!</v>
      </c>
      <c r="E4170" s="662" t="e">
        <f aca="false">IF(A4170="","",IF(F4169="","",+E4169-F4169))</f>
        <v>#REF!</v>
      </c>
      <c r="F4170" s="662" t="e">
        <f aca="false">IF(A4170="","",IF(J4170="","",+J4170-H4170))</f>
        <v>#REF!</v>
      </c>
      <c r="G4170" s="662" t="e">
        <f aca="false">IF(A4170="","",IF(E4170="","",ROUND(+E4170*((1+B4170)^(1/12)-1),2)))</f>
        <v>#REF!</v>
      </c>
      <c r="H4170" s="662" t="e">
        <f aca="false">IF(A4170="","",IF(E4170="","",ROUND(+E4170*((1+D4170)^(1/12)-1),2)))</f>
        <v>#REF!</v>
      </c>
      <c r="I4170" s="662" t="e">
        <f aca="false">IF(A4170="","",+G4170-H4170)</f>
        <v>#REF!</v>
      </c>
      <c r="J4170" s="662" t="e">
        <f aca="false">IF(A4170="","",IF(#REF!="","",PMT((1+D4170)^(1/12)-1,(#REF!*12)-A4170+1,-E4170)))</f>
        <v>#REF!</v>
      </c>
    </row>
    <row r="4171" customFormat="false" ht="14.25" hidden="false" customHeight="false" outlineLevel="0" collapsed="false">
      <c r="A4171" s="660" t="e">
        <f aca="false">IF(A4170="","",IF(A4170=#REF!*12,"",+A4170+1))</f>
        <v>#REF!</v>
      </c>
      <c r="B4171" s="661" t="e">
        <f aca="false">IF(A4171="","",+B4170)</f>
        <v>#REF!</v>
      </c>
      <c r="C4171" s="661" t="e">
        <f aca="false">IF(A4171="","",IF(#REF!+'Plano Prestação Mensal Proposta'!A4171&gt;120,0,ROUND(IF(B4171&gt;0.045,(0.045*0.5),(0.5)*B4171),7)))</f>
        <v>#REF!</v>
      </c>
      <c r="D4171" s="661" t="e">
        <f aca="false">IF(A4171="","",+B4171-C4171)</f>
        <v>#REF!</v>
      </c>
      <c r="E4171" s="662" t="e">
        <f aca="false">IF(A4171="","",IF(F4170="","",+E4170-F4170))</f>
        <v>#REF!</v>
      </c>
      <c r="F4171" s="662" t="e">
        <f aca="false">IF(A4171="","",IF(J4171="","",+J4171-H4171))</f>
        <v>#REF!</v>
      </c>
      <c r="G4171" s="662" t="e">
        <f aca="false">IF(A4171="","",IF(E4171="","",ROUND(+E4171*((1+B4171)^(1/12)-1),2)))</f>
        <v>#REF!</v>
      </c>
      <c r="H4171" s="662" t="e">
        <f aca="false">IF(A4171="","",IF(E4171="","",ROUND(+E4171*((1+D4171)^(1/12)-1),2)))</f>
        <v>#REF!</v>
      </c>
      <c r="I4171" s="662" t="e">
        <f aca="false">IF(A4171="","",+G4171-H4171)</f>
        <v>#REF!</v>
      </c>
      <c r="J4171" s="662" t="e">
        <f aca="false">IF(A4171="","",IF(#REF!="","",PMT((1+D4171)^(1/12)-1,(#REF!*12)-A4171+1,-E4171)))</f>
        <v>#REF!</v>
      </c>
    </row>
    <row r="4172" customFormat="false" ht="14.25" hidden="false" customHeight="false" outlineLevel="0" collapsed="false">
      <c r="A4172" s="660" t="e">
        <f aca="false">IF(A4171="","",IF(A4171=#REF!*12,"",+A4171+1))</f>
        <v>#REF!</v>
      </c>
      <c r="B4172" s="661" t="e">
        <f aca="false">IF(A4172="","",+B4171)</f>
        <v>#REF!</v>
      </c>
      <c r="C4172" s="661" t="e">
        <f aca="false">IF(A4172="","",IF(#REF!+'Plano Prestação Mensal Proposta'!A4172&gt;120,0,ROUND(IF(B4172&gt;0.045,(0.045*0.5),(0.5)*B4172),7)))</f>
        <v>#REF!</v>
      </c>
      <c r="D4172" s="661" t="e">
        <f aca="false">IF(A4172="","",+B4172-C4172)</f>
        <v>#REF!</v>
      </c>
      <c r="E4172" s="662" t="e">
        <f aca="false">IF(A4172="","",IF(F4171="","",+E4171-F4171))</f>
        <v>#REF!</v>
      </c>
      <c r="F4172" s="662" t="e">
        <f aca="false">IF(A4172="","",IF(J4172="","",+J4172-H4172))</f>
        <v>#REF!</v>
      </c>
      <c r="G4172" s="662" t="e">
        <f aca="false">IF(A4172="","",IF(E4172="","",ROUND(+E4172*((1+B4172)^(1/12)-1),2)))</f>
        <v>#REF!</v>
      </c>
      <c r="H4172" s="662" t="e">
        <f aca="false">IF(A4172="","",IF(E4172="","",ROUND(+E4172*((1+D4172)^(1/12)-1),2)))</f>
        <v>#REF!</v>
      </c>
      <c r="I4172" s="662" t="e">
        <f aca="false">IF(A4172="","",+G4172-H4172)</f>
        <v>#REF!</v>
      </c>
      <c r="J4172" s="662" t="e">
        <f aca="false">IF(A4172="","",IF(#REF!="","",PMT((1+D4172)^(1/12)-1,(#REF!*12)-A4172+1,-E4172)))</f>
        <v>#REF!</v>
      </c>
    </row>
    <row r="4173" customFormat="false" ht="14.25" hidden="false" customHeight="false" outlineLevel="0" collapsed="false">
      <c r="A4173" s="660" t="e">
        <f aca="false">IF(A4172="","",IF(A4172=#REF!*12,"",+A4172+1))</f>
        <v>#REF!</v>
      </c>
      <c r="B4173" s="661" t="e">
        <f aca="false">IF(A4173="","",+B4172)</f>
        <v>#REF!</v>
      </c>
      <c r="C4173" s="661" t="e">
        <f aca="false">IF(A4173="","",IF(#REF!+'Plano Prestação Mensal Proposta'!A4173&gt;120,0,ROUND(IF(B4173&gt;0.045,(0.045*0.5),(0.5)*B4173),7)))</f>
        <v>#REF!</v>
      </c>
      <c r="D4173" s="661" t="e">
        <f aca="false">IF(A4173="","",+B4173-C4173)</f>
        <v>#REF!</v>
      </c>
      <c r="E4173" s="662" t="e">
        <f aca="false">IF(A4173="","",IF(F4172="","",+E4172-F4172))</f>
        <v>#REF!</v>
      </c>
      <c r="F4173" s="662" t="e">
        <f aca="false">IF(A4173="","",IF(J4173="","",+J4173-H4173))</f>
        <v>#REF!</v>
      </c>
      <c r="G4173" s="662" t="e">
        <f aca="false">IF(A4173="","",IF(E4173="","",ROUND(+E4173*((1+B4173)^(1/12)-1),2)))</f>
        <v>#REF!</v>
      </c>
      <c r="H4173" s="662" t="e">
        <f aca="false">IF(A4173="","",IF(E4173="","",ROUND(+E4173*((1+D4173)^(1/12)-1),2)))</f>
        <v>#REF!</v>
      </c>
      <c r="I4173" s="662" t="e">
        <f aca="false">IF(A4173="","",+G4173-H4173)</f>
        <v>#REF!</v>
      </c>
      <c r="J4173" s="662" t="e">
        <f aca="false">IF(A4173="","",IF(#REF!="","",PMT((1+D4173)^(1/12)-1,(#REF!*12)-A4173+1,-E4173)))</f>
        <v>#REF!</v>
      </c>
    </row>
    <row r="4174" customFormat="false" ht="14.25" hidden="false" customHeight="false" outlineLevel="0" collapsed="false">
      <c r="A4174" s="660" t="e">
        <f aca="false">IF(A4173="","",IF(A4173=#REF!*12,"",+A4173+1))</f>
        <v>#REF!</v>
      </c>
      <c r="B4174" s="661" t="e">
        <f aca="false">IF(A4174="","",+B4173)</f>
        <v>#REF!</v>
      </c>
      <c r="C4174" s="661" t="e">
        <f aca="false">IF(A4174="","",IF(#REF!+'Plano Prestação Mensal Proposta'!A4174&gt;120,0,ROUND(IF(B4174&gt;0.045,(0.045*0.5),(0.5)*B4174),7)))</f>
        <v>#REF!</v>
      </c>
      <c r="D4174" s="661" t="e">
        <f aca="false">IF(A4174="","",+B4174-C4174)</f>
        <v>#REF!</v>
      </c>
      <c r="E4174" s="662" t="e">
        <f aca="false">IF(A4174="","",IF(F4173="","",+E4173-F4173))</f>
        <v>#REF!</v>
      </c>
      <c r="F4174" s="662" t="e">
        <f aca="false">IF(A4174="","",IF(J4174="","",+J4174-H4174))</f>
        <v>#REF!</v>
      </c>
      <c r="G4174" s="662" t="e">
        <f aca="false">IF(A4174="","",IF(E4174="","",ROUND(+E4174*((1+B4174)^(1/12)-1),2)))</f>
        <v>#REF!</v>
      </c>
      <c r="H4174" s="662" t="e">
        <f aca="false">IF(A4174="","",IF(E4174="","",ROUND(+E4174*((1+D4174)^(1/12)-1),2)))</f>
        <v>#REF!</v>
      </c>
      <c r="I4174" s="662" t="e">
        <f aca="false">IF(A4174="","",+G4174-H4174)</f>
        <v>#REF!</v>
      </c>
      <c r="J4174" s="662" t="e">
        <f aca="false">IF(A4174="","",IF(#REF!="","",PMT((1+D4174)^(1/12)-1,(#REF!*12)-A4174+1,-E4174)))</f>
        <v>#REF!</v>
      </c>
    </row>
    <row r="4175" customFormat="false" ht="14.25" hidden="false" customHeight="false" outlineLevel="0" collapsed="false">
      <c r="A4175" s="660" t="e">
        <f aca="false">IF(A4174="","",IF(A4174=#REF!*12,"",+A4174+1))</f>
        <v>#REF!</v>
      </c>
      <c r="B4175" s="661" t="e">
        <f aca="false">IF(A4175="","",+B4174)</f>
        <v>#REF!</v>
      </c>
      <c r="C4175" s="661" t="e">
        <f aca="false">IF(A4175="","",IF(#REF!+'Plano Prestação Mensal Proposta'!A4175&gt;120,0,ROUND(IF(B4175&gt;0.045,(0.045*0.5),(0.5)*B4175),7)))</f>
        <v>#REF!</v>
      </c>
      <c r="D4175" s="661" t="e">
        <f aca="false">IF(A4175="","",+B4175-C4175)</f>
        <v>#REF!</v>
      </c>
      <c r="E4175" s="662" t="e">
        <f aca="false">IF(A4175="","",IF(F4174="","",+E4174-F4174))</f>
        <v>#REF!</v>
      </c>
      <c r="F4175" s="662" t="e">
        <f aca="false">IF(A4175="","",IF(J4175="","",+J4175-H4175))</f>
        <v>#REF!</v>
      </c>
      <c r="G4175" s="662" t="e">
        <f aca="false">IF(A4175="","",IF(E4175="","",ROUND(+E4175*((1+B4175)^(1/12)-1),2)))</f>
        <v>#REF!</v>
      </c>
      <c r="H4175" s="662" t="e">
        <f aca="false">IF(A4175="","",IF(E4175="","",ROUND(+E4175*((1+D4175)^(1/12)-1),2)))</f>
        <v>#REF!</v>
      </c>
      <c r="I4175" s="662" t="e">
        <f aca="false">IF(A4175="","",+G4175-H4175)</f>
        <v>#REF!</v>
      </c>
      <c r="J4175" s="662" t="e">
        <f aca="false">IF(A4175="","",IF(#REF!="","",PMT((1+D4175)^(1/12)-1,(#REF!*12)-A4175+1,-E4175)))</f>
        <v>#REF!</v>
      </c>
    </row>
    <row r="4176" customFormat="false" ht="14.25" hidden="false" customHeight="false" outlineLevel="0" collapsed="false">
      <c r="A4176" s="660" t="e">
        <f aca="false">IF(A4175="","",IF(A4175=#REF!*12,"",+A4175+1))</f>
        <v>#REF!</v>
      </c>
      <c r="B4176" s="661" t="e">
        <f aca="false">IF(A4176="","",+B4175)</f>
        <v>#REF!</v>
      </c>
      <c r="C4176" s="661" t="e">
        <f aca="false">IF(A4176="","",IF(#REF!+'Plano Prestação Mensal Proposta'!A4176&gt;120,0,ROUND(IF(B4176&gt;0.045,(0.045*0.5),(0.5)*B4176),7)))</f>
        <v>#REF!</v>
      </c>
      <c r="D4176" s="661" t="e">
        <f aca="false">IF(A4176="","",+B4176-C4176)</f>
        <v>#REF!</v>
      </c>
      <c r="E4176" s="662" t="e">
        <f aca="false">IF(A4176="","",IF(F4175="","",+E4175-F4175))</f>
        <v>#REF!</v>
      </c>
      <c r="F4176" s="662" t="e">
        <f aca="false">IF(A4176="","",IF(J4176="","",+J4176-H4176))</f>
        <v>#REF!</v>
      </c>
      <c r="G4176" s="662" t="e">
        <f aca="false">IF(A4176="","",IF(E4176="","",ROUND(+E4176*((1+B4176)^(1/12)-1),2)))</f>
        <v>#REF!</v>
      </c>
      <c r="H4176" s="662" t="e">
        <f aca="false">IF(A4176="","",IF(E4176="","",ROUND(+E4176*((1+D4176)^(1/12)-1),2)))</f>
        <v>#REF!</v>
      </c>
      <c r="I4176" s="662" t="e">
        <f aca="false">IF(A4176="","",+G4176-H4176)</f>
        <v>#REF!</v>
      </c>
      <c r="J4176" s="662" t="e">
        <f aca="false">IF(A4176="","",IF(#REF!="","",PMT((1+D4176)^(1/12)-1,(#REF!*12)-A4176+1,-E4176)))</f>
        <v>#REF!</v>
      </c>
    </row>
    <row r="4177" customFormat="false" ht="14.25" hidden="false" customHeight="false" outlineLevel="0" collapsed="false">
      <c r="A4177" s="660" t="e">
        <f aca="false">IF(A4176="","",IF(A4176=#REF!*12,"",+A4176+1))</f>
        <v>#REF!</v>
      </c>
      <c r="B4177" s="661" t="e">
        <f aca="false">IF(A4177="","",+B4176)</f>
        <v>#REF!</v>
      </c>
      <c r="C4177" s="661" t="e">
        <f aca="false">IF(A4177="","",IF(#REF!+'Plano Prestação Mensal Proposta'!A4177&gt;120,0,ROUND(IF(B4177&gt;0.045,(0.045*0.5),(0.5)*B4177),7)))</f>
        <v>#REF!</v>
      </c>
      <c r="D4177" s="661" t="e">
        <f aca="false">IF(A4177="","",+B4177-C4177)</f>
        <v>#REF!</v>
      </c>
      <c r="E4177" s="662" t="e">
        <f aca="false">IF(A4177="","",IF(F4176="","",+E4176-F4176))</f>
        <v>#REF!</v>
      </c>
      <c r="F4177" s="662" t="e">
        <f aca="false">IF(A4177="","",IF(J4177="","",+J4177-H4177))</f>
        <v>#REF!</v>
      </c>
      <c r="G4177" s="662" t="e">
        <f aca="false">IF(A4177="","",IF(E4177="","",ROUND(+E4177*((1+B4177)^(1/12)-1),2)))</f>
        <v>#REF!</v>
      </c>
      <c r="H4177" s="662" t="e">
        <f aca="false">IF(A4177="","",IF(E4177="","",ROUND(+E4177*((1+D4177)^(1/12)-1),2)))</f>
        <v>#REF!</v>
      </c>
      <c r="I4177" s="662" t="e">
        <f aca="false">IF(A4177="","",+G4177-H4177)</f>
        <v>#REF!</v>
      </c>
      <c r="J4177" s="662" t="e">
        <f aca="false">IF(A4177="","",IF(#REF!="","",PMT((1+D4177)^(1/12)-1,(#REF!*12)-A4177+1,-E4177)))</f>
        <v>#REF!</v>
      </c>
    </row>
    <row r="4178" customFormat="false" ht="14.25" hidden="false" customHeight="false" outlineLevel="0" collapsed="false">
      <c r="A4178" s="660" t="e">
        <f aca="false">IF(A4177="","",IF(A4177=#REF!*12,"",+A4177+1))</f>
        <v>#REF!</v>
      </c>
      <c r="B4178" s="661" t="e">
        <f aca="false">IF(A4178="","",+B4177)</f>
        <v>#REF!</v>
      </c>
      <c r="C4178" s="661" t="e">
        <f aca="false">IF(A4178="","",IF(#REF!+'Plano Prestação Mensal Proposta'!A4178&gt;120,0,ROUND(IF(B4178&gt;0.045,(0.045*0.5),(0.5)*B4178),7)))</f>
        <v>#REF!</v>
      </c>
      <c r="D4178" s="661" t="e">
        <f aca="false">IF(A4178="","",+B4178-C4178)</f>
        <v>#REF!</v>
      </c>
      <c r="E4178" s="662" t="e">
        <f aca="false">IF(A4178="","",IF(F4177="","",+E4177-F4177))</f>
        <v>#REF!</v>
      </c>
      <c r="F4178" s="662" t="e">
        <f aca="false">IF(A4178="","",IF(J4178="","",+J4178-H4178))</f>
        <v>#REF!</v>
      </c>
      <c r="G4178" s="662" t="e">
        <f aca="false">IF(A4178="","",IF(E4178="","",ROUND(+E4178*((1+B4178)^(1/12)-1),2)))</f>
        <v>#REF!</v>
      </c>
      <c r="H4178" s="662" t="e">
        <f aca="false">IF(A4178="","",IF(E4178="","",ROUND(+E4178*((1+D4178)^(1/12)-1),2)))</f>
        <v>#REF!</v>
      </c>
      <c r="I4178" s="662" t="e">
        <f aca="false">IF(A4178="","",+G4178-H4178)</f>
        <v>#REF!</v>
      </c>
      <c r="J4178" s="662" t="e">
        <f aca="false">IF(A4178="","",IF(#REF!="","",PMT((1+D4178)^(1/12)-1,(#REF!*12)-A4178+1,-E4178)))</f>
        <v>#REF!</v>
      </c>
    </row>
    <row r="4179" customFormat="false" ht="14.25" hidden="false" customHeight="false" outlineLevel="0" collapsed="false">
      <c r="A4179" s="660" t="e">
        <f aca="false">IF(A4178="","",IF(A4178=#REF!*12,"",+A4178+1))</f>
        <v>#REF!</v>
      </c>
      <c r="B4179" s="661" t="e">
        <f aca="false">IF(A4179="","",+B4178)</f>
        <v>#REF!</v>
      </c>
      <c r="C4179" s="661" t="e">
        <f aca="false">IF(A4179="","",IF(#REF!+'Plano Prestação Mensal Proposta'!A4179&gt;120,0,ROUND(IF(B4179&gt;0.045,(0.045*0.5),(0.5)*B4179),7)))</f>
        <v>#REF!</v>
      </c>
      <c r="D4179" s="661" t="e">
        <f aca="false">IF(A4179="","",+B4179-C4179)</f>
        <v>#REF!</v>
      </c>
      <c r="E4179" s="662" t="e">
        <f aca="false">IF(A4179="","",IF(F4178="","",+E4178-F4178))</f>
        <v>#REF!</v>
      </c>
      <c r="F4179" s="662" t="e">
        <f aca="false">IF(A4179="","",IF(J4179="","",+J4179-H4179))</f>
        <v>#REF!</v>
      </c>
      <c r="G4179" s="662" t="e">
        <f aca="false">IF(A4179="","",IF(E4179="","",ROUND(+E4179*((1+B4179)^(1/12)-1),2)))</f>
        <v>#REF!</v>
      </c>
      <c r="H4179" s="662" t="e">
        <f aca="false">IF(A4179="","",IF(E4179="","",ROUND(+E4179*((1+D4179)^(1/12)-1),2)))</f>
        <v>#REF!</v>
      </c>
      <c r="I4179" s="662" t="e">
        <f aca="false">IF(A4179="","",+G4179-H4179)</f>
        <v>#REF!</v>
      </c>
      <c r="J4179" s="662" t="e">
        <f aca="false">IF(A4179="","",IF(#REF!="","",PMT((1+D4179)^(1/12)-1,(#REF!*12)-A4179+1,-E4179)))</f>
        <v>#REF!</v>
      </c>
    </row>
    <row r="4180" customFormat="false" ht="14.25" hidden="false" customHeight="false" outlineLevel="0" collapsed="false">
      <c r="A4180" s="660" t="e">
        <f aca="false">IF(A4179="","",IF(A4179=#REF!*12,"",+A4179+1))</f>
        <v>#REF!</v>
      </c>
      <c r="B4180" s="661" t="e">
        <f aca="false">IF(A4180="","",+B4179)</f>
        <v>#REF!</v>
      </c>
      <c r="C4180" s="661" t="e">
        <f aca="false">IF(A4180="","",IF(#REF!+'Plano Prestação Mensal Proposta'!A4180&gt;120,0,ROUND(IF(B4180&gt;0.045,(0.045*0.5),(0.5)*B4180),7)))</f>
        <v>#REF!</v>
      </c>
      <c r="D4180" s="661" t="e">
        <f aca="false">IF(A4180="","",+B4180-C4180)</f>
        <v>#REF!</v>
      </c>
      <c r="E4180" s="662" t="e">
        <f aca="false">IF(A4180="","",IF(F4179="","",+E4179-F4179))</f>
        <v>#REF!</v>
      </c>
      <c r="F4180" s="662" t="e">
        <f aca="false">IF(A4180="","",IF(J4180="","",+J4180-H4180))</f>
        <v>#REF!</v>
      </c>
      <c r="G4180" s="662" t="e">
        <f aca="false">IF(A4180="","",IF(E4180="","",ROUND(+E4180*((1+B4180)^(1/12)-1),2)))</f>
        <v>#REF!</v>
      </c>
      <c r="H4180" s="662" t="e">
        <f aca="false">IF(A4180="","",IF(E4180="","",ROUND(+E4180*((1+D4180)^(1/12)-1),2)))</f>
        <v>#REF!</v>
      </c>
      <c r="I4180" s="662" t="e">
        <f aca="false">IF(A4180="","",+G4180-H4180)</f>
        <v>#REF!</v>
      </c>
      <c r="J4180" s="662" t="e">
        <f aca="false">IF(A4180="","",IF(#REF!="","",PMT((1+D4180)^(1/12)-1,(#REF!*12)-A4180+1,-E4180)))</f>
        <v>#REF!</v>
      </c>
    </row>
    <row r="4181" customFormat="false" ht="14.25" hidden="false" customHeight="false" outlineLevel="0" collapsed="false">
      <c r="A4181" s="660" t="e">
        <f aca="false">IF(A4180="","",IF(A4180=#REF!*12,"",+A4180+1))</f>
        <v>#REF!</v>
      </c>
      <c r="B4181" s="661" t="e">
        <f aca="false">IF(A4181="","",+B4180)</f>
        <v>#REF!</v>
      </c>
      <c r="C4181" s="661" t="e">
        <f aca="false">IF(A4181="","",IF(#REF!+'Plano Prestação Mensal Proposta'!A4181&gt;120,0,ROUND(IF(B4181&gt;0.045,(0.045*0.5),(0.5)*B4181),7)))</f>
        <v>#REF!</v>
      </c>
      <c r="D4181" s="661" t="e">
        <f aca="false">IF(A4181="","",+B4181-C4181)</f>
        <v>#REF!</v>
      </c>
      <c r="E4181" s="662" t="e">
        <f aca="false">IF(A4181="","",IF(F4180="","",+E4180-F4180))</f>
        <v>#REF!</v>
      </c>
      <c r="F4181" s="662" t="e">
        <f aca="false">IF(A4181="","",IF(J4181="","",+J4181-H4181))</f>
        <v>#REF!</v>
      </c>
      <c r="G4181" s="662" t="e">
        <f aca="false">IF(A4181="","",IF(E4181="","",ROUND(+E4181*((1+B4181)^(1/12)-1),2)))</f>
        <v>#REF!</v>
      </c>
      <c r="H4181" s="662" t="e">
        <f aca="false">IF(A4181="","",IF(E4181="","",ROUND(+E4181*((1+D4181)^(1/12)-1),2)))</f>
        <v>#REF!</v>
      </c>
      <c r="I4181" s="662" t="e">
        <f aca="false">IF(A4181="","",+G4181-H4181)</f>
        <v>#REF!</v>
      </c>
      <c r="J4181" s="662" t="e">
        <f aca="false">IF(A4181="","",IF(#REF!="","",PMT((1+D4181)^(1/12)-1,(#REF!*12)-A4181+1,-E4181)))</f>
        <v>#REF!</v>
      </c>
    </row>
    <row r="4182" customFormat="false" ht="14.25" hidden="false" customHeight="false" outlineLevel="0" collapsed="false">
      <c r="A4182" s="660" t="e">
        <f aca="false">IF(A4181="","",IF(A4181=#REF!*12,"",+A4181+1))</f>
        <v>#REF!</v>
      </c>
      <c r="B4182" s="661" t="e">
        <f aca="false">IF(A4182="","",+B4181)</f>
        <v>#REF!</v>
      </c>
      <c r="C4182" s="661" t="e">
        <f aca="false">IF(A4182="","",IF(#REF!+'Plano Prestação Mensal Proposta'!A4182&gt;120,0,ROUND(IF(B4182&gt;0.045,(0.045*0.5),(0.5)*B4182),7)))</f>
        <v>#REF!</v>
      </c>
      <c r="D4182" s="661" t="e">
        <f aca="false">IF(A4182="","",+B4182-C4182)</f>
        <v>#REF!</v>
      </c>
      <c r="E4182" s="662" t="e">
        <f aca="false">IF(A4182="","",IF(F4181="","",+E4181-F4181))</f>
        <v>#REF!</v>
      </c>
      <c r="F4182" s="662" t="e">
        <f aca="false">IF(A4182="","",IF(J4182="","",+J4182-H4182))</f>
        <v>#REF!</v>
      </c>
      <c r="G4182" s="662" t="e">
        <f aca="false">IF(A4182="","",IF(E4182="","",ROUND(+E4182*((1+B4182)^(1/12)-1),2)))</f>
        <v>#REF!</v>
      </c>
      <c r="H4182" s="662" t="e">
        <f aca="false">IF(A4182="","",IF(E4182="","",ROUND(+E4182*((1+D4182)^(1/12)-1),2)))</f>
        <v>#REF!</v>
      </c>
      <c r="I4182" s="662" t="e">
        <f aca="false">IF(A4182="","",+G4182-H4182)</f>
        <v>#REF!</v>
      </c>
      <c r="J4182" s="662" t="e">
        <f aca="false">IF(A4182="","",IF(#REF!="","",PMT((1+D4182)^(1/12)-1,(#REF!*12)-A4182+1,-E4182)))</f>
        <v>#REF!</v>
      </c>
    </row>
    <row r="4183" customFormat="false" ht="14.25" hidden="false" customHeight="false" outlineLevel="0" collapsed="false">
      <c r="A4183" s="660" t="e">
        <f aca="false">IF(A4182="","",IF(A4182=#REF!*12,"",+A4182+1))</f>
        <v>#REF!</v>
      </c>
      <c r="B4183" s="661" t="e">
        <f aca="false">IF(A4183="","",+B4182)</f>
        <v>#REF!</v>
      </c>
      <c r="C4183" s="661" t="e">
        <f aca="false">IF(A4183="","",IF(#REF!+'Plano Prestação Mensal Proposta'!A4183&gt;120,0,ROUND(IF(B4183&gt;0.045,(0.045*0.5),(0.5)*B4183),7)))</f>
        <v>#REF!</v>
      </c>
      <c r="D4183" s="661" t="e">
        <f aca="false">IF(A4183="","",+B4183-C4183)</f>
        <v>#REF!</v>
      </c>
      <c r="E4183" s="662" t="e">
        <f aca="false">IF(A4183="","",IF(F4182="","",+E4182-F4182))</f>
        <v>#REF!</v>
      </c>
      <c r="F4183" s="662" t="e">
        <f aca="false">IF(A4183="","",IF(J4183="","",+J4183-H4183))</f>
        <v>#REF!</v>
      </c>
      <c r="G4183" s="662" t="e">
        <f aca="false">IF(A4183="","",IF(E4183="","",ROUND(+E4183*((1+B4183)^(1/12)-1),2)))</f>
        <v>#REF!</v>
      </c>
      <c r="H4183" s="662" t="e">
        <f aca="false">IF(A4183="","",IF(E4183="","",ROUND(+E4183*((1+D4183)^(1/12)-1),2)))</f>
        <v>#REF!</v>
      </c>
      <c r="I4183" s="662" t="e">
        <f aca="false">IF(A4183="","",+G4183-H4183)</f>
        <v>#REF!</v>
      </c>
      <c r="J4183" s="662" t="e">
        <f aca="false">IF(A4183="","",IF(#REF!="","",PMT((1+D4183)^(1/12)-1,(#REF!*12)-A4183+1,-E4183)))</f>
        <v>#REF!</v>
      </c>
    </row>
    <row r="4184" customFormat="false" ht="14.25" hidden="false" customHeight="false" outlineLevel="0" collapsed="false">
      <c r="A4184" s="660" t="e">
        <f aca="false">IF(A4183="","",IF(A4183=#REF!*12,"",+A4183+1))</f>
        <v>#REF!</v>
      </c>
      <c r="B4184" s="661" t="e">
        <f aca="false">IF(A4184="","",+B4183)</f>
        <v>#REF!</v>
      </c>
      <c r="C4184" s="661" t="e">
        <f aca="false">IF(A4184="","",IF(#REF!+'Plano Prestação Mensal Proposta'!A4184&gt;120,0,ROUND(IF(B4184&gt;0.045,(0.045*0.5),(0.5)*B4184),7)))</f>
        <v>#REF!</v>
      </c>
      <c r="D4184" s="661" t="e">
        <f aca="false">IF(A4184="","",+B4184-C4184)</f>
        <v>#REF!</v>
      </c>
      <c r="E4184" s="662" t="e">
        <f aca="false">IF(A4184="","",IF(F4183="","",+E4183-F4183))</f>
        <v>#REF!</v>
      </c>
      <c r="F4184" s="662" t="e">
        <f aca="false">IF(A4184="","",IF(J4184="","",+J4184-H4184))</f>
        <v>#REF!</v>
      </c>
      <c r="G4184" s="662" t="e">
        <f aca="false">IF(A4184="","",IF(E4184="","",ROUND(+E4184*((1+B4184)^(1/12)-1),2)))</f>
        <v>#REF!</v>
      </c>
      <c r="H4184" s="662" t="e">
        <f aca="false">IF(A4184="","",IF(E4184="","",ROUND(+E4184*((1+D4184)^(1/12)-1),2)))</f>
        <v>#REF!</v>
      </c>
      <c r="I4184" s="662" t="e">
        <f aca="false">IF(A4184="","",+G4184-H4184)</f>
        <v>#REF!</v>
      </c>
      <c r="J4184" s="662" t="e">
        <f aca="false">IF(A4184="","",IF(#REF!="","",PMT((1+D4184)^(1/12)-1,(#REF!*12)-A4184+1,-E4184)))</f>
        <v>#REF!</v>
      </c>
    </row>
    <row r="4185" customFormat="false" ht="14.25" hidden="false" customHeight="false" outlineLevel="0" collapsed="false">
      <c r="A4185" s="660" t="e">
        <f aca="false">IF(A4184="","",IF(A4184=#REF!*12,"",+A4184+1))</f>
        <v>#REF!</v>
      </c>
      <c r="B4185" s="661" t="e">
        <f aca="false">IF(A4185="","",+B4184)</f>
        <v>#REF!</v>
      </c>
      <c r="C4185" s="661" t="e">
        <f aca="false">IF(A4185="","",IF(#REF!+'Plano Prestação Mensal Proposta'!A4185&gt;120,0,ROUND(IF(B4185&gt;0.045,(0.045*0.5),(0.5)*B4185),7)))</f>
        <v>#REF!</v>
      </c>
      <c r="D4185" s="661" t="e">
        <f aca="false">IF(A4185="","",+B4185-C4185)</f>
        <v>#REF!</v>
      </c>
      <c r="E4185" s="662" t="e">
        <f aca="false">IF(A4185="","",IF(F4184="","",+E4184-F4184))</f>
        <v>#REF!</v>
      </c>
      <c r="F4185" s="662" t="e">
        <f aca="false">IF(A4185="","",IF(J4185="","",+J4185-H4185))</f>
        <v>#REF!</v>
      </c>
      <c r="G4185" s="662" t="e">
        <f aca="false">IF(A4185="","",IF(E4185="","",ROUND(+E4185*((1+B4185)^(1/12)-1),2)))</f>
        <v>#REF!</v>
      </c>
      <c r="H4185" s="662" t="e">
        <f aca="false">IF(A4185="","",IF(E4185="","",ROUND(+E4185*((1+D4185)^(1/12)-1),2)))</f>
        <v>#REF!</v>
      </c>
      <c r="I4185" s="662" t="e">
        <f aca="false">IF(A4185="","",+G4185-H4185)</f>
        <v>#REF!</v>
      </c>
      <c r="J4185" s="662" t="e">
        <f aca="false">IF(A4185="","",IF(#REF!="","",PMT((1+D4185)^(1/12)-1,(#REF!*12)-A4185+1,-E4185)))</f>
        <v>#REF!</v>
      </c>
    </row>
    <row r="4186" customFormat="false" ht="14.25" hidden="false" customHeight="false" outlineLevel="0" collapsed="false">
      <c r="A4186" s="660" t="e">
        <f aca="false">IF(A4185="","",IF(A4185=#REF!*12,"",+A4185+1))</f>
        <v>#REF!</v>
      </c>
      <c r="B4186" s="661" t="e">
        <f aca="false">IF(A4186="","",+B4185)</f>
        <v>#REF!</v>
      </c>
      <c r="C4186" s="661" t="e">
        <f aca="false">IF(A4186="","",IF(#REF!+'Plano Prestação Mensal Proposta'!A4186&gt;120,0,ROUND(IF(B4186&gt;0.045,(0.045*0.5),(0.5)*B4186),7)))</f>
        <v>#REF!</v>
      </c>
      <c r="D4186" s="661" t="e">
        <f aca="false">IF(A4186="","",+B4186-C4186)</f>
        <v>#REF!</v>
      </c>
      <c r="E4186" s="662" t="e">
        <f aca="false">IF(A4186="","",IF(F4185="","",+E4185-F4185))</f>
        <v>#REF!</v>
      </c>
      <c r="F4186" s="662" t="e">
        <f aca="false">IF(A4186="","",IF(J4186="","",+J4186-H4186))</f>
        <v>#REF!</v>
      </c>
      <c r="G4186" s="662" t="e">
        <f aca="false">IF(A4186="","",IF(E4186="","",ROUND(+E4186*((1+B4186)^(1/12)-1),2)))</f>
        <v>#REF!</v>
      </c>
      <c r="H4186" s="662" t="e">
        <f aca="false">IF(A4186="","",IF(E4186="","",ROUND(+E4186*((1+D4186)^(1/12)-1),2)))</f>
        <v>#REF!</v>
      </c>
      <c r="I4186" s="662" t="e">
        <f aca="false">IF(A4186="","",+G4186-H4186)</f>
        <v>#REF!</v>
      </c>
      <c r="J4186" s="662" t="e">
        <f aca="false">IF(A4186="","",IF(#REF!="","",PMT((1+D4186)^(1/12)-1,(#REF!*12)-A4186+1,-E4186)))</f>
        <v>#REF!</v>
      </c>
    </row>
    <row r="4187" customFormat="false" ht="14.25" hidden="false" customHeight="false" outlineLevel="0" collapsed="false">
      <c r="A4187" s="660" t="e">
        <f aca="false">IF(A4186="","",IF(A4186=#REF!*12,"",+A4186+1))</f>
        <v>#REF!</v>
      </c>
      <c r="B4187" s="661" t="e">
        <f aca="false">IF(A4187="","",+B4186)</f>
        <v>#REF!</v>
      </c>
      <c r="C4187" s="661" t="e">
        <f aca="false">IF(A4187="","",IF(#REF!+'Plano Prestação Mensal Proposta'!A4187&gt;120,0,ROUND(IF(B4187&gt;0.045,(0.045*0.5),(0.5)*B4187),7)))</f>
        <v>#REF!</v>
      </c>
      <c r="D4187" s="661" t="e">
        <f aca="false">IF(A4187="","",+B4187-C4187)</f>
        <v>#REF!</v>
      </c>
      <c r="E4187" s="662" t="e">
        <f aca="false">IF(A4187="","",IF(F4186="","",+E4186-F4186))</f>
        <v>#REF!</v>
      </c>
      <c r="F4187" s="662" t="e">
        <f aca="false">IF(A4187="","",IF(J4187="","",+J4187-H4187))</f>
        <v>#REF!</v>
      </c>
      <c r="G4187" s="662" t="e">
        <f aca="false">IF(A4187="","",IF(E4187="","",ROUND(+E4187*((1+B4187)^(1/12)-1),2)))</f>
        <v>#REF!</v>
      </c>
      <c r="H4187" s="662" t="e">
        <f aca="false">IF(A4187="","",IF(E4187="","",ROUND(+E4187*((1+D4187)^(1/12)-1),2)))</f>
        <v>#REF!</v>
      </c>
      <c r="I4187" s="662" t="e">
        <f aca="false">IF(A4187="","",+G4187-H4187)</f>
        <v>#REF!</v>
      </c>
      <c r="J4187" s="662" t="e">
        <f aca="false">IF(A4187="","",IF(#REF!="","",PMT((1+D4187)^(1/12)-1,(#REF!*12)-A4187+1,-E4187)))</f>
        <v>#REF!</v>
      </c>
    </row>
    <row r="4188" customFormat="false" ht="14.25" hidden="false" customHeight="false" outlineLevel="0" collapsed="false">
      <c r="A4188" s="660" t="e">
        <f aca="false">IF(A4187="","",IF(A4187=#REF!*12,"",+A4187+1))</f>
        <v>#REF!</v>
      </c>
      <c r="B4188" s="661" t="e">
        <f aca="false">IF(A4188="","",+B4187)</f>
        <v>#REF!</v>
      </c>
      <c r="C4188" s="661" t="e">
        <f aca="false">IF(A4188="","",IF(#REF!+'Plano Prestação Mensal Proposta'!A4188&gt;120,0,ROUND(IF(B4188&gt;0.045,(0.045*0.5),(0.5)*B4188),7)))</f>
        <v>#REF!</v>
      </c>
      <c r="D4188" s="661" t="e">
        <f aca="false">IF(A4188="","",+B4188-C4188)</f>
        <v>#REF!</v>
      </c>
      <c r="E4188" s="662" t="e">
        <f aca="false">IF(A4188="","",IF(F4187="","",+E4187-F4187))</f>
        <v>#REF!</v>
      </c>
      <c r="F4188" s="662" t="e">
        <f aca="false">IF(A4188="","",IF(J4188="","",+J4188-H4188))</f>
        <v>#REF!</v>
      </c>
      <c r="G4188" s="662" t="e">
        <f aca="false">IF(A4188="","",IF(E4188="","",ROUND(+E4188*((1+B4188)^(1/12)-1),2)))</f>
        <v>#REF!</v>
      </c>
      <c r="H4188" s="662" t="e">
        <f aca="false">IF(A4188="","",IF(E4188="","",ROUND(+E4188*((1+D4188)^(1/12)-1),2)))</f>
        <v>#REF!</v>
      </c>
      <c r="I4188" s="662" t="e">
        <f aca="false">IF(A4188="","",+G4188-H4188)</f>
        <v>#REF!</v>
      </c>
      <c r="J4188" s="662" t="e">
        <f aca="false">IF(A4188="","",IF(#REF!="","",PMT((1+D4188)^(1/12)-1,(#REF!*12)-A4188+1,-E4188)))</f>
        <v>#REF!</v>
      </c>
    </row>
    <row r="4189" customFormat="false" ht="14.25" hidden="false" customHeight="false" outlineLevel="0" collapsed="false">
      <c r="A4189" s="660" t="e">
        <f aca="false">IF(A4188="","",IF(A4188=#REF!*12,"",+A4188+1))</f>
        <v>#REF!</v>
      </c>
      <c r="B4189" s="661" t="e">
        <f aca="false">IF(A4189="","",+B4188)</f>
        <v>#REF!</v>
      </c>
      <c r="C4189" s="661" t="e">
        <f aca="false">IF(A4189="","",IF(#REF!+'Plano Prestação Mensal Proposta'!A4189&gt;120,0,ROUND(IF(B4189&gt;0.045,(0.045*0.5),(0.5)*B4189),7)))</f>
        <v>#REF!</v>
      </c>
      <c r="D4189" s="661" t="e">
        <f aca="false">IF(A4189="","",+B4189-C4189)</f>
        <v>#REF!</v>
      </c>
      <c r="E4189" s="662" t="e">
        <f aca="false">IF(A4189="","",IF(F4188="","",+E4188-F4188))</f>
        <v>#REF!</v>
      </c>
      <c r="F4189" s="662" t="e">
        <f aca="false">IF(A4189="","",IF(J4189="","",+J4189-H4189))</f>
        <v>#REF!</v>
      </c>
      <c r="G4189" s="662" t="e">
        <f aca="false">IF(A4189="","",IF(E4189="","",ROUND(+E4189*((1+B4189)^(1/12)-1),2)))</f>
        <v>#REF!</v>
      </c>
      <c r="H4189" s="662" t="e">
        <f aca="false">IF(A4189="","",IF(E4189="","",ROUND(+E4189*((1+D4189)^(1/12)-1),2)))</f>
        <v>#REF!</v>
      </c>
      <c r="I4189" s="662" t="e">
        <f aca="false">IF(A4189="","",+G4189-H4189)</f>
        <v>#REF!</v>
      </c>
      <c r="J4189" s="662" t="e">
        <f aca="false">IF(A4189="","",IF(#REF!="","",PMT((1+D4189)^(1/12)-1,(#REF!*12)-A4189+1,-E4189)))</f>
        <v>#REF!</v>
      </c>
    </row>
    <row r="4190" customFormat="false" ht="14.25" hidden="false" customHeight="false" outlineLevel="0" collapsed="false">
      <c r="A4190" s="660" t="e">
        <f aca="false">IF(A4189="","",IF(A4189=#REF!*12,"",+A4189+1))</f>
        <v>#REF!</v>
      </c>
      <c r="B4190" s="661" t="e">
        <f aca="false">IF(A4190="","",+B4189)</f>
        <v>#REF!</v>
      </c>
      <c r="C4190" s="661" t="e">
        <f aca="false">IF(A4190="","",IF(#REF!+'Plano Prestação Mensal Proposta'!A4190&gt;120,0,ROUND(IF(B4190&gt;0.045,(0.045*0.5),(0.5)*B4190),7)))</f>
        <v>#REF!</v>
      </c>
      <c r="D4190" s="661" t="e">
        <f aca="false">IF(A4190="","",+B4190-C4190)</f>
        <v>#REF!</v>
      </c>
      <c r="E4190" s="662" t="e">
        <f aca="false">IF(A4190="","",IF(F4189="","",+E4189-F4189))</f>
        <v>#REF!</v>
      </c>
      <c r="F4190" s="662" t="e">
        <f aca="false">IF(A4190="","",IF(J4190="","",+J4190-H4190))</f>
        <v>#REF!</v>
      </c>
      <c r="G4190" s="662" t="e">
        <f aca="false">IF(A4190="","",IF(E4190="","",ROUND(+E4190*((1+B4190)^(1/12)-1),2)))</f>
        <v>#REF!</v>
      </c>
      <c r="H4190" s="662" t="e">
        <f aca="false">IF(A4190="","",IF(E4190="","",ROUND(+E4190*((1+D4190)^(1/12)-1),2)))</f>
        <v>#REF!</v>
      </c>
      <c r="I4190" s="662" t="e">
        <f aca="false">IF(A4190="","",+G4190-H4190)</f>
        <v>#REF!</v>
      </c>
      <c r="J4190" s="662" t="e">
        <f aca="false">IF(A4190="","",IF(#REF!="","",PMT((1+D4190)^(1/12)-1,(#REF!*12)-A4190+1,-E4190)))</f>
        <v>#REF!</v>
      </c>
    </row>
    <row r="4191" customFormat="false" ht="14.25" hidden="false" customHeight="false" outlineLevel="0" collapsed="false">
      <c r="A4191" s="660" t="e">
        <f aca="false">IF(A4190="","",IF(A4190=#REF!*12,"",+A4190+1))</f>
        <v>#REF!</v>
      </c>
      <c r="B4191" s="661" t="e">
        <f aca="false">IF(A4191="","",+B4190)</f>
        <v>#REF!</v>
      </c>
      <c r="C4191" s="661" t="e">
        <f aca="false">IF(A4191="","",IF(#REF!+'Plano Prestação Mensal Proposta'!A4191&gt;120,0,ROUND(IF(B4191&gt;0.045,(0.045*0.5),(0.5)*B4191),7)))</f>
        <v>#REF!</v>
      </c>
      <c r="D4191" s="661" t="e">
        <f aca="false">IF(A4191="","",+B4191-C4191)</f>
        <v>#REF!</v>
      </c>
      <c r="E4191" s="662" t="e">
        <f aca="false">IF(A4191="","",IF(F4190="","",+E4190-F4190))</f>
        <v>#REF!</v>
      </c>
      <c r="F4191" s="662" t="e">
        <f aca="false">IF(A4191="","",IF(J4191="","",+J4191-H4191))</f>
        <v>#REF!</v>
      </c>
      <c r="G4191" s="662" t="e">
        <f aca="false">IF(A4191="","",IF(E4191="","",ROUND(+E4191*((1+B4191)^(1/12)-1),2)))</f>
        <v>#REF!</v>
      </c>
      <c r="H4191" s="662" t="e">
        <f aca="false">IF(A4191="","",IF(E4191="","",ROUND(+E4191*((1+D4191)^(1/12)-1),2)))</f>
        <v>#REF!</v>
      </c>
      <c r="I4191" s="662" t="e">
        <f aca="false">IF(A4191="","",+G4191-H4191)</f>
        <v>#REF!</v>
      </c>
      <c r="J4191" s="662" t="e">
        <f aca="false">IF(A4191="","",IF(#REF!="","",PMT((1+D4191)^(1/12)-1,(#REF!*12)-A4191+1,-E4191)))</f>
        <v>#REF!</v>
      </c>
    </row>
    <row r="4192" customFormat="false" ht="14.25" hidden="false" customHeight="false" outlineLevel="0" collapsed="false">
      <c r="A4192" s="660" t="e">
        <f aca="false">IF(A4191="","",IF(A4191=#REF!*12,"",+A4191+1))</f>
        <v>#REF!</v>
      </c>
      <c r="B4192" s="661" t="e">
        <f aca="false">IF(A4192="","",+B4191)</f>
        <v>#REF!</v>
      </c>
      <c r="C4192" s="661" t="e">
        <f aca="false">IF(A4192="","",IF(#REF!+'Plano Prestação Mensal Proposta'!A4192&gt;120,0,ROUND(IF(B4192&gt;0.045,(0.045*0.5),(0.5)*B4192),7)))</f>
        <v>#REF!</v>
      </c>
      <c r="D4192" s="661" t="e">
        <f aca="false">IF(A4192="","",+B4192-C4192)</f>
        <v>#REF!</v>
      </c>
      <c r="E4192" s="662" t="e">
        <f aca="false">IF(A4192="","",IF(F4191="","",+E4191-F4191))</f>
        <v>#REF!</v>
      </c>
      <c r="F4192" s="662" t="e">
        <f aca="false">IF(A4192="","",IF(J4192="","",+J4192-H4192))</f>
        <v>#REF!</v>
      </c>
      <c r="G4192" s="662" t="e">
        <f aca="false">IF(A4192="","",IF(E4192="","",ROUND(+E4192*((1+B4192)^(1/12)-1),2)))</f>
        <v>#REF!</v>
      </c>
      <c r="H4192" s="662" t="e">
        <f aca="false">IF(A4192="","",IF(E4192="","",ROUND(+E4192*((1+D4192)^(1/12)-1),2)))</f>
        <v>#REF!</v>
      </c>
      <c r="I4192" s="662" t="e">
        <f aca="false">IF(A4192="","",+G4192-H4192)</f>
        <v>#REF!</v>
      </c>
      <c r="J4192" s="662" t="e">
        <f aca="false">IF(A4192="","",IF(#REF!="","",PMT((1+D4192)^(1/12)-1,(#REF!*12)-A4192+1,-E4192)))</f>
        <v>#REF!</v>
      </c>
    </row>
    <row r="4193" customFormat="false" ht="14.25" hidden="false" customHeight="false" outlineLevel="0" collapsed="false">
      <c r="A4193" s="660" t="e">
        <f aca="false">IF(A4192="","",IF(A4192=#REF!*12,"",+A4192+1))</f>
        <v>#REF!</v>
      </c>
      <c r="B4193" s="661" t="e">
        <f aca="false">IF(A4193="","",+B4192)</f>
        <v>#REF!</v>
      </c>
      <c r="C4193" s="661" t="e">
        <f aca="false">IF(A4193="","",IF(#REF!+'Plano Prestação Mensal Proposta'!A4193&gt;120,0,ROUND(IF(B4193&gt;0.045,(0.045*0.5),(0.5)*B4193),7)))</f>
        <v>#REF!</v>
      </c>
      <c r="D4193" s="661" t="e">
        <f aca="false">IF(A4193="","",+B4193-C4193)</f>
        <v>#REF!</v>
      </c>
      <c r="E4193" s="662" t="e">
        <f aca="false">IF(A4193="","",IF(F4192="","",+E4192-F4192))</f>
        <v>#REF!</v>
      </c>
      <c r="F4193" s="662" t="e">
        <f aca="false">IF(A4193="","",IF(J4193="","",+J4193-H4193))</f>
        <v>#REF!</v>
      </c>
      <c r="G4193" s="662" t="e">
        <f aca="false">IF(A4193="","",IF(E4193="","",ROUND(+E4193*((1+B4193)^(1/12)-1),2)))</f>
        <v>#REF!</v>
      </c>
      <c r="H4193" s="662" t="e">
        <f aca="false">IF(A4193="","",IF(E4193="","",ROUND(+E4193*((1+D4193)^(1/12)-1),2)))</f>
        <v>#REF!</v>
      </c>
      <c r="I4193" s="662" t="e">
        <f aca="false">IF(A4193="","",+G4193-H4193)</f>
        <v>#REF!</v>
      </c>
      <c r="J4193" s="662" t="e">
        <f aca="false">IF(A4193="","",IF(#REF!="","",PMT((1+D4193)^(1/12)-1,(#REF!*12)-A4193+1,-E4193)))</f>
        <v>#REF!</v>
      </c>
    </row>
    <row r="4194" customFormat="false" ht="14.25" hidden="false" customHeight="false" outlineLevel="0" collapsed="false">
      <c r="A4194" s="660" t="e">
        <f aca="false">IF(A4193="","",IF(A4193=#REF!*12,"",+A4193+1))</f>
        <v>#REF!</v>
      </c>
      <c r="B4194" s="661" t="e">
        <f aca="false">IF(A4194="","",+B4193)</f>
        <v>#REF!</v>
      </c>
      <c r="C4194" s="661" t="e">
        <f aca="false">IF(A4194="","",IF(#REF!+'Plano Prestação Mensal Proposta'!A4194&gt;120,0,ROUND(IF(B4194&gt;0.045,(0.045*0.5),(0.5)*B4194),7)))</f>
        <v>#REF!</v>
      </c>
      <c r="D4194" s="661" t="e">
        <f aca="false">IF(A4194="","",+B4194-C4194)</f>
        <v>#REF!</v>
      </c>
      <c r="E4194" s="662" t="e">
        <f aca="false">IF(A4194="","",IF(F4193="","",+E4193-F4193))</f>
        <v>#REF!</v>
      </c>
      <c r="F4194" s="662" t="e">
        <f aca="false">IF(A4194="","",IF(J4194="","",+J4194-H4194))</f>
        <v>#REF!</v>
      </c>
      <c r="G4194" s="662" t="e">
        <f aca="false">IF(A4194="","",IF(E4194="","",ROUND(+E4194*((1+B4194)^(1/12)-1),2)))</f>
        <v>#REF!</v>
      </c>
      <c r="H4194" s="662" t="e">
        <f aca="false">IF(A4194="","",IF(E4194="","",ROUND(+E4194*((1+D4194)^(1/12)-1),2)))</f>
        <v>#REF!</v>
      </c>
      <c r="I4194" s="662" t="e">
        <f aca="false">IF(A4194="","",+G4194-H4194)</f>
        <v>#REF!</v>
      </c>
      <c r="J4194" s="662" t="e">
        <f aca="false">IF(A4194="","",IF(#REF!="","",PMT((1+D4194)^(1/12)-1,(#REF!*12)-A4194+1,-E4194)))</f>
        <v>#REF!</v>
      </c>
    </row>
    <row r="4195" customFormat="false" ht="14.25" hidden="false" customHeight="false" outlineLevel="0" collapsed="false">
      <c r="A4195" s="660" t="e">
        <f aca="false">IF(A4194="","",IF(A4194=#REF!*12,"",+A4194+1))</f>
        <v>#REF!</v>
      </c>
      <c r="B4195" s="661" t="e">
        <f aca="false">IF(A4195="","",+B4194)</f>
        <v>#REF!</v>
      </c>
      <c r="C4195" s="661" t="e">
        <f aca="false">IF(A4195="","",IF(#REF!+'Plano Prestação Mensal Proposta'!A4195&gt;120,0,ROUND(IF(B4195&gt;0.045,(0.045*0.5),(0.5)*B4195),7)))</f>
        <v>#REF!</v>
      </c>
      <c r="D4195" s="661" t="e">
        <f aca="false">IF(A4195="","",+B4195-C4195)</f>
        <v>#REF!</v>
      </c>
      <c r="E4195" s="662" t="e">
        <f aca="false">IF(A4195="","",IF(F4194="","",+E4194-F4194))</f>
        <v>#REF!</v>
      </c>
      <c r="F4195" s="662" t="e">
        <f aca="false">IF(A4195="","",IF(J4195="","",+J4195-H4195))</f>
        <v>#REF!</v>
      </c>
      <c r="G4195" s="662" t="e">
        <f aca="false">IF(A4195="","",IF(E4195="","",ROUND(+E4195*((1+B4195)^(1/12)-1),2)))</f>
        <v>#REF!</v>
      </c>
      <c r="H4195" s="662" t="e">
        <f aca="false">IF(A4195="","",IF(E4195="","",ROUND(+E4195*((1+D4195)^(1/12)-1),2)))</f>
        <v>#REF!</v>
      </c>
      <c r="I4195" s="662" t="e">
        <f aca="false">IF(A4195="","",+G4195-H4195)</f>
        <v>#REF!</v>
      </c>
      <c r="J4195" s="662" t="e">
        <f aca="false">IF(A4195="","",IF(#REF!="","",PMT((1+D4195)^(1/12)-1,(#REF!*12)-A4195+1,-E4195)))</f>
        <v>#REF!</v>
      </c>
    </row>
    <row r="4196" customFormat="false" ht="14.25" hidden="false" customHeight="false" outlineLevel="0" collapsed="false">
      <c r="A4196" s="660" t="e">
        <f aca="false">IF(A4195="","",IF(A4195=#REF!*12,"",+A4195+1))</f>
        <v>#REF!</v>
      </c>
      <c r="B4196" s="661" t="e">
        <f aca="false">IF(A4196="","",+B4195)</f>
        <v>#REF!</v>
      </c>
      <c r="C4196" s="661" t="e">
        <f aca="false">IF(A4196="","",IF(#REF!+'Plano Prestação Mensal Proposta'!A4196&gt;120,0,ROUND(IF(B4196&gt;0.045,(0.045*0.5),(0.5)*B4196),7)))</f>
        <v>#REF!</v>
      </c>
      <c r="D4196" s="661" t="e">
        <f aca="false">IF(A4196="","",+B4196-C4196)</f>
        <v>#REF!</v>
      </c>
      <c r="E4196" s="662" t="e">
        <f aca="false">IF(A4196="","",IF(F4195="","",+E4195-F4195))</f>
        <v>#REF!</v>
      </c>
      <c r="F4196" s="662" t="e">
        <f aca="false">IF(A4196="","",IF(J4196="","",+J4196-H4196))</f>
        <v>#REF!</v>
      </c>
      <c r="G4196" s="662" t="e">
        <f aca="false">IF(A4196="","",IF(E4196="","",ROUND(+E4196*((1+B4196)^(1/12)-1),2)))</f>
        <v>#REF!</v>
      </c>
      <c r="H4196" s="662" t="e">
        <f aca="false">IF(A4196="","",IF(E4196="","",ROUND(+E4196*((1+D4196)^(1/12)-1),2)))</f>
        <v>#REF!</v>
      </c>
      <c r="I4196" s="662" t="e">
        <f aca="false">IF(A4196="","",+G4196-H4196)</f>
        <v>#REF!</v>
      </c>
      <c r="J4196" s="662" t="e">
        <f aca="false">IF(A4196="","",IF(#REF!="","",PMT((1+D4196)^(1/12)-1,(#REF!*12)-A4196+1,-E4196)))</f>
        <v>#REF!</v>
      </c>
    </row>
    <row r="4197" customFormat="false" ht="14.25" hidden="false" customHeight="false" outlineLevel="0" collapsed="false">
      <c r="A4197" s="660" t="e">
        <f aca="false">IF(A4196="","",IF(A4196=#REF!*12,"",+A4196+1))</f>
        <v>#REF!</v>
      </c>
      <c r="B4197" s="661" t="e">
        <f aca="false">IF(A4197="","",+B4196)</f>
        <v>#REF!</v>
      </c>
      <c r="C4197" s="661" t="e">
        <f aca="false">IF(A4197="","",IF(#REF!+'Plano Prestação Mensal Proposta'!A4197&gt;120,0,ROUND(IF(B4197&gt;0.045,(0.045*0.5),(0.5)*B4197),7)))</f>
        <v>#REF!</v>
      </c>
      <c r="D4197" s="661" t="e">
        <f aca="false">IF(A4197="","",+B4197-C4197)</f>
        <v>#REF!</v>
      </c>
      <c r="E4197" s="662" t="e">
        <f aca="false">IF(A4197="","",IF(F4196="","",+E4196-F4196))</f>
        <v>#REF!</v>
      </c>
      <c r="F4197" s="662" t="e">
        <f aca="false">IF(A4197="","",IF(J4197="","",+J4197-H4197))</f>
        <v>#REF!</v>
      </c>
      <c r="G4197" s="662" t="e">
        <f aca="false">IF(A4197="","",IF(E4197="","",ROUND(+E4197*((1+B4197)^(1/12)-1),2)))</f>
        <v>#REF!</v>
      </c>
      <c r="H4197" s="662" t="e">
        <f aca="false">IF(A4197="","",IF(E4197="","",ROUND(+E4197*((1+D4197)^(1/12)-1),2)))</f>
        <v>#REF!</v>
      </c>
      <c r="I4197" s="662" t="e">
        <f aca="false">IF(A4197="","",+G4197-H4197)</f>
        <v>#REF!</v>
      </c>
      <c r="J4197" s="662" t="e">
        <f aca="false">IF(A4197="","",IF(#REF!="","",PMT((1+D4197)^(1/12)-1,(#REF!*12)-A4197+1,-E4197)))</f>
        <v>#REF!</v>
      </c>
    </row>
    <row r="4198" customFormat="false" ht="14.25" hidden="false" customHeight="false" outlineLevel="0" collapsed="false">
      <c r="A4198" s="660" t="e">
        <f aca="false">IF(A4197="","",IF(A4197=#REF!*12,"",+A4197+1))</f>
        <v>#REF!</v>
      </c>
      <c r="B4198" s="661" t="e">
        <f aca="false">IF(A4198="","",+B4197)</f>
        <v>#REF!</v>
      </c>
      <c r="C4198" s="661" t="e">
        <f aca="false">IF(A4198="","",IF(#REF!+'Plano Prestação Mensal Proposta'!A4198&gt;120,0,ROUND(IF(B4198&gt;0.045,(0.045*0.5),(0.5)*B4198),7)))</f>
        <v>#REF!</v>
      </c>
      <c r="D4198" s="661" t="e">
        <f aca="false">IF(A4198="","",+B4198-C4198)</f>
        <v>#REF!</v>
      </c>
      <c r="E4198" s="662" t="e">
        <f aca="false">IF(A4198="","",IF(F4197="","",+E4197-F4197))</f>
        <v>#REF!</v>
      </c>
      <c r="F4198" s="662" t="e">
        <f aca="false">IF(A4198="","",IF(J4198="","",+J4198-H4198))</f>
        <v>#REF!</v>
      </c>
      <c r="G4198" s="662" t="e">
        <f aca="false">IF(A4198="","",IF(E4198="","",ROUND(+E4198*((1+B4198)^(1/12)-1),2)))</f>
        <v>#REF!</v>
      </c>
      <c r="H4198" s="662" t="e">
        <f aca="false">IF(A4198="","",IF(E4198="","",ROUND(+E4198*((1+D4198)^(1/12)-1),2)))</f>
        <v>#REF!</v>
      </c>
      <c r="I4198" s="662" t="e">
        <f aca="false">IF(A4198="","",+G4198-H4198)</f>
        <v>#REF!</v>
      </c>
      <c r="J4198" s="662" t="e">
        <f aca="false">IF(A4198="","",IF(#REF!="","",PMT((1+D4198)^(1/12)-1,(#REF!*12)-A4198+1,-E4198)))</f>
        <v>#REF!</v>
      </c>
    </row>
    <row r="4199" customFormat="false" ht="14.25" hidden="false" customHeight="false" outlineLevel="0" collapsed="false">
      <c r="A4199" s="660" t="e">
        <f aca="false">IF(A4198="","",IF(A4198=#REF!*12,"",+A4198+1))</f>
        <v>#REF!</v>
      </c>
      <c r="B4199" s="661" t="e">
        <f aca="false">IF(A4199="","",+B4198)</f>
        <v>#REF!</v>
      </c>
      <c r="C4199" s="661" t="e">
        <f aca="false">IF(A4199="","",IF(#REF!+'Plano Prestação Mensal Proposta'!A4199&gt;120,0,ROUND(IF(B4199&gt;0.045,(0.045*0.5),(0.5)*B4199),7)))</f>
        <v>#REF!</v>
      </c>
      <c r="D4199" s="661" t="e">
        <f aca="false">IF(A4199="","",+B4199-C4199)</f>
        <v>#REF!</v>
      </c>
      <c r="E4199" s="662" t="e">
        <f aca="false">IF(A4199="","",IF(F4198="","",+E4198-F4198))</f>
        <v>#REF!</v>
      </c>
      <c r="F4199" s="662" t="e">
        <f aca="false">IF(A4199="","",IF(J4199="","",+J4199-H4199))</f>
        <v>#REF!</v>
      </c>
      <c r="G4199" s="662" t="e">
        <f aca="false">IF(A4199="","",IF(E4199="","",ROUND(+E4199*((1+B4199)^(1/12)-1),2)))</f>
        <v>#REF!</v>
      </c>
      <c r="H4199" s="662" t="e">
        <f aca="false">IF(A4199="","",IF(E4199="","",ROUND(+E4199*((1+D4199)^(1/12)-1),2)))</f>
        <v>#REF!</v>
      </c>
      <c r="I4199" s="662" t="e">
        <f aca="false">IF(A4199="","",+G4199-H4199)</f>
        <v>#REF!</v>
      </c>
      <c r="J4199" s="662" t="e">
        <f aca="false">IF(A4199="","",IF(#REF!="","",PMT((1+D4199)^(1/12)-1,(#REF!*12)-A4199+1,-E4199)))</f>
        <v>#REF!</v>
      </c>
    </row>
    <row r="4200" customFormat="false" ht="14.25" hidden="false" customHeight="false" outlineLevel="0" collapsed="false">
      <c r="A4200" s="660" t="e">
        <f aca="false">IF(A4199="","",IF(A4199=#REF!*12,"",+A4199+1))</f>
        <v>#REF!</v>
      </c>
      <c r="B4200" s="661" t="e">
        <f aca="false">IF(A4200="","",+B4199)</f>
        <v>#REF!</v>
      </c>
      <c r="C4200" s="661" t="e">
        <f aca="false">IF(A4200="","",IF(#REF!+'Plano Prestação Mensal Proposta'!A4200&gt;120,0,ROUND(IF(B4200&gt;0.045,(0.045*0.5),(0.5)*B4200),7)))</f>
        <v>#REF!</v>
      </c>
      <c r="D4200" s="661" t="e">
        <f aca="false">IF(A4200="","",+B4200-C4200)</f>
        <v>#REF!</v>
      </c>
      <c r="E4200" s="662" t="e">
        <f aca="false">IF(A4200="","",IF(F4199="","",+E4199-F4199))</f>
        <v>#REF!</v>
      </c>
      <c r="F4200" s="662" t="e">
        <f aca="false">IF(A4200="","",IF(J4200="","",+J4200-H4200))</f>
        <v>#REF!</v>
      </c>
      <c r="G4200" s="662" t="e">
        <f aca="false">IF(A4200="","",IF(E4200="","",ROUND(+E4200*((1+B4200)^(1/12)-1),2)))</f>
        <v>#REF!</v>
      </c>
      <c r="H4200" s="662" t="e">
        <f aca="false">IF(A4200="","",IF(E4200="","",ROUND(+E4200*((1+D4200)^(1/12)-1),2)))</f>
        <v>#REF!</v>
      </c>
      <c r="I4200" s="662" t="e">
        <f aca="false">IF(A4200="","",+G4200-H4200)</f>
        <v>#REF!</v>
      </c>
      <c r="J4200" s="662" t="e">
        <f aca="false">IF(A4200="","",IF(#REF!="","",PMT((1+D4200)^(1/12)-1,(#REF!*12)-A4200+1,-E4200)))</f>
        <v>#REF!</v>
      </c>
    </row>
    <row r="4201" customFormat="false" ht="14.25" hidden="false" customHeight="false" outlineLevel="0" collapsed="false">
      <c r="A4201" s="660" t="e">
        <f aca="false">IF(A4200="","",IF(A4200=#REF!*12,"",+A4200+1))</f>
        <v>#REF!</v>
      </c>
      <c r="B4201" s="661" t="e">
        <f aca="false">IF(A4201="","",+B4200)</f>
        <v>#REF!</v>
      </c>
      <c r="C4201" s="661" t="e">
        <f aca="false">IF(A4201="","",IF(#REF!+'Plano Prestação Mensal Proposta'!A4201&gt;120,0,ROUND(IF(B4201&gt;0.045,(0.045*0.5),(0.5)*B4201),7)))</f>
        <v>#REF!</v>
      </c>
      <c r="D4201" s="661" t="e">
        <f aca="false">IF(A4201="","",+B4201-C4201)</f>
        <v>#REF!</v>
      </c>
      <c r="E4201" s="662" t="e">
        <f aca="false">IF(A4201="","",IF(F4200="","",+E4200-F4200))</f>
        <v>#REF!</v>
      </c>
      <c r="F4201" s="662" t="e">
        <f aca="false">IF(A4201="","",IF(J4201="","",+J4201-H4201))</f>
        <v>#REF!</v>
      </c>
      <c r="G4201" s="662" t="e">
        <f aca="false">IF(A4201="","",IF(E4201="","",ROUND(+E4201*((1+B4201)^(1/12)-1),2)))</f>
        <v>#REF!</v>
      </c>
      <c r="H4201" s="662" t="e">
        <f aca="false">IF(A4201="","",IF(E4201="","",ROUND(+E4201*((1+D4201)^(1/12)-1),2)))</f>
        <v>#REF!</v>
      </c>
      <c r="I4201" s="662" t="e">
        <f aca="false">IF(A4201="","",+G4201-H4201)</f>
        <v>#REF!</v>
      </c>
      <c r="J4201" s="662" t="e">
        <f aca="false">IF(A4201="","",IF(#REF!="","",PMT((1+D4201)^(1/12)-1,(#REF!*12)-A4201+1,-E4201)))</f>
        <v>#REF!</v>
      </c>
    </row>
    <row r="4202" customFormat="false" ht="14.25" hidden="false" customHeight="false" outlineLevel="0" collapsed="false">
      <c r="A4202" s="660" t="e">
        <f aca="false">IF(A4201="","",IF(A4201=#REF!*12,"",+A4201+1))</f>
        <v>#REF!</v>
      </c>
      <c r="B4202" s="661" t="e">
        <f aca="false">IF(A4202="","",+B4201)</f>
        <v>#REF!</v>
      </c>
      <c r="C4202" s="661" t="e">
        <f aca="false">IF(A4202="","",IF(#REF!+'Plano Prestação Mensal Proposta'!A4202&gt;120,0,ROUND(IF(B4202&gt;0.045,(0.045*0.5),(0.5)*B4202),7)))</f>
        <v>#REF!</v>
      </c>
      <c r="D4202" s="661" t="e">
        <f aca="false">IF(A4202="","",+B4202-C4202)</f>
        <v>#REF!</v>
      </c>
      <c r="E4202" s="662" t="e">
        <f aca="false">IF(A4202="","",IF(F4201="","",+E4201-F4201))</f>
        <v>#REF!</v>
      </c>
      <c r="F4202" s="662" t="e">
        <f aca="false">IF(A4202="","",IF(J4202="","",+J4202-H4202))</f>
        <v>#REF!</v>
      </c>
      <c r="G4202" s="662" t="e">
        <f aca="false">IF(A4202="","",IF(E4202="","",ROUND(+E4202*((1+B4202)^(1/12)-1),2)))</f>
        <v>#REF!</v>
      </c>
      <c r="H4202" s="662" t="e">
        <f aca="false">IF(A4202="","",IF(E4202="","",ROUND(+E4202*((1+D4202)^(1/12)-1),2)))</f>
        <v>#REF!</v>
      </c>
      <c r="I4202" s="662" t="e">
        <f aca="false">IF(A4202="","",+G4202-H4202)</f>
        <v>#REF!</v>
      </c>
      <c r="J4202" s="662" t="e">
        <f aca="false">IF(A4202="","",IF(#REF!="","",PMT((1+D4202)^(1/12)-1,(#REF!*12)-A4202+1,-E4202)))</f>
        <v>#REF!</v>
      </c>
    </row>
    <row r="4203" customFormat="false" ht="14.25" hidden="false" customHeight="false" outlineLevel="0" collapsed="false">
      <c r="A4203" s="660" t="e">
        <f aca="false">IF(A4202="","",IF(A4202=#REF!*12,"",+A4202+1))</f>
        <v>#REF!</v>
      </c>
      <c r="B4203" s="661" t="e">
        <f aca="false">IF(A4203="","",+B4202)</f>
        <v>#REF!</v>
      </c>
      <c r="C4203" s="661" t="e">
        <f aca="false">IF(A4203="","",IF(#REF!+'Plano Prestação Mensal Proposta'!A4203&gt;120,0,ROUND(IF(B4203&gt;0.045,(0.045*0.5),(0.5)*B4203),7)))</f>
        <v>#REF!</v>
      </c>
      <c r="D4203" s="661" t="e">
        <f aca="false">IF(A4203="","",+B4203-C4203)</f>
        <v>#REF!</v>
      </c>
      <c r="E4203" s="662" t="e">
        <f aca="false">IF(A4203="","",IF(F4202="","",+E4202-F4202))</f>
        <v>#REF!</v>
      </c>
      <c r="F4203" s="662" t="e">
        <f aca="false">IF(A4203="","",IF(J4203="","",+J4203-H4203))</f>
        <v>#REF!</v>
      </c>
      <c r="G4203" s="662" t="e">
        <f aca="false">IF(A4203="","",IF(E4203="","",ROUND(+E4203*((1+B4203)^(1/12)-1),2)))</f>
        <v>#REF!</v>
      </c>
      <c r="H4203" s="662" t="e">
        <f aca="false">IF(A4203="","",IF(E4203="","",ROUND(+E4203*((1+D4203)^(1/12)-1),2)))</f>
        <v>#REF!</v>
      </c>
      <c r="I4203" s="662" t="e">
        <f aca="false">IF(A4203="","",+G4203-H4203)</f>
        <v>#REF!</v>
      </c>
      <c r="J4203" s="662" t="e">
        <f aca="false">IF(A4203="","",IF(#REF!="","",PMT((1+D4203)^(1/12)-1,(#REF!*12)-A4203+1,-E4203)))</f>
        <v>#REF!</v>
      </c>
    </row>
    <row r="4204" customFormat="false" ht="14.25" hidden="false" customHeight="false" outlineLevel="0" collapsed="false">
      <c r="A4204" s="660" t="e">
        <f aca="false">IF(A4203="","",IF(A4203=#REF!*12,"",+A4203+1))</f>
        <v>#REF!</v>
      </c>
      <c r="B4204" s="661" t="e">
        <f aca="false">IF(A4204="","",+B4203)</f>
        <v>#REF!</v>
      </c>
      <c r="C4204" s="661" t="e">
        <f aca="false">IF(A4204="","",IF(#REF!+'Plano Prestação Mensal Proposta'!A4204&gt;120,0,ROUND(IF(B4204&gt;0.045,(0.045*0.5),(0.5)*B4204),7)))</f>
        <v>#REF!</v>
      </c>
      <c r="D4204" s="661" t="e">
        <f aca="false">IF(A4204="","",+B4204-C4204)</f>
        <v>#REF!</v>
      </c>
      <c r="E4204" s="662" t="e">
        <f aca="false">IF(A4204="","",IF(F4203="","",+E4203-F4203))</f>
        <v>#REF!</v>
      </c>
      <c r="F4204" s="662" t="e">
        <f aca="false">IF(A4204="","",IF(J4204="","",+J4204-H4204))</f>
        <v>#REF!</v>
      </c>
      <c r="G4204" s="662" t="e">
        <f aca="false">IF(A4204="","",IF(E4204="","",ROUND(+E4204*((1+B4204)^(1/12)-1),2)))</f>
        <v>#REF!</v>
      </c>
      <c r="H4204" s="662" t="e">
        <f aca="false">IF(A4204="","",IF(E4204="","",ROUND(+E4204*((1+D4204)^(1/12)-1),2)))</f>
        <v>#REF!</v>
      </c>
      <c r="I4204" s="662" t="e">
        <f aca="false">IF(A4204="","",+G4204-H4204)</f>
        <v>#REF!</v>
      </c>
      <c r="J4204" s="662" t="e">
        <f aca="false">IF(A4204="","",IF(#REF!="","",PMT((1+D4204)^(1/12)-1,(#REF!*12)-A4204+1,-E4204)))</f>
        <v>#REF!</v>
      </c>
    </row>
    <row r="4205" customFormat="false" ht="14.25" hidden="false" customHeight="false" outlineLevel="0" collapsed="false">
      <c r="A4205" s="660" t="e">
        <f aca="false">IF(A4204="","",IF(A4204=#REF!*12,"",+A4204+1))</f>
        <v>#REF!</v>
      </c>
      <c r="B4205" s="661" t="e">
        <f aca="false">IF(A4205="","",+B4204)</f>
        <v>#REF!</v>
      </c>
      <c r="C4205" s="661" t="e">
        <f aca="false">IF(A4205="","",IF(#REF!+'Plano Prestação Mensal Proposta'!A4205&gt;120,0,ROUND(IF(B4205&gt;0.045,(0.045*0.5),(0.5)*B4205),7)))</f>
        <v>#REF!</v>
      </c>
      <c r="D4205" s="661" t="e">
        <f aca="false">IF(A4205="","",+B4205-C4205)</f>
        <v>#REF!</v>
      </c>
      <c r="E4205" s="662" t="e">
        <f aca="false">IF(A4205="","",IF(F4204="","",+E4204-F4204))</f>
        <v>#REF!</v>
      </c>
      <c r="F4205" s="662" t="e">
        <f aca="false">IF(A4205="","",IF(J4205="","",+J4205-H4205))</f>
        <v>#REF!</v>
      </c>
      <c r="G4205" s="662" t="e">
        <f aca="false">IF(A4205="","",IF(E4205="","",ROUND(+E4205*((1+B4205)^(1/12)-1),2)))</f>
        <v>#REF!</v>
      </c>
      <c r="H4205" s="662" t="e">
        <f aca="false">IF(A4205="","",IF(E4205="","",ROUND(+E4205*((1+D4205)^(1/12)-1),2)))</f>
        <v>#REF!</v>
      </c>
      <c r="I4205" s="662" t="e">
        <f aca="false">IF(A4205="","",+G4205-H4205)</f>
        <v>#REF!</v>
      </c>
      <c r="J4205" s="662" t="e">
        <f aca="false">IF(A4205="","",IF(#REF!="","",PMT((1+D4205)^(1/12)-1,(#REF!*12)-A4205+1,-E4205)))</f>
        <v>#REF!</v>
      </c>
    </row>
    <row r="4206" customFormat="false" ht="14.25" hidden="false" customHeight="false" outlineLevel="0" collapsed="false">
      <c r="A4206" s="660" t="e">
        <f aca="false">IF(A4205="","",IF(A4205=#REF!*12,"",+A4205+1))</f>
        <v>#REF!</v>
      </c>
      <c r="B4206" s="661" t="e">
        <f aca="false">IF(A4206="","",+B4205)</f>
        <v>#REF!</v>
      </c>
      <c r="C4206" s="661" t="e">
        <f aca="false">IF(A4206="","",IF(#REF!+'Plano Prestação Mensal Proposta'!A4206&gt;120,0,ROUND(IF(B4206&gt;0.045,(0.045*0.5),(0.5)*B4206),7)))</f>
        <v>#REF!</v>
      </c>
      <c r="D4206" s="661" t="e">
        <f aca="false">IF(A4206="","",+B4206-C4206)</f>
        <v>#REF!</v>
      </c>
      <c r="E4206" s="662" t="e">
        <f aca="false">IF(A4206="","",IF(F4205="","",+E4205-F4205))</f>
        <v>#REF!</v>
      </c>
      <c r="F4206" s="662" t="e">
        <f aca="false">IF(A4206="","",IF(J4206="","",+J4206-H4206))</f>
        <v>#REF!</v>
      </c>
      <c r="G4206" s="662" t="e">
        <f aca="false">IF(A4206="","",IF(E4206="","",ROUND(+E4206*((1+B4206)^(1/12)-1),2)))</f>
        <v>#REF!</v>
      </c>
      <c r="H4206" s="662" t="e">
        <f aca="false">IF(A4206="","",IF(E4206="","",ROUND(+E4206*((1+D4206)^(1/12)-1),2)))</f>
        <v>#REF!</v>
      </c>
      <c r="I4206" s="662" t="e">
        <f aca="false">IF(A4206="","",+G4206-H4206)</f>
        <v>#REF!</v>
      </c>
      <c r="J4206" s="662" t="e">
        <f aca="false">IF(A4206="","",IF(#REF!="","",PMT((1+D4206)^(1/12)-1,(#REF!*12)-A4206+1,-E4206)))</f>
        <v>#REF!</v>
      </c>
    </row>
    <row r="4207" customFormat="false" ht="14.25" hidden="false" customHeight="false" outlineLevel="0" collapsed="false">
      <c r="A4207" s="660" t="e">
        <f aca="false">IF(A4206="","",IF(A4206=#REF!*12,"",+A4206+1))</f>
        <v>#REF!</v>
      </c>
      <c r="B4207" s="661" t="e">
        <f aca="false">IF(A4207="","",+B4206)</f>
        <v>#REF!</v>
      </c>
      <c r="C4207" s="661" t="e">
        <f aca="false">IF(A4207="","",IF(#REF!+'Plano Prestação Mensal Proposta'!A4207&gt;120,0,ROUND(IF(B4207&gt;0.045,(0.045*0.5),(0.5)*B4207),7)))</f>
        <v>#REF!</v>
      </c>
      <c r="D4207" s="661" t="e">
        <f aca="false">IF(A4207="","",+B4207-C4207)</f>
        <v>#REF!</v>
      </c>
      <c r="E4207" s="662" t="e">
        <f aca="false">IF(A4207="","",IF(F4206="","",+E4206-F4206))</f>
        <v>#REF!</v>
      </c>
      <c r="F4207" s="662" t="e">
        <f aca="false">IF(A4207="","",IF(J4207="","",+J4207-H4207))</f>
        <v>#REF!</v>
      </c>
      <c r="G4207" s="662" t="e">
        <f aca="false">IF(A4207="","",IF(E4207="","",ROUND(+E4207*((1+B4207)^(1/12)-1),2)))</f>
        <v>#REF!</v>
      </c>
      <c r="H4207" s="662" t="e">
        <f aca="false">IF(A4207="","",IF(E4207="","",ROUND(+E4207*((1+D4207)^(1/12)-1),2)))</f>
        <v>#REF!</v>
      </c>
      <c r="I4207" s="662" t="e">
        <f aca="false">IF(A4207="","",+G4207-H4207)</f>
        <v>#REF!</v>
      </c>
      <c r="J4207" s="662" t="e">
        <f aca="false">IF(A4207="","",IF(#REF!="","",PMT((1+D4207)^(1/12)-1,(#REF!*12)-A4207+1,-E4207)))</f>
        <v>#REF!</v>
      </c>
    </row>
    <row r="4208" customFormat="false" ht="14.25" hidden="false" customHeight="false" outlineLevel="0" collapsed="false">
      <c r="A4208" s="660" t="e">
        <f aca="false">IF(A4207="","",IF(A4207=#REF!*12,"",+A4207+1))</f>
        <v>#REF!</v>
      </c>
      <c r="B4208" s="661" t="e">
        <f aca="false">IF(A4208="","",+B4207)</f>
        <v>#REF!</v>
      </c>
      <c r="C4208" s="661" t="e">
        <f aca="false">IF(A4208="","",IF(#REF!+'Plano Prestação Mensal Proposta'!A4208&gt;120,0,ROUND(IF(B4208&gt;0.045,(0.045*0.5),(0.5)*B4208),7)))</f>
        <v>#REF!</v>
      </c>
      <c r="D4208" s="661" t="e">
        <f aca="false">IF(A4208="","",+B4208-C4208)</f>
        <v>#REF!</v>
      </c>
      <c r="E4208" s="662" t="e">
        <f aca="false">IF(A4208="","",IF(F4207="","",+E4207-F4207))</f>
        <v>#REF!</v>
      </c>
      <c r="F4208" s="662" t="e">
        <f aca="false">IF(A4208="","",IF(J4208="","",+J4208-H4208))</f>
        <v>#REF!</v>
      </c>
      <c r="G4208" s="662" t="e">
        <f aca="false">IF(A4208="","",IF(E4208="","",ROUND(+E4208*((1+B4208)^(1/12)-1),2)))</f>
        <v>#REF!</v>
      </c>
      <c r="H4208" s="662" t="e">
        <f aca="false">IF(A4208="","",IF(E4208="","",ROUND(+E4208*((1+D4208)^(1/12)-1),2)))</f>
        <v>#REF!</v>
      </c>
      <c r="I4208" s="662" t="e">
        <f aca="false">IF(A4208="","",+G4208-H4208)</f>
        <v>#REF!</v>
      </c>
      <c r="J4208" s="662" t="e">
        <f aca="false">IF(A4208="","",IF(#REF!="","",PMT((1+D4208)^(1/12)-1,(#REF!*12)-A4208+1,-E4208)))</f>
        <v>#REF!</v>
      </c>
    </row>
    <row r="4209" customFormat="false" ht="14.25" hidden="false" customHeight="false" outlineLevel="0" collapsed="false">
      <c r="A4209" s="660" t="e">
        <f aca="false">IF(A4208="","",IF(A4208=#REF!*12,"",+A4208+1))</f>
        <v>#REF!</v>
      </c>
      <c r="B4209" s="661" t="e">
        <f aca="false">IF(A4209="","",+B4208)</f>
        <v>#REF!</v>
      </c>
      <c r="C4209" s="661" t="e">
        <f aca="false">IF(A4209="","",IF(#REF!+'Plano Prestação Mensal Proposta'!A4209&gt;120,0,ROUND(IF(B4209&gt;0.045,(0.045*0.5),(0.5)*B4209),7)))</f>
        <v>#REF!</v>
      </c>
      <c r="D4209" s="661" t="e">
        <f aca="false">IF(A4209="","",+B4209-C4209)</f>
        <v>#REF!</v>
      </c>
      <c r="E4209" s="662" t="e">
        <f aca="false">IF(A4209="","",IF(F4208="","",+E4208-F4208))</f>
        <v>#REF!</v>
      </c>
      <c r="F4209" s="662" t="e">
        <f aca="false">IF(A4209="","",IF(J4209="","",+J4209-H4209))</f>
        <v>#REF!</v>
      </c>
      <c r="G4209" s="662" t="e">
        <f aca="false">IF(A4209="","",IF(E4209="","",ROUND(+E4209*((1+B4209)^(1/12)-1),2)))</f>
        <v>#REF!</v>
      </c>
      <c r="H4209" s="662" t="e">
        <f aca="false">IF(A4209="","",IF(E4209="","",ROUND(+E4209*((1+D4209)^(1/12)-1),2)))</f>
        <v>#REF!</v>
      </c>
      <c r="I4209" s="662" t="e">
        <f aca="false">IF(A4209="","",+G4209-H4209)</f>
        <v>#REF!</v>
      </c>
      <c r="J4209" s="662" t="e">
        <f aca="false">IF(A4209="","",IF(#REF!="","",PMT((1+D4209)^(1/12)-1,(#REF!*12)-A4209+1,-E4209)))</f>
        <v>#REF!</v>
      </c>
    </row>
    <row r="4210" customFormat="false" ht="14.25" hidden="false" customHeight="false" outlineLevel="0" collapsed="false">
      <c r="A4210" s="660" t="e">
        <f aca="false">IF(A4209="","",IF(A4209=#REF!*12,"",+A4209+1))</f>
        <v>#REF!</v>
      </c>
      <c r="B4210" s="661" t="e">
        <f aca="false">IF(A4210="","",+B4209)</f>
        <v>#REF!</v>
      </c>
      <c r="C4210" s="661" t="e">
        <f aca="false">IF(A4210="","",IF(#REF!+'Plano Prestação Mensal Proposta'!A4210&gt;120,0,ROUND(IF(B4210&gt;0.045,(0.045*0.5),(0.5)*B4210),7)))</f>
        <v>#REF!</v>
      </c>
      <c r="D4210" s="661" t="e">
        <f aca="false">IF(A4210="","",+B4210-C4210)</f>
        <v>#REF!</v>
      </c>
      <c r="E4210" s="662" t="e">
        <f aca="false">IF(A4210="","",IF(F4209="","",+E4209-F4209))</f>
        <v>#REF!</v>
      </c>
      <c r="F4210" s="662" t="e">
        <f aca="false">IF(A4210="","",IF(J4210="","",+J4210-H4210))</f>
        <v>#REF!</v>
      </c>
      <c r="G4210" s="662" t="e">
        <f aca="false">IF(A4210="","",IF(E4210="","",ROUND(+E4210*((1+B4210)^(1/12)-1),2)))</f>
        <v>#REF!</v>
      </c>
      <c r="H4210" s="662" t="e">
        <f aca="false">IF(A4210="","",IF(E4210="","",ROUND(+E4210*((1+D4210)^(1/12)-1),2)))</f>
        <v>#REF!</v>
      </c>
      <c r="I4210" s="662" t="e">
        <f aca="false">IF(A4210="","",+G4210-H4210)</f>
        <v>#REF!</v>
      </c>
      <c r="J4210" s="662" t="e">
        <f aca="false">IF(A4210="","",IF(#REF!="","",PMT((1+D4210)^(1/12)-1,(#REF!*12)-A4210+1,-E4210)))</f>
        <v>#REF!</v>
      </c>
    </row>
    <row r="4211" customFormat="false" ht="14.25" hidden="false" customHeight="false" outlineLevel="0" collapsed="false">
      <c r="A4211" s="660" t="e">
        <f aca="false">IF(A4210="","",IF(A4210=#REF!*12,"",+A4210+1))</f>
        <v>#REF!</v>
      </c>
      <c r="B4211" s="661" t="e">
        <f aca="false">IF(A4211="","",+B4210)</f>
        <v>#REF!</v>
      </c>
      <c r="C4211" s="661" t="e">
        <f aca="false">IF(A4211="","",IF(#REF!+'Plano Prestação Mensal Proposta'!A4211&gt;120,0,ROUND(IF(B4211&gt;0.045,(0.045*0.5),(0.5)*B4211),7)))</f>
        <v>#REF!</v>
      </c>
      <c r="D4211" s="661" t="e">
        <f aca="false">IF(A4211="","",+B4211-C4211)</f>
        <v>#REF!</v>
      </c>
      <c r="E4211" s="662" t="e">
        <f aca="false">IF(A4211="","",IF(F4210="","",+E4210-F4210))</f>
        <v>#REF!</v>
      </c>
      <c r="F4211" s="662" t="e">
        <f aca="false">IF(A4211="","",IF(J4211="","",+J4211-H4211))</f>
        <v>#REF!</v>
      </c>
      <c r="G4211" s="662" t="e">
        <f aca="false">IF(A4211="","",IF(E4211="","",ROUND(+E4211*((1+B4211)^(1/12)-1),2)))</f>
        <v>#REF!</v>
      </c>
      <c r="H4211" s="662" t="e">
        <f aca="false">IF(A4211="","",IF(E4211="","",ROUND(+E4211*((1+D4211)^(1/12)-1),2)))</f>
        <v>#REF!</v>
      </c>
      <c r="I4211" s="662" t="e">
        <f aca="false">IF(A4211="","",+G4211-H4211)</f>
        <v>#REF!</v>
      </c>
      <c r="J4211" s="662" t="e">
        <f aca="false">IF(A4211="","",IF(#REF!="","",PMT((1+D4211)^(1/12)-1,(#REF!*12)-A4211+1,-E4211)))</f>
        <v>#REF!</v>
      </c>
    </row>
    <row r="4212" customFormat="false" ht="14.25" hidden="false" customHeight="false" outlineLevel="0" collapsed="false">
      <c r="A4212" s="660" t="e">
        <f aca="false">IF(A4211="","",IF(A4211=#REF!*12,"",+A4211+1))</f>
        <v>#REF!</v>
      </c>
      <c r="B4212" s="661" t="e">
        <f aca="false">IF(A4212="","",+B4211)</f>
        <v>#REF!</v>
      </c>
      <c r="C4212" s="661" t="e">
        <f aca="false">IF(A4212="","",IF(#REF!+'Plano Prestação Mensal Proposta'!A4212&gt;120,0,ROUND(IF(B4212&gt;0.045,(0.045*0.5),(0.5)*B4212),7)))</f>
        <v>#REF!</v>
      </c>
      <c r="D4212" s="661" t="e">
        <f aca="false">IF(A4212="","",+B4212-C4212)</f>
        <v>#REF!</v>
      </c>
      <c r="E4212" s="662" t="e">
        <f aca="false">IF(A4212="","",IF(F4211="","",+E4211-F4211))</f>
        <v>#REF!</v>
      </c>
      <c r="F4212" s="662" t="e">
        <f aca="false">IF(A4212="","",IF(J4212="","",+J4212-H4212))</f>
        <v>#REF!</v>
      </c>
      <c r="G4212" s="662" t="e">
        <f aca="false">IF(A4212="","",IF(E4212="","",ROUND(+E4212*((1+B4212)^(1/12)-1),2)))</f>
        <v>#REF!</v>
      </c>
      <c r="H4212" s="662" t="e">
        <f aca="false">IF(A4212="","",IF(E4212="","",ROUND(+E4212*((1+D4212)^(1/12)-1),2)))</f>
        <v>#REF!</v>
      </c>
      <c r="I4212" s="662" t="e">
        <f aca="false">IF(A4212="","",+G4212-H4212)</f>
        <v>#REF!</v>
      </c>
      <c r="J4212" s="662" t="e">
        <f aca="false">IF(A4212="","",IF(#REF!="","",PMT((1+D4212)^(1/12)-1,(#REF!*12)-A4212+1,-E4212)))</f>
        <v>#REF!</v>
      </c>
    </row>
    <row r="4213" customFormat="false" ht="14.25" hidden="false" customHeight="false" outlineLevel="0" collapsed="false">
      <c r="A4213" s="660" t="e">
        <f aca="false">IF(A4212="","",IF(A4212=#REF!*12,"",+A4212+1))</f>
        <v>#REF!</v>
      </c>
      <c r="B4213" s="661" t="e">
        <f aca="false">IF(A4213="","",+B4212)</f>
        <v>#REF!</v>
      </c>
      <c r="C4213" s="661" t="e">
        <f aca="false">IF(A4213="","",IF(#REF!+'Plano Prestação Mensal Proposta'!A4213&gt;120,0,ROUND(IF(B4213&gt;0.045,(0.045*0.5),(0.5)*B4213),7)))</f>
        <v>#REF!</v>
      </c>
      <c r="D4213" s="661" t="e">
        <f aca="false">IF(A4213="","",+B4213-C4213)</f>
        <v>#REF!</v>
      </c>
      <c r="E4213" s="662" t="e">
        <f aca="false">IF(A4213="","",IF(F4212="","",+E4212-F4212))</f>
        <v>#REF!</v>
      </c>
      <c r="F4213" s="662" t="e">
        <f aca="false">IF(A4213="","",IF(J4213="","",+J4213-H4213))</f>
        <v>#REF!</v>
      </c>
      <c r="G4213" s="662" t="e">
        <f aca="false">IF(A4213="","",IF(E4213="","",ROUND(+E4213*((1+B4213)^(1/12)-1),2)))</f>
        <v>#REF!</v>
      </c>
      <c r="H4213" s="662" t="e">
        <f aca="false">IF(A4213="","",IF(E4213="","",ROUND(+E4213*((1+D4213)^(1/12)-1),2)))</f>
        <v>#REF!</v>
      </c>
      <c r="I4213" s="662" t="e">
        <f aca="false">IF(A4213="","",+G4213-H4213)</f>
        <v>#REF!</v>
      </c>
      <c r="J4213" s="662" t="e">
        <f aca="false">IF(A4213="","",IF(#REF!="","",PMT((1+D4213)^(1/12)-1,(#REF!*12)-A4213+1,-E4213)))</f>
        <v>#REF!</v>
      </c>
    </row>
    <row r="4214" customFormat="false" ht="14.25" hidden="false" customHeight="false" outlineLevel="0" collapsed="false">
      <c r="A4214" s="660" t="e">
        <f aca="false">IF(A4213="","",IF(A4213=#REF!*12,"",+A4213+1))</f>
        <v>#REF!</v>
      </c>
      <c r="B4214" s="661" t="e">
        <f aca="false">IF(A4214="","",+B4213)</f>
        <v>#REF!</v>
      </c>
      <c r="C4214" s="661" t="e">
        <f aca="false">IF(A4214="","",IF(#REF!+'Plano Prestação Mensal Proposta'!A4214&gt;120,0,ROUND(IF(B4214&gt;0.045,(0.045*0.5),(0.5)*B4214),7)))</f>
        <v>#REF!</v>
      </c>
      <c r="D4214" s="661" t="e">
        <f aca="false">IF(A4214="","",+B4214-C4214)</f>
        <v>#REF!</v>
      </c>
      <c r="E4214" s="662" t="e">
        <f aca="false">IF(A4214="","",IF(F4213="","",+E4213-F4213))</f>
        <v>#REF!</v>
      </c>
      <c r="F4214" s="662" t="e">
        <f aca="false">IF(A4214="","",IF(J4214="","",+J4214-H4214))</f>
        <v>#REF!</v>
      </c>
      <c r="G4214" s="662" t="e">
        <f aca="false">IF(A4214="","",IF(E4214="","",ROUND(+E4214*((1+B4214)^(1/12)-1),2)))</f>
        <v>#REF!</v>
      </c>
      <c r="H4214" s="662" t="e">
        <f aca="false">IF(A4214="","",IF(E4214="","",ROUND(+E4214*((1+D4214)^(1/12)-1),2)))</f>
        <v>#REF!</v>
      </c>
      <c r="I4214" s="662" t="e">
        <f aca="false">IF(A4214="","",+G4214-H4214)</f>
        <v>#REF!</v>
      </c>
      <c r="J4214" s="662" t="e">
        <f aca="false">IF(A4214="","",IF(#REF!="","",PMT((1+D4214)^(1/12)-1,(#REF!*12)-A4214+1,-E4214)))</f>
        <v>#REF!</v>
      </c>
    </row>
    <row r="4215" customFormat="false" ht="14.25" hidden="false" customHeight="false" outlineLevel="0" collapsed="false">
      <c r="A4215" s="660" t="e">
        <f aca="false">IF(A4214="","",IF(A4214=#REF!*12,"",+A4214+1))</f>
        <v>#REF!</v>
      </c>
      <c r="B4215" s="661" t="e">
        <f aca="false">IF(A4215="","",+B4214)</f>
        <v>#REF!</v>
      </c>
      <c r="C4215" s="661" t="e">
        <f aca="false">IF(A4215="","",IF(#REF!+'Plano Prestação Mensal Proposta'!A4215&gt;120,0,ROUND(IF(B4215&gt;0.045,(0.045*0.5),(0.5)*B4215),7)))</f>
        <v>#REF!</v>
      </c>
      <c r="D4215" s="661" t="e">
        <f aca="false">IF(A4215="","",+B4215-C4215)</f>
        <v>#REF!</v>
      </c>
      <c r="E4215" s="662" t="e">
        <f aca="false">IF(A4215="","",IF(F4214="","",+E4214-F4214))</f>
        <v>#REF!</v>
      </c>
      <c r="F4215" s="662" t="e">
        <f aca="false">IF(A4215="","",IF(J4215="","",+J4215-H4215))</f>
        <v>#REF!</v>
      </c>
      <c r="G4215" s="662" t="e">
        <f aca="false">IF(A4215="","",IF(E4215="","",ROUND(+E4215*((1+B4215)^(1/12)-1),2)))</f>
        <v>#REF!</v>
      </c>
      <c r="H4215" s="662" t="e">
        <f aca="false">IF(A4215="","",IF(E4215="","",ROUND(+E4215*((1+D4215)^(1/12)-1),2)))</f>
        <v>#REF!</v>
      </c>
      <c r="I4215" s="662" t="e">
        <f aca="false">IF(A4215="","",+G4215-H4215)</f>
        <v>#REF!</v>
      </c>
      <c r="J4215" s="662" t="e">
        <f aca="false">IF(A4215="","",IF(#REF!="","",PMT((1+D4215)^(1/12)-1,(#REF!*12)-A4215+1,-E4215)))</f>
        <v>#REF!</v>
      </c>
    </row>
    <row r="4216" customFormat="false" ht="14.25" hidden="false" customHeight="false" outlineLevel="0" collapsed="false">
      <c r="A4216" s="660" t="e">
        <f aca="false">IF(A4215="","",IF(A4215=#REF!*12,"",+A4215+1))</f>
        <v>#REF!</v>
      </c>
      <c r="B4216" s="661" t="e">
        <f aca="false">IF(A4216="","",+B4215)</f>
        <v>#REF!</v>
      </c>
      <c r="C4216" s="661" t="e">
        <f aca="false">IF(A4216="","",IF(#REF!+'Plano Prestação Mensal Proposta'!A4216&gt;120,0,ROUND(IF(B4216&gt;0.045,(0.045*0.5),(0.5)*B4216),7)))</f>
        <v>#REF!</v>
      </c>
      <c r="D4216" s="661" t="e">
        <f aca="false">IF(A4216="","",+B4216-C4216)</f>
        <v>#REF!</v>
      </c>
      <c r="E4216" s="662" t="e">
        <f aca="false">IF(A4216="","",IF(F4215="","",+E4215-F4215))</f>
        <v>#REF!</v>
      </c>
      <c r="F4216" s="662" t="e">
        <f aca="false">IF(A4216="","",IF(J4216="","",+J4216-H4216))</f>
        <v>#REF!</v>
      </c>
      <c r="G4216" s="662" t="e">
        <f aca="false">IF(A4216="","",IF(E4216="","",ROUND(+E4216*((1+B4216)^(1/12)-1),2)))</f>
        <v>#REF!</v>
      </c>
      <c r="H4216" s="662" t="e">
        <f aca="false">IF(A4216="","",IF(E4216="","",ROUND(+E4216*((1+D4216)^(1/12)-1),2)))</f>
        <v>#REF!</v>
      </c>
      <c r="I4216" s="662" t="e">
        <f aca="false">IF(A4216="","",+G4216-H4216)</f>
        <v>#REF!</v>
      </c>
      <c r="J4216" s="662" t="e">
        <f aca="false">IF(A4216="","",IF(#REF!="","",PMT((1+D4216)^(1/12)-1,(#REF!*12)-A4216+1,-E4216)))</f>
        <v>#REF!</v>
      </c>
    </row>
    <row r="4217" customFormat="false" ht="14.25" hidden="false" customHeight="false" outlineLevel="0" collapsed="false">
      <c r="A4217" s="660" t="e">
        <f aca="false">IF(A4216="","",IF(A4216=#REF!*12,"",+A4216+1))</f>
        <v>#REF!</v>
      </c>
      <c r="B4217" s="661" t="e">
        <f aca="false">IF(A4217="","",+B4216)</f>
        <v>#REF!</v>
      </c>
      <c r="C4217" s="661" t="e">
        <f aca="false">IF(A4217="","",IF(#REF!+'Plano Prestação Mensal Proposta'!A4217&gt;120,0,ROUND(IF(B4217&gt;0.045,(0.045*0.5),(0.5)*B4217),7)))</f>
        <v>#REF!</v>
      </c>
      <c r="D4217" s="661" t="e">
        <f aca="false">IF(A4217="","",+B4217-C4217)</f>
        <v>#REF!</v>
      </c>
      <c r="E4217" s="662" t="e">
        <f aca="false">IF(A4217="","",IF(F4216="","",+E4216-F4216))</f>
        <v>#REF!</v>
      </c>
      <c r="F4217" s="662" t="e">
        <f aca="false">IF(A4217="","",IF(J4217="","",+J4217-H4217))</f>
        <v>#REF!</v>
      </c>
      <c r="G4217" s="662" t="e">
        <f aca="false">IF(A4217="","",IF(E4217="","",ROUND(+E4217*((1+B4217)^(1/12)-1),2)))</f>
        <v>#REF!</v>
      </c>
      <c r="H4217" s="662" t="e">
        <f aca="false">IF(A4217="","",IF(E4217="","",ROUND(+E4217*((1+D4217)^(1/12)-1),2)))</f>
        <v>#REF!</v>
      </c>
      <c r="I4217" s="662" t="e">
        <f aca="false">IF(A4217="","",+G4217-H4217)</f>
        <v>#REF!</v>
      </c>
      <c r="J4217" s="662" t="e">
        <f aca="false">IF(A4217="","",IF(#REF!="","",PMT((1+D4217)^(1/12)-1,(#REF!*12)-A4217+1,-E4217)))</f>
        <v>#REF!</v>
      </c>
    </row>
    <row r="4218" customFormat="false" ht="14.25" hidden="false" customHeight="false" outlineLevel="0" collapsed="false">
      <c r="A4218" s="660" t="e">
        <f aca="false">IF(A4217="","",IF(A4217=#REF!*12,"",+A4217+1))</f>
        <v>#REF!</v>
      </c>
      <c r="B4218" s="661" t="e">
        <f aca="false">IF(A4218="","",+B4217)</f>
        <v>#REF!</v>
      </c>
      <c r="C4218" s="661" t="e">
        <f aca="false">IF(A4218="","",IF(#REF!+'Plano Prestação Mensal Proposta'!A4218&gt;120,0,ROUND(IF(B4218&gt;0.045,(0.045*0.5),(0.5)*B4218),7)))</f>
        <v>#REF!</v>
      </c>
      <c r="D4218" s="661" t="e">
        <f aca="false">IF(A4218="","",+B4218-C4218)</f>
        <v>#REF!</v>
      </c>
      <c r="E4218" s="662" t="e">
        <f aca="false">IF(A4218="","",IF(F4217="","",+E4217-F4217))</f>
        <v>#REF!</v>
      </c>
      <c r="F4218" s="662" t="e">
        <f aca="false">IF(A4218="","",IF(J4218="","",+J4218-H4218))</f>
        <v>#REF!</v>
      </c>
      <c r="G4218" s="662" t="e">
        <f aca="false">IF(A4218="","",IF(E4218="","",ROUND(+E4218*((1+B4218)^(1/12)-1),2)))</f>
        <v>#REF!</v>
      </c>
      <c r="H4218" s="662" t="e">
        <f aca="false">IF(A4218="","",IF(E4218="","",ROUND(+E4218*((1+D4218)^(1/12)-1),2)))</f>
        <v>#REF!</v>
      </c>
      <c r="I4218" s="662" t="e">
        <f aca="false">IF(A4218="","",+G4218-H4218)</f>
        <v>#REF!</v>
      </c>
      <c r="J4218" s="662" t="e">
        <f aca="false">IF(A4218="","",IF(#REF!="","",PMT((1+D4218)^(1/12)-1,(#REF!*12)-A4218+1,-E4218)))</f>
        <v>#REF!</v>
      </c>
    </row>
    <row r="4219" customFormat="false" ht="14.25" hidden="false" customHeight="false" outlineLevel="0" collapsed="false">
      <c r="A4219" s="660" t="e">
        <f aca="false">IF(A4218="","",IF(A4218=#REF!*12,"",+A4218+1))</f>
        <v>#REF!</v>
      </c>
      <c r="B4219" s="661" t="e">
        <f aca="false">IF(A4219="","",+B4218)</f>
        <v>#REF!</v>
      </c>
      <c r="C4219" s="661" t="e">
        <f aca="false">IF(A4219="","",IF(#REF!+'Plano Prestação Mensal Proposta'!A4219&gt;120,0,ROUND(IF(B4219&gt;0.045,(0.045*0.5),(0.5)*B4219),7)))</f>
        <v>#REF!</v>
      </c>
      <c r="D4219" s="661" t="e">
        <f aca="false">IF(A4219="","",+B4219-C4219)</f>
        <v>#REF!</v>
      </c>
      <c r="E4219" s="662" t="e">
        <f aca="false">IF(A4219="","",IF(F4218="","",+E4218-F4218))</f>
        <v>#REF!</v>
      </c>
      <c r="F4219" s="662" t="e">
        <f aca="false">IF(A4219="","",IF(J4219="","",+J4219-H4219))</f>
        <v>#REF!</v>
      </c>
      <c r="G4219" s="662" t="e">
        <f aca="false">IF(A4219="","",IF(E4219="","",ROUND(+E4219*((1+B4219)^(1/12)-1),2)))</f>
        <v>#REF!</v>
      </c>
      <c r="H4219" s="662" t="e">
        <f aca="false">IF(A4219="","",IF(E4219="","",ROUND(+E4219*((1+D4219)^(1/12)-1),2)))</f>
        <v>#REF!</v>
      </c>
      <c r="I4219" s="662" t="e">
        <f aca="false">IF(A4219="","",+G4219-H4219)</f>
        <v>#REF!</v>
      </c>
      <c r="J4219" s="662" t="e">
        <f aca="false">IF(A4219="","",IF(#REF!="","",PMT((1+D4219)^(1/12)-1,(#REF!*12)-A4219+1,-E4219)))</f>
        <v>#REF!</v>
      </c>
    </row>
    <row r="4220" customFormat="false" ht="14.25" hidden="false" customHeight="false" outlineLevel="0" collapsed="false">
      <c r="A4220" s="660" t="e">
        <f aca="false">IF(A4219="","",IF(A4219=#REF!*12,"",+A4219+1))</f>
        <v>#REF!</v>
      </c>
      <c r="B4220" s="661" t="e">
        <f aca="false">IF(A4220="","",+B4219)</f>
        <v>#REF!</v>
      </c>
      <c r="C4220" s="661" t="e">
        <f aca="false">IF(A4220="","",IF(#REF!+'Plano Prestação Mensal Proposta'!A4220&gt;120,0,ROUND(IF(B4220&gt;0.045,(0.045*0.5),(0.5)*B4220),7)))</f>
        <v>#REF!</v>
      </c>
      <c r="D4220" s="661" t="e">
        <f aca="false">IF(A4220="","",+B4220-C4220)</f>
        <v>#REF!</v>
      </c>
      <c r="E4220" s="662" t="e">
        <f aca="false">IF(A4220="","",IF(F4219="","",+E4219-F4219))</f>
        <v>#REF!</v>
      </c>
      <c r="F4220" s="662" t="e">
        <f aca="false">IF(A4220="","",IF(J4220="","",+J4220-H4220))</f>
        <v>#REF!</v>
      </c>
      <c r="G4220" s="662" t="e">
        <f aca="false">IF(A4220="","",IF(E4220="","",ROUND(+E4220*((1+B4220)^(1/12)-1),2)))</f>
        <v>#REF!</v>
      </c>
      <c r="H4220" s="662" t="e">
        <f aca="false">IF(A4220="","",IF(E4220="","",ROUND(+E4220*((1+D4220)^(1/12)-1),2)))</f>
        <v>#REF!</v>
      </c>
      <c r="I4220" s="662" t="e">
        <f aca="false">IF(A4220="","",+G4220-H4220)</f>
        <v>#REF!</v>
      </c>
      <c r="J4220" s="662" t="e">
        <f aca="false">IF(A4220="","",IF(#REF!="","",PMT((1+D4220)^(1/12)-1,(#REF!*12)-A4220+1,-E4220)))</f>
        <v>#REF!</v>
      </c>
    </row>
    <row r="4221" customFormat="false" ht="14.25" hidden="false" customHeight="false" outlineLevel="0" collapsed="false">
      <c r="A4221" s="660" t="e">
        <f aca="false">IF(A4220="","",IF(A4220=#REF!*12,"",+A4220+1))</f>
        <v>#REF!</v>
      </c>
      <c r="B4221" s="661" t="e">
        <f aca="false">IF(A4221="","",+B4220)</f>
        <v>#REF!</v>
      </c>
      <c r="C4221" s="661" t="e">
        <f aca="false">IF(A4221="","",IF(#REF!+'Plano Prestação Mensal Proposta'!A4221&gt;120,0,ROUND(IF(B4221&gt;0.045,(0.045*0.5),(0.5)*B4221),7)))</f>
        <v>#REF!</v>
      </c>
      <c r="D4221" s="661" t="e">
        <f aca="false">IF(A4221="","",+B4221-C4221)</f>
        <v>#REF!</v>
      </c>
      <c r="E4221" s="662" t="e">
        <f aca="false">IF(A4221="","",IF(F4220="","",+E4220-F4220))</f>
        <v>#REF!</v>
      </c>
      <c r="F4221" s="662" t="e">
        <f aca="false">IF(A4221="","",IF(J4221="","",+J4221-H4221))</f>
        <v>#REF!</v>
      </c>
      <c r="G4221" s="662" t="e">
        <f aca="false">IF(A4221="","",IF(E4221="","",ROUND(+E4221*((1+B4221)^(1/12)-1),2)))</f>
        <v>#REF!</v>
      </c>
      <c r="H4221" s="662" t="e">
        <f aca="false">IF(A4221="","",IF(E4221="","",ROUND(+E4221*((1+D4221)^(1/12)-1),2)))</f>
        <v>#REF!</v>
      </c>
      <c r="I4221" s="662" t="e">
        <f aca="false">IF(A4221="","",+G4221-H4221)</f>
        <v>#REF!</v>
      </c>
      <c r="J4221" s="662" t="e">
        <f aca="false">IF(A4221="","",IF(#REF!="","",PMT((1+D4221)^(1/12)-1,(#REF!*12)-A4221+1,-E4221)))</f>
        <v>#REF!</v>
      </c>
    </row>
    <row r="4222" customFormat="false" ht="14.25" hidden="false" customHeight="false" outlineLevel="0" collapsed="false">
      <c r="A4222" s="660" t="e">
        <f aca="false">IF(A4221="","",IF(A4221=#REF!*12,"",+A4221+1))</f>
        <v>#REF!</v>
      </c>
      <c r="B4222" s="661" t="e">
        <f aca="false">IF(A4222="","",+B4221)</f>
        <v>#REF!</v>
      </c>
      <c r="C4222" s="661" t="e">
        <f aca="false">IF(A4222="","",IF(#REF!+'Plano Prestação Mensal Proposta'!A4222&gt;120,0,ROUND(IF(B4222&gt;0.045,(0.045*0.5),(0.5)*B4222),7)))</f>
        <v>#REF!</v>
      </c>
      <c r="D4222" s="661" t="e">
        <f aca="false">IF(A4222="","",+B4222-C4222)</f>
        <v>#REF!</v>
      </c>
      <c r="E4222" s="662" t="e">
        <f aca="false">IF(A4222="","",IF(F4221="","",+E4221-F4221))</f>
        <v>#REF!</v>
      </c>
      <c r="F4222" s="662" t="e">
        <f aca="false">IF(A4222="","",IF(J4222="","",+J4222-H4222))</f>
        <v>#REF!</v>
      </c>
      <c r="G4222" s="662" t="e">
        <f aca="false">IF(A4222="","",IF(E4222="","",ROUND(+E4222*((1+B4222)^(1/12)-1),2)))</f>
        <v>#REF!</v>
      </c>
      <c r="H4222" s="662" t="e">
        <f aca="false">IF(A4222="","",IF(E4222="","",ROUND(+E4222*((1+D4222)^(1/12)-1),2)))</f>
        <v>#REF!</v>
      </c>
      <c r="I4222" s="662" t="e">
        <f aca="false">IF(A4222="","",+G4222-H4222)</f>
        <v>#REF!</v>
      </c>
      <c r="J4222" s="662" t="e">
        <f aca="false">IF(A4222="","",IF(#REF!="","",PMT((1+D4222)^(1/12)-1,(#REF!*12)-A4222+1,-E4222)))</f>
        <v>#REF!</v>
      </c>
    </row>
    <row r="4223" customFormat="false" ht="14.25" hidden="false" customHeight="false" outlineLevel="0" collapsed="false">
      <c r="A4223" s="660" t="e">
        <f aca="false">IF(A4222="","",IF(A4222=#REF!*12,"",+A4222+1))</f>
        <v>#REF!</v>
      </c>
      <c r="B4223" s="661" t="e">
        <f aca="false">IF(A4223="","",+B4222)</f>
        <v>#REF!</v>
      </c>
      <c r="C4223" s="661" t="e">
        <f aca="false">IF(A4223="","",IF(#REF!+'Plano Prestação Mensal Proposta'!A4223&gt;120,0,ROUND(IF(B4223&gt;0.045,(0.045*0.5),(0.5)*B4223),7)))</f>
        <v>#REF!</v>
      </c>
      <c r="D4223" s="661" t="e">
        <f aca="false">IF(A4223="","",+B4223-C4223)</f>
        <v>#REF!</v>
      </c>
      <c r="E4223" s="662" t="e">
        <f aca="false">IF(A4223="","",IF(F4222="","",+E4222-F4222))</f>
        <v>#REF!</v>
      </c>
      <c r="F4223" s="662" t="e">
        <f aca="false">IF(A4223="","",IF(J4223="","",+J4223-H4223))</f>
        <v>#REF!</v>
      </c>
      <c r="G4223" s="662" t="e">
        <f aca="false">IF(A4223="","",IF(E4223="","",ROUND(+E4223*((1+B4223)^(1/12)-1),2)))</f>
        <v>#REF!</v>
      </c>
      <c r="H4223" s="662" t="e">
        <f aca="false">IF(A4223="","",IF(E4223="","",ROUND(+E4223*((1+D4223)^(1/12)-1),2)))</f>
        <v>#REF!</v>
      </c>
      <c r="I4223" s="662" t="e">
        <f aca="false">IF(A4223="","",+G4223-H4223)</f>
        <v>#REF!</v>
      </c>
      <c r="J4223" s="662" t="e">
        <f aca="false">IF(A4223="","",IF(#REF!="","",PMT((1+D4223)^(1/12)-1,(#REF!*12)-A4223+1,-E4223)))</f>
        <v>#REF!</v>
      </c>
    </row>
    <row r="4224" customFormat="false" ht="14.25" hidden="false" customHeight="false" outlineLevel="0" collapsed="false">
      <c r="A4224" s="660" t="e">
        <f aca="false">IF(A4223="","",IF(A4223=#REF!*12,"",+A4223+1))</f>
        <v>#REF!</v>
      </c>
      <c r="B4224" s="661" t="e">
        <f aca="false">IF(A4224="","",+B4223)</f>
        <v>#REF!</v>
      </c>
      <c r="C4224" s="661" t="e">
        <f aca="false">IF(A4224="","",IF(#REF!+'Plano Prestação Mensal Proposta'!A4224&gt;120,0,ROUND(IF(B4224&gt;0.045,(0.045*0.5),(0.5)*B4224),7)))</f>
        <v>#REF!</v>
      </c>
      <c r="D4224" s="661" t="e">
        <f aca="false">IF(A4224="","",+B4224-C4224)</f>
        <v>#REF!</v>
      </c>
      <c r="E4224" s="662" t="e">
        <f aca="false">IF(A4224="","",IF(F4223="","",+E4223-F4223))</f>
        <v>#REF!</v>
      </c>
      <c r="F4224" s="662" t="e">
        <f aca="false">IF(A4224="","",IF(J4224="","",+J4224-H4224))</f>
        <v>#REF!</v>
      </c>
      <c r="G4224" s="662" t="e">
        <f aca="false">IF(A4224="","",IF(E4224="","",ROUND(+E4224*((1+B4224)^(1/12)-1),2)))</f>
        <v>#REF!</v>
      </c>
      <c r="H4224" s="662" t="e">
        <f aca="false">IF(A4224="","",IF(E4224="","",ROUND(+E4224*((1+D4224)^(1/12)-1),2)))</f>
        <v>#REF!</v>
      </c>
      <c r="I4224" s="662" t="e">
        <f aca="false">IF(A4224="","",+G4224-H4224)</f>
        <v>#REF!</v>
      </c>
      <c r="J4224" s="662" t="e">
        <f aca="false">IF(A4224="","",IF(#REF!="","",PMT((1+D4224)^(1/12)-1,(#REF!*12)-A4224+1,-E4224)))</f>
        <v>#REF!</v>
      </c>
    </row>
    <row r="4225" customFormat="false" ht="14.25" hidden="false" customHeight="false" outlineLevel="0" collapsed="false">
      <c r="A4225" s="660" t="e">
        <f aca="false">IF(A4224="","",IF(A4224=#REF!*12,"",+A4224+1))</f>
        <v>#REF!</v>
      </c>
      <c r="B4225" s="661" t="e">
        <f aca="false">IF(A4225="","",+B4224)</f>
        <v>#REF!</v>
      </c>
      <c r="C4225" s="661" t="e">
        <f aca="false">IF(A4225="","",IF(#REF!+'Plano Prestação Mensal Proposta'!A4225&gt;120,0,ROUND(IF(B4225&gt;0.045,(0.045*0.5),(0.5)*B4225),7)))</f>
        <v>#REF!</v>
      </c>
      <c r="D4225" s="661" t="e">
        <f aca="false">IF(A4225="","",+B4225-C4225)</f>
        <v>#REF!</v>
      </c>
      <c r="E4225" s="662" t="e">
        <f aca="false">IF(A4225="","",IF(F4224="","",+E4224-F4224))</f>
        <v>#REF!</v>
      </c>
      <c r="F4225" s="662" t="e">
        <f aca="false">IF(A4225="","",IF(J4225="","",+J4225-H4225))</f>
        <v>#REF!</v>
      </c>
      <c r="G4225" s="662" t="e">
        <f aca="false">IF(A4225="","",IF(E4225="","",ROUND(+E4225*((1+B4225)^(1/12)-1),2)))</f>
        <v>#REF!</v>
      </c>
      <c r="H4225" s="662" t="e">
        <f aca="false">IF(A4225="","",IF(E4225="","",ROUND(+E4225*((1+D4225)^(1/12)-1),2)))</f>
        <v>#REF!</v>
      </c>
      <c r="I4225" s="662" t="e">
        <f aca="false">IF(A4225="","",+G4225-H4225)</f>
        <v>#REF!</v>
      </c>
      <c r="J4225" s="662" t="e">
        <f aca="false">IF(A4225="","",IF(#REF!="","",PMT((1+D4225)^(1/12)-1,(#REF!*12)-A4225+1,-E4225)))</f>
        <v>#REF!</v>
      </c>
    </row>
    <row r="4226" customFormat="false" ht="14.25" hidden="false" customHeight="false" outlineLevel="0" collapsed="false">
      <c r="A4226" s="660" t="e">
        <f aca="false">IF(A4225="","",IF(A4225=#REF!*12,"",+A4225+1))</f>
        <v>#REF!</v>
      </c>
      <c r="B4226" s="661" t="e">
        <f aca="false">IF(A4226="","",+B4225)</f>
        <v>#REF!</v>
      </c>
      <c r="C4226" s="661" t="e">
        <f aca="false">IF(A4226="","",IF(#REF!+'Plano Prestação Mensal Proposta'!A4226&gt;120,0,ROUND(IF(B4226&gt;0.045,(0.045*0.5),(0.5)*B4226),7)))</f>
        <v>#REF!</v>
      </c>
      <c r="D4226" s="661" t="e">
        <f aca="false">IF(A4226="","",+B4226-C4226)</f>
        <v>#REF!</v>
      </c>
      <c r="E4226" s="662" t="e">
        <f aca="false">IF(A4226="","",IF(F4225="","",+E4225-F4225))</f>
        <v>#REF!</v>
      </c>
      <c r="F4226" s="662" t="e">
        <f aca="false">IF(A4226="","",IF(J4226="","",+J4226-H4226))</f>
        <v>#REF!</v>
      </c>
      <c r="G4226" s="662" t="e">
        <f aca="false">IF(A4226="","",IF(E4226="","",ROUND(+E4226*((1+B4226)^(1/12)-1),2)))</f>
        <v>#REF!</v>
      </c>
      <c r="H4226" s="662" t="e">
        <f aca="false">IF(A4226="","",IF(E4226="","",ROUND(+E4226*((1+D4226)^(1/12)-1),2)))</f>
        <v>#REF!</v>
      </c>
      <c r="I4226" s="662" t="e">
        <f aca="false">IF(A4226="","",+G4226-H4226)</f>
        <v>#REF!</v>
      </c>
      <c r="J4226" s="662" t="e">
        <f aca="false">IF(A4226="","",IF(#REF!="","",PMT((1+D4226)^(1/12)-1,(#REF!*12)-A4226+1,-E4226)))</f>
        <v>#REF!</v>
      </c>
    </row>
    <row r="4227" customFormat="false" ht="14.25" hidden="false" customHeight="false" outlineLevel="0" collapsed="false">
      <c r="A4227" s="660" t="e">
        <f aca="false">IF(A4226="","",IF(A4226=#REF!*12,"",+A4226+1))</f>
        <v>#REF!</v>
      </c>
      <c r="B4227" s="661" t="e">
        <f aca="false">IF(A4227="","",+B4226)</f>
        <v>#REF!</v>
      </c>
      <c r="C4227" s="661" t="e">
        <f aca="false">IF(A4227="","",IF(#REF!+'Plano Prestação Mensal Proposta'!A4227&gt;120,0,ROUND(IF(B4227&gt;0.045,(0.045*0.5),(0.5)*B4227),7)))</f>
        <v>#REF!</v>
      </c>
      <c r="D4227" s="661" t="e">
        <f aca="false">IF(A4227="","",+B4227-C4227)</f>
        <v>#REF!</v>
      </c>
      <c r="E4227" s="662" t="e">
        <f aca="false">IF(A4227="","",IF(F4226="","",+E4226-F4226))</f>
        <v>#REF!</v>
      </c>
      <c r="F4227" s="662" t="e">
        <f aca="false">IF(A4227="","",IF(J4227="","",+J4227-H4227))</f>
        <v>#REF!</v>
      </c>
      <c r="G4227" s="662" t="e">
        <f aca="false">IF(A4227="","",IF(E4227="","",ROUND(+E4227*((1+B4227)^(1/12)-1),2)))</f>
        <v>#REF!</v>
      </c>
      <c r="H4227" s="662" t="e">
        <f aca="false">IF(A4227="","",IF(E4227="","",ROUND(+E4227*((1+D4227)^(1/12)-1),2)))</f>
        <v>#REF!</v>
      </c>
      <c r="I4227" s="662" t="e">
        <f aca="false">IF(A4227="","",+G4227-H4227)</f>
        <v>#REF!</v>
      </c>
      <c r="J4227" s="662" t="e">
        <f aca="false">IF(A4227="","",IF(#REF!="","",PMT((1+D4227)^(1/12)-1,(#REF!*12)-A4227+1,-E4227)))</f>
        <v>#REF!</v>
      </c>
    </row>
    <row r="4228" customFormat="false" ht="14.25" hidden="false" customHeight="false" outlineLevel="0" collapsed="false">
      <c r="A4228" s="660" t="e">
        <f aca="false">IF(A4227="","",IF(A4227=#REF!*12,"",+A4227+1))</f>
        <v>#REF!</v>
      </c>
      <c r="B4228" s="661" t="e">
        <f aca="false">IF(A4228="","",+B4227)</f>
        <v>#REF!</v>
      </c>
      <c r="C4228" s="661" t="e">
        <f aca="false">IF(A4228="","",IF(#REF!+'Plano Prestação Mensal Proposta'!A4228&gt;120,0,ROUND(IF(B4228&gt;0.045,(0.045*0.5),(0.5)*B4228),7)))</f>
        <v>#REF!</v>
      </c>
      <c r="D4228" s="661" t="e">
        <f aca="false">IF(A4228="","",+B4228-C4228)</f>
        <v>#REF!</v>
      </c>
      <c r="E4228" s="662" t="e">
        <f aca="false">IF(A4228="","",IF(F4227="","",+E4227-F4227))</f>
        <v>#REF!</v>
      </c>
      <c r="F4228" s="662" t="e">
        <f aca="false">IF(A4228="","",IF(J4228="","",+J4228-H4228))</f>
        <v>#REF!</v>
      </c>
      <c r="G4228" s="662" t="e">
        <f aca="false">IF(A4228="","",IF(E4228="","",ROUND(+E4228*((1+B4228)^(1/12)-1),2)))</f>
        <v>#REF!</v>
      </c>
      <c r="H4228" s="662" t="e">
        <f aca="false">IF(A4228="","",IF(E4228="","",ROUND(+E4228*((1+D4228)^(1/12)-1),2)))</f>
        <v>#REF!</v>
      </c>
      <c r="I4228" s="662" t="e">
        <f aca="false">IF(A4228="","",+G4228-H4228)</f>
        <v>#REF!</v>
      </c>
      <c r="J4228" s="662" t="e">
        <f aca="false">IF(A4228="","",IF(#REF!="","",PMT((1+D4228)^(1/12)-1,(#REF!*12)-A4228+1,-E4228)))</f>
        <v>#REF!</v>
      </c>
    </row>
    <row r="4229" customFormat="false" ht="14.25" hidden="false" customHeight="false" outlineLevel="0" collapsed="false">
      <c r="A4229" s="660" t="e">
        <f aca="false">IF(A4228="","",IF(A4228=#REF!*12,"",+A4228+1))</f>
        <v>#REF!</v>
      </c>
      <c r="B4229" s="661" t="e">
        <f aca="false">IF(A4229="","",+B4228)</f>
        <v>#REF!</v>
      </c>
      <c r="C4229" s="661" t="e">
        <f aca="false">IF(A4229="","",IF(#REF!+'Plano Prestação Mensal Proposta'!A4229&gt;120,0,ROUND(IF(B4229&gt;0.045,(0.045*0.5),(0.5)*B4229),7)))</f>
        <v>#REF!</v>
      </c>
      <c r="D4229" s="661" t="e">
        <f aca="false">IF(A4229="","",+B4229-C4229)</f>
        <v>#REF!</v>
      </c>
      <c r="E4229" s="662" t="e">
        <f aca="false">IF(A4229="","",IF(F4228="","",+E4228-F4228))</f>
        <v>#REF!</v>
      </c>
      <c r="F4229" s="662" t="e">
        <f aca="false">IF(A4229="","",IF(J4229="","",+J4229-H4229))</f>
        <v>#REF!</v>
      </c>
      <c r="G4229" s="662" t="e">
        <f aca="false">IF(A4229="","",IF(E4229="","",ROUND(+E4229*((1+B4229)^(1/12)-1),2)))</f>
        <v>#REF!</v>
      </c>
      <c r="H4229" s="662" t="e">
        <f aca="false">IF(A4229="","",IF(E4229="","",ROUND(+E4229*((1+D4229)^(1/12)-1),2)))</f>
        <v>#REF!</v>
      </c>
      <c r="I4229" s="662" t="e">
        <f aca="false">IF(A4229="","",+G4229-H4229)</f>
        <v>#REF!</v>
      </c>
      <c r="J4229" s="662" t="e">
        <f aca="false">IF(A4229="","",IF(#REF!="","",PMT((1+D4229)^(1/12)-1,(#REF!*12)-A4229+1,-E4229)))</f>
        <v>#REF!</v>
      </c>
    </row>
    <row r="4230" customFormat="false" ht="14.25" hidden="false" customHeight="false" outlineLevel="0" collapsed="false">
      <c r="A4230" s="660" t="e">
        <f aca="false">IF(A4229="","",IF(A4229=#REF!*12,"",+A4229+1))</f>
        <v>#REF!</v>
      </c>
      <c r="B4230" s="661" t="e">
        <f aca="false">IF(A4230="","",+B4229)</f>
        <v>#REF!</v>
      </c>
      <c r="C4230" s="661" t="e">
        <f aca="false">IF(A4230="","",IF(#REF!+'Plano Prestação Mensal Proposta'!A4230&gt;120,0,ROUND(IF(B4230&gt;0.045,(0.045*0.5),(0.5)*B4230),7)))</f>
        <v>#REF!</v>
      </c>
      <c r="D4230" s="661" t="e">
        <f aca="false">IF(A4230="","",+B4230-C4230)</f>
        <v>#REF!</v>
      </c>
      <c r="E4230" s="662" t="e">
        <f aca="false">IF(A4230="","",IF(F4229="","",+E4229-F4229))</f>
        <v>#REF!</v>
      </c>
      <c r="F4230" s="662" t="e">
        <f aca="false">IF(A4230="","",IF(J4230="","",+J4230-H4230))</f>
        <v>#REF!</v>
      </c>
      <c r="G4230" s="662" t="e">
        <f aca="false">IF(A4230="","",IF(E4230="","",ROUND(+E4230*((1+B4230)^(1/12)-1),2)))</f>
        <v>#REF!</v>
      </c>
      <c r="H4230" s="662" t="e">
        <f aca="false">IF(A4230="","",IF(E4230="","",ROUND(+E4230*((1+D4230)^(1/12)-1),2)))</f>
        <v>#REF!</v>
      </c>
      <c r="I4230" s="662" t="e">
        <f aca="false">IF(A4230="","",+G4230-H4230)</f>
        <v>#REF!</v>
      </c>
      <c r="J4230" s="662" t="e">
        <f aca="false">IF(A4230="","",IF(#REF!="","",PMT((1+D4230)^(1/12)-1,(#REF!*12)-A4230+1,-E4230)))</f>
        <v>#REF!</v>
      </c>
    </row>
    <row r="4231" customFormat="false" ht="14.25" hidden="false" customHeight="false" outlineLevel="0" collapsed="false">
      <c r="A4231" s="660" t="e">
        <f aca="false">IF(A4230="","",IF(A4230=#REF!*12,"",+A4230+1))</f>
        <v>#REF!</v>
      </c>
      <c r="B4231" s="661" t="e">
        <f aca="false">IF(A4231="","",+B4230)</f>
        <v>#REF!</v>
      </c>
      <c r="C4231" s="661" t="e">
        <f aca="false">IF(A4231="","",IF(#REF!+'Plano Prestação Mensal Proposta'!A4231&gt;120,0,ROUND(IF(B4231&gt;0.045,(0.045*0.5),(0.5)*B4231),7)))</f>
        <v>#REF!</v>
      </c>
      <c r="D4231" s="661" t="e">
        <f aca="false">IF(A4231="","",+B4231-C4231)</f>
        <v>#REF!</v>
      </c>
      <c r="E4231" s="662" t="e">
        <f aca="false">IF(A4231="","",IF(F4230="","",+E4230-F4230))</f>
        <v>#REF!</v>
      </c>
      <c r="F4231" s="662" t="e">
        <f aca="false">IF(A4231="","",IF(J4231="","",+J4231-H4231))</f>
        <v>#REF!</v>
      </c>
      <c r="G4231" s="662" t="e">
        <f aca="false">IF(A4231="","",IF(E4231="","",ROUND(+E4231*((1+B4231)^(1/12)-1),2)))</f>
        <v>#REF!</v>
      </c>
      <c r="H4231" s="662" t="e">
        <f aca="false">IF(A4231="","",IF(E4231="","",ROUND(+E4231*((1+D4231)^(1/12)-1),2)))</f>
        <v>#REF!</v>
      </c>
      <c r="I4231" s="662" t="e">
        <f aca="false">IF(A4231="","",+G4231-H4231)</f>
        <v>#REF!</v>
      </c>
      <c r="J4231" s="662" t="e">
        <f aca="false">IF(A4231="","",IF(#REF!="","",PMT((1+D4231)^(1/12)-1,(#REF!*12)-A4231+1,-E4231)))</f>
        <v>#REF!</v>
      </c>
    </row>
    <row r="4232" customFormat="false" ht="14.25" hidden="false" customHeight="false" outlineLevel="0" collapsed="false">
      <c r="A4232" s="660" t="e">
        <f aca="false">IF(A4231="","",IF(A4231=#REF!*12,"",+A4231+1))</f>
        <v>#REF!</v>
      </c>
      <c r="B4232" s="661" t="e">
        <f aca="false">IF(A4232="","",+B4231)</f>
        <v>#REF!</v>
      </c>
      <c r="C4232" s="661" t="e">
        <f aca="false">IF(A4232="","",IF(#REF!+'Plano Prestação Mensal Proposta'!A4232&gt;120,0,ROUND(IF(B4232&gt;0.045,(0.045*0.5),(0.5)*B4232),7)))</f>
        <v>#REF!</v>
      </c>
      <c r="D4232" s="661" t="e">
        <f aca="false">IF(A4232="","",+B4232-C4232)</f>
        <v>#REF!</v>
      </c>
      <c r="E4232" s="662" t="e">
        <f aca="false">IF(A4232="","",IF(F4231="","",+E4231-F4231))</f>
        <v>#REF!</v>
      </c>
      <c r="F4232" s="662" t="e">
        <f aca="false">IF(A4232="","",IF(J4232="","",+J4232-H4232))</f>
        <v>#REF!</v>
      </c>
      <c r="G4232" s="662" t="e">
        <f aca="false">IF(A4232="","",IF(E4232="","",ROUND(+E4232*((1+B4232)^(1/12)-1),2)))</f>
        <v>#REF!</v>
      </c>
      <c r="H4232" s="662" t="e">
        <f aca="false">IF(A4232="","",IF(E4232="","",ROUND(+E4232*((1+D4232)^(1/12)-1),2)))</f>
        <v>#REF!</v>
      </c>
      <c r="I4232" s="662" t="e">
        <f aca="false">IF(A4232="","",+G4232-H4232)</f>
        <v>#REF!</v>
      </c>
      <c r="J4232" s="662" t="e">
        <f aca="false">IF(A4232="","",IF(#REF!="","",PMT((1+D4232)^(1/12)-1,(#REF!*12)-A4232+1,-E4232)))</f>
        <v>#REF!</v>
      </c>
    </row>
    <row r="4233" customFormat="false" ht="14.25" hidden="false" customHeight="false" outlineLevel="0" collapsed="false">
      <c r="A4233" s="660" t="e">
        <f aca="false">IF(A4232="","",IF(A4232=#REF!*12,"",+A4232+1))</f>
        <v>#REF!</v>
      </c>
      <c r="B4233" s="661" t="e">
        <f aca="false">IF(A4233="","",+B4232)</f>
        <v>#REF!</v>
      </c>
      <c r="C4233" s="661" t="e">
        <f aca="false">IF(A4233="","",IF(#REF!+'Plano Prestação Mensal Proposta'!A4233&gt;120,0,ROUND(IF(B4233&gt;0.045,(0.045*0.5),(0.5)*B4233),7)))</f>
        <v>#REF!</v>
      </c>
      <c r="D4233" s="661" t="e">
        <f aca="false">IF(A4233="","",+B4233-C4233)</f>
        <v>#REF!</v>
      </c>
      <c r="E4233" s="662" t="e">
        <f aca="false">IF(A4233="","",IF(F4232="","",+E4232-F4232))</f>
        <v>#REF!</v>
      </c>
      <c r="F4233" s="662" t="e">
        <f aca="false">IF(A4233="","",IF(J4233="","",+J4233-H4233))</f>
        <v>#REF!</v>
      </c>
      <c r="G4233" s="662" t="e">
        <f aca="false">IF(A4233="","",IF(E4233="","",ROUND(+E4233*((1+B4233)^(1/12)-1),2)))</f>
        <v>#REF!</v>
      </c>
      <c r="H4233" s="662" t="e">
        <f aca="false">IF(A4233="","",IF(E4233="","",ROUND(+E4233*((1+D4233)^(1/12)-1),2)))</f>
        <v>#REF!</v>
      </c>
      <c r="I4233" s="662" t="e">
        <f aca="false">IF(A4233="","",+G4233-H4233)</f>
        <v>#REF!</v>
      </c>
      <c r="J4233" s="662" t="e">
        <f aca="false">IF(A4233="","",IF(#REF!="","",PMT((1+D4233)^(1/12)-1,(#REF!*12)-A4233+1,-E4233)))</f>
        <v>#REF!</v>
      </c>
    </row>
    <row r="4234" customFormat="false" ht="14.25" hidden="false" customHeight="false" outlineLevel="0" collapsed="false">
      <c r="A4234" s="660" t="e">
        <f aca="false">IF(A4233="","",IF(A4233=#REF!*12,"",+A4233+1))</f>
        <v>#REF!</v>
      </c>
      <c r="B4234" s="661" t="e">
        <f aca="false">IF(A4234="","",+B4233)</f>
        <v>#REF!</v>
      </c>
      <c r="C4234" s="661" t="e">
        <f aca="false">IF(A4234="","",IF(#REF!+'Plano Prestação Mensal Proposta'!A4234&gt;120,0,ROUND(IF(B4234&gt;0.045,(0.045*0.5),(0.5)*B4234),7)))</f>
        <v>#REF!</v>
      </c>
      <c r="D4234" s="661" t="e">
        <f aca="false">IF(A4234="","",+B4234-C4234)</f>
        <v>#REF!</v>
      </c>
      <c r="E4234" s="662" t="e">
        <f aca="false">IF(A4234="","",IF(F4233="","",+E4233-F4233))</f>
        <v>#REF!</v>
      </c>
      <c r="F4234" s="662" t="e">
        <f aca="false">IF(A4234="","",IF(J4234="","",+J4234-H4234))</f>
        <v>#REF!</v>
      </c>
      <c r="G4234" s="662" t="e">
        <f aca="false">IF(A4234="","",IF(E4234="","",ROUND(+E4234*((1+B4234)^(1/12)-1),2)))</f>
        <v>#REF!</v>
      </c>
      <c r="H4234" s="662" t="e">
        <f aca="false">IF(A4234="","",IF(E4234="","",ROUND(+E4234*((1+D4234)^(1/12)-1),2)))</f>
        <v>#REF!</v>
      </c>
      <c r="I4234" s="662" t="e">
        <f aca="false">IF(A4234="","",+G4234-H4234)</f>
        <v>#REF!</v>
      </c>
      <c r="J4234" s="662" t="e">
        <f aca="false">IF(A4234="","",IF(#REF!="","",PMT((1+D4234)^(1/12)-1,(#REF!*12)-A4234+1,-E4234)))</f>
        <v>#REF!</v>
      </c>
    </row>
    <row r="4235" customFormat="false" ht="14.25" hidden="false" customHeight="false" outlineLevel="0" collapsed="false">
      <c r="A4235" s="660" t="e">
        <f aca="false">IF(A4234="","",IF(A4234=#REF!*12,"",+A4234+1))</f>
        <v>#REF!</v>
      </c>
      <c r="B4235" s="661" t="e">
        <f aca="false">IF(A4235="","",+B4234)</f>
        <v>#REF!</v>
      </c>
      <c r="C4235" s="661" t="e">
        <f aca="false">IF(A4235="","",IF(#REF!+'Plano Prestação Mensal Proposta'!A4235&gt;120,0,ROUND(IF(B4235&gt;0.045,(0.045*0.5),(0.5)*B4235),7)))</f>
        <v>#REF!</v>
      </c>
      <c r="D4235" s="661" t="e">
        <f aca="false">IF(A4235="","",+B4235-C4235)</f>
        <v>#REF!</v>
      </c>
      <c r="E4235" s="662" t="e">
        <f aca="false">IF(A4235="","",IF(F4234="","",+E4234-F4234))</f>
        <v>#REF!</v>
      </c>
      <c r="F4235" s="662" t="e">
        <f aca="false">IF(A4235="","",IF(J4235="","",+J4235-H4235))</f>
        <v>#REF!</v>
      </c>
      <c r="G4235" s="662" t="e">
        <f aca="false">IF(A4235="","",IF(E4235="","",ROUND(+E4235*((1+B4235)^(1/12)-1),2)))</f>
        <v>#REF!</v>
      </c>
      <c r="H4235" s="662" t="e">
        <f aca="false">IF(A4235="","",IF(E4235="","",ROUND(+E4235*((1+D4235)^(1/12)-1),2)))</f>
        <v>#REF!</v>
      </c>
      <c r="I4235" s="662" t="e">
        <f aca="false">IF(A4235="","",+G4235-H4235)</f>
        <v>#REF!</v>
      </c>
      <c r="J4235" s="662" t="e">
        <f aca="false">IF(A4235="","",IF(#REF!="","",PMT((1+D4235)^(1/12)-1,(#REF!*12)-A4235+1,-E4235)))</f>
        <v>#REF!</v>
      </c>
    </row>
    <row r="4236" customFormat="false" ht="14.25" hidden="false" customHeight="false" outlineLevel="0" collapsed="false">
      <c r="A4236" s="660" t="e">
        <f aca="false">IF(A4235="","",IF(A4235=#REF!*12,"",+A4235+1))</f>
        <v>#REF!</v>
      </c>
      <c r="B4236" s="661" t="e">
        <f aca="false">IF(A4236="","",+B4235)</f>
        <v>#REF!</v>
      </c>
      <c r="C4236" s="661" t="e">
        <f aca="false">IF(A4236="","",IF(#REF!+'Plano Prestação Mensal Proposta'!A4236&gt;120,0,ROUND(IF(B4236&gt;0.045,(0.045*0.5),(0.5)*B4236),7)))</f>
        <v>#REF!</v>
      </c>
      <c r="D4236" s="661" t="e">
        <f aca="false">IF(A4236="","",+B4236-C4236)</f>
        <v>#REF!</v>
      </c>
      <c r="E4236" s="662" t="e">
        <f aca="false">IF(A4236="","",IF(F4235="","",+E4235-F4235))</f>
        <v>#REF!</v>
      </c>
      <c r="F4236" s="662" t="e">
        <f aca="false">IF(A4236="","",IF(J4236="","",+J4236-H4236))</f>
        <v>#REF!</v>
      </c>
      <c r="G4236" s="662" t="e">
        <f aca="false">IF(A4236="","",IF(E4236="","",ROUND(+E4236*((1+B4236)^(1/12)-1),2)))</f>
        <v>#REF!</v>
      </c>
      <c r="H4236" s="662" t="e">
        <f aca="false">IF(A4236="","",IF(E4236="","",ROUND(+E4236*((1+D4236)^(1/12)-1),2)))</f>
        <v>#REF!</v>
      </c>
      <c r="I4236" s="662" t="e">
        <f aca="false">IF(A4236="","",+G4236-H4236)</f>
        <v>#REF!</v>
      </c>
      <c r="J4236" s="662" t="e">
        <f aca="false">IF(A4236="","",IF(#REF!="","",PMT((1+D4236)^(1/12)-1,(#REF!*12)-A4236+1,-E4236)))</f>
        <v>#REF!</v>
      </c>
    </row>
    <row r="4237" customFormat="false" ht="14.25" hidden="false" customHeight="false" outlineLevel="0" collapsed="false">
      <c r="A4237" s="660" t="e">
        <f aca="false">IF(A4236="","",IF(A4236=#REF!*12,"",+A4236+1))</f>
        <v>#REF!</v>
      </c>
      <c r="B4237" s="661" t="e">
        <f aca="false">IF(A4237="","",+B4236)</f>
        <v>#REF!</v>
      </c>
      <c r="C4237" s="661" t="e">
        <f aca="false">IF(A4237="","",IF(#REF!+'Plano Prestação Mensal Proposta'!A4237&gt;120,0,ROUND(IF(B4237&gt;0.045,(0.045*0.5),(0.5)*B4237),7)))</f>
        <v>#REF!</v>
      </c>
      <c r="D4237" s="661" t="e">
        <f aca="false">IF(A4237="","",+B4237-C4237)</f>
        <v>#REF!</v>
      </c>
      <c r="E4237" s="662" t="e">
        <f aca="false">IF(A4237="","",IF(F4236="","",+E4236-F4236))</f>
        <v>#REF!</v>
      </c>
      <c r="F4237" s="662" t="e">
        <f aca="false">IF(A4237="","",IF(J4237="","",+J4237-H4237))</f>
        <v>#REF!</v>
      </c>
      <c r="G4237" s="662" t="e">
        <f aca="false">IF(A4237="","",IF(E4237="","",ROUND(+E4237*((1+B4237)^(1/12)-1),2)))</f>
        <v>#REF!</v>
      </c>
      <c r="H4237" s="662" t="e">
        <f aca="false">IF(A4237="","",IF(E4237="","",ROUND(+E4237*((1+D4237)^(1/12)-1),2)))</f>
        <v>#REF!</v>
      </c>
      <c r="I4237" s="662" t="e">
        <f aca="false">IF(A4237="","",+G4237-H4237)</f>
        <v>#REF!</v>
      </c>
      <c r="J4237" s="662" t="e">
        <f aca="false">IF(A4237="","",IF(#REF!="","",PMT((1+D4237)^(1/12)-1,(#REF!*12)-A4237+1,-E4237)))</f>
        <v>#REF!</v>
      </c>
    </row>
    <row r="4238" customFormat="false" ht="14.25" hidden="false" customHeight="false" outlineLevel="0" collapsed="false">
      <c r="A4238" s="660" t="e">
        <f aca="false">IF(A4237="","",IF(A4237=#REF!*12,"",+A4237+1))</f>
        <v>#REF!</v>
      </c>
      <c r="B4238" s="661" t="e">
        <f aca="false">IF(A4238="","",+B4237)</f>
        <v>#REF!</v>
      </c>
      <c r="C4238" s="661" t="e">
        <f aca="false">IF(A4238="","",IF(#REF!+'Plano Prestação Mensal Proposta'!A4238&gt;120,0,ROUND(IF(B4238&gt;0.045,(0.045*0.5),(0.5)*B4238),7)))</f>
        <v>#REF!</v>
      </c>
      <c r="D4238" s="661" t="e">
        <f aca="false">IF(A4238="","",+B4238-C4238)</f>
        <v>#REF!</v>
      </c>
      <c r="E4238" s="662" t="e">
        <f aca="false">IF(A4238="","",IF(F4237="","",+E4237-F4237))</f>
        <v>#REF!</v>
      </c>
      <c r="F4238" s="662" t="e">
        <f aca="false">IF(A4238="","",IF(J4238="","",+J4238-H4238))</f>
        <v>#REF!</v>
      </c>
      <c r="G4238" s="662" t="e">
        <f aca="false">IF(A4238="","",IF(E4238="","",ROUND(+E4238*((1+B4238)^(1/12)-1),2)))</f>
        <v>#REF!</v>
      </c>
      <c r="H4238" s="662" t="e">
        <f aca="false">IF(A4238="","",IF(E4238="","",ROUND(+E4238*((1+D4238)^(1/12)-1),2)))</f>
        <v>#REF!</v>
      </c>
      <c r="I4238" s="662" t="e">
        <f aca="false">IF(A4238="","",+G4238-H4238)</f>
        <v>#REF!</v>
      </c>
      <c r="J4238" s="662" t="e">
        <f aca="false">IF(A4238="","",IF(#REF!="","",PMT((1+D4238)^(1/12)-1,(#REF!*12)-A4238+1,-E4238)))</f>
        <v>#REF!</v>
      </c>
    </row>
    <row r="4239" customFormat="false" ht="14.25" hidden="false" customHeight="false" outlineLevel="0" collapsed="false">
      <c r="A4239" s="660" t="e">
        <f aca="false">IF(A4238="","",IF(A4238=#REF!*12,"",+A4238+1))</f>
        <v>#REF!</v>
      </c>
      <c r="B4239" s="661" t="e">
        <f aca="false">IF(A4239="","",+B4238)</f>
        <v>#REF!</v>
      </c>
      <c r="C4239" s="661" t="e">
        <f aca="false">IF(A4239="","",IF(#REF!+'Plano Prestação Mensal Proposta'!A4239&gt;120,0,ROUND(IF(B4239&gt;0.045,(0.045*0.5),(0.5)*B4239),7)))</f>
        <v>#REF!</v>
      </c>
      <c r="D4239" s="661" t="e">
        <f aca="false">IF(A4239="","",+B4239-C4239)</f>
        <v>#REF!</v>
      </c>
      <c r="E4239" s="662" t="e">
        <f aca="false">IF(A4239="","",IF(F4238="","",+E4238-F4238))</f>
        <v>#REF!</v>
      </c>
      <c r="F4239" s="662" t="e">
        <f aca="false">IF(A4239="","",IF(J4239="","",+J4239-H4239))</f>
        <v>#REF!</v>
      </c>
      <c r="G4239" s="662" t="e">
        <f aca="false">IF(A4239="","",IF(E4239="","",ROUND(+E4239*((1+B4239)^(1/12)-1),2)))</f>
        <v>#REF!</v>
      </c>
      <c r="H4239" s="662" t="e">
        <f aca="false">IF(A4239="","",IF(E4239="","",ROUND(+E4239*((1+D4239)^(1/12)-1),2)))</f>
        <v>#REF!</v>
      </c>
      <c r="I4239" s="662" t="e">
        <f aca="false">IF(A4239="","",+G4239-H4239)</f>
        <v>#REF!</v>
      </c>
      <c r="J4239" s="662" t="e">
        <f aca="false">IF(A4239="","",IF(#REF!="","",PMT((1+D4239)^(1/12)-1,(#REF!*12)-A4239+1,-E4239)))</f>
        <v>#REF!</v>
      </c>
    </row>
    <row r="4240" customFormat="false" ht="14.25" hidden="false" customHeight="false" outlineLevel="0" collapsed="false">
      <c r="A4240" s="660" t="e">
        <f aca="false">IF(A4239="","",IF(A4239=#REF!*12,"",+A4239+1))</f>
        <v>#REF!</v>
      </c>
      <c r="B4240" s="661" t="e">
        <f aca="false">IF(A4240="","",+B4239)</f>
        <v>#REF!</v>
      </c>
      <c r="C4240" s="661" t="e">
        <f aca="false">IF(A4240="","",IF(#REF!+'Plano Prestação Mensal Proposta'!A4240&gt;120,0,ROUND(IF(B4240&gt;0.045,(0.045*0.5),(0.5)*B4240),7)))</f>
        <v>#REF!</v>
      </c>
      <c r="D4240" s="661" t="e">
        <f aca="false">IF(A4240="","",+B4240-C4240)</f>
        <v>#REF!</v>
      </c>
      <c r="E4240" s="662" t="e">
        <f aca="false">IF(A4240="","",IF(F4239="","",+E4239-F4239))</f>
        <v>#REF!</v>
      </c>
      <c r="F4240" s="662" t="e">
        <f aca="false">IF(A4240="","",IF(J4240="","",+J4240-H4240))</f>
        <v>#REF!</v>
      </c>
      <c r="G4240" s="662" t="e">
        <f aca="false">IF(A4240="","",IF(E4240="","",ROUND(+E4240*((1+B4240)^(1/12)-1),2)))</f>
        <v>#REF!</v>
      </c>
      <c r="H4240" s="662" t="e">
        <f aca="false">IF(A4240="","",IF(E4240="","",ROUND(+E4240*((1+D4240)^(1/12)-1),2)))</f>
        <v>#REF!</v>
      </c>
      <c r="I4240" s="662" t="e">
        <f aca="false">IF(A4240="","",+G4240-H4240)</f>
        <v>#REF!</v>
      </c>
      <c r="J4240" s="662" t="e">
        <f aca="false">IF(A4240="","",IF(#REF!="","",PMT((1+D4240)^(1/12)-1,(#REF!*12)-A4240+1,-E4240)))</f>
        <v>#REF!</v>
      </c>
    </row>
    <row r="4241" customFormat="false" ht="14.25" hidden="false" customHeight="false" outlineLevel="0" collapsed="false">
      <c r="A4241" s="660" t="e">
        <f aca="false">IF(A4240="","",IF(A4240=#REF!*12,"",+A4240+1))</f>
        <v>#REF!</v>
      </c>
      <c r="B4241" s="661" t="e">
        <f aca="false">IF(A4241="","",+B4240)</f>
        <v>#REF!</v>
      </c>
      <c r="C4241" s="661" t="e">
        <f aca="false">IF(A4241="","",IF(#REF!+'Plano Prestação Mensal Proposta'!A4241&gt;120,0,ROUND(IF(B4241&gt;0.045,(0.045*0.5),(0.5)*B4241),7)))</f>
        <v>#REF!</v>
      </c>
      <c r="D4241" s="661" t="e">
        <f aca="false">IF(A4241="","",+B4241-C4241)</f>
        <v>#REF!</v>
      </c>
      <c r="E4241" s="662" t="e">
        <f aca="false">IF(A4241="","",IF(F4240="","",+E4240-F4240))</f>
        <v>#REF!</v>
      </c>
      <c r="F4241" s="662" t="e">
        <f aca="false">IF(A4241="","",IF(J4241="","",+J4241-H4241))</f>
        <v>#REF!</v>
      </c>
      <c r="G4241" s="662" t="e">
        <f aca="false">IF(A4241="","",IF(E4241="","",ROUND(+E4241*((1+B4241)^(1/12)-1),2)))</f>
        <v>#REF!</v>
      </c>
      <c r="H4241" s="662" t="e">
        <f aca="false">IF(A4241="","",IF(E4241="","",ROUND(+E4241*((1+D4241)^(1/12)-1),2)))</f>
        <v>#REF!</v>
      </c>
      <c r="I4241" s="662" t="e">
        <f aca="false">IF(A4241="","",+G4241-H4241)</f>
        <v>#REF!</v>
      </c>
      <c r="J4241" s="662" t="e">
        <f aca="false">IF(A4241="","",IF(#REF!="","",PMT((1+D4241)^(1/12)-1,(#REF!*12)-A4241+1,-E4241)))</f>
        <v>#REF!</v>
      </c>
    </row>
    <row r="4242" customFormat="false" ht="14.25" hidden="false" customHeight="false" outlineLevel="0" collapsed="false">
      <c r="A4242" s="660" t="e">
        <f aca="false">IF(A4241="","",IF(A4241=#REF!*12,"",+A4241+1))</f>
        <v>#REF!</v>
      </c>
      <c r="B4242" s="661" t="e">
        <f aca="false">IF(A4242="","",+B4241)</f>
        <v>#REF!</v>
      </c>
      <c r="C4242" s="661" t="e">
        <f aca="false">IF(A4242="","",IF(#REF!+'Plano Prestação Mensal Proposta'!A4242&gt;120,0,ROUND(IF(B4242&gt;0.045,(0.045*0.5),(0.5)*B4242),7)))</f>
        <v>#REF!</v>
      </c>
      <c r="D4242" s="661" t="e">
        <f aca="false">IF(A4242="","",+B4242-C4242)</f>
        <v>#REF!</v>
      </c>
      <c r="E4242" s="662" t="e">
        <f aca="false">IF(A4242="","",IF(F4241="","",+E4241-F4241))</f>
        <v>#REF!</v>
      </c>
      <c r="F4242" s="662" t="e">
        <f aca="false">IF(A4242="","",IF(J4242="","",+J4242-H4242))</f>
        <v>#REF!</v>
      </c>
      <c r="G4242" s="662" t="e">
        <f aca="false">IF(A4242="","",IF(E4242="","",ROUND(+E4242*((1+B4242)^(1/12)-1),2)))</f>
        <v>#REF!</v>
      </c>
      <c r="H4242" s="662" t="e">
        <f aca="false">IF(A4242="","",IF(E4242="","",ROUND(+E4242*((1+D4242)^(1/12)-1),2)))</f>
        <v>#REF!</v>
      </c>
      <c r="I4242" s="662" t="e">
        <f aca="false">IF(A4242="","",+G4242-H4242)</f>
        <v>#REF!</v>
      </c>
      <c r="J4242" s="662" t="e">
        <f aca="false">IF(A4242="","",IF(#REF!="","",PMT((1+D4242)^(1/12)-1,(#REF!*12)-A4242+1,-E4242)))</f>
        <v>#REF!</v>
      </c>
    </row>
    <row r="4243" customFormat="false" ht="14.25" hidden="false" customHeight="false" outlineLevel="0" collapsed="false">
      <c r="A4243" s="660" t="e">
        <f aca="false">IF(A4242="","",IF(A4242=#REF!*12,"",+A4242+1))</f>
        <v>#REF!</v>
      </c>
      <c r="B4243" s="661" t="e">
        <f aca="false">IF(A4243="","",+B4242)</f>
        <v>#REF!</v>
      </c>
      <c r="C4243" s="661" t="e">
        <f aca="false">IF(A4243="","",IF(#REF!+'Plano Prestação Mensal Proposta'!A4243&gt;120,0,ROUND(IF(B4243&gt;0.045,(0.045*0.5),(0.5)*B4243),7)))</f>
        <v>#REF!</v>
      </c>
      <c r="D4243" s="661" t="e">
        <f aca="false">IF(A4243="","",+B4243-C4243)</f>
        <v>#REF!</v>
      </c>
      <c r="E4243" s="662" t="e">
        <f aca="false">IF(A4243="","",IF(F4242="","",+E4242-F4242))</f>
        <v>#REF!</v>
      </c>
      <c r="F4243" s="662" t="e">
        <f aca="false">IF(A4243="","",IF(J4243="","",+J4243-H4243))</f>
        <v>#REF!</v>
      </c>
      <c r="G4243" s="662" t="e">
        <f aca="false">IF(A4243="","",IF(E4243="","",ROUND(+E4243*((1+B4243)^(1/12)-1),2)))</f>
        <v>#REF!</v>
      </c>
      <c r="H4243" s="662" t="e">
        <f aca="false">IF(A4243="","",IF(E4243="","",ROUND(+E4243*((1+D4243)^(1/12)-1),2)))</f>
        <v>#REF!</v>
      </c>
      <c r="I4243" s="662" t="e">
        <f aca="false">IF(A4243="","",+G4243-H4243)</f>
        <v>#REF!</v>
      </c>
      <c r="J4243" s="662" t="e">
        <f aca="false">IF(A4243="","",IF(#REF!="","",PMT((1+D4243)^(1/12)-1,(#REF!*12)-A4243+1,-E4243)))</f>
        <v>#REF!</v>
      </c>
    </row>
    <row r="4244" customFormat="false" ht="14.25" hidden="false" customHeight="false" outlineLevel="0" collapsed="false">
      <c r="A4244" s="660" t="e">
        <f aca="false">IF(A4243="","",IF(A4243=#REF!*12,"",+A4243+1))</f>
        <v>#REF!</v>
      </c>
      <c r="B4244" s="661" t="e">
        <f aca="false">IF(A4244="","",+B4243)</f>
        <v>#REF!</v>
      </c>
      <c r="C4244" s="661" t="e">
        <f aca="false">IF(A4244="","",IF(#REF!+'Plano Prestação Mensal Proposta'!A4244&gt;120,0,ROUND(IF(B4244&gt;0.045,(0.045*0.5),(0.5)*B4244),7)))</f>
        <v>#REF!</v>
      </c>
      <c r="D4244" s="661" t="e">
        <f aca="false">IF(A4244="","",+B4244-C4244)</f>
        <v>#REF!</v>
      </c>
      <c r="E4244" s="662" t="e">
        <f aca="false">IF(A4244="","",IF(F4243="","",+E4243-F4243))</f>
        <v>#REF!</v>
      </c>
      <c r="F4244" s="662" t="e">
        <f aca="false">IF(A4244="","",IF(J4244="","",+J4244-H4244))</f>
        <v>#REF!</v>
      </c>
      <c r="G4244" s="662" t="e">
        <f aca="false">IF(A4244="","",IF(E4244="","",ROUND(+E4244*((1+B4244)^(1/12)-1),2)))</f>
        <v>#REF!</v>
      </c>
      <c r="H4244" s="662" t="e">
        <f aca="false">IF(A4244="","",IF(E4244="","",ROUND(+E4244*((1+D4244)^(1/12)-1),2)))</f>
        <v>#REF!</v>
      </c>
      <c r="I4244" s="662" t="e">
        <f aca="false">IF(A4244="","",+G4244-H4244)</f>
        <v>#REF!</v>
      </c>
      <c r="J4244" s="662" t="e">
        <f aca="false">IF(A4244="","",IF(#REF!="","",PMT((1+D4244)^(1/12)-1,(#REF!*12)-A4244+1,-E4244)))</f>
        <v>#REF!</v>
      </c>
    </row>
    <row r="4245" customFormat="false" ht="14.25" hidden="false" customHeight="false" outlineLevel="0" collapsed="false">
      <c r="A4245" s="660" t="e">
        <f aca="false">IF(A4244="","",IF(A4244=#REF!*12,"",+A4244+1))</f>
        <v>#REF!</v>
      </c>
      <c r="B4245" s="661" t="e">
        <f aca="false">IF(A4245="","",+B4244)</f>
        <v>#REF!</v>
      </c>
      <c r="C4245" s="661" t="e">
        <f aca="false">IF(A4245="","",IF(#REF!+'Plano Prestação Mensal Proposta'!A4245&gt;120,0,ROUND(IF(B4245&gt;0.045,(0.045*0.5),(0.5)*B4245),7)))</f>
        <v>#REF!</v>
      </c>
      <c r="D4245" s="661" t="e">
        <f aca="false">IF(A4245="","",+B4245-C4245)</f>
        <v>#REF!</v>
      </c>
      <c r="E4245" s="662" t="e">
        <f aca="false">IF(A4245="","",IF(F4244="","",+E4244-F4244))</f>
        <v>#REF!</v>
      </c>
      <c r="F4245" s="662" t="e">
        <f aca="false">IF(A4245="","",IF(J4245="","",+J4245-H4245))</f>
        <v>#REF!</v>
      </c>
      <c r="G4245" s="662" t="e">
        <f aca="false">IF(A4245="","",IF(E4245="","",ROUND(+E4245*((1+B4245)^(1/12)-1),2)))</f>
        <v>#REF!</v>
      </c>
      <c r="H4245" s="662" t="e">
        <f aca="false">IF(A4245="","",IF(E4245="","",ROUND(+E4245*((1+D4245)^(1/12)-1),2)))</f>
        <v>#REF!</v>
      </c>
      <c r="I4245" s="662" t="e">
        <f aca="false">IF(A4245="","",+G4245-H4245)</f>
        <v>#REF!</v>
      </c>
      <c r="J4245" s="662" t="e">
        <f aca="false">IF(A4245="","",IF(#REF!="","",PMT((1+D4245)^(1/12)-1,(#REF!*12)-A4245+1,-E4245)))</f>
        <v>#REF!</v>
      </c>
    </row>
    <row r="4246" customFormat="false" ht="14.25" hidden="false" customHeight="false" outlineLevel="0" collapsed="false">
      <c r="A4246" s="660" t="e">
        <f aca="false">IF(A4245="","",IF(A4245=#REF!*12,"",+A4245+1))</f>
        <v>#REF!</v>
      </c>
      <c r="B4246" s="661" t="e">
        <f aca="false">IF(A4246="","",+B4245)</f>
        <v>#REF!</v>
      </c>
      <c r="C4246" s="661" t="e">
        <f aca="false">IF(A4246="","",IF(#REF!+'Plano Prestação Mensal Proposta'!A4246&gt;120,0,ROUND(IF(B4246&gt;0.045,(0.045*0.5),(0.5)*B4246),7)))</f>
        <v>#REF!</v>
      </c>
      <c r="D4246" s="661" t="e">
        <f aca="false">IF(A4246="","",+B4246-C4246)</f>
        <v>#REF!</v>
      </c>
      <c r="E4246" s="662" t="e">
        <f aca="false">IF(A4246="","",IF(F4245="","",+E4245-F4245))</f>
        <v>#REF!</v>
      </c>
      <c r="F4246" s="662" t="e">
        <f aca="false">IF(A4246="","",IF(J4246="","",+J4246-H4246))</f>
        <v>#REF!</v>
      </c>
      <c r="G4246" s="662" t="e">
        <f aca="false">IF(A4246="","",IF(E4246="","",ROUND(+E4246*((1+B4246)^(1/12)-1),2)))</f>
        <v>#REF!</v>
      </c>
      <c r="H4246" s="662" t="e">
        <f aca="false">IF(A4246="","",IF(E4246="","",ROUND(+E4246*((1+D4246)^(1/12)-1),2)))</f>
        <v>#REF!</v>
      </c>
      <c r="I4246" s="662" t="e">
        <f aca="false">IF(A4246="","",+G4246-H4246)</f>
        <v>#REF!</v>
      </c>
      <c r="J4246" s="662" t="e">
        <f aca="false">IF(A4246="","",IF(#REF!="","",PMT((1+D4246)^(1/12)-1,(#REF!*12)-A4246+1,-E4246)))</f>
        <v>#REF!</v>
      </c>
    </row>
    <row r="4247" customFormat="false" ht="14.25" hidden="false" customHeight="false" outlineLevel="0" collapsed="false">
      <c r="A4247" s="660" t="e">
        <f aca="false">IF(A4246="","",IF(A4246=#REF!*12,"",+A4246+1))</f>
        <v>#REF!</v>
      </c>
      <c r="B4247" s="661" t="e">
        <f aca="false">IF(A4247="","",+B4246)</f>
        <v>#REF!</v>
      </c>
      <c r="C4247" s="661" t="e">
        <f aca="false">IF(A4247="","",IF(#REF!+'Plano Prestação Mensal Proposta'!A4247&gt;120,0,ROUND(IF(B4247&gt;0.045,(0.045*0.5),(0.5)*B4247),7)))</f>
        <v>#REF!</v>
      </c>
      <c r="D4247" s="661" t="e">
        <f aca="false">IF(A4247="","",+B4247-C4247)</f>
        <v>#REF!</v>
      </c>
      <c r="E4247" s="662" t="e">
        <f aca="false">IF(A4247="","",IF(F4246="","",+E4246-F4246))</f>
        <v>#REF!</v>
      </c>
      <c r="F4247" s="662" t="e">
        <f aca="false">IF(A4247="","",IF(J4247="","",+J4247-H4247))</f>
        <v>#REF!</v>
      </c>
      <c r="G4247" s="662" t="e">
        <f aca="false">IF(A4247="","",IF(E4247="","",ROUND(+E4247*((1+B4247)^(1/12)-1),2)))</f>
        <v>#REF!</v>
      </c>
      <c r="H4247" s="662" t="e">
        <f aca="false">IF(A4247="","",IF(E4247="","",ROUND(+E4247*((1+D4247)^(1/12)-1),2)))</f>
        <v>#REF!</v>
      </c>
      <c r="I4247" s="662" t="e">
        <f aca="false">IF(A4247="","",+G4247-H4247)</f>
        <v>#REF!</v>
      </c>
      <c r="J4247" s="662" t="e">
        <f aca="false">IF(A4247="","",IF(#REF!="","",PMT((1+D4247)^(1/12)-1,(#REF!*12)-A4247+1,-E4247)))</f>
        <v>#REF!</v>
      </c>
    </row>
    <row r="4248" customFormat="false" ht="14.25" hidden="false" customHeight="false" outlineLevel="0" collapsed="false">
      <c r="A4248" s="660" t="e">
        <f aca="false">IF(A4247="","",IF(A4247=#REF!*12,"",+A4247+1))</f>
        <v>#REF!</v>
      </c>
      <c r="B4248" s="661" t="e">
        <f aca="false">IF(A4248="","",+B4247)</f>
        <v>#REF!</v>
      </c>
      <c r="C4248" s="661" t="e">
        <f aca="false">IF(A4248="","",IF(#REF!+'Plano Prestação Mensal Proposta'!A4248&gt;120,0,ROUND(IF(B4248&gt;0.045,(0.045*0.5),(0.5)*B4248),7)))</f>
        <v>#REF!</v>
      </c>
      <c r="D4248" s="661" t="e">
        <f aca="false">IF(A4248="","",+B4248-C4248)</f>
        <v>#REF!</v>
      </c>
      <c r="E4248" s="662" t="e">
        <f aca="false">IF(A4248="","",IF(F4247="","",+E4247-F4247))</f>
        <v>#REF!</v>
      </c>
      <c r="F4248" s="662" t="e">
        <f aca="false">IF(A4248="","",IF(J4248="","",+J4248-H4248))</f>
        <v>#REF!</v>
      </c>
      <c r="G4248" s="662" t="e">
        <f aca="false">IF(A4248="","",IF(E4248="","",ROUND(+E4248*((1+B4248)^(1/12)-1),2)))</f>
        <v>#REF!</v>
      </c>
      <c r="H4248" s="662" t="e">
        <f aca="false">IF(A4248="","",IF(E4248="","",ROUND(+E4248*((1+D4248)^(1/12)-1),2)))</f>
        <v>#REF!</v>
      </c>
      <c r="I4248" s="662" t="e">
        <f aca="false">IF(A4248="","",+G4248-H4248)</f>
        <v>#REF!</v>
      </c>
      <c r="J4248" s="662" t="e">
        <f aca="false">IF(A4248="","",IF(#REF!="","",PMT((1+D4248)^(1/12)-1,(#REF!*12)-A4248+1,-E4248)))</f>
        <v>#REF!</v>
      </c>
    </row>
    <row r="4249" customFormat="false" ht="14.25" hidden="false" customHeight="false" outlineLevel="0" collapsed="false">
      <c r="A4249" s="660" t="e">
        <f aca="false">IF(A4248="","",IF(A4248=#REF!*12,"",+A4248+1))</f>
        <v>#REF!</v>
      </c>
      <c r="B4249" s="661" t="e">
        <f aca="false">IF(A4249="","",+B4248)</f>
        <v>#REF!</v>
      </c>
      <c r="C4249" s="661" t="e">
        <f aca="false">IF(A4249="","",IF(#REF!+'Plano Prestação Mensal Proposta'!A4249&gt;120,0,ROUND(IF(B4249&gt;0.045,(0.045*0.5),(0.5)*B4249),7)))</f>
        <v>#REF!</v>
      </c>
      <c r="D4249" s="661" t="e">
        <f aca="false">IF(A4249="","",+B4249-C4249)</f>
        <v>#REF!</v>
      </c>
      <c r="E4249" s="662" t="e">
        <f aca="false">IF(A4249="","",IF(F4248="","",+E4248-F4248))</f>
        <v>#REF!</v>
      </c>
      <c r="F4249" s="662" t="e">
        <f aca="false">IF(A4249="","",IF(J4249="","",+J4249-H4249))</f>
        <v>#REF!</v>
      </c>
      <c r="G4249" s="662" t="e">
        <f aca="false">IF(A4249="","",IF(E4249="","",ROUND(+E4249*((1+B4249)^(1/12)-1),2)))</f>
        <v>#REF!</v>
      </c>
      <c r="H4249" s="662" t="e">
        <f aca="false">IF(A4249="","",IF(E4249="","",ROUND(+E4249*((1+D4249)^(1/12)-1),2)))</f>
        <v>#REF!</v>
      </c>
      <c r="I4249" s="662" t="e">
        <f aca="false">IF(A4249="","",+G4249-H4249)</f>
        <v>#REF!</v>
      </c>
      <c r="J4249" s="662" t="e">
        <f aca="false">IF(A4249="","",IF(#REF!="","",PMT((1+D4249)^(1/12)-1,(#REF!*12)-A4249+1,-E4249)))</f>
        <v>#REF!</v>
      </c>
    </row>
    <row r="4250" customFormat="false" ht="14.25" hidden="false" customHeight="false" outlineLevel="0" collapsed="false">
      <c r="A4250" s="660" t="e">
        <f aca="false">IF(A4249="","",IF(A4249=#REF!*12,"",+A4249+1))</f>
        <v>#REF!</v>
      </c>
      <c r="B4250" s="661" t="e">
        <f aca="false">IF(A4250="","",+B4249)</f>
        <v>#REF!</v>
      </c>
      <c r="C4250" s="661" t="e">
        <f aca="false">IF(A4250="","",IF(#REF!+'Plano Prestação Mensal Proposta'!A4250&gt;120,0,ROUND(IF(B4250&gt;0.045,(0.045*0.5),(0.5)*B4250),7)))</f>
        <v>#REF!</v>
      </c>
      <c r="D4250" s="661" t="e">
        <f aca="false">IF(A4250="","",+B4250-C4250)</f>
        <v>#REF!</v>
      </c>
      <c r="E4250" s="662" t="e">
        <f aca="false">IF(A4250="","",IF(F4249="","",+E4249-F4249))</f>
        <v>#REF!</v>
      </c>
      <c r="F4250" s="662" t="e">
        <f aca="false">IF(A4250="","",IF(J4250="","",+J4250-H4250))</f>
        <v>#REF!</v>
      </c>
      <c r="G4250" s="662" t="e">
        <f aca="false">IF(A4250="","",IF(E4250="","",ROUND(+E4250*((1+B4250)^(1/12)-1),2)))</f>
        <v>#REF!</v>
      </c>
      <c r="H4250" s="662" t="e">
        <f aca="false">IF(A4250="","",IF(E4250="","",ROUND(+E4250*((1+D4250)^(1/12)-1),2)))</f>
        <v>#REF!</v>
      </c>
      <c r="I4250" s="662" t="e">
        <f aca="false">IF(A4250="","",+G4250-H4250)</f>
        <v>#REF!</v>
      </c>
      <c r="J4250" s="662" t="e">
        <f aca="false">IF(A4250="","",IF(#REF!="","",PMT((1+D4250)^(1/12)-1,(#REF!*12)-A4250+1,-E4250)))</f>
        <v>#REF!</v>
      </c>
    </row>
    <row r="4251" customFormat="false" ht="14.25" hidden="false" customHeight="false" outlineLevel="0" collapsed="false">
      <c r="A4251" s="660" t="e">
        <f aca="false">IF(A4250="","",IF(A4250=#REF!*12,"",+A4250+1))</f>
        <v>#REF!</v>
      </c>
      <c r="B4251" s="661" t="e">
        <f aca="false">IF(A4251="","",+B4250)</f>
        <v>#REF!</v>
      </c>
      <c r="C4251" s="661" t="e">
        <f aca="false">IF(A4251="","",IF(#REF!+'Plano Prestação Mensal Proposta'!A4251&gt;120,0,ROUND(IF(B4251&gt;0.045,(0.045*0.5),(0.5)*B4251),7)))</f>
        <v>#REF!</v>
      </c>
      <c r="D4251" s="661" t="e">
        <f aca="false">IF(A4251="","",+B4251-C4251)</f>
        <v>#REF!</v>
      </c>
      <c r="E4251" s="662" t="e">
        <f aca="false">IF(A4251="","",IF(F4250="","",+E4250-F4250))</f>
        <v>#REF!</v>
      </c>
      <c r="F4251" s="662" t="e">
        <f aca="false">IF(A4251="","",IF(J4251="","",+J4251-H4251))</f>
        <v>#REF!</v>
      </c>
      <c r="G4251" s="662" t="e">
        <f aca="false">IF(A4251="","",IF(E4251="","",ROUND(+E4251*((1+B4251)^(1/12)-1),2)))</f>
        <v>#REF!</v>
      </c>
      <c r="H4251" s="662" t="e">
        <f aca="false">IF(A4251="","",IF(E4251="","",ROUND(+E4251*((1+D4251)^(1/12)-1),2)))</f>
        <v>#REF!</v>
      </c>
      <c r="I4251" s="662" t="e">
        <f aca="false">IF(A4251="","",+G4251-H4251)</f>
        <v>#REF!</v>
      </c>
      <c r="J4251" s="662" t="e">
        <f aca="false">IF(A4251="","",IF(#REF!="","",PMT((1+D4251)^(1/12)-1,(#REF!*12)-A4251+1,-E4251)))</f>
        <v>#REF!</v>
      </c>
    </row>
    <row r="4252" customFormat="false" ht="14.25" hidden="false" customHeight="false" outlineLevel="0" collapsed="false">
      <c r="A4252" s="660" t="e">
        <f aca="false">IF(A4251="","",IF(A4251=#REF!*12,"",+A4251+1))</f>
        <v>#REF!</v>
      </c>
      <c r="B4252" s="661" t="e">
        <f aca="false">IF(A4252="","",+B4251)</f>
        <v>#REF!</v>
      </c>
      <c r="C4252" s="661" t="e">
        <f aca="false">IF(A4252="","",IF(#REF!+'Plano Prestação Mensal Proposta'!A4252&gt;120,0,ROUND(IF(B4252&gt;0.045,(0.045*0.5),(0.5)*B4252),7)))</f>
        <v>#REF!</v>
      </c>
      <c r="D4252" s="661" t="e">
        <f aca="false">IF(A4252="","",+B4252-C4252)</f>
        <v>#REF!</v>
      </c>
      <c r="E4252" s="662" t="e">
        <f aca="false">IF(A4252="","",IF(F4251="","",+E4251-F4251))</f>
        <v>#REF!</v>
      </c>
      <c r="F4252" s="662" t="e">
        <f aca="false">IF(A4252="","",IF(J4252="","",+J4252-H4252))</f>
        <v>#REF!</v>
      </c>
      <c r="G4252" s="662" t="e">
        <f aca="false">IF(A4252="","",IF(E4252="","",ROUND(+E4252*((1+B4252)^(1/12)-1),2)))</f>
        <v>#REF!</v>
      </c>
      <c r="H4252" s="662" t="e">
        <f aca="false">IF(A4252="","",IF(E4252="","",ROUND(+E4252*((1+D4252)^(1/12)-1),2)))</f>
        <v>#REF!</v>
      </c>
      <c r="I4252" s="662" t="e">
        <f aca="false">IF(A4252="","",+G4252-H4252)</f>
        <v>#REF!</v>
      </c>
      <c r="J4252" s="662" t="e">
        <f aca="false">IF(A4252="","",IF(#REF!="","",PMT((1+D4252)^(1/12)-1,(#REF!*12)-A4252+1,-E4252)))</f>
        <v>#REF!</v>
      </c>
    </row>
    <row r="4253" customFormat="false" ht="14.25" hidden="false" customHeight="false" outlineLevel="0" collapsed="false">
      <c r="A4253" s="660" t="e">
        <f aca="false">IF(A4252="","",IF(A4252=#REF!*12,"",+A4252+1))</f>
        <v>#REF!</v>
      </c>
      <c r="B4253" s="661" t="e">
        <f aca="false">IF(A4253="","",+B4252)</f>
        <v>#REF!</v>
      </c>
      <c r="C4253" s="661" t="e">
        <f aca="false">IF(A4253="","",IF(#REF!+'Plano Prestação Mensal Proposta'!A4253&gt;120,0,ROUND(IF(B4253&gt;0.045,(0.045*0.5),(0.5)*B4253),7)))</f>
        <v>#REF!</v>
      </c>
      <c r="D4253" s="661" t="e">
        <f aca="false">IF(A4253="","",+B4253-C4253)</f>
        <v>#REF!</v>
      </c>
      <c r="E4253" s="662" t="e">
        <f aca="false">IF(A4253="","",IF(F4252="","",+E4252-F4252))</f>
        <v>#REF!</v>
      </c>
      <c r="F4253" s="662" t="e">
        <f aca="false">IF(A4253="","",IF(J4253="","",+J4253-H4253))</f>
        <v>#REF!</v>
      </c>
      <c r="G4253" s="662" t="e">
        <f aca="false">IF(A4253="","",IF(E4253="","",ROUND(+E4253*((1+B4253)^(1/12)-1),2)))</f>
        <v>#REF!</v>
      </c>
      <c r="H4253" s="662" t="e">
        <f aca="false">IF(A4253="","",IF(E4253="","",ROUND(+E4253*((1+D4253)^(1/12)-1),2)))</f>
        <v>#REF!</v>
      </c>
      <c r="I4253" s="662" t="e">
        <f aca="false">IF(A4253="","",+G4253-H4253)</f>
        <v>#REF!</v>
      </c>
      <c r="J4253" s="662" t="e">
        <f aca="false">IF(A4253="","",IF(#REF!="","",PMT((1+D4253)^(1/12)-1,(#REF!*12)-A4253+1,-E4253)))</f>
        <v>#REF!</v>
      </c>
    </row>
    <row r="4254" customFormat="false" ht="14.25" hidden="false" customHeight="false" outlineLevel="0" collapsed="false">
      <c r="A4254" s="660" t="e">
        <f aca="false">IF(A4253="","",IF(A4253=#REF!*12,"",+A4253+1))</f>
        <v>#REF!</v>
      </c>
      <c r="B4254" s="661" t="e">
        <f aca="false">IF(A4254="","",+B4253)</f>
        <v>#REF!</v>
      </c>
      <c r="C4254" s="661" t="e">
        <f aca="false">IF(A4254="","",IF(#REF!+'Plano Prestação Mensal Proposta'!A4254&gt;120,0,ROUND(IF(B4254&gt;0.045,(0.045*0.5),(0.5)*B4254),7)))</f>
        <v>#REF!</v>
      </c>
      <c r="D4254" s="661" t="e">
        <f aca="false">IF(A4254="","",+B4254-C4254)</f>
        <v>#REF!</v>
      </c>
      <c r="E4254" s="662" t="e">
        <f aca="false">IF(A4254="","",IF(F4253="","",+E4253-F4253))</f>
        <v>#REF!</v>
      </c>
      <c r="F4254" s="662" t="e">
        <f aca="false">IF(A4254="","",IF(J4254="","",+J4254-H4254))</f>
        <v>#REF!</v>
      </c>
      <c r="G4254" s="662" t="e">
        <f aca="false">IF(A4254="","",IF(E4254="","",ROUND(+E4254*((1+B4254)^(1/12)-1),2)))</f>
        <v>#REF!</v>
      </c>
      <c r="H4254" s="662" t="e">
        <f aca="false">IF(A4254="","",IF(E4254="","",ROUND(+E4254*((1+D4254)^(1/12)-1),2)))</f>
        <v>#REF!</v>
      </c>
      <c r="I4254" s="662" t="e">
        <f aca="false">IF(A4254="","",+G4254-H4254)</f>
        <v>#REF!</v>
      </c>
      <c r="J4254" s="662" t="e">
        <f aca="false">IF(A4254="","",IF(#REF!="","",PMT((1+D4254)^(1/12)-1,(#REF!*12)-A4254+1,-E4254)))</f>
        <v>#REF!</v>
      </c>
    </row>
    <row r="4255" customFormat="false" ht="14.25" hidden="false" customHeight="false" outlineLevel="0" collapsed="false">
      <c r="A4255" s="660" t="e">
        <f aca="false">IF(A4254="","",IF(A4254=#REF!*12,"",+A4254+1))</f>
        <v>#REF!</v>
      </c>
      <c r="B4255" s="661" t="e">
        <f aca="false">IF(A4255="","",+B4254)</f>
        <v>#REF!</v>
      </c>
      <c r="C4255" s="661" t="e">
        <f aca="false">IF(A4255="","",IF(#REF!+'Plano Prestação Mensal Proposta'!A4255&gt;120,0,ROUND(IF(B4255&gt;0.045,(0.045*0.5),(0.5)*B4255),7)))</f>
        <v>#REF!</v>
      </c>
      <c r="D4255" s="661" t="e">
        <f aca="false">IF(A4255="","",+B4255-C4255)</f>
        <v>#REF!</v>
      </c>
      <c r="E4255" s="662" t="e">
        <f aca="false">IF(A4255="","",IF(F4254="","",+E4254-F4254))</f>
        <v>#REF!</v>
      </c>
      <c r="F4255" s="662" t="e">
        <f aca="false">IF(A4255="","",IF(J4255="","",+J4255-H4255))</f>
        <v>#REF!</v>
      </c>
      <c r="G4255" s="662" t="e">
        <f aca="false">IF(A4255="","",IF(E4255="","",ROUND(+E4255*((1+B4255)^(1/12)-1),2)))</f>
        <v>#REF!</v>
      </c>
      <c r="H4255" s="662" t="e">
        <f aca="false">IF(A4255="","",IF(E4255="","",ROUND(+E4255*((1+D4255)^(1/12)-1),2)))</f>
        <v>#REF!</v>
      </c>
      <c r="I4255" s="662" t="e">
        <f aca="false">IF(A4255="","",+G4255-H4255)</f>
        <v>#REF!</v>
      </c>
      <c r="J4255" s="662" t="e">
        <f aca="false">IF(A4255="","",IF(#REF!="","",PMT((1+D4255)^(1/12)-1,(#REF!*12)-A4255+1,-E4255)))</f>
        <v>#REF!</v>
      </c>
    </row>
    <row r="4256" customFormat="false" ht="14.25" hidden="false" customHeight="false" outlineLevel="0" collapsed="false">
      <c r="A4256" s="660" t="e">
        <f aca="false">IF(A4255="","",IF(A4255=#REF!*12,"",+A4255+1))</f>
        <v>#REF!</v>
      </c>
      <c r="B4256" s="661" t="e">
        <f aca="false">IF(A4256="","",+B4255)</f>
        <v>#REF!</v>
      </c>
      <c r="C4256" s="661" t="e">
        <f aca="false">IF(A4256="","",IF(#REF!+'Plano Prestação Mensal Proposta'!A4256&gt;120,0,ROUND(IF(B4256&gt;0.045,(0.045*0.5),(0.5)*B4256),7)))</f>
        <v>#REF!</v>
      </c>
      <c r="D4256" s="661" t="e">
        <f aca="false">IF(A4256="","",+B4256-C4256)</f>
        <v>#REF!</v>
      </c>
      <c r="E4256" s="662" t="e">
        <f aca="false">IF(A4256="","",IF(F4255="","",+E4255-F4255))</f>
        <v>#REF!</v>
      </c>
      <c r="F4256" s="662" t="e">
        <f aca="false">IF(A4256="","",IF(J4256="","",+J4256-H4256))</f>
        <v>#REF!</v>
      </c>
      <c r="G4256" s="662" t="e">
        <f aca="false">IF(A4256="","",IF(E4256="","",ROUND(+E4256*((1+B4256)^(1/12)-1),2)))</f>
        <v>#REF!</v>
      </c>
      <c r="H4256" s="662" t="e">
        <f aca="false">IF(A4256="","",IF(E4256="","",ROUND(+E4256*((1+D4256)^(1/12)-1),2)))</f>
        <v>#REF!</v>
      </c>
      <c r="I4256" s="662" t="e">
        <f aca="false">IF(A4256="","",+G4256-H4256)</f>
        <v>#REF!</v>
      </c>
      <c r="J4256" s="662" t="e">
        <f aca="false">IF(A4256="","",IF(#REF!="","",PMT((1+D4256)^(1/12)-1,(#REF!*12)-A4256+1,-E4256)))</f>
        <v>#REF!</v>
      </c>
    </row>
    <row r="4257" customFormat="false" ht="14.25" hidden="false" customHeight="false" outlineLevel="0" collapsed="false">
      <c r="A4257" s="660" t="e">
        <f aca="false">IF(A4256="","",IF(A4256=#REF!*12,"",+A4256+1))</f>
        <v>#REF!</v>
      </c>
      <c r="B4257" s="661" t="e">
        <f aca="false">IF(A4257="","",+B4256)</f>
        <v>#REF!</v>
      </c>
      <c r="C4257" s="661" t="e">
        <f aca="false">IF(A4257="","",IF(#REF!+'Plano Prestação Mensal Proposta'!A4257&gt;120,0,ROUND(IF(B4257&gt;0.045,(0.045*0.5),(0.5)*B4257),7)))</f>
        <v>#REF!</v>
      </c>
      <c r="D4257" s="661" t="e">
        <f aca="false">IF(A4257="","",+B4257-C4257)</f>
        <v>#REF!</v>
      </c>
      <c r="E4257" s="662" t="e">
        <f aca="false">IF(A4257="","",IF(F4256="","",+E4256-F4256))</f>
        <v>#REF!</v>
      </c>
      <c r="F4257" s="662" t="e">
        <f aca="false">IF(A4257="","",IF(J4257="","",+J4257-H4257))</f>
        <v>#REF!</v>
      </c>
      <c r="G4257" s="662" t="e">
        <f aca="false">IF(A4257="","",IF(E4257="","",ROUND(+E4257*((1+B4257)^(1/12)-1),2)))</f>
        <v>#REF!</v>
      </c>
      <c r="H4257" s="662" t="e">
        <f aca="false">IF(A4257="","",IF(E4257="","",ROUND(+E4257*((1+D4257)^(1/12)-1),2)))</f>
        <v>#REF!</v>
      </c>
      <c r="I4257" s="662" t="e">
        <f aca="false">IF(A4257="","",+G4257-H4257)</f>
        <v>#REF!</v>
      </c>
      <c r="J4257" s="662" t="e">
        <f aca="false">IF(A4257="","",IF(#REF!="","",PMT((1+D4257)^(1/12)-1,(#REF!*12)-A4257+1,-E4257)))</f>
        <v>#REF!</v>
      </c>
    </row>
    <row r="4258" customFormat="false" ht="14.25" hidden="false" customHeight="false" outlineLevel="0" collapsed="false">
      <c r="A4258" s="660" t="e">
        <f aca="false">IF(A4257="","",IF(A4257=#REF!*12,"",+A4257+1))</f>
        <v>#REF!</v>
      </c>
      <c r="B4258" s="661" t="e">
        <f aca="false">IF(A4258="","",+B4257)</f>
        <v>#REF!</v>
      </c>
      <c r="C4258" s="661" t="e">
        <f aca="false">IF(A4258="","",IF(#REF!+'Plano Prestação Mensal Proposta'!A4258&gt;120,0,ROUND(IF(B4258&gt;0.045,(0.045*0.5),(0.5)*B4258),7)))</f>
        <v>#REF!</v>
      </c>
      <c r="D4258" s="661" t="e">
        <f aca="false">IF(A4258="","",+B4258-C4258)</f>
        <v>#REF!</v>
      </c>
      <c r="E4258" s="662" t="e">
        <f aca="false">IF(A4258="","",IF(F4257="","",+E4257-F4257))</f>
        <v>#REF!</v>
      </c>
      <c r="F4258" s="662" t="e">
        <f aca="false">IF(A4258="","",IF(J4258="","",+J4258-H4258))</f>
        <v>#REF!</v>
      </c>
      <c r="G4258" s="662" t="e">
        <f aca="false">IF(A4258="","",IF(E4258="","",ROUND(+E4258*((1+B4258)^(1/12)-1),2)))</f>
        <v>#REF!</v>
      </c>
      <c r="H4258" s="662" t="e">
        <f aca="false">IF(A4258="","",IF(E4258="","",ROUND(+E4258*((1+D4258)^(1/12)-1),2)))</f>
        <v>#REF!</v>
      </c>
      <c r="I4258" s="662" t="e">
        <f aca="false">IF(A4258="","",+G4258-H4258)</f>
        <v>#REF!</v>
      </c>
      <c r="J4258" s="662" t="e">
        <f aca="false">IF(A4258="","",IF(#REF!="","",PMT((1+D4258)^(1/12)-1,(#REF!*12)-A4258+1,-E4258)))</f>
        <v>#REF!</v>
      </c>
    </row>
    <row r="4259" customFormat="false" ht="14.25" hidden="false" customHeight="false" outlineLevel="0" collapsed="false">
      <c r="A4259" s="660" t="e">
        <f aca="false">IF(A4258="","",IF(A4258=#REF!*12,"",+A4258+1))</f>
        <v>#REF!</v>
      </c>
      <c r="B4259" s="661" t="e">
        <f aca="false">IF(A4259="","",+B4258)</f>
        <v>#REF!</v>
      </c>
      <c r="C4259" s="661" t="e">
        <f aca="false">IF(A4259="","",IF(#REF!+'Plano Prestação Mensal Proposta'!A4259&gt;120,0,ROUND(IF(B4259&gt;0.045,(0.045*0.5),(0.5)*B4259),7)))</f>
        <v>#REF!</v>
      </c>
      <c r="D4259" s="661" t="e">
        <f aca="false">IF(A4259="","",+B4259-C4259)</f>
        <v>#REF!</v>
      </c>
      <c r="E4259" s="662" t="e">
        <f aca="false">IF(A4259="","",IF(F4258="","",+E4258-F4258))</f>
        <v>#REF!</v>
      </c>
      <c r="F4259" s="662" t="e">
        <f aca="false">IF(A4259="","",IF(J4259="","",+J4259-H4259))</f>
        <v>#REF!</v>
      </c>
      <c r="G4259" s="662" t="e">
        <f aca="false">IF(A4259="","",IF(E4259="","",ROUND(+E4259*((1+B4259)^(1/12)-1),2)))</f>
        <v>#REF!</v>
      </c>
      <c r="H4259" s="662" t="e">
        <f aca="false">IF(A4259="","",IF(E4259="","",ROUND(+E4259*((1+D4259)^(1/12)-1),2)))</f>
        <v>#REF!</v>
      </c>
      <c r="I4259" s="662" t="e">
        <f aca="false">IF(A4259="","",+G4259-H4259)</f>
        <v>#REF!</v>
      </c>
      <c r="J4259" s="662" t="e">
        <f aca="false">IF(A4259="","",IF(#REF!="","",PMT((1+D4259)^(1/12)-1,(#REF!*12)-A4259+1,-E4259)))</f>
        <v>#REF!</v>
      </c>
    </row>
    <row r="4260" customFormat="false" ht="14.25" hidden="false" customHeight="false" outlineLevel="0" collapsed="false">
      <c r="A4260" s="660" t="e">
        <f aca="false">IF(A4259="","",IF(A4259=#REF!*12,"",+A4259+1))</f>
        <v>#REF!</v>
      </c>
      <c r="B4260" s="661" t="e">
        <f aca="false">IF(A4260="","",+B4259)</f>
        <v>#REF!</v>
      </c>
      <c r="C4260" s="661" t="e">
        <f aca="false">IF(A4260="","",IF(#REF!+'Plano Prestação Mensal Proposta'!A4260&gt;120,0,ROUND(IF(B4260&gt;0.045,(0.045*0.5),(0.5)*B4260),7)))</f>
        <v>#REF!</v>
      </c>
      <c r="D4260" s="661" t="e">
        <f aca="false">IF(A4260="","",+B4260-C4260)</f>
        <v>#REF!</v>
      </c>
      <c r="E4260" s="662" t="e">
        <f aca="false">IF(A4260="","",IF(F4259="","",+E4259-F4259))</f>
        <v>#REF!</v>
      </c>
      <c r="F4260" s="662" t="e">
        <f aca="false">IF(A4260="","",IF(J4260="","",+J4260-H4260))</f>
        <v>#REF!</v>
      </c>
      <c r="G4260" s="662" t="e">
        <f aca="false">IF(A4260="","",IF(E4260="","",ROUND(+E4260*((1+B4260)^(1/12)-1),2)))</f>
        <v>#REF!</v>
      </c>
      <c r="H4260" s="662" t="e">
        <f aca="false">IF(A4260="","",IF(E4260="","",ROUND(+E4260*((1+D4260)^(1/12)-1),2)))</f>
        <v>#REF!</v>
      </c>
      <c r="I4260" s="662" t="e">
        <f aca="false">IF(A4260="","",+G4260-H4260)</f>
        <v>#REF!</v>
      </c>
      <c r="J4260" s="662" t="e">
        <f aca="false">IF(A4260="","",IF(#REF!="","",PMT((1+D4260)^(1/12)-1,(#REF!*12)-A4260+1,-E4260)))</f>
        <v>#REF!</v>
      </c>
    </row>
    <row r="4261" customFormat="false" ht="14.25" hidden="false" customHeight="false" outlineLevel="0" collapsed="false">
      <c r="A4261" s="660" t="e">
        <f aca="false">IF(A4260="","",IF(A4260=#REF!*12,"",+A4260+1))</f>
        <v>#REF!</v>
      </c>
      <c r="B4261" s="661" t="e">
        <f aca="false">IF(A4261="","",+B4260)</f>
        <v>#REF!</v>
      </c>
      <c r="C4261" s="661" t="e">
        <f aca="false">IF(A4261="","",IF(#REF!+'Plano Prestação Mensal Proposta'!A4261&gt;120,0,ROUND(IF(B4261&gt;0.045,(0.045*0.5),(0.5)*B4261),7)))</f>
        <v>#REF!</v>
      </c>
      <c r="D4261" s="661" t="e">
        <f aca="false">IF(A4261="","",+B4261-C4261)</f>
        <v>#REF!</v>
      </c>
      <c r="E4261" s="662" t="e">
        <f aca="false">IF(A4261="","",IF(F4260="","",+E4260-F4260))</f>
        <v>#REF!</v>
      </c>
      <c r="F4261" s="662" t="e">
        <f aca="false">IF(A4261="","",IF(J4261="","",+J4261-H4261))</f>
        <v>#REF!</v>
      </c>
      <c r="G4261" s="662" t="e">
        <f aca="false">IF(A4261="","",IF(E4261="","",ROUND(+E4261*((1+B4261)^(1/12)-1),2)))</f>
        <v>#REF!</v>
      </c>
      <c r="H4261" s="662" t="e">
        <f aca="false">IF(A4261="","",IF(E4261="","",ROUND(+E4261*((1+D4261)^(1/12)-1),2)))</f>
        <v>#REF!</v>
      </c>
      <c r="I4261" s="662" t="e">
        <f aca="false">IF(A4261="","",+G4261-H4261)</f>
        <v>#REF!</v>
      </c>
      <c r="J4261" s="662" t="e">
        <f aca="false">IF(A4261="","",IF(#REF!="","",PMT((1+D4261)^(1/12)-1,(#REF!*12)-A4261+1,-E4261)))</f>
        <v>#REF!</v>
      </c>
    </row>
    <row r="4262" customFormat="false" ht="14.25" hidden="false" customHeight="false" outlineLevel="0" collapsed="false">
      <c r="A4262" s="660" t="e">
        <f aca="false">IF(A4261="","",IF(A4261=#REF!*12,"",+A4261+1))</f>
        <v>#REF!</v>
      </c>
      <c r="B4262" s="661" t="e">
        <f aca="false">IF(A4262="","",+B4261)</f>
        <v>#REF!</v>
      </c>
      <c r="C4262" s="661" t="e">
        <f aca="false">IF(A4262="","",IF(#REF!+'Plano Prestação Mensal Proposta'!A4262&gt;120,0,ROUND(IF(B4262&gt;0.045,(0.045*0.5),(0.5)*B4262),7)))</f>
        <v>#REF!</v>
      </c>
      <c r="D4262" s="661" t="e">
        <f aca="false">IF(A4262="","",+B4262-C4262)</f>
        <v>#REF!</v>
      </c>
      <c r="E4262" s="662" t="e">
        <f aca="false">IF(A4262="","",IF(F4261="","",+E4261-F4261))</f>
        <v>#REF!</v>
      </c>
      <c r="F4262" s="662" t="e">
        <f aca="false">IF(A4262="","",IF(J4262="","",+J4262-H4262))</f>
        <v>#REF!</v>
      </c>
      <c r="G4262" s="662" t="e">
        <f aca="false">IF(A4262="","",IF(E4262="","",ROUND(+E4262*((1+B4262)^(1/12)-1),2)))</f>
        <v>#REF!</v>
      </c>
      <c r="H4262" s="662" t="e">
        <f aca="false">IF(A4262="","",IF(E4262="","",ROUND(+E4262*((1+D4262)^(1/12)-1),2)))</f>
        <v>#REF!</v>
      </c>
      <c r="I4262" s="662" t="e">
        <f aca="false">IF(A4262="","",+G4262-H4262)</f>
        <v>#REF!</v>
      </c>
      <c r="J4262" s="662" t="e">
        <f aca="false">IF(A4262="","",IF(#REF!="","",PMT((1+D4262)^(1/12)-1,(#REF!*12)-A4262+1,-E4262)))</f>
        <v>#REF!</v>
      </c>
    </row>
    <row r="4263" customFormat="false" ht="14.25" hidden="false" customHeight="false" outlineLevel="0" collapsed="false">
      <c r="A4263" s="660" t="e">
        <f aca="false">IF(A4262="","",IF(A4262=#REF!*12,"",+A4262+1))</f>
        <v>#REF!</v>
      </c>
      <c r="B4263" s="661" t="e">
        <f aca="false">IF(A4263="","",+B4262)</f>
        <v>#REF!</v>
      </c>
      <c r="C4263" s="661" t="e">
        <f aca="false">IF(A4263="","",IF(#REF!+'Plano Prestação Mensal Proposta'!A4263&gt;120,0,ROUND(IF(B4263&gt;0.045,(0.045*0.5),(0.5)*B4263),7)))</f>
        <v>#REF!</v>
      </c>
      <c r="D4263" s="661" t="e">
        <f aca="false">IF(A4263="","",+B4263-C4263)</f>
        <v>#REF!</v>
      </c>
      <c r="E4263" s="662" t="e">
        <f aca="false">IF(A4263="","",IF(F4262="","",+E4262-F4262))</f>
        <v>#REF!</v>
      </c>
      <c r="F4263" s="662" t="e">
        <f aca="false">IF(A4263="","",IF(J4263="","",+J4263-H4263))</f>
        <v>#REF!</v>
      </c>
      <c r="G4263" s="662" t="e">
        <f aca="false">IF(A4263="","",IF(E4263="","",ROUND(+E4263*((1+B4263)^(1/12)-1),2)))</f>
        <v>#REF!</v>
      </c>
      <c r="H4263" s="662" t="e">
        <f aca="false">IF(A4263="","",IF(E4263="","",ROUND(+E4263*((1+D4263)^(1/12)-1),2)))</f>
        <v>#REF!</v>
      </c>
      <c r="I4263" s="662" t="e">
        <f aca="false">IF(A4263="","",+G4263-H4263)</f>
        <v>#REF!</v>
      </c>
      <c r="J4263" s="662" t="e">
        <f aca="false">IF(A4263="","",IF(#REF!="","",PMT((1+D4263)^(1/12)-1,(#REF!*12)-A4263+1,-E4263)))</f>
        <v>#REF!</v>
      </c>
    </row>
    <row r="4264" customFormat="false" ht="14.25" hidden="false" customHeight="false" outlineLevel="0" collapsed="false">
      <c r="A4264" s="660" t="e">
        <f aca="false">IF(A4263="","",IF(A4263=#REF!*12,"",+A4263+1))</f>
        <v>#REF!</v>
      </c>
      <c r="B4264" s="661" t="e">
        <f aca="false">IF(A4264="","",+B4263)</f>
        <v>#REF!</v>
      </c>
      <c r="C4264" s="661" t="e">
        <f aca="false">IF(A4264="","",IF(#REF!+'Plano Prestação Mensal Proposta'!A4264&gt;120,0,ROUND(IF(B4264&gt;0.045,(0.045*0.5),(0.5)*B4264),7)))</f>
        <v>#REF!</v>
      </c>
      <c r="D4264" s="661" t="e">
        <f aca="false">IF(A4264="","",+B4264-C4264)</f>
        <v>#REF!</v>
      </c>
      <c r="E4264" s="662" t="e">
        <f aca="false">IF(A4264="","",IF(F4263="","",+E4263-F4263))</f>
        <v>#REF!</v>
      </c>
      <c r="F4264" s="662" t="e">
        <f aca="false">IF(A4264="","",IF(J4264="","",+J4264-H4264))</f>
        <v>#REF!</v>
      </c>
      <c r="G4264" s="662" t="e">
        <f aca="false">IF(A4264="","",IF(E4264="","",ROUND(+E4264*((1+B4264)^(1/12)-1),2)))</f>
        <v>#REF!</v>
      </c>
      <c r="H4264" s="662" t="e">
        <f aca="false">IF(A4264="","",IF(E4264="","",ROUND(+E4264*((1+D4264)^(1/12)-1),2)))</f>
        <v>#REF!</v>
      </c>
      <c r="I4264" s="662" t="e">
        <f aca="false">IF(A4264="","",+G4264-H4264)</f>
        <v>#REF!</v>
      </c>
      <c r="J4264" s="662" t="e">
        <f aca="false">IF(A4264="","",IF(#REF!="","",PMT((1+D4264)^(1/12)-1,(#REF!*12)-A4264+1,-E4264)))</f>
        <v>#REF!</v>
      </c>
    </row>
    <row r="4265" customFormat="false" ht="14.25" hidden="false" customHeight="false" outlineLevel="0" collapsed="false">
      <c r="A4265" s="660" t="e">
        <f aca="false">IF(A4264="","",IF(A4264=#REF!*12,"",+A4264+1))</f>
        <v>#REF!</v>
      </c>
      <c r="B4265" s="661" t="e">
        <f aca="false">IF(A4265="","",+B4264)</f>
        <v>#REF!</v>
      </c>
      <c r="C4265" s="661" t="e">
        <f aca="false">IF(A4265="","",IF(#REF!+'Plano Prestação Mensal Proposta'!A4265&gt;120,0,ROUND(IF(B4265&gt;0.045,(0.045*0.5),(0.5)*B4265),7)))</f>
        <v>#REF!</v>
      </c>
      <c r="D4265" s="661" t="e">
        <f aca="false">IF(A4265="","",+B4265-C4265)</f>
        <v>#REF!</v>
      </c>
      <c r="E4265" s="662" t="e">
        <f aca="false">IF(A4265="","",IF(F4264="","",+E4264-F4264))</f>
        <v>#REF!</v>
      </c>
      <c r="F4265" s="662" t="e">
        <f aca="false">IF(A4265="","",IF(J4265="","",+J4265-H4265))</f>
        <v>#REF!</v>
      </c>
      <c r="G4265" s="662" t="e">
        <f aca="false">IF(A4265="","",IF(E4265="","",ROUND(+E4265*((1+B4265)^(1/12)-1),2)))</f>
        <v>#REF!</v>
      </c>
      <c r="H4265" s="662" t="e">
        <f aca="false">IF(A4265="","",IF(E4265="","",ROUND(+E4265*((1+D4265)^(1/12)-1),2)))</f>
        <v>#REF!</v>
      </c>
      <c r="I4265" s="662" t="e">
        <f aca="false">IF(A4265="","",+G4265-H4265)</f>
        <v>#REF!</v>
      </c>
      <c r="J4265" s="662" t="e">
        <f aca="false">IF(A4265="","",IF(#REF!="","",PMT((1+D4265)^(1/12)-1,(#REF!*12)-A4265+1,-E4265)))</f>
        <v>#REF!</v>
      </c>
    </row>
    <row r="4266" customFormat="false" ht="14.25" hidden="false" customHeight="false" outlineLevel="0" collapsed="false">
      <c r="A4266" s="660" t="e">
        <f aca="false">IF(A4265="","",IF(A4265=#REF!*12,"",+A4265+1))</f>
        <v>#REF!</v>
      </c>
      <c r="B4266" s="661" t="e">
        <f aca="false">IF(A4266="","",+B4265)</f>
        <v>#REF!</v>
      </c>
      <c r="C4266" s="661" t="e">
        <f aca="false">IF(A4266="","",IF(#REF!+'Plano Prestação Mensal Proposta'!A4266&gt;120,0,ROUND(IF(B4266&gt;0.045,(0.045*0.5),(0.5)*B4266),7)))</f>
        <v>#REF!</v>
      </c>
      <c r="D4266" s="661" t="e">
        <f aca="false">IF(A4266="","",+B4266-C4266)</f>
        <v>#REF!</v>
      </c>
      <c r="E4266" s="662" t="e">
        <f aca="false">IF(A4266="","",IF(F4265="","",+E4265-F4265))</f>
        <v>#REF!</v>
      </c>
      <c r="F4266" s="662" t="e">
        <f aca="false">IF(A4266="","",IF(J4266="","",+J4266-H4266))</f>
        <v>#REF!</v>
      </c>
      <c r="G4266" s="662" t="e">
        <f aca="false">IF(A4266="","",IF(E4266="","",ROUND(+E4266*((1+B4266)^(1/12)-1),2)))</f>
        <v>#REF!</v>
      </c>
      <c r="H4266" s="662" t="e">
        <f aca="false">IF(A4266="","",IF(E4266="","",ROUND(+E4266*((1+D4266)^(1/12)-1),2)))</f>
        <v>#REF!</v>
      </c>
      <c r="I4266" s="662" t="e">
        <f aca="false">IF(A4266="","",+G4266-H4266)</f>
        <v>#REF!</v>
      </c>
      <c r="J4266" s="662" t="e">
        <f aca="false">IF(A4266="","",IF(#REF!="","",PMT((1+D4266)^(1/12)-1,(#REF!*12)-A4266+1,-E4266)))</f>
        <v>#REF!</v>
      </c>
    </row>
    <row r="4267" customFormat="false" ht="14.25" hidden="false" customHeight="false" outlineLevel="0" collapsed="false">
      <c r="A4267" s="660" t="e">
        <f aca="false">IF(A4266="","",IF(A4266=#REF!*12,"",+A4266+1))</f>
        <v>#REF!</v>
      </c>
      <c r="B4267" s="661" t="e">
        <f aca="false">IF(A4267="","",+B4266)</f>
        <v>#REF!</v>
      </c>
      <c r="C4267" s="661" t="e">
        <f aca="false">IF(A4267="","",IF(#REF!+'Plano Prestação Mensal Proposta'!A4267&gt;120,0,ROUND(IF(B4267&gt;0.045,(0.045*0.5),(0.5)*B4267),7)))</f>
        <v>#REF!</v>
      </c>
      <c r="D4267" s="661" t="e">
        <f aca="false">IF(A4267="","",+B4267-C4267)</f>
        <v>#REF!</v>
      </c>
      <c r="E4267" s="662" t="e">
        <f aca="false">IF(A4267="","",IF(F4266="","",+E4266-F4266))</f>
        <v>#REF!</v>
      </c>
      <c r="F4267" s="662" t="e">
        <f aca="false">IF(A4267="","",IF(J4267="","",+J4267-H4267))</f>
        <v>#REF!</v>
      </c>
      <c r="G4267" s="662" t="e">
        <f aca="false">IF(A4267="","",IF(E4267="","",ROUND(+E4267*((1+B4267)^(1/12)-1),2)))</f>
        <v>#REF!</v>
      </c>
      <c r="H4267" s="662" t="e">
        <f aca="false">IF(A4267="","",IF(E4267="","",ROUND(+E4267*((1+D4267)^(1/12)-1),2)))</f>
        <v>#REF!</v>
      </c>
      <c r="I4267" s="662" t="e">
        <f aca="false">IF(A4267="","",+G4267-H4267)</f>
        <v>#REF!</v>
      </c>
      <c r="J4267" s="662" t="e">
        <f aca="false">IF(A4267="","",IF(#REF!="","",PMT((1+D4267)^(1/12)-1,(#REF!*12)-A4267+1,-E4267)))</f>
        <v>#REF!</v>
      </c>
    </row>
    <row r="4268" customFormat="false" ht="14.25" hidden="false" customHeight="false" outlineLevel="0" collapsed="false">
      <c r="A4268" s="660" t="e">
        <f aca="false">IF(A4267="","",IF(A4267=#REF!*12,"",+A4267+1))</f>
        <v>#REF!</v>
      </c>
      <c r="B4268" s="661" t="e">
        <f aca="false">IF(A4268="","",+B4267)</f>
        <v>#REF!</v>
      </c>
      <c r="C4268" s="661" t="e">
        <f aca="false">IF(A4268="","",IF(#REF!+'Plano Prestação Mensal Proposta'!A4268&gt;120,0,ROUND(IF(B4268&gt;0.045,(0.045*0.5),(0.5)*B4268),7)))</f>
        <v>#REF!</v>
      </c>
      <c r="D4268" s="661" t="e">
        <f aca="false">IF(A4268="","",+B4268-C4268)</f>
        <v>#REF!</v>
      </c>
      <c r="E4268" s="662" t="e">
        <f aca="false">IF(A4268="","",IF(F4267="","",+E4267-F4267))</f>
        <v>#REF!</v>
      </c>
      <c r="F4268" s="662" t="e">
        <f aca="false">IF(A4268="","",IF(J4268="","",+J4268-H4268))</f>
        <v>#REF!</v>
      </c>
      <c r="G4268" s="662" t="e">
        <f aca="false">IF(A4268="","",IF(E4268="","",ROUND(+E4268*((1+B4268)^(1/12)-1),2)))</f>
        <v>#REF!</v>
      </c>
      <c r="H4268" s="662" t="e">
        <f aca="false">IF(A4268="","",IF(E4268="","",ROUND(+E4268*((1+D4268)^(1/12)-1),2)))</f>
        <v>#REF!</v>
      </c>
      <c r="I4268" s="662" t="e">
        <f aca="false">IF(A4268="","",+G4268-H4268)</f>
        <v>#REF!</v>
      </c>
      <c r="J4268" s="662" t="e">
        <f aca="false">IF(A4268="","",IF(#REF!="","",PMT((1+D4268)^(1/12)-1,(#REF!*12)-A4268+1,-E4268)))</f>
        <v>#REF!</v>
      </c>
    </row>
    <row r="4269" customFormat="false" ht="14.25" hidden="false" customHeight="false" outlineLevel="0" collapsed="false">
      <c r="A4269" s="660" t="e">
        <f aca="false">IF(A4268="","",IF(A4268=#REF!*12,"",+A4268+1))</f>
        <v>#REF!</v>
      </c>
      <c r="B4269" s="661" t="e">
        <f aca="false">IF(A4269="","",+B4268)</f>
        <v>#REF!</v>
      </c>
      <c r="C4269" s="661" t="e">
        <f aca="false">IF(A4269="","",IF(#REF!+'Plano Prestação Mensal Proposta'!A4269&gt;120,0,ROUND(IF(B4269&gt;0.045,(0.045*0.5),(0.5)*B4269),7)))</f>
        <v>#REF!</v>
      </c>
      <c r="D4269" s="661" t="e">
        <f aca="false">IF(A4269="","",+B4269-C4269)</f>
        <v>#REF!</v>
      </c>
      <c r="E4269" s="662" t="e">
        <f aca="false">IF(A4269="","",IF(F4268="","",+E4268-F4268))</f>
        <v>#REF!</v>
      </c>
      <c r="F4269" s="662" t="e">
        <f aca="false">IF(A4269="","",IF(J4269="","",+J4269-H4269))</f>
        <v>#REF!</v>
      </c>
      <c r="G4269" s="662" t="e">
        <f aca="false">IF(A4269="","",IF(E4269="","",ROUND(+E4269*((1+B4269)^(1/12)-1),2)))</f>
        <v>#REF!</v>
      </c>
      <c r="H4269" s="662" t="e">
        <f aca="false">IF(A4269="","",IF(E4269="","",ROUND(+E4269*((1+D4269)^(1/12)-1),2)))</f>
        <v>#REF!</v>
      </c>
      <c r="I4269" s="662" t="e">
        <f aca="false">IF(A4269="","",+G4269-H4269)</f>
        <v>#REF!</v>
      </c>
      <c r="J4269" s="662" t="e">
        <f aca="false">IF(A4269="","",IF(#REF!="","",PMT((1+D4269)^(1/12)-1,(#REF!*12)-A4269+1,-E4269)))</f>
        <v>#REF!</v>
      </c>
    </row>
    <row r="4270" customFormat="false" ht="14.25" hidden="false" customHeight="false" outlineLevel="0" collapsed="false">
      <c r="A4270" s="660" t="e">
        <f aca="false">IF(A4269="","",IF(A4269=#REF!*12,"",+A4269+1))</f>
        <v>#REF!</v>
      </c>
      <c r="B4270" s="661" t="e">
        <f aca="false">IF(A4270="","",+B4269)</f>
        <v>#REF!</v>
      </c>
      <c r="C4270" s="661" t="e">
        <f aca="false">IF(A4270="","",IF(#REF!+'Plano Prestação Mensal Proposta'!A4270&gt;120,0,ROUND(IF(B4270&gt;0.045,(0.045*0.5),(0.5)*B4270),7)))</f>
        <v>#REF!</v>
      </c>
      <c r="D4270" s="661" t="e">
        <f aca="false">IF(A4270="","",+B4270-C4270)</f>
        <v>#REF!</v>
      </c>
      <c r="E4270" s="662" t="e">
        <f aca="false">IF(A4270="","",IF(F4269="","",+E4269-F4269))</f>
        <v>#REF!</v>
      </c>
      <c r="F4270" s="662" t="e">
        <f aca="false">IF(A4270="","",IF(J4270="","",+J4270-H4270))</f>
        <v>#REF!</v>
      </c>
      <c r="G4270" s="662" t="e">
        <f aca="false">IF(A4270="","",IF(E4270="","",ROUND(+E4270*((1+B4270)^(1/12)-1),2)))</f>
        <v>#REF!</v>
      </c>
      <c r="H4270" s="662" t="e">
        <f aca="false">IF(A4270="","",IF(E4270="","",ROUND(+E4270*((1+D4270)^(1/12)-1),2)))</f>
        <v>#REF!</v>
      </c>
      <c r="I4270" s="662" t="e">
        <f aca="false">IF(A4270="","",+G4270-H4270)</f>
        <v>#REF!</v>
      </c>
      <c r="J4270" s="662" t="e">
        <f aca="false">IF(A4270="","",IF(#REF!="","",PMT((1+D4270)^(1/12)-1,(#REF!*12)-A4270+1,-E4270)))</f>
        <v>#REF!</v>
      </c>
    </row>
    <row r="4271" customFormat="false" ht="14.25" hidden="false" customHeight="false" outlineLevel="0" collapsed="false">
      <c r="A4271" s="660" t="e">
        <f aca="false">IF(A4270="","",IF(A4270=#REF!*12,"",+A4270+1))</f>
        <v>#REF!</v>
      </c>
      <c r="B4271" s="661" t="e">
        <f aca="false">IF(A4271="","",+B4270)</f>
        <v>#REF!</v>
      </c>
      <c r="C4271" s="661" t="e">
        <f aca="false">IF(A4271="","",IF(#REF!+'Plano Prestação Mensal Proposta'!A4271&gt;120,0,ROUND(IF(B4271&gt;0.045,(0.045*0.5),(0.5)*B4271),7)))</f>
        <v>#REF!</v>
      </c>
      <c r="D4271" s="661" t="e">
        <f aca="false">IF(A4271="","",+B4271-C4271)</f>
        <v>#REF!</v>
      </c>
      <c r="E4271" s="662" t="e">
        <f aca="false">IF(A4271="","",IF(F4270="","",+E4270-F4270))</f>
        <v>#REF!</v>
      </c>
      <c r="F4271" s="662" t="e">
        <f aca="false">IF(A4271="","",IF(J4271="","",+J4271-H4271))</f>
        <v>#REF!</v>
      </c>
      <c r="G4271" s="662" t="e">
        <f aca="false">IF(A4271="","",IF(E4271="","",ROUND(+E4271*((1+B4271)^(1/12)-1),2)))</f>
        <v>#REF!</v>
      </c>
      <c r="H4271" s="662" t="e">
        <f aca="false">IF(A4271="","",IF(E4271="","",ROUND(+E4271*((1+D4271)^(1/12)-1),2)))</f>
        <v>#REF!</v>
      </c>
      <c r="I4271" s="662" t="e">
        <f aca="false">IF(A4271="","",+G4271-H4271)</f>
        <v>#REF!</v>
      </c>
      <c r="J4271" s="662" t="e">
        <f aca="false">IF(A4271="","",IF(#REF!="","",PMT((1+D4271)^(1/12)-1,(#REF!*12)-A4271+1,-E4271)))</f>
        <v>#REF!</v>
      </c>
    </row>
    <row r="4272" customFormat="false" ht="14.25" hidden="false" customHeight="false" outlineLevel="0" collapsed="false">
      <c r="A4272" s="660" t="e">
        <f aca="false">IF(A4271="","",IF(A4271=#REF!*12,"",+A4271+1))</f>
        <v>#REF!</v>
      </c>
      <c r="B4272" s="661" t="e">
        <f aca="false">IF(A4272="","",+B4271)</f>
        <v>#REF!</v>
      </c>
      <c r="C4272" s="661" t="e">
        <f aca="false">IF(A4272="","",IF(#REF!+'Plano Prestação Mensal Proposta'!A4272&gt;120,0,ROUND(IF(B4272&gt;0.045,(0.045*0.5),(0.5)*B4272),7)))</f>
        <v>#REF!</v>
      </c>
      <c r="D4272" s="661" t="e">
        <f aca="false">IF(A4272="","",+B4272-C4272)</f>
        <v>#REF!</v>
      </c>
      <c r="E4272" s="662" t="e">
        <f aca="false">IF(A4272="","",IF(F4271="","",+E4271-F4271))</f>
        <v>#REF!</v>
      </c>
      <c r="F4272" s="662" t="e">
        <f aca="false">IF(A4272="","",IF(J4272="","",+J4272-H4272))</f>
        <v>#REF!</v>
      </c>
      <c r="G4272" s="662" t="e">
        <f aca="false">IF(A4272="","",IF(E4272="","",ROUND(+E4272*((1+B4272)^(1/12)-1),2)))</f>
        <v>#REF!</v>
      </c>
      <c r="H4272" s="662" t="e">
        <f aca="false">IF(A4272="","",IF(E4272="","",ROUND(+E4272*((1+D4272)^(1/12)-1),2)))</f>
        <v>#REF!</v>
      </c>
      <c r="I4272" s="662" t="e">
        <f aca="false">IF(A4272="","",+G4272-H4272)</f>
        <v>#REF!</v>
      </c>
      <c r="J4272" s="662" t="e">
        <f aca="false">IF(A4272="","",IF(#REF!="","",PMT((1+D4272)^(1/12)-1,(#REF!*12)-A4272+1,-E4272)))</f>
        <v>#REF!</v>
      </c>
    </row>
    <row r="4273" customFormat="false" ht="14.25" hidden="false" customHeight="false" outlineLevel="0" collapsed="false">
      <c r="A4273" s="660" t="e">
        <f aca="false">IF(A4272="","",IF(A4272=#REF!*12,"",+A4272+1))</f>
        <v>#REF!</v>
      </c>
      <c r="B4273" s="661" t="e">
        <f aca="false">IF(A4273="","",+B4272)</f>
        <v>#REF!</v>
      </c>
      <c r="C4273" s="661" t="e">
        <f aca="false">IF(A4273="","",IF(#REF!+'Plano Prestação Mensal Proposta'!A4273&gt;120,0,ROUND(IF(B4273&gt;0.045,(0.045*0.5),(0.5)*B4273),7)))</f>
        <v>#REF!</v>
      </c>
      <c r="D4273" s="661" t="e">
        <f aca="false">IF(A4273="","",+B4273-C4273)</f>
        <v>#REF!</v>
      </c>
      <c r="E4273" s="662" t="e">
        <f aca="false">IF(A4273="","",IF(F4272="","",+E4272-F4272))</f>
        <v>#REF!</v>
      </c>
      <c r="F4273" s="662" t="e">
        <f aca="false">IF(A4273="","",IF(J4273="","",+J4273-H4273))</f>
        <v>#REF!</v>
      </c>
      <c r="G4273" s="662" t="e">
        <f aca="false">IF(A4273="","",IF(E4273="","",ROUND(+E4273*((1+B4273)^(1/12)-1),2)))</f>
        <v>#REF!</v>
      </c>
      <c r="H4273" s="662" t="e">
        <f aca="false">IF(A4273="","",IF(E4273="","",ROUND(+E4273*((1+D4273)^(1/12)-1),2)))</f>
        <v>#REF!</v>
      </c>
      <c r="I4273" s="662" t="e">
        <f aca="false">IF(A4273="","",+G4273-H4273)</f>
        <v>#REF!</v>
      </c>
      <c r="J4273" s="662" t="e">
        <f aca="false">IF(A4273="","",IF(#REF!="","",PMT((1+D4273)^(1/12)-1,(#REF!*12)-A4273+1,-E4273)))</f>
        <v>#REF!</v>
      </c>
    </row>
    <row r="4274" customFormat="false" ht="14.25" hidden="false" customHeight="false" outlineLevel="0" collapsed="false">
      <c r="A4274" s="660" t="e">
        <f aca="false">IF(A4273="","",IF(A4273=#REF!*12,"",+A4273+1))</f>
        <v>#REF!</v>
      </c>
      <c r="B4274" s="661" t="e">
        <f aca="false">IF(A4274="","",+B4273)</f>
        <v>#REF!</v>
      </c>
      <c r="C4274" s="661" t="e">
        <f aca="false">IF(A4274="","",IF(#REF!+'Plano Prestação Mensal Proposta'!A4274&gt;120,0,ROUND(IF(B4274&gt;0.045,(0.045*0.5),(0.5)*B4274),7)))</f>
        <v>#REF!</v>
      </c>
      <c r="D4274" s="661" t="e">
        <f aca="false">IF(A4274="","",+B4274-C4274)</f>
        <v>#REF!</v>
      </c>
      <c r="E4274" s="662" t="e">
        <f aca="false">IF(A4274="","",IF(F4273="","",+E4273-F4273))</f>
        <v>#REF!</v>
      </c>
      <c r="F4274" s="662" t="e">
        <f aca="false">IF(A4274="","",IF(J4274="","",+J4274-H4274))</f>
        <v>#REF!</v>
      </c>
      <c r="G4274" s="662" t="e">
        <f aca="false">IF(A4274="","",IF(E4274="","",ROUND(+E4274*((1+B4274)^(1/12)-1),2)))</f>
        <v>#REF!</v>
      </c>
      <c r="H4274" s="662" t="e">
        <f aca="false">IF(A4274="","",IF(E4274="","",ROUND(+E4274*((1+D4274)^(1/12)-1),2)))</f>
        <v>#REF!</v>
      </c>
      <c r="I4274" s="662" t="e">
        <f aca="false">IF(A4274="","",+G4274-H4274)</f>
        <v>#REF!</v>
      </c>
      <c r="J4274" s="662" t="e">
        <f aca="false">IF(A4274="","",IF(#REF!="","",PMT((1+D4274)^(1/12)-1,(#REF!*12)-A4274+1,-E4274)))</f>
        <v>#REF!</v>
      </c>
    </row>
    <row r="4275" customFormat="false" ht="14.25" hidden="false" customHeight="false" outlineLevel="0" collapsed="false">
      <c r="A4275" s="660" t="e">
        <f aca="false">IF(A4274="","",IF(A4274=#REF!*12,"",+A4274+1))</f>
        <v>#REF!</v>
      </c>
      <c r="B4275" s="661" t="e">
        <f aca="false">IF(A4275="","",+B4274)</f>
        <v>#REF!</v>
      </c>
      <c r="C4275" s="661" t="e">
        <f aca="false">IF(A4275="","",IF(#REF!+'Plano Prestação Mensal Proposta'!A4275&gt;120,0,ROUND(IF(B4275&gt;0.045,(0.045*0.5),(0.5)*B4275),7)))</f>
        <v>#REF!</v>
      </c>
      <c r="D4275" s="661" t="e">
        <f aca="false">IF(A4275="","",+B4275-C4275)</f>
        <v>#REF!</v>
      </c>
      <c r="E4275" s="662" t="e">
        <f aca="false">IF(A4275="","",IF(F4274="","",+E4274-F4274))</f>
        <v>#REF!</v>
      </c>
      <c r="F4275" s="662" t="e">
        <f aca="false">IF(A4275="","",IF(J4275="","",+J4275-H4275))</f>
        <v>#REF!</v>
      </c>
      <c r="G4275" s="662" t="e">
        <f aca="false">IF(A4275="","",IF(E4275="","",ROUND(+E4275*((1+B4275)^(1/12)-1),2)))</f>
        <v>#REF!</v>
      </c>
      <c r="H4275" s="662" t="e">
        <f aca="false">IF(A4275="","",IF(E4275="","",ROUND(+E4275*((1+D4275)^(1/12)-1),2)))</f>
        <v>#REF!</v>
      </c>
      <c r="I4275" s="662" t="e">
        <f aca="false">IF(A4275="","",+G4275-H4275)</f>
        <v>#REF!</v>
      </c>
      <c r="J4275" s="662" t="e">
        <f aca="false">IF(A4275="","",IF(#REF!="","",PMT((1+D4275)^(1/12)-1,(#REF!*12)-A4275+1,-E4275)))</f>
        <v>#REF!</v>
      </c>
    </row>
    <row r="4276" customFormat="false" ht="14.25" hidden="false" customHeight="false" outlineLevel="0" collapsed="false">
      <c r="A4276" s="660" t="e">
        <f aca="false">IF(A4275="","",IF(A4275=#REF!*12,"",+A4275+1))</f>
        <v>#REF!</v>
      </c>
      <c r="B4276" s="661" t="e">
        <f aca="false">IF(A4276="","",+B4275)</f>
        <v>#REF!</v>
      </c>
      <c r="C4276" s="661" t="e">
        <f aca="false">IF(A4276="","",IF(#REF!+'Plano Prestação Mensal Proposta'!A4276&gt;120,0,ROUND(IF(B4276&gt;0.045,(0.045*0.5),(0.5)*B4276),7)))</f>
        <v>#REF!</v>
      </c>
      <c r="D4276" s="661" t="e">
        <f aca="false">IF(A4276="","",+B4276-C4276)</f>
        <v>#REF!</v>
      </c>
      <c r="E4276" s="662" t="e">
        <f aca="false">IF(A4276="","",IF(F4275="","",+E4275-F4275))</f>
        <v>#REF!</v>
      </c>
      <c r="F4276" s="662" t="e">
        <f aca="false">IF(A4276="","",IF(J4276="","",+J4276-H4276))</f>
        <v>#REF!</v>
      </c>
      <c r="G4276" s="662" t="e">
        <f aca="false">IF(A4276="","",IF(E4276="","",ROUND(+E4276*((1+B4276)^(1/12)-1),2)))</f>
        <v>#REF!</v>
      </c>
      <c r="H4276" s="662" t="e">
        <f aca="false">IF(A4276="","",IF(E4276="","",ROUND(+E4276*((1+D4276)^(1/12)-1),2)))</f>
        <v>#REF!</v>
      </c>
      <c r="I4276" s="662" t="e">
        <f aca="false">IF(A4276="","",+G4276-H4276)</f>
        <v>#REF!</v>
      </c>
      <c r="J4276" s="662" t="e">
        <f aca="false">IF(A4276="","",IF(#REF!="","",PMT((1+D4276)^(1/12)-1,(#REF!*12)-A4276+1,-E4276)))</f>
        <v>#REF!</v>
      </c>
    </row>
    <row r="4277" customFormat="false" ht="14.25" hidden="false" customHeight="false" outlineLevel="0" collapsed="false">
      <c r="A4277" s="660" t="e">
        <f aca="false">IF(A4276="","",IF(A4276=#REF!*12,"",+A4276+1))</f>
        <v>#REF!</v>
      </c>
      <c r="B4277" s="661" t="e">
        <f aca="false">IF(A4277="","",+B4276)</f>
        <v>#REF!</v>
      </c>
      <c r="C4277" s="661" t="e">
        <f aca="false">IF(A4277="","",IF(#REF!+'Plano Prestação Mensal Proposta'!A4277&gt;120,0,ROUND(IF(B4277&gt;0.045,(0.045*0.5),(0.5)*B4277),7)))</f>
        <v>#REF!</v>
      </c>
      <c r="D4277" s="661" t="e">
        <f aca="false">IF(A4277="","",+B4277-C4277)</f>
        <v>#REF!</v>
      </c>
      <c r="E4277" s="662" t="e">
        <f aca="false">IF(A4277="","",IF(F4276="","",+E4276-F4276))</f>
        <v>#REF!</v>
      </c>
      <c r="F4277" s="662" t="e">
        <f aca="false">IF(A4277="","",IF(J4277="","",+J4277-H4277))</f>
        <v>#REF!</v>
      </c>
      <c r="G4277" s="662" t="e">
        <f aca="false">IF(A4277="","",IF(E4277="","",ROUND(+E4277*((1+B4277)^(1/12)-1),2)))</f>
        <v>#REF!</v>
      </c>
      <c r="H4277" s="662" t="e">
        <f aca="false">IF(A4277="","",IF(E4277="","",ROUND(+E4277*((1+D4277)^(1/12)-1),2)))</f>
        <v>#REF!</v>
      </c>
      <c r="I4277" s="662" t="e">
        <f aca="false">IF(A4277="","",+G4277-H4277)</f>
        <v>#REF!</v>
      </c>
      <c r="J4277" s="662" t="e">
        <f aca="false">IF(A4277="","",IF(#REF!="","",PMT((1+D4277)^(1/12)-1,(#REF!*12)-A4277+1,-E4277)))</f>
        <v>#REF!</v>
      </c>
    </row>
    <row r="4278" customFormat="false" ht="14.25" hidden="false" customHeight="false" outlineLevel="0" collapsed="false">
      <c r="A4278" s="660" t="e">
        <f aca="false">IF(A4277="","",IF(A4277=#REF!*12,"",+A4277+1))</f>
        <v>#REF!</v>
      </c>
      <c r="B4278" s="661" t="e">
        <f aca="false">IF(A4278="","",+B4277)</f>
        <v>#REF!</v>
      </c>
      <c r="C4278" s="661" t="e">
        <f aca="false">IF(A4278="","",IF(#REF!+'Plano Prestação Mensal Proposta'!A4278&gt;120,0,ROUND(IF(B4278&gt;0.045,(0.045*0.5),(0.5)*B4278),7)))</f>
        <v>#REF!</v>
      </c>
      <c r="D4278" s="661" t="e">
        <f aca="false">IF(A4278="","",+B4278-C4278)</f>
        <v>#REF!</v>
      </c>
      <c r="E4278" s="662" t="e">
        <f aca="false">IF(A4278="","",IF(F4277="","",+E4277-F4277))</f>
        <v>#REF!</v>
      </c>
      <c r="F4278" s="662" t="e">
        <f aca="false">IF(A4278="","",IF(J4278="","",+J4278-H4278))</f>
        <v>#REF!</v>
      </c>
      <c r="G4278" s="662" t="e">
        <f aca="false">IF(A4278="","",IF(E4278="","",ROUND(+E4278*((1+B4278)^(1/12)-1),2)))</f>
        <v>#REF!</v>
      </c>
      <c r="H4278" s="662" t="e">
        <f aca="false">IF(A4278="","",IF(E4278="","",ROUND(+E4278*((1+D4278)^(1/12)-1),2)))</f>
        <v>#REF!</v>
      </c>
      <c r="I4278" s="662" t="e">
        <f aca="false">IF(A4278="","",+G4278-H4278)</f>
        <v>#REF!</v>
      </c>
      <c r="J4278" s="662" t="e">
        <f aca="false">IF(A4278="","",IF(#REF!="","",PMT((1+D4278)^(1/12)-1,(#REF!*12)-A4278+1,-E4278)))</f>
        <v>#REF!</v>
      </c>
    </row>
    <row r="4279" customFormat="false" ht="14.25" hidden="false" customHeight="false" outlineLevel="0" collapsed="false">
      <c r="A4279" s="660" t="e">
        <f aca="false">IF(A4278="","",IF(A4278=#REF!*12,"",+A4278+1))</f>
        <v>#REF!</v>
      </c>
      <c r="B4279" s="661" t="e">
        <f aca="false">IF(A4279="","",+B4278)</f>
        <v>#REF!</v>
      </c>
      <c r="C4279" s="661" t="e">
        <f aca="false">IF(A4279="","",IF(#REF!+'Plano Prestação Mensal Proposta'!A4279&gt;120,0,ROUND(IF(B4279&gt;0.045,(0.045*0.5),(0.5)*B4279),7)))</f>
        <v>#REF!</v>
      </c>
      <c r="D4279" s="661" t="e">
        <f aca="false">IF(A4279="","",+B4279-C4279)</f>
        <v>#REF!</v>
      </c>
      <c r="E4279" s="662" t="e">
        <f aca="false">IF(A4279="","",IF(F4278="","",+E4278-F4278))</f>
        <v>#REF!</v>
      </c>
      <c r="F4279" s="662" t="e">
        <f aca="false">IF(A4279="","",IF(J4279="","",+J4279-H4279))</f>
        <v>#REF!</v>
      </c>
      <c r="G4279" s="662" t="e">
        <f aca="false">IF(A4279="","",IF(E4279="","",ROUND(+E4279*((1+B4279)^(1/12)-1),2)))</f>
        <v>#REF!</v>
      </c>
      <c r="H4279" s="662" t="e">
        <f aca="false">IF(A4279="","",IF(E4279="","",ROUND(+E4279*((1+D4279)^(1/12)-1),2)))</f>
        <v>#REF!</v>
      </c>
      <c r="I4279" s="662" t="e">
        <f aca="false">IF(A4279="","",+G4279-H4279)</f>
        <v>#REF!</v>
      </c>
      <c r="J4279" s="662" t="e">
        <f aca="false">IF(A4279="","",IF(#REF!="","",PMT((1+D4279)^(1/12)-1,(#REF!*12)-A4279+1,-E4279)))</f>
        <v>#REF!</v>
      </c>
    </row>
    <row r="4280" customFormat="false" ht="14.25" hidden="false" customHeight="false" outlineLevel="0" collapsed="false">
      <c r="A4280" s="660" t="e">
        <f aca="false">IF(A4279="","",IF(A4279=#REF!*12,"",+A4279+1))</f>
        <v>#REF!</v>
      </c>
      <c r="B4280" s="661" t="e">
        <f aca="false">IF(A4280="","",+B4279)</f>
        <v>#REF!</v>
      </c>
      <c r="C4280" s="661" t="e">
        <f aca="false">IF(A4280="","",IF(#REF!+'Plano Prestação Mensal Proposta'!A4280&gt;120,0,ROUND(IF(B4280&gt;0.045,(0.045*0.5),(0.5)*B4280),7)))</f>
        <v>#REF!</v>
      </c>
      <c r="D4280" s="661" t="e">
        <f aca="false">IF(A4280="","",+B4280-C4280)</f>
        <v>#REF!</v>
      </c>
      <c r="E4280" s="662" t="e">
        <f aca="false">IF(A4280="","",IF(F4279="","",+E4279-F4279))</f>
        <v>#REF!</v>
      </c>
      <c r="F4280" s="662" t="e">
        <f aca="false">IF(A4280="","",IF(J4280="","",+J4280-H4280))</f>
        <v>#REF!</v>
      </c>
      <c r="G4280" s="662" t="e">
        <f aca="false">IF(A4280="","",IF(E4280="","",ROUND(+E4280*((1+B4280)^(1/12)-1),2)))</f>
        <v>#REF!</v>
      </c>
      <c r="H4280" s="662" t="e">
        <f aca="false">IF(A4280="","",IF(E4280="","",ROUND(+E4280*((1+D4280)^(1/12)-1),2)))</f>
        <v>#REF!</v>
      </c>
      <c r="I4280" s="662" t="e">
        <f aca="false">IF(A4280="","",+G4280-H4280)</f>
        <v>#REF!</v>
      </c>
      <c r="J4280" s="662" t="e">
        <f aca="false">IF(A4280="","",IF(#REF!="","",PMT((1+D4280)^(1/12)-1,(#REF!*12)-A4280+1,-E4280)))</f>
        <v>#REF!</v>
      </c>
    </row>
    <row r="4281" customFormat="false" ht="14.25" hidden="false" customHeight="false" outlineLevel="0" collapsed="false">
      <c r="A4281" s="660" t="e">
        <f aca="false">IF(A4280="","",IF(A4280=#REF!*12,"",+A4280+1))</f>
        <v>#REF!</v>
      </c>
      <c r="B4281" s="661" t="e">
        <f aca="false">IF(A4281="","",+B4280)</f>
        <v>#REF!</v>
      </c>
      <c r="C4281" s="661" t="e">
        <f aca="false">IF(A4281="","",IF(#REF!+'Plano Prestação Mensal Proposta'!A4281&gt;120,0,ROUND(IF(B4281&gt;0.045,(0.045*0.5),(0.5)*B4281),7)))</f>
        <v>#REF!</v>
      </c>
      <c r="D4281" s="661" t="e">
        <f aca="false">IF(A4281="","",+B4281-C4281)</f>
        <v>#REF!</v>
      </c>
      <c r="E4281" s="662" t="e">
        <f aca="false">IF(A4281="","",IF(F4280="","",+E4280-F4280))</f>
        <v>#REF!</v>
      </c>
      <c r="F4281" s="662" t="e">
        <f aca="false">IF(A4281="","",IF(J4281="","",+J4281-H4281))</f>
        <v>#REF!</v>
      </c>
      <c r="G4281" s="662" t="e">
        <f aca="false">IF(A4281="","",IF(E4281="","",ROUND(+E4281*((1+B4281)^(1/12)-1),2)))</f>
        <v>#REF!</v>
      </c>
      <c r="H4281" s="662" t="e">
        <f aca="false">IF(A4281="","",IF(E4281="","",ROUND(+E4281*((1+D4281)^(1/12)-1),2)))</f>
        <v>#REF!</v>
      </c>
      <c r="I4281" s="662" t="e">
        <f aca="false">IF(A4281="","",+G4281-H4281)</f>
        <v>#REF!</v>
      </c>
      <c r="J4281" s="662" t="e">
        <f aca="false">IF(A4281="","",IF(#REF!="","",PMT((1+D4281)^(1/12)-1,(#REF!*12)-A4281+1,-E4281)))</f>
        <v>#REF!</v>
      </c>
    </row>
    <row r="4282" customFormat="false" ht="14.25" hidden="false" customHeight="false" outlineLevel="0" collapsed="false">
      <c r="A4282" s="660" t="e">
        <f aca="false">IF(A4281="","",IF(A4281=#REF!*12,"",+A4281+1))</f>
        <v>#REF!</v>
      </c>
      <c r="B4282" s="661" t="e">
        <f aca="false">IF(A4282="","",+B4281)</f>
        <v>#REF!</v>
      </c>
      <c r="C4282" s="661" t="e">
        <f aca="false">IF(A4282="","",IF(#REF!+'Plano Prestação Mensal Proposta'!A4282&gt;120,0,ROUND(IF(B4282&gt;0.045,(0.045*0.5),(0.5)*B4282),7)))</f>
        <v>#REF!</v>
      </c>
      <c r="D4282" s="661" t="e">
        <f aca="false">IF(A4282="","",+B4282-C4282)</f>
        <v>#REF!</v>
      </c>
      <c r="E4282" s="662" t="e">
        <f aca="false">IF(A4282="","",IF(F4281="","",+E4281-F4281))</f>
        <v>#REF!</v>
      </c>
      <c r="F4282" s="662" t="e">
        <f aca="false">IF(A4282="","",IF(J4282="","",+J4282-H4282))</f>
        <v>#REF!</v>
      </c>
      <c r="G4282" s="662" t="e">
        <f aca="false">IF(A4282="","",IF(E4282="","",ROUND(+E4282*((1+B4282)^(1/12)-1),2)))</f>
        <v>#REF!</v>
      </c>
      <c r="H4282" s="662" t="e">
        <f aca="false">IF(A4282="","",IF(E4282="","",ROUND(+E4282*((1+D4282)^(1/12)-1),2)))</f>
        <v>#REF!</v>
      </c>
      <c r="I4282" s="662" t="e">
        <f aca="false">IF(A4282="","",+G4282-H4282)</f>
        <v>#REF!</v>
      </c>
      <c r="J4282" s="662" t="e">
        <f aca="false">IF(A4282="","",IF(#REF!="","",PMT((1+D4282)^(1/12)-1,(#REF!*12)-A4282+1,-E4282)))</f>
        <v>#REF!</v>
      </c>
    </row>
    <row r="4283" customFormat="false" ht="14.25" hidden="false" customHeight="false" outlineLevel="0" collapsed="false">
      <c r="A4283" s="660" t="e">
        <f aca="false">IF(A4282="","",IF(A4282=#REF!*12,"",+A4282+1))</f>
        <v>#REF!</v>
      </c>
      <c r="B4283" s="661" t="e">
        <f aca="false">IF(A4283="","",+B4282)</f>
        <v>#REF!</v>
      </c>
      <c r="C4283" s="661" t="e">
        <f aca="false">IF(A4283="","",IF(#REF!+'Plano Prestação Mensal Proposta'!A4283&gt;120,0,ROUND(IF(B4283&gt;0.045,(0.045*0.5),(0.5)*B4283),7)))</f>
        <v>#REF!</v>
      </c>
      <c r="D4283" s="661" t="e">
        <f aca="false">IF(A4283="","",+B4283-C4283)</f>
        <v>#REF!</v>
      </c>
      <c r="E4283" s="662" t="e">
        <f aca="false">IF(A4283="","",IF(F4282="","",+E4282-F4282))</f>
        <v>#REF!</v>
      </c>
      <c r="F4283" s="662" t="e">
        <f aca="false">IF(A4283="","",IF(J4283="","",+J4283-H4283))</f>
        <v>#REF!</v>
      </c>
      <c r="G4283" s="662" t="e">
        <f aca="false">IF(A4283="","",IF(E4283="","",ROUND(+E4283*((1+B4283)^(1/12)-1),2)))</f>
        <v>#REF!</v>
      </c>
      <c r="H4283" s="662" t="e">
        <f aca="false">IF(A4283="","",IF(E4283="","",ROUND(+E4283*((1+D4283)^(1/12)-1),2)))</f>
        <v>#REF!</v>
      </c>
      <c r="I4283" s="662" t="e">
        <f aca="false">IF(A4283="","",+G4283-H4283)</f>
        <v>#REF!</v>
      </c>
      <c r="J4283" s="662" t="e">
        <f aca="false">IF(A4283="","",IF(#REF!="","",PMT((1+D4283)^(1/12)-1,(#REF!*12)-A4283+1,-E4283)))</f>
        <v>#REF!</v>
      </c>
    </row>
    <row r="4284" customFormat="false" ht="14.25" hidden="false" customHeight="false" outlineLevel="0" collapsed="false">
      <c r="A4284" s="660" t="e">
        <f aca="false">IF(A4283="","",IF(A4283=#REF!*12,"",+A4283+1))</f>
        <v>#REF!</v>
      </c>
      <c r="B4284" s="661" t="e">
        <f aca="false">IF(A4284="","",+B4283)</f>
        <v>#REF!</v>
      </c>
      <c r="C4284" s="661" t="e">
        <f aca="false">IF(A4284="","",IF(#REF!+'Plano Prestação Mensal Proposta'!A4284&gt;120,0,ROUND(IF(B4284&gt;0.045,(0.045*0.5),(0.5)*B4284),7)))</f>
        <v>#REF!</v>
      </c>
      <c r="D4284" s="661" t="e">
        <f aca="false">IF(A4284="","",+B4284-C4284)</f>
        <v>#REF!</v>
      </c>
      <c r="E4284" s="662" t="e">
        <f aca="false">IF(A4284="","",IF(F4283="","",+E4283-F4283))</f>
        <v>#REF!</v>
      </c>
      <c r="F4284" s="662" t="e">
        <f aca="false">IF(A4284="","",IF(J4284="","",+J4284-H4284))</f>
        <v>#REF!</v>
      </c>
      <c r="G4284" s="662" t="e">
        <f aca="false">IF(A4284="","",IF(E4284="","",ROUND(+E4284*((1+B4284)^(1/12)-1),2)))</f>
        <v>#REF!</v>
      </c>
      <c r="H4284" s="662" t="e">
        <f aca="false">IF(A4284="","",IF(E4284="","",ROUND(+E4284*((1+D4284)^(1/12)-1),2)))</f>
        <v>#REF!</v>
      </c>
      <c r="I4284" s="662" t="e">
        <f aca="false">IF(A4284="","",+G4284-H4284)</f>
        <v>#REF!</v>
      </c>
      <c r="J4284" s="662" t="e">
        <f aca="false">IF(A4284="","",IF(#REF!="","",PMT((1+D4284)^(1/12)-1,(#REF!*12)-A4284+1,-E4284)))</f>
        <v>#REF!</v>
      </c>
    </row>
    <row r="4285" customFormat="false" ht="14.25" hidden="false" customHeight="false" outlineLevel="0" collapsed="false">
      <c r="A4285" s="660" t="e">
        <f aca="false">IF(A4284="","",IF(A4284=#REF!*12,"",+A4284+1))</f>
        <v>#REF!</v>
      </c>
      <c r="B4285" s="661" t="e">
        <f aca="false">IF(A4285="","",+B4284)</f>
        <v>#REF!</v>
      </c>
      <c r="C4285" s="661" t="e">
        <f aca="false">IF(A4285="","",IF(#REF!+'Plano Prestação Mensal Proposta'!A4285&gt;120,0,ROUND(IF(B4285&gt;0.045,(0.045*0.5),(0.5)*B4285),7)))</f>
        <v>#REF!</v>
      </c>
      <c r="D4285" s="661" t="e">
        <f aca="false">IF(A4285="","",+B4285-C4285)</f>
        <v>#REF!</v>
      </c>
      <c r="E4285" s="662" t="e">
        <f aca="false">IF(A4285="","",IF(F4284="","",+E4284-F4284))</f>
        <v>#REF!</v>
      </c>
      <c r="F4285" s="662" t="e">
        <f aca="false">IF(A4285="","",IF(J4285="","",+J4285-H4285))</f>
        <v>#REF!</v>
      </c>
      <c r="G4285" s="662" t="e">
        <f aca="false">IF(A4285="","",IF(E4285="","",ROUND(+E4285*((1+B4285)^(1/12)-1),2)))</f>
        <v>#REF!</v>
      </c>
      <c r="H4285" s="662" t="e">
        <f aca="false">IF(A4285="","",IF(E4285="","",ROUND(+E4285*((1+D4285)^(1/12)-1),2)))</f>
        <v>#REF!</v>
      </c>
      <c r="I4285" s="662" t="e">
        <f aca="false">IF(A4285="","",+G4285-H4285)</f>
        <v>#REF!</v>
      </c>
      <c r="J4285" s="662" t="e">
        <f aca="false">IF(A4285="","",IF(#REF!="","",PMT((1+D4285)^(1/12)-1,(#REF!*12)-A4285+1,-E4285)))</f>
        <v>#REF!</v>
      </c>
    </row>
    <row r="4286" customFormat="false" ht="14.25" hidden="false" customHeight="false" outlineLevel="0" collapsed="false">
      <c r="A4286" s="660" t="e">
        <f aca="false">IF(A4285="","",IF(A4285=#REF!*12,"",+A4285+1))</f>
        <v>#REF!</v>
      </c>
      <c r="B4286" s="661" t="e">
        <f aca="false">IF(A4286="","",+B4285)</f>
        <v>#REF!</v>
      </c>
      <c r="C4286" s="661" t="e">
        <f aca="false">IF(A4286="","",IF(#REF!+'Plano Prestação Mensal Proposta'!A4286&gt;120,0,ROUND(IF(B4286&gt;0.045,(0.045*0.5),(0.5)*B4286),7)))</f>
        <v>#REF!</v>
      </c>
      <c r="D4286" s="661" t="e">
        <f aca="false">IF(A4286="","",+B4286-C4286)</f>
        <v>#REF!</v>
      </c>
      <c r="E4286" s="662" t="e">
        <f aca="false">IF(A4286="","",IF(F4285="","",+E4285-F4285))</f>
        <v>#REF!</v>
      </c>
      <c r="F4286" s="662" t="e">
        <f aca="false">IF(A4286="","",IF(J4286="","",+J4286-H4286))</f>
        <v>#REF!</v>
      </c>
      <c r="G4286" s="662" t="e">
        <f aca="false">IF(A4286="","",IF(E4286="","",ROUND(+E4286*((1+B4286)^(1/12)-1),2)))</f>
        <v>#REF!</v>
      </c>
      <c r="H4286" s="662" t="e">
        <f aca="false">IF(A4286="","",IF(E4286="","",ROUND(+E4286*((1+D4286)^(1/12)-1),2)))</f>
        <v>#REF!</v>
      </c>
      <c r="I4286" s="662" t="e">
        <f aca="false">IF(A4286="","",+G4286-H4286)</f>
        <v>#REF!</v>
      </c>
      <c r="J4286" s="662" t="e">
        <f aca="false">IF(A4286="","",IF(#REF!="","",PMT((1+D4286)^(1/12)-1,(#REF!*12)-A4286+1,-E4286)))</f>
        <v>#REF!</v>
      </c>
    </row>
    <row r="4287" customFormat="false" ht="14.25" hidden="false" customHeight="false" outlineLevel="0" collapsed="false">
      <c r="A4287" s="660" t="e">
        <f aca="false">IF(A4286="","",IF(A4286=#REF!*12,"",+A4286+1))</f>
        <v>#REF!</v>
      </c>
      <c r="B4287" s="661" t="e">
        <f aca="false">IF(A4287="","",+B4286)</f>
        <v>#REF!</v>
      </c>
      <c r="C4287" s="661" t="e">
        <f aca="false">IF(A4287="","",IF(#REF!+'Plano Prestação Mensal Proposta'!A4287&gt;120,0,ROUND(IF(B4287&gt;0.045,(0.045*0.5),(0.5)*B4287),7)))</f>
        <v>#REF!</v>
      </c>
      <c r="D4287" s="661" t="e">
        <f aca="false">IF(A4287="","",+B4287-C4287)</f>
        <v>#REF!</v>
      </c>
      <c r="E4287" s="662" t="e">
        <f aca="false">IF(A4287="","",IF(F4286="","",+E4286-F4286))</f>
        <v>#REF!</v>
      </c>
      <c r="F4287" s="662" t="e">
        <f aca="false">IF(A4287="","",IF(J4287="","",+J4287-H4287))</f>
        <v>#REF!</v>
      </c>
      <c r="G4287" s="662" t="e">
        <f aca="false">IF(A4287="","",IF(E4287="","",ROUND(+E4287*((1+B4287)^(1/12)-1),2)))</f>
        <v>#REF!</v>
      </c>
      <c r="H4287" s="662" t="e">
        <f aca="false">IF(A4287="","",IF(E4287="","",ROUND(+E4287*((1+D4287)^(1/12)-1),2)))</f>
        <v>#REF!</v>
      </c>
      <c r="I4287" s="662" t="e">
        <f aca="false">IF(A4287="","",+G4287-H4287)</f>
        <v>#REF!</v>
      </c>
      <c r="J4287" s="662" t="e">
        <f aca="false">IF(A4287="","",IF(#REF!="","",PMT((1+D4287)^(1/12)-1,(#REF!*12)-A4287+1,-E4287)))</f>
        <v>#REF!</v>
      </c>
    </row>
    <row r="4288" customFormat="false" ht="14.25" hidden="false" customHeight="false" outlineLevel="0" collapsed="false">
      <c r="A4288" s="660" t="e">
        <f aca="false">IF(A4287="","",IF(A4287=#REF!*12,"",+A4287+1))</f>
        <v>#REF!</v>
      </c>
      <c r="B4288" s="661" t="e">
        <f aca="false">IF(A4288="","",+B4287)</f>
        <v>#REF!</v>
      </c>
      <c r="C4288" s="661" t="e">
        <f aca="false">IF(A4288="","",IF(#REF!+'Plano Prestação Mensal Proposta'!A4288&gt;120,0,ROUND(IF(B4288&gt;0.045,(0.045*0.5),(0.5)*B4288),7)))</f>
        <v>#REF!</v>
      </c>
      <c r="D4288" s="661" t="e">
        <f aca="false">IF(A4288="","",+B4288-C4288)</f>
        <v>#REF!</v>
      </c>
      <c r="E4288" s="662" t="e">
        <f aca="false">IF(A4288="","",IF(F4287="","",+E4287-F4287))</f>
        <v>#REF!</v>
      </c>
      <c r="F4288" s="662" t="e">
        <f aca="false">IF(A4288="","",IF(J4288="","",+J4288-H4288))</f>
        <v>#REF!</v>
      </c>
      <c r="G4288" s="662" t="e">
        <f aca="false">IF(A4288="","",IF(E4288="","",ROUND(+E4288*((1+B4288)^(1/12)-1),2)))</f>
        <v>#REF!</v>
      </c>
      <c r="H4288" s="662" t="e">
        <f aca="false">IF(A4288="","",IF(E4288="","",ROUND(+E4288*((1+D4288)^(1/12)-1),2)))</f>
        <v>#REF!</v>
      </c>
      <c r="I4288" s="662" t="e">
        <f aca="false">IF(A4288="","",+G4288-H4288)</f>
        <v>#REF!</v>
      </c>
      <c r="J4288" s="662" t="e">
        <f aca="false">IF(A4288="","",IF(#REF!="","",PMT((1+D4288)^(1/12)-1,(#REF!*12)-A4288+1,-E4288)))</f>
        <v>#REF!</v>
      </c>
    </row>
    <row r="4289" customFormat="false" ht="14.25" hidden="false" customHeight="false" outlineLevel="0" collapsed="false">
      <c r="A4289" s="660" t="e">
        <f aca="false">IF(A4288="","",IF(A4288=#REF!*12,"",+A4288+1))</f>
        <v>#REF!</v>
      </c>
      <c r="B4289" s="661" t="e">
        <f aca="false">IF(A4289="","",+B4288)</f>
        <v>#REF!</v>
      </c>
      <c r="C4289" s="661" t="e">
        <f aca="false">IF(A4289="","",IF(#REF!+'Plano Prestação Mensal Proposta'!A4289&gt;120,0,ROUND(IF(B4289&gt;0.045,(0.045*0.5),(0.5)*B4289),7)))</f>
        <v>#REF!</v>
      </c>
      <c r="D4289" s="661" t="e">
        <f aca="false">IF(A4289="","",+B4289-C4289)</f>
        <v>#REF!</v>
      </c>
      <c r="E4289" s="662" t="e">
        <f aca="false">IF(A4289="","",IF(F4288="","",+E4288-F4288))</f>
        <v>#REF!</v>
      </c>
      <c r="F4289" s="662" t="e">
        <f aca="false">IF(A4289="","",IF(J4289="","",+J4289-H4289))</f>
        <v>#REF!</v>
      </c>
      <c r="G4289" s="662" t="e">
        <f aca="false">IF(A4289="","",IF(E4289="","",ROUND(+E4289*((1+B4289)^(1/12)-1),2)))</f>
        <v>#REF!</v>
      </c>
      <c r="H4289" s="662" t="e">
        <f aca="false">IF(A4289="","",IF(E4289="","",ROUND(+E4289*((1+D4289)^(1/12)-1),2)))</f>
        <v>#REF!</v>
      </c>
      <c r="I4289" s="662" t="e">
        <f aca="false">IF(A4289="","",+G4289-H4289)</f>
        <v>#REF!</v>
      </c>
      <c r="J4289" s="662" t="e">
        <f aca="false">IF(A4289="","",IF(#REF!="","",PMT((1+D4289)^(1/12)-1,(#REF!*12)-A4289+1,-E4289)))</f>
        <v>#REF!</v>
      </c>
    </row>
    <row r="4290" customFormat="false" ht="14.25" hidden="false" customHeight="false" outlineLevel="0" collapsed="false">
      <c r="A4290" s="660" t="e">
        <f aca="false">IF(A4289="","",IF(A4289=#REF!*12,"",+A4289+1))</f>
        <v>#REF!</v>
      </c>
      <c r="B4290" s="661" t="e">
        <f aca="false">IF(A4290="","",+B4289)</f>
        <v>#REF!</v>
      </c>
      <c r="C4290" s="661" t="e">
        <f aca="false">IF(A4290="","",IF(#REF!+'Plano Prestação Mensal Proposta'!A4290&gt;120,0,ROUND(IF(B4290&gt;0.045,(0.045*0.5),(0.5)*B4290),7)))</f>
        <v>#REF!</v>
      </c>
      <c r="D4290" s="661" t="e">
        <f aca="false">IF(A4290="","",+B4290-C4290)</f>
        <v>#REF!</v>
      </c>
      <c r="E4290" s="662" t="e">
        <f aca="false">IF(A4290="","",IF(F4289="","",+E4289-F4289))</f>
        <v>#REF!</v>
      </c>
      <c r="F4290" s="662" t="e">
        <f aca="false">IF(A4290="","",IF(J4290="","",+J4290-H4290))</f>
        <v>#REF!</v>
      </c>
      <c r="G4290" s="662" t="e">
        <f aca="false">IF(A4290="","",IF(E4290="","",ROUND(+E4290*((1+B4290)^(1/12)-1),2)))</f>
        <v>#REF!</v>
      </c>
      <c r="H4290" s="662" t="e">
        <f aca="false">IF(A4290="","",IF(E4290="","",ROUND(+E4290*((1+D4290)^(1/12)-1),2)))</f>
        <v>#REF!</v>
      </c>
      <c r="I4290" s="662" t="e">
        <f aca="false">IF(A4290="","",+G4290-H4290)</f>
        <v>#REF!</v>
      </c>
      <c r="J4290" s="662" t="e">
        <f aca="false">IF(A4290="","",IF(#REF!="","",PMT((1+D4290)^(1/12)-1,(#REF!*12)-A4290+1,-E4290)))</f>
        <v>#REF!</v>
      </c>
    </row>
    <row r="4291" customFormat="false" ht="14.25" hidden="false" customHeight="false" outlineLevel="0" collapsed="false">
      <c r="A4291" s="660" t="e">
        <f aca="false">IF(A4290="","",IF(A4290=#REF!*12,"",+A4290+1))</f>
        <v>#REF!</v>
      </c>
      <c r="B4291" s="661" t="e">
        <f aca="false">IF(A4291="","",+B4290)</f>
        <v>#REF!</v>
      </c>
      <c r="C4291" s="661" t="e">
        <f aca="false">IF(A4291="","",IF(#REF!+'Plano Prestação Mensal Proposta'!A4291&gt;120,0,ROUND(IF(B4291&gt;0.045,(0.045*0.5),(0.5)*B4291),7)))</f>
        <v>#REF!</v>
      </c>
      <c r="D4291" s="661" t="e">
        <f aca="false">IF(A4291="","",+B4291-C4291)</f>
        <v>#REF!</v>
      </c>
      <c r="E4291" s="662" t="e">
        <f aca="false">IF(A4291="","",IF(F4290="","",+E4290-F4290))</f>
        <v>#REF!</v>
      </c>
      <c r="F4291" s="662" t="e">
        <f aca="false">IF(A4291="","",IF(J4291="","",+J4291-H4291))</f>
        <v>#REF!</v>
      </c>
      <c r="G4291" s="662" t="e">
        <f aca="false">IF(A4291="","",IF(E4291="","",ROUND(+E4291*((1+B4291)^(1/12)-1),2)))</f>
        <v>#REF!</v>
      </c>
      <c r="H4291" s="662" t="e">
        <f aca="false">IF(A4291="","",IF(E4291="","",ROUND(+E4291*((1+D4291)^(1/12)-1),2)))</f>
        <v>#REF!</v>
      </c>
      <c r="I4291" s="662" t="e">
        <f aca="false">IF(A4291="","",+G4291-H4291)</f>
        <v>#REF!</v>
      </c>
      <c r="J4291" s="662" t="e">
        <f aca="false">IF(A4291="","",IF(#REF!="","",PMT((1+D4291)^(1/12)-1,(#REF!*12)-A4291+1,-E4291)))</f>
        <v>#REF!</v>
      </c>
    </row>
    <row r="4292" customFormat="false" ht="14.25" hidden="false" customHeight="false" outlineLevel="0" collapsed="false">
      <c r="A4292" s="660" t="e">
        <f aca="false">IF(A4291="","",IF(A4291=#REF!*12,"",+A4291+1))</f>
        <v>#REF!</v>
      </c>
      <c r="B4292" s="661" t="e">
        <f aca="false">IF(A4292="","",+B4291)</f>
        <v>#REF!</v>
      </c>
      <c r="C4292" s="661" t="e">
        <f aca="false">IF(A4292="","",IF(#REF!+'Plano Prestação Mensal Proposta'!A4292&gt;120,0,ROUND(IF(B4292&gt;0.045,(0.045*0.5),(0.5)*B4292),7)))</f>
        <v>#REF!</v>
      </c>
      <c r="D4292" s="661" t="e">
        <f aca="false">IF(A4292="","",+B4292-C4292)</f>
        <v>#REF!</v>
      </c>
      <c r="E4292" s="662" t="e">
        <f aca="false">IF(A4292="","",IF(F4291="","",+E4291-F4291))</f>
        <v>#REF!</v>
      </c>
      <c r="F4292" s="662" t="e">
        <f aca="false">IF(A4292="","",IF(J4292="","",+J4292-H4292))</f>
        <v>#REF!</v>
      </c>
      <c r="G4292" s="662" t="e">
        <f aca="false">IF(A4292="","",IF(E4292="","",ROUND(+E4292*((1+B4292)^(1/12)-1),2)))</f>
        <v>#REF!</v>
      </c>
      <c r="H4292" s="662" t="e">
        <f aca="false">IF(A4292="","",IF(E4292="","",ROUND(+E4292*((1+D4292)^(1/12)-1),2)))</f>
        <v>#REF!</v>
      </c>
      <c r="I4292" s="662" t="e">
        <f aca="false">IF(A4292="","",+G4292-H4292)</f>
        <v>#REF!</v>
      </c>
      <c r="J4292" s="662" t="e">
        <f aca="false">IF(A4292="","",IF(#REF!="","",PMT((1+D4292)^(1/12)-1,(#REF!*12)-A4292+1,-E4292)))</f>
        <v>#REF!</v>
      </c>
    </row>
    <row r="4293" customFormat="false" ht="14.25" hidden="false" customHeight="false" outlineLevel="0" collapsed="false">
      <c r="A4293" s="660" t="e">
        <f aca="false">IF(A4292="","",IF(A4292=#REF!*12,"",+A4292+1))</f>
        <v>#REF!</v>
      </c>
      <c r="B4293" s="661" t="e">
        <f aca="false">IF(A4293="","",+B4292)</f>
        <v>#REF!</v>
      </c>
      <c r="C4293" s="661" t="e">
        <f aca="false">IF(A4293="","",IF(#REF!+'Plano Prestação Mensal Proposta'!A4293&gt;120,0,ROUND(IF(B4293&gt;0.045,(0.045*0.5),(0.5)*B4293),7)))</f>
        <v>#REF!</v>
      </c>
      <c r="D4293" s="661" t="e">
        <f aca="false">IF(A4293="","",+B4293-C4293)</f>
        <v>#REF!</v>
      </c>
      <c r="E4293" s="662" t="e">
        <f aca="false">IF(A4293="","",IF(F4292="","",+E4292-F4292))</f>
        <v>#REF!</v>
      </c>
      <c r="F4293" s="662" t="e">
        <f aca="false">IF(A4293="","",IF(J4293="","",+J4293-H4293))</f>
        <v>#REF!</v>
      </c>
      <c r="G4293" s="662" t="e">
        <f aca="false">IF(A4293="","",IF(E4293="","",ROUND(+E4293*((1+B4293)^(1/12)-1),2)))</f>
        <v>#REF!</v>
      </c>
      <c r="H4293" s="662" t="e">
        <f aca="false">IF(A4293="","",IF(E4293="","",ROUND(+E4293*((1+D4293)^(1/12)-1),2)))</f>
        <v>#REF!</v>
      </c>
      <c r="I4293" s="662" t="e">
        <f aca="false">IF(A4293="","",+G4293-H4293)</f>
        <v>#REF!</v>
      </c>
      <c r="J4293" s="662" t="e">
        <f aca="false">IF(A4293="","",IF(#REF!="","",PMT((1+D4293)^(1/12)-1,(#REF!*12)-A4293+1,-E4293)))</f>
        <v>#REF!</v>
      </c>
    </row>
    <row r="4294" customFormat="false" ht="14.25" hidden="false" customHeight="false" outlineLevel="0" collapsed="false">
      <c r="A4294" s="660" t="e">
        <f aca="false">IF(A4293="","",IF(A4293=#REF!*12,"",+A4293+1))</f>
        <v>#REF!</v>
      </c>
      <c r="B4294" s="661" t="e">
        <f aca="false">IF(A4294="","",+B4293)</f>
        <v>#REF!</v>
      </c>
      <c r="C4294" s="661" t="e">
        <f aca="false">IF(A4294="","",IF(#REF!+'Plano Prestação Mensal Proposta'!A4294&gt;120,0,ROUND(IF(B4294&gt;0.045,(0.045*0.5),(0.5)*B4294),7)))</f>
        <v>#REF!</v>
      </c>
      <c r="D4294" s="661" t="e">
        <f aca="false">IF(A4294="","",+B4294-C4294)</f>
        <v>#REF!</v>
      </c>
      <c r="E4294" s="662" t="e">
        <f aca="false">IF(A4294="","",IF(F4293="","",+E4293-F4293))</f>
        <v>#REF!</v>
      </c>
      <c r="F4294" s="662" t="e">
        <f aca="false">IF(A4294="","",IF(J4294="","",+J4294-H4294))</f>
        <v>#REF!</v>
      </c>
      <c r="G4294" s="662" t="e">
        <f aca="false">IF(A4294="","",IF(E4294="","",ROUND(+E4294*((1+B4294)^(1/12)-1),2)))</f>
        <v>#REF!</v>
      </c>
      <c r="H4294" s="662" t="e">
        <f aca="false">IF(A4294="","",IF(E4294="","",ROUND(+E4294*((1+D4294)^(1/12)-1),2)))</f>
        <v>#REF!</v>
      </c>
      <c r="I4294" s="662" t="e">
        <f aca="false">IF(A4294="","",+G4294-H4294)</f>
        <v>#REF!</v>
      </c>
      <c r="J4294" s="662" t="e">
        <f aca="false">IF(A4294="","",IF(#REF!="","",PMT((1+D4294)^(1/12)-1,(#REF!*12)-A4294+1,-E4294)))</f>
        <v>#REF!</v>
      </c>
    </row>
    <row r="4295" customFormat="false" ht="14.25" hidden="false" customHeight="false" outlineLevel="0" collapsed="false">
      <c r="A4295" s="660" t="e">
        <f aca="false">IF(A4294="","",IF(A4294=#REF!*12,"",+A4294+1))</f>
        <v>#REF!</v>
      </c>
      <c r="B4295" s="661" t="e">
        <f aca="false">IF(A4295="","",+B4294)</f>
        <v>#REF!</v>
      </c>
      <c r="C4295" s="661" t="e">
        <f aca="false">IF(A4295="","",IF(#REF!+'Plano Prestação Mensal Proposta'!A4295&gt;120,0,ROUND(IF(B4295&gt;0.045,(0.045*0.5),(0.5)*B4295),7)))</f>
        <v>#REF!</v>
      </c>
      <c r="D4295" s="661" t="e">
        <f aca="false">IF(A4295="","",+B4295-C4295)</f>
        <v>#REF!</v>
      </c>
      <c r="E4295" s="662" t="e">
        <f aca="false">IF(A4295="","",IF(F4294="","",+E4294-F4294))</f>
        <v>#REF!</v>
      </c>
      <c r="F4295" s="662" t="e">
        <f aca="false">IF(A4295="","",IF(J4295="","",+J4295-H4295))</f>
        <v>#REF!</v>
      </c>
      <c r="G4295" s="662" t="e">
        <f aca="false">IF(A4295="","",IF(E4295="","",ROUND(+E4295*((1+B4295)^(1/12)-1),2)))</f>
        <v>#REF!</v>
      </c>
      <c r="H4295" s="662" t="e">
        <f aca="false">IF(A4295="","",IF(E4295="","",ROUND(+E4295*((1+D4295)^(1/12)-1),2)))</f>
        <v>#REF!</v>
      </c>
      <c r="I4295" s="662" t="e">
        <f aca="false">IF(A4295="","",+G4295-H4295)</f>
        <v>#REF!</v>
      </c>
      <c r="J4295" s="662" t="e">
        <f aca="false">IF(A4295="","",IF(#REF!="","",PMT((1+D4295)^(1/12)-1,(#REF!*12)-A4295+1,-E4295)))</f>
        <v>#REF!</v>
      </c>
    </row>
    <row r="4296" customFormat="false" ht="14.25" hidden="false" customHeight="false" outlineLevel="0" collapsed="false">
      <c r="A4296" s="660" t="e">
        <f aca="false">IF(A4295="","",IF(A4295=#REF!*12,"",+A4295+1))</f>
        <v>#REF!</v>
      </c>
      <c r="B4296" s="661" t="e">
        <f aca="false">IF(A4296="","",+B4295)</f>
        <v>#REF!</v>
      </c>
      <c r="C4296" s="661" t="e">
        <f aca="false">IF(A4296="","",IF(#REF!+'Plano Prestação Mensal Proposta'!A4296&gt;120,0,ROUND(IF(B4296&gt;0.045,(0.045*0.5),(0.5)*B4296),7)))</f>
        <v>#REF!</v>
      </c>
      <c r="D4296" s="661" t="e">
        <f aca="false">IF(A4296="","",+B4296-C4296)</f>
        <v>#REF!</v>
      </c>
      <c r="E4296" s="662" t="e">
        <f aca="false">IF(A4296="","",IF(F4295="","",+E4295-F4295))</f>
        <v>#REF!</v>
      </c>
      <c r="F4296" s="662" t="e">
        <f aca="false">IF(A4296="","",IF(J4296="","",+J4296-H4296))</f>
        <v>#REF!</v>
      </c>
      <c r="G4296" s="662" t="e">
        <f aca="false">IF(A4296="","",IF(E4296="","",ROUND(+E4296*((1+B4296)^(1/12)-1),2)))</f>
        <v>#REF!</v>
      </c>
      <c r="H4296" s="662" t="e">
        <f aca="false">IF(A4296="","",IF(E4296="","",ROUND(+E4296*((1+D4296)^(1/12)-1),2)))</f>
        <v>#REF!</v>
      </c>
      <c r="I4296" s="662" t="e">
        <f aca="false">IF(A4296="","",+G4296-H4296)</f>
        <v>#REF!</v>
      </c>
      <c r="J4296" s="662" t="e">
        <f aca="false">IF(A4296="","",IF(#REF!="","",PMT((1+D4296)^(1/12)-1,(#REF!*12)-A4296+1,-E4296)))</f>
        <v>#REF!</v>
      </c>
    </row>
    <row r="4297" customFormat="false" ht="14.25" hidden="false" customHeight="false" outlineLevel="0" collapsed="false">
      <c r="A4297" s="660" t="e">
        <f aca="false">IF(A4296="","",IF(A4296=#REF!*12,"",+A4296+1))</f>
        <v>#REF!</v>
      </c>
      <c r="B4297" s="661" t="e">
        <f aca="false">IF(A4297="","",+B4296)</f>
        <v>#REF!</v>
      </c>
      <c r="C4297" s="661" t="e">
        <f aca="false">IF(A4297="","",IF(#REF!+'Plano Prestação Mensal Proposta'!A4297&gt;120,0,ROUND(IF(B4297&gt;0.045,(0.045*0.5),(0.5)*B4297),7)))</f>
        <v>#REF!</v>
      </c>
      <c r="D4297" s="661" t="e">
        <f aca="false">IF(A4297="","",+B4297-C4297)</f>
        <v>#REF!</v>
      </c>
      <c r="E4297" s="662" t="e">
        <f aca="false">IF(A4297="","",IF(F4296="","",+E4296-F4296))</f>
        <v>#REF!</v>
      </c>
      <c r="F4297" s="662" t="e">
        <f aca="false">IF(A4297="","",IF(J4297="","",+J4297-H4297))</f>
        <v>#REF!</v>
      </c>
      <c r="G4297" s="662" t="e">
        <f aca="false">IF(A4297="","",IF(E4297="","",ROUND(+E4297*((1+B4297)^(1/12)-1),2)))</f>
        <v>#REF!</v>
      </c>
      <c r="H4297" s="662" t="e">
        <f aca="false">IF(A4297="","",IF(E4297="","",ROUND(+E4297*((1+D4297)^(1/12)-1),2)))</f>
        <v>#REF!</v>
      </c>
      <c r="I4297" s="662" t="e">
        <f aca="false">IF(A4297="","",+G4297-H4297)</f>
        <v>#REF!</v>
      </c>
      <c r="J4297" s="662" t="e">
        <f aca="false">IF(A4297="","",IF(#REF!="","",PMT((1+D4297)^(1/12)-1,(#REF!*12)-A4297+1,-E4297)))</f>
        <v>#REF!</v>
      </c>
    </row>
    <row r="4298" customFormat="false" ht="14.25" hidden="false" customHeight="false" outlineLevel="0" collapsed="false">
      <c r="A4298" s="660" t="e">
        <f aca="false">IF(A4297="","",IF(A4297=#REF!*12,"",+A4297+1))</f>
        <v>#REF!</v>
      </c>
      <c r="B4298" s="661" t="e">
        <f aca="false">IF(A4298="","",+B4297)</f>
        <v>#REF!</v>
      </c>
      <c r="C4298" s="661" t="e">
        <f aca="false">IF(A4298="","",IF(#REF!+'Plano Prestação Mensal Proposta'!A4298&gt;120,0,ROUND(IF(B4298&gt;0.045,(0.045*0.5),(0.5)*B4298),7)))</f>
        <v>#REF!</v>
      </c>
      <c r="D4298" s="661" t="e">
        <f aca="false">IF(A4298="","",+B4298-C4298)</f>
        <v>#REF!</v>
      </c>
      <c r="E4298" s="662" t="e">
        <f aca="false">IF(A4298="","",IF(F4297="","",+E4297-F4297))</f>
        <v>#REF!</v>
      </c>
      <c r="F4298" s="662" t="e">
        <f aca="false">IF(A4298="","",IF(J4298="","",+J4298-H4298))</f>
        <v>#REF!</v>
      </c>
      <c r="G4298" s="662" t="e">
        <f aca="false">IF(A4298="","",IF(E4298="","",ROUND(+E4298*((1+B4298)^(1/12)-1),2)))</f>
        <v>#REF!</v>
      </c>
      <c r="H4298" s="662" t="e">
        <f aca="false">IF(A4298="","",IF(E4298="","",ROUND(+E4298*((1+D4298)^(1/12)-1),2)))</f>
        <v>#REF!</v>
      </c>
      <c r="I4298" s="662" t="e">
        <f aca="false">IF(A4298="","",+G4298-H4298)</f>
        <v>#REF!</v>
      </c>
      <c r="J4298" s="662" t="e">
        <f aca="false">IF(A4298="","",IF(#REF!="","",PMT((1+D4298)^(1/12)-1,(#REF!*12)-A4298+1,-E4298)))</f>
        <v>#REF!</v>
      </c>
    </row>
    <row r="4299" customFormat="false" ht="14.25" hidden="false" customHeight="false" outlineLevel="0" collapsed="false">
      <c r="A4299" s="660" t="e">
        <f aca="false">IF(A4298="","",IF(A4298=#REF!*12,"",+A4298+1))</f>
        <v>#REF!</v>
      </c>
      <c r="B4299" s="661" t="e">
        <f aca="false">IF(A4299="","",+B4298)</f>
        <v>#REF!</v>
      </c>
      <c r="C4299" s="661" t="e">
        <f aca="false">IF(A4299="","",IF(#REF!+'Plano Prestação Mensal Proposta'!A4299&gt;120,0,ROUND(IF(B4299&gt;0.045,(0.045*0.5),(0.5)*B4299),7)))</f>
        <v>#REF!</v>
      </c>
      <c r="D4299" s="661" t="e">
        <f aca="false">IF(A4299="","",+B4299-C4299)</f>
        <v>#REF!</v>
      </c>
      <c r="E4299" s="662" t="e">
        <f aca="false">IF(A4299="","",IF(F4298="","",+E4298-F4298))</f>
        <v>#REF!</v>
      </c>
      <c r="F4299" s="662" t="e">
        <f aca="false">IF(A4299="","",IF(J4299="","",+J4299-H4299))</f>
        <v>#REF!</v>
      </c>
      <c r="G4299" s="662" t="e">
        <f aca="false">IF(A4299="","",IF(E4299="","",ROUND(+E4299*((1+B4299)^(1/12)-1),2)))</f>
        <v>#REF!</v>
      </c>
      <c r="H4299" s="662" t="e">
        <f aca="false">IF(A4299="","",IF(E4299="","",ROUND(+E4299*((1+D4299)^(1/12)-1),2)))</f>
        <v>#REF!</v>
      </c>
      <c r="I4299" s="662" t="e">
        <f aca="false">IF(A4299="","",+G4299-H4299)</f>
        <v>#REF!</v>
      </c>
      <c r="J4299" s="662" t="e">
        <f aca="false">IF(A4299="","",IF(#REF!="","",PMT((1+D4299)^(1/12)-1,(#REF!*12)-A4299+1,-E4299)))</f>
        <v>#REF!</v>
      </c>
    </row>
    <row r="4300" customFormat="false" ht="14.25" hidden="false" customHeight="false" outlineLevel="0" collapsed="false">
      <c r="A4300" s="660" t="e">
        <f aca="false">IF(A4299="","",IF(A4299=#REF!*12,"",+A4299+1))</f>
        <v>#REF!</v>
      </c>
      <c r="B4300" s="661" t="e">
        <f aca="false">IF(A4300="","",+B4299)</f>
        <v>#REF!</v>
      </c>
      <c r="C4300" s="661" t="e">
        <f aca="false">IF(A4300="","",IF(#REF!+'Plano Prestação Mensal Proposta'!A4300&gt;120,0,ROUND(IF(B4300&gt;0.045,(0.045*0.5),(0.5)*B4300),7)))</f>
        <v>#REF!</v>
      </c>
      <c r="D4300" s="661" t="e">
        <f aca="false">IF(A4300="","",+B4300-C4300)</f>
        <v>#REF!</v>
      </c>
      <c r="E4300" s="662" t="e">
        <f aca="false">IF(A4300="","",IF(F4299="","",+E4299-F4299))</f>
        <v>#REF!</v>
      </c>
      <c r="F4300" s="662" t="e">
        <f aca="false">IF(A4300="","",IF(J4300="","",+J4300-H4300))</f>
        <v>#REF!</v>
      </c>
      <c r="G4300" s="662" t="e">
        <f aca="false">IF(A4300="","",IF(E4300="","",ROUND(+E4300*((1+B4300)^(1/12)-1),2)))</f>
        <v>#REF!</v>
      </c>
      <c r="H4300" s="662" t="e">
        <f aca="false">IF(A4300="","",IF(E4300="","",ROUND(+E4300*((1+D4300)^(1/12)-1),2)))</f>
        <v>#REF!</v>
      </c>
      <c r="I4300" s="662" t="e">
        <f aca="false">IF(A4300="","",+G4300-H4300)</f>
        <v>#REF!</v>
      </c>
      <c r="J4300" s="662" t="e">
        <f aca="false">IF(A4300="","",IF(#REF!="","",PMT((1+D4300)^(1/12)-1,(#REF!*12)-A4300+1,-E4300)))</f>
        <v>#REF!</v>
      </c>
    </row>
    <row r="4301" customFormat="false" ht="14.25" hidden="false" customHeight="false" outlineLevel="0" collapsed="false">
      <c r="A4301" s="660" t="e">
        <f aca="false">IF(A4300="","",IF(A4300=#REF!*12,"",+A4300+1))</f>
        <v>#REF!</v>
      </c>
      <c r="B4301" s="661" t="e">
        <f aca="false">IF(A4301="","",+B4300)</f>
        <v>#REF!</v>
      </c>
      <c r="C4301" s="661" t="e">
        <f aca="false">IF(A4301="","",IF(#REF!+'Plano Prestação Mensal Proposta'!A4301&gt;120,0,ROUND(IF(B4301&gt;0.045,(0.045*0.5),(0.5)*B4301),7)))</f>
        <v>#REF!</v>
      </c>
      <c r="D4301" s="661" t="e">
        <f aca="false">IF(A4301="","",+B4301-C4301)</f>
        <v>#REF!</v>
      </c>
      <c r="E4301" s="662" t="e">
        <f aca="false">IF(A4301="","",IF(F4300="","",+E4300-F4300))</f>
        <v>#REF!</v>
      </c>
      <c r="F4301" s="662" t="e">
        <f aca="false">IF(A4301="","",IF(J4301="","",+J4301-H4301))</f>
        <v>#REF!</v>
      </c>
      <c r="G4301" s="662" t="e">
        <f aca="false">IF(A4301="","",IF(E4301="","",ROUND(+E4301*((1+B4301)^(1/12)-1),2)))</f>
        <v>#REF!</v>
      </c>
      <c r="H4301" s="662" t="e">
        <f aca="false">IF(A4301="","",IF(E4301="","",ROUND(+E4301*((1+D4301)^(1/12)-1),2)))</f>
        <v>#REF!</v>
      </c>
      <c r="I4301" s="662" t="e">
        <f aca="false">IF(A4301="","",+G4301-H4301)</f>
        <v>#REF!</v>
      </c>
      <c r="J4301" s="662" t="e">
        <f aca="false">IF(A4301="","",IF(#REF!="","",PMT((1+D4301)^(1/12)-1,(#REF!*12)-A4301+1,-E4301)))</f>
        <v>#REF!</v>
      </c>
    </row>
    <row r="4302" customFormat="false" ht="14.25" hidden="false" customHeight="false" outlineLevel="0" collapsed="false">
      <c r="A4302" s="660" t="e">
        <f aca="false">IF(A4301="","",IF(A4301=#REF!*12,"",+A4301+1))</f>
        <v>#REF!</v>
      </c>
      <c r="B4302" s="661" t="e">
        <f aca="false">IF(A4302="","",+B4301)</f>
        <v>#REF!</v>
      </c>
      <c r="C4302" s="661" t="e">
        <f aca="false">IF(A4302="","",IF(#REF!+'Plano Prestação Mensal Proposta'!A4302&gt;120,0,ROUND(IF(B4302&gt;0.045,(0.045*0.5),(0.5)*B4302),7)))</f>
        <v>#REF!</v>
      </c>
      <c r="D4302" s="661" t="e">
        <f aca="false">IF(A4302="","",+B4302-C4302)</f>
        <v>#REF!</v>
      </c>
      <c r="E4302" s="662" t="e">
        <f aca="false">IF(A4302="","",IF(F4301="","",+E4301-F4301))</f>
        <v>#REF!</v>
      </c>
      <c r="F4302" s="662" t="e">
        <f aca="false">IF(A4302="","",IF(J4302="","",+J4302-H4302))</f>
        <v>#REF!</v>
      </c>
      <c r="G4302" s="662" t="e">
        <f aca="false">IF(A4302="","",IF(E4302="","",ROUND(+E4302*((1+B4302)^(1/12)-1),2)))</f>
        <v>#REF!</v>
      </c>
      <c r="H4302" s="662" t="e">
        <f aca="false">IF(A4302="","",IF(E4302="","",ROUND(+E4302*((1+D4302)^(1/12)-1),2)))</f>
        <v>#REF!</v>
      </c>
      <c r="I4302" s="662" t="e">
        <f aca="false">IF(A4302="","",+G4302-H4302)</f>
        <v>#REF!</v>
      </c>
      <c r="J4302" s="662" t="e">
        <f aca="false">IF(A4302="","",IF(#REF!="","",PMT((1+D4302)^(1/12)-1,(#REF!*12)-A4302+1,-E4302)))</f>
        <v>#REF!</v>
      </c>
    </row>
    <row r="4303" customFormat="false" ht="14.25" hidden="false" customHeight="false" outlineLevel="0" collapsed="false">
      <c r="A4303" s="660" t="e">
        <f aca="false">IF(A4302="","",IF(A4302=#REF!*12,"",+A4302+1))</f>
        <v>#REF!</v>
      </c>
      <c r="B4303" s="661" t="e">
        <f aca="false">IF(A4303="","",+B4302)</f>
        <v>#REF!</v>
      </c>
      <c r="C4303" s="661" t="e">
        <f aca="false">IF(A4303="","",IF(#REF!+'Plano Prestação Mensal Proposta'!A4303&gt;120,0,ROUND(IF(B4303&gt;0.045,(0.045*0.5),(0.5)*B4303),7)))</f>
        <v>#REF!</v>
      </c>
      <c r="D4303" s="661" t="e">
        <f aca="false">IF(A4303="","",+B4303-C4303)</f>
        <v>#REF!</v>
      </c>
      <c r="E4303" s="662" t="e">
        <f aca="false">IF(A4303="","",IF(F4302="","",+E4302-F4302))</f>
        <v>#REF!</v>
      </c>
      <c r="F4303" s="662" t="e">
        <f aca="false">IF(A4303="","",IF(J4303="","",+J4303-H4303))</f>
        <v>#REF!</v>
      </c>
      <c r="G4303" s="662" t="e">
        <f aca="false">IF(A4303="","",IF(E4303="","",ROUND(+E4303*((1+B4303)^(1/12)-1),2)))</f>
        <v>#REF!</v>
      </c>
      <c r="H4303" s="662" t="e">
        <f aca="false">IF(A4303="","",IF(E4303="","",ROUND(+E4303*((1+D4303)^(1/12)-1),2)))</f>
        <v>#REF!</v>
      </c>
      <c r="I4303" s="662" t="e">
        <f aca="false">IF(A4303="","",+G4303-H4303)</f>
        <v>#REF!</v>
      </c>
      <c r="J4303" s="662" t="e">
        <f aca="false">IF(A4303="","",IF(#REF!="","",PMT((1+D4303)^(1/12)-1,(#REF!*12)-A4303+1,-E4303)))</f>
        <v>#REF!</v>
      </c>
    </row>
    <row r="4304" customFormat="false" ht="14.25" hidden="false" customHeight="false" outlineLevel="0" collapsed="false">
      <c r="A4304" s="660" t="e">
        <f aca="false">IF(A4303="","",IF(A4303=#REF!*12,"",+A4303+1))</f>
        <v>#REF!</v>
      </c>
      <c r="B4304" s="661" t="e">
        <f aca="false">IF(A4304="","",+B4303)</f>
        <v>#REF!</v>
      </c>
      <c r="C4304" s="661" t="e">
        <f aca="false">IF(A4304="","",IF(#REF!+'Plano Prestação Mensal Proposta'!A4304&gt;120,0,ROUND(IF(B4304&gt;0.045,(0.045*0.5),(0.5)*B4304),7)))</f>
        <v>#REF!</v>
      </c>
      <c r="D4304" s="661" t="e">
        <f aca="false">IF(A4304="","",+B4304-C4304)</f>
        <v>#REF!</v>
      </c>
      <c r="E4304" s="662" t="e">
        <f aca="false">IF(A4304="","",IF(F4303="","",+E4303-F4303))</f>
        <v>#REF!</v>
      </c>
      <c r="F4304" s="662" t="e">
        <f aca="false">IF(A4304="","",IF(J4304="","",+J4304-H4304))</f>
        <v>#REF!</v>
      </c>
      <c r="G4304" s="662" t="e">
        <f aca="false">IF(A4304="","",IF(E4304="","",ROUND(+E4304*((1+B4304)^(1/12)-1),2)))</f>
        <v>#REF!</v>
      </c>
      <c r="H4304" s="662" t="e">
        <f aca="false">IF(A4304="","",IF(E4304="","",ROUND(+E4304*((1+D4304)^(1/12)-1),2)))</f>
        <v>#REF!</v>
      </c>
      <c r="I4304" s="662" t="e">
        <f aca="false">IF(A4304="","",+G4304-H4304)</f>
        <v>#REF!</v>
      </c>
      <c r="J4304" s="662" t="e">
        <f aca="false">IF(A4304="","",IF(#REF!="","",PMT((1+D4304)^(1/12)-1,(#REF!*12)-A4304+1,-E4304)))</f>
        <v>#REF!</v>
      </c>
    </row>
    <row r="4305" customFormat="false" ht="14.25" hidden="false" customHeight="false" outlineLevel="0" collapsed="false">
      <c r="A4305" s="660" t="e">
        <f aca="false">IF(A4304="","",IF(A4304=#REF!*12,"",+A4304+1))</f>
        <v>#REF!</v>
      </c>
      <c r="B4305" s="661" t="e">
        <f aca="false">IF(A4305="","",+B4304)</f>
        <v>#REF!</v>
      </c>
      <c r="C4305" s="661" t="e">
        <f aca="false">IF(A4305="","",IF(#REF!+'Plano Prestação Mensal Proposta'!A4305&gt;120,0,ROUND(IF(B4305&gt;0.045,(0.045*0.5),(0.5)*B4305),7)))</f>
        <v>#REF!</v>
      </c>
      <c r="D4305" s="661" t="e">
        <f aca="false">IF(A4305="","",+B4305-C4305)</f>
        <v>#REF!</v>
      </c>
      <c r="E4305" s="662" t="e">
        <f aca="false">IF(A4305="","",IF(F4304="","",+E4304-F4304))</f>
        <v>#REF!</v>
      </c>
      <c r="F4305" s="662" t="e">
        <f aca="false">IF(A4305="","",IF(J4305="","",+J4305-H4305))</f>
        <v>#REF!</v>
      </c>
      <c r="G4305" s="662" t="e">
        <f aca="false">IF(A4305="","",IF(E4305="","",ROUND(+E4305*((1+B4305)^(1/12)-1),2)))</f>
        <v>#REF!</v>
      </c>
      <c r="H4305" s="662" t="e">
        <f aca="false">IF(A4305="","",IF(E4305="","",ROUND(+E4305*((1+D4305)^(1/12)-1),2)))</f>
        <v>#REF!</v>
      </c>
      <c r="I4305" s="662" t="e">
        <f aca="false">IF(A4305="","",+G4305-H4305)</f>
        <v>#REF!</v>
      </c>
      <c r="J4305" s="662" t="e">
        <f aca="false">IF(A4305="","",IF(#REF!="","",PMT((1+D4305)^(1/12)-1,(#REF!*12)-A4305+1,-E4305)))</f>
        <v>#REF!</v>
      </c>
    </row>
    <row r="4306" customFormat="false" ht="14.25" hidden="false" customHeight="false" outlineLevel="0" collapsed="false">
      <c r="A4306" s="660" t="e">
        <f aca="false">IF(A4305="","",IF(A4305=#REF!*12,"",+A4305+1))</f>
        <v>#REF!</v>
      </c>
      <c r="B4306" s="661" t="e">
        <f aca="false">IF(A4306="","",+B4305)</f>
        <v>#REF!</v>
      </c>
      <c r="C4306" s="661" t="e">
        <f aca="false">IF(A4306="","",IF(#REF!+'Plano Prestação Mensal Proposta'!A4306&gt;120,0,ROUND(IF(B4306&gt;0.045,(0.045*0.5),(0.5)*B4306),7)))</f>
        <v>#REF!</v>
      </c>
      <c r="D4306" s="661" t="e">
        <f aca="false">IF(A4306="","",+B4306-C4306)</f>
        <v>#REF!</v>
      </c>
      <c r="E4306" s="662" t="e">
        <f aca="false">IF(A4306="","",IF(F4305="","",+E4305-F4305))</f>
        <v>#REF!</v>
      </c>
      <c r="F4306" s="662" t="e">
        <f aca="false">IF(A4306="","",IF(J4306="","",+J4306-H4306))</f>
        <v>#REF!</v>
      </c>
      <c r="G4306" s="662" t="e">
        <f aca="false">IF(A4306="","",IF(E4306="","",ROUND(+E4306*((1+B4306)^(1/12)-1),2)))</f>
        <v>#REF!</v>
      </c>
      <c r="H4306" s="662" t="e">
        <f aca="false">IF(A4306="","",IF(E4306="","",ROUND(+E4306*((1+D4306)^(1/12)-1),2)))</f>
        <v>#REF!</v>
      </c>
      <c r="I4306" s="662" t="e">
        <f aca="false">IF(A4306="","",+G4306-H4306)</f>
        <v>#REF!</v>
      </c>
      <c r="J4306" s="662" t="e">
        <f aca="false">IF(A4306="","",IF(#REF!="","",PMT((1+D4306)^(1/12)-1,(#REF!*12)-A4306+1,-E4306)))</f>
        <v>#REF!</v>
      </c>
    </row>
    <row r="4307" customFormat="false" ht="14.25" hidden="false" customHeight="false" outlineLevel="0" collapsed="false">
      <c r="A4307" s="660" t="e">
        <f aca="false">IF(A4306="","",IF(A4306=#REF!*12,"",+A4306+1))</f>
        <v>#REF!</v>
      </c>
      <c r="B4307" s="661" t="e">
        <f aca="false">IF(A4307="","",+B4306)</f>
        <v>#REF!</v>
      </c>
      <c r="C4307" s="661" t="e">
        <f aca="false">IF(A4307="","",IF(#REF!+'Plano Prestação Mensal Proposta'!A4307&gt;120,0,ROUND(IF(B4307&gt;0.045,(0.045*0.5),(0.5)*B4307),7)))</f>
        <v>#REF!</v>
      </c>
      <c r="D4307" s="661" t="e">
        <f aca="false">IF(A4307="","",+B4307-C4307)</f>
        <v>#REF!</v>
      </c>
      <c r="E4307" s="662" t="e">
        <f aca="false">IF(A4307="","",IF(F4306="","",+E4306-F4306))</f>
        <v>#REF!</v>
      </c>
      <c r="F4307" s="662" t="e">
        <f aca="false">IF(A4307="","",IF(J4307="","",+J4307-H4307))</f>
        <v>#REF!</v>
      </c>
      <c r="G4307" s="662" t="e">
        <f aca="false">IF(A4307="","",IF(E4307="","",ROUND(+E4307*((1+B4307)^(1/12)-1),2)))</f>
        <v>#REF!</v>
      </c>
      <c r="H4307" s="662" t="e">
        <f aca="false">IF(A4307="","",IF(E4307="","",ROUND(+E4307*((1+D4307)^(1/12)-1),2)))</f>
        <v>#REF!</v>
      </c>
      <c r="I4307" s="662" t="e">
        <f aca="false">IF(A4307="","",+G4307-H4307)</f>
        <v>#REF!</v>
      </c>
      <c r="J4307" s="662" t="e">
        <f aca="false">IF(A4307="","",IF(#REF!="","",PMT((1+D4307)^(1/12)-1,(#REF!*12)-A4307+1,-E4307)))</f>
        <v>#REF!</v>
      </c>
    </row>
    <row r="4308" customFormat="false" ht="14.25" hidden="false" customHeight="false" outlineLevel="0" collapsed="false">
      <c r="A4308" s="660" t="e">
        <f aca="false">IF(A4307="","",IF(A4307=#REF!*12,"",+A4307+1))</f>
        <v>#REF!</v>
      </c>
      <c r="B4308" s="661" t="e">
        <f aca="false">IF(A4308="","",+B4307)</f>
        <v>#REF!</v>
      </c>
      <c r="C4308" s="661" t="e">
        <f aca="false">IF(A4308="","",IF(#REF!+'Plano Prestação Mensal Proposta'!A4308&gt;120,0,ROUND(IF(B4308&gt;0.045,(0.045*0.5),(0.5)*B4308),7)))</f>
        <v>#REF!</v>
      </c>
      <c r="D4308" s="661" t="e">
        <f aca="false">IF(A4308="","",+B4308-C4308)</f>
        <v>#REF!</v>
      </c>
      <c r="E4308" s="662" t="e">
        <f aca="false">IF(A4308="","",IF(F4307="","",+E4307-F4307))</f>
        <v>#REF!</v>
      </c>
      <c r="F4308" s="662" t="e">
        <f aca="false">IF(A4308="","",IF(J4308="","",+J4308-H4308))</f>
        <v>#REF!</v>
      </c>
      <c r="G4308" s="662" t="e">
        <f aca="false">IF(A4308="","",IF(E4308="","",ROUND(+E4308*((1+B4308)^(1/12)-1),2)))</f>
        <v>#REF!</v>
      </c>
      <c r="H4308" s="662" t="e">
        <f aca="false">IF(A4308="","",IF(E4308="","",ROUND(+E4308*((1+D4308)^(1/12)-1),2)))</f>
        <v>#REF!</v>
      </c>
      <c r="I4308" s="662" t="e">
        <f aca="false">IF(A4308="","",+G4308-H4308)</f>
        <v>#REF!</v>
      </c>
      <c r="J4308" s="662" t="e">
        <f aca="false">IF(A4308="","",IF(#REF!="","",PMT((1+D4308)^(1/12)-1,(#REF!*12)-A4308+1,-E4308)))</f>
        <v>#REF!</v>
      </c>
    </row>
    <row r="4309" customFormat="false" ht="14.25" hidden="false" customHeight="false" outlineLevel="0" collapsed="false">
      <c r="A4309" s="660" t="e">
        <f aca="false">IF(A4308="","",IF(A4308=#REF!*12,"",+A4308+1))</f>
        <v>#REF!</v>
      </c>
      <c r="B4309" s="661" t="e">
        <f aca="false">IF(A4309="","",+B4308)</f>
        <v>#REF!</v>
      </c>
      <c r="C4309" s="661" t="e">
        <f aca="false">IF(A4309="","",IF(#REF!+'Plano Prestação Mensal Proposta'!A4309&gt;120,0,ROUND(IF(B4309&gt;0.045,(0.045*0.5),(0.5)*B4309),7)))</f>
        <v>#REF!</v>
      </c>
      <c r="D4309" s="661" t="e">
        <f aca="false">IF(A4309="","",+B4309-C4309)</f>
        <v>#REF!</v>
      </c>
      <c r="E4309" s="662" t="e">
        <f aca="false">IF(A4309="","",IF(F4308="","",+E4308-F4308))</f>
        <v>#REF!</v>
      </c>
      <c r="F4309" s="662" t="e">
        <f aca="false">IF(A4309="","",IF(J4309="","",+J4309-H4309))</f>
        <v>#REF!</v>
      </c>
      <c r="G4309" s="662" t="e">
        <f aca="false">IF(A4309="","",IF(E4309="","",ROUND(+E4309*((1+B4309)^(1/12)-1),2)))</f>
        <v>#REF!</v>
      </c>
      <c r="H4309" s="662" t="e">
        <f aca="false">IF(A4309="","",IF(E4309="","",ROUND(+E4309*((1+D4309)^(1/12)-1),2)))</f>
        <v>#REF!</v>
      </c>
      <c r="I4309" s="662" t="e">
        <f aca="false">IF(A4309="","",+G4309-H4309)</f>
        <v>#REF!</v>
      </c>
      <c r="J4309" s="662" t="e">
        <f aca="false">IF(A4309="","",IF(#REF!="","",PMT((1+D4309)^(1/12)-1,(#REF!*12)-A4309+1,-E4309)))</f>
        <v>#REF!</v>
      </c>
    </row>
    <row r="4310" customFormat="false" ht="14.25" hidden="false" customHeight="false" outlineLevel="0" collapsed="false">
      <c r="A4310" s="660" t="e">
        <f aca="false">IF(A4309="","",IF(A4309=#REF!*12,"",+A4309+1))</f>
        <v>#REF!</v>
      </c>
      <c r="B4310" s="661" t="e">
        <f aca="false">IF(A4310="","",+B4309)</f>
        <v>#REF!</v>
      </c>
      <c r="C4310" s="661" t="e">
        <f aca="false">IF(A4310="","",IF(#REF!+'Plano Prestação Mensal Proposta'!A4310&gt;120,0,ROUND(IF(B4310&gt;0.045,(0.045*0.5),(0.5)*B4310),7)))</f>
        <v>#REF!</v>
      </c>
      <c r="D4310" s="661" t="e">
        <f aca="false">IF(A4310="","",+B4310-C4310)</f>
        <v>#REF!</v>
      </c>
      <c r="E4310" s="662" t="e">
        <f aca="false">IF(A4310="","",IF(F4309="","",+E4309-F4309))</f>
        <v>#REF!</v>
      </c>
      <c r="F4310" s="662" t="e">
        <f aca="false">IF(A4310="","",IF(J4310="","",+J4310-H4310))</f>
        <v>#REF!</v>
      </c>
      <c r="G4310" s="662" t="e">
        <f aca="false">IF(A4310="","",IF(E4310="","",ROUND(+E4310*((1+B4310)^(1/12)-1),2)))</f>
        <v>#REF!</v>
      </c>
      <c r="H4310" s="662" t="e">
        <f aca="false">IF(A4310="","",IF(E4310="","",ROUND(+E4310*((1+D4310)^(1/12)-1),2)))</f>
        <v>#REF!</v>
      </c>
      <c r="I4310" s="662" t="e">
        <f aca="false">IF(A4310="","",+G4310-H4310)</f>
        <v>#REF!</v>
      </c>
      <c r="J4310" s="662" t="e">
        <f aca="false">IF(A4310="","",IF(#REF!="","",PMT((1+D4310)^(1/12)-1,(#REF!*12)-A4310+1,-E4310)))</f>
        <v>#REF!</v>
      </c>
    </row>
    <row r="4311" customFormat="false" ht="14.25" hidden="false" customHeight="false" outlineLevel="0" collapsed="false">
      <c r="A4311" s="660" t="e">
        <f aca="false">IF(A4310="","",IF(A4310=#REF!*12,"",+A4310+1))</f>
        <v>#REF!</v>
      </c>
      <c r="B4311" s="661" t="e">
        <f aca="false">IF(A4311="","",+B4310)</f>
        <v>#REF!</v>
      </c>
      <c r="C4311" s="661" t="e">
        <f aca="false">IF(A4311="","",IF(#REF!+'Plano Prestação Mensal Proposta'!A4311&gt;120,0,ROUND(IF(B4311&gt;0.045,(0.045*0.5),(0.5)*B4311),7)))</f>
        <v>#REF!</v>
      </c>
      <c r="D4311" s="661" t="e">
        <f aca="false">IF(A4311="","",+B4311-C4311)</f>
        <v>#REF!</v>
      </c>
      <c r="E4311" s="662" t="e">
        <f aca="false">IF(A4311="","",IF(F4310="","",+E4310-F4310))</f>
        <v>#REF!</v>
      </c>
      <c r="F4311" s="662" t="e">
        <f aca="false">IF(A4311="","",IF(J4311="","",+J4311-H4311))</f>
        <v>#REF!</v>
      </c>
      <c r="G4311" s="662" t="e">
        <f aca="false">IF(A4311="","",IF(E4311="","",ROUND(+E4311*((1+B4311)^(1/12)-1),2)))</f>
        <v>#REF!</v>
      </c>
      <c r="H4311" s="662" t="e">
        <f aca="false">IF(A4311="","",IF(E4311="","",ROUND(+E4311*((1+D4311)^(1/12)-1),2)))</f>
        <v>#REF!</v>
      </c>
      <c r="I4311" s="662" t="e">
        <f aca="false">IF(A4311="","",+G4311-H4311)</f>
        <v>#REF!</v>
      </c>
      <c r="J4311" s="662" t="e">
        <f aca="false">IF(A4311="","",IF(#REF!="","",PMT((1+D4311)^(1/12)-1,(#REF!*12)-A4311+1,-E4311)))</f>
        <v>#REF!</v>
      </c>
    </row>
    <row r="4312" customFormat="false" ht="14.25" hidden="false" customHeight="false" outlineLevel="0" collapsed="false">
      <c r="A4312" s="660" t="e">
        <f aca="false">IF(A4311="","",IF(A4311=#REF!*12,"",+A4311+1))</f>
        <v>#REF!</v>
      </c>
      <c r="B4312" s="661" t="e">
        <f aca="false">IF(A4312="","",+B4311)</f>
        <v>#REF!</v>
      </c>
      <c r="C4312" s="661" t="e">
        <f aca="false">IF(A4312="","",IF(#REF!+'Plano Prestação Mensal Proposta'!A4312&gt;120,0,ROUND(IF(B4312&gt;0.045,(0.045*0.5),(0.5)*B4312),7)))</f>
        <v>#REF!</v>
      </c>
      <c r="D4312" s="661" t="e">
        <f aca="false">IF(A4312="","",+B4312-C4312)</f>
        <v>#REF!</v>
      </c>
      <c r="E4312" s="662" t="e">
        <f aca="false">IF(A4312="","",IF(F4311="","",+E4311-F4311))</f>
        <v>#REF!</v>
      </c>
      <c r="F4312" s="662" t="e">
        <f aca="false">IF(A4312="","",IF(J4312="","",+J4312-H4312))</f>
        <v>#REF!</v>
      </c>
      <c r="G4312" s="662" t="e">
        <f aca="false">IF(A4312="","",IF(E4312="","",ROUND(+E4312*((1+B4312)^(1/12)-1),2)))</f>
        <v>#REF!</v>
      </c>
      <c r="H4312" s="662" t="e">
        <f aca="false">IF(A4312="","",IF(E4312="","",ROUND(+E4312*((1+D4312)^(1/12)-1),2)))</f>
        <v>#REF!</v>
      </c>
      <c r="I4312" s="662" t="e">
        <f aca="false">IF(A4312="","",+G4312-H4312)</f>
        <v>#REF!</v>
      </c>
      <c r="J4312" s="662" t="e">
        <f aca="false">IF(A4312="","",IF(#REF!="","",PMT((1+D4312)^(1/12)-1,(#REF!*12)-A4312+1,-E4312)))</f>
        <v>#REF!</v>
      </c>
    </row>
    <row r="4313" customFormat="false" ht="14.25" hidden="false" customHeight="false" outlineLevel="0" collapsed="false">
      <c r="A4313" s="660" t="e">
        <f aca="false">IF(A4312="","",IF(A4312=#REF!*12,"",+A4312+1))</f>
        <v>#REF!</v>
      </c>
      <c r="B4313" s="661" t="e">
        <f aca="false">IF(A4313="","",+B4312)</f>
        <v>#REF!</v>
      </c>
      <c r="C4313" s="661" t="e">
        <f aca="false">IF(A4313="","",IF(#REF!+'Plano Prestação Mensal Proposta'!A4313&gt;120,0,ROUND(IF(B4313&gt;0.045,(0.045*0.5),(0.5)*B4313),7)))</f>
        <v>#REF!</v>
      </c>
      <c r="D4313" s="661" t="e">
        <f aca="false">IF(A4313="","",+B4313-C4313)</f>
        <v>#REF!</v>
      </c>
      <c r="E4313" s="662" t="e">
        <f aca="false">IF(A4313="","",IF(F4312="","",+E4312-F4312))</f>
        <v>#REF!</v>
      </c>
      <c r="F4313" s="662" t="e">
        <f aca="false">IF(A4313="","",IF(J4313="","",+J4313-H4313))</f>
        <v>#REF!</v>
      </c>
      <c r="G4313" s="662" t="e">
        <f aca="false">IF(A4313="","",IF(E4313="","",ROUND(+E4313*((1+B4313)^(1/12)-1),2)))</f>
        <v>#REF!</v>
      </c>
      <c r="H4313" s="662" t="e">
        <f aca="false">IF(A4313="","",IF(E4313="","",ROUND(+E4313*((1+D4313)^(1/12)-1),2)))</f>
        <v>#REF!</v>
      </c>
      <c r="I4313" s="662" t="e">
        <f aca="false">IF(A4313="","",+G4313-H4313)</f>
        <v>#REF!</v>
      </c>
      <c r="J4313" s="662" t="e">
        <f aca="false">IF(A4313="","",IF(#REF!="","",PMT((1+D4313)^(1/12)-1,(#REF!*12)-A4313+1,-E4313)))</f>
        <v>#REF!</v>
      </c>
    </row>
    <row r="4314" customFormat="false" ht="14.25" hidden="false" customHeight="false" outlineLevel="0" collapsed="false">
      <c r="A4314" s="660" t="e">
        <f aca="false">IF(A4313="","",IF(A4313=#REF!*12,"",+A4313+1))</f>
        <v>#REF!</v>
      </c>
      <c r="B4314" s="661" t="e">
        <f aca="false">IF(A4314="","",+B4313)</f>
        <v>#REF!</v>
      </c>
      <c r="C4314" s="661" t="e">
        <f aca="false">IF(A4314="","",IF(#REF!+'Plano Prestação Mensal Proposta'!A4314&gt;120,0,ROUND(IF(B4314&gt;0.045,(0.045*0.5),(0.5)*B4314),7)))</f>
        <v>#REF!</v>
      </c>
      <c r="D4314" s="661" t="e">
        <f aca="false">IF(A4314="","",+B4314-C4314)</f>
        <v>#REF!</v>
      </c>
      <c r="E4314" s="662" t="e">
        <f aca="false">IF(A4314="","",IF(F4313="","",+E4313-F4313))</f>
        <v>#REF!</v>
      </c>
      <c r="F4314" s="662" t="e">
        <f aca="false">IF(A4314="","",IF(J4314="","",+J4314-H4314))</f>
        <v>#REF!</v>
      </c>
      <c r="G4314" s="662" t="e">
        <f aca="false">IF(A4314="","",IF(E4314="","",ROUND(+E4314*((1+B4314)^(1/12)-1),2)))</f>
        <v>#REF!</v>
      </c>
      <c r="H4314" s="662" t="e">
        <f aca="false">IF(A4314="","",IF(E4314="","",ROUND(+E4314*((1+D4314)^(1/12)-1),2)))</f>
        <v>#REF!</v>
      </c>
      <c r="I4314" s="662" t="e">
        <f aca="false">IF(A4314="","",+G4314-H4314)</f>
        <v>#REF!</v>
      </c>
      <c r="J4314" s="662" t="e">
        <f aca="false">IF(A4314="","",IF(#REF!="","",PMT((1+D4314)^(1/12)-1,(#REF!*12)-A4314+1,-E4314)))</f>
        <v>#REF!</v>
      </c>
    </row>
    <row r="4315" customFormat="false" ht="14.25" hidden="false" customHeight="false" outlineLevel="0" collapsed="false">
      <c r="A4315" s="660" t="e">
        <f aca="false">IF(A4314="","",IF(A4314=#REF!*12,"",+A4314+1))</f>
        <v>#REF!</v>
      </c>
      <c r="B4315" s="661" t="e">
        <f aca="false">IF(A4315="","",+B4314)</f>
        <v>#REF!</v>
      </c>
      <c r="C4315" s="661" t="e">
        <f aca="false">IF(A4315="","",IF(#REF!+'Plano Prestação Mensal Proposta'!A4315&gt;120,0,ROUND(IF(B4315&gt;0.045,(0.045*0.5),(0.5)*B4315),7)))</f>
        <v>#REF!</v>
      </c>
      <c r="D4315" s="661" t="e">
        <f aca="false">IF(A4315="","",+B4315-C4315)</f>
        <v>#REF!</v>
      </c>
      <c r="E4315" s="662" t="e">
        <f aca="false">IF(A4315="","",IF(F4314="","",+E4314-F4314))</f>
        <v>#REF!</v>
      </c>
      <c r="F4315" s="662" t="e">
        <f aca="false">IF(A4315="","",IF(J4315="","",+J4315-H4315))</f>
        <v>#REF!</v>
      </c>
      <c r="G4315" s="662" t="e">
        <f aca="false">IF(A4315="","",IF(E4315="","",ROUND(+E4315*((1+B4315)^(1/12)-1),2)))</f>
        <v>#REF!</v>
      </c>
      <c r="H4315" s="662" t="e">
        <f aca="false">IF(A4315="","",IF(E4315="","",ROUND(+E4315*((1+D4315)^(1/12)-1),2)))</f>
        <v>#REF!</v>
      </c>
      <c r="I4315" s="662" t="e">
        <f aca="false">IF(A4315="","",+G4315-H4315)</f>
        <v>#REF!</v>
      </c>
      <c r="J4315" s="662" t="e">
        <f aca="false">IF(A4315="","",IF(#REF!="","",PMT((1+D4315)^(1/12)-1,(#REF!*12)-A4315+1,-E4315)))</f>
        <v>#REF!</v>
      </c>
    </row>
    <row r="4316" customFormat="false" ht="14.25" hidden="false" customHeight="false" outlineLevel="0" collapsed="false">
      <c r="A4316" s="660" t="e">
        <f aca="false">IF(A4315="","",IF(A4315=#REF!*12,"",+A4315+1))</f>
        <v>#REF!</v>
      </c>
      <c r="B4316" s="661" t="e">
        <f aca="false">IF(A4316="","",+B4315)</f>
        <v>#REF!</v>
      </c>
      <c r="C4316" s="661" t="e">
        <f aca="false">IF(A4316="","",IF(#REF!+'Plano Prestação Mensal Proposta'!A4316&gt;120,0,ROUND(IF(B4316&gt;0.045,(0.045*0.5),(0.5)*B4316),7)))</f>
        <v>#REF!</v>
      </c>
      <c r="D4316" s="661" t="e">
        <f aca="false">IF(A4316="","",+B4316-C4316)</f>
        <v>#REF!</v>
      </c>
      <c r="E4316" s="662" t="e">
        <f aca="false">IF(A4316="","",IF(F4315="","",+E4315-F4315))</f>
        <v>#REF!</v>
      </c>
      <c r="F4316" s="662" t="e">
        <f aca="false">IF(A4316="","",IF(J4316="","",+J4316-H4316))</f>
        <v>#REF!</v>
      </c>
      <c r="G4316" s="662" t="e">
        <f aca="false">IF(A4316="","",IF(E4316="","",ROUND(+E4316*((1+B4316)^(1/12)-1),2)))</f>
        <v>#REF!</v>
      </c>
      <c r="H4316" s="662" t="e">
        <f aca="false">IF(A4316="","",IF(E4316="","",ROUND(+E4316*((1+D4316)^(1/12)-1),2)))</f>
        <v>#REF!</v>
      </c>
      <c r="I4316" s="662" t="e">
        <f aca="false">IF(A4316="","",+G4316-H4316)</f>
        <v>#REF!</v>
      </c>
      <c r="J4316" s="662" t="e">
        <f aca="false">IF(A4316="","",IF(#REF!="","",PMT((1+D4316)^(1/12)-1,(#REF!*12)-A4316+1,-E4316)))</f>
        <v>#REF!</v>
      </c>
    </row>
    <row r="4317" customFormat="false" ht="14.25" hidden="false" customHeight="false" outlineLevel="0" collapsed="false">
      <c r="A4317" s="660" t="e">
        <f aca="false">IF(A4316="","",IF(A4316=#REF!*12,"",+A4316+1))</f>
        <v>#REF!</v>
      </c>
      <c r="B4317" s="661" t="e">
        <f aca="false">IF(A4317="","",+B4316)</f>
        <v>#REF!</v>
      </c>
      <c r="C4317" s="661" t="e">
        <f aca="false">IF(A4317="","",IF(#REF!+'Plano Prestação Mensal Proposta'!A4317&gt;120,0,ROUND(IF(B4317&gt;0.045,(0.045*0.5),(0.5)*B4317),7)))</f>
        <v>#REF!</v>
      </c>
      <c r="D4317" s="661" t="e">
        <f aca="false">IF(A4317="","",+B4317-C4317)</f>
        <v>#REF!</v>
      </c>
      <c r="E4317" s="662" t="e">
        <f aca="false">IF(A4317="","",IF(F4316="","",+E4316-F4316))</f>
        <v>#REF!</v>
      </c>
      <c r="F4317" s="662" t="e">
        <f aca="false">IF(A4317="","",IF(J4317="","",+J4317-H4317))</f>
        <v>#REF!</v>
      </c>
      <c r="G4317" s="662" t="e">
        <f aca="false">IF(A4317="","",IF(E4317="","",ROUND(+E4317*((1+B4317)^(1/12)-1),2)))</f>
        <v>#REF!</v>
      </c>
      <c r="H4317" s="662" t="e">
        <f aca="false">IF(A4317="","",IF(E4317="","",ROUND(+E4317*((1+D4317)^(1/12)-1),2)))</f>
        <v>#REF!</v>
      </c>
      <c r="I4317" s="662" t="e">
        <f aca="false">IF(A4317="","",+G4317-H4317)</f>
        <v>#REF!</v>
      </c>
      <c r="J4317" s="662" t="e">
        <f aca="false">IF(A4317="","",IF(#REF!="","",PMT((1+D4317)^(1/12)-1,(#REF!*12)-A4317+1,-E4317)))</f>
        <v>#REF!</v>
      </c>
    </row>
    <row r="4318" customFormat="false" ht="14.25" hidden="false" customHeight="false" outlineLevel="0" collapsed="false">
      <c r="A4318" s="660" t="e">
        <f aca="false">IF(A4317="","",IF(A4317=#REF!*12,"",+A4317+1))</f>
        <v>#REF!</v>
      </c>
      <c r="B4318" s="661" t="e">
        <f aca="false">IF(A4318="","",+B4317)</f>
        <v>#REF!</v>
      </c>
      <c r="C4318" s="661" t="e">
        <f aca="false">IF(A4318="","",IF(#REF!+'Plano Prestação Mensal Proposta'!A4318&gt;120,0,ROUND(IF(B4318&gt;0.045,(0.045*0.5),(0.5)*B4318),7)))</f>
        <v>#REF!</v>
      </c>
      <c r="D4318" s="661" t="e">
        <f aca="false">IF(A4318="","",+B4318-C4318)</f>
        <v>#REF!</v>
      </c>
      <c r="E4318" s="662" t="e">
        <f aca="false">IF(A4318="","",IF(F4317="","",+E4317-F4317))</f>
        <v>#REF!</v>
      </c>
      <c r="F4318" s="662" t="e">
        <f aca="false">IF(A4318="","",IF(J4318="","",+J4318-H4318))</f>
        <v>#REF!</v>
      </c>
      <c r="G4318" s="662" t="e">
        <f aca="false">IF(A4318="","",IF(E4318="","",ROUND(+E4318*((1+B4318)^(1/12)-1),2)))</f>
        <v>#REF!</v>
      </c>
      <c r="H4318" s="662" t="e">
        <f aca="false">IF(A4318="","",IF(E4318="","",ROUND(+E4318*((1+D4318)^(1/12)-1),2)))</f>
        <v>#REF!</v>
      </c>
      <c r="I4318" s="662" t="e">
        <f aca="false">IF(A4318="","",+G4318-H4318)</f>
        <v>#REF!</v>
      </c>
      <c r="J4318" s="662" t="e">
        <f aca="false">IF(A4318="","",IF(#REF!="","",PMT((1+D4318)^(1/12)-1,(#REF!*12)-A4318+1,-E4318)))</f>
        <v>#REF!</v>
      </c>
    </row>
    <row r="4319" customFormat="false" ht="14.25" hidden="false" customHeight="false" outlineLevel="0" collapsed="false">
      <c r="A4319" s="660" t="e">
        <f aca="false">IF(A4318="","",IF(A4318=#REF!*12,"",+A4318+1))</f>
        <v>#REF!</v>
      </c>
      <c r="B4319" s="661" t="e">
        <f aca="false">IF(A4319="","",+B4318)</f>
        <v>#REF!</v>
      </c>
      <c r="C4319" s="661" t="e">
        <f aca="false">IF(A4319="","",IF(#REF!+'Plano Prestação Mensal Proposta'!A4319&gt;120,0,ROUND(IF(B4319&gt;0.045,(0.045*0.5),(0.5)*B4319),7)))</f>
        <v>#REF!</v>
      </c>
      <c r="D4319" s="661" t="e">
        <f aca="false">IF(A4319="","",+B4319-C4319)</f>
        <v>#REF!</v>
      </c>
      <c r="E4319" s="662" t="e">
        <f aca="false">IF(A4319="","",IF(F4318="","",+E4318-F4318))</f>
        <v>#REF!</v>
      </c>
      <c r="F4319" s="662" t="e">
        <f aca="false">IF(A4319="","",IF(J4319="","",+J4319-H4319))</f>
        <v>#REF!</v>
      </c>
      <c r="G4319" s="662" t="e">
        <f aca="false">IF(A4319="","",IF(E4319="","",ROUND(+E4319*((1+B4319)^(1/12)-1),2)))</f>
        <v>#REF!</v>
      </c>
      <c r="H4319" s="662" t="e">
        <f aca="false">IF(A4319="","",IF(E4319="","",ROUND(+E4319*((1+D4319)^(1/12)-1),2)))</f>
        <v>#REF!</v>
      </c>
      <c r="I4319" s="662" t="e">
        <f aca="false">IF(A4319="","",+G4319-H4319)</f>
        <v>#REF!</v>
      </c>
      <c r="J4319" s="662" t="e">
        <f aca="false">IF(A4319="","",IF(#REF!="","",PMT((1+D4319)^(1/12)-1,(#REF!*12)-A4319+1,-E4319)))</f>
        <v>#REF!</v>
      </c>
    </row>
    <row r="4320" customFormat="false" ht="14.25" hidden="false" customHeight="false" outlineLevel="0" collapsed="false">
      <c r="A4320" s="660" t="e">
        <f aca="false">IF(A4319="","",IF(A4319=#REF!*12,"",+A4319+1))</f>
        <v>#REF!</v>
      </c>
      <c r="B4320" s="661" t="e">
        <f aca="false">IF(A4320="","",+B4319)</f>
        <v>#REF!</v>
      </c>
      <c r="C4320" s="661" t="e">
        <f aca="false">IF(A4320="","",IF(#REF!+'Plano Prestação Mensal Proposta'!A4320&gt;120,0,ROUND(IF(B4320&gt;0.045,(0.045*0.5),(0.5)*B4320),7)))</f>
        <v>#REF!</v>
      </c>
      <c r="D4320" s="661" t="e">
        <f aca="false">IF(A4320="","",+B4320-C4320)</f>
        <v>#REF!</v>
      </c>
      <c r="E4320" s="662" t="e">
        <f aca="false">IF(A4320="","",IF(F4319="","",+E4319-F4319))</f>
        <v>#REF!</v>
      </c>
      <c r="F4320" s="662" t="e">
        <f aca="false">IF(A4320="","",IF(J4320="","",+J4320-H4320))</f>
        <v>#REF!</v>
      </c>
      <c r="G4320" s="662" t="e">
        <f aca="false">IF(A4320="","",IF(E4320="","",ROUND(+E4320*((1+B4320)^(1/12)-1),2)))</f>
        <v>#REF!</v>
      </c>
      <c r="H4320" s="662" t="e">
        <f aca="false">IF(A4320="","",IF(E4320="","",ROUND(+E4320*((1+D4320)^(1/12)-1),2)))</f>
        <v>#REF!</v>
      </c>
      <c r="I4320" s="662" t="e">
        <f aca="false">IF(A4320="","",+G4320-H4320)</f>
        <v>#REF!</v>
      </c>
      <c r="J4320" s="662" t="e">
        <f aca="false">IF(A4320="","",IF(#REF!="","",PMT((1+D4320)^(1/12)-1,(#REF!*12)-A4320+1,-E4320)))</f>
        <v>#REF!</v>
      </c>
    </row>
    <row r="4321" customFormat="false" ht="14.25" hidden="false" customHeight="false" outlineLevel="0" collapsed="false">
      <c r="A4321" s="660" t="e">
        <f aca="false">IF(A4320="","",IF(A4320=#REF!*12,"",+A4320+1))</f>
        <v>#REF!</v>
      </c>
      <c r="B4321" s="661" t="e">
        <f aca="false">IF(A4321="","",+B4320)</f>
        <v>#REF!</v>
      </c>
      <c r="C4321" s="661" t="e">
        <f aca="false">IF(A4321="","",IF(#REF!+'Plano Prestação Mensal Proposta'!A4321&gt;120,0,ROUND(IF(B4321&gt;0.045,(0.045*0.5),(0.5)*B4321),7)))</f>
        <v>#REF!</v>
      </c>
      <c r="D4321" s="661" t="e">
        <f aca="false">IF(A4321="","",+B4321-C4321)</f>
        <v>#REF!</v>
      </c>
      <c r="E4321" s="662" t="e">
        <f aca="false">IF(A4321="","",IF(F4320="","",+E4320-F4320))</f>
        <v>#REF!</v>
      </c>
      <c r="F4321" s="662" t="e">
        <f aca="false">IF(A4321="","",IF(J4321="","",+J4321-H4321))</f>
        <v>#REF!</v>
      </c>
      <c r="G4321" s="662" t="e">
        <f aca="false">IF(A4321="","",IF(E4321="","",ROUND(+E4321*((1+B4321)^(1/12)-1),2)))</f>
        <v>#REF!</v>
      </c>
      <c r="H4321" s="662" t="e">
        <f aca="false">IF(A4321="","",IF(E4321="","",ROUND(+E4321*((1+D4321)^(1/12)-1),2)))</f>
        <v>#REF!</v>
      </c>
      <c r="I4321" s="662" t="e">
        <f aca="false">IF(A4321="","",+G4321-H4321)</f>
        <v>#REF!</v>
      </c>
      <c r="J4321" s="662" t="e">
        <f aca="false">IF(A4321="","",IF(#REF!="","",PMT((1+D4321)^(1/12)-1,(#REF!*12)-A4321+1,-E4321)))</f>
        <v>#REF!</v>
      </c>
    </row>
    <row r="4322" customFormat="false" ht="14.25" hidden="false" customHeight="false" outlineLevel="0" collapsed="false">
      <c r="A4322" s="660" t="e">
        <f aca="false">IF(A4321="","",IF(A4321=#REF!*12,"",+A4321+1))</f>
        <v>#REF!</v>
      </c>
      <c r="B4322" s="661" t="e">
        <f aca="false">IF(A4322="","",+B4321)</f>
        <v>#REF!</v>
      </c>
      <c r="C4322" s="661" t="e">
        <f aca="false">IF(A4322="","",IF(#REF!+'Plano Prestação Mensal Proposta'!A4322&gt;120,0,ROUND(IF(B4322&gt;0.045,(0.045*0.5),(0.5)*B4322),7)))</f>
        <v>#REF!</v>
      </c>
      <c r="D4322" s="661" t="e">
        <f aca="false">IF(A4322="","",+B4322-C4322)</f>
        <v>#REF!</v>
      </c>
      <c r="E4322" s="662" t="e">
        <f aca="false">IF(A4322="","",IF(F4321="","",+E4321-F4321))</f>
        <v>#REF!</v>
      </c>
      <c r="F4322" s="662" t="e">
        <f aca="false">IF(A4322="","",IF(J4322="","",+J4322-H4322))</f>
        <v>#REF!</v>
      </c>
      <c r="G4322" s="662" t="e">
        <f aca="false">IF(A4322="","",IF(E4322="","",ROUND(+E4322*((1+B4322)^(1/12)-1),2)))</f>
        <v>#REF!</v>
      </c>
      <c r="H4322" s="662" t="e">
        <f aca="false">IF(A4322="","",IF(E4322="","",ROUND(+E4322*((1+D4322)^(1/12)-1),2)))</f>
        <v>#REF!</v>
      </c>
      <c r="I4322" s="662" t="e">
        <f aca="false">IF(A4322="","",+G4322-H4322)</f>
        <v>#REF!</v>
      </c>
      <c r="J4322" s="662" t="e">
        <f aca="false">IF(A4322="","",IF(#REF!="","",PMT((1+D4322)^(1/12)-1,(#REF!*12)-A4322+1,-E4322)))</f>
        <v>#REF!</v>
      </c>
    </row>
  </sheetData>
  <sheetProtection sheet="true" objects="true" scenarios="true"/>
  <mergeCells count="9">
    <mergeCell ref="A2:J2"/>
    <mergeCell ref="A4:A5"/>
    <mergeCell ref="B4:D4"/>
    <mergeCell ref="E4:E5"/>
    <mergeCell ref="F4:F5"/>
    <mergeCell ref="G4:G5"/>
    <mergeCell ref="H4:H5"/>
    <mergeCell ref="I4:I5"/>
    <mergeCell ref="J4:J5"/>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E699"/>
    <pageSetUpPr fitToPage="false"/>
  </sheetPr>
  <dimension ref="A1:AX119"/>
  <sheetViews>
    <sheetView showFormulas="false" showGridLines="false" showRowColHeaders="true" showZeros="true" rightToLeft="false" tabSelected="false" showOutlineSymbols="true" defaultGridColor="true" view="pageBreakPreview" topLeftCell="A52" colorId="64" zoomScale="100" zoomScaleNormal="100" zoomScalePageLayoutView="100" workbookViewId="0">
      <selection pane="topLeft" activeCell="U57" activeCellId="0" sqref="U57"/>
    </sheetView>
  </sheetViews>
  <sheetFormatPr defaultColWidth="8.82421875" defaultRowHeight="14.25" zeroHeight="false" outlineLevelRow="0" outlineLevelCol="0"/>
  <cols>
    <col collapsed="false" customWidth="true" hidden="false" outlineLevel="0" max="1" min="1" style="15" width="1.82"/>
    <col collapsed="false" customWidth="true" hidden="false" outlineLevel="0" max="2" min="2" style="15" width="15.82"/>
    <col collapsed="false" customWidth="true" hidden="false" outlineLevel="0" max="3" min="3" style="15" width="14.27"/>
    <col collapsed="false" customWidth="true" hidden="false" outlineLevel="0" max="4" min="4" style="15" width="13.82"/>
    <col collapsed="false" customWidth="true" hidden="false" outlineLevel="0" max="5" min="5" style="15" width="8.54"/>
    <col collapsed="false" customWidth="true" hidden="false" outlineLevel="0" max="6" min="6" style="15" width="9"/>
    <col collapsed="false" customWidth="true" hidden="false" outlineLevel="0" max="7" min="7" style="15" width="7.82"/>
    <col collapsed="false" customWidth="true" hidden="false" outlineLevel="0" max="8" min="8" style="15" width="9.73"/>
    <col collapsed="false" customWidth="true" hidden="false" outlineLevel="0" max="9" min="9" style="15" width="10.45"/>
    <col collapsed="false" customWidth="true" hidden="false" outlineLevel="0" max="10" min="10" style="15" width="17.27"/>
    <col collapsed="false" customWidth="true" hidden="false" outlineLevel="0" max="11" min="11" style="15" width="1.82"/>
    <col collapsed="false" customWidth="true" hidden="false" outlineLevel="0" max="12" min="12" style="16" width="2.18"/>
    <col collapsed="false" customWidth="false" hidden="true" outlineLevel="0" max="13" min="13" style="16" width="8.82"/>
    <col collapsed="false" customWidth="true" hidden="true" outlineLevel="0" max="14" min="14" style="16" width="2.82"/>
    <col collapsed="false" customWidth="false" hidden="true" outlineLevel="0" max="15" min="15" style="16" width="8.82"/>
    <col collapsed="false" customWidth="true" hidden="true" outlineLevel="0" max="16" min="16" style="16" width="68.82"/>
    <col collapsed="false" customWidth="false" hidden="true" outlineLevel="0" max="17" min="17" style="16" width="8.82"/>
    <col collapsed="false" customWidth="true" hidden="true" outlineLevel="0" max="18" min="18" style="16" width="5.54"/>
    <col collapsed="false" customWidth="false" hidden="false" outlineLevel="0" max="26" min="19" style="16" width="8.82"/>
    <col collapsed="false" customWidth="true" hidden="false" outlineLevel="0" max="27" min="27" style="16" width="35.82"/>
    <col collapsed="false" customWidth="false" hidden="false" outlineLevel="0" max="50" min="28" style="16" width="8.82"/>
    <col collapsed="false" customWidth="false" hidden="false" outlineLevel="0" max="16384" min="51" style="15" width="8.82"/>
  </cols>
  <sheetData>
    <row r="1" customFormat="false" ht="14.25" hidden="false" customHeight="false" outlineLevel="0" collapsed="false">
      <c r="A1" s="85"/>
      <c r="B1" s="85"/>
      <c r="C1" s="85"/>
      <c r="D1" s="85"/>
      <c r="E1" s="85"/>
      <c r="F1" s="85"/>
      <c r="G1" s="85"/>
      <c r="H1" s="85"/>
      <c r="I1" s="85"/>
      <c r="J1" s="85"/>
      <c r="K1" s="85"/>
      <c r="P1" s="86" t="s">
        <v>55</v>
      </c>
    </row>
    <row r="2" customFormat="false" ht="14.25" hidden="false" customHeight="false" outlineLevel="0" collapsed="false">
      <c r="A2" s="85"/>
      <c r="B2" s="87"/>
      <c r="C2" s="87"/>
      <c r="D2" s="87"/>
      <c r="E2" s="87"/>
      <c r="F2" s="87"/>
      <c r="G2" s="87"/>
      <c r="H2" s="87"/>
      <c r="I2" s="87"/>
      <c r="J2" s="87"/>
      <c r="K2" s="85"/>
      <c r="P2" s="86" t="s">
        <v>56</v>
      </c>
    </row>
    <row r="3" customFormat="false" ht="17.25" hidden="false" customHeight="true" outlineLevel="0" collapsed="false">
      <c r="A3" s="85"/>
      <c r="B3" s="88"/>
      <c r="C3" s="88"/>
      <c r="D3" s="88"/>
      <c r="E3" s="88"/>
      <c r="F3" s="88"/>
      <c r="G3" s="88"/>
      <c r="H3" s="88"/>
      <c r="I3" s="88"/>
      <c r="J3" s="88"/>
      <c r="K3" s="85"/>
      <c r="P3" s="86"/>
    </row>
    <row r="4" customFormat="false" ht="21" hidden="false" customHeight="false" outlineLevel="0" collapsed="false">
      <c r="A4" s="85"/>
      <c r="B4" s="89" t="s">
        <v>57</v>
      </c>
      <c r="C4" s="89"/>
      <c r="D4" s="89"/>
      <c r="E4" s="89"/>
      <c r="F4" s="89"/>
      <c r="G4" s="89"/>
      <c r="H4" s="89"/>
      <c r="I4" s="89"/>
      <c r="J4" s="89"/>
      <c r="K4" s="85"/>
    </row>
    <row r="5" customFormat="false" ht="18" hidden="false" customHeight="false" outlineLevel="0" collapsed="false">
      <c r="A5" s="90"/>
      <c r="B5" s="91" t="s">
        <v>58</v>
      </c>
      <c r="C5" s="91"/>
      <c r="D5" s="91"/>
      <c r="E5" s="91"/>
      <c r="F5" s="91"/>
      <c r="G5" s="91"/>
      <c r="H5" s="91"/>
      <c r="I5" s="91"/>
      <c r="J5" s="91"/>
      <c r="K5" s="90"/>
    </row>
    <row r="6" s="95" customFormat="true" ht="6" hidden="false" customHeight="false" outlineLevel="0" collapsed="false">
      <c r="A6" s="92"/>
      <c r="B6" s="93"/>
      <c r="C6" s="93"/>
      <c r="D6" s="93"/>
      <c r="E6" s="93"/>
      <c r="F6" s="93"/>
      <c r="G6" s="93"/>
      <c r="H6" s="93"/>
      <c r="I6" s="93"/>
      <c r="J6" s="93"/>
      <c r="K6" s="92"/>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row>
    <row r="7" customFormat="false" ht="15" hidden="false" customHeight="false" outlineLevel="0" collapsed="false">
      <c r="A7" s="85"/>
      <c r="B7" s="96" t="s">
        <v>59</v>
      </c>
      <c r="C7" s="97" t="s">
        <v>60</v>
      </c>
      <c r="D7" s="97"/>
      <c r="E7" s="98" t="s">
        <v>61</v>
      </c>
      <c r="F7" s="99"/>
      <c r="G7" s="100" t="s">
        <v>62</v>
      </c>
      <c r="H7" s="100"/>
      <c r="I7" s="101"/>
      <c r="J7" s="102"/>
      <c r="K7" s="102"/>
      <c r="M7" s="103" t="s">
        <v>63</v>
      </c>
      <c r="O7" s="103" t="s">
        <v>64</v>
      </c>
    </row>
    <row r="8" s="95" customFormat="true" ht="6" hidden="false" customHeight="false" outlineLevel="0" collapsed="false">
      <c r="A8" s="92"/>
      <c r="B8" s="92"/>
      <c r="C8" s="104"/>
      <c r="D8" s="105"/>
      <c r="E8" s="105"/>
      <c r="F8" s="105"/>
      <c r="G8" s="106"/>
      <c r="H8" s="104"/>
      <c r="I8" s="101"/>
      <c r="J8" s="101"/>
      <c r="K8" s="92"/>
      <c r="L8" s="94"/>
      <c r="M8" s="94"/>
      <c r="N8" s="94"/>
      <c r="O8" s="107"/>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row>
    <row r="9" customFormat="false" ht="14.25" hidden="false" customHeight="false" outlineLevel="0" collapsed="false">
      <c r="A9" s="85"/>
      <c r="B9" s="108" t="s">
        <v>65</v>
      </c>
      <c r="C9" s="108"/>
      <c r="D9" s="109" t="s">
        <v>66</v>
      </c>
      <c r="E9" s="109"/>
      <c r="F9" s="109"/>
      <c r="G9" s="110"/>
      <c r="H9" s="111" t="s">
        <v>67</v>
      </c>
      <c r="I9" s="109" t="n">
        <v>917593272</v>
      </c>
      <c r="J9" s="109"/>
      <c r="K9" s="85"/>
      <c r="M9" s="112" t="e">
        <f aca="false">VLOOKUP(C7,#REF!,4,FALSE())</f>
        <v>#VALUE!</v>
      </c>
      <c r="O9" s="112" t="e">
        <f aca="false">VLOOKUP(C7,#REF!,4,FALSE())</f>
        <v>#VALUE!</v>
      </c>
    </row>
    <row r="10" s="95" customFormat="true" ht="6" hidden="false" customHeight="false" outlineLevel="0" collapsed="false">
      <c r="A10" s="92"/>
      <c r="B10" s="92"/>
      <c r="C10" s="113"/>
      <c r="D10" s="113"/>
      <c r="E10" s="113"/>
      <c r="F10" s="113"/>
      <c r="G10" s="113"/>
      <c r="H10" s="113"/>
      <c r="I10" s="113"/>
      <c r="J10" s="113"/>
      <c r="K10" s="92"/>
      <c r="L10" s="94"/>
      <c r="M10" s="114"/>
      <c r="N10" s="94"/>
      <c r="O10" s="11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row>
    <row r="11" customFormat="false" ht="14.25" hidden="false" customHeight="false" outlineLevel="0" collapsed="false">
      <c r="A11" s="85"/>
      <c r="B11" s="108" t="s">
        <v>68</v>
      </c>
      <c r="C11" s="108"/>
      <c r="D11" s="108"/>
      <c r="E11" s="109" t="s">
        <v>69</v>
      </c>
      <c r="F11" s="109"/>
      <c r="G11" s="111"/>
      <c r="H11" s="111" t="s">
        <v>70</v>
      </c>
      <c r="I11" s="115" t="e">
        <f aca="false">IF(D15="","",CONCATENATE("1D.",VLOOKUP(município,#REF!,2,FALSE()),".",(TEXT(D15,"0000")),".",(TEXT(D13,"00"))))</f>
        <v>#VALUE!</v>
      </c>
      <c r="J11" s="115"/>
      <c r="K11" s="85"/>
      <c r="M11" s="112"/>
      <c r="O11" s="112"/>
    </row>
    <row r="12" s="95" customFormat="true" ht="6" hidden="false" customHeight="false" outlineLevel="0" collapsed="false">
      <c r="A12" s="92"/>
      <c r="B12" s="92"/>
      <c r="C12" s="113"/>
      <c r="D12" s="113"/>
      <c r="E12" s="92"/>
      <c r="F12" s="92"/>
      <c r="G12" s="106"/>
      <c r="H12" s="113"/>
      <c r="I12" s="113"/>
      <c r="J12" s="113"/>
      <c r="K12" s="92"/>
      <c r="L12" s="94"/>
      <c r="M12" s="114"/>
      <c r="N12" s="94"/>
      <c r="O12" s="11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row>
    <row r="13" customFormat="false" ht="14.25" hidden="false" customHeight="false" outlineLevel="0" collapsed="false">
      <c r="A13" s="85"/>
      <c r="B13" s="116" t="s">
        <v>71</v>
      </c>
      <c r="C13" s="116"/>
      <c r="D13" s="117" t="n">
        <v>1</v>
      </c>
      <c r="E13" s="118" t="s">
        <v>72</v>
      </c>
      <c r="F13" s="92"/>
      <c r="G13" s="92"/>
      <c r="H13" s="92"/>
      <c r="I13" s="92"/>
      <c r="J13" s="92"/>
      <c r="K13" s="85"/>
      <c r="M13" s="112"/>
      <c r="O13" s="112"/>
    </row>
    <row r="14" s="95" customFormat="true" ht="6" hidden="false" customHeight="false" outlineLevel="0" collapsed="false">
      <c r="A14" s="92"/>
      <c r="B14" s="92"/>
      <c r="C14" s="113"/>
      <c r="D14" s="92"/>
      <c r="E14" s="92"/>
      <c r="F14" s="92"/>
      <c r="G14" s="106"/>
      <c r="H14" s="104"/>
      <c r="I14" s="101"/>
      <c r="J14" s="101"/>
      <c r="K14" s="92"/>
      <c r="L14" s="94"/>
      <c r="M14" s="119"/>
      <c r="N14" s="94"/>
      <c r="O14" s="107"/>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row>
    <row r="15" customFormat="false" ht="14.25" hidden="false" customHeight="false" outlineLevel="0" collapsed="false">
      <c r="A15" s="85"/>
      <c r="B15" s="108" t="s">
        <v>73</v>
      </c>
      <c r="C15" s="108"/>
      <c r="D15" s="117" t="n">
        <v>1</v>
      </c>
      <c r="E15" s="118" t="s">
        <v>74</v>
      </c>
      <c r="F15" s="92"/>
      <c r="G15" s="92"/>
      <c r="H15" s="92"/>
      <c r="I15" s="92"/>
      <c r="J15" s="92"/>
      <c r="K15" s="85"/>
      <c r="M15" s="112" t="e">
        <f aca="false">VLOOKUP(C7,#REF!,8,FALSE())</f>
        <v>#VALUE!</v>
      </c>
      <c r="O15" s="112" t="e">
        <f aca="false">VLOOKUP(C7,#REF!,6,FALSE())</f>
        <v>#VALUE!</v>
      </c>
    </row>
    <row r="16" s="95" customFormat="true" ht="6" hidden="false" customHeight="false" outlineLevel="0" collapsed="false">
      <c r="A16" s="92"/>
      <c r="B16" s="92"/>
      <c r="C16" s="113"/>
      <c r="D16" s="113"/>
      <c r="E16" s="92"/>
      <c r="F16" s="92"/>
      <c r="G16" s="106"/>
      <c r="H16" s="113"/>
      <c r="I16" s="113"/>
      <c r="J16" s="113"/>
      <c r="K16" s="92"/>
      <c r="L16" s="94"/>
      <c r="M16" s="114"/>
      <c r="N16" s="94"/>
      <c r="O16" s="114"/>
      <c r="P16" s="94"/>
      <c r="Q16" s="94"/>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row>
    <row r="17" customFormat="false" ht="14.25" hidden="false" customHeight="false" outlineLevel="0" collapsed="false">
      <c r="A17" s="92"/>
      <c r="B17" s="108" t="s">
        <v>75</v>
      </c>
      <c r="C17" s="108"/>
      <c r="D17" s="108"/>
      <c r="E17" s="120" t="n">
        <v>0.4</v>
      </c>
      <c r="F17" s="121" t="s">
        <v>76</v>
      </c>
      <c r="G17" s="106"/>
      <c r="H17" s="106"/>
      <c r="I17" s="106"/>
      <c r="J17" s="106"/>
      <c r="K17" s="85"/>
      <c r="M17" s="112" t="e">
        <f aca="false">VLOOKUP(C7,#REF!,12,FALSE())</f>
        <v>#VALUE!</v>
      </c>
      <c r="O17" s="112" t="e">
        <f aca="false">VLOOKUP(C7,#REF!,10,FALSE())</f>
        <v>#VALUE!</v>
      </c>
    </row>
    <row r="18" s="126" customFormat="true" ht="25.5" hidden="false" customHeight="false" outlineLevel="0" collapsed="false">
      <c r="A18" s="122"/>
      <c r="B18" s="122"/>
      <c r="C18" s="123"/>
      <c r="D18" s="123"/>
      <c r="E18" s="123"/>
      <c r="F18" s="123"/>
      <c r="G18" s="123"/>
      <c r="H18" s="123"/>
      <c r="I18" s="123"/>
      <c r="J18" s="123"/>
      <c r="K18" s="122"/>
      <c r="L18" s="124"/>
      <c r="M18" s="125"/>
      <c r="N18" s="124"/>
      <c r="O18" s="125"/>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row>
    <row r="19" customFormat="false" ht="15" hidden="false" customHeight="true" outlineLevel="0" collapsed="false">
      <c r="A19" s="85"/>
      <c r="B19" s="127" t="s">
        <v>77</v>
      </c>
      <c r="C19" s="127"/>
      <c r="D19" s="127"/>
      <c r="E19" s="127"/>
      <c r="F19" s="127"/>
      <c r="G19" s="127"/>
      <c r="H19" s="127"/>
      <c r="I19" s="127"/>
      <c r="J19" s="127"/>
      <c r="K19" s="85"/>
    </row>
    <row r="20" s="92" customFormat="true" ht="14.25" hidden="false" customHeight="false" outlineLevel="0" collapsed="false">
      <c r="B20" s="128" t="s">
        <v>78</v>
      </c>
      <c r="C20" s="128"/>
      <c r="D20" s="128"/>
      <c r="E20" s="128"/>
      <c r="F20" s="128"/>
      <c r="G20" s="128"/>
      <c r="H20" s="128"/>
      <c r="I20" s="128"/>
      <c r="J20" s="128"/>
      <c r="L20" s="94"/>
      <c r="M20" s="129"/>
      <c r="N20" s="94"/>
      <c r="O20" s="94"/>
      <c r="P20" s="94"/>
      <c r="Q20" s="94"/>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row>
    <row r="21" s="95" customFormat="true" ht="6" hidden="false" customHeight="false" outlineLevel="0" collapsed="false">
      <c r="A21" s="92"/>
      <c r="B21" s="130"/>
      <c r="C21" s="130"/>
      <c r="D21" s="130"/>
      <c r="E21" s="130"/>
      <c r="F21" s="130"/>
      <c r="G21" s="130"/>
      <c r="H21" s="130"/>
      <c r="I21" s="130"/>
      <c r="J21" s="130"/>
      <c r="K21" s="92"/>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row>
    <row r="22" s="92" customFormat="true" ht="14.25" hidden="false" customHeight="false" outlineLevel="0" collapsed="false">
      <c r="B22" s="108" t="s">
        <v>79</v>
      </c>
      <c r="C22" s="108"/>
      <c r="D22" s="131" t="s">
        <v>80</v>
      </c>
      <c r="E22" s="131"/>
      <c r="F22" s="131"/>
      <c r="G22" s="132" t="s">
        <v>67</v>
      </c>
      <c r="H22" s="132"/>
      <c r="I22" s="133" t="n">
        <f aca="false">VLOOKUP(D22,[1]Tabelas!E2:F8,2,FALSE())</f>
        <v>225439838</v>
      </c>
      <c r="J22" s="133"/>
      <c r="L22" s="94"/>
      <c r="M22" s="129"/>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row>
    <row r="23" s="92" customFormat="true" ht="4.5" hidden="false" customHeight="true" outlineLevel="0" collapsed="false">
      <c r="B23" s="85"/>
      <c r="C23" s="111"/>
      <c r="D23" s="111"/>
      <c r="E23" s="111"/>
      <c r="F23" s="111"/>
      <c r="G23" s="111"/>
      <c r="H23" s="111"/>
      <c r="I23" s="111"/>
      <c r="J23" s="111"/>
      <c r="L23" s="94"/>
      <c r="M23" s="129"/>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row>
    <row r="24" s="92" customFormat="true" ht="14.25" hidden="false" customHeight="true" outlineLevel="0" collapsed="false">
      <c r="B24" s="111" t="s">
        <v>81</v>
      </c>
      <c r="C24" s="134" t="str">
        <f aca="false">VLOOKUP(município,[1]Municipios!$A$2:$R$309,18,FALSE())</f>
        <v>010.01.04.05/2021/0503</v>
      </c>
      <c r="D24" s="134"/>
      <c r="E24" s="134"/>
      <c r="F24" s="132" t="s">
        <v>82</v>
      </c>
      <c r="G24" s="132"/>
      <c r="H24" s="132"/>
      <c r="I24" s="135"/>
      <c r="J24" s="135"/>
      <c r="L24" s="94"/>
      <c r="M24" s="129"/>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row>
    <row r="25" s="92" customFormat="true" ht="14.25" hidden="false" customHeight="false" outlineLevel="0" collapsed="false">
      <c r="B25" s="85"/>
      <c r="C25" s="111"/>
      <c r="D25" s="111"/>
      <c r="E25" s="111"/>
      <c r="F25" s="111"/>
      <c r="G25" s="111"/>
      <c r="H25" s="111"/>
      <c r="I25" s="111"/>
      <c r="J25" s="111"/>
      <c r="L25" s="94"/>
      <c r="M25" s="129"/>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row>
    <row r="26" s="85" customFormat="true" ht="14.25" hidden="false" customHeight="false" outlineLevel="0" collapsed="false">
      <c r="B26" s="136" t="s">
        <v>83</v>
      </c>
      <c r="C26" s="136"/>
      <c r="I26" s="136"/>
      <c r="N26" s="111" t="s">
        <v>84</v>
      </c>
    </row>
    <row r="27" s="92" customFormat="true" ht="11.25" hidden="false" customHeight="true" outlineLevel="0" collapsed="false">
      <c r="B27" s="137"/>
      <c r="C27" s="137"/>
      <c r="D27" s="138"/>
      <c r="E27" s="138"/>
      <c r="F27" s="138"/>
      <c r="G27" s="138"/>
      <c r="H27" s="138"/>
      <c r="I27" s="137"/>
      <c r="J27" s="138"/>
      <c r="K27" s="138"/>
      <c r="L27" s="138"/>
      <c r="M27" s="138"/>
      <c r="N27" s="139"/>
    </row>
    <row r="28" s="85" customFormat="true" ht="19.5" hidden="false" customHeight="true" outlineLevel="0" collapsed="false">
      <c r="B28" s="140"/>
      <c r="C28" s="140"/>
      <c r="D28" s="141" t="s">
        <v>85</v>
      </c>
      <c r="E28" s="142" t="s">
        <v>86</v>
      </c>
      <c r="F28" s="142"/>
      <c r="G28" s="142"/>
      <c r="H28" s="142"/>
      <c r="I28" s="142"/>
      <c r="J28" s="142"/>
      <c r="K28" s="143"/>
      <c r="L28" s="144"/>
      <c r="M28" s="144"/>
      <c r="N28" s="145" t="n">
        <v>2</v>
      </c>
      <c r="Q28" s="146"/>
    </row>
    <row r="29" s="85" customFormat="true" ht="17.25" hidden="false" customHeight="true" outlineLevel="0" collapsed="false">
      <c r="B29" s="147"/>
      <c r="C29" s="147"/>
      <c r="D29" s="140"/>
      <c r="E29" s="148" t="s">
        <v>87</v>
      </c>
      <c r="F29" s="148"/>
      <c r="G29" s="148"/>
      <c r="H29" s="148"/>
      <c r="I29" s="148"/>
      <c r="J29" s="148"/>
      <c r="K29" s="149"/>
      <c r="L29" s="144"/>
      <c r="M29" s="144"/>
      <c r="N29" s="145" t="n">
        <v>5</v>
      </c>
    </row>
    <row r="30" s="92" customFormat="true" ht="12" hidden="false" customHeight="true" outlineLevel="0" collapsed="false">
      <c r="B30" s="150"/>
      <c r="C30" s="150"/>
      <c r="D30" s="138"/>
      <c r="E30" s="151"/>
      <c r="F30" s="151"/>
      <c r="G30" s="151"/>
      <c r="H30" s="151"/>
      <c r="I30" s="152"/>
      <c r="J30" s="153"/>
      <c r="K30" s="154"/>
      <c r="L30" s="155"/>
      <c r="M30" s="155"/>
      <c r="N30" s="156"/>
    </row>
    <row r="31" s="92" customFormat="true" ht="12.8" hidden="false" customHeight="false" outlineLevel="0" collapsed="false">
      <c r="B31" s="150"/>
      <c r="C31" s="150"/>
      <c r="D31" s="138"/>
      <c r="E31" s="157"/>
      <c r="F31" s="157"/>
      <c r="G31" s="157"/>
      <c r="H31" s="157"/>
      <c r="I31" s="158"/>
      <c r="J31" s="159"/>
      <c r="K31" s="158"/>
      <c r="L31" s="138"/>
      <c r="M31" s="138"/>
      <c r="N31" s="137"/>
    </row>
    <row r="32" s="92" customFormat="true" ht="20.25" hidden="false" customHeight="true" outlineLevel="0" collapsed="false">
      <c r="B32" s="136" t="s">
        <v>88</v>
      </c>
      <c r="C32" s="85"/>
      <c r="D32" s="111"/>
      <c r="E32" s="111"/>
      <c r="F32" s="111"/>
      <c r="G32" s="111"/>
      <c r="H32" s="111"/>
      <c r="I32" s="111"/>
      <c r="J32" s="111"/>
      <c r="L32" s="94"/>
      <c r="M32" s="129"/>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row>
    <row r="33" s="16" customFormat="true" ht="3" hidden="false" customHeight="true" outlineLevel="0" collapsed="false">
      <c r="A33" s="85"/>
      <c r="B33" s="85"/>
      <c r="C33" s="85"/>
      <c r="D33" s="85"/>
      <c r="E33" s="85"/>
      <c r="F33" s="85"/>
      <c r="G33" s="85"/>
      <c r="H33" s="85"/>
      <c r="I33" s="85"/>
      <c r="J33" s="85"/>
      <c r="K33" s="85"/>
      <c r="P33" s="160"/>
      <c r="Q33" s="160"/>
      <c r="R33" s="160"/>
    </row>
    <row r="34" s="16" customFormat="true" ht="14.25" hidden="false" customHeight="false" outlineLevel="0" collapsed="false">
      <c r="A34" s="85"/>
      <c r="B34" s="85" t="s">
        <v>89</v>
      </c>
      <c r="C34" s="161" t="n">
        <v>9099999</v>
      </c>
      <c r="D34" s="85"/>
      <c r="E34" s="162" t="s">
        <v>90</v>
      </c>
      <c r="F34" s="163" t="s">
        <v>91</v>
      </c>
      <c r="G34" s="163"/>
      <c r="H34" s="163"/>
      <c r="I34" s="163"/>
      <c r="J34" s="163"/>
      <c r="K34" s="85"/>
      <c r="P34" s="160"/>
      <c r="Q34" s="160"/>
      <c r="R34" s="160"/>
    </row>
    <row r="35" s="16" customFormat="true" ht="4.5" hidden="false" customHeight="true" outlineLevel="0" collapsed="false">
      <c r="A35" s="85"/>
      <c r="B35" s="85"/>
      <c r="C35" s="85"/>
      <c r="D35" s="85"/>
      <c r="E35" s="85"/>
      <c r="F35" s="85"/>
      <c r="G35" s="85"/>
      <c r="H35" s="85"/>
      <c r="I35" s="85"/>
      <c r="J35" s="85"/>
      <c r="K35" s="85"/>
      <c r="P35" s="160"/>
      <c r="Q35" s="160"/>
      <c r="R35" s="160"/>
    </row>
    <row r="36" s="16" customFormat="true" ht="14.25" hidden="false" customHeight="false" outlineLevel="0" collapsed="false">
      <c r="A36" s="85"/>
      <c r="B36" s="164" t="s">
        <v>92</v>
      </c>
      <c r="C36" s="164"/>
      <c r="D36" s="164"/>
      <c r="E36" s="164"/>
      <c r="F36" s="164"/>
      <c r="G36" s="164"/>
      <c r="H36" s="164"/>
      <c r="I36" s="164"/>
      <c r="J36" s="165" t="s">
        <v>2</v>
      </c>
      <c r="K36" s="85"/>
    </row>
    <row r="37" s="16" customFormat="true" ht="14.25" hidden="false" customHeight="false" outlineLevel="0" collapsed="false">
      <c r="A37" s="85"/>
      <c r="B37" s="166" t="str">
        <f aca="false">+[1]Agregado!B3</f>
        <v>Luis Candeias Gradiz Pais</v>
      </c>
      <c r="C37" s="166"/>
      <c r="D37" s="166"/>
      <c r="E37" s="166"/>
      <c r="F37" s="166"/>
      <c r="G37" s="166"/>
      <c r="H37" s="166"/>
      <c r="I37" s="166"/>
      <c r="J37" s="167" t="n">
        <f aca="false">+[1]Agregado!G3</f>
        <v>216690773</v>
      </c>
      <c r="K37" s="85"/>
    </row>
    <row r="38" s="16" customFormat="true" ht="14.25" hidden="false" customHeight="false" outlineLevel="0" collapsed="false">
      <c r="A38" s="85"/>
      <c r="B38" s="166" t="str">
        <f aca="false">+[1]Agregado!B4</f>
        <v>Natália Isabel Saraiva Pais Gradiz</v>
      </c>
      <c r="C38" s="166"/>
      <c r="D38" s="166"/>
      <c r="E38" s="166"/>
      <c r="F38" s="166"/>
      <c r="G38" s="166"/>
      <c r="H38" s="166"/>
      <c r="I38" s="166"/>
      <c r="J38" s="167" t="n">
        <f aca="false">+[1]Agregado!G4</f>
        <v>230160891</v>
      </c>
      <c r="K38" s="85"/>
    </row>
    <row r="39" s="16" customFormat="true" ht="14.25" hidden="false" customHeight="false" outlineLevel="0" collapsed="false">
      <c r="A39" s="85"/>
      <c r="B39" s="166"/>
      <c r="C39" s="166"/>
      <c r="D39" s="166"/>
      <c r="E39" s="166"/>
      <c r="F39" s="166"/>
      <c r="G39" s="166"/>
      <c r="H39" s="166"/>
      <c r="I39" s="166"/>
      <c r="J39" s="167"/>
      <c r="K39" s="85"/>
    </row>
    <row r="40" s="16" customFormat="true" ht="14.25" hidden="false" customHeight="false" outlineLevel="0" collapsed="false">
      <c r="A40" s="85"/>
      <c r="B40" s="85"/>
      <c r="C40" s="85"/>
      <c r="D40" s="85"/>
      <c r="E40" s="85"/>
      <c r="F40" s="85"/>
      <c r="G40" s="85"/>
      <c r="H40" s="85"/>
      <c r="I40" s="85"/>
      <c r="J40" s="85"/>
      <c r="K40" s="85"/>
    </row>
    <row r="41" s="92" customFormat="true" ht="14.25" hidden="false" customHeight="false" outlineLevel="0" collapsed="false">
      <c r="B41" s="168" t="s">
        <v>93</v>
      </c>
      <c r="C41" s="168"/>
      <c r="D41" s="168"/>
      <c r="E41" s="168"/>
      <c r="F41" s="168"/>
      <c r="G41" s="168"/>
      <c r="H41" s="168"/>
      <c r="I41" s="168"/>
      <c r="J41" s="168"/>
      <c r="K41" s="96"/>
      <c r="L41" s="169"/>
      <c r="M41" s="169"/>
      <c r="N41" s="169"/>
    </row>
    <row r="42" s="92" customFormat="true" ht="6" hidden="false" customHeight="false" outlineLevel="0" collapsed="false">
      <c r="B42" s="170"/>
      <c r="C42" s="170"/>
      <c r="D42" s="170"/>
      <c r="E42" s="170"/>
      <c r="F42" s="170"/>
      <c r="G42" s="170"/>
      <c r="H42" s="170"/>
      <c r="I42" s="170"/>
      <c r="J42" s="170"/>
      <c r="K42" s="170"/>
      <c r="L42" s="170"/>
      <c r="M42" s="170"/>
      <c r="N42" s="170"/>
    </row>
    <row r="43" s="85" customFormat="true" ht="10.5" hidden="false" customHeight="true" outlineLevel="0" collapsed="false">
      <c r="C43" s="136"/>
      <c r="F43" s="116"/>
      <c r="G43" s="116"/>
      <c r="H43" s="116"/>
      <c r="I43" s="116"/>
      <c r="J43" s="171" t="s">
        <v>94</v>
      </c>
      <c r="K43" s="171"/>
      <c r="Q43" s="146"/>
    </row>
    <row r="44" s="85" customFormat="true" ht="14.25" hidden="false" customHeight="false" outlineLevel="0" collapsed="false">
      <c r="B44" s="128" t="s">
        <v>95</v>
      </c>
      <c r="C44" s="128"/>
      <c r="D44" s="172" t="s">
        <v>96</v>
      </c>
      <c r="E44" s="172"/>
      <c r="F44" s="172"/>
      <c r="G44" s="172"/>
      <c r="H44" s="172"/>
      <c r="I44" s="172"/>
      <c r="J44" s="173" t="e">
        <f aca="false">+[1]Simulador!B30</f>
        <v>#REF!</v>
      </c>
      <c r="K44" s="174"/>
    </row>
    <row r="45" s="92" customFormat="true" ht="14.25" hidden="false" customHeight="false" outlineLevel="0" collapsed="false">
      <c r="B45" s="128"/>
      <c r="C45" s="128"/>
      <c r="D45" s="175" t="s">
        <v>97</v>
      </c>
      <c r="E45" s="175"/>
      <c r="F45" s="175" t="e">
        <f aca="false">+[1]Simulador!B30</f>
        <v>#REF!</v>
      </c>
      <c r="G45" s="175"/>
      <c r="H45" s="175"/>
      <c r="I45" s="176"/>
      <c r="J45" s="177" t="e">
        <f aca="false">+[1]Simulador!B31</f>
        <v>#VALUE!</v>
      </c>
      <c r="K45" s="174"/>
    </row>
    <row r="46" s="92" customFormat="true" ht="14.25" hidden="false" customHeight="false" outlineLevel="0" collapsed="false">
      <c r="B46" s="128"/>
      <c r="C46" s="128"/>
      <c r="D46" s="175" t="s">
        <v>98</v>
      </c>
      <c r="E46" s="175"/>
      <c r="F46" s="175" t="e">
        <f aca="false">+[1]Simulador!B34</f>
        <v>#REF!</v>
      </c>
      <c r="G46" s="175"/>
      <c r="H46" s="175"/>
      <c r="I46" s="176"/>
      <c r="J46" s="177" t="e">
        <f aca="false">+[1]Simulador!B32</f>
        <v>#REF!</v>
      </c>
      <c r="K46" s="174"/>
    </row>
    <row r="47" s="92" customFormat="true" ht="14.25" hidden="false" customHeight="false" outlineLevel="0" collapsed="false">
      <c r="B47" s="128"/>
      <c r="C47" s="128"/>
      <c r="D47" s="176" t="s">
        <v>99</v>
      </c>
      <c r="E47" s="176"/>
      <c r="F47" s="176"/>
      <c r="G47" s="176"/>
      <c r="H47" s="176"/>
      <c r="I47" s="176"/>
      <c r="J47" s="177" t="e">
        <f aca="false">+[1]Simulador!B33</f>
        <v>#REF!</v>
      </c>
      <c r="K47" s="174"/>
    </row>
    <row r="48" s="92" customFormat="true" ht="14.25" hidden="false" customHeight="false" outlineLevel="0" collapsed="false">
      <c r="B48" s="128"/>
      <c r="C48" s="128"/>
      <c r="D48" s="176" t="s">
        <v>100</v>
      </c>
      <c r="E48" s="176"/>
      <c r="F48" s="176"/>
      <c r="G48" s="176"/>
      <c r="H48" s="176"/>
      <c r="I48" s="176"/>
      <c r="J48" s="177" t="e">
        <f aca="false">+[1]Simulador!B34</f>
        <v>#REF!</v>
      </c>
      <c r="K48" s="174"/>
    </row>
    <row r="49" s="92" customFormat="true" ht="6" hidden="false" customHeight="true" outlineLevel="0" collapsed="false">
      <c r="B49" s="128"/>
      <c r="C49" s="128"/>
      <c r="D49" s="178"/>
      <c r="E49" s="178"/>
      <c r="F49" s="178"/>
      <c r="G49" s="178"/>
      <c r="H49" s="178"/>
      <c r="I49" s="178"/>
      <c r="J49" s="179"/>
      <c r="K49" s="180"/>
    </row>
    <row r="50" s="92" customFormat="true" ht="14.25" hidden="false" customHeight="false" outlineLevel="0" collapsed="false">
      <c r="B50" s="128"/>
      <c r="C50" s="128"/>
      <c r="D50" s="172" t="s">
        <v>101</v>
      </c>
      <c r="E50" s="172"/>
      <c r="F50" s="172"/>
      <c r="G50" s="172"/>
      <c r="H50" s="172"/>
      <c r="I50" s="172"/>
      <c r="J50" s="181" t="n">
        <f aca="false">+[1]Simulador!B35</f>
        <v>0</v>
      </c>
      <c r="K50" s="182"/>
    </row>
    <row r="51" s="92" customFormat="true" ht="14.25" hidden="false" customHeight="false" outlineLevel="0" collapsed="false">
      <c r="B51" s="128"/>
      <c r="C51" s="128"/>
      <c r="D51" s="176" t="s">
        <v>102</v>
      </c>
      <c r="E51" s="176"/>
      <c r="F51" s="176"/>
      <c r="G51" s="176"/>
      <c r="H51" s="176"/>
      <c r="I51" s="176"/>
      <c r="J51" s="183" t="e">
        <f aca="false">+[1]Simulador!B36</f>
        <v>#REF!</v>
      </c>
      <c r="K51" s="182"/>
    </row>
    <row r="52" s="16" customFormat="true" ht="14.25" hidden="false" customHeight="false" outlineLevel="0" collapsed="false">
      <c r="A52" s="85"/>
      <c r="B52" s="85"/>
      <c r="C52" s="85"/>
      <c r="D52" s="85"/>
      <c r="E52" s="85"/>
      <c r="F52" s="85"/>
      <c r="G52" s="85"/>
      <c r="H52" s="85"/>
      <c r="I52" s="85"/>
      <c r="J52" s="85"/>
      <c r="K52" s="85"/>
    </row>
    <row r="53" s="92" customFormat="true" ht="15" hidden="false" customHeight="false" outlineLevel="0" collapsed="false">
      <c r="B53" s="184" t="s">
        <v>103</v>
      </c>
      <c r="C53" s="96"/>
      <c r="D53" s="96"/>
      <c r="E53" s="96"/>
      <c r="F53" s="96"/>
      <c r="G53" s="96"/>
      <c r="H53" s="96"/>
      <c r="I53" s="96"/>
      <c r="J53" s="96"/>
      <c r="K53" s="96"/>
      <c r="L53" s="85"/>
      <c r="M53" s="85"/>
      <c r="N53" s="85"/>
      <c r="S53" s="185" t="s">
        <v>104</v>
      </c>
      <c r="T53" s="186"/>
      <c r="U53" s="186"/>
      <c r="V53" s="186"/>
    </row>
    <row r="54" s="92" customFormat="true" ht="3" hidden="false" customHeight="true" outlineLevel="0" collapsed="false">
      <c r="B54" s="187"/>
      <c r="C54" s="187"/>
      <c r="H54" s="188"/>
      <c r="I54" s="188"/>
      <c r="J54" s="188"/>
      <c r="K54" s="188"/>
      <c r="L54" s="188"/>
      <c r="M54" s="188"/>
      <c r="N54" s="188"/>
    </row>
    <row r="55" s="92" customFormat="true" ht="409.5" hidden="false" customHeight="true" outlineLevel="0" collapsed="false">
      <c r="B55" s="189" t="s">
        <v>105</v>
      </c>
      <c r="C55" s="189"/>
      <c r="D55" s="189"/>
      <c r="E55" s="189"/>
      <c r="F55" s="189"/>
      <c r="G55" s="189"/>
      <c r="H55" s="189"/>
      <c r="I55" s="189"/>
      <c r="J55" s="189"/>
      <c r="K55" s="190"/>
      <c r="L55" s="188"/>
      <c r="M55" s="188"/>
      <c r="N55" s="188"/>
      <c r="S55" s="189" t="s">
        <v>105</v>
      </c>
      <c r="T55" s="189"/>
      <c r="U55" s="189"/>
      <c r="V55" s="189"/>
      <c r="W55" s="189"/>
      <c r="X55" s="189"/>
      <c r="Y55" s="189"/>
      <c r="Z55" s="189"/>
      <c r="AA55" s="189"/>
    </row>
    <row r="56" s="92" customFormat="true" ht="12" hidden="false" customHeight="true" outlineLevel="0" collapsed="false"/>
    <row r="57" s="95" customFormat="true" ht="11.25" hidden="false" customHeight="true" outlineLevel="0" collapsed="false">
      <c r="A57" s="92"/>
      <c r="B57" s="92"/>
      <c r="C57" s="92"/>
      <c r="D57" s="191"/>
      <c r="E57" s="192" t="s">
        <v>106</v>
      </c>
      <c r="F57" s="192"/>
      <c r="G57" s="192"/>
      <c r="H57" s="191"/>
      <c r="I57" s="191"/>
      <c r="J57" s="191"/>
      <c r="K57" s="191"/>
      <c r="L57" s="193"/>
      <c r="M57" s="193"/>
      <c r="N57" s="193"/>
      <c r="O57" s="193"/>
      <c r="P57" s="191"/>
    </row>
    <row r="58" s="95" customFormat="true" ht="29.25" hidden="false" customHeight="true" outlineLevel="0" collapsed="false">
      <c r="A58" s="92"/>
      <c r="B58" s="92"/>
      <c r="C58" s="92"/>
      <c r="D58" s="191"/>
      <c r="E58" s="194"/>
      <c r="F58" s="194"/>
      <c r="G58" s="194"/>
      <c r="H58" s="191"/>
      <c r="I58" s="191"/>
      <c r="J58" s="191"/>
      <c r="K58" s="191"/>
      <c r="L58" s="193"/>
      <c r="M58" s="193"/>
      <c r="N58" s="193"/>
      <c r="O58" s="193"/>
      <c r="P58" s="191"/>
    </row>
    <row r="59" s="16" customFormat="true" ht="14.25" hidden="false" customHeight="false" outlineLevel="0" collapsed="false">
      <c r="A59" s="85"/>
      <c r="B59" s="85"/>
      <c r="C59" s="85"/>
      <c r="D59" s="85"/>
      <c r="E59" s="192" t="s">
        <v>80</v>
      </c>
      <c r="F59" s="192"/>
      <c r="G59" s="192"/>
      <c r="H59" s="85"/>
      <c r="I59" s="85"/>
      <c r="J59" s="85"/>
      <c r="K59" s="85"/>
    </row>
    <row r="60" s="16" customFormat="true" ht="14.25" hidden="false" customHeight="false" outlineLevel="0" collapsed="false">
      <c r="A60" s="85"/>
      <c r="B60" s="85"/>
      <c r="C60" s="85"/>
      <c r="D60" s="85"/>
      <c r="E60" s="85"/>
      <c r="F60" s="85"/>
      <c r="G60" s="85"/>
      <c r="H60" s="85"/>
      <c r="I60" s="85"/>
      <c r="J60" s="85"/>
      <c r="K60" s="85"/>
    </row>
    <row r="61" s="16" customFormat="true" ht="19.5" hidden="false" customHeight="true" outlineLevel="0" collapsed="false">
      <c r="A61" s="90"/>
      <c r="B61" s="195" t="s">
        <v>87</v>
      </c>
      <c r="C61" s="195"/>
      <c r="D61" s="195"/>
      <c r="E61" s="195"/>
      <c r="F61" s="195"/>
      <c r="G61" s="195"/>
      <c r="H61" s="195"/>
      <c r="I61" s="195"/>
      <c r="J61" s="195"/>
      <c r="K61" s="90"/>
      <c r="P61" s="196" t="s">
        <v>107</v>
      </c>
      <c r="Q61" s="197" t="s">
        <v>108</v>
      </c>
      <c r="R61" s="198" t="s">
        <v>109</v>
      </c>
    </row>
    <row r="62" s="16" customFormat="true" ht="14.25" hidden="false" customHeight="false" outlineLevel="0" collapsed="false">
      <c r="A62" s="85"/>
      <c r="B62" s="85"/>
      <c r="C62" s="85"/>
      <c r="D62" s="85"/>
      <c r="E62" s="85"/>
      <c r="F62" s="85"/>
      <c r="G62" s="85"/>
      <c r="H62" s="85"/>
      <c r="I62" s="85"/>
      <c r="J62" s="85"/>
      <c r="K62" s="85"/>
    </row>
    <row r="63" s="16" customFormat="true" ht="14.25" hidden="false" customHeight="false" outlineLevel="0" collapsed="false">
      <c r="A63" s="85"/>
      <c r="B63" s="199" t="s">
        <v>110</v>
      </c>
      <c r="C63" s="199"/>
      <c r="D63" s="199"/>
      <c r="E63" s="199"/>
      <c r="F63" s="199"/>
      <c r="G63" s="199"/>
      <c r="H63" s="199"/>
      <c r="I63" s="199"/>
      <c r="J63" s="199"/>
      <c r="K63" s="85"/>
      <c r="P63" s="196" t="s">
        <v>107</v>
      </c>
      <c r="Q63" s="197" t="s">
        <v>108</v>
      </c>
      <c r="R63" s="198" t="s">
        <v>109</v>
      </c>
    </row>
    <row r="64" s="16" customFormat="true" ht="4.5" hidden="false" customHeight="true" outlineLevel="0" collapsed="false">
      <c r="A64" s="85"/>
      <c r="B64" s="85"/>
      <c r="C64" s="85"/>
      <c r="D64" s="85"/>
      <c r="E64" s="85"/>
      <c r="F64" s="85"/>
      <c r="G64" s="85"/>
      <c r="H64" s="85"/>
      <c r="I64" s="85"/>
      <c r="J64" s="85"/>
      <c r="K64" s="85"/>
      <c r="P64" s="160"/>
      <c r="Q64" s="160"/>
      <c r="R64" s="160"/>
    </row>
    <row r="65" s="16" customFormat="true" ht="14.25" hidden="false" customHeight="false" outlineLevel="0" collapsed="false">
      <c r="A65" s="85"/>
      <c r="B65" s="85" t="s">
        <v>111</v>
      </c>
      <c r="C65" s="85"/>
      <c r="D65" s="85"/>
      <c r="E65" s="163"/>
      <c r="F65" s="163"/>
      <c r="G65" s="163"/>
      <c r="H65" s="163"/>
      <c r="I65" s="163"/>
      <c r="J65" s="163"/>
      <c r="K65" s="85"/>
    </row>
    <row r="66" s="16" customFormat="true" ht="14.25" hidden="false" customHeight="false" outlineLevel="0" collapsed="false">
      <c r="A66" s="85"/>
      <c r="B66" s="85"/>
      <c r="C66" s="85"/>
      <c r="D66" s="85"/>
      <c r="E66" s="85"/>
      <c r="F66" s="85"/>
      <c r="G66" s="85"/>
      <c r="H66" s="85"/>
      <c r="I66" s="85"/>
      <c r="J66" s="85"/>
      <c r="K66" s="85"/>
    </row>
    <row r="67" s="16" customFormat="true" ht="14.25" hidden="false" customHeight="false" outlineLevel="0" collapsed="false">
      <c r="A67" s="85"/>
      <c r="B67" s="85" t="s">
        <v>112</v>
      </c>
      <c r="C67" s="161"/>
      <c r="D67" s="200" t="s">
        <v>113</v>
      </c>
      <c r="E67" s="163"/>
      <c r="F67" s="163"/>
      <c r="G67" s="163"/>
      <c r="H67" s="85"/>
      <c r="I67" s="200" t="s">
        <v>114</v>
      </c>
      <c r="J67" s="178"/>
      <c r="K67" s="85"/>
    </row>
    <row r="68" s="16" customFormat="true" ht="14.25" hidden="false" customHeight="false" outlineLevel="0" collapsed="false">
      <c r="A68" s="85"/>
      <c r="B68" s="85"/>
      <c r="C68" s="85"/>
      <c r="D68" s="200"/>
      <c r="E68" s="171"/>
      <c r="F68" s="171"/>
      <c r="G68" s="171"/>
      <c r="H68" s="85"/>
      <c r="I68" s="200"/>
      <c r="J68" s="180"/>
      <c r="K68" s="85"/>
    </row>
    <row r="69" s="16" customFormat="true" ht="14.25" hidden="false" customHeight="false" outlineLevel="0" collapsed="false">
      <c r="A69" s="85"/>
      <c r="B69" s="85" t="s">
        <v>115</v>
      </c>
      <c r="C69" s="161"/>
      <c r="D69" s="201"/>
      <c r="E69" s="163"/>
      <c r="F69" s="163"/>
      <c r="G69" s="161"/>
      <c r="H69" s="161"/>
      <c r="I69" s="201"/>
      <c r="J69" s="178"/>
      <c r="K69" s="85"/>
    </row>
    <row r="70" s="16" customFormat="true" ht="14.25" hidden="false" customHeight="false" outlineLevel="0" collapsed="false">
      <c r="A70" s="85"/>
      <c r="B70" s="85"/>
      <c r="C70" s="85"/>
      <c r="D70" s="85"/>
      <c r="E70" s="85"/>
      <c r="F70" s="85"/>
      <c r="G70" s="85"/>
      <c r="H70" s="85"/>
      <c r="I70" s="85"/>
      <c r="J70" s="85"/>
      <c r="K70" s="85"/>
    </row>
    <row r="71" s="16" customFormat="true" ht="14.25" hidden="false" customHeight="false" outlineLevel="0" collapsed="false">
      <c r="A71" s="85"/>
      <c r="B71" s="199" t="str">
        <f aca="false">+[1]Simulador!A43</f>
        <v>Estrutura de custos do investimento</v>
      </c>
      <c r="C71" s="199"/>
      <c r="D71" s="199"/>
      <c r="E71" s="199"/>
      <c r="F71" s="199"/>
      <c r="G71" s="199"/>
      <c r="H71" s="199"/>
      <c r="I71" s="199"/>
      <c r="J71" s="199"/>
      <c r="K71" s="85"/>
      <c r="P71" s="196" t="s">
        <v>107</v>
      </c>
      <c r="Q71" s="197" t="s">
        <v>108</v>
      </c>
      <c r="R71" s="198" t="s">
        <v>109</v>
      </c>
    </row>
    <row r="72" s="16" customFormat="true" ht="4.5" hidden="false" customHeight="true" outlineLevel="0" collapsed="false">
      <c r="A72" s="85"/>
      <c r="B72" s="184"/>
      <c r="C72" s="184"/>
      <c r="D72" s="184"/>
      <c r="E72" s="184"/>
      <c r="F72" s="184"/>
      <c r="G72" s="184"/>
      <c r="H72" s="184"/>
      <c r="I72" s="184"/>
      <c r="J72" s="184"/>
      <c r="K72" s="85"/>
      <c r="P72" s="196"/>
      <c r="Q72" s="197"/>
      <c r="R72" s="198"/>
    </row>
    <row r="73" s="16" customFormat="true" ht="14.25" hidden="false" customHeight="false" outlineLevel="0" collapsed="false">
      <c r="A73" s="85"/>
      <c r="B73" s="202" t="str">
        <f aca="false">+[1]Simulador!A44</f>
        <v>Custo do terreno/imóvel no caso de aquisição</v>
      </c>
      <c r="C73" s="202"/>
      <c r="D73" s="202"/>
      <c r="E73" s="202"/>
      <c r="F73" s="202"/>
      <c r="G73" s="202"/>
      <c r="H73" s="161"/>
      <c r="I73" s="203" t="n">
        <f aca="false">+[1]Simulador!B44</f>
        <v>0</v>
      </c>
      <c r="J73" s="203"/>
      <c r="K73" s="85"/>
      <c r="P73" s="196" t="s">
        <v>116</v>
      </c>
      <c r="Q73" s="204" t="n">
        <v>438.81</v>
      </c>
      <c r="R73" s="198" t="n">
        <v>2021</v>
      </c>
    </row>
    <row r="74" s="16" customFormat="true" ht="6" hidden="false" customHeight="true" outlineLevel="0" collapsed="false">
      <c r="A74" s="85"/>
      <c r="B74" s="85"/>
      <c r="C74" s="85"/>
      <c r="D74" s="85"/>
      <c r="E74" s="85"/>
      <c r="F74" s="85"/>
      <c r="G74" s="85"/>
      <c r="H74" s="85"/>
      <c r="I74" s="205"/>
      <c r="J74" s="180"/>
      <c r="K74" s="85"/>
      <c r="P74" s="206"/>
      <c r="Q74" s="207"/>
      <c r="R74" s="208"/>
    </row>
    <row r="75" s="16" customFormat="true" ht="14.25" hidden="false" customHeight="false" outlineLevel="0" collapsed="false">
      <c r="A75" s="85"/>
      <c r="B75" s="161" t="str">
        <f aca="false">+[1]Simulador!A45</f>
        <v>Projetos</v>
      </c>
      <c r="C75" s="161"/>
      <c r="D75" s="161"/>
      <c r="E75" s="161"/>
      <c r="F75" s="161"/>
      <c r="G75" s="161"/>
      <c r="H75" s="161"/>
      <c r="I75" s="203" t="n">
        <f aca="false">+[1]Simulador!B45</f>
        <v>2650</v>
      </c>
      <c r="J75" s="203"/>
      <c r="K75" s="85"/>
      <c r="P75" s="209" t="s">
        <v>117</v>
      </c>
      <c r="Q75" s="207" t="n">
        <v>211.79</v>
      </c>
      <c r="R75" s="208" t="n">
        <v>2021</v>
      </c>
    </row>
    <row r="76" s="16" customFormat="true" ht="6" hidden="false" customHeight="true" outlineLevel="0" collapsed="false">
      <c r="A76" s="85"/>
      <c r="B76" s="85"/>
      <c r="C76" s="85"/>
      <c r="D76" s="85"/>
      <c r="E76" s="85"/>
      <c r="F76" s="85"/>
      <c r="G76" s="85"/>
      <c r="H76" s="85"/>
      <c r="I76" s="205"/>
      <c r="J76" s="180"/>
      <c r="K76" s="85"/>
      <c r="P76" s="206"/>
      <c r="Q76" s="207"/>
      <c r="R76" s="208"/>
    </row>
    <row r="77" s="16" customFormat="true" ht="14.25" hidden="false" customHeight="false" outlineLevel="0" collapsed="false">
      <c r="A77" s="85"/>
      <c r="B77" s="161" t="str">
        <f aca="false">+[1]Simulador!A46</f>
        <v>Fiscalização, Coordenação e Segurança em Obra</v>
      </c>
      <c r="C77" s="161"/>
      <c r="D77" s="161"/>
      <c r="E77" s="161"/>
      <c r="F77" s="161"/>
      <c r="G77" s="161"/>
      <c r="H77" s="161"/>
      <c r="I77" s="203" t="n">
        <f aca="false">+[1]Simulador!B46</f>
        <v>0</v>
      </c>
      <c r="J77" s="203"/>
      <c r="K77" s="85"/>
      <c r="P77" s="196" t="s">
        <v>118</v>
      </c>
      <c r="Q77" s="210" t="n">
        <v>0.015</v>
      </c>
      <c r="R77" s="211"/>
    </row>
    <row r="78" s="16" customFormat="true" ht="6" hidden="false" customHeight="true" outlineLevel="0" collapsed="false">
      <c r="A78" s="85"/>
      <c r="B78" s="85"/>
      <c r="C78" s="85"/>
      <c r="D78" s="85"/>
      <c r="E78" s="85"/>
      <c r="F78" s="85"/>
      <c r="G78" s="85"/>
      <c r="H78" s="85"/>
      <c r="I78" s="205"/>
      <c r="J78" s="180"/>
      <c r="K78" s="85"/>
      <c r="P78" s="206"/>
      <c r="Q78" s="207"/>
      <c r="R78" s="208"/>
    </row>
    <row r="79" s="16" customFormat="true" ht="14.25" hidden="false" customHeight="false" outlineLevel="0" collapsed="false">
      <c r="A79" s="85"/>
      <c r="B79" s="161" t="str">
        <f aca="false">+[1]Simulador!A47</f>
        <v>Empreitada</v>
      </c>
      <c r="C79" s="161"/>
      <c r="D79" s="161"/>
      <c r="E79" s="161"/>
      <c r="F79" s="161"/>
      <c r="G79" s="161"/>
      <c r="H79" s="161"/>
      <c r="I79" s="203" t="n">
        <f aca="false">+[1]Simulador!B47</f>
        <v>0</v>
      </c>
      <c r="J79" s="203"/>
      <c r="K79" s="85"/>
    </row>
    <row r="80" s="16" customFormat="true" ht="6" hidden="false" customHeight="true" outlineLevel="0" collapsed="false">
      <c r="A80" s="85"/>
      <c r="B80" s="85"/>
      <c r="C80" s="85"/>
      <c r="D80" s="85"/>
      <c r="E80" s="85"/>
      <c r="F80" s="85"/>
      <c r="G80" s="85"/>
      <c r="H80" s="85"/>
      <c r="I80" s="205"/>
      <c r="J80" s="180"/>
      <c r="K80" s="85"/>
      <c r="P80" s="206"/>
      <c r="Q80" s="207"/>
      <c r="R80" s="208"/>
    </row>
    <row r="81" s="16" customFormat="true" ht="14.25" hidden="false" customHeight="false" outlineLevel="0" collapsed="false">
      <c r="A81" s="85"/>
      <c r="B81" s="161" t="str">
        <f aca="false">+[1]Simulador!A48</f>
        <v>Ónus</v>
      </c>
      <c r="C81" s="161"/>
      <c r="D81" s="161"/>
      <c r="E81" s="161"/>
      <c r="F81" s="161"/>
      <c r="G81" s="161"/>
      <c r="H81" s="161"/>
      <c r="I81" s="203" t="n">
        <f aca="false">+[1]Simulador!B48</f>
        <v>250</v>
      </c>
      <c r="J81" s="203"/>
      <c r="K81" s="85"/>
    </row>
    <row r="82" s="16" customFormat="true" ht="6" hidden="false" customHeight="true" outlineLevel="0" collapsed="false">
      <c r="A82" s="85"/>
      <c r="B82" s="85"/>
      <c r="C82" s="85"/>
      <c r="D82" s="85"/>
      <c r="E82" s="85"/>
      <c r="F82" s="85"/>
      <c r="G82" s="85"/>
      <c r="H82" s="85"/>
      <c r="I82" s="205"/>
      <c r="J82" s="180"/>
      <c r="K82" s="85"/>
      <c r="P82" s="206"/>
      <c r="Q82" s="207"/>
      <c r="R82" s="208"/>
    </row>
    <row r="83" s="16" customFormat="true" ht="14.25" hidden="false" customHeight="false" outlineLevel="0" collapsed="false">
      <c r="A83" s="85"/>
      <c r="B83" s="161" t="str">
        <f aca="false">+[1]Simulador!A49</f>
        <v>Arrendamento - realojamento temporário</v>
      </c>
      <c r="C83" s="161"/>
      <c r="D83" s="161"/>
      <c r="E83" s="161"/>
      <c r="F83" s="161"/>
      <c r="G83" s="161"/>
      <c r="H83" s="161"/>
      <c r="I83" s="203" t="n">
        <f aca="false">+[1]Simulador!B49</f>
        <v>0</v>
      </c>
      <c r="J83" s="203"/>
      <c r="K83" s="85"/>
    </row>
    <row r="84" s="16" customFormat="true" ht="6" hidden="false" customHeight="true" outlineLevel="0" collapsed="false">
      <c r="A84" s="85"/>
      <c r="B84" s="85"/>
      <c r="C84" s="85"/>
      <c r="D84" s="85"/>
      <c r="E84" s="85"/>
      <c r="F84" s="85"/>
      <c r="G84" s="85"/>
      <c r="H84" s="85"/>
      <c r="I84" s="205"/>
      <c r="J84" s="180"/>
      <c r="K84" s="85"/>
      <c r="P84" s="206"/>
      <c r="Q84" s="207"/>
      <c r="R84" s="208"/>
    </row>
    <row r="85" s="16" customFormat="true" ht="14.25" hidden="false" customHeight="false" outlineLevel="0" collapsed="false">
      <c r="A85" s="85"/>
      <c r="B85" s="212" t="str">
        <f aca="false">+[1]Simulador!A52</f>
        <v>Total</v>
      </c>
      <c r="C85" s="212"/>
      <c r="D85" s="212"/>
      <c r="E85" s="212"/>
      <c r="F85" s="212"/>
      <c r="G85" s="212"/>
      <c r="H85" s="212"/>
      <c r="I85" s="213" t="n">
        <f aca="false">+[1]Simulador!B52</f>
        <v>3509.5</v>
      </c>
      <c r="J85" s="213"/>
      <c r="K85" s="85"/>
    </row>
    <row r="86" s="16" customFormat="true" ht="14.25" hidden="false" customHeight="false" outlineLevel="0" collapsed="false">
      <c r="A86" s="85"/>
      <c r="B86" s="85"/>
      <c r="C86" s="85"/>
      <c r="D86" s="85"/>
      <c r="E86" s="85"/>
      <c r="F86" s="85"/>
      <c r="G86" s="85"/>
      <c r="H86" s="85"/>
      <c r="I86" s="85"/>
      <c r="J86" s="85"/>
      <c r="K86" s="85"/>
    </row>
    <row r="87" s="16" customFormat="true" ht="14.25" hidden="false" customHeight="false" outlineLevel="0" collapsed="false">
      <c r="A87" s="85"/>
      <c r="B87" s="85"/>
      <c r="C87" s="85"/>
      <c r="D87" s="85"/>
      <c r="E87" s="85"/>
      <c r="F87" s="85"/>
      <c r="G87" s="85"/>
      <c r="H87" s="85"/>
      <c r="I87" s="85"/>
      <c r="J87" s="85"/>
      <c r="K87" s="85"/>
    </row>
    <row r="88" s="16" customFormat="true" ht="14.25" hidden="false" customHeight="false" outlineLevel="0" collapsed="false">
      <c r="A88" s="85"/>
      <c r="B88" s="199" t="s">
        <v>119</v>
      </c>
      <c r="C88" s="199"/>
      <c r="D88" s="199"/>
      <c r="E88" s="199"/>
      <c r="F88" s="199"/>
      <c r="G88" s="199"/>
      <c r="H88" s="199"/>
      <c r="I88" s="199"/>
      <c r="J88" s="199"/>
      <c r="K88" s="85"/>
      <c r="P88" s="196" t="s">
        <v>107</v>
      </c>
      <c r="Q88" s="197" t="s">
        <v>108</v>
      </c>
      <c r="R88" s="198" t="s">
        <v>109</v>
      </c>
    </row>
    <row r="89" s="16" customFormat="true" ht="14.25" hidden="false" customHeight="false" outlineLevel="0" collapsed="false">
      <c r="A89" s="85"/>
      <c r="B89" s="85"/>
      <c r="C89" s="85"/>
      <c r="D89" s="85"/>
      <c r="E89" s="85"/>
      <c r="F89" s="85"/>
      <c r="G89" s="85"/>
      <c r="H89" s="85"/>
      <c r="I89" s="85"/>
      <c r="J89" s="85"/>
      <c r="K89" s="85"/>
      <c r="P89" s="160"/>
      <c r="Q89" s="160"/>
      <c r="R89" s="160"/>
    </row>
    <row r="90" s="16" customFormat="true" ht="57.75" hidden="false" customHeight="true" outlineLevel="0" collapsed="false">
      <c r="A90" s="85"/>
      <c r="B90" s="214" t="s">
        <v>120</v>
      </c>
      <c r="C90" s="163"/>
      <c r="D90" s="163"/>
      <c r="E90" s="163"/>
      <c r="F90" s="163"/>
      <c r="G90" s="163"/>
      <c r="H90" s="163"/>
      <c r="I90" s="163"/>
      <c r="J90" s="163"/>
      <c r="K90" s="85"/>
    </row>
    <row r="91" s="16" customFormat="true" ht="14.25" hidden="false" customHeight="false" outlineLevel="0" collapsed="false">
      <c r="A91" s="85"/>
      <c r="B91" s="85"/>
      <c r="C91" s="85"/>
      <c r="D91" s="85"/>
      <c r="E91" s="85"/>
      <c r="F91" s="85"/>
      <c r="G91" s="85"/>
      <c r="H91" s="85"/>
      <c r="I91" s="85"/>
      <c r="J91" s="85"/>
      <c r="K91" s="85"/>
    </row>
    <row r="92" s="16" customFormat="true" ht="14.25" hidden="false" customHeight="false" outlineLevel="0" collapsed="false">
      <c r="A92" s="85"/>
      <c r="B92" s="215" t="s">
        <v>121</v>
      </c>
      <c r="C92" s="200" t="s">
        <v>122</v>
      </c>
      <c r="D92" s="216"/>
      <c r="E92" s="85"/>
      <c r="F92" s="200" t="s">
        <v>123</v>
      </c>
      <c r="G92" s="163"/>
      <c r="H92" s="163"/>
      <c r="I92" s="163"/>
      <c r="J92" s="163"/>
      <c r="K92" s="85"/>
    </row>
    <row r="93" s="16" customFormat="true" ht="14.25" hidden="false" customHeight="false" outlineLevel="0" collapsed="false">
      <c r="A93" s="85"/>
      <c r="B93" s="85"/>
      <c r="C93" s="85"/>
      <c r="D93" s="85"/>
      <c r="E93" s="85"/>
      <c r="F93" s="85"/>
      <c r="G93" s="85"/>
      <c r="H93" s="85"/>
      <c r="I93" s="85"/>
      <c r="J93" s="85"/>
      <c r="K93" s="85"/>
    </row>
    <row r="94" s="16" customFormat="true" ht="14.25" hidden="false" customHeight="false" outlineLevel="0" collapsed="false">
      <c r="A94" s="85"/>
      <c r="B94" s="215" t="s">
        <v>124</v>
      </c>
      <c r="C94" s="200" t="s">
        <v>125</v>
      </c>
      <c r="D94" s="217" t="n">
        <v>44424</v>
      </c>
      <c r="E94" s="85"/>
      <c r="F94" s="180" t="s">
        <v>126</v>
      </c>
      <c r="G94" s="216" t="n">
        <v>2</v>
      </c>
      <c r="H94" s="85"/>
      <c r="I94" s="180" t="s">
        <v>127</v>
      </c>
      <c r="J94" s="217" t="n">
        <f aca="false">+D94+G94*30</f>
        <v>44484</v>
      </c>
      <c r="K94" s="85"/>
    </row>
    <row r="95" s="16" customFormat="true" ht="14.25" hidden="false" customHeight="false" outlineLevel="0" collapsed="false">
      <c r="A95" s="85"/>
      <c r="B95" s="85"/>
      <c r="C95" s="85"/>
      <c r="D95" s="85"/>
      <c r="E95" s="85"/>
      <c r="F95" s="85"/>
      <c r="G95" s="85"/>
      <c r="H95" s="85"/>
      <c r="I95" s="85"/>
      <c r="J95" s="85"/>
      <c r="K95" s="85"/>
    </row>
    <row r="96" s="16" customFormat="true" ht="14.25" hidden="false" customHeight="false" outlineLevel="0" collapsed="false"/>
    <row r="97" s="16" customFormat="true" ht="14.25" hidden="false" customHeight="false" outlineLevel="0" collapsed="false"/>
    <row r="98" s="16" customFormat="true" ht="14.25" hidden="false" customHeight="false" outlineLevel="0" collapsed="false"/>
    <row r="99" s="16" customFormat="true" ht="14.25" hidden="false" customHeight="false" outlineLevel="0" collapsed="false"/>
    <row r="100" s="16" customFormat="true" ht="14.25" hidden="false" customHeight="false" outlineLevel="0" collapsed="false"/>
    <row r="101" s="16" customFormat="true" ht="14.25" hidden="false" customHeight="false" outlineLevel="0" collapsed="false"/>
    <row r="102" s="16" customFormat="true" ht="14.25" hidden="false" customHeight="false" outlineLevel="0" collapsed="false"/>
    <row r="103" s="16" customFormat="true" ht="14.25" hidden="false" customHeight="false" outlineLevel="0" collapsed="false"/>
    <row r="104" s="16" customFormat="true" ht="14.25" hidden="false" customHeight="false" outlineLevel="0" collapsed="false"/>
    <row r="105" s="16" customFormat="true" ht="14.25" hidden="false" customHeight="false" outlineLevel="0" collapsed="false"/>
    <row r="106" s="16" customFormat="true" ht="14.25" hidden="false" customHeight="false" outlineLevel="0" collapsed="false"/>
    <row r="107" s="16" customFormat="true" ht="14.25" hidden="false" customHeight="false" outlineLevel="0" collapsed="false"/>
    <row r="108" s="16" customFormat="true" ht="14.25" hidden="false" customHeight="false" outlineLevel="0" collapsed="false"/>
    <row r="109" s="16" customFormat="true" ht="14.25" hidden="false" customHeight="false" outlineLevel="0" collapsed="false"/>
    <row r="110" s="16" customFormat="true" ht="14.25" hidden="false" customHeight="false" outlineLevel="0" collapsed="false"/>
    <row r="111" s="16" customFormat="true" ht="14.25" hidden="false" customHeight="false" outlineLevel="0" collapsed="false"/>
    <row r="112" s="16" customFormat="true" ht="14.25" hidden="false" customHeight="false" outlineLevel="0" collapsed="false"/>
    <row r="113" s="16" customFormat="true" ht="14.25" hidden="false" customHeight="false" outlineLevel="0" collapsed="false"/>
    <row r="114" s="16" customFormat="true" ht="14.25" hidden="false" customHeight="false" outlineLevel="0" collapsed="false"/>
    <row r="115" s="16" customFormat="true" ht="14.25" hidden="false" customHeight="false" outlineLevel="0" collapsed="false"/>
    <row r="116" s="16" customFormat="true" ht="14.25" hidden="false" customHeight="false" outlineLevel="0" collapsed="false"/>
    <row r="117" s="16" customFormat="true" ht="14.25" hidden="false" customHeight="false" outlineLevel="0" collapsed="false"/>
    <row r="118" s="16" customFormat="true" ht="14.25" hidden="false" customHeight="false" outlineLevel="0" collapsed="false"/>
    <row r="119" s="16" customFormat="true" ht="14.25" hidden="false" customHeight="false" outlineLevel="0" collapsed="false"/>
  </sheetData>
  <mergeCells count="57">
    <mergeCell ref="B2:J2"/>
    <mergeCell ref="B4:J4"/>
    <mergeCell ref="B5:J5"/>
    <mergeCell ref="C7:D7"/>
    <mergeCell ref="G7:H7"/>
    <mergeCell ref="B9:C9"/>
    <mergeCell ref="D9:F9"/>
    <mergeCell ref="I9:J9"/>
    <mergeCell ref="B11:D11"/>
    <mergeCell ref="E11:F11"/>
    <mergeCell ref="I11:J11"/>
    <mergeCell ref="B13:C13"/>
    <mergeCell ref="B15:C15"/>
    <mergeCell ref="B17:D17"/>
    <mergeCell ref="B19:J19"/>
    <mergeCell ref="B20:J20"/>
    <mergeCell ref="B22:C22"/>
    <mergeCell ref="D22:F22"/>
    <mergeCell ref="G22:H22"/>
    <mergeCell ref="I22:J22"/>
    <mergeCell ref="C24:E24"/>
    <mergeCell ref="F24:H24"/>
    <mergeCell ref="E28:J28"/>
    <mergeCell ref="E29:J29"/>
    <mergeCell ref="F34:J34"/>
    <mergeCell ref="B36:I36"/>
    <mergeCell ref="B37:I37"/>
    <mergeCell ref="B38:I38"/>
    <mergeCell ref="B39:I39"/>
    <mergeCell ref="F43:I43"/>
    <mergeCell ref="J43:K43"/>
    <mergeCell ref="B44:C51"/>
    <mergeCell ref="D44:I44"/>
    <mergeCell ref="D47:I47"/>
    <mergeCell ref="D48:I48"/>
    <mergeCell ref="D50:I50"/>
    <mergeCell ref="D51:I51"/>
    <mergeCell ref="B55:J55"/>
    <mergeCell ref="S55:AA55"/>
    <mergeCell ref="E57:G57"/>
    <mergeCell ref="E59:G59"/>
    <mergeCell ref="B61:J61"/>
    <mergeCell ref="B63:J63"/>
    <mergeCell ref="E65:J65"/>
    <mergeCell ref="E67:G67"/>
    <mergeCell ref="B71:J71"/>
    <mergeCell ref="B73:G73"/>
    <mergeCell ref="I73:J73"/>
    <mergeCell ref="I75:J75"/>
    <mergeCell ref="I77:J77"/>
    <mergeCell ref="I79:J79"/>
    <mergeCell ref="I81:J81"/>
    <mergeCell ref="I83:J83"/>
    <mergeCell ref="I85:J85"/>
    <mergeCell ref="B88:J88"/>
    <mergeCell ref="C90:J90"/>
    <mergeCell ref="G92:J92"/>
  </mergeCells>
  <conditionalFormatting sqref="J7:K7">
    <cfRule type="expression" priority="2" aboveAverage="0" equalAverage="0" bottom="0" percent="0" rank="0" text="" dxfId="20">
      <formula>LEN(TRIM(J7))=0</formula>
    </cfRule>
  </conditionalFormatting>
  <conditionalFormatting sqref="G7">
    <cfRule type="expression" priority="3" aboveAverage="0" equalAverage="0" bottom="0" percent="0" rank="0" text="" dxfId="21">
      <formula>LEN(TRIM(G7))=0</formula>
    </cfRule>
  </conditionalFormatting>
  <conditionalFormatting sqref="E17">
    <cfRule type="expression" priority="4" aboveAverage="0" equalAverage="0" bottom="0" percent="0" rank="0" text="" dxfId="22">
      <formula>LEN(TRIM(E17))=0</formula>
    </cfRule>
  </conditionalFormatting>
  <conditionalFormatting sqref="I9">
    <cfRule type="expression" priority="5" aboveAverage="0" equalAverage="0" bottom="0" percent="0" rank="0" text="" dxfId="23">
      <formula>LEN(TRIM(I9))=0</formula>
    </cfRule>
  </conditionalFormatting>
  <conditionalFormatting sqref="D9:F9">
    <cfRule type="expression" priority="6" aboveAverage="0" equalAverage="0" bottom="0" percent="0" rank="0" text="" dxfId="24">
      <formula>LEN(TRIM(D9))=0</formula>
    </cfRule>
  </conditionalFormatting>
  <conditionalFormatting sqref="E11">
    <cfRule type="expression" priority="7" aboveAverage="0" equalAverage="0" bottom="0" percent="0" rank="0" text="" dxfId="25">
      <formula>LEN(TRIM(E11))=0</formula>
    </cfRule>
  </conditionalFormatting>
  <conditionalFormatting sqref="C7 E26 E28:E31">
    <cfRule type="expression" priority="8" aboveAverage="0" equalAverage="0" bottom="0" percent="0" rank="0" text="" dxfId="26">
      <formula>LEN(TRIM(C7))=0</formula>
    </cfRule>
  </conditionalFormatting>
  <conditionalFormatting sqref="D15 D13">
    <cfRule type="expression" priority="9" aboveAverage="0" equalAverage="0" bottom="0" percent="0" rank="0" text="" dxfId="27">
      <formula>LEN(TRIM(D13))=0</formula>
    </cfRule>
  </conditionalFormatting>
  <dataValidations count="3">
    <dataValidation allowBlank="true" errorStyle="stop" operator="between" showDropDown="false" showErrorMessage="true" showInputMessage="true" sqref="C7" type="list">
      <formula1>#ref!</formula1>
      <formula2>0</formula2>
    </dataValidation>
    <dataValidation allowBlank="true" errorStyle="stop" operator="between" prompt="O valor deverá ser superior ou igual a 0,35 e inferior ou igual a 3,5." promptTitle="Preenchimento incorreto" showDropDown="false" showErrorMessage="true" showInputMessage="true" sqref="E17" type="custom">
      <formula1>AND(E17&gt;0.34,E17&lt;3.6)</formula1>
      <formula2>0</formula2>
    </dataValidation>
    <dataValidation allowBlank="true" errorStyle="stop" operator="between" showDropDown="false" showErrorMessage="true" showInputMessage="true" sqref="G7 D22:F22 F34" type="list">
      <formula1>'c:\users\afvalente\desktop\[1d_0903_0001_01 cprojecto.xlsx]tabelas'!#ref!</formula1>
      <formula2>0</formula2>
    </dataValidation>
  </dataValidations>
  <hyperlinks>
    <hyperlink ref="F17" r:id="rId2" display="clicar para consultar"/>
  </hyperlinks>
  <printOptions headings="false" gridLines="false" gridLinesSet="true" horizontalCentered="true" verticalCentered="false"/>
  <pageMargins left="0.708333333333333" right="0.708333333333333" top="0.747916666666667" bottom="0.747916666666667" header="0.511811023622047" footer="0.315277777777778"/>
  <pageSetup paperSize="9" scale="61" fitToWidth="1" fitToHeight="1" pageOrder="downThenOver" orientation="portrait" blackAndWhite="false" draft="false" cellComments="none" horizontalDpi="300" verticalDpi="300" copies="1"/>
  <headerFooter differentFirst="false" differentOddEven="false">
    <oddHeader/>
    <oddFooter>&amp;L&amp;"Calibri Light,Normal"&amp;10&amp;D&amp;C&amp;"Calibri Light,Normal"&amp;10GABINETE DE PROGRAMAS DE APOIO À HABITAÇÃO&amp;R&amp;"Calibri Light,Normal"&amp;10&amp;P/&amp;N</oddFooter>
  </headerFooter>
  <rowBreaks count="1" manualBreakCount="1">
    <brk id="60" man="true" max="16383" min="0"/>
  </rowBreaks>
  <drawing r:id="rId3"/>
  <legacy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E699"/>
    <pageSetUpPr fitToPage="true"/>
  </sheetPr>
  <dimension ref="A1:M74"/>
  <sheetViews>
    <sheetView showFormulas="false" showGridLines="true" showRowColHeaders="true" showZeros="true" rightToLeft="false" tabSelected="false" showOutlineSymbols="true" defaultGridColor="true" view="pageBreakPreview" topLeftCell="A4" colorId="64" zoomScale="88" zoomScaleNormal="75" zoomScalePageLayoutView="88" workbookViewId="0">
      <selection pane="topLeft" activeCell="I15" activeCellId="0" sqref="I15"/>
    </sheetView>
  </sheetViews>
  <sheetFormatPr defaultColWidth="10.18359375" defaultRowHeight="15" zeroHeight="false" outlineLevelRow="0" outlineLevelCol="0"/>
  <cols>
    <col collapsed="false" customWidth="true" hidden="false" outlineLevel="0" max="1" min="1" style="161" width="53"/>
    <col collapsed="false" customWidth="true" hidden="false" outlineLevel="0" max="2" min="2" style="161" width="15.45"/>
    <col collapsed="false" customWidth="true" hidden="false" outlineLevel="0" max="3" min="3" style="161" width="2.18"/>
    <col collapsed="false" customWidth="true" hidden="false" outlineLevel="0" max="4" min="4" style="161" width="58.82"/>
    <col collapsed="false" customWidth="true" hidden="false" outlineLevel="0" max="5" min="5" style="161" width="15.82"/>
    <col collapsed="false" customWidth="true" hidden="true" outlineLevel="0" max="6" min="6" style="16" width="5.82"/>
    <col collapsed="false" customWidth="true" hidden="true" outlineLevel="0" max="7" min="7" style="16" width="4.82"/>
    <col collapsed="false" customWidth="true" hidden="false" outlineLevel="0" max="8" min="8" style="691" width="24.82"/>
    <col collapsed="false" customWidth="true" hidden="false" outlineLevel="0" max="9" min="9" style="16" width="13.82"/>
    <col collapsed="false" customWidth="false" hidden="false" outlineLevel="0" max="12" min="10" style="16" width="10.18"/>
    <col collapsed="false" customWidth="true" hidden="false" outlineLevel="0" max="13" min="13" style="16" width="20.54"/>
    <col collapsed="false" customWidth="false" hidden="false" outlineLevel="0" max="16384" min="14" style="161" width="10.18"/>
  </cols>
  <sheetData>
    <row r="1" customFormat="false" ht="15" hidden="false" customHeight="false" outlineLevel="0" collapsed="false">
      <c r="H1" s="692" t="s">
        <v>55</v>
      </c>
    </row>
    <row r="2" customFormat="false" ht="18" hidden="false" customHeight="true" outlineLevel="0" collapsed="false">
      <c r="A2" s="693" t="s">
        <v>626</v>
      </c>
      <c r="B2" s="693"/>
      <c r="C2" s="693"/>
      <c r="D2" s="693"/>
      <c r="E2" s="693"/>
      <c r="G2" s="16" t="s">
        <v>624</v>
      </c>
      <c r="H2" s="694" t="s">
        <v>627</v>
      </c>
    </row>
    <row r="3" customFormat="false" ht="21" hidden="false" customHeight="true" outlineLevel="0" collapsed="false">
      <c r="A3" s="695" t="s">
        <v>628</v>
      </c>
      <c r="B3" s="695"/>
      <c r="C3" s="695"/>
      <c r="D3" s="695"/>
      <c r="E3" s="695"/>
      <c r="H3" s="694" t="s">
        <v>629</v>
      </c>
    </row>
    <row r="4" customFormat="false" ht="18" hidden="false" customHeight="true" outlineLevel="0" collapsed="false">
      <c r="A4" s="696" t="s">
        <v>630</v>
      </c>
      <c r="B4" s="696"/>
      <c r="C4" s="696"/>
      <c r="D4" s="696"/>
      <c r="E4" s="696"/>
      <c r="G4" s="16" t="s">
        <v>625</v>
      </c>
      <c r="H4" s="694" t="s">
        <v>631</v>
      </c>
    </row>
    <row r="5" customFormat="false" ht="18" hidden="false" customHeight="false" outlineLevel="0" collapsed="false">
      <c r="B5" s="697"/>
      <c r="C5" s="697"/>
      <c r="D5" s="697"/>
      <c r="E5" s="697"/>
      <c r="H5" s="698" t="s">
        <v>632</v>
      </c>
    </row>
    <row r="6" customFormat="false" ht="15" hidden="false" customHeight="false" outlineLevel="0" collapsed="false">
      <c r="A6" s="699" t="s">
        <v>633</v>
      </c>
      <c r="B6" s="700" t="str">
        <f aca="false">Enquadramento!I11</f>
        <v>1D.0903.0001.01</v>
      </c>
      <c r="C6" s="700"/>
      <c r="D6" s="700"/>
      <c r="E6" s="700"/>
      <c r="H6" s="694" t="s">
        <v>634</v>
      </c>
    </row>
    <row r="7" customFormat="false" ht="18" hidden="false" customHeight="false" outlineLevel="0" collapsed="false">
      <c r="A7" s="701"/>
      <c r="B7" s="697"/>
      <c r="C7" s="697"/>
      <c r="D7" s="697"/>
      <c r="E7" s="697"/>
      <c r="H7" s="694" t="s">
        <v>635</v>
      </c>
    </row>
    <row r="8" customFormat="false" ht="15" hidden="false" customHeight="false" outlineLevel="0" collapsed="false">
      <c r="A8" s="699" t="s">
        <v>636</v>
      </c>
      <c r="B8" s="702" t="str">
        <f aca="false">Enquadramento!D7</f>
        <v>Celorico da Beira</v>
      </c>
      <c r="C8" s="702"/>
      <c r="D8" s="702"/>
      <c r="E8" s="702"/>
      <c r="H8" s="694" t="s">
        <v>637</v>
      </c>
    </row>
    <row r="9" customFormat="false" ht="15" hidden="false" customHeight="false" outlineLevel="0" collapsed="false">
      <c r="A9" s="703" t="s">
        <v>638</v>
      </c>
    </row>
    <row r="10" customFormat="false" ht="15" hidden="false" customHeight="false" outlineLevel="0" collapsed="false">
      <c r="A10" s="704" t="s">
        <v>639</v>
      </c>
      <c r="B10" s="704"/>
      <c r="D10" s="704" t="s">
        <v>640</v>
      </c>
      <c r="E10" s="704"/>
    </row>
    <row r="11" customFormat="false" ht="15" hidden="false" customHeight="false" outlineLevel="0" collapsed="false">
      <c r="A11" s="705" t="s">
        <v>641</v>
      </c>
      <c r="B11" s="706" t="n">
        <f aca="false">Aux!I2</f>
        <v>438.81</v>
      </c>
      <c r="D11" s="707" t="s">
        <v>642</v>
      </c>
      <c r="E11" s="708" t="n">
        <v>0.02</v>
      </c>
    </row>
    <row r="12" customFormat="false" ht="15" hidden="false" customHeight="false" outlineLevel="0" collapsed="false">
      <c r="A12" s="709" t="s">
        <v>643</v>
      </c>
      <c r="B12" s="710" t="str">
        <f aca="false">IF(A44&lt;&gt;9,"",IF(B16 = "Sim", "1,25", "1"))</f>
        <v/>
      </c>
      <c r="C12" s="711"/>
      <c r="D12" s="712" t="s">
        <v>644</v>
      </c>
      <c r="E12" s="713" t="n">
        <f aca="false">CP_HCC</f>
        <v>1070.19</v>
      </c>
      <c r="F12" s="714"/>
    </row>
    <row r="13" customFormat="false" ht="15" hidden="false" customHeight="false" outlineLevel="0" collapsed="false">
      <c r="A13" s="709" t="s">
        <v>645</v>
      </c>
      <c r="B13" s="715" t="str">
        <f aca="false">'Anexo IB'!H24</f>
        <v>Não</v>
      </c>
      <c r="D13" s="716" t="s">
        <v>646</v>
      </c>
      <c r="E13" s="717" t="n">
        <v>100000</v>
      </c>
    </row>
    <row r="14" customFormat="false" ht="31.5" hidden="false" customHeight="false" outlineLevel="0" collapsed="false">
      <c r="A14" s="709" t="s">
        <v>647</v>
      </c>
      <c r="B14" s="718" t="str">
        <f aca="false">IF('Anexo IB'!H4="","",'Anexo IB'!H4)</f>
        <v/>
      </c>
      <c r="D14" s="719" t="s">
        <v>648</v>
      </c>
      <c r="E14" s="720" t="n">
        <v>0</v>
      </c>
    </row>
    <row r="15" customFormat="false" ht="17.25" hidden="false" customHeight="false" outlineLevel="0" collapsed="false">
      <c r="A15" s="721" t="s">
        <v>649</v>
      </c>
      <c r="B15" s="722" t="e">
        <f aca="false">'anexo ib'!#ref!</f>
        <v>#VALUE!</v>
      </c>
      <c r="D15" s="721" t="s">
        <v>650</v>
      </c>
      <c r="E15" s="723" t="n">
        <v>24</v>
      </c>
    </row>
    <row r="16" customFormat="false" ht="15" hidden="false" customHeight="false" outlineLevel="0" collapsed="false">
      <c r="A16" s="721" t="s">
        <v>43</v>
      </c>
      <c r="B16" s="724" t="n">
        <f aca="false">'Anexo IB'!H21</f>
        <v>0</v>
      </c>
      <c r="D16" s="725" t="s">
        <v>651</v>
      </c>
      <c r="E16" s="726" t="n">
        <v>44256</v>
      </c>
    </row>
    <row r="17" customFormat="false" ht="15" hidden="false" customHeight="false" outlineLevel="0" collapsed="false">
      <c r="A17" s="721" t="s">
        <v>652</v>
      </c>
      <c r="B17" s="724" t="n">
        <f aca="false">'Anexo IB'!H20</f>
        <v>0</v>
      </c>
      <c r="D17" s="727" t="s">
        <v>653</v>
      </c>
      <c r="E17" s="728" t="n">
        <v>50</v>
      </c>
      <c r="F17" s="645" t="n">
        <f aca="false">ROUND(IF(E11&gt;0.045,(0.045*0.5),(0.5)*E11),7)</f>
        <v>0.01</v>
      </c>
      <c r="G17" s="729"/>
    </row>
    <row r="18" customFormat="false" ht="15" hidden="false" customHeight="false" outlineLevel="0" collapsed="false">
      <c r="A18" s="721" t="s">
        <v>654</v>
      </c>
      <c r="B18" s="724" t="n">
        <f aca="false">'Anexo IB'!H22</f>
        <v>0</v>
      </c>
      <c r="D18" s="707" t="s">
        <v>655</v>
      </c>
      <c r="E18" s="730" t="str">
        <f aca="false">IF(A41&lt;&gt;9,"",E12*E17)</f>
        <v/>
      </c>
      <c r="F18" s="645"/>
      <c r="G18" s="731"/>
      <c r="H18" s="732"/>
    </row>
    <row r="19" customFormat="false" ht="15" hidden="false" customHeight="false" outlineLevel="0" collapsed="false">
      <c r="A19" s="709" t="s">
        <v>656</v>
      </c>
      <c r="B19" s="733" t="n">
        <f aca="false">'Anexo IB'!H19</f>
        <v>0</v>
      </c>
      <c r="D19" s="707" t="s">
        <v>657</v>
      </c>
      <c r="E19" s="734" t="str">
        <f aca="false">IF(A41&lt;&gt;9,"",MIN(INT(30-E15/12),INT((DATE(YEAR(EDATE(B14,80*12)),12,31)-EDATE(E16,E15))/365.25)))</f>
        <v/>
      </c>
      <c r="F19" s="735"/>
      <c r="G19" s="736"/>
      <c r="H19" s="737"/>
    </row>
    <row r="20" customFormat="false" ht="15" hidden="false" customHeight="false" outlineLevel="0" collapsed="false">
      <c r="A20" s="709" t="s">
        <v>658</v>
      </c>
      <c r="B20" s="738" t="n">
        <f aca="false">'Anexo IB'!H25</f>
        <v>1</v>
      </c>
      <c r="D20" s="739" t="s">
        <v>659</v>
      </c>
      <c r="E20" s="740"/>
      <c r="F20" s="736"/>
      <c r="G20" s="735"/>
      <c r="H20" s="737"/>
    </row>
    <row r="21" customFormat="false" ht="15" hidden="false" customHeight="false" outlineLevel="0" collapsed="false">
      <c r="A21" s="709" t="s">
        <v>660</v>
      </c>
      <c r="B21" s="741" t="e">
        <f aca="false">'anexo ib'!#ref!</f>
        <v>#VALUE!</v>
      </c>
      <c r="D21" s="742" t="str">
        <f aca="false">IF(E20="","",IF(A41&lt;&gt;9,"",IF(B27&lt;=0,"SOLUÇÃO HABITACIONAL TOTALMENTE COMPARTICIPADA",IF(E20&lt;=F19,"PRESTAÇÃO MENSAL INFERIOR AO VALOR DOS JUROS COBRADOS",IF(E33=0,"",IF(E33&gt;E19," PRESTAÇÃO PROPOSTA NÃO ADMISSÍVEL",""))))))</f>
        <v/>
      </c>
      <c r="E21" s="742"/>
      <c r="F21" s="736"/>
      <c r="G21" s="735"/>
      <c r="H21" s="737"/>
    </row>
    <row r="22" customFormat="false" ht="15" hidden="false" customHeight="false" outlineLevel="0" collapsed="false">
      <c r="A22" s="709" t="s">
        <v>661</v>
      </c>
      <c r="B22" s="743" t="str">
        <f aca="false">IF(A41&lt;&gt;9,"",IF(B21-B11&lt;0,0,B21-B11))</f>
        <v/>
      </c>
      <c r="D22" s="742"/>
      <c r="E22" s="742"/>
      <c r="F22" s="735"/>
      <c r="G22" s="736"/>
      <c r="H22" s="737"/>
    </row>
    <row r="23" customFormat="false" ht="15" hidden="false" customHeight="false" outlineLevel="0" collapsed="false">
      <c r="A23" s="744" t="s">
        <v>662</v>
      </c>
      <c r="B23" s="745" t="str">
        <f aca="false">IF(A41&lt;&gt;9,"",IF(B22=0,0,MIN(B22,0.25*B21)))</f>
        <v/>
      </c>
      <c r="D23" s="742"/>
      <c r="E23" s="742"/>
      <c r="F23" s="735"/>
      <c r="G23" s="735"/>
      <c r="H23" s="737"/>
    </row>
    <row r="24" customFormat="false" ht="15" hidden="false" customHeight="false" outlineLevel="0" collapsed="false">
      <c r="A24" s="746"/>
      <c r="B24" s="747"/>
      <c r="F24" s="735"/>
      <c r="G24" s="735"/>
      <c r="H24" s="737"/>
    </row>
    <row r="25" customFormat="false" ht="15" hidden="false" customHeight="false" outlineLevel="0" collapsed="false">
      <c r="A25" s="748" t="s">
        <v>663</v>
      </c>
      <c r="B25" s="748"/>
      <c r="D25" s="749" t="str">
        <f aca="false">IF(F23=TRUE(),"","Estrutura do financiamento de acordo com valor da prestação mensal proposta")</f>
        <v>Estrutura do financiamento de acordo com valor da prestação mensal proposta</v>
      </c>
      <c r="E25" s="749"/>
      <c r="F25" s="735"/>
      <c r="G25" s="735"/>
      <c r="H25" s="737"/>
      <c r="I25" s="731"/>
    </row>
    <row r="26" customFormat="false" ht="15" hidden="false" customHeight="false" outlineLevel="0" collapsed="false">
      <c r="A26" s="750"/>
      <c r="C26" s="751"/>
      <c r="D26" s="15"/>
      <c r="E26" s="15"/>
      <c r="F26" s="735"/>
      <c r="G26" s="735"/>
      <c r="H26" s="737"/>
    </row>
    <row r="27" customFormat="false" ht="15" hidden="false" customHeight="false" outlineLevel="0" collapsed="false">
      <c r="A27" s="752" t="s">
        <v>96</v>
      </c>
      <c r="B27" s="753" t="str">
        <f aca="false">IF(IF(A41&lt;&gt;9,"",IF(B22=0,0,IF(E14&gt;0,MIN(B21*0.25*180-MIN(E14,0.1*E13),PV((1+E11)^(1/12)-1,E19*12,-B23)-MIN(E14,0.1*E13),MIN(E13,E18)-MIN(E14,0.1*E13)),MIN(B21*0.25*180,PV((1+E11)^(1/12)-1,E19*12,-B23),MIN(E13,E18)-MIN(E14,0.1*E13)))))&lt;0,0,IF(A41&lt;&gt;9,"",IF(B22=0,0,IF(E14&gt;0,MIN(B21*0.25*180-MIN(E14,0.1*E13),PV((1+E11)^(1/12)-1,E19*12,-B23)-MIN(E14,0.1*E13),MIN(E13,E18)-MIN(E14,0.1*E13)),MIN(B21*0.25*180,PV((1+E11)^(1/12)-1,E19*12,-B23),MIN(E13,E18)-MIN(E14,0.1*E13))))))</f>
        <v/>
      </c>
      <c r="C27" s="751"/>
      <c r="D27" s="752" t="s">
        <v>96</v>
      </c>
      <c r="E27" s="753" t="str">
        <f aca="false">+B27</f>
        <v/>
      </c>
      <c r="F27" s="735"/>
      <c r="G27" s="735"/>
      <c r="H27" s="737"/>
    </row>
    <row r="28" customFormat="false" ht="15" hidden="false" customHeight="false" outlineLevel="0" collapsed="false">
      <c r="A28" s="752" t="s">
        <v>97</v>
      </c>
      <c r="B28" s="753" t="str">
        <f aca="false">IF(A41&lt;&gt;9,"",IF(B22=0,B30,MAX(MIN(E18,E13)+MIN(E14,E13*0.1)-B21*0.25*180,B30-B27)))</f>
        <v/>
      </c>
      <c r="C28" s="751"/>
      <c r="D28" s="752" t="s">
        <v>97</v>
      </c>
      <c r="E28" s="753" t="str">
        <f aca="false">+B28</f>
        <v/>
      </c>
      <c r="F28" s="735"/>
      <c r="G28" s="735"/>
      <c r="H28" s="737"/>
    </row>
    <row r="29" customFormat="false" ht="15" hidden="false" customHeight="false" outlineLevel="0" collapsed="false">
      <c r="A29" s="752" t="s">
        <v>98</v>
      </c>
      <c r="B29" s="753" t="str">
        <f aca="false">IF(A41&lt;&gt;9,"",B27+B28)</f>
        <v/>
      </c>
      <c r="C29" s="751"/>
      <c r="D29" s="752" t="s">
        <v>98</v>
      </c>
      <c r="E29" s="753" t="str">
        <f aca="false">+B29</f>
        <v/>
      </c>
      <c r="F29" s="735"/>
      <c r="G29" s="735"/>
      <c r="H29" s="737"/>
    </row>
    <row r="30" customFormat="false" ht="15" hidden="false" customHeight="false" outlineLevel="0" collapsed="false">
      <c r="A30" s="752" t="s">
        <v>99</v>
      </c>
      <c r="B30" s="753" t="str">
        <f aca="false">IF(A41=9,MIN(E18,E13),"")</f>
        <v/>
      </c>
      <c r="C30" s="751"/>
      <c r="D30" s="752" t="s">
        <v>99</v>
      </c>
      <c r="E30" s="753" t="str">
        <f aca="false">+B30</f>
        <v/>
      </c>
      <c r="F30" s="735"/>
      <c r="G30" s="735"/>
      <c r="H30" s="737"/>
    </row>
    <row r="31" customFormat="false" ht="15" hidden="false" customHeight="false" outlineLevel="0" collapsed="false">
      <c r="A31" s="752" t="s">
        <v>664</v>
      </c>
      <c r="B31" s="753" t="str">
        <f aca="false">IF(A41&lt;&gt;9,"",B30-B29)</f>
        <v/>
      </c>
      <c r="C31" s="751"/>
      <c r="D31" s="752" t="s">
        <v>664</v>
      </c>
      <c r="E31" s="753" t="str">
        <f aca="false">+B31</f>
        <v/>
      </c>
      <c r="F31" s="735"/>
      <c r="G31" s="735"/>
      <c r="H31" s="737"/>
    </row>
    <row r="32" customFormat="false" ht="15" hidden="false" customHeight="false" outlineLevel="0" collapsed="false">
      <c r="A32" s="754" t="s">
        <v>665</v>
      </c>
      <c r="B32" s="755" t="str">
        <f aca="false">IFERROR(IF(OR(A41&lt;&gt;9,B27=0),"",+B33+E15/12),0)</f>
        <v/>
      </c>
      <c r="C32" s="751"/>
      <c r="D32" s="754" t="s">
        <v>665</v>
      </c>
      <c r="E32" s="755" t="str">
        <f aca="false">IF(E20="","",IF(E20&lt;=F19,"",IF(E20&lt;=0,"",IFERROR(IF(OR(A41&lt;&gt;9,E27=0),"",+E33+E15/12),0))))</f>
        <v/>
      </c>
      <c r="F32" s="735"/>
      <c r="G32" s="735"/>
      <c r="H32" s="737"/>
    </row>
    <row r="33" customFormat="false" ht="15" hidden="false" customHeight="false" outlineLevel="0" collapsed="false">
      <c r="A33" s="754" t="s">
        <v>666</v>
      </c>
      <c r="B33" s="755" t="str">
        <f aca="false">IF(OR(A41&lt;&gt;9,B27=0),"",MIN(E19,ROUNDUP(NPER((1+E11/2)^(1/12)-1,B23,-B27)/12,0)))</f>
        <v/>
      </c>
      <c r="C33" s="751"/>
      <c r="D33" s="754" t="s">
        <v>666</v>
      </c>
      <c r="E33" s="755" t="str">
        <f aca="false">IF(E20="","",IF(E20&lt;=E19,"",IF(OR(E20=0,E27=0),"",ROUNDUP(NPER((1+E11/2)^(1/12)-1,E20,-E27)/12,0))))</f>
        <v/>
      </c>
      <c r="F33" s="735"/>
      <c r="G33" s="735"/>
      <c r="H33" s="737"/>
    </row>
    <row r="34" customFormat="false" ht="15" hidden="false" customHeight="false" outlineLevel="0" collapsed="false">
      <c r="A34" s="754" t="str">
        <f aca="false">IF(OR(B27=0,A41&lt;&gt;8),"",+CONCATENATE("Valor da Prestação Mensal de reembolso do empréstimo (da 1ª à ",TEXT(MIN(B33*12,120),"###"),"ª)"))</f>
        <v/>
      </c>
      <c r="B34" s="756" t="str">
        <f aca="false">IF(A41&lt;&gt;9,"",IF(B33="","",IF(OR(A41&lt;&gt;8,B27=0),0,PMT((1+E11/2)^(0.0833333333333333)-1,B33*12,-B27))))</f>
        <v/>
      </c>
      <c r="C34" s="751"/>
      <c r="D34" s="754" t="str">
        <f aca="false">IF(E33="","",IF(OR(E27=0,A41&lt;&gt;8),"",+CONCATENATE("Valor da Prestação Mensal de reembolso do empréstimo (da 1ª à ",TEXT(MIN(E33*12,120),"###"),"ª)")))</f>
        <v/>
      </c>
      <c r="E34" s="756" t="str">
        <f aca="false">IF(A41&lt;&gt;9,"",IF(E33="","",IF(OR(A41&lt;&gt;8,E27=0),0,PMT((1+E11/2)^(0.0833333333333333)-1,E33*12,-E27))))</f>
        <v/>
      </c>
      <c r="F34" s="735"/>
      <c r="G34" s="735"/>
      <c r="H34" s="737"/>
    </row>
    <row r="35" customFormat="false" ht="15" hidden="false" customHeight="false" outlineLevel="0" collapsed="false">
      <c r="A35" s="754" t="str">
        <f aca="false">IF(OR(B27=0,A41&lt;&gt;8,B33&lt;=10),"",IF(OR(MIN(B33*12,120-E15)&lt;120-E15,B27=0),"",(+CONCATENATE("Valor da Prestação Mensal de reembolso do empréstimo ","(da ",TEXT(121,"###"),"ª à ",TEXT(B33*12,"###"),"ª)"))))</f>
        <v/>
      </c>
      <c r="B35" s="756" t="str">
        <f aca="false">IF(A41&lt;&gt;9,"",IF(A35="","",IF(OR(A41&lt;&gt;8,B27=0),0,VLOOKUP(121,'[7]Plano Tx de Esforço'!A6:J365,10,FALSE()))))</f>
        <v/>
      </c>
      <c r="C35" s="751"/>
      <c r="D35" s="754" t="str">
        <f aca="false">IF(E33="","",IF(OR(B27=0,A41&lt;&gt;8,B33&lt;=10),"",IF(OR(MIN(B33*12,120-E15)&lt;120-E15,B27=0),"",(+CONCATENATE("Valor da Prestação Mensal de reembolso do empréstimo ","(da ",TEXT(121,"###"),"ª à ",TEXT(E33*12,"###"),"ª)")))))</f>
        <v/>
      </c>
      <c r="E35" s="756" t="str">
        <f aca="false">IF(A41&lt;&gt;9,"",IF(D35="","",IF(OR(A41&lt;&gt;8,E27=0),0,VLOOKUP(121,'[7]Plano Prestação Mensal Proposta'!A6:J365,10,FALSE()))))</f>
        <v/>
      </c>
      <c r="F35" s="735"/>
      <c r="G35" s="735"/>
      <c r="H35" s="737"/>
    </row>
    <row r="36" s="764" customFormat="true" ht="15" hidden="false" customHeight="false" outlineLevel="0" collapsed="false">
      <c r="A36" s="757"/>
      <c r="B36" s="758"/>
      <c r="C36" s="751"/>
      <c r="D36" s="759" t="str">
        <f aca="false">IF(OR(E27=0,D43&lt;&gt;8),"",+CONCATENATE("Valor da Prestação Mensal de reembolso do empréstimo (da 1ª à ",TEXT(MIN(E33*12,120),"###"),"ª)"))</f>
        <v/>
      </c>
      <c r="E36" s="760" t="str">
        <f aca="false">IF(D43&lt;&gt;9,"",IF(E33="","",IF(OR(D43&lt;&gt;8,E27=0),0,PMT((1+H17/2)^(0.0833333333333333)-1,E33*12,-E27))))</f>
        <v/>
      </c>
      <c r="F36" s="761"/>
      <c r="G36" s="761"/>
      <c r="H36" s="762"/>
      <c r="I36" s="763"/>
      <c r="J36" s="763"/>
      <c r="K36" s="763"/>
      <c r="L36" s="763"/>
      <c r="M36" s="763"/>
    </row>
    <row r="37" s="764" customFormat="true" ht="19.5" hidden="false" customHeight="true" outlineLevel="0" collapsed="false">
      <c r="A37" s="234" t="s">
        <v>667</v>
      </c>
      <c r="B37" s="234"/>
      <c r="C37" s="751"/>
      <c r="D37" s="161"/>
      <c r="E37" s="161"/>
      <c r="F37" s="761"/>
      <c r="G37" s="761"/>
      <c r="H37" s="762"/>
      <c r="I37" s="763"/>
      <c r="J37" s="763"/>
      <c r="K37" s="763"/>
      <c r="L37" s="763"/>
      <c r="M37" s="763"/>
    </row>
    <row r="38" customFormat="false" ht="19.5" hidden="false" customHeight="true" outlineLevel="0" collapsed="false">
      <c r="A38" s="234" t="s">
        <v>668</v>
      </c>
      <c r="B38" s="234"/>
      <c r="C38" s="234"/>
      <c r="D38" s="234"/>
      <c r="E38" s="765"/>
      <c r="F38" s="735"/>
      <c r="G38" s="735"/>
      <c r="H38" s="737"/>
    </row>
    <row r="39" customFormat="false" ht="19.5" hidden="false" customHeight="true" outlineLevel="0" collapsed="false">
      <c r="A39" s="766" t="s">
        <v>669</v>
      </c>
      <c r="B39" s="766"/>
      <c r="C39" s="766"/>
      <c r="D39" s="766"/>
      <c r="E39" s="765"/>
      <c r="F39" s="735"/>
      <c r="G39" s="735"/>
      <c r="H39" s="737"/>
    </row>
    <row r="40" customFormat="false" ht="53.25" hidden="false" customHeight="true" outlineLevel="0" collapsed="false">
      <c r="A40" s="767" t="s">
        <v>670</v>
      </c>
      <c r="B40" s="767"/>
      <c r="C40" s="767"/>
      <c r="D40" s="767"/>
      <c r="E40" s="767"/>
      <c r="F40" s="735"/>
      <c r="G40" s="735"/>
      <c r="H40" s="737"/>
    </row>
    <row r="41" s="16" customFormat="true" ht="15" hidden="false" customHeight="false" outlineLevel="0" collapsed="false">
      <c r="A41" s="645" t="n">
        <f aca="false">COUNT(B16,B17,B18,B15,B14,E13,E17,E15,E16)</f>
        <v>7</v>
      </c>
      <c r="B41" s="768"/>
      <c r="C41" s="735"/>
      <c r="E41" s="735"/>
      <c r="F41" s="735"/>
      <c r="G41" s="735"/>
      <c r="H41" s="737"/>
    </row>
    <row r="42" s="16" customFormat="true" ht="15" hidden="false" customHeight="false" outlineLevel="0" collapsed="false">
      <c r="B42" s="735"/>
      <c r="C42" s="735"/>
      <c r="E42" s="735"/>
      <c r="F42" s="735"/>
      <c r="G42" s="735"/>
      <c r="H42" s="737"/>
    </row>
    <row r="43" s="16" customFormat="true" ht="15" hidden="false" customHeight="false" outlineLevel="0" collapsed="false">
      <c r="A43" s="769"/>
      <c r="B43" s="735"/>
      <c r="C43" s="735"/>
      <c r="D43" s="770"/>
      <c r="E43" s="735"/>
      <c r="F43" s="735"/>
      <c r="G43" s="735"/>
      <c r="H43" s="737"/>
    </row>
    <row r="44" s="16" customFormat="true" ht="15" hidden="false" customHeight="false" outlineLevel="0" collapsed="false">
      <c r="A44" s="735"/>
      <c r="C44" s="735"/>
      <c r="E44" s="735"/>
      <c r="F44" s="735"/>
      <c r="G44" s="735"/>
      <c r="H44" s="737"/>
    </row>
    <row r="45" s="16" customFormat="true" ht="15" hidden="false" customHeight="false" outlineLevel="0" collapsed="false">
      <c r="C45" s="735"/>
      <c r="D45" s="735"/>
      <c r="E45" s="735"/>
      <c r="F45" s="735"/>
      <c r="G45" s="735"/>
      <c r="H45" s="737"/>
    </row>
    <row r="46" s="16" customFormat="true" ht="15" hidden="false" customHeight="false" outlineLevel="0" collapsed="false">
      <c r="A46" s="735"/>
      <c r="B46" s="735"/>
      <c r="C46" s="735"/>
      <c r="D46" s="735"/>
      <c r="E46" s="735"/>
      <c r="F46" s="735"/>
      <c r="G46" s="735"/>
      <c r="H46" s="737"/>
    </row>
    <row r="47" s="16" customFormat="true" ht="15" hidden="false" customHeight="false" outlineLevel="0" collapsed="false">
      <c r="A47" s="735"/>
      <c r="B47" s="735"/>
      <c r="C47" s="735"/>
      <c r="D47" s="735"/>
      <c r="E47" s="735"/>
      <c r="F47" s="735"/>
      <c r="G47" s="735"/>
      <c r="H47" s="737"/>
    </row>
    <row r="48" s="16" customFormat="true" ht="15" hidden="false" customHeight="false" outlineLevel="0" collapsed="false">
      <c r="A48" s="735"/>
      <c r="B48" s="735"/>
      <c r="C48" s="735"/>
      <c r="D48" s="735"/>
      <c r="E48" s="735"/>
      <c r="F48" s="735"/>
      <c r="G48" s="735"/>
      <c r="H48" s="737"/>
    </row>
    <row r="49" s="16" customFormat="true" ht="15" hidden="false" customHeight="false" outlineLevel="0" collapsed="false">
      <c r="A49" s="735"/>
      <c r="B49" s="735"/>
      <c r="C49" s="735"/>
      <c r="D49" s="735"/>
      <c r="E49" s="735"/>
      <c r="F49" s="735"/>
      <c r="G49" s="735"/>
      <c r="H49" s="737"/>
    </row>
    <row r="50" s="16" customFormat="true" ht="15" hidden="false" customHeight="false" outlineLevel="0" collapsed="false">
      <c r="A50" s="735"/>
      <c r="B50" s="735"/>
      <c r="C50" s="735"/>
      <c r="D50" s="735"/>
      <c r="E50" s="735"/>
      <c r="F50" s="735"/>
      <c r="G50" s="735"/>
      <c r="H50" s="737"/>
    </row>
    <row r="51" s="16" customFormat="true" ht="15" hidden="false" customHeight="false" outlineLevel="0" collapsed="false">
      <c r="A51" s="735"/>
      <c r="B51" s="735"/>
      <c r="C51" s="735"/>
      <c r="D51" s="735"/>
      <c r="E51" s="735"/>
      <c r="F51" s="735"/>
      <c r="G51" s="735"/>
      <c r="H51" s="737"/>
    </row>
    <row r="52" s="16" customFormat="true" ht="15" hidden="false" customHeight="false" outlineLevel="0" collapsed="false">
      <c r="A52" s="735"/>
      <c r="B52" s="735"/>
      <c r="C52" s="735"/>
      <c r="D52" s="735"/>
      <c r="E52" s="735"/>
      <c r="F52" s="735"/>
      <c r="G52" s="735"/>
      <c r="H52" s="737"/>
    </row>
    <row r="53" s="16" customFormat="true" ht="15" hidden="false" customHeight="false" outlineLevel="0" collapsed="false">
      <c r="A53" s="735"/>
      <c r="B53" s="735"/>
      <c r="C53" s="735"/>
      <c r="D53" s="735"/>
      <c r="E53" s="735"/>
      <c r="F53" s="735"/>
      <c r="G53" s="735"/>
      <c r="H53" s="737"/>
    </row>
    <row r="54" s="16" customFormat="true" ht="15" hidden="false" customHeight="false" outlineLevel="0" collapsed="false">
      <c r="A54" s="735"/>
      <c r="B54" s="735"/>
      <c r="C54" s="735"/>
      <c r="D54" s="735"/>
      <c r="E54" s="735"/>
      <c r="F54" s="735"/>
      <c r="G54" s="735"/>
      <c r="H54" s="737"/>
    </row>
    <row r="55" s="16" customFormat="true" ht="15" hidden="false" customHeight="false" outlineLevel="0" collapsed="false">
      <c r="A55" s="735"/>
      <c r="B55" s="735"/>
      <c r="C55" s="735"/>
      <c r="D55" s="735"/>
      <c r="E55" s="735"/>
      <c r="F55" s="735"/>
      <c r="G55" s="735"/>
      <c r="H55" s="737"/>
    </row>
    <row r="56" s="16" customFormat="true" ht="15" hidden="false" customHeight="false" outlineLevel="0" collapsed="false">
      <c r="A56" s="735"/>
      <c r="B56" s="735"/>
      <c r="C56" s="735"/>
      <c r="D56" s="735"/>
      <c r="E56" s="735"/>
      <c r="F56" s="735"/>
      <c r="G56" s="735"/>
      <c r="H56" s="737"/>
    </row>
    <row r="57" s="16" customFormat="true" ht="15" hidden="false" customHeight="false" outlineLevel="0" collapsed="false">
      <c r="A57" s="735"/>
      <c r="B57" s="735"/>
      <c r="C57" s="735"/>
      <c r="D57" s="735"/>
      <c r="E57" s="735"/>
      <c r="F57" s="735"/>
      <c r="G57" s="735"/>
      <c r="H57" s="737"/>
    </row>
    <row r="58" s="16" customFormat="true" ht="15" hidden="false" customHeight="false" outlineLevel="0" collapsed="false">
      <c r="A58" s="735"/>
      <c r="B58" s="735"/>
      <c r="C58" s="735"/>
      <c r="D58" s="735"/>
      <c r="E58" s="735"/>
      <c r="F58" s="735"/>
      <c r="G58" s="735"/>
      <c r="H58" s="737"/>
    </row>
    <row r="59" s="16" customFormat="true" ht="15" hidden="false" customHeight="false" outlineLevel="0" collapsed="false">
      <c r="A59" s="735"/>
      <c r="B59" s="735"/>
      <c r="C59" s="735"/>
      <c r="D59" s="735"/>
      <c r="E59" s="735"/>
      <c r="F59" s="735"/>
      <c r="G59" s="735"/>
      <c r="H59" s="737"/>
    </row>
    <row r="60" s="16" customFormat="true" ht="15" hidden="false" customHeight="false" outlineLevel="0" collapsed="false">
      <c r="A60" s="735"/>
      <c r="B60" s="735"/>
      <c r="C60" s="735"/>
      <c r="D60" s="735"/>
      <c r="E60" s="735"/>
      <c r="F60" s="735"/>
      <c r="G60" s="735"/>
      <c r="H60" s="737"/>
    </row>
    <row r="61" s="16" customFormat="true" ht="15" hidden="false" customHeight="false" outlineLevel="0" collapsed="false">
      <c r="A61" s="735"/>
      <c r="B61" s="735"/>
      <c r="C61" s="735"/>
      <c r="D61" s="735"/>
      <c r="E61" s="735"/>
      <c r="F61" s="735"/>
      <c r="G61" s="735"/>
      <c r="H61" s="737"/>
    </row>
    <row r="62" s="16" customFormat="true" ht="15" hidden="false" customHeight="false" outlineLevel="0" collapsed="false">
      <c r="A62" s="735"/>
      <c r="B62" s="735"/>
      <c r="C62" s="735"/>
      <c r="D62" s="735"/>
      <c r="E62" s="735"/>
      <c r="F62" s="735"/>
      <c r="G62" s="735"/>
      <c r="H62" s="737"/>
    </row>
    <row r="63" s="16" customFormat="true" ht="15" hidden="false" customHeight="false" outlineLevel="0" collapsed="false">
      <c r="A63" s="735"/>
      <c r="B63" s="735"/>
      <c r="C63" s="735"/>
      <c r="D63" s="735"/>
      <c r="E63" s="735"/>
      <c r="F63" s="735"/>
      <c r="G63" s="735"/>
      <c r="H63" s="737"/>
    </row>
    <row r="64" s="16" customFormat="true" ht="15" hidden="false" customHeight="false" outlineLevel="0" collapsed="false">
      <c r="A64" s="735"/>
      <c r="B64" s="735"/>
      <c r="C64" s="735"/>
      <c r="D64" s="735"/>
      <c r="E64" s="735"/>
      <c r="F64" s="735"/>
      <c r="G64" s="735"/>
      <c r="H64" s="737"/>
    </row>
    <row r="65" s="16" customFormat="true" ht="15" hidden="false" customHeight="false" outlineLevel="0" collapsed="false">
      <c r="A65" s="735"/>
      <c r="B65" s="735"/>
      <c r="C65" s="735"/>
      <c r="D65" s="735"/>
      <c r="E65" s="735"/>
      <c r="H65" s="691"/>
    </row>
    <row r="66" s="16" customFormat="true" ht="15" hidden="false" customHeight="false" outlineLevel="0" collapsed="false">
      <c r="A66" s="735"/>
      <c r="B66" s="735"/>
      <c r="D66" s="735"/>
      <c r="E66" s="735"/>
      <c r="H66" s="691"/>
    </row>
    <row r="67" customFormat="false" ht="15" hidden="false" customHeight="false" outlineLevel="0" collapsed="false">
      <c r="A67" s="751"/>
      <c r="B67" s="751"/>
      <c r="D67" s="751"/>
      <c r="E67" s="751"/>
    </row>
    <row r="68" customFormat="false" ht="15" hidden="false" customHeight="false" outlineLevel="0" collapsed="false">
      <c r="A68" s="751"/>
      <c r="B68" s="751"/>
      <c r="D68" s="751"/>
      <c r="E68" s="751"/>
    </row>
    <row r="69" customFormat="false" ht="15" hidden="false" customHeight="false" outlineLevel="0" collapsed="false">
      <c r="A69" s="751"/>
      <c r="B69" s="751"/>
      <c r="D69" s="751"/>
      <c r="E69" s="751"/>
    </row>
    <row r="70" customFormat="false" ht="15" hidden="false" customHeight="false" outlineLevel="0" collapsed="false">
      <c r="A70" s="751"/>
      <c r="B70" s="751"/>
      <c r="D70" s="751"/>
      <c r="E70" s="751"/>
    </row>
    <row r="71" customFormat="false" ht="15" hidden="false" customHeight="false" outlineLevel="0" collapsed="false">
      <c r="A71" s="751"/>
      <c r="B71" s="751"/>
    </row>
    <row r="72" customFormat="false" ht="15" hidden="false" customHeight="false" outlineLevel="0" collapsed="false">
      <c r="A72" s="751"/>
      <c r="B72" s="751"/>
    </row>
    <row r="73" customFormat="false" ht="15" hidden="false" customHeight="false" outlineLevel="0" collapsed="false">
      <c r="A73" s="751"/>
      <c r="B73" s="751"/>
    </row>
    <row r="74" customFormat="false" ht="15" hidden="false" customHeight="false" outlineLevel="0" collapsed="false">
      <c r="A74" s="751"/>
      <c r="B74" s="751"/>
    </row>
  </sheetData>
  <mergeCells count="14">
    <mergeCell ref="A2:E2"/>
    <mergeCell ref="A3:E3"/>
    <mergeCell ref="A4:E4"/>
    <mergeCell ref="B6:E6"/>
    <mergeCell ref="B8:E8"/>
    <mergeCell ref="A10:B10"/>
    <mergeCell ref="D10:E10"/>
    <mergeCell ref="D21:E23"/>
    <mergeCell ref="A25:B25"/>
    <mergeCell ref="D25:E25"/>
    <mergeCell ref="A37:B37"/>
    <mergeCell ref="A38:D38"/>
    <mergeCell ref="A39:D39"/>
    <mergeCell ref="A40:E40"/>
  </mergeCells>
  <conditionalFormatting sqref="D25:E35">
    <cfRule type="expression" priority="2" aboveAverage="0" equalAverage="0" bottom="0" percent="0" rank="0" text="" dxfId="87">
      <formula>$E$20=""</formula>
    </cfRule>
  </conditionalFormatting>
  <dataValidations count="4">
    <dataValidation allowBlank="true" error="Apenas são aceites valores maiores que zero." errorStyle="stop" operator="greaterThan" showDropDown="false" showErrorMessage="true" showInputMessage="true" sqref="E13" type="decimal">
      <formula1>0</formula1>
      <formula2>0</formula2>
    </dataValidation>
    <dataValidation allowBlank="true" error="A prestação não pode ser superior à Taxa de Esforço Máxima. Por favor insira um novo  valor de prestação." errorStyle="stop" errorTitle="Atenção" operator="lessThanOrEqual" showDropDown="false" showErrorMessage="true" showInputMessage="true" sqref="E20" type="decimal">
      <formula1>B23</formula1>
      <formula2>0</formula2>
    </dataValidation>
    <dataValidation allowBlank="true" error="De acordo com o n.º 3 do art.º 19.º do DL 37/2018, corresponde até ao máximo de 10 % do valor total da empreitada&#10;de construção ou de reabilitação" errorStyle="stop" operator="between" showDropDown="false" showErrorMessage="true" showInputMessage="true" sqref="E14" type="decimal">
      <formula1>0</formula1>
      <formula2>E13*0.1</formula2>
    </dataValidation>
    <dataValidation allowBlank="true" error="Valores admitidos:&#10;0, quando não se prevê fase de utilização, ou&#10;valores superiores a 3 meses." errorStyle="stop" errorTitle="Erro" operator="between" showDropDown="false" showErrorMessage="true" showInputMessage="true" sqref="E15" type="list">
      <formula1>Lista!A2:A60</formula1>
      <formula2>0</formula2>
    </dataValidation>
  </dataValidations>
  <printOptions headings="false" gridLines="false" gridLinesSet="true" horizontalCentered="false" verticalCentered="false"/>
  <pageMargins left="0.236111111111111" right="0.236111111111111" top="0.747916666666667" bottom="0.747916666666667" header="0.511811023622047" footer="0.315277777777778"/>
  <pageSetup paperSize="9" scale="100" fitToWidth="1" fitToHeight="0" pageOrder="downThenOver" orientation="landscape" blackAndWhite="false" draft="false" cellComments="none" horizontalDpi="300" verticalDpi="300" copies="1"/>
  <headerFooter differentFirst="false" differentOddEven="false">
    <oddHeader/>
    <oddFooter>&amp;L&amp;"Calibri Light,Normal"&amp;10&amp;D&amp;C&amp;"Calibri Light,Normal"&amp;10GABINETE DE PROGRAMAS DE APOIO À HABITAÇÃO&amp;R&amp;"Calibri Light,Normal"&amp;10&amp;P/&amp;N</oddFoot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3" operator="containsText" id="{CFE96165-7568-4E6E-AFFA-C5B3AD69B716}">
            <xm:f>NOT(ISERROR(SEARCH($D$21,D21)))</xm:f>
            <xm:f>$D$21</xm:f>
            <x14:dxf>
              <font>
                <b val="1"/>
                <i val="0"/>
                <color rgb="FFC00000"/>
              </font>
              <fill>
                <patternFill>
                  <bgColor theme="5" tint="0.5999"/>
                </patternFill>
              </fill>
            </x14:dxf>
          </x14:cfRule>
          <x14:cfRule type="containsText" priority="4" operator="containsText" id="{C04BF0E0-D853-4A73-A8BA-42708A88298C}">
            <xm:f>NOT(ISERROR(SEARCH($D$21,D21)))</xm:f>
            <xm:f>$D$21</xm:f>
            <x14:dxf>
              <font>
                <color rgb="FF9C0006"/>
              </font>
            </x14:dxf>
          </x14:cfRule>
          <x14:cfRule type="containsText" priority="5" operator="containsText" id="{22BF276B-3C1A-47E7-BA6A-8EF1FD6F96F7}">
            <xm:f>NOT(ISERROR(SEARCH($D$21,D21)))</xm:f>
            <xm:f>$D$21</xm:f>
            <x14:dxf>
              <font>
                <color rgb="FF006100"/>
              </font>
              <fill>
                <patternFill>
                  <bgColor rgb="FFC6EFCE"/>
                </patternFill>
              </fill>
            </x14:dxf>
          </x14:cfRule>
          <xm:sqref>D21:E23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H33"/>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P16" activeCellId="0" sqref="P16"/>
    </sheetView>
  </sheetViews>
  <sheetFormatPr defaultColWidth="8.82421875" defaultRowHeight="14.25" zeroHeight="false" outlineLevelRow="0" outlineLevelCol="0"/>
  <cols>
    <col collapsed="false" customWidth="true" hidden="false" outlineLevel="0" max="1" min="1" style="771" width="3.82"/>
    <col collapsed="false" customWidth="true" hidden="false" outlineLevel="0" max="2" min="2" style="771" width="47.82"/>
    <col collapsed="false" customWidth="true" hidden="false" outlineLevel="0" max="3" min="3" style="772" width="14.82"/>
    <col collapsed="false" customWidth="true" hidden="false" outlineLevel="0" max="4" min="4" style="773" width="18.54"/>
    <col collapsed="false" customWidth="true" hidden="false" outlineLevel="0" max="5" min="5" style="771" width="7.82"/>
    <col collapsed="false" customWidth="false" hidden="false" outlineLevel="0" max="6" min="6" style="771" width="8.82"/>
    <col collapsed="false" customWidth="true" hidden="false" outlineLevel="0" max="7" min="7" style="771" width="49.82"/>
    <col collapsed="false" customWidth="false" hidden="false" outlineLevel="0" max="16384" min="8" style="771" width="8.82"/>
  </cols>
  <sheetData>
    <row r="1" customFormat="false" ht="34.5" hidden="false" customHeight="true" outlineLevel="0" collapsed="false"/>
    <row r="2" customFormat="false" ht="18" hidden="false" customHeight="false" outlineLevel="0" collapsed="false">
      <c r="A2" s="774" t="s">
        <v>671</v>
      </c>
      <c r="B2" s="774"/>
      <c r="C2" s="774"/>
      <c r="D2" s="774"/>
    </row>
    <row r="3" customFormat="false" ht="18" hidden="false" customHeight="false" outlineLevel="0" collapsed="false">
      <c r="A3" s="775" t="s">
        <v>672</v>
      </c>
      <c r="B3" s="775"/>
      <c r="C3" s="775"/>
      <c r="D3" s="775"/>
    </row>
    <row r="4" customFormat="false" ht="15" hidden="false" customHeight="false" outlineLevel="0" collapsed="false"/>
    <row r="5" customFormat="false" ht="14.25" hidden="false" customHeight="false" outlineLevel="0" collapsed="false">
      <c r="B5" s="776" t="s">
        <v>673</v>
      </c>
      <c r="C5" s="777" t="n">
        <v>733.75</v>
      </c>
      <c r="D5" s="778" t="s">
        <v>674</v>
      </c>
    </row>
    <row r="6" customFormat="false" ht="14.25" hidden="false" customHeight="false" outlineLevel="0" collapsed="false">
      <c r="B6" s="779" t="s">
        <v>675</v>
      </c>
      <c r="C6" s="780" t="n">
        <v>0</v>
      </c>
      <c r="D6" s="781" t="s">
        <v>676</v>
      </c>
      <c r="F6" s="782"/>
      <c r="H6" s="782"/>
    </row>
    <row r="7" customFormat="false" ht="14.25" hidden="false" customHeight="false" outlineLevel="0" collapsed="false">
      <c r="B7" s="779" t="s">
        <v>677</v>
      </c>
      <c r="C7" s="783" t="str">
        <f aca="false">NUTI</f>
        <v>Continente</v>
      </c>
      <c r="D7" s="781"/>
      <c r="F7" s="782"/>
    </row>
    <row r="8" customFormat="false" ht="14.25" hidden="false" customHeight="false" outlineLevel="0" collapsed="false">
      <c r="B8" s="779" t="s">
        <v>678</v>
      </c>
      <c r="C8" s="784" t="n">
        <v>1.08</v>
      </c>
      <c r="D8" s="785" t="s">
        <v>676</v>
      </c>
      <c r="E8" s="786"/>
    </row>
    <row r="9" customFormat="false" ht="14.25" hidden="false" customHeight="false" outlineLevel="0" collapsed="false">
      <c r="B9" s="787" t="str">
        <f aca="false">CONCATENATE("CL (CIMI) ",município)</f>
        <v>CL (CIMI) Celorico da Beira</v>
      </c>
      <c r="C9" s="788" t="n">
        <f aca="false">IF(Enquadramento!E17&lt;&gt;"",Enquadramento!E17,1)</f>
        <v>0.4</v>
      </c>
      <c r="D9" s="789" t="s">
        <v>76</v>
      </c>
      <c r="E9" s="786"/>
    </row>
    <row r="10" customFormat="false" ht="14.25" hidden="false" customHeight="false" outlineLevel="0" collapsed="false">
      <c r="B10" s="787" t="s">
        <v>679</v>
      </c>
      <c r="C10" s="790" t="n">
        <v>159.1</v>
      </c>
      <c r="D10" s="791" t="s">
        <v>76</v>
      </c>
      <c r="E10" s="792" t="s">
        <v>680</v>
      </c>
    </row>
    <row r="11" customFormat="false" ht="14.25" hidden="false" customHeight="false" outlineLevel="0" collapsed="false">
      <c r="B11" s="793" t="s">
        <v>681</v>
      </c>
      <c r="C11" s="794" t="n">
        <v>1</v>
      </c>
      <c r="D11" s="785"/>
      <c r="E11" s="786"/>
    </row>
    <row r="12" customFormat="false" ht="14.25" hidden="false" customHeight="false" outlineLevel="0" collapsed="false">
      <c r="B12" s="787" t="s">
        <v>682</v>
      </c>
      <c r="C12" s="788" t="n">
        <v>0</v>
      </c>
      <c r="D12" s="781"/>
    </row>
    <row r="13" customFormat="false" ht="14.25" hidden="false" customHeight="false" outlineLevel="0" collapsed="false">
      <c r="B13" s="787" t="s">
        <v>683</v>
      </c>
      <c r="C13" s="795" t="n">
        <f aca="false">MIN(ROUNDDOWN(C12/5,0)*0.1,0.8)</f>
        <v>0</v>
      </c>
      <c r="D13" s="781"/>
    </row>
    <row r="14" customFormat="false" ht="15" hidden="false" customHeight="false" outlineLevel="0" collapsed="false">
      <c r="B14" s="796" t="s">
        <v>684</v>
      </c>
      <c r="C14" s="797" t="n">
        <f aca="false">(MAX((C9*270-230)*HCC!C10/100,40))*(MAX(HCC!C13,C11))</f>
        <v>40</v>
      </c>
      <c r="D14" s="781"/>
    </row>
    <row r="15" customFormat="false" ht="18" hidden="false" customHeight="false" outlineLevel="0" collapsed="false">
      <c r="B15" s="798" t="s">
        <v>685</v>
      </c>
      <c r="C15" s="799" t="n">
        <f aca="false">+(ROUND(CS*(1+C6)*1.3*IF(OR(C7="Região Autónoma da Madeira",C7="Região Autónoma dos Açores"),1.2,1)*C8,2)+C14)</f>
        <v>1070.19</v>
      </c>
    </row>
    <row r="16" customFormat="false" ht="14.25" hidden="false" customHeight="false" outlineLevel="0" collapsed="false">
      <c r="B16" s="800" t="s">
        <v>686</v>
      </c>
      <c r="C16" s="801" t="n">
        <f aca="false">+C15/2*28</f>
        <v>14982.66</v>
      </c>
    </row>
    <row r="17" customFormat="false" ht="14.25" hidden="false" customHeight="false" outlineLevel="0" collapsed="false">
      <c r="B17" s="800" t="s">
        <v>687</v>
      </c>
      <c r="C17" s="801" t="n">
        <f aca="false">+C15/2*30</f>
        <v>16052.85</v>
      </c>
    </row>
    <row r="18" customFormat="false" ht="14.25" hidden="false" customHeight="false" outlineLevel="0" collapsed="false">
      <c r="B18" s="800" t="s">
        <v>688</v>
      </c>
      <c r="C18" s="801" t="n">
        <f aca="false">+C15/2*18</f>
        <v>9631.71</v>
      </c>
    </row>
    <row r="19" customFormat="false" ht="15" hidden="false" customHeight="false" outlineLevel="0" collapsed="false">
      <c r="B19" s="802" t="s">
        <v>689</v>
      </c>
      <c r="C19" s="803" t="n">
        <f aca="false">+C15/2*6</f>
        <v>3210.57</v>
      </c>
    </row>
    <row r="20" customFormat="false" ht="14.25" hidden="false" customHeight="false" outlineLevel="0" collapsed="false">
      <c r="C20" s="771"/>
    </row>
    <row r="22" customFormat="false" ht="21" hidden="false" customHeight="false" outlineLevel="0" collapsed="false">
      <c r="B22" s="804" t="s">
        <v>690</v>
      </c>
    </row>
    <row r="23" customFormat="false" ht="30.75" hidden="false" customHeight="false" outlineLevel="0" collapsed="false">
      <c r="B23" s="805" t="s">
        <v>691</v>
      </c>
    </row>
    <row r="24" customFormat="false" ht="15" hidden="false" customHeight="false" outlineLevel="0" collapsed="false">
      <c r="B24" s="805"/>
    </row>
    <row r="25" customFormat="false" ht="72.75" hidden="false" customHeight="true" outlineLevel="0" collapsed="false">
      <c r="A25" s="806" t="s">
        <v>673</v>
      </c>
      <c r="B25" s="807" t="s">
        <v>692</v>
      </c>
      <c r="C25" s="808" t="s">
        <v>693</v>
      </c>
      <c r="D25" s="808"/>
      <c r="E25" s="808"/>
      <c r="F25" s="808"/>
      <c r="G25" s="808"/>
    </row>
    <row r="26" customFormat="false" ht="61.5" hidden="false" customHeight="false" outlineLevel="0" collapsed="false">
      <c r="A26" s="806" t="s">
        <v>694</v>
      </c>
      <c r="B26" s="807" t="s">
        <v>695</v>
      </c>
    </row>
    <row r="27" customFormat="false" ht="61.5" hidden="false" customHeight="false" outlineLevel="0" collapsed="false">
      <c r="A27" s="806" t="s">
        <v>696</v>
      </c>
      <c r="B27" s="807" t="s">
        <v>697</v>
      </c>
    </row>
    <row r="28" customFormat="false" ht="18" hidden="false" customHeight="false" outlineLevel="0" collapsed="false">
      <c r="A28" s="806" t="s">
        <v>698</v>
      </c>
      <c r="B28" s="807" t="s">
        <v>699</v>
      </c>
    </row>
    <row r="29" customFormat="false" ht="115.5" hidden="false" customHeight="false" outlineLevel="0" collapsed="false">
      <c r="A29" s="806" t="s">
        <v>683</v>
      </c>
      <c r="B29" s="809" t="s">
        <v>700</v>
      </c>
    </row>
    <row r="30" customFormat="false" ht="57.75" hidden="false" customHeight="false" outlineLevel="0" collapsed="false">
      <c r="A30" s="806" t="s">
        <v>701</v>
      </c>
      <c r="B30" s="809" t="s">
        <v>702</v>
      </c>
    </row>
    <row r="31" customFormat="false" ht="61.5" hidden="false" customHeight="false" outlineLevel="0" collapsed="false">
      <c r="A31" s="806" t="s">
        <v>703</v>
      </c>
      <c r="B31" s="807" t="s">
        <v>704</v>
      </c>
    </row>
    <row r="32" customFormat="false" ht="15" hidden="false" customHeight="false" outlineLevel="0" collapsed="false">
      <c r="B32" s="810"/>
    </row>
    <row r="33" customFormat="false" ht="15" hidden="false" customHeight="false" outlineLevel="0" collapsed="false">
      <c r="B33" s="810"/>
    </row>
  </sheetData>
  <mergeCells count="3">
    <mergeCell ref="A2:D2"/>
    <mergeCell ref="A3:D3"/>
    <mergeCell ref="C25:G25"/>
  </mergeCells>
  <dataValidations count="1">
    <dataValidation allowBlank="true" errorStyle="stop" operator="lessThanOrEqual" showDropDown="false" showErrorMessage="true" showInputMessage="true" sqref="C6" type="none">
      <formula1>0</formula1>
      <formula2>0</formula2>
    </dataValidation>
  </dataValidations>
  <hyperlinks>
    <hyperlink ref="D5" r:id="rId1" display="https://www.portaldahabitacao.pt/documents/20126/35996/Anexo+2+Atualiza%C3%A7%C3%A3o+CS+%281%29.pdf/03f2542a-bb95-e046-e3da-2b37b0015e08?t=1616519144698"/>
    <hyperlink ref="D9" r:id="rId2" display="clicar para consultar"/>
    <hyperlink ref="D10" r:id="rId3" display="clicar para consultar"/>
    <hyperlink ref="B29" r:id="rId4" display="CT - é o coeficiente relativo à titularidade do terreno, sendo 1 no caso de terreno em propriedade plena, ou, no caso de terreno em direito de superfície, variável entre 0 e 0,8, conforme definido nas alíneas f), g) e h) do artigo 13.º do Código do Imposto Municipal sobre as Transmissões Onerosas de Imóveis, aprovado pelo Decreto-Lei n.º 287/2003, de 12 de novembro, na redação atual;"/>
    <hyperlink ref="B30" r:id="rId5" display="CL - é o coeficiente de localização definido no artigo 42.º do Código do Imposto Municipal sobre Imóveis, aprovado pelo Decreto-Lei n.º 287/2003, de 12 de novembro, na redação atual;"/>
  </hyperlinks>
  <printOptions headings="false" gridLines="false" gridLinesSet="true" horizontalCentered="false" verticalCentered="false"/>
  <pageMargins left="0.708333333333333" right="0.708333333333333" top="0.747916666666667" bottom="0.747916666666667" header="0.511811023622047" footer="0.511811023622047"/>
  <pageSetup paperSize="9" scale="74" fitToWidth="1" fitToHeight="1" pageOrder="downThenOver" orientation="portrait" blackAndWhite="false" draft="false" cellComments="none" horizontalDpi="300" verticalDpi="300" copies="1"/>
  <headerFooter differentFirst="false" differentOddEven="false">
    <oddHeader/>
    <oddFooter/>
  </headerFooter>
  <drawing r:id="rId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W12"/>
  <sheetViews>
    <sheetView showFormulas="false" showGridLines="true" showRowColHeaders="true" showZeros="true" rightToLeft="false" tabSelected="false" showOutlineSymbols="true" defaultGridColor="true" view="pageBreakPreview" topLeftCell="A1" colorId="64" zoomScale="100" zoomScaleNormal="115" zoomScalePageLayoutView="100" workbookViewId="0">
      <selection pane="topLeft" activeCell="N6" activeCellId="0" sqref="N6"/>
    </sheetView>
  </sheetViews>
  <sheetFormatPr defaultColWidth="39.82421875" defaultRowHeight="12" zeroHeight="false" outlineLevelRow="0" outlineLevelCol="0"/>
  <cols>
    <col collapsed="false" customWidth="true" hidden="false" outlineLevel="0" max="1" min="1" style="811" width="22.54"/>
    <col collapsed="false" customWidth="true" hidden="false" outlineLevel="0" max="2" min="2" style="812" width="62.45"/>
    <col collapsed="false" customWidth="true" hidden="false" outlineLevel="0" max="3" min="3" style="812" width="9"/>
    <col collapsed="false" customWidth="true" hidden="false" outlineLevel="0" max="4" min="4" style="811" width="2.18"/>
    <col collapsed="false" customWidth="true" hidden="false" outlineLevel="0" max="5" min="5" style="811" width="18.82"/>
    <col collapsed="false" customWidth="true" hidden="false" outlineLevel="0" max="6" min="6" style="811" width="9.18"/>
    <col collapsed="false" customWidth="true" hidden="false" outlineLevel="0" max="7" min="7" style="811" width="18.54"/>
    <col collapsed="false" customWidth="true" hidden="false" outlineLevel="0" max="8" min="8" style="811" width="18.45"/>
    <col collapsed="false" customWidth="true" hidden="false" outlineLevel="0" max="9" min="9" style="811" width="2"/>
    <col collapsed="false" customWidth="true" hidden="false" outlineLevel="0" max="10" min="10" style="811" width="30"/>
    <col collapsed="false" customWidth="true" hidden="false" outlineLevel="0" max="11" min="11" style="811" width="2.54"/>
    <col collapsed="false" customWidth="true" hidden="false" outlineLevel="0" max="12" min="12" style="811" width="14.18"/>
    <col collapsed="false" customWidth="true" hidden="false" outlineLevel="0" max="13" min="13" style="811" width="1.18"/>
    <col collapsed="false" customWidth="true" hidden="false" outlineLevel="0" max="14" min="14" style="811" width="17.82"/>
    <col collapsed="false" customWidth="true" hidden="false" outlineLevel="0" max="15" min="15" style="811" width="9.18"/>
    <col collapsed="false" customWidth="true" hidden="false" outlineLevel="0" max="16" min="16" style="811" width="2.18"/>
    <col collapsed="false" customWidth="true" hidden="false" outlineLevel="0" max="17" min="17" style="811" width="12"/>
    <col collapsed="false" customWidth="true" hidden="false" outlineLevel="0" max="18" min="18" style="811" width="2.45"/>
    <col collapsed="false" customWidth="true" hidden="false" outlineLevel="0" max="19" min="19" style="811" width="17.54"/>
    <col collapsed="false" customWidth="true" hidden="false" outlineLevel="0" max="20" min="20" style="811" width="2.82"/>
    <col collapsed="false" customWidth="true" hidden="false" outlineLevel="0" max="21" min="21" style="811" width="11.54"/>
    <col collapsed="false" customWidth="true" hidden="false" outlineLevel="0" max="22" min="22" style="811" width="2.18"/>
    <col collapsed="false" customWidth="false" hidden="false" outlineLevel="0" max="23" min="23" style="811" width="39.82"/>
    <col collapsed="false" customWidth="true" hidden="false" outlineLevel="0" max="24" min="24" style="811" width="3.18"/>
    <col collapsed="false" customWidth="false" hidden="false" outlineLevel="0" max="16384" min="25" style="811" width="39.82"/>
  </cols>
  <sheetData>
    <row r="1" s="815" customFormat="true" ht="12" hidden="false" customHeight="false" outlineLevel="0" collapsed="false">
      <c r="A1" s="813" t="s">
        <v>705</v>
      </c>
      <c r="B1" s="814" t="s">
        <v>706</v>
      </c>
      <c r="C1" s="813" t="s">
        <v>707</v>
      </c>
      <c r="E1" s="815" t="s">
        <v>708</v>
      </c>
      <c r="F1" s="816" t="s">
        <v>709</v>
      </c>
      <c r="G1" s="816" t="s">
        <v>710</v>
      </c>
      <c r="H1" s="816" t="s">
        <v>711</v>
      </c>
      <c r="J1" s="815" t="s">
        <v>712</v>
      </c>
      <c r="L1" s="815" t="s">
        <v>713</v>
      </c>
      <c r="N1" s="815" t="s">
        <v>714</v>
      </c>
      <c r="O1" s="815" t="s">
        <v>709</v>
      </c>
      <c r="Q1" s="817" t="s">
        <v>715</v>
      </c>
      <c r="R1" s="817"/>
      <c r="S1" s="817" t="s">
        <v>716</v>
      </c>
      <c r="T1" s="817"/>
      <c r="U1" s="817" t="s">
        <v>346</v>
      </c>
      <c r="W1" s="817" t="s">
        <v>717</v>
      </c>
    </row>
    <row r="2" customFormat="false" ht="52.5" hidden="false" customHeight="false" outlineLevel="0" collapsed="false">
      <c r="A2" s="818" t="s">
        <v>137</v>
      </c>
      <c r="B2" s="819" t="s">
        <v>718</v>
      </c>
      <c r="C2" s="818" t="s">
        <v>708</v>
      </c>
      <c r="E2" s="820" t="s">
        <v>719</v>
      </c>
      <c r="F2" s="821" t="n">
        <f aca="false">VLOOKUP(município,Table1432[],15,FALSE())</f>
        <v>2.97</v>
      </c>
      <c r="G2" s="822" t="s">
        <v>720</v>
      </c>
      <c r="H2" s="822" t="s">
        <v>720</v>
      </c>
      <c r="J2" s="819" t="s">
        <v>721</v>
      </c>
      <c r="L2" s="823" t="s">
        <v>722</v>
      </c>
      <c r="N2" s="819" t="s">
        <v>723</v>
      </c>
      <c r="O2" s="821" t="n">
        <f aca="false">CP_HCC</f>
        <v>1070.19</v>
      </c>
      <c r="Q2" s="817" t="s">
        <v>724</v>
      </c>
      <c r="R2" s="817"/>
      <c r="S2" s="817" t="s">
        <v>725</v>
      </c>
      <c r="T2" s="817"/>
      <c r="U2" s="817" t="s">
        <v>232</v>
      </c>
      <c r="W2" s="817" t="s">
        <v>235</v>
      </c>
    </row>
    <row r="3" customFormat="false" ht="52.5" hidden="false" customHeight="false" outlineLevel="0" collapsed="false">
      <c r="A3" s="818" t="s">
        <v>726</v>
      </c>
      <c r="B3" s="819" t="s">
        <v>727</v>
      </c>
      <c r="C3" s="818" t="s">
        <v>708</v>
      </c>
      <c r="E3" s="820" t="s">
        <v>728</v>
      </c>
      <c r="F3" s="821" t="n">
        <f aca="false">CP_HCC</f>
        <v>1070.19</v>
      </c>
      <c r="G3" s="824" t="n">
        <v>0.5</v>
      </c>
      <c r="H3" s="824" t="n">
        <v>0.4</v>
      </c>
      <c r="J3" s="819" t="s">
        <v>729</v>
      </c>
      <c r="N3" s="819" t="s">
        <v>91</v>
      </c>
      <c r="O3" s="821" t="n">
        <f aca="false">CP_HCC</f>
        <v>1070.19</v>
      </c>
      <c r="Q3" s="817" t="s">
        <v>730</v>
      </c>
      <c r="R3" s="817"/>
      <c r="S3" s="817" t="s">
        <v>731</v>
      </c>
      <c r="T3" s="817"/>
      <c r="U3" s="817" t="s">
        <v>235</v>
      </c>
      <c r="W3" s="817" t="s">
        <v>732</v>
      </c>
    </row>
    <row r="4" customFormat="false" ht="36" hidden="false" customHeight="false" outlineLevel="0" collapsed="false">
      <c r="A4" s="818" t="s">
        <v>733</v>
      </c>
      <c r="B4" s="819" t="s">
        <v>734</v>
      </c>
      <c r="C4" s="818" t="s">
        <v>708</v>
      </c>
      <c r="E4" s="820" t="s">
        <v>735</v>
      </c>
      <c r="F4" s="821" t="n">
        <f aca="false">CP_HCC</f>
        <v>1070.19</v>
      </c>
      <c r="G4" s="824" t="n">
        <v>1</v>
      </c>
      <c r="H4" s="824" t="n">
        <v>0.35</v>
      </c>
      <c r="J4" s="819" t="s">
        <v>736</v>
      </c>
      <c r="N4" s="819" t="s">
        <v>737</v>
      </c>
      <c r="O4" s="821" t="n">
        <f aca="false">VLOOKUP(município,Table1432[],14,FALSE())</f>
        <v>745</v>
      </c>
      <c r="Q4" s="817" t="s">
        <v>738</v>
      </c>
      <c r="R4" s="817"/>
      <c r="S4" s="817" t="s">
        <v>739</v>
      </c>
      <c r="T4" s="817"/>
      <c r="U4" s="817" t="s">
        <v>740</v>
      </c>
      <c r="W4" s="817" t="s">
        <v>741</v>
      </c>
    </row>
    <row r="5" customFormat="false" ht="52.5" hidden="false" customHeight="false" outlineLevel="0" collapsed="false">
      <c r="A5" s="818" t="s">
        <v>742</v>
      </c>
      <c r="B5" s="819" t="s">
        <v>743</v>
      </c>
      <c r="C5" s="818" t="s">
        <v>708</v>
      </c>
      <c r="E5" s="820" t="s">
        <v>744</v>
      </c>
      <c r="F5" s="821" t="n">
        <f aca="false">VLOOKUP(município,Table1432[],14,FALSE())</f>
        <v>745</v>
      </c>
      <c r="G5" s="824" t="n">
        <v>0.4</v>
      </c>
      <c r="H5" s="824" t="n">
        <v>0.3</v>
      </c>
      <c r="J5" s="819" t="s">
        <v>745</v>
      </c>
      <c r="N5" s="819" t="s">
        <v>746</v>
      </c>
      <c r="O5" s="821" t="n">
        <f aca="false">O4</f>
        <v>745</v>
      </c>
      <c r="Q5" s="817"/>
      <c r="R5" s="817"/>
      <c r="S5" s="817" t="s">
        <v>747</v>
      </c>
      <c r="T5" s="817"/>
      <c r="U5" s="817"/>
      <c r="W5" s="817" t="s">
        <v>723</v>
      </c>
    </row>
    <row r="6" customFormat="false" ht="52.5" hidden="false" customHeight="false" outlineLevel="0" collapsed="false">
      <c r="A6" s="818" t="s">
        <v>748</v>
      </c>
      <c r="B6" s="819" t="s">
        <v>749</v>
      </c>
      <c r="C6" s="818" t="s">
        <v>712</v>
      </c>
      <c r="E6" s="820" t="s">
        <v>750</v>
      </c>
      <c r="F6" s="821" t="n">
        <f aca="false">F5</f>
        <v>745</v>
      </c>
      <c r="G6" s="824" t="n">
        <v>0.45</v>
      </c>
      <c r="H6" s="824" t="n">
        <v>0.35</v>
      </c>
      <c r="J6" s="819" t="s">
        <v>751</v>
      </c>
      <c r="Q6" s="817"/>
      <c r="R6" s="817"/>
      <c r="S6" s="817" t="s">
        <v>752</v>
      </c>
      <c r="T6" s="817"/>
      <c r="U6" s="817"/>
      <c r="W6" s="817" t="s">
        <v>753</v>
      </c>
    </row>
    <row r="7" customFormat="false" ht="52.5" hidden="false" customHeight="false" outlineLevel="0" collapsed="false">
      <c r="A7" s="818" t="s">
        <v>754</v>
      </c>
      <c r="B7" s="819" t="s">
        <v>755</v>
      </c>
      <c r="C7" s="818" t="s">
        <v>713</v>
      </c>
      <c r="E7" s="820" t="s">
        <v>756</v>
      </c>
      <c r="F7" s="821" t="n">
        <f aca="false">HCC!C14</f>
        <v>40</v>
      </c>
      <c r="G7" s="825" t="n">
        <v>0.5</v>
      </c>
      <c r="H7" s="825" t="n">
        <v>0.35</v>
      </c>
      <c r="Q7" s="817"/>
      <c r="R7" s="817"/>
      <c r="S7" s="817" t="s">
        <v>757</v>
      </c>
      <c r="T7" s="817"/>
      <c r="U7" s="817"/>
      <c r="W7" s="817" t="s">
        <v>758</v>
      </c>
    </row>
    <row r="8" customFormat="false" ht="72" hidden="false" customHeight="true" outlineLevel="0" collapsed="false">
      <c r="A8" s="818" t="s">
        <v>759</v>
      </c>
      <c r="B8" s="819" t="s">
        <v>760</v>
      </c>
      <c r="C8" s="818" t="s">
        <v>714</v>
      </c>
      <c r="E8" s="820" t="s">
        <v>761</v>
      </c>
      <c r="F8" s="826" t="n">
        <v>100</v>
      </c>
      <c r="G8" s="825" t="n">
        <v>0</v>
      </c>
      <c r="H8" s="825" t="n">
        <v>0</v>
      </c>
      <c r="Q8" s="817"/>
      <c r="R8" s="817"/>
      <c r="S8" s="817" t="s">
        <v>762</v>
      </c>
      <c r="T8" s="817"/>
      <c r="U8" s="817"/>
      <c r="W8" s="817" t="s">
        <v>737</v>
      </c>
    </row>
    <row r="9" customFormat="false" ht="12.75" hidden="false" customHeight="false" outlineLevel="0" collapsed="false">
      <c r="E9" s="820"/>
      <c r="F9" s="827"/>
      <c r="G9" s="827"/>
      <c r="H9" s="827"/>
      <c r="W9" s="817" t="s">
        <v>746</v>
      </c>
    </row>
    <row r="10" customFormat="false" ht="31.5" hidden="false" customHeight="false" outlineLevel="0" collapsed="false">
      <c r="E10" s="828" t="s">
        <v>763</v>
      </c>
      <c r="F10" s="822"/>
      <c r="G10" s="827"/>
      <c r="H10" s="827"/>
    </row>
    <row r="11" customFormat="false" ht="52.5" hidden="false" customHeight="false" outlineLevel="0" collapsed="false">
      <c r="E11" s="829" t="s">
        <v>764</v>
      </c>
      <c r="F11" s="822"/>
      <c r="H11" s="827"/>
    </row>
    <row r="12" customFormat="false" ht="31.5" hidden="false" customHeight="false" outlineLevel="0" collapsed="false">
      <c r="E12" s="830" t="s">
        <v>765</v>
      </c>
      <c r="F12" s="827"/>
      <c r="H12" s="827"/>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tableParts>
    <tablePart r:id="rId1"/>
    <tablePart r:id="rId2"/>
    <tablePart r:id="rId3"/>
    <tablePart r:id="rId4"/>
    <tablePart r:id="rId5"/>
    <tablePart r:id="rId6"/>
    <tablePart r:id="rId7"/>
    <tablePart r:id="rId8"/>
    <tablePart r:id="rId9"/>
  </tablePar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F312"/>
  <sheetViews>
    <sheetView showFormulas="false" showGridLines="true" showRowColHeaders="true" showZeros="true" rightToLeft="false" tabSelected="false" showOutlineSymbols="true" defaultGridColor="true" view="pageBreakPreview" topLeftCell="K1" colorId="64" zoomScale="100" zoomScaleNormal="80" zoomScalePageLayoutView="100" workbookViewId="0">
      <pane xSplit="0" ySplit="1" topLeftCell="A285" activePane="bottomLeft" state="frozen"/>
      <selection pane="topLeft" activeCell="K1" activeCellId="0" sqref="K1"/>
      <selection pane="bottomLeft" activeCell="S297" activeCellId="0" sqref="S297"/>
    </sheetView>
  </sheetViews>
  <sheetFormatPr defaultColWidth="9.18359375" defaultRowHeight="15" zeroHeight="false" outlineLevelRow="0" outlineLevelCol="0"/>
  <cols>
    <col collapsed="false" customWidth="true" hidden="false" outlineLevel="0" max="1" min="1" style="831" width="18.82"/>
    <col collapsed="false" customWidth="true" hidden="false" outlineLevel="0" max="2" min="2" style="832" width="22.45"/>
    <col collapsed="false" customWidth="true" hidden="false" outlineLevel="0" max="3" min="3" style="831" width="22.82"/>
    <col collapsed="false" customWidth="true" hidden="false" outlineLevel="0" max="4" min="4" style="831" width="25"/>
    <col collapsed="false" customWidth="true" hidden="false" outlineLevel="0" max="5" min="5" style="833" width="19.18"/>
    <col collapsed="false" customWidth="true" hidden="false" outlineLevel="0" max="6" min="6" style="833" width="25"/>
    <col collapsed="false" customWidth="true" hidden="false" outlineLevel="0" max="7" min="7" style="833" width="24.18"/>
    <col collapsed="false" customWidth="true" hidden="false" outlineLevel="0" max="8" min="8" style="834" width="25"/>
    <col collapsed="false" customWidth="true" hidden="false" outlineLevel="0" max="9" min="9" style="834" width="24.54"/>
    <col collapsed="false" customWidth="true" hidden="false" outlineLevel="0" max="10" min="10" style="834" width="25"/>
    <col collapsed="false" customWidth="true" hidden="false" outlineLevel="0" max="11" min="11" style="834" width="24.82"/>
    <col collapsed="false" customWidth="true" hidden="false" outlineLevel="0" max="12" min="12" style="834" width="25"/>
    <col collapsed="false" customWidth="true" hidden="false" outlineLevel="0" max="13" min="13" style="834" width="25.18"/>
    <col collapsed="false" customWidth="true" hidden="false" outlineLevel="0" max="14" min="14" style="301" width="14.18"/>
    <col collapsed="false" customWidth="true" hidden="false" outlineLevel="0" max="15" min="15" style="301" width="13.82"/>
    <col collapsed="false" customWidth="true" hidden="false" outlineLevel="0" max="16" min="16" style="301" width="25.18"/>
    <col collapsed="false" customWidth="true" hidden="false" outlineLevel="0" max="17" min="17" style="301" width="25.82"/>
    <col collapsed="false" customWidth="true" hidden="false" outlineLevel="0" max="18" min="18" style="301" width="26.45"/>
    <col collapsed="false" customWidth="true" hidden="false" outlineLevel="0" max="19" min="19" style="835" width="25"/>
    <col collapsed="false" customWidth="true" hidden="false" outlineLevel="0" max="20" min="20" style="835" width="15.18"/>
    <col collapsed="false" customWidth="true" hidden="false" outlineLevel="0" max="21" min="21" style="835" width="1.82"/>
    <col collapsed="false" customWidth="true" hidden="false" outlineLevel="0" max="22" min="22" style="835" width="25"/>
    <col collapsed="false" customWidth="true" hidden="false" outlineLevel="0" max="23" min="23" style="835" width="21.82"/>
    <col collapsed="false" customWidth="true" hidden="false" outlineLevel="0" max="24" min="24" style="835" width="3.54"/>
    <col collapsed="false" customWidth="true" hidden="false" outlineLevel="0" max="25" min="25" style="835" width="25"/>
    <col collapsed="false" customWidth="true" hidden="false" outlineLevel="0" max="26" min="26" style="835" width="23.54"/>
    <col collapsed="false" customWidth="true" hidden="false" outlineLevel="0" max="27" min="27" style="835" width="3.54"/>
    <col collapsed="false" customWidth="true" hidden="false" outlineLevel="0" max="28" min="28" style="835" width="25"/>
    <col collapsed="false" customWidth="true" hidden="false" outlineLevel="0" max="29" min="29" style="835" width="21.82"/>
    <col collapsed="false" customWidth="true" hidden="false" outlineLevel="0" max="30" min="30" style="835" width="3.54"/>
    <col collapsed="false" customWidth="true" hidden="false" outlineLevel="0" max="31" min="31" style="835" width="25"/>
    <col collapsed="false" customWidth="true" hidden="false" outlineLevel="0" max="32" min="32" style="835" width="23.54"/>
    <col collapsed="false" customWidth="true" hidden="false" outlineLevel="0" max="33" min="33" style="301" width="3.54"/>
    <col collapsed="false" customWidth="false" hidden="false" outlineLevel="0" max="16384" min="34" style="301" width="9.18"/>
  </cols>
  <sheetData>
    <row r="1" s="846" customFormat="true" ht="15" hidden="false" customHeight="false" outlineLevel="0" collapsed="false">
      <c r="A1" s="836" t="s">
        <v>636</v>
      </c>
      <c r="B1" s="837" t="s">
        <v>766</v>
      </c>
      <c r="C1" s="837" t="s">
        <v>767</v>
      </c>
      <c r="D1" s="838" t="s">
        <v>768</v>
      </c>
      <c r="E1" s="839" t="s">
        <v>769</v>
      </c>
      <c r="F1" s="840" t="s">
        <v>770</v>
      </c>
      <c r="G1" s="841" t="s">
        <v>771</v>
      </c>
      <c r="H1" s="840" t="s">
        <v>772</v>
      </c>
      <c r="I1" s="841" t="s">
        <v>773</v>
      </c>
      <c r="J1" s="842" t="s">
        <v>774</v>
      </c>
      <c r="K1" s="843" t="s">
        <v>775</v>
      </c>
      <c r="L1" s="842" t="s">
        <v>776</v>
      </c>
      <c r="M1" s="843" t="s">
        <v>777</v>
      </c>
      <c r="N1" s="837" t="s">
        <v>778</v>
      </c>
      <c r="O1" s="837" t="s">
        <v>779</v>
      </c>
      <c r="P1" s="837" t="s">
        <v>780</v>
      </c>
      <c r="Q1" s="837" t="s">
        <v>781</v>
      </c>
      <c r="R1" s="844" t="s">
        <v>782</v>
      </c>
      <c r="S1" s="835" t="s">
        <v>783</v>
      </c>
      <c r="T1" s="835" t="s">
        <v>784</v>
      </c>
      <c r="U1" s="835"/>
      <c r="V1" s="835" t="s">
        <v>785</v>
      </c>
      <c r="W1" s="835" t="s">
        <v>786</v>
      </c>
      <c r="X1" s="835"/>
      <c r="Y1" s="835" t="s">
        <v>787</v>
      </c>
      <c r="Z1" s="845" t="s">
        <v>788</v>
      </c>
      <c r="AA1" s="835"/>
      <c r="AB1" s="835" t="s">
        <v>789</v>
      </c>
      <c r="AC1" s="835" t="s">
        <v>790</v>
      </c>
      <c r="AD1" s="835"/>
      <c r="AE1" s="835" t="s">
        <v>791</v>
      </c>
      <c r="AF1" s="845" t="s">
        <v>792</v>
      </c>
    </row>
    <row r="2" customFormat="false" ht="18" hidden="false" customHeight="false" outlineLevel="0" collapsed="false">
      <c r="A2" s="847" t="s">
        <v>793</v>
      </c>
      <c r="B2" s="848" t="s">
        <v>794</v>
      </c>
      <c r="C2" s="835" t="s">
        <v>795</v>
      </c>
      <c r="D2" s="849" t="s">
        <v>796</v>
      </c>
      <c r="E2" s="850" t="str">
        <f aca="false">VLOOKUP(Table1432[[#This Row],[NUTS I]],Table1533[],2,FALSE())</f>
        <v>1</v>
      </c>
      <c r="F2" s="851" t="s">
        <v>797</v>
      </c>
      <c r="G2" s="850" t="str">
        <f aca="false">VLOOKUP(Table1432[[#This Row],[NUTS II 2011]],Table1634[],2,FALSE())</f>
        <v>16</v>
      </c>
      <c r="H2" s="849" t="s">
        <v>797</v>
      </c>
      <c r="I2" s="850" t="str">
        <f aca="false">VLOOKUP(Table1432[[#This Row],[NUTS II 2013]],Table162436[],2,FALSE())</f>
        <v>16</v>
      </c>
      <c r="J2" s="851" t="s">
        <v>798</v>
      </c>
      <c r="K2" s="850" t="str">
        <f aca="false">VLOOKUP(Table1432[[#This Row],[NUTS III 2011]],Table1735[],2,FALSE())</f>
        <v>16C</v>
      </c>
      <c r="L2" s="849" t="s">
        <v>798</v>
      </c>
      <c r="M2" s="850" t="str">
        <f aca="false">VLOOKUP(Table1432[[#This Row],[NUTS III 2013]],Table172537[],2,FALSE())</f>
        <v>16I</v>
      </c>
      <c r="N2" s="852" t="n">
        <f aca="false">IFERROR(VLOOKUP(Table1432[[#This Row],[CodINE Mun2013]],VRefAquis!B:H,2,FALSE()),IFERROR(VLOOKUP(Table1432[[#This Row],[CodINE NUTIII 2013]],VRefAquis!B:H,2,FALSE()),VLOOKUP(Table1432[[#This Row],[CodINE NUTII 2013]],VRefAquis!B:H,2,FALSE())))</f>
        <v>740</v>
      </c>
      <c r="O2" s="853" t="n">
        <f aca="false">IF(VLOOKUP(Table1432[[#This Row],[CodINE Mun2013]],VRefArren!B:H,2,FALSE())&lt;&gt;"",VLOOKUP(Table1432[[#This Row],[CodINE Mun2013]],VRefArren!B:H,2,FALSE()),IFERROR(VLOOKUP(Table1432[[#This Row],[CodINE NUTIII 2013]],VRefArren!B:H,2,FALSE()),VLOOKUP(Table1432[[#This Row],[CodINE NUTII 2013]],VRefArren!B:H,2,FALSE())))</f>
        <v>3.26</v>
      </c>
      <c r="P2" s="854" t="n">
        <v>4</v>
      </c>
      <c r="Q2" s="855" t="n">
        <v>15</v>
      </c>
      <c r="R2" s="856" t="s">
        <v>799</v>
      </c>
      <c r="S2" s="835" t="s">
        <v>796</v>
      </c>
      <c r="T2" s="835" t="s">
        <v>800</v>
      </c>
      <c r="V2" s="857" t="s">
        <v>801</v>
      </c>
      <c r="W2" s="857" t="s">
        <v>802</v>
      </c>
      <c r="Y2" s="857" t="s">
        <v>803</v>
      </c>
      <c r="Z2" s="858" t="s">
        <v>804</v>
      </c>
      <c r="AB2" s="835" t="s">
        <v>805</v>
      </c>
      <c r="AC2" s="835" t="s">
        <v>806</v>
      </c>
      <c r="AE2" s="835" t="s">
        <v>803</v>
      </c>
      <c r="AF2" s="835" t="s">
        <v>807</v>
      </c>
    </row>
    <row r="3" customFormat="false" ht="18" hidden="false" customHeight="false" outlineLevel="0" collapsed="false">
      <c r="A3" s="859" t="s">
        <v>131</v>
      </c>
      <c r="B3" s="848" t="s">
        <v>808</v>
      </c>
      <c r="C3" s="835" t="s">
        <v>809</v>
      </c>
      <c r="D3" s="849" t="s">
        <v>796</v>
      </c>
      <c r="E3" s="850" t="str">
        <f aca="false">VLOOKUP(Table1432[[#This Row],[NUTS I]],Table1533[],2,FALSE())</f>
        <v>1</v>
      </c>
      <c r="F3" s="851" t="s">
        <v>797</v>
      </c>
      <c r="G3" s="850" t="str">
        <f aca="false">VLOOKUP(Table1432[[#This Row],[NUTS II 2011]],Table1634[],2,FALSE())</f>
        <v>16</v>
      </c>
      <c r="H3" s="849" t="s">
        <v>797</v>
      </c>
      <c r="I3" s="850" t="str">
        <f aca="false">VLOOKUP(Table1432[[#This Row],[NUTS II 2013]],Table162436[],2,FALSE())</f>
        <v>16</v>
      </c>
      <c r="J3" s="851" t="s">
        <v>810</v>
      </c>
      <c r="K3" s="850" t="str">
        <f aca="false">VLOOKUP(Table1432[[#This Row],[NUTS III 2011]],Table1735[],2,FALSE())</f>
        <v>161</v>
      </c>
      <c r="L3" s="849" t="s">
        <v>811</v>
      </c>
      <c r="M3" s="850" t="str">
        <f aca="false">VLOOKUP(Table1432[[#This Row],[NUTS III 2013]],Table172537[],2,FALSE())</f>
        <v>16D</v>
      </c>
      <c r="N3" s="852" t="n">
        <f aca="false">IFERROR(VLOOKUP(Table1432[[#This Row],[CodINE Mun2013]],VRefAquis!B:H,2,FALSE()),IFERROR(VLOOKUP(Table1432[[#This Row],[CodINE NUTIII 2013]],VRefAquis!B:H,2,FALSE()),VLOOKUP(Table1432[[#This Row],[CodINE NUTII 2013]],VRefAquis!B:H,2,FALSE())))</f>
        <v>1068</v>
      </c>
      <c r="O3" s="853" t="n">
        <f aca="false">IF(VLOOKUP(Table1432[[#This Row],[CodINE Mun2013]],VRefArren!B:H,2,FALSE())&lt;&gt;"",VLOOKUP(Table1432[[#This Row],[CodINE Mun2013]],VRefArren!B:H,2,FALSE()),IFERROR(VLOOKUP(Table1432[[#This Row],[CodINE NUTIII 2013]],VRefArren!B:H,2,FALSE()),VLOOKUP(Table1432[[#This Row],[CodINE NUTII 2013]],VRefArren!B:H,2,FALSE())))</f>
        <v>3.62</v>
      </c>
      <c r="P3" s="854" t="n">
        <v>0</v>
      </c>
      <c r="Q3" s="860" t="n">
        <v>0</v>
      </c>
      <c r="R3" s="856" t="s">
        <v>812</v>
      </c>
      <c r="S3" s="835" t="s">
        <v>813</v>
      </c>
      <c r="T3" s="835" t="s">
        <v>814</v>
      </c>
      <c r="V3" s="857" t="s">
        <v>815</v>
      </c>
      <c r="W3" s="857" t="s">
        <v>816</v>
      </c>
      <c r="Y3" s="857" t="s">
        <v>817</v>
      </c>
      <c r="Z3" s="858" t="s">
        <v>818</v>
      </c>
      <c r="AB3" s="835" t="s">
        <v>797</v>
      </c>
      <c r="AC3" s="835" t="s">
        <v>819</v>
      </c>
      <c r="AE3" s="835" t="s">
        <v>817</v>
      </c>
      <c r="AF3" s="835" t="s">
        <v>818</v>
      </c>
    </row>
    <row r="4" customFormat="false" ht="18" hidden="false" customHeight="false" outlineLevel="0" collapsed="false">
      <c r="A4" s="859" t="s">
        <v>820</v>
      </c>
      <c r="B4" s="848" t="s">
        <v>821</v>
      </c>
      <c r="C4" s="835" t="s">
        <v>822</v>
      </c>
      <c r="D4" s="849" t="s">
        <v>796</v>
      </c>
      <c r="E4" s="850" t="str">
        <f aca="false">VLOOKUP(Table1432[[#This Row],[NUTS I]],Table1533[],2,FALSE())</f>
        <v>1</v>
      </c>
      <c r="F4" s="851" t="s">
        <v>797</v>
      </c>
      <c r="G4" s="850" t="str">
        <f aca="false">VLOOKUP(Table1432[[#This Row],[NUTS II 2011]],Table1634[],2,FALSE())</f>
        <v>16</v>
      </c>
      <c r="H4" s="849" t="s">
        <v>797</v>
      </c>
      <c r="I4" s="850" t="str">
        <f aca="false">VLOOKUP(Table1432[[#This Row],[NUTS II 2013]],Table162436[],2,FALSE())</f>
        <v>16</v>
      </c>
      <c r="J4" s="851" t="s">
        <v>823</v>
      </c>
      <c r="K4" s="850" t="str">
        <f aca="false">VLOOKUP(Table1432[[#This Row],[NUTS III 2011]],Table1735[],2,FALSE())</f>
        <v>165</v>
      </c>
      <c r="L4" s="845" t="s">
        <v>824</v>
      </c>
      <c r="M4" s="850" t="str">
        <f aca="false">VLOOKUP(Table1432[[#This Row],[NUTS III 2013]],Table172537[],2,FALSE())</f>
        <v>16G</v>
      </c>
      <c r="N4" s="852" t="n">
        <f aca="false">IFERROR(VLOOKUP(Table1432[[#This Row],[CodINE Mun2013]],VRefAquis!B:H,2,FALSE()),IFERROR(VLOOKUP(Table1432[[#This Row],[CodINE NUTIII 2013]],VRefAquis!B:H,2,FALSE()),VLOOKUP(Table1432[[#This Row],[CodINE NUTII 2013]],VRefAquis!B:H,2,FALSE())))</f>
        <v>942</v>
      </c>
      <c r="O4" s="853" t="n">
        <f aca="false">IF(VLOOKUP(Table1432[[#This Row],[CodINE Mun2013]],VRefArren!B:H,2,FALSE())&lt;&gt;"",VLOOKUP(Table1432[[#This Row],[CodINE Mun2013]],VRefArren!B:H,2,FALSE()),IFERROR(VLOOKUP(Table1432[[#This Row],[CodINE NUTIII 2013]],VRefArren!B:H,2,FALSE()),VLOOKUP(Table1432[[#This Row],[CodINE NUTII 2013]],VRefArren!B:H,2,FALSE())))</f>
        <v>3.54</v>
      </c>
      <c r="P4" s="854" t="n">
        <v>1</v>
      </c>
      <c r="Q4" s="855" t="n">
        <v>1</v>
      </c>
      <c r="R4" s="856" t="s">
        <v>825</v>
      </c>
      <c r="S4" s="835" t="s">
        <v>826</v>
      </c>
      <c r="T4" s="835" t="s">
        <v>827</v>
      </c>
      <c r="V4" s="857" t="s">
        <v>797</v>
      </c>
      <c r="W4" s="857" t="s">
        <v>819</v>
      </c>
      <c r="Y4" s="857" t="s">
        <v>815</v>
      </c>
      <c r="Z4" s="858" t="n">
        <v>150</v>
      </c>
      <c r="AB4" s="835" t="s">
        <v>828</v>
      </c>
      <c r="AC4" s="835" t="s">
        <v>829</v>
      </c>
      <c r="AE4" s="835" t="s">
        <v>815</v>
      </c>
      <c r="AF4" s="835" t="n">
        <v>150</v>
      </c>
    </row>
    <row r="5" customFormat="false" ht="18" hidden="false" customHeight="false" outlineLevel="0" collapsed="false">
      <c r="A5" s="859" t="s">
        <v>830</v>
      </c>
      <c r="B5" s="848" t="s">
        <v>831</v>
      </c>
      <c r="C5" s="835" t="s">
        <v>832</v>
      </c>
      <c r="D5" s="849" t="s">
        <v>796</v>
      </c>
      <c r="E5" s="850" t="str">
        <f aca="false">VLOOKUP(Table1432[[#This Row],[NUTS I]],Table1533[],2,FALSE())</f>
        <v>1</v>
      </c>
      <c r="F5" s="851" t="s">
        <v>801</v>
      </c>
      <c r="G5" s="850" t="str">
        <f aca="false">VLOOKUP(Table1432[[#This Row],[NUTS II 2011]],Table1634[],2,FALSE())</f>
        <v>18</v>
      </c>
      <c r="H5" s="845" t="s">
        <v>801</v>
      </c>
      <c r="I5" s="850" t="str">
        <f aca="false">VLOOKUP(Table1432[[#This Row],[NUTS II 2013]],Table162436[],2,FALSE())</f>
        <v>18</v>
      </c>
      <c r="J5" s="851" t="s">
        <v>803</v>
      </c>
      <c r="K5" s="850" t="str">
        <f aca="false">VLOOKUP(Table1432[[#This Row],[NUTS III 2011]],Table1735[],2,FALSE())</f>
        <v>183</v>
      </c>
      <c r="L5" s="849" t="s">
        <v>803</v>
      </c>
      <c r="M5" s="850" t="str">
        <f aca="false">VLOOKUP(Table1432[[#This Row],[NUTS III 2013]],Table172537[],2,FALSE())</f>
        <v>187</v>
      </c>
      <c r="N5" s="852" t="n">
        <f aca="false">IFERROR(VLOOKUP(Table1432[[#This Row],[CodINE Mun2013]],VRefAquis!B:H,2,FALSE()),IFERROR(VLOOKUP(Table1432[[#This Row],[CodINE NUTIII 2013]],VRefAquis!B:H,2,FALSE()),VLOOKUP(Table1432[[#This Row],[CodINE NUTII 2013]],VRefAquis!B:H,2,FALSE())))</f>
        <v>835</v>
      </c>
      <c r="O5" s="853" t="n">
        <f aca="false">IF(VLOOKUP(Table1432[[#This Row],[CodINE Mun2013]],VRefArren!B:H,2,FALSE())&lt;&gt;"",VLOOKUP(Table1432[[#This Row],[CodINE Mun2013]],VRefArren!B:H,2,FALSE()),IFERROR(VLOOKUP(Table1432[[#This Row],[CodINE NUTIII 2013]],VRefArren!B:H,2,FALSE()),VLOOKUP(Table1432[[#This Row],[CodINE NUTII 2013]],VRefArren!B:H,2,FALSE())))</f>
        <v>3.79</v>
      </c>
      <c r="P5" s="854" t="n">
        <v>0</v>
      </c>
      <c r="Q5" s="860" t="n">
        <v>0</v>
      </c>
      <c r="R5" s="856" t="s">
        <v>833</v>
      </c>
      <c r="S5" s="835" t="s">
        <v>337</v>
      </c>
      <c r="T5" s="835" t="n">
        <f aca="false">SUBTOTAL(103,Table1533[CodNUTI])</f>
        <v>3</v>
      </c>
      <c r="V5" s="857" t="s">
        <v>834</v>
      </c>
      <c r="W5" s="857" t="s">
        <v>829</v>
      </c>
      <c r="Y5" s="857" t="s">
        <v>835</v>
      </c>
      <c r="Z5" s="858" t="s">
        <v>836</v>
      </c>
      <c r="AB5" s="835" t="s">
        <v>801</v>
      </c>
      <c r="AC5" s="835" t="s">
        <v>802</v>
      </c>
      <c r="AE5" s="835" t="s">
        <v>835</v>
      </c>
      <c r="AF5" s="835" t="s">
        <v>837</v>
      </c>
    </row>
    <row r="6" customFormat="false" ht="18" hidden="false" customHeight="false" outlineLevel="0" collapsed="false">
      <c r="A6" s="847" t="s">
        <v>838</v>
      </c>
      <c r="B6" s="848" t="s">
        <v>839</v>
      </c>
      <c r="C6" s="835" t="s">
        <v>840</v>
      </c>
      <c r="D6" s="849" t="s">
        <v>796</v>
      </c>
      <c r="E6" s="850" t="str">
        <f aca="false">VLOOKUP(Table1432[[#This Row],[NUTS I]],Table1533[],2,FALSE())</f>
        <v>1</v>
      </c>
      <c r="F6" s="851" t="s">
        <v>797</v>
      </c>
      <c r="G6" s="850" t="str">
        <f aca="false">VLOOKUP(Table1432[[#This Row],[NUTS II 2011]],Table1634[],2,FALSE())</f>
        <v>16</v>
      </c>
      <c r="H6" s="849" t="s">
        <v>797</v>
      </c>
      <c r="I6" s="850" t="str">
        <f aca="false">VLOOKUP(Table1432[[#This Row],[NUTS II 2013]],Table162436[],2,FALSE())</f>
        <v>16</v>
      </c>
      <c r="J6" s="851" t="s">
        <v>810</v>
      </c>
      <c r="K6" s="850" t="str">
        <f aca="false">VLOOKUP(Table1432[[#This Row],[NUTS III 2011]],Table1735[],2,FALSE())</f>
        <v>161</v>
      </c>
      <c r="L6" s="849" t="s">
        <v>811</v>
      </c>
      <c r="M6" s="850" t="str">
        <f aca="false">VLOOKUP(Table1432[[#This Row],[NUTS III 2013]],Table172537[],2,FALSE())</f>
        <v>16D</v>
      </c>
      <c r="N6" s="852" t="n">
        <f aca="false">IFERROR(VLOOKUP(Table1432[[#This Row],[CodINE Mun2013]],VRefAquis!B:H,2,FALSE()),IFERROR(VLOOKUP(Table1432[[#This Row],[CodINE NUTIII 2013]],VRefAquis!B:H,2,FALSE()),VLOOKUP(Table1432[[#This Row],[CodINE NUTII 2013]],VRefAquis!B:H,2,FALSE())))</f>
        <v>1068</v>
      </c>
      <c r="O6" s="853" t="n">
        <f aca="false">IF(VLOOKUP(Table1432[[#This Row],[CodINE Mun2013]],VRefArren!B:H,2,FALSE())&lt;&gt;"",VLOOKUP(Table1432[[#This Row],[CodINE Mun2013]],VRefArren!B:H,2,FALSE()),IFERROR(VLOOKUP(Table1432[[#This Row],[CodINE NUTIII 2013]],VRefArren!B:H,2,FALSE()),VLOOKUP(Table1432[[#This Row],[CodINE NUTII 2013]],VRefArren!B:H,2,FALSE())))</f>
        <v>3.86</v>
      </c>
      <c r="P6" s="854" t="n">
        <v>0</v>
      </c>
      <c r="Q6" s="855" t="n">
        <v>0</v>
      </c>
      <c r="R6" s="856" t="s">
        <v>841</v>
      </c>
      <c r="V6" s="857" t="s">
        <v>805</v>
      </c>
      <c r="W6" s="857" t="s">
        <v>806</v>
      </c>
      <c r="Y6" s="857" t="s">
        <v>842</v>
      </c>
      <c r="Z6" s="858" t="s">
        <v>843</v>
      </c>
      <c r="AB6" s="835" t="s">
        <v>815</v>
      </c>
      <c r="AC6" s="835" t="s">
        <v>816</v>
      </c>
      <c r="AE6" s="835" t="s">
        <v>844</v>
      </c>
      <c r="AF6" s="835" t="s">
        <v>845</v>
      </c>
    </row>
    <row r="7" customFormat="false" ht="18" hidden="false" customHeight="false" outlineLevel="0" collapsed="false">
      <c r="A7" s="859" t="s">
        <v>846</v>
      </c>
      <c r="B7" s="848" t="s">
        <v>847</v>
      </c>
      <c r="C7" s="835" t="s">
        <v>848</v>
      </c>
      <c r="D7" s="849" t="s">
        <v>796</v>
      </c>
      <c r="E7" s="850" t="str">
        <f aca="false">VLOOKUP(Table1432[[#This Row],[NUTS I]],Table1533[],2,FALSE())</f>
        <v>1</v>
      </c>
      <c r="F7" s="851" t="s">
        <v>815</v>
      </c>
      <c r="G7" s="850" t="str">
        <f aca="false">VLOOKUP(Table1432[[#This Row],[NUTS II 2011]],Table1634[],2,FALSE())</f>
        <v>15</v>
      </c>
      <c r="H7" s="845" t="s">
        <v>815</v>
      </c>
      <c r="I7" s="850" t="str">
        <f aca="false">VLOOKUP(Table1432[[#This Row],[NUTS II 2013]],Table162436[],2,FALSE())</f>
        <v>15</v>
      </c>
      <c r="J7" s="851" t="s">
        <v>815</v>
      </c>
      <c r="K7" s="850" t="n">
        <f aca="false">VLOOKUP(Table1432[[#This Row],[NUTS III 2011]],Table1735[],2,FALSE())</f>
        <v>150</v>
      </c>
      <c r="L7" s="849" t="s">
        <v>815</v>
      </c>
      <c r="M7" s="850" t="n">
        <f aca="false">VLOOKUP(Table1432[[#This Row],[NUTS III 2013]],Table172537[],2,FALSE())</f>
        <v>150</v>
      </c>
      <c r="N7" s="852" t="n">
        <f aca="false">IFERROR(VLOOKUP(Table1432[[#This Row],[CodINE Mun2013]],VRefAquis!B:H,2,FALSE()),IFERROR(VLOOKUP(Table1432[[#This Row],[CodINE NUTIII 2013]],VRefAquis!B:H,2,FALSE()),VLOOKUP(Table1432[[#This Row],[CodINE NUTII 2013]],VRefAquis!B:H,2,FALSE())))</f>
        <v>2189</v>
      </c>
      <c r="O7" s="853" t="n">
        <f aca="false">IF(VLOOKUP(Table1432[[#This Row],[CodINE Mun2013]],VRefArren!B:H,2,FALSE())&lt;&gt;"",VLOOKUP(Table1432[[#This Row],[CodINE Mun2013]],VRefArren!B:H,2,FALSE()),IFERROR(VLOOKUP(Table1432[[#This Row],[CodINE NUTIII 2013]],VRefArren!B:H,2,FALSE()),VLOOKUP(Table1432[[#This Row],[CodINE NUTII 2013]],VRefArren!B:H,2,FALSE())))</f>
        <v>7.31</v>
      </c>
      <c r="P7" s="854" t="n">
        <v>19</v>
      </c>
      <c r="Q7" s="860" t="n">
        <v>87</v>
      </c>
      <c r="R7" s="856" t="s">
        <v>849</v>
      </c>
      <c r="V7" s="857" t="s">
        <v>826</v>
      </c>
      <c r="W7" s="857" t="s">
        <v>850</v>
      </c>
      <c r="Y7" s="857" t="s">
        <v>851</v>
      </c>
      <c r="Z7" s="858" t="s">
        <v>852</v>
      </c>
      <c r="AB7" s="835" t="s">
        <v>813</v>
      </c>
      <c r="AC7" s="835" t="s">
        <v>853</v>
      </c>
      <c r="AE7" s="835" t="s">
        <v>854</v>
      </c>
      <c r="AF7" s="835" t="s">
        <v>855</v>
      </c>
    </row>
    <row r="8" customFormat="false" ht="18" hidden="false" customHeight="false" outlineLevel="0" collapsed="false">
      <c r="A8" s="859" t="s">
        <v>856</v>
      </c>
      <c r="B8" s="848" t="s">
        <v>857</v>
      </c>
      <c r="C8" s="835" t="s">
        <v>858</v>
      </c>
      <c r="D8" s="849" t="s">
        <v>796</v>
      </c>
      <c r="E8" s="850" t="str">
        <f aca="false">VLOOKUP(Table1432[[#This Row],[NUTS I]],Table1533[],2,FALSE())</f>
        <v>1</v>
      </c>
      <c r="F8" s="851" t="s">
        <v>801</v>
      </c>
      <c r="G8" s="850" t="str">
        <f aca="false">VLOOKUP(Table1432[[#This Row],[NUTS II 2011]],Table1634[],2,FALSE())</f>
        <v>18</v>
      </c>
      <c r="H8" s="845" t="s">
        <v>801</v>
      </c>
      <c r="I8" s="850" t="str">
        <f aca="false">VLOOKUP(Table1432[[#This Row],[NUTS II 2013]],Table162436[],2,FALSE())</f>
        <v>18</v>
      </c>
      <c r="J8" s="851" t="s">
        <v>817</v>
      </c>
      <c r="K8" s="850" t="str">
        <f aca="false">VLOOKUP(Table1432[[#This Row],[NUTS III 2011]],Table1735[],2,FALSE())</f>
        <v>181</v>
      </c>
      <c r="L8" s="849" t="s">
        <v>817</v>
      </c>
      <c r="M8" s="850" t="str">
        <f aca="false">VLOOKUP(Table1432[[#This Row],[NUTS III 2013]],Table172537[],2,FALSE())</f>
        <v>181</v>
      </c>
      <c r="N8" s="852" t="n">
        <f aca="false">IFERROR(VLOOKUP(Table1432[[#This Row],[CodINE Mun2013]],VRefAquis!B:H,2,FALSE()),IFERROR(VLOOKUP(Table1432[[#This Row],[CodINE NUTIII 2013]],VRefAquis!B:H,2,FALSE()),VLOOKUP(Table1432[[#This Row],[CodINE NUTII 2013]],VRefAquis!B:H,2,FALSE())))</f>
        <v>1293</v>
      </c>
      <c r="O8" s="853" t="n">
        <f aca="false">IF(VLOOKUP(Table1432[[#This Row],[CodINE Mun2013]],VRefArren!B:H,2,FALSE())&lt;&gt;"",VLOOKUP(Table1432[[#This Row],[CodINE Mun2013]],VRefArren!B:H,2,FALSE()),IFERROR(VLOOKUP(Table1432[[#This Row],[CodINE NUTIII 2013]],VRefArren!B:H,2,FALSE()),VLOOKUP(Table1432[[#This Row],[CodINE NUTII 2013]],VRefArren!B:H,2,FALSE())))</f>
        <v>4.45</v>
      </c>
      <c r="P8" s="854" t="n">
        <v>4</v>
      </c>
      <c r="Q8" s="860" t="n">
        <v>4</v>
      </c>
      <c r="R8" s="856" t="s">
        <v>859</v>
      </c>
      <c r="V8" s="857" t="s">
        <v>813</v>
      </c>
      <c r="W8" s="857" t="s">
        <v>853</v>
      </c>
      <c r="Y8" s="857" t="s">
        <v>860</v>
      </c>
      <c r="Z8" s="858" t="s">
        <v>861</v>
      </c>
      <c r="AB8" s="835" t="s">
        <v>826</v>
      </c>
      <c r="AC8" s="835" t="s">
        <v>850</v>
      </c>
      <c r="AE8" s="835" t="s">
        <v>828</v>
      </c>
      <c r="AF8" s="835" t="s">
        <v>862</v>
      </c>
    </row>
    <row r="9" customFormat="false" ht="18" hidden="false" customHeight="false" outlineLevel="0" collapsed="false">
      <c r="A9" s="859" t="s">
        <v>863</v>
      </c>
      <c r="B9" s="848" t="s">
        <v>864</v>
      </c>
      <c r="C9" s="835" t="s">
        <v>865</v>
      </c>
      <c r="D9" s="849" t="s">
        <v>796</v>
      </c>
      <c r="E9" s="850" t="str">
        <f aca="false">VLOOKUP(Table1432[[#This Row],[NUTS I]],Table1533[],2,FALSE())</f>
        <v>1</v>
      </c>
      <c r="F9" s="851" t="s">
        <v>797</v>
      </c>
      <c r="G9" s="850" t="str">
        <f aca="false">VLOOKUP(Table1432[[#This Row],[NUTS II 2011]],Table1634[],2,FALSE())</f>
        <v>16</v>
      </c>
      <c r="H9" s="849" t="s">
        <v>797</v>
      </c>
      <c r="I9" s="850" t="str">
        <f aca="false">VLOOKUP(Table1432[[#This Row],[NUTS II 2013]],Table162436[],2,FALSE())</f>
        <v>16</v>
      </c>
      <c r="J9" s="851" t="s">
        <v>798</v>
      </c>
      <c r="K9" s="850" t="str">
        <f aca="false">VLOOKUP(Table1432[[#This Row],[NUTS III 2011]],Table1735[],2,FALSE())</f>
        <v>16C</v>
      </c>
      <c r="L9" s="849" t="s">
        <v>798</v>
      </c>
      <c r="M9" s="850" t="str">
        <f aca="false">VLOOKUP(Table1432[[#This Row],[NUTS III 2013]],Table172537[],2,FALSE())</f>
        <v>16I</v>
      </c>
      <c r="N9" s="852" t="n">
        <f aca="false">IFERROR(VLOOKUP(Table1432[[#This Row],[CodINE Mun2013]],VRefAquis!B:H,2,FALSE()),IFERROR(VLOOKUP(Table1432[[#This Row],[CodINE NUTIII 2013]],VRefAquis!B:H,2,FALSE()),VLOOKUP(Table1432[[#This Row],[CodINE NUTII 2013]],VRefAquis!B:H,2,FALSE())))</f>
        <v>740</v>
      </c>
      <c r="O9" s="853" t="n">
        <f aca="false">IF(VLOOKUP(Table1432[[#This Row],[CodINE Mun2013]],VRefArren!B:H,2,FALSE())&lt;&gt;"",VLOOKUP(Table1432[[#This Row],[CodINE Mun2013]],VRefArren!B:H,2,FALSE()),IFERROR(VLOOKUP(Table1432[[#This Row],[CodINE NUTIII 2013]],VRefArren!B:H,2,FALSE()),VLOOKUP(Table1432[[#This Row],[CodINE NUTII 2013]],VRefArren!B:H,2,FALSE())))</f>
        <v>2.79</v>
      </c>
      <c r="P9" s="854" t="n">
        <v>3</v>
      </c>
      <c r="Q9" s="860" t="n">
        <v>3</v>
      </c>
      <c r="R9" s="856" t="s">
        <v>866</v>
      </c>
      <c r="V9" s="835" t="s">
        <v>337</v>
      </c>
      <c r="W9" s="835" t="n">
        <f aca="false">SUBTOTAL(103,Table1634[CodNUTII 2011])</f>
        <v>7</v>
      </c>
      <c r="Y9" s="857" t="s">
        <v>867</v>
      </c>
      <c r="Z9" s="858" t="s">
        <v>868</v>
      </c>
      <c r="AB9" s="835" t="s">
        <v>337</v>
      </c>
      <c r="AC9" s="835" t="n">
        <f aca="false">SUBTOTAL(103,Table162436[CodNUTII 2013])</f>
        <v>7</v>
      </c>
      <c r="AE9" s="835" t="s">
        <v>869</v>
      </c>
      <c r="AF9" s="835" t="s">
        <v>870</v>
      </c>
    </row>
    <row r="10" customFormat="false" ht="18" hidden="false" customHeight="false" outlineLevel="0" collapsed="false">
      <c r="A10" s="847" t="s">
        <v>871</v>
      </c>
      <c r="B10" s="848" t="s">
        <v>872</v>
      </c>
      <c r="C10" s="835" t="s">
        <v>873</v>
      </c>
      <c r="D10" s="849" t="s">
        <v>796</v>
      </c>
      <c r="E10" s="850" t="str">
        <f aca="false">VLOOKUP(Table1432[[#This Row],[NUTS I]],Table1533[],2,FALSE())</f>
        <v>1</v>
      </c>
      <c r="F10" s="851" t="s">
        <v>797</v>
      </c>
      <c r="G10" s="850" t="str">
        <f aca="false">VLOOKUP(Table1432[[#This Row],[NUTS II 2011]],Table1634[],2,FALSE())</f>
        <v>16</v>
      </c>
      <c r="H10" s="849" t="s">
        <v>797</v>
      </c>
      <c r="I10" s="850" t="str">
        <f aca="false">VLOOKUP(Table1432[[#This Row],[NUTS II 2013]],Table162436[],2,FALSE())</f>
        <v>16</v>
      </c>
      <c r="J10" s="851" t="s">
        <v>874</v>
      </c>
      <c r="K10" s="850" t="str">
        <f aca="false">VLOOKUP(Table1432[[#This Row],[NUTS III 2011]],Table1735[],2,FALSE())</f>
        <v>16B</v>
      </c>
      <c r="L10" s="845" t="s">
        <v>874</v>
      </c>
      <c r="M10" s="850" t="str">
        <f aca="false">VLOOKUP(Table1432[[#This Row],[NUTS III 2013]],Table172537[],2,FALSE())</f>
        <v>16B</v>
      </c>
      <c r="N10" s="852" t="n">
        <f aca="false">IFERROR(VLOOKUP(Table1432[[#This Row],[CodINE Mun2013]],VRefAquis!B:H,2,FALSE()),IFERROR(VLOOKUP(Table1432[[#This Row],[CodINE NUTIII 2013]],VRefAquis!B:H,2,FALSE()),VLOOKUP(Table1432[[#This Row],[CodINE NUTII 2013]],VRefAquis!B:H,2,FALSE())))</f>
        <v>1124</v>
      </c>
      <c r="O10" s="853" t="n">
        <f aca="false">IF(VLOOKUP(Table1432[[#This Row],[CodINE Mun2013]],VRefArren!B:H,2,FALSE())&lt;&gt;"",VLOOKUP(Table1432[[#This Row],[CodINE Mun2013]],VRefArren!B:H,2,FALSE()),IFERROR(VLOOKUP(Table1432[[#This Row],[CodINE NUTIII 2013]],VRefArren!B:H,2,FALSE()),VLOOKUP(Table1432[[#This Row],[CodINE NUTII 2013]],VRefArren!B:H,2,FALSE())))</f>
        <v>3.93</v>
      </c>
      <c r="P10" s="854" t="n">
        <v>1</v>
      </c>
      <c r="Q10" s="855" t="n">
        <v>28</v>
      </c>
      <c r="R10" s="856" t="s">
        <v>875</v>
      </c>
      <c r="Y10" s="857" t="s">
        <v>810</v>
      </c>
      <c r="Z10" s="858" t="s">
        <v>876</v>
      </c>
      <c r="AE10" s="835" t="s">
        <v>851</v>
      </c>
      <c r="AF10" s="835" t="s">
        <v>877</v>
      </c>
    </row>
    <row r="11" customFormat="false" ht="18" hidden="false" customHeight="false" outlineLevel="0" collapsed="false">
      <c r="A11" s="859" t="s">
        <v>878</v>
      </c>
      <c r="B11" s="848" t="s">
        <v>879</v>
      </c>
      <c r="C11" s="835" t="s">
        <v>880</v>
      </c>
      <c r="D11" s="849" t="s">
        <v>796</v>
      </c>
      <c r="E11" s="850" t="str">
        <f aca="false">VLOOKUP(Table1432[[#This Row],[NUTS I]],Table1533[],2,FALSE())</f>
        <v>1</v>
      </c>
      <c r="F11" s="851" t="s">
        <v>834</v>
      </c>
      <c r="G11" s="850" t="str">
        <f aca="false">VLOOKUP(Table1432[[#This Row],[NUTS II 2011]],Table1634[],2,FALSE())</f>
        <v>17</v>
      </c>
      <c r="H11" s="845" t="s">
        <v>828</v>
      </c>
      <c r="I11" s="850" t="str">
        <f aca="false">VLOOKUP(Table1432[[#This Row],[NUTS II 2013]],Table162436[],2,FALSE())</f>
        <v>17</v>
      </c>
      <c r="J11" s="851" t="s">
        <v>881</v>
      </c>
      <c r="K11" s="850" t="str">
        <f aca="false">VLOOKUP(Table1432[[#This Row],[NUTS III 2011]],Table1735[],2,FALSE())</f>
        <v>172</v>
      </c>
      <c r="L11" s="849" t="s">
        <v>828</v>
      </c>
      <c r="M11" s="850" t="str">
        <f aca="false">VLOOKUP(Table1432[[#This Row],[NUTS III 2013]],Table172537[],2,FALSE())</f>
        <v>170</v>
      </c>
      <c r="N11" s="852" t="n">
        <f aca="false">IFERROR(VLOOKUP(Table1432[[#This Row],[CodINE Mun2013]],VRefAquis!B:H,2,FALSE()),IFERROR(VLOOKUP(Table1432[[#This Row],[CodINE NUTIII 2013]],VRefAquis!B:H,2,FALSE()),VLOOKUP(Table1432[[#This Row],[CodINE NUTII 2013]],VRefAquis!B:H,2,FALSE())))</f>
        <v>1735</v>
      </c>
      <c r="O11" s="853" t="n">
        <f aca="false">IF(VLOOKUP(Table1432[[#This Row],[CodINE Mun2013]],VRefArren!B:H,2,FALSE())&lt;&gt;"",VLOOKUP(Table1432[[#This Row],[CodINE Mun2013]],VRefArren!B:H,2,FALSE()),IFERROR(VLOOKUP(Table1432[[#This Row],[CodINE NUTIII 2013]],VRefArren!B:H,2,FALSE()),VLOOKUP(Table1432[[#This Row],[CodINE NUTII 2013]],VRefArren!B:H,2,FALSE())))</f>
        <v>6.04</v>
      </c>
      <c r="P11" s="854" t="n">
        <v>5</v>
      </c>
      <c r="Q11" s="860" t="n">
        <v>56</v>
      </c>
      <c r="R11" s="856" t="s">
        <v>882</v>
      </c>
      <c r="Y11" s="857" t="s">
        <v>883</v>
      </c>
      <c r="Z11" s="858" t="s">
        <v>884</v>
      </c>
      <c r="AE11" s="835" t="s">
        <v>860</v>
      </c>
      <c r="AF11" s="835" t="s">
        <v>861</v>
      </c>
    </row>
    <row r="12" customFormat="false" ht="18" hidden="false" customHeight="false" outlineLevel="0" collapsed="false">
      <c r="A12" s="847" t="s">
        <v>885</v>
      </c>
      <c r="B12" s="848" t="s">
        <v>886</v>
      </c>
      <c r="C12" s="835" t="n">
        <v>1500802</v>
      </c>
      <c r="D12" s="849" t="s">
        <v>796</v>
      </c>
      <c r="E12" s="850" t="str">
        <f aca="false">VLOOKUP(Table1432[[#This Row],[NUTS I]],Table1533[],2,FALSE())</f>
        <v>1</v>
      </c>
      <c r="F12" s="851" t="s">
        <v>815</v>
      </c>
      <c r="G12" s="850" t="str">
        <f aca="false">VLOOKUP(Table1432[[#This Row],[NUTS II 2011]],Table1634[],2,FALSE())</f>
        <v>15</v>
      </c>
      <c r="H12" s="845" t="s">
        <v>815</v>
      </c>
      <c r="I12" s="850" t="str">
        <f aca="false">VLOOKUP(Table1432[[#This Row],[NUTS II 2013]],Table162436[],2,FALSE())</f>
        <v>15</v>
      </c>
      <c r="J12" s="851" t="s">
        <v>815</v>
      </c>
      <c r="K12" s="850" t="n">
        <f aca="false">VLOOKUP(Table1432[[#This Row],[NUTS III 2011]],Table1735[],2,FALSE())</f>
        <v>150</v>
      </c>
      <c r="L12" s="849" t="s">
        <v>815</v>
      </c>
      <c r="M12" s="850" t="n">
        <f aca="false">VLOOKUP(Table1432[[#This Row],[NUTS III 2013]],Table172537[],2,FALSE())</f>
        <v>150</v>
      </c>
      <c r="N12" s="852" t="n">
        <f aca="false">IFERROR(VLOOKUP(Table1432[[#This Row],[CodINE Mun2013]],VRefAquis!B:H,2,FALSE()),IFERROR(VLOOKUP(Table1432[[#This Row],[CodINE NUTIII 2013]],VRefAquis!B:H,2,FALSE()),VLOOKUP(Table1432[[#This Row],[CodINE NUTII 2013]],VRefAquis!B:H,2,FALSE())))</f>
        <v>1988</v>
      </c>
      <c r="O12" s="853" t="e">
        <f aca="false">IF(VLOOKUP(Table1432[[#This Row],[CodINE Mun2013]],VRefArren!B:H,2,FALSE())&lt;&gt;"",VLOOKUP(Table1432[[#This Row],[CodINE Mun2013]],VRefArren!B:H,2,FALSE()),IFERROR(VLOOKUP(Table1432[[#This Row],[CodINE NUTIII 2013]],VRefArren!B:H,2,FALSE()),VLOOKUP(Table1432[[#This Row],[CodINE NUTII 2013]],VRefArren!B:H,2,FALSE())))</f>
        <v>#N/A</v>
      </c>
      <c r="P12" s="854" t="n">
        <v>3</v>
      </c>
      <c r="Q12" s="855" t="n">
        <v>4</v>
      </c>
      <c r="R12" s="856" t="s">
        <v>887</v>
      </c>
      <c r="Y12" s="857" t="s">
        <v>888</v>
      </c>
      <c r="Z12" s="858" t="s">
        <v>889</v>
      </c>
      <c r="AE12" s="835" t="s">
        <v>890</v>
      </c>
      <c r="AF12" s="835" t="s">
        <v>891</v>
      </c>
    </row>
    <row r="13" customFormat="false" ht="18" hidden="false" customHeight="false" outlineLevel="0" collapsed="false">
      <c r="A13" s="859" t="s">
        <v>892</v>
      </c>
      <c r="B13" s="848" t="s">
        <v>893</v>
      </c>
      <c r="C13" s="835" t="s">
        <v>894</v>
      </c>
      <c r="D13" s="849" t="s">
        <v>796</v>
      </c>
      <c r="E13" s="850" t="str">
        <f aca="false">VLOOKUP(Table1432[[#This Row],[NUTS I]],Table1533[],2,FALSE())</f>
        <v>1</v>
      </c>
      <c r="F13" s="851" t="s">
        <v>797</v>
      </c>
      <c r="G13" s="850" t="str">
        <f aca="false">VLOOKUP(Table1432[[#This Row],[NUTS II 2011]],Table1634[],2,FALSE())</f>
        <v>16</v>
      </c>
      <c r="H13" s="849" t="s">
        <v>797</v>
      </c>
      <c r="I13" s="850" t="str">
        <f aca="false">VLOOKUP(Table1432[[#This Row],[NUTS II 2013]],Table162436[],2,FALSE())</f>
        <v>16</v>
      </c>
      <c r="J13" s="851" t="s">
        <v>874</v>
      </c>
      <c r="K13" s="850" t="str">
        <f aca="false">VLOOKUP(Table1432[[#This Row],[NUTS III 2011]],Table1735[],2,FALSE())</f>
        <v>16B</v>
      </c>
      <c r="L13" s="845" t="s">
        <v>874</v>
      </c>
      <c r="M13" s="850" t="str">
        <f aca="false">VLOOKUP(Table1432[[#This Row],[NUTS III 2013]],Table172537[],2,FALSE())</f>
        <v>16B</v>
      </c>
      <c r="N13" s="852" t="n">
        <f aca="false">IFERROR(VLOOKUP(Table1432[[#This Row],[CodINE Mun2013]],VRefAquis!B:H,2,FALSE()),IFERROR(VLOOKUP(Table1432[[#This Row],[CodINE NUTIII 2013]],VRefAquis!B:H,2,FALSE()),VLOOKUP(Table1432[[#This Row],[CodINE NUTII 2013]],VRefAquis!B:H,2,FALSE())))</f>
        <v>1124</v>
      </c>
      <c r="O13" s="853" t="n">
        <f aca="false">IF(VLOOKUP(Table1432[[#This Row],[CodINE Mun2013]],VRefArren!B:H,2,FALSE())&lt;&gt;"",VLOOKUP(Table1432[[#This Row],[CodINE Mun2013]],VRefArren!B:H,2,FALSE()),IFERROR(VLOOKUP(Table1432[[#This Row],[CodINE NUTIII 2013]],VRefArren!B:H,2,FALSE()),VLOOKUP(Table1432[[#This Row],[CodINE NUTII 2013]],VRefArren!B:H,2,FALSE())))</f>
        <v>4.96</v>
      </c>
      <c r="P13" s="854" t="n">
        <v>19</v>
      </c>
      <c r="Q13" s="860" t="n">
        <v>22</v>
      </c>
      <c r="R13" s="856" t="s">
        <v>895</v>
      </c>
      <c r="S13" s="858"/>
      <c r="T13" s="858"/>
      <c r="U13" s="861"/>
      <c r="V13" s="861"/>
      <c r="Y13" s="857" t="s">
        <v>896</v>
      </c>
      <c r="Z13" s="858" t="s">
        <v>897</v>
      </c>
      <c r="AE13" s="835" t="s">
        <v>898</v>
      </c>
      <c r="AF13" s="835" t="s">
        <v>899</v>
      </c>
    </row>
    <row r="14" customFormat="false" ht="18" hidden="false" customHeight="false" outlineLevel="0" collapsed="false">
      <c r="A14" s="859" t="s">
        <v>900</v>
      </c>
      <c r="B14" s="848" t="s">
        <v>901</v>
      </c>
      <c r="C14" s="835" t="s">
        <v>902</v>
      </c>
      <c r="D14" s="849" t="s">
        <v>796</v>
      </c>
      <c r="E14" s="850" t="str">
        <f aca="false">VLOOKUP(Table1432[[#This Row],[NUTS I]],Table1533[],2,FALSE())</f>
        <v>1</v>
      </c>
      <c r="F14" s="851" t="s">
        <v>805</v>
      </c>
      <c r="G14" s="850" t="str">
        <f aca="false">VLOOKUP(Table1432[[#This Row],[NUTS II 2011]],Table1634[],2,FALSE())</f>
        <v>11</v>
      </c>
      <c r="H14" s="845" t="s">
        <v>805</v>
      </c>
      <c r="I14" s="850" t="str">
        <f aca="false">VLOOKUP(Table1432[[#This Row],[NUTS II 2013]],Table162436[],2,FALSE())</f>
        <v>11</v>
      </c>
      <c r="J14" s="851" t="s">
        <v>842</v>
      </c>
      <c r="K14" s="850" t="str">
        <f aca="false">VLOOKUP(Table1432[[#This Row],[NUTS III 2011]],Table1735[],2,FALSE())</f>
        <v>118</v>
      </c>
      <c r="L14" s="849" t="s">
        <v>903</v>
      </c>
      <c r="M14" s="850" t="str">
        <f aca="false">VLOOKUP(Table1432[[#This Row],[NUTS III 2013]],Table172537[],2,FALSE())</f>
        <v>11E</v>
      </c>
      <c r="N14" s="852" t="n">
        <f aca="false">IFERROR(VLOOKUP(Table1432[[#This Row],[CodINE Mun2013]],VRefAquis!B:H,2,FALSE()),IFERROR(VLOOKUP(Table1432[[#This Row],[CodINE NUTIII 2013]],VRefAquis!B:H,2,FALSE()),VLOOKUP(Table1432[[#This Row],[CodINE NUTII 2013]],VRefAquis!B:H,2,FALSE())))</f>
        <v>849</v>
      </c>
      <c r="O14" s="853" t="n">
        <f aca="false">IF(VLOOKUP(Table1432[[#This Row],[CodINE Mun2013]],VRefArren!B:H,2,FALSE())&lt;&gt;"",VLOOKUP(Table1432[[#This Row],[CodINE Mun2013]],VRefArren!B:H,2,FALSE()),IFERROR(VLOOKUP(Table1432[[#This Row],[CodINE NUTIII 2013]],VRefArren!B:H,2,FALSE()),VLOOKUP(Table1432[[#This Row],[CodINE NUTII 2013]],VRefArren!B:H,2,FALSE())))</f>
        <v>2.43</v>
      </c>
      <c r="P14" s="854" t="n">
        <v>6</v>
      </c>
      <c r="Q14" s="855" t="n">
        <v>7</v>
      </c>
      <c r="R14" s="856" t="s">
        <v>904</v>
      </c>
      <c r="S14" s="858"/>
      <c r="T14" s="858"/>
      <c r="U14" s="861"/>
      <c r="V14" s="861"/>
      <c r="Y14" s="857" t="s">
        <v>905</v>
      </c>
      <c r="Z14" s="858" t="s">
        <v>906</v>
      </c>
      <c r="AE14" s="835" t="s">
        <v>896</v>
      </c>
      <c r="AF14" s="835" t="s">
        <v>897</v>
      </c>
    </row>
    <row r="15" customFormat="false" ht="18" hidden="false" customHeight="false" outlineLevel="0" collapsed="false">
      <c r="A15" s="859" t="s">
        <v>907</v>
      </c>
      <c r="B15" s="848" t="s">
        <v>908</v>
      </c>
      <c r="C15" s="835" t="s">
        <v>909</v>
      </c>
      <c r="D15" s="849" t="s">
        <v>796</v>
      </c>
      <c r="E15" s="850" t="str">
        <f aca="false">VLOOKUP(Table1432[[#This Row],[NUTS I]],Table1533[],2,FALSE())</f>
        <v>1</v>
      </c>
      <c r="F15" s="851" t="s">
        <v>805</v>
      </c>
      <c r="G15" s="850" t="str">
        <f aca="false">VLOOKUP(Table1432[[#This Row],[NUTS II 2011]],Table1634[],2,FALSE())</f>
        <v>11</v>
      </c>
      <c r="H15" s="845" t="s">
        <v>805</v>
      </c>
      <c r="I15" s="850" t="str">
        <f aca="false">VLOOKUP(Table1432[[#This Row],[NUTS II 2013]],Table162436[],2,FALSE())</f>
        <v>11</v>
      </c>
      <c r="J15" s="851" t="s">
        <v>910</v>
      </c>
      <c r="K15" s="850" t="str">
        <f aca="false">VLOOKUP(Table1432[[#This Row],[NUTS III 2011]],Table1735[],2,FALSE())</f>
        <v>117</v>
      </c>
      <c r="L15" s="849" t="s">
        <v>910</v>
      </c>
      <c r="M15" s="850" t="str">
        <f aca="false">VLOOKUP(Table1432[[#This Row],[NUTS III 2013]],Table172537[],2,FALSE())</f>
        <v>11D</v>
      </c>
      <c r="N15" s="852" t="n">
        <f aca="false">IFERROR(VLOOKUP(Table1432[[#This Row],[CodINE Mun2013]],VRefAquis!B:H,2,FALSE()),IFERROR(VLOOKUP(Table1432[[#This Row],[CodINE NUTIII 2013]],VRefAquis!B:H,2,FALSE()),VLOOKUP(Table1432[[#This Row],[CodINE NUTII 2013]],VRefAquis!B:H,2,FALSE())))</f>
        <v>768</v>
      </c>
      <c r="O15" s="853" t="n">
        <f aca="false">IF(VLOOKUP(Table1432[[#This Row],[CodINE Mun2013]],VRefArren!B:H,2,FALSE())&lt;&gt;"",VLOOKUP(Table1432[[#This Row],[CodINE Mun2013]],VRefArren!B:H,2,FALSE()),IFERROR(VLOOKUP(Table1432[[#This Row],[CodINE NUTIII 2013]],VRefArren!B:H,2,FALSE()),VLOOKUP(Table1432[[#This Row],[CodINE NUTII 2013]],VRefArren!B:H,2,FALSE())))</f>
        <v>3.22</v>
      </c>
      <c r="P15" s="854" t="n">
        <v>5</v>
      </c>
      <c r="Q15" s="860" t="n">
        <v>5</v>
      </c>
      <c r="R15" s="856" t="s">
        <v>911</v>
      </c>
      <c r="S15" s="858"/>
      <c r="T15" s="858"/>
      <c r="U15" s="861"/>
      <c r="V15" s="861"/>
      <c r="Y15" s="857" t="s">
        <v>823</v>
      </c>
      <c r="Z15" s="858" t="s">
        <v>912</v>
      </c>
      <c r="AE15" s="835" t="s">
        <v>910</v>
      </c>
      <c r="AF15" s="835" t="s">
        <v>913</v>
      </c>
    </row>
    <row r="16" customFormat="false" ht="18" hidden="false" customHeight="false" outlineLevel="0" collapsed="false">
      <c r="A16" s="859" t="s">
        <v>914</v>
      </c>
      <c r="B16" s="848" t="s">
        <v>915</v>
      </c>
      <c r="C16" s="835" t="s">
        <v>916</v>
      </c>
      <c r="D16" s="849" t="s">
        <v>796</v>
      </c>
      <c r="E16" s="850" t="str">
        <f aca="false">VLOOKUP(Table1432[[#This Row],[NUTS I]],Table1533[],2,FALSE())</f>
        <v>1</v>
      </c>
      <c r="F16" s="851" t="s">
        <v>815</v>
      </c>
      <c r="G16" s="850" t="str">
        <f aca="false">VLOOKUP(Table1432[[#This Row],[NUTS II 2011]],Table1634[],2,FALSE())</f>
        <v>15</v>
      </c>
      <c r="H16" s="845" t="s">
        <v>815</v>
      </c>
      <c r="I16" s="850" t="str">
        <f aca="false">VLOOKUP(Table1432[[#This Row],[NUTS II 2013]],Table162436[],2,FALSE())</f>
        <v>15</v>
      </c>
      <c r="J16" s="851" t="s">
        <v>815</v>
      </c>
      <c r="K16" s="850" t="n">
        <f aca="false">VLOOKUP(Table1432[[#This Row],[NUTS III 2011]],Table1735[],2,FALSE())</f>
        <v>150</v>
      </c>
      <c r="L16" s="849" t="s">
        <v>815</v>
      </c>
      <c r="M16" s="850" t="n">
        <f aca="false">VLOOKUP(Table1432[[#This Row],[NUTS III 2013]],Table172537[],2,FALSE())</f>
        <v>150</v>
      </c>
      <c r="N16" s="852" t="n">
        <f aca="false">IFERROR(VLOOKUP(Table1432[[#This Row],[CodINE Mun2013]],VRefAquis!B:H,2,FALSE()),IFERROR(VLOOKUP(Table1432[[#This Row],[CodINE NUTIII 2013]],VRefAquis!B:H,2,FALSE()),VLOOKUP(Table1432[[#This Row],[CodINE NUTII 2013]],VRefAquis!B:H,2,FALSE())))</f>
        <v>1600</v>
      </c>
      <c r="O16" s="853" t="n">
        <f aca="false">IF(VLOOKUP(Table1432[[#This Row],[CodINE Mun2013]],VRefArren!B:H,2,FALSE())&lt;&gt;"",VLOOKUP(Table1432[[#This Row],[CodINE Mun2013]],VRefArren!B:H,2,FALSE()),IFERROR(VLOOKUP(Table1432[[#This Row],[CodINE NUTIII 2013]],VRefArren!B:H,2,FALSE()),VLOOKUP(Table1432[[#This Row],[CodINE NUTII 2013]],VRefArren!B:H,2,FALSE())))</f>
        <v>6.63</v>
      </c>
      <c r="P16" s="854" t="n">
        <v>0</v>
      </c>
      <c r="Q16" s="860" t="n">
        <v>0</v>
      </c>
      <c r="R16" s="856" t="s">
        <v>917</v>
      </c>
      <c r="S16" s="858"/>
      <c r="T16" s="858"/>
      <c r="U16" s="861"/>
      <c r="V16" s="861"/>
      <c r="Y16" s="857" t="s">
        <v>910</v>
      </c>
      <c r="Z16" s="858" t="s">
        <v>918</v>
      </c>
      <c r="AE16" s="835" t="s">
        <v>919</v>
      </c>
      <c r="AF16" s="835" t="s">
        <v>920</v>
      </c>
    </row>
    <row r="17" customFormat="false" ht="18" hidden="false" customHeight="false" outlineLevel="0" collapsed="false">
      <c r="A17" s="859" t="s">
        <v>921</v>
      </c>
      <c r="B17" s="848" t="s">
        <v>922</v>
      </c>
      <c r="C17" s="835" t="s">
        <v>923</v>
      </c>
      <c r="D17" s="849" t="s">
        <v>796</v>
      </c>
      <c r="E17" s="850" t="str">
        <f aca="false">VLOOKUP(Table1432[[#This Row],[NUTS I]],Table1533[],2,FALSE())</f>
        <v>1</v>
      </c>
      <c r="F17" s="851" t="s">
        <v>801</v>
      </c>
      <c r="G17" s="850" t="str">
        <f aca="false">VLOOKUP(Table1432[[#This Row],[NUTS II 2011]],Table1634[],2,FALSE())</f>
        <v>18</v>
      </c>
      <c r="H17" s="845" t="s">
        <v>801</v>
      </c>
      <c r="I17" s="850" t="str">
        <f aca="false">VLOOKUP(Table1432[[#This Row],[NUTS II 2013]],Table162436[],2,FALSE())</f>
        <v>18</v>
      </c>
      <c r="J17" s="851" t="s">
        <v>860</v>
      </c>
      <c r="K17" s="850" t="str">
        <f aca="false">VLOOKUP(Table1432[[#This Row],[NUTS III 2011]],Table1735[],2,FALSE())</f>
        <v>184</v>
      </c>
      <c r="L17" s="849" t="s">
        <v>860</v>
      </c>
      <c r="M17" s="850" t="str">
        <f aca="false">VLOOKUP(Table1432[[#This Row],[NUTS III 2013]],Table172537[],2,FALSE())</f>
        <v>184</v>
      </c>
      <c r="N17" s="852" t="n">
        <f aca="false">IFERROR(VLOOKUP(Table1432[[#This Row],[CodINE Mun2013]],VRefAquis!B:H,2,FALSE()),IFERROR(VLOOKUP(Table1432[[#This Row],[CodINE NUTIII 2013]],VRefAquis!B:H,2,FALSE()),VLOOKUP(Table1432[[#This Row],[CodINE NUTII 2013]],VRefAquis!B:H,2,FALSE())))</f>
        <v>557</v>
      </c>
      <c r="O17" s="853" t="n">
        <f aca="false">IF(VLOOKUP(Table1432[[#This Row],[CodINE Mun2013]],VRefArren!B:H,2,FALSE())&lt;&gt;"",VLOOKUP(Table1432[[#This Row],[CodINE Mun2013]],VRefArren!B:H,2,FALSE()),IFERROR(VLOOKUP(Table1432[[#This Row],[CodINE NUTIII 2013]],VRefArren!B:H,2,FALSE()),VLOOKUP(Table1432[[#This Row],[CodINE NUTII 2013]],VRefArren!B:H,2,FALSE())))</f>
        <v>3.94</v>
      </c>
      <c r="P17" s="854" t="n">
        <v>0</v>
      </c>
      <c r="Q17" s="860" t="n">
        <v>0</v>
      </c>
      <c r="R17" s="856" t="s">
        <v>924</v>
      </c>
      <c r="S17" s="858"/>
      <c r="T17" s="858"/>
      <c r="U17" s="861"/>
      <c r="V17" s="861"/>
      <c r="Y17" s="857" t="s">
        <v>925</v>
      </c>
      <c r="Z17" s="858" t="s">
        <v>926</v>
      </c>
      <c r="AE17" s="835" t="s">
        <v>798</v>
      </c>
      <c r="AF17" s="835" t="s">
        <v>927</v>
      </c>
    </row>
    <row r="18" customFormat="false" ht="18" hidden="false" customHeight="false" outlineLevel="0" collapsed="false">
      <c r="A18" s="847" t="s">
        <v>928</v>
      </c>
      <c r="B18" s="848" t="s">
        <v>929</v>
      </c>
      <c r="C18" s="835" t="s">
        <v>930</v>
      </c>
      <c r="D18" s="849" t="s">
        <v>796</v>
      </c>
      <c r="E18" s="850" t="str">
        <f aca="false">VLOOKUP(Table1432[[#This Row],[NUTS I]],Table1533[],2,FALSE())</f>
        <v>1</v>
      </c>
      <c r="F18" s="851" t="s">
        <v>834</v>
      </c>
      <c r="G18" s="850" t="str">
        <f aca="false">VLOOKUP(Table1432[[#This Row],[NUTS II 2011]],Table1634[],2,FALSE())</f>
        <v>17</v>
      </c>
      <c r="H18" s="845" t="s">
        <v>828</v>
      </c>
      <c r="I18" s="850" t="str">
        <f aca="false">VLOOKUP(Table1432[[#This Row],[NUTS II 2013]],Table162436[],2,FALSE())</f>
        <v>17</v>
      </c>
      <c r="J18" s="851" t="s">
        <v>881</v>
      </c>
      <c r="K18" s="850" t="str">
        <f aca="false">VLOOKUP(Table1432[[#This Row],[NUTS III 2011]],Table1735[],2,FALSE())</f>
        <v>172</v>
      </c>
      <c r="L18" s="849" t="s">
        <v>828</v>
      </c>
      <c r="M18" s="850" t="str">
        <f aca="false">VLOOKUP(Table1432[[#This Row],[NUTS III 2013]],Table172537[],2,FALSE())</f>
        <v>170</v>
      </c>
      <c r="N18" s="852" t="n">
        <f aca="false">IFERROR(VLOOKUP(Table1432[[#This Row],[CodINE Mun2013]],VRefAquis!B:H,2,FALSE()),IFERROR(VLOOKUP(Table1432[[#This Row],[CodINE NUTIII 2013]],VRefAquis!B:H,2,FALSE()),VLOOKUP(Table1432[[#This Row],[CodINE NUTII 2013]],VRefAquis!B:H,2,FALSE())))</f>
        <v>2005</v>
      </c>
      <c r="O18" s="853" t="n">
        <f aca="false">IF(VLOOKUP(Table1432[[#This Row],[CodINE Mun2013]],VRefArren!B:H,2,FALSE())&lt;&gt;"",VLOOKUP(Table1432[[#This Row],[CodINE Mun2013]],VRefArren!B:H,2,FALSE()),IFERROR(VLOOKUP(Table1432[[#This Row],[CodINE NUTIII 2013]],VRefArren!B:H,2,FALSE()),VLOOKUP(Table1432[[#This Row],[CodINE NUTII 2013]],VRefArren!B:H,2,FALSE())))</f>
        <v>8.2</v>
      </c>
      <c r="P18" s="854" t="n">
        <v>60</v>
      </c>
      <c r="Q18" s="855" t="n">
        <v>2735</v>
      </c>
      <c r="R18" s="856" t="s">
        <v>931</v>
      </c>
      <c r="S18" s="858"/>
      <c r="T18" s="858"/>
      <c r="U18" s="861"/>
      <c r="V18" s="861"/>
      <c r="Y18" s="857" t="s">
        <v>932</v>
      </c>
      <c r="Z18" s="858" t="s">
        <v>933</v>
      </c>
      <c r="AE18" s="835" t="s">
        <v>874</v>
      </c>
      <c r="AF18" s="835" t="s">
        <v>934</v>
      </c>
    </row>
    <row r="19" customFormat="false" ht="18" hidden="false" customHeight="false" outlineLevel="0" collapsed="false">
      <c r="A19" s="847" t="s">
        <v>935</v>
      </c>
      <c r="B19" s="848" t="s">
        <v>936</v>
      </c>
      <c r="C19" s="835" t="s">
        <v>937</v>
      </c>
      <c r="D19" s="849" t="s">
        <v>796</v>
      </c>
      <c r="E19" s="850" t="str">
        <f aca="false">VLOOKUP(Table1432[[#This Row],[NUTS I]],Table1533[],2,FALSE())</f>
        <v>1</v>
      </c>
      <c r="F19" s="851" t="s">
        <v>797</v>
      </c>
      <c r="G19" s="850" t="str">
        <f aca="false">VLOOKUP(Table1432[[#This Row],[NUTS II 2011]],Table1634[],2,FALSE())</f>
        <v>16</v>
      </c>
      <c r="H19" s="849" t="s">
        <v>797</v>
      </c>
      <c r="I19" s="850" t="str">
        <f aca="false">VLOOKUP(Table1432[[#This Row],[NUTS II 2013]],Table162436[],2,FALSE())</f>
        <v>16</v>
      </c>
      <c r="J19" s="851" t="s">
        <v>883</v>
      </c>
      <c r="K19" s="850" t="str">
        <f aca="false">VLOOKUP(Table1432[[#This Row],[NUTS III 2011]],Table1735[],2,FALSE())</f>
        <v>168</v>
      </c>
      <c r="L19" s="845" t="s">
        <v>898</v>
      </c>
      <c r="M19" s="850" t="str">
        <f aca="false">VLOOKUP(Table1432[[#This Row],[NUTS III 2013]],Table172537[],2,FALSE())</f>
        <v>16J</v>
      </c>
      <c r="N19" s="852" t="n">
        <f aca="false">IFERROR(VLOOKUP(Table1432[[#This Row],[CodINE Mun2013]],VRefAquis!B:H,2,FALSE()),IFERROR(VLOOKUP(Table1432[[#This Row],[CodINE NUTIII 2013]],VRefAquis!B:H,2,FALSE()),VLOOKUP(Table1432[[#This Row],[CodINE NUTII 2013]],VRefAquis!B:H,2,FALSE())))</f>
        <v>745</v>
      </c>
      <c r="O19" s="853" t="n">
        <f aca="false">IF(VLOOKUP(Table1432[[#This Row],[CodINE Mun2013]],VRefArren!B:H,2,FALSE())&lt;&gt;"",VLOOKUP(Table1432[[#This Row],[CodINE Mun2013]],VRefArren!B:H,2,FALSE()),IFERROR(VLOOKUP(Table1432[[#This Row],[CodINE NUTIII 2013]],VRefArren!B:H,2,FALSE()),VLOOKUP(Table1432[[#This Row],[CodINE NUTII 2013]],VRefArren!B:H,2,FALSE())))</f>
        <v>2.97</v>
      </c>
      <c r="P19" s="854" t="n">
        <v>1</v>
      </c>
      <c r="Q19" s="855" t="n">
        <v>20</v>
      </c>
      <c r="R19" s="856" t="s">
        <v>938</v>
      </c>
      <c r="S19" s="858"/>
      <c r="T19" s="858"/>
      <c r="U19" s="861"/>
      <c r="V19" s="861"/>
      <c r="Y19" s="857" t="s">
        <v>939</v>
      </c>
      <c r="Z19" s="858" t="s">
        <v>940</v>
      </c>
      <c r="AE19" s="835" t="s">
        <v>826</v>
      </c>
      <c r="AF19" s="835" t="s">
        <v>941</v>
      </c>
    </row>
    <row r="20" customFormat="false" ht="18" hidden="false" customHeight="false" outlineLevel="0" collapsed="false">
      <c r="A20" s="859" t="s">
        <v>942</v>
      </c>
      <c r="B20" s="848" t="s">
        <v>943</v>
      </c>
      <c r="C20" s="835" t="s">
        <v>944</v>
      </c>
      <c r="D20" s="849" t="s">
        <v>796</v>
      </c>
      <c r="E20" s="850" t="str">
        <f aca="false">VLOOKUP(Table1432[[#This Row],[NUTS I]],Table1533[],2,FALSE())</f>
        <v>1</v>
      </c>
      <c r="F20" s="851" t="s">
        <v>801</v>
      </c>
      <c r="G20" s="850" t="str">
        <f aca="false">VLOOKUP(Table1432[[#This Row],[NUTS II 2011]],Table1634[],2,FALSE())</f>
        <v>18</v>
      </c>
      <c r="H20" s="845" t="s">
        <v>801</v>
      </c>
      <c r="I20" s="850" t="str">
        <f aca="false">VLOOKUP(Table1432[[#This Row],[NUTS II 2013]],Table162436[],2,FALSE())</f>
        <v>18</v>
      </c>
      <c r="J20" s="851" t="s">
        <v>919</v>
      </c>
      <c r="K20" s="850" t="str">
        <f aca="false">VLOOKUP(Table1432[[#This Row],[NUTS III 2011]],Table1735[],2,FALSE())</f>
        <v>185</v>
      </c>
      <c r="L20" s="849" t="s">
        <v>919</v>
      </c>
      <c r="M20" s="850" t="str">
        <f aca="false">VLOOKUP(Table1432[[#This Row],[NUTS III 2013]],Table172537[],2,FALSE())</f>
        <v>185</v>
      </c>
      <c r="N20" s="852" t="n">
        <f aca="false">IFERROR(VLOOKUP(Table1432[[#This Row],[CodINE Mun2013]],VRefAquis!B:H,2,FALSE()),IFERROR(VLOOKUP(Table1432[[#This Row],[CodINE NUTIII 2013]],VRefAquis!B:H,2,FALSE()),VLOOKUP(Table1432[[#This Row],[CodINE NUTII 2013]],VRefAquis!B:H,2,FALSE())))</f>
        <v>852</v>
      </c>
      <c r="O20" s="853" t="n">
        <f aca="false">IF(VLOOKUP(Table1432[[#This Row],[CodINE Mun2013]],VRefArren!B:H,2,FALSE())&lt;&gt;"",VLOOKUP(Table1432[[#This Row],[CodINE Mun2013]],VRefArren!B:H,2,FALSE()),IFERROR(VLOOKUP(Table1432[[#This Row],[CodINE NUTIII 2013]],VRefArren!B:H,2,FALSE()),VLOOKUP(Table1432[[#This Row],[CodINE NUTII 2013]],VRefArren!B:H,2,FALSE())))</f>
        <v>3.77</v>
      </c>
      <c r="P20" s="854" t="n">
        <v>3</v>
      </c>
      <c r="Q20" s="860" t="n">
        <v>34</v>
      </c>
      <c r="R20" s="856" t="s">
        <v>945</v>
      </c>
      <c r="Y20" s="857" t="s">
        <v>919</v>
      </c>
      <c r="Z20" s="858" t="s">
        <v>920</v>
      </c>
      <c r="AE20" s="835" t="s">
        <v>813</v>
      </c>
      <c r="AF20" s="835" t="s">
        <v>946</v>
      </c>
    </row>
    <row r="21" customFormat="false" ht="18" hidden="false" customHeight="false" outlineLevel="0" collapsed="false">
      <c r="A21" s="847" t="s">
        <v>947</v>
      </c>
      <c r="B21" s="848" t="s">
        <v>948</v>
      </c>
      <c r="C21" s="835" t="s">
        <v>949</v>
      </c>
      <c r="D21" s="849" t="s">
        <v>796</v>
      </c>
      <c r="E21" s="850" t="str">
        <f aca="false">VLOOKUP(Table1432[[#This Row],[NUTS I]],Table1533[],2,FALSE())</f>
        <v>1</v>
      </c>
      <c r="F21" s="851" t="s">
        <v>801</v>
      </c>
      <c r="G21" s="850" t="str">
        <f aca="false">VLOOKUP(Table1432[[#This Row],[NUTS II 2011]],Table1634[],2,FALSE())</f>
        <v>18</v>
      </c>
      <c r="H21" s="845" t="s">
        <v>801</v>
      </c>
      <c r="I21" s="850" t="str">
        <f aca="false">VLOOKUP(Table1432[[#This Row],[NUTS II 2013]],Table162436[],2,FALSE())</f>
        <v>18</v>
      </c>
      <c r="J21" s="851" t="s">
        <v>860</v>
      </c>
      <c r="K21" s="850" t="str">
        <f aca="false">VLOOKUP(Table1432[[#This Row],[NUTS III 2011]],Table1735[],2,FALSE())</f>
        <v>184</v>
      </c>
      <c r="L21" s="849" t="s">
        <v>860</v>
      </c>
      <c r="M21" s="850" t="str">
        <f aca="false">VLOOKUP(Table1432[[#This Row],[NUTS III 2013]],Table172537[],2,FALSE())</f>
        <v>184</v>
      </c>
      <c r="N21" s="852" t="n">
        <f aca="false">IFERROR(VLOOKUP(Table1432[[#This Row],[CodINE Mun2013]],VRefAquis!B:H,2,FALSE()),IFERROR(VLOOKUP(Table1432[[#This Row],[CodINE NUTIII 2013]],VRefAquis!B:H,2,FALSE()),VLOOKUP(Table1432[[#This Row],[CodINE NUTII 2013]],VRefAquis!B:H,2,FALSE())))</f>
        <v>557</v>
      </c>
      <c r="O21" s="853" t="n">
        <f aca="false">IF(VLOOKUP(Table1432[[#This Row],[CodINE Mun2013]],VRefArren!B:H,2,FALSE())&lt;&gt;"",VLOOKUP(Table1432[[#This Row],[CodINE Mun2013]],VRefArren!B:H,2,FALSE()),IFERROR(VLOOKUP(Table1432[[#This Row],[CodINE NUTIII 2013]],VRefArren!B:H,2,FALSE()),VLOOKUP(Table1432[[#This Row],[CodINE NUTII 2013]],VRefArren!B:H,2,FALSE())))</f>
        <v>3.94</v>
      </c>
      <c r="P21" s="854" t="n">
        <v>0</v>
      </c>
      <c r="Q21" s="855" t="n">
        <v>0</v>
      </c>
      <c r="R21" s="856" t="s">
        <v>950</v>
      </c>
      <c r="Y21" s="857" t="s">
        <v>798</v>
      </c>
      <c r="Z21" s="858" t="s">
        <v>951</v>
      </c>
      <c r="AE21" s="835" t="s">
        <v>811</v>
      </c>
      <c r="AF21" s="835" t="s">
        <v>952</v>
      </c>
    </row>
    <row r="22" customFormat="false" ht="18" hidden="false" customHeight="false" outlineLevel="0" collapsed="false">
      <c r="A22" s="847" t="s">
        <v>953</v>
      </c>
      <c r="B22" s="848" t="s">
        <v>954</v>
      </c>
      <c r="C22" s="835" t="s">
        <v>955</v>
      </c>
      <c r="D22" s="849" t="s">
        <v>796</v>
      </c>
      <c r="E22" s="850" t="str">
        <f aca="false">VLOOKUP(Table1432[[#This Row],[NUTS I]],Table1533[],2,FALSE())</f>
        <v>1</v>
      </c>
      <c r="F22" s="851" t="s">
        <v>801</v>
      </c>
      <c r="G22" s="850" t="str">
        <f aca="false">VLOOKUP(Table1432[[#This Row],[NUTS II 2011]],Table1634[],2,FALSE())</f>
        <v>18</v>
      </c>
      <c r="H22" s="845" t="s">
        <v>801</v>
      </c>
      <c r="I22" s="850" t="str">
        <f aca="false">VLOOKUP(Table1432[[#This Row],[NUTS II 2013]],Table162436[],2,FALSE())</f>
        <v>18</v>
      </c>
      <c r="J22" s="851" t="s">
        <v>919</v>
      </c>
      <c r="K22" s="850" t="str">
        <f aca="false">VLOOKUP(Table1432[[#This Row],[NUTS III 2011]],Table1735[],2,FALSE())</f>
        <v>185</v>
      </c>
      <c r="L22" s="849" t="s">
        <v>919</v>
      </c>
      <c r="M22" s="850" t="str">
        <f aca="false">VLOOKUP(Table1432[[#This Row],[NUTS III 2013]],Table172537[],2,FALSE())</f>
        <v>185</v>
      </c>
      <c r="N22" s="852" t="n">
        <f aca="false">IFERROR(VLOOKUP(Table1432[[#This Row],[CodINE Mun2013]],VRefAquis!B:H,2,FALSE()),IFERROR(VLOOKUP(Table1432[[#This Row],[CodINE NUTIII 2013]],VRefAquis!B:H,2,FALSE()),VLOOKUP(Table1432[[#This Row],[CodINE NUTII 2013]],VRefAquis!B:H,2,FALSE())))</f>
        <v>852</v>
      </c>
      <c r="O22" s="853" t="n">
        <f aca="false">IF(VLOOKUP(Table1432[[#This Row],[CodINE Mun2013]],VRefArren!B:H,2,FALSE())&lt;&gt;"",VLOOKUP(Table1432[[#This Row],[CodINE Mun2013]],VRefArren!B:H,2,FALSE()),IFERROR(VLOOKUP(Table1432[[#This Row],[CodINE NUTIII 2013]],VRefArren!B:H,2,FALSE()),VLOOKUP(Table1432[[#This Row],[CodINE NUTII 2013]],VRefArren!B:H,2,FALSE())))</f>
        <v>4</v>
      </c>
      <c r="P22" s="854" t="n">
        <v>0</v>
      </c>
      <c r="Q22" s="855" t="n">
        <v>0</v>
      </c>
      <c r="R22" s="856" t="s">
        <v>956</v>
      </c>
      <c r="Y22" s="857" t="s">
        <v>957</v>
      </c>
      <c r="Z22" s="858" t="s">
        <v>845</v>
      </c>
      <c r="AE22" s="835" t="s">
        <v>958</v>
      </c>
      <c r="AF22" s="835" t="s">
        <v>959</v>
      </c>
    </row>
    <row r="23" customFormat="false" ht="18" hidden="false" customHeight="false" outlineLevel="0" collapsed="false">
      <c r="A23" s="859" t="s">
        <v>960</v>
      </c>
      <c r="B23" s="848" t="s">
        <v>961</v>
      </c>
      <c r="C23" s="835" t="s">
        <v>962</v>
      </c>
      <c r="D23" s="849" t="s">
        <v>796</v>
      </c>
      <c r="E23" s="850" t="str">
        <f aca="false">VLOOKUP(Table1432[[#This Row],[NUTS I]],Table1533[],2,FALSE())</f>
        <v>1</v>
      </c>
      <c r="F23" s="851" t="s">
        <v>801</v>
      </c>
      <c r="G23" s="850" t="str">
        <f aca="false">VLOOKUP(Table1432[[#This Row],[NUTS II 2011]],Table1634[],2,FALSE())</f>
        <v>18</v>
      </c>
      <c r="H23" s="845" t="s">
        <v>801</v>
      </c>
      <c r="I23" s="850" t="str">
        <f aca="false">VLOOKUP(Table1432[[#This Row],[NUTS II 2013]],Table162436[],2,FALSE())</f>
        <v>18</v>
      </c>
      <c r="J23" s="851" t="s">
        <v>835</v>
      </c>
      <c r="K23" s="850" t="str">
        <f aca="false">VLOOKUP(Table1432[[#This Row],[NUTS III 2011]],Table1735[],2,FALSE())</f>
        <v>182</v>
      </c>
      <c r="L23" s="849" t="s">
        <v>835</v>
      </c>
      <c r="M23" s="850" t="str">
        <f aca="false">VLOOKUP(Table1432[[#This Row],[NUTS III 2013]],Table172537[],2,FALSE())</f>
        <v>186</v>
      </c>
      <c r="N23" s="852" t="n">
        <f aca="false">IFERROR(VLOOKUP(Table1432[[#This Row],[CodINE Mun2013]],VRefAquis!B:H,2,FALSE()),IFERROR(VLOOKUP(Table1432[[#This Row],[CodINE NUTIII 2013]],VRefAquis!B:H,2,FALSE()),VLOOKUP(Table1432[[#This Row],[CodINE NUTII 2013]],VRefAquis!B:H,2,FALSE())))</f>
        <v>631</v>
      </c>
      <c r="O23" s="853" t="n">
        <f aca="false">IF(VLOOKUP(Table1432[[#This Row],[CodINE Mun2013]],VRefArren!B:H,2,FALSE())&lt;&gt;"",VLOOKUP(Table1432[[#This Row],[CodINE Mun2013]],VRefArren!B:H,2,FALSE()),IFERROR(VLOOKUP(Table1432[[#This Row],[CodINE NUTIII 2013]],VRefArren!B:H,2,FALSE()),VLOOKUP(Table1432[[#This Row],[CodINE NUTII 2013]],VRefArren!B:H,2,FALSE())))</f>
        <v>3.05</v>
      </c>
      <c r="P23" s="854" t="n">
        <v>1</v>
      </c>
      <c r="Q23" s="860" t="n">
        <v>24</v>
      </c>
      <c r="R23" s="856" t="s">
        <v>963</v>
      </c>
      <c r="Y23" s="857" t="s">
        <v>874</v>
      </c>
      <c r="Z23" s="858" t="s">
        <v>934</v>
      </c>
      <c r="AE23" s="835" t="s">
        <v>964</v>
      </c>
      <c r="AF23" s="835" t="s">
        <v>965</v>
      </c>
    </row>
    <row r="24" customFormat="false" ht="18" hidden="false" customHeight="false" outlineLevel="0" collapsed="false">
      <c r="A24" s="859" t="s">
        <v>966</v>
      </c>
      <c r="B24" s="848" t="s">
        <v>967</v>
      </c>
      <c r="C24" s="835" t="s">
        <v>968</v>
      </c>
      <c r="D24" s="849" t="s">
        <v>796</v>
      </c>
      <c r="E24" s="850" t="str">
        <f aca="false">VLOOKUP(Table1432[[#This Row],[NUTS I]],Table1533[],2,FALSE())</f>
        <v>1</v>
      </c>
      <c r="F24" s="851" t="s">
        <v>797</v>
      </c>
      <c r="G24" s="850" t="str">
        <f aca="false">VLOOKUP(Table1432[[#This Row],[NUTS II 2011]],Table1634[],2,FALSE())</f>
        <v>16</v>
      </c>
      <c r="H24" s="849" t="s">
        <v>797</v>
      </c>
      <c r="I24" s="850" t="str">
        <f aca="false">VLOOKUP(Table1432[[#This Row],[NUTS II 2013]],Table162436[],2,FALSE())</f>
        <v>16</v>
      </c>
      <c r="J24" s="851" t="s">
        <v>969</v>
      </c>
      <c r="K24" s="850" t="str">
        <f aca="false">VLOOKUP(Table1432[[#This Row],[NUTS III 2011]],Table1735[],2,FALSE())</f>
        <v>164</v>
      </c>
      <c r="L24" s="849" t="s">
        <v>964</v>
      </c>
      <c r="M24" s="850" t="str">
        <f aca="false">VLOOKUP(Table1432[[#This Row],[NUTS III 2013]],Table172537[],2,FALSE())</f>
        <v>16F</v>
      </c>
      <c r="N24" s="852" t="n">
        <f aca="false">IFERROR(VLOOKUP(Table1432[[#This Row],[CodINE Mun2013]],VRefAquis!B:H,2,FALSE()),IFERROR(VLOOKUP(Table1432[[#This Row],[CodINE NUTIII 2013]],VRefAquis!B:H,2,FALSE()),VLOOKUP(Table1432[[#This Row],[CodINE NUTII 2013]],VRefAquis!B:H,2,FALSE())))</f>
        <v>1043</v>
      </c>
      <c r="O24" s="853" t="n">
        <f aca="false">IF(VLOOKUP(Table1432[[#This Row],[CodINE Mun2013]],VRefArren!B:H,2,FALSE())&lt;&gt;"",VLOOKUP(Table1432[[#This Row],[CodINE Mun2013]],VRefArren!B:H,2,FALSE()),IFERROR(VLOOKUP(Table1432[[#This Row],[CodINE NUTIII 2013]],VRefArren!B:H,2,FALSE()),VLOOKUP(Table1432[[#This Row],[CodINE NUTII 2013]],VRefArren!B:H,2,FALSE())))</f>
        <v>4.16</v>
      </c>
      <c r="P24" s="854" t="n">
        <v>3</v>
      </c>
      <c r="Q24" s="860" t="n">
        <v>3</v>
      </c>
      <c r="R24" s="856" t="s">
        <v>970</v>
      </c>
      <c r="Y24" s="857" t="s">
        <v>881</v>
      </c>
      <c r="Z24" s="858" t="s">
        <v>971</v>
      </c>
      <c r="AE24" s="835" t="s">
        <v>972</v>
      </c>
      <c r="AF24" s="835" t="s">
        <v>973</v>
      </c>
    </row>
    <row r="25" customFormat="false" ht="18" hidden="false" customHeight="false" outlineLevel="0" collapsed="false">
      <c r="A25" s="859" t="s">
        <v>974</v>
      </c>
      <c r="B25" s="848" t="s">
        <v>975</v>
      </c>
      <c r="C25" s="835" t="s">
        <v>976</v>
      </c>
      <c r="D25" s="849" t="s">
        <v>796</v>
      </c>
      <c r="E25" s="850" t="str">
        <f aca="false">VLOOKUP(Table1432[[#This Row],[NUTS I]],Table1533[],2,FALSE())</f>
        <v>1</v>
      </c>
      <c r="F25" s="851" t="s">
        <v>801</v>
      </c>
      <c r="G25" s="850" t="str">
        <f aca="false">VLOOKUP(Table1432[[#This Row],[NUTS II 2011]],Table1634[],2,FALSE())</f>
        <v>18</v>
      </c>
      <c r="H25" s="845" t="s">
        <v>801</v>
      </c>
      <c r="I25" s="850" t="str">
        <f aca="false">VLOOKUP(Table1432[[#This Row],[NUTS II 2013]],Table162436[],2,FALSE())</f>
        <v>18</v>
      </c>
      <c r="J25" s="851" t="s">
        <v>860</v>
      </c>
      <c r="K25" s="850" t="str">
        <f aca="false">VLOOKUP(Table1432[[#This Row],[NUTS III 2011]],Table1735[],2,FALSE())</f>
        <v>184</v>
      </c>
      <c r="L25" s="849" t="s">
        <v>860</v>
      </c>
      <c r="M25" s="850" t="str">
        <f aca="false">VLOOKUP(Table1432[[#This Row],[NUTS III 2013]],Table172537[],2,FALSE())</f>
        <v>184</v>
      </c>
      <c r="N25" s="852" t="n">
        <f aca="false">IFERROR(VLOOKUP(Table1432[[#This Row],[CodINE Mun2013]],VRefAquis!B:H,2,FALSE()),IFERROR(VLOOKUP(Table1432[[#This Row],[CodINE NUTIII 2013]],VRefAquis!B:H,2,FALSE()),VLOOKUP(Table1432[[#This Row],[CodINE NUTII 2013]],VRefAquis!B:H,2,FALSE())))</f>
        <v>557</v>
      </c>
      <c r="O25" s="853" t="n">
        <f aca="false">IF(VLOOKUP(Table1432[[#This Row],[CodINE Mun2013]],VRefArren!B:H,2,FALSE())&lt;&gt;"",VLOOKUP(Table1432[[#This Row],[CodINE Mun2013]],VRefArren!B:H,2,FALSE()),IFERROR(VLOOKUP(Table1432[[#This Row],[CodINE NUTIII 2013]],VRefArren!B:H,2,FALSE()),VLOOKUP(Table1432[[#This Row],[CodINE NUTII 2013]],VRefArren!B:H,2,FALSE())))</f>
        <v>3.94</v>
      </c>
      <c r="P25" s="854" t="n">
        <v>1</v>
      </c>
      <c r="Q25" s="860" t="n">
        <v>5</v>
      </c>
      <c r="R25" s="856" t="s">
        <v>977</v>
      </c>
      <c r="Y25" s="857" t="s">
        <v>969</v>
      </c>
      <c r="Z25" s="858" t="s">
        <v>978</v>
      </c>
      <c r="AE25" s="835" t="s">
        <v>903</v>
      </c>
      <c r="AF25" s="835" t="s">
        <v>979</v>
      </c>
    </row>
    <row r="26" customFormat="false" ht="18" hidden="false" customHeight="false" outlineLevel="0" collapsed="false">
      <c r="A26" s="859" t="s">
        <v>980</v>
      </c>
      <c r="B26" s="848" t="s">
        <v>981</v>
      </c>
      <c r="C26" s="835" t="s">
        <v>982</v>
      </c>
      <c r="D26" s="849" t="s">
        <v>796</v>
      </c>
      <c r="E26" s="850" t="str">
        <f aca="false">VLOOKUP(Table1432[[#This Row],[NUTS I]],Table1533[],2,FALSE())</f>
        <v>1</v>
      </c>
      <c r="F26" s="851" t="s">
        <v>834</v>
      </c>
      <c r="G26" s="850" t="str">
        <f aca="false">VLOOKUP(Table1432[[#This Row],[NUTS II 2011]],Table1634[],2,FALSE())</f>
        <v>17</v>
      </c>
      <c r="H26" s="845" t="s">
        <v>828</v>
      </c>
      <c r="I26" s="850" t="str">
        <f aca="false">VLOOKUP(Table1432[[#This Row],[NUTS II 2013]],Table162436[],2,FALSE())</f>
        <v>17</v>
      </c>
      <c r="J26" s="851" t="s">
        <v>932</v>
      </c>
      <c r="K26" s="850" t="str">
        <f aca="false">VLOOKUP(Table1432[[#This Row],[NUTS III 2011]],Table1735[],2,FALSE())</f>
        <v>171</v>
      </c>
      <c r="L26" s="849" t="s">
        <v>828</v>
      </c>
      <c r="M26" s="850" t="str">
        <f aca="false">VLOOKUP(Table1432[[#This Row],[NUTS III 2013]],Table172537[],2,FALSE())</f>
        <v>170</v>
      </c>
      <c r="N26" s="852" t="n">
        <f aca="false">IFERROR(VLOOKUP(Table1432[[#This Row],[CodINE Mun2013]],VRefAquis!B:H,2,FALSE()),IFERROR(VLOOKUP(Table1432[[#This Row],[CodINE NUTIII 2013]],VRefAquis!B:H,2,FALSE()),VLOOKUP(Table1432[[#This Row],[CodINE NUTII 2013]],VRefAquis!B:H,2,FALSE())))</f>
        <v>1667</v>
      </c>
      <c r="O26" s="853" t="n">
        <f aca="false">IF(VLOOKUP(Table1432[[#This Row],[CodINE Mun2013]],VRefArren!B:H,2,FALSE())&lt;&gt;"",VLOOKUP(Table1432[[#This Row],[CodINE Mun2013]],VRefArren!B:H,2,FALSE()),IFERROR(VLOOKUP(Table1432[[#This Row],[CodINE NUTIII 2013]],VRefArren!B:H,2,FALSE()),VLOOKUP(Table1432[[#This Row],[CodINE NUTII 2013]],VRefArren!B:H,2,FALSE())))</f>
        <v>8.76</v>
      </c>
      <c r="P26" s="854" t="n">
        <v>15</v>
      </c>
      <c r="Q26" s="860" t="n">
        <v>2839</v>
      </c>
      <c r="R26" s="856" t="s">
        <v>983</v>
      </c>
      <c r="Y26" s="857" t="s">
        <v>984</v>
      </c>
      <c r="Z26" s="858" t="s">
        <v>985</v>
      </c>
      <c r="AE26" s="835" t="s">
        <v>824</v>
      </c>
      <c r="AF26" s="835" t="s">
        <v>986</v>
      </c>
    </row>
    <row r="27" customFormat="false" ht="18" hidden="false" customHeight="false" outlineLevel="0" collapsed="false">
      <c r="A27" s="859" t="s">
        <v>987</v>
      </c>
      <c r="B27" s="848" t="s">
        <v>988</v>
      </c>
      <c r="C27" s="835" t="s">
        <v>989</v>
      </c>
      <c r="D27" s="849" t="s">
        <v>796</v>
      </c>
      <c r="E27" s="850" t="str">
        <f aca="false">VLOOKUP(Table1432[[#This Row],[NUTS I]],Table1533[],2,FALSE())</f>
        <v>1</v>
      </c>
      <c r="F27" s="851" t="s">
        <v>805</v>
      </c>
      <c r="G27" s="850" t="str">
        <f aca="false">VLOOKUP(Table1432[[#This Row],[NUTS II 2011]],Table1634[],2,FALSE())</f>
        <v>11</v>
      </c>
      <c r="H27" s="845" t="s">
        <v>805</v>
      </c>
      <c r="I27" s="850" t="str">
        <f aca="false">VLOOKUP(Table1432[[#This Row],[NUTS II 2013]],Table162436[],2,FALSE())</f>
        <v>11</v>
      </c>
      <c r="J27" s="851" t="s">
        <v>990</v>
      </c>
      <c r="K27" s="850" t="str">
        <f aca="false">VLOOKUP(Table1432[[#This Row],[NUTS III 2011]],Table1735[],2,FALSE())</f>
        <v>115</v>
      </c>
      <c r="L27" s="849" t="s">
        <v>972</v>
      </c>
      <c r="M27" s="850" t="str">
        <f aca="false">VLOOKUP(Table1432[[#This Row],[NUTS III 2013]],Table172537[],2,FALSE())</f>
        <v>11C</v>
      </c>
      <c r="N27" s="852" t="n">
        <f aca="false">IFERROR(VLOOKUP(Table1432[[#This Row],[CodINE Mun2013]],VRefAquis!B:H,2,FALSE()),IFERROR(VLOOKUP(Table1432[[#This Row],[CodINE NUTIII 2013]],VRefAquis!B:H,2,FALSE()),VLOOKUP(Table1432[[#This Row],[CodINE NUTII 2013]],VRefAquis!B:H,2,FALSE())))</f>
        <v>848</v>
      </c>
      <c r="O27" s="853" t="n">
        <f aca="false">IF(VLOOKUP(Table1432[[#This Row],[CodINE Mun2013]],VRefArren!B:H,2,FALSE())&lt;&gt;"",VLOOKUP(Table1432[[#This Row],[CodINE Mun2013]],VRefArren!B:H,2,FALSE()),IFERROR(VLOOKUP(Table1432[[#This Row],[CodINE NUTIII 2013]],VRefArren!B:H,2,FALSE()),VLOOKUP(Table1432[[#This Row],[CodINE NUTII 2013]],VRefArren!B:H,2,FALSE())))</f>
        <v>2.92</v>
      </c>
      <c r="P27" s="854" t="n">
        <v>0</v>
      </c>
      <c r="Q27" s="860" t="n">
        <v>0</v>
      </c>
      <c r="R27" s="856" t="s">
        <v>991</v>
      </c>
      <c r="Y27" s="857" t="s">
        <v>992</v>
      </c>
      <c r="Z27" s="858" t="s">
        <v>993</v>
      </c>
      <c r="AE27" s="835" t="s">
        <v>337</v>
      </c>
      <c r="AF27" s="835" t="n">
        <f aca="false">SUBTOTAL(103,Table172537[CodINE_NUTIII 2013])</f>
        <v>25</v>
      </c>
    </row>
    <row r="28" customFormat="false" ht="18" hidden="false" customHeight="false" outlineLevel="0" collapsed="false">
      <c r="A28" s="847" t="s">
        <v>994</v>
      </c>
      <c r="B28" s="848" t="s">
        <v>995</v>
      </c>
      <c r="C28" s="835" t="s">
        <v>996</v>
      </c>
      <c r="D28" s="849" t="s">
        <v>796</v>
      </c>
      <c r="E28" s="850" t="str">
        <f aca="false">VLOOKUP(Table1432[[#This Row],[NUTS I]],Table1533[],2,FALSE())</f>
        <v>1</v>
      </c>
      <c r="F28" s="851" t="s">
        <v>805</v>
      </c>
      <c r="G28" s="850" t="str">
        <f aca="false">VLOOKUP(Table1432[[#This Row],[NUTS II 2011]],Table1634[],2,FALSE())</f>
        <v>11</v>
      </c>
      <c r="H28" s="845" t="s">
        <v>805</v>
      </c>
      <c r="I28" s="850" t="str">
        <f aca="false">VLOOKUP(Table1432[[#This Row],[NUTS II 2013]],Table162436[],2,FALSE())</f>
        <v>11</v>
      </c>
      <c r="J28" s="851" t="s">
        <v>896</v>
      </c>
      <c r="K28" s="850" t="str">
        <f aca="false">VLOOKUP(Table1432[[#This Row],[NUTS III 2011]],Table1735[],2,FALSE())</f>
        <v>112</v>
      </c>
      <c r="L28" s="845" t="s">
        <v>896</v>
      </c>
      <c r="M28" s="850" t="str">
        <f aca="false">VLOOKUP(Table1432[[#This Row],[NUTS III 2013]],Table172537[],2,FALSE())</f>
        <v>112</v>
      </c>
      <c r="N28" s="852" t="n">
        <f aca="false">IFERROR(VLOOKUP(Table1432[[#This Row],[CodINE Mun2013]],VRefAquis!B:H,2,FALSE()),IFERROR(VLOOKUP(Table1432[[#This Row],[CodINE NUTIII 2013]],VRefAquis!B:H,2,FALSE()),VLOOKUP(Table1432[[#This Row],[CodINE NUTII 2013]],VRefAquis!B:H,2,FALSE())))</f>
        <v>1107</v>
      </c>
      <c r="O28" s="853" t="n">
        <f aca="false">IF(VLOOKUP(Table1432[[#This Row],[CodINE Mun2013]],VRefArren!B:H,2,FALSE())&lt;&gt;"",VLOOKUP(Table1432[[#This Row],[CodINE Mun2013]],VRefArren!B:H,2,FALSE()),IFERROR(VLOOKUP(Table1432[[#This Row],[CodINE NUTIII 2013]],VRefArren!B:H,2,FALSE()),VLOOKUP(Table1432[[#This Row],[CodINE NUTII 2013]],VRefArren!B:H,2,FALSE())))</f>
        <v>3.38</v>
      </c>
      <c r="P28" s="854" t="n">
        <v>0</v>
      </c>
      <c r="Q28" s="855" t="n">
        <v>0</v>
      </c>
      <c r="R28" s="856" t="s">
        <v>997</v>
      </c>
      <c r="Y28" s="857" t="s">
        <v>826</v>
      </c>
      <c r="Z28" s="858" t="s">
        <v>941</v>
      </c>
    </row>
    <row r="29" customFormat="false" ht="18" hidden="false" customHeight="false" outlineLevel="0" collapsed="false">
      <c r="A29" s="859" t="s">
        <v>998</v>
      </c>
      <c r="B29" s="848" t="s">
        <v>999</v>
      </c>
      <c r="C29" s="835" t="s">
        <v>1000</v>
      </c>
      <c r="D29" s="849" t="s">
        <v>796</v>
      </c>
      <c r="E29" s="850" t="str">
        <f aca="false">VLOOKUP(Table1432[[#This Row],[NUTS I]],Table1533[],2,FALSE())</f>
        <v>1</v>
      </c>
      <c r="F29" s="851" t="s">
        <v>797</v>
      </c>
      <c r="G29" s="850" t="str">
        <f aca="false">VLOOKUP(Table1432[[#This Row],[NUTS II 2011]],Table1634[],2,FALSE())</f>
        <v>16</v>
      </c>
      <c r="H29" s="849" t="s">
        <v>797</v>
      </c>
      <c r="I29" s="850" t="str">
        <f aca="false">VLOOKUP(Table1432[[#This Row],[NUTS II 2013]],Table162436[],2,FALSE())</f>
        <v>16</v>
      </c>
      <c r="J29" s="851" t="s">
        <v>810</v>
      </c>
      <c r="K29" s="850" t="str">
        <f aca="false">VLOOKUP(Table1432[[#This Row],[NUTS III 2011]],Table1735[],2,FALSE())</f>
        <v>161</v>
      </c>
      <c r="L29" s="849" t="s">
        <v>811</v>
      </c>
      <c r="M29" s="850" t="str">
        <f aca="false">VLOOKUP(Table1432[[#This Row],[NUTS III 2013]],Table172537[],2,FALSE())</f>
        <v>16D</v>
      </c>
      <c r="N29" s="852" t="n">
        <f aca="false">IFERROR(VLOOKUP(Table1432[[#This Row],[CodINE Mun2013]],VRefAquis!B:H,2,FALSE()),IFERROR(VLOOKUP(Table1432[[#This Row],[CodINE NUTIII 2013]],VRefAquis!B:H,2,FALSE()),VLOOKUP(Table1432[[#This Row],[CodINE NUTII 2013]],VRefAquis!B:H,2,FALSE())))</f>
        <v>1068</v>
      </c>
      <c r="O29" s="853" t="n">
        <f aca="false">IF(VLOOKUP(Table1432[[#This Row],[CodINE Mun2013]],VRefArren!B:H,2,FALSE())&lt;&gt;"",VLOOKUP(Table1432[[#This Row],[CodINE Mun2013]],VRefArren!B:H,2,FALSE()),IFERROR(VLOOKUP(Table1432[[#This Row],[CodINE NUTIII 2013]],VRefArren!B:H,2,FALSE()),VLOOKUP(Table1432[[#This Row],[CodINE NUTII 2013]],VRefArren!B:H,2,FALSE())))</f>
        <v>3.53</v>
      </c>
      <c r="P29" s="854" t="n">
        <v>0</v>
      </c>
      <c r="Q29" s="860" t="n">
        <v>0</v>
      </c>
      <c r="R29" s="856" t="s">
        <v>1001</v>
      </c>
      <c r="Y29" s="857" t="s">
        <v>813</v>
      </c>
      <c r="Z29" s="858" t="s">
        <v>946</v>
      </c>
    </row>
    <row r="30" customFormat="false" ht="18" hidden="false" customHeight="false" outlineLevel="0" collapsed="false">
      <c r="A30" s="859" t="s">
        <v>1002</v>
      </c>
      <c r="B30" s="848" t="s">
        <v>1003</v>
      </c>
      <c r="C30" s="835" t="s">
        <v>1004</v>
      </c>
      <c r="D30" s="845" t="s">
        <v>813</v>
      </c>
      <c r="E30" s="862" t="str">
        <f aca="false">VLOOKUP(Table1432[[#This Row],[NUTS I]],Table1533[],2,FALSE())</f>
        <v>2</v>
      </c>
      <c r="F30" s="851" t="s">
        <v>813</v>
      </c>
      <c r="G30" s="850" t="str">
        <f aca="false">VLOOKUP(Table1432[[#This Row],[NUTS II 2011]],Table1634[],2,FALSE())</f>
        <v>20</v>
      </c>
      <c r="H30" s="849" t="s">
        <v>813</v>
      </c>
      <c r="I30" s="850" t="str">
        <f aca="false">VLOOKUP(Table1432[[#This Row],[NUTS II 2013]],Table162436[],2,FALSE())</f>
        <v>20</v>
      </c>
      <c r="J30" s="851" t="s">
        <v>813</v>
      </c>
      <c r="K30" s="850" t="str">
        <f aca="false">VLOOKUP(Table1432[[#This Row],[NUTS III 2011]],Table1735[],2,FALSE())</f>
        <v>200</v>
      </c>
      <c r="L30" s="851" t="s">
        <v>813</v>
      </c>
      <c r="M30" s="850" t="str">
        <f aca="false">VLOOKUP(Table1432[[#This Row],[NUTS III 2013]],Table172537[],2,FALSE())</f>
        <v>200</v>
      </c>
      <c r="N30" s="852" t="n">
        <f aca="false">IFERROR(VLOOKUP(Table1432[[#This Row],[CodINE Mun2013]],VRefAquis!B:H,2,FALSE()),IFERROR(VLOOKUP(Table1432[[#This Row],[CodINE NUTIII 2013]],VRefAquis!B:H,2,FALSE()),VLOOKUP(Table1432[[#This Row],[CodINE NUTII 2013]],VRefAquis!B:H,2,FALSE())))</f>
        <v>937</v>
      </c>
      <c r="O30" s="853" t="n">
        <f aca="false">IF(VLOOKUP(Table1432[[#This Row],[CodINE Mun2013]],VRefArren!B:H,2,FALSE())&lt;&gt;"",VLOOKUP(Table1432[[#This Row],[CodINE Mun2013]],VRefArren!B:H,2,FALSE()),IFERROR(VLOOKUP(Table1432[[#This Row],[CodINE NUTIII 2013]],VRefArren!B:H,2,FALSE()),VLOOKUP(Table1432[[#This Row],[CodINE NUTII 2013]],VRefArren!B:H,2,FALSE())))</f>
        <v>3.76</v>
      </c>
      <c r="P30" s="854" t="n">
        <v>0</v>
      </c>
      <c r="Q30" s="860" t="n">
        <v>0</v>
      </c>
      <c r="R30" s="856" t="s">
        <v>1005</v>
      </c>
      <c r="Y30" s="857" t="s">
        <v>1006</v>
      </c>
      <c r="Z30" s="858" t="s">
        <v>1007</v>
      </c>
    </row>
    <row r="31" customFormat="false" ht="18" hidden="false" customHeight="false" outlineLevel="0" collapsed="false">
      <c r="A31" s="847" t="s">
        <v>1008</v>
      </c>
      <c r="B31" s="848" t="s">
        <v>1009</v>
      </c>
      <c r="C31" s="835" t="s">
        <v>1010</v>
      </c>
      <c r="D31" s="849" t="s">
        <v>796</v>
      </c>
      <c r="E31" s="850" t="str">
        <f aca="false">VLOOKUP(Table1432[[#This Row],[NUTS I]],Table1533[],2,FALSE())</f>
        <v>1</v>
      </c>
      <c r="F31" s="851" t="s">
        <v>797</v>
      </c>
      <c r="G31" s="850" t="str">
        <f aca="false">VLOOKUP(Table1432[[#This Row],[NUTS II 2011]],Table1634[],2,FALSE())</f>
        <v>16</v>
      </c>
      <c r="H31" s="849" t="s">
        <v>797</v>
      </c>
      <c r="I31" s="850" t="str">
        <f aca="false">VLOOKUP(Table1432[[#This Row],[NUTS II 2013]],Table162436[],2,FALSE())</f>
        <v>16</v>
      </c>
      <c r="J31" s="851" t="s">
        <v>969</v>
      </c>
      <c r="K31" s="850" t="str">
        <f aca="false">VLOOKUP(Table1432[[#This Row],[NUTS III 2011]],Table1735[],2,FALSE())</f>
        <v>164</v>
      </c>
      <c r="L31" s="849" t="s">
        <v>964</v>
      </c>
      <c r="M31" s="850" t="str">
        <f aca="false">VLOOKUP(Table1432[[#This Row],[NUTS III 2013]],Table172537[],2,FALSE())</f>
        <v>16F</v>
      </c>
      <c r="N31" s="852" t="n">
        <f aca="false">IFERROR(VLOOKUP(Table1432[[#This Row],[CodINE Mun2013]],VRefAquis!B:H,2,FALSE()),IFERROR(VLOOKUP(Table1432[[#This Row],[CodINE NUTIII 2013]],VRefAquis!B:H,2,FALSE()),VLOOKUP(Table1432[[#This Row],[CodINE NUTII 2013]],VRefAquis!B:H,2,FALSE())))</f>
        <v>1043</v>
      </c>
      <c r="O31" s="853" t="n">
        <f aca="false">IF(VLOOKUP(Table1432[[#This Row],[CodINE Mun2013]],VRefArren!B:H,2,FALSE())&lt;&gt;"",VLOOKUP(Table1432[[#This Row],[CodINE Mun2013]],VRefArren!B:H,2,FALSE()),IFERROR(VLOOKUP(Table1432[[#This Row],[CodINE NUTIII 2013]],VRefArren!B:H,2,FALSE()),VLOOKUP(Table1432[[#This Row],[CodINE NUTII 2013]],VRefArren!B:H,2,FALSE())))</f>
        <v>2.93</v>
      </c>
      <c r="P31" s="854" t="n">
        <v>0</v>
      </c>
      <c r="Q31" s="860" t="n">
        <v>0</v>
      </c>
      <c r="R31" s="856" t="s">
        <v>1011</v>
      </c>
      <c r="Y31" s="857" t="s">
        <v>990</v>
      </c>
      <c r="Z31" s="858" t="s">
        <v>1012</v>
      </c>
    </row>
    <row r="32" customFormat="false" ht="18" hidden="false" customHeight="false" outlineLevel="0" collapsed="false">
      <c r="A32" s="859" t="s">
        <v>1013</v>
      </c>
      <c r="B32" s="848" t="s">
        <v>1014</v>
      </c>
      <c r="C32" s="835" t="s">
        <v>1015</v>
      </c>
      <c r="D32" s="849" t="s">
        <v>796</v>
      </c>
      <c r="E32" s="850" t="str">
        <f aca="false">VLOOKUP(Table1432[[#This Row],[NUTS I]],Table1533[],2,FALSE())</f>
        <v>1</v>
      </c>
      <c r="F32" s="851" t="s">
        <v>805</v>
      </c>
      <c r="G32" s="850" t="str">
        <f aca="false">VLOOKUP(Table1432[[#This Row],[NUTS II 2011]],Table1634[],2,FALSE())</f>
        <v>11</v>
      </c>
      <c r="H32" s="845" t="s">
        <v>805</v>
      </c>
      <c r="I32" s="850" t="str">
        <f aca="false">VLOOKUP(Table1432[[#This Row],[NUTS II 2013]],Table162436[],2,FALSE())</f>
        <v>11</v>
      </c>
      <c r="J32" s="851" t="s">
        <v>957</v>
      </c>
      <c r="K32" s="850" t="str">
        <f aca="false">VLOOKUP(Table1432[[#This Row],[NUTS III 2011]],Table1735[],2,FALSE())</f>
        <v>111</v>
      </c>
      <c r="L32" s="849" t="s">
        <v>844</v>
      </c>
      <c r="M32" s="850" t="str">
        <f aca="false">VLOOKUP(Table1432[[#This Row],[NUTS III 2013]],Table172537[],2,FALSE())</f>
        <v>111</v>
      </c>
      <c r="N32" s="852" t="n">
        <f aca="false">IFERROR(VLOOKUP(Table1432[[#This Row],[CodINE Mun2013]],VRefAquis!B:H,2,FALSE()),IFERROR(VLOOKUP(Table1432[[#This Row],[CodINE NUTIII 2013]],VRefAquis!B:H,2,FALSE()),VLOOKUP(Table1432[[#This Row],[CodINE NUTII 2013]],VRefAquis!B:H,2,FALSE())))</f>
        <v>988</v>
      </c>
      <c r="O32" s="853" t="n">
        <f aca="false">IF(VLOOKUP(Table1432[[#This Row],[CodINE Mun2013]],VRefArren!B:H,2,FALSE())&lt;&gt;"",VLOOKUP(Table1432[[#This Row],[CodINE Mun2013]],VRefArren!B:H,2,FALSE()),IFERROR(VLOOKUP(Table1432[[#This Row],[CodINE NUTIII 2013]],VRefArren!B:H,2,FALSE()),VLOOKUP(Table1432[[#This Row],[CodINE NUTII 2013]],VRefArren!B:H,2,FALSE())))</f>
        <v>3.13</v>
      </c>
      <c r="P32" s="854" t="n">
        <v>0</v>
      </c>
      <c r="Q32" s="860" t="n">
        <v>0</v>
      </c>
      <c r="R32" s="856" t="s">
        <v>1016</v>
      </c>
      <c r="Y32" s="835" t="s">
        <v>337</v>
      </c>
      <c r="Z32" s="835" t="n">
        <f aca="false">SUBTOTAL(103,Table1735[CodINE_NUTIII 2011])</f>
        <v>30</v>
      </c>
    </row>
    <row r="33" customFormat="false" ht="18" hidden="false" customHeight="false" outlineLevel="0" collapsed="false">
      <c r="A33" s="859" t="s">
        <v>1017</v>
      </c>
      <c r="B33" s="848" t="s">
        <v>1018</v>
      </c>
      <c r="C33" s="835" t="s">
        <v>1019</v>
      </c>
      <c r="D33" s="849" t="s">
        <v>796</v>
      </c>
      <c r="E33" s="850" t="str">
        <f aca="false">VLOOKUP(Table1432[[#This Row],[NUTS I]],Table1533[],2,FALSE())</f>
        <v>1</v>
      </c>
      <c r="F33" s="851" t="s">
        <v>797</v>
      </c>
      <c r="G33" s="850" t="str">
        <f aca="false">VLOOKUP(Table1432[[#This Row],[NUTS II 2011]],Table1634[],2,FALSE())</f>
        <v>16</v>
      </c>
      <c r="H33" s="849" t="s">
        <v>797</v>
      </c>
      <c r="I33" s="850" t="str">
        <f aca="false">VLOOKUP(Table1432[[#This Row],[NUTS II 2013]],Table162436[],2,FALSE())</f>
        <v>16</v>
      </c>
      <c r="J33" s="851" t="s">
        <v>969</v>
      </c>
      <c r="K33" s="850" t="str">
        <f aca="false">VLOOKUP(Table1432[[#This Row],[NUTS III 2011]],Table1735[],2,FALSE())</f>
        <v>164</v>
      </c>
      <c r="L33" s="849" t="s">
        <v>958</v>
      </c>
      <c r="M33" s="850" t="str">
        <f aca="false">VLOOKUP(Table1432[[#This Row],[NUTS III 2013]],Table172537[],2,FALSE())</f>
        <v>16E</v>
      </c>
      <c r="N33" s="852" t="n">
        <f aca="false">IFERROR(VLOOKUP(Table1432[[#This Row],[CodINE Mun2013]],VRefAquis!B:H,2,FALSE()),IFERROR(VLOOKUP(Table1432[[#This Row],[CodINE NUTIII 2013]],VRefAquis!B:H,2,FALSE()),VLOOKUP(Table1432[[#This Row],[CodINE NUTII 2013]],VRefAquis!B:H,2,FALSE())))</f>
        <v>1021</v>
      </c>
      <c r="O33" s="853" t="n">
        <f aca="false">IF(VLOOKUP(Table1432[[#This Row],[CodINE Mun2013]],VRefArren!B:H,2,FALSE())&lt;&gt;"",VLOOKUP(Table1432[[#This Row],[CodINE Mun2013]],VRefArren!B:H,2,FALSE()),IFERROR(VLOOKUP(Table1432[[#This Row],[CodINE NUTIII 2013]],VRefArren!B:H,2,FALSE()),VLOOKUP(Table1432[[#This Row],[CodINE NUTII 2013]],VRefArren!B:H,2,FALSE())))</f>
        <v>2.78</v>
      </c>
      <c r="P33" s="854" t="n">
        <v>1</v>
      </c>
      <c r="Q33" s="860" t="n">
        <v>1</v>
      </c>
      <c r="R33" s="856" t="s">
        <v>1020</v>
      </c>
    </row>
    <row r="34" customFormat="false" ht="18" hidden="false" customHeight="false" outlineLevel="0" collapsed="false">
      <c r="A34" s="847" t="s">
        <v>1021</v>
      </c>
      <c r="B34" s="848" t="s">
        <v>1022</v>
      </c>
      <c r="C34" s="835" t="s">
        <v>1023</v>
      </c>
      <c r="D34" s="849" t="s">
        <v>796</v>
      </c>
      <c r="E34" s="850" t="str">
        <f aca="false">VLOOKUP(Table1432[[#This Row],[NUTS I]],Table1533[],2,FALSE())</f>
        <v>1</v>
      </c>
      <c r="F34" s="851" t="s">
        <v>805</v>
      </c>
      <c r="G34" s="850" t="str">
        <f aca="false">VLOOKUP(Table1432[[#This Row],[NUTS II 2011]],Table1634[],2,FALSE())</f>
        <v>11</v>
      </c>
      <c r="H34" s="845" t="s">
        <v>805</v>
      </c>
      <c r="I34" s="850" t="str">
        <f aca="false">VLOOKUP(Table1432[[#This Row],[NUTS II 2013]],Table162436[],2,FALSE())</f>
        <v>11</v>
      </c>
      <c r="J34" s="851" t="s">
        <v>910</v>
      </c>
      <c r="K34" s="850" t="str">
        <f aca="false">VLOOKUP(Table1432[[#This Row],[NUTS III 2011]],Table1735[],2,FALSE())</f>
        <v>117</v>
      </c>
      <c r="L34" s="849" t="s">
        <v>910</v>
      </c>
      <c r="M34" s="850" t="str">
        <f aca="false">VLOOKUP(Table1432[[#This Row],[NUTS III 2013]],Table172537[],2,FALSE())</f>
        <v>11D</v>
      </c>
      <c r="N34" s="852" t="n">
        <f aca="false">IFERROR(VLOOKUP(Table1432[[#This Row],[CodINE Mun2013]],VRefAquis!B:H,2,FALSE()),IFERROR(VLOOKUP(Table1432[[#This Row],[CodINE NUTIII 2013]],VRefAquis!B:H,2,FALSE()),VLOOKUP(Table1432[[#This Row],[CodINE NUTII 2013]],VRefAquis!B:H,2,FALSE())))</f>
        <v>768</v>
      </c>
      <c r="O34" s="853" t="n">
        <f aca="false">IF(VLOOKUP(Table1432[[#This Row],[CodINE Mun2013]],VRefArren!B:H,2,FALSE())&lt;&gt;"",VLOOKUP(Table1432[[#This Row],[CodINE Mun2013]],VRefArren!B:H,2,FALSE()),IFERROR(VLOOKUP(Table1432[[#This Row],[CodINE NUTIII 2013]],VRefArren!B:H,2,FALSE()),VLOOKUP(Table1432[[#This Row],[CodINE NUTII 2013]],VRefArren!B:H,2,FALSE())))</f>
        <v>3.22</v>
      </c>
      <c r="P34" s="854" t="n">
        <v>1</v>
      </c>
      <c r="Q34" s="855" t="n">
        <v>1</v>
      </c>
      <c r="R34" s="856" t="s">
        <v>1024</v>
      </c>
    </row>
    <row r="35" customFormat="false" ht="18" hidden="false" customHeight="false" outlineLevel="0" collapsed="false">
      <c r="A35" s="847" t="s">
        <v>1025</v>
      </c>
      <c r="B35" s="848" t="s">
        <v>1026</v>
      </c>
      <c r="C35" s="835" t="s">
        <v>1027</v>
      </c>
      <c r="D35" s="849" t="s">
        <v>796</v>
      </c>
      <c r="E35" s="850" t="str">
        <f aca="false">VLOOKUP(Table1432[[#This Row],[NUTS I]],Table1533[],2,FALSE())</f>
        <v>1</v>
      </c>
      <c r="F35" s="851" t="s">
        <v>805</v>
      </c>
      <c r="G35" s="850" t="str">
        <f aca="false">VLOOKUP(Table1432[[#This Row],[NUTS II 2011]],Table1634[],2,FALSE())</f>
        <v>11</v>
      </c>
      <c r="H35" s="845" t="s">
        <v>805</v>
      </c>
      <c r="I35" s="850" t="str">
        <f aca="false">VLOOKUP(Table1432[[#This Row],[NUTS II 2013]],Table162436[],2,FALSE())</f>
        <v>11</v>
      </c>
      <c r="J35" s="851" t="s">
        <v>925</v>
      </c>
      <c r="K35" s="850" t="str">
        <f aca="false">VLOOKUP(Table1432[[#This Row],[NUTS III 2011]],Table1735[],2,FALSE())</f>
        <v>116</v>
      </c>
      <c r="L35" s="845" t="s">
        <v>869</v>
      </c>
      <c r="M35" s="850" t="str">
        <f aca="false">VLOOKUP(Table1432[[#This Row],[NUTS III 2013]],Table172537[],2,FALSE())</f>
        <v>11A</v>
      </c>
      <c r="N35" s="852" t="n">
        <f aca="false">IFERROR(VLOOKUP(Table1432[[#This Row],[CodINE Mun2013]],VRefAquis!B:H,2,FALSE()),IFERROR(VLOOKUP(Table1432[[#This Row],[CodINE NUTIII 2013]],VRefAquis!B:H,2,FALSE()),VLOOKUP(Table1432[[#This Row],[CodINE NUTII 2013]],VRefAquis!B:H,2,FALSE())))</f>
        <v>1059</v>
      </c>
      <c r="O35" s="853" t="n">
        <f aca="false">IF(VLOOKUP(Table1432[[#This Row],[CodINE Mun2013]],VRefArren!B:H,2,FALSE())&lt;&gt;"",VLOOKUP(Table1432[[#This Row],[CodINE Mun2013]],VRefArren!B:H,2,FALSE()),IFERROR(VLOOKUP(Table1432[[#This Row],[CodINE NUTIII 2013]],VRefArren!B:H,2,FALSE()),VLOOKUP(Table1432[[#This Row],[CodINE NUTII 2013]],VRefArren!B:H,2,FALSE())))</f>
        <v>3.73</v>
      </c>
      <c r="P35" s="854" t="n">
        <v>0</v>
      </c>
      <c r="Q35" s="855" t="n">
        <v>0</v>
      </c>
      <c r="R35" s="856" t="s">
        <v>1028</v>
      </c>
    </row>
    <row r="36" customFormat="false" ht="18" hidden="false" customHeight="false" outlineLevel="0" collapsed="false">
      <c r="A36" s="847" t="s">
        <v>1029</v>
      </c>
      <c r="B36" s="848" t="s">
        <v>1030</v>
      </c>
      <c r="C36" s="835" t="s">
        <v>1031</v>
      </c>
      <c r="D36" s="849" t="s">
        <v>796</v>
      </c>
      <c r="E36" s="850" t="str">
        <f aca="false">VLOOKUP(Table1432[[#This Row],[NUTS I]],Table1533[],2,FALSE())</f>
        <v>1</v>
      </c>
      <c r="F36" s="851" t="s">
        <v>801</v>
      </c>
      <c r="G36" s="850" t="str">
        <f aca="false">VLOOKUP(Table1432[[#This Row],[NUTS II 2011]],Table1634[],2,FALSE())</f>
        <v>18</v>
      </c>
      <c r="H36" s="845" t="s">
        <v>801</v>
      </c>
      <c r="I36" s="850" t="str">
        <f aca="false">VLOOKUP(Table1432[[#This Row],[NUTS II 2013]],Table162436[],2,FALSE())</f>
        <v>18</v>
      </c>
      <c r="J36" s="851" t="s">
        <v>803</v>
      </c>
      <c r="K36" s="850" t="str">
        <f aca="false">VLOOKUP(Table1432[[#This Row],[NUTS III 2011]],Table1735[],2,FALSE())</f>
        <v>183</v>
      </c>
      <c r="L36" s="849" t="s">
        <v>803</v>
      </c>
      <c r="M36" s="850" t="str">
        <f aca="false">VLOOKUP(Table1432[[#This Row],[NUTS III 2013]],Table172537[],2,FALSE())</f>
        <v>187</v>
      </c>
      <c r="N36" s="852" t="n">
        <f aca="false">IFERROR(VLOOKUP(Table1432[[#This Row],[CodINE Mun2013]],VRefAquis!B:H,2,FALSE()),IFERROR(VLOOKUP(Table1432[[#This Row],[CodINE NUTIII 2013]],VRefAquis!B:H,2,FALSE()),VLOOKUP(Table1432[[#This Row],[CodINE NUTII 2013]],VRefAquis!B:H,2,FALSE())))</f>
        <v>835</v>
      </c>
      <c r="O36" s="853" t="n">
        <f aca="false">IF(VLOOKUP(Table1432[[#This Row],[CodINE Mun2013]],VRefArren!B:H,2,FALSE())&lt;&gt;"",VLOOKUP(Table1432[[#This Row],[CodINE Mun2013]],VRefArren!B:H,2,FALSE()),IFERROR(VLOOKUP(Table1432[[#This Row],[CodINE NUTIII 2013]],VRefArren!B:H,2,FALSE()),VLOOKUP(Table1432[[#This Row],[CodINE NUTII 2013]],VRefArren!B:H,2,FALSE())))</f>
        <v>3.79</v>
      </c>
      <c r="P36" s="854" t="n">
        <v>0</v>
      </c>
      <c r="Q36" s="855" t="n">
        <v>0</v>
      </c>
      <c r="R36" s="856" t="s">
        <v>1032</v>
      </c>
    </row>
    <row r="37" customFormat="false" ht="18" hidden="false" customHeight="false" outlineLevel="0" collapsed="false">
      <c r="A37" s="847" t="s">
        <v>1033</v>
      </c>
      <c r="B37" s="848" t="s">
        <v>1034</v>
      </c>
      <c r="C37" s="835" t="s">
        <v>1035</v>
      </c>
      <c r="D37" s="849" t="s">
        <v>796</v>
      </c>
      <c r="E37" s="850" t="str">
        <f aca="false">VLOOKUP(Table1432[[#This Row],[NUTS I]],Table1533[],2,FALSE())</f>
        <v>1</v>
      </c>
      <c r="F37" s="851" t="s">
        <v>801</v>
      </c>
      <c r="G37" s="850" t="str">
        <f aca="false">VLOOKUP(Table1432[[#This Row],[NUTS II 2011]],Table1634[],2,FALSE())</f>
        <v>18</v>
      </c>
      <c r="H37" s="845" t="s">
        <v>801</v>
      </c>
      <c r="I37" s="850" t="str">
        <f aca="false">VLOOKUP(Table1432[[#This Row],[NUTS II 2013]],Table162436[],2,FALSE())</f>
        <v>18</v>
      </c>
      <c r="J37" s="851" t="s">
        <v>835</v>
      </c>
      <c r="K37" s="850" t="str">
        <f aca="false">VLOOKUP(Table1432[[#This Row],[NUTS III 2011]],Table1735[],2,FALSE())</f>
        <v>182</v>
      </c>
      <c r="L37" s="849" t="s">
        <v>835</v>
      </c>
      <c r="M37" s="850" t="str">
        <f aca="false">VLOOKUP(Table1432[[#This Row],[NUTS III 2013]],Table172537[],2,FALSE())</f>
        <v>186</v>
      </c>
      <c r="N37" s="852" t="n">
        <f aca="false">IFERROR(VLOOKUP(Table1432[[#This Row],[CodINE Mun2013]],VRefAquis!B:H,2,FALSE()),IFERROR(VLOOKUP(Table1432[[#This Row],[CodINE NUTIII 2013]],VRefAquis!B:H,2,FALSE()),VLOOKUP(Table1432[[#This Row],[CodINE NUTII 2013]],VRefAquis!B:H,2,FALSE())))</f>
        <v>631</v>
      </c>
      <c r="O37" s="853" t="n">
        <f aca="false">IF(VLOOKUP(Table1432[[#This Row],[CodINE Mun2013]],VRefArren!B:H,2,FALSE())&lt;&gt;"",VLOOKUP(Table1432[[#This Row],[CodINE Mun2013]],VRefArren!B:H,2,FALSE()),IFERROR(VLOOKUP(Table1432[[#This Row],[CodINE NUTIII 2013]],VRefArren!B:H,2,FALSE()),VLOOKUP(Table1432[[#This Row],[CodINE NUTII 2013]],VRefArren!B:H,2,FALSE())))</f>
        <v>3.05</v>
      </c>
      <c r="P37" s="854" t="n">
        <v>0</v>
      </c>
      <c r="Q37" s="855" t="n">
        <v>0</v>
      </c>
      <c r="R37" s="856" t="s">
        <v>1036</v>
      </c>
    </row>
    <row r="38" customFormat="false" ht="18" hidden="false" customHeight="false" outlineLevel="0" collapsed="false">
      <c r="A38" s="847" t="s">
        <v>1037</v>
      </c>
      <c r="B38" s="848" t="s">
        <v>1038</v>
      </c>
      <c r="C38" s="835" t="s">
        <v>1039</v>
      </c>
      <c r="D38" s="849" t="s">
        <v>796</v>
      </c>
      <c r="E38" s="850" t="str">
        <f aca="false">VLOOKUP(Table1432[[#This Row],[NUTS I]],Table1533[],2,FALSE())</f>
        <v>1</v>
      </c>
      <c r="F38" s="851" t="s">
        <v>797</v>
      </c>
      <c r="G38" s="850" t="str">
        <f aca="false">VLOOKUP(Table1432[[#This Row],[NUTS II 2011]],Table1634[],2,FALSE())</f>
        <v>16</v>
      </c>
      <c r="H38" s="849" t="s">
        <v>797</v>
      </c>
      <c r="I38" s="850" t="str">
        <f aca="false">VLOOKUP(Table1432[[#This Row],[NUTS II 2013]],Table162436[],2,FALSE())</f>
        <v>16</v>
      </c>
      <c r="J38" s="851" t="s">
        <v>874</v>
      </c>
      <c r="K38" s="850" t="str">
        <f aca="false">VLOOKUP(Table1432[[#This Row],[NUTS III 2011]],Table1735[],2,FALSE())</f>
        <v>16B</v>
      </c>
      <c r="L38" s="845" t="s">
        <v>874</v>
      </c>
      <c r="M38" s="850" t="str">
        <f aca="false">VLOOKUP(Table1432[[#This Row],[NUTS III 2013]],Table172537[],2,FALSE())</f>
        <v>16B</v>
      </c>
      <c r="N38" s="852" t="n">
        <f aca="false">IFERROR(VLOOKUP(Table1432[[#This Row],[CodINE Mun2013]],VRefAquis!B:H,2,FALSE()),IFERROR(VLOOKUP(Table1432[[#This Row],[CodINE NUTIII 2013]],VRefAquis!B:H,2,FALSE()),VLOOKUP(Table1432[[#This Row],[CodINE NUTII 2013]],VRefAquis!B:H,2,FALSE())))</f>
        <v>1124</v>
      </c>
      <c r="O38" s="853" t="n">
        <f aca="false">IF(VLOOKUP(Table1432[[#This Row],[CodINE Mun2013]],VRefArren!B:H,2,FALSE())&lt;&gt;"",VLOOKUP(Table1432[[#This Row],[CodINE Mun2013]],VRefArren!B:H,2,FALSE()),IFERROR(VLOOKUP(Table1432[[#This Row],[CodINE NUTIII 2013]],VRefArren!B:H,2,FALSE()),VLOOKUP(Table1432[[#This Row],[CodINE NUTII 2013]],VRefArren!B:H,2,FALSE())))</f>
        <v>5.33</v>
      </c>
      <c r="P38" s="854" t="n">
        <v>0</v>
      </c>
      <c r="Q38" s="855" t="n">
        <v>0</v>
      </c>
      <c r="R38" s="856" t="s">
        <v>1040</v>
      </c>
    </row>
    <row r="39" customFormat="false" ht="18" hidden="false" customHeight="false" outlineLevel="0" collapsed="false">
      <c r="A39" s="847" t="s">
        <v>1041</v>
      </c>
      <c r="B39" s="848" t="s">
        <v>1042</v>
      </c>
      <c r="C39" s="835" t="s">
        <v>1043</v>
      </c>
      <c r="D39" s="849" t="s">
        <v>796</v>
      </c>
      <c r="E39" s="850" t="str">
        <f aca="false">VLOOKUP(Table1432[[#This Row],[NUTS I]],Table1533[],2,FALSE())</f>
        <v>1</v>
      </c>
      <c r="F39" s="851" t="s">
        <v>797</v>
      </c>
      <c r="G39" s="850" t="str">
        <f aca="false">VLOOKUP(Table1432[[#This Row],[NUTS II 2011]],Table1634[],2,FALSE())</f>
        <v>16</v>
      </c>
      <c r="H39" s="849" t="s">
        <v>797</v>
      </c>
      <c r="I39" s="850" t="str">
        <f aca="false">VLOOKUP(Table1432[[#This Row],[NUTS II 2013]],Table162436[],2,FALSE())</f>
        <v>16</v>
      </c>
      <c r="J39" s="851" t="s">
        <v>810</v>
      </c>
      <c r="K39" s="850" t="str">
        <f aca="false">VLOOKUP(Table1432[[#This Row],[NUTS III 2011]],Table1735[],2,FALSE())</f>
        <v>161</v>
      </c>
      <c r="L39" s="849" t="s">
        <v>811</v>
      </c>
      <c r="M39" s="850" t="str">
        <f aca="false">VLOOKUP(Table1432[[#This Row],[NUTS III 2013]],Table172537[],2,FALSE())</f>
        <v>16D</v>
      </c>
      <c r="N39" s="852" t="n">
        <f aca="false">IFERROR(VLOOKUP(Table1432[[#This Row],[CodINE Mun2013]],VRefAquis!B:H,2,FALSE()),IFERROR(VLOOKUP(Table1432[[#This Row],[CodINE NUTIII 2013]],VRefAquis!B:H,2,FALSE()),VLOOKUP(Table1432[[#This Row],[CodINE NUTII 2013]],VRefAquis!B:H,2,FALSE())))</f>
        <v>1068</v>
      </c>
      <c r="O39" s="853" t="n">
        <f aca="false">IF(VLOOKUP(Table1432[[#This Row],[CodINE Mun2013]],VRefArren!B:H,2,FALSE())&lt;&gt;"",VLOOKUP(Table1432[[#This Row],[CodINE Mun2013]],VRefArren!B:H,2,FALSE()),IFERROR(VLOOKUP(Table1432[[#This Row],[CodINE NUTIII 2013]],VRefArren!B:H,2,FALSE()),VLOOKUP(Table1432[[#This Row],[CodINE NUTII 2013]],VRefArren!B:H,2,FALSE())))</f>
        <v>5.85</v>
      </c>
      <c r="P39" s="854" t="n">
        <v>20</v>
      </c>
      <c r="Q39" s="855" t="n">
        <v>227</v>
      </c>
      <c r="R39" s="856" t="s">
        <v>1044</v>
      </c>
    </row>
    <row r="40" customFormat="false" ht="18" hidden="false" customHeight="false" outlineLevel="0" collapsed="false">
      <c r="A40" s="859" t="s">
        <v>1045</v>
      </c>
      <c r="B40" s="848" t="s">
        <v>1046</v>
      </c>
      <c r="C40" s="835" t="s">
        <v>1047</v>
      </c>
      <c r="D40" s="849" t="s">
        <v>796</v>
      </c>
      <c r="E40" s="850" t="str">
        <f aca="false">VLOOKUP(Table1432[[#This Row],[NUTS I]],Table1533[],2,FALSE())</f>
        <v>1</v>
      </c>
      <c r="F40" s="851" t="s">
        <v>801</v>
      </c>
      <c r="G40" s="850" t="str">
        <f aca="false">VLOOKUP(Table1432[[#This Row],[NUTS II 2011]],Table1634[],2,FALSE())</f>
        <v>18</v>
      </c>
      <c r="H40" s="845" t="s">
        <v>801</v>
      </c>
      <c r="I40" s="850" t="str">
        <f aca="false">VLOOKUP(Table1432[[#This Row],[NUTS II 2013]],Table162436[],2,FALSE())</f>
        <v>18</v>
      </c>
      <c r="J40" s="851" t="s">
        <v>835</v>
      </c>
      <c r="K40" s="850" t="str">
        <f aca="false">VLOOKUP(Table1432[[#This Row],[NUTS III 2011]],Table1735[],2,FALSE())</f>
        <v>182</v>
      </c>
      <c r="L40" s="849" t="s">
        <v>835</v>
      </c>
      <c r="M40" s="850" t="str">
        <f aca="false">VLOOKUP(Table1432[[#This Row],[NUTS III 2013]],Table172537[],2,FALSE())</f>
        <v>186</v>
      </c>
      <c r="N40" s="852" t="n">
        <f aca="false">IFERROR(VLOOKUP(Table1432[[#This Row],[CodINE Mun2013]],VRefAquis!B:H,2,FALSE()),IFERROR(VLOOKUP(Table1432[[#This Row],[CodINE NUTIII 2013]],VRefAquis!B:H,2,FALSE()),VLOOKUP(Table1432[[#This Row],[CodINE NUTII 2013]],VRefAquis!B:H,2,FALSE())))</f>
        <v>631</v>
      </c>
      <c r="O40" s="853" t="n">
        <f aca="false">IF(VLOOKUP(Table1432[[#This Row],[CodINE Mun2013]],VRefArren!B:H,2,FALSE())&lt;&gt;"",VLOOKUP(Table1432[[#This Row],[CodINE Mun2013]],VRefArren!B:H,2,FALSE()),IFERROR(VLOOKUP(Table1432[[#This Row],[CodINE NUTIII 2013]],VRefArren!B:H,2,FALSE()),VLOOKUP(Table1432[[#This Row],[CodINE NUTII 2013]],VRefArren!B:H,2,FALSE())))</f>
        <v>3.05</v>
      </c>
      <c r="P40" s="854" t="n">
        <v>2</v>
      </c>
      <c r="Q40" s="860" t="n">
        <v>40</v>
      </c>
      <c r="R40" s="856" t="s">
        <v>1048</v>
      </c>
    </row>
    <row r="41" customFormat="false" ht="18" hidden="false" customHeight="false" outlineLevel="0" collapsed="false">
      <c r="A41" s="859" t="s">
        <v>1049</v>
      </c>
      <c r="B41" s="848" t="s">
        <v>1050</v>
      </c>
      <c r="C41" s="835" t="s">
        <v>1051</v>
      </c>
      <c r="D41" s="849" t="s">
        <v>796</v>
      </c>
      <c r="E41" s="850" t="str">
        <f aca="false">VLOOKUP(Table1432[[#This Row],[NUTS I]],Table1533[],2,FALSE())</f>
        <v>1</v>
      </c>
      <c r="F41" s="851" t="s">
        <v>801</v>
      </c>
      <c r="G41" s="850" t="str">
        <f aca="false">VLOOKUP(Table1432[[#This Row],[NUTS II 2011]],Table1634[],2,FALSE())</f>
        <v>18</v>
      </c>
      <c r="H41" s="845" t="s">
        <v>801</v>
      </c>
      <c r="I41" s="850" t="str">
        <f aca="false">VLOOKUP(Table1432[[#This Row],[NUTS II 2013]],Table162436[],2,FALSE())</f>
        <v>18</v>
      </c>
      <c r="J41" s="851" t="s">
        <v>919</v>
      </c>
      <c r="K41" s="850" t="str">
        <f aca="false">VLOOKUP(Table1432[[#This Row],[NUTS III 2011]],Table1735[],2,FALSE())</f>
        <v>185</v>
      </c>
      <c r="L41" s="849" t="s">
        <v>919</v>
      </c>
      <c r="M41" s="850" t="str">
        <f aca="false">VLOOKUP(Table1432[[#This Row],[NUTS III 2013]],Table172537[],2,FALSE())</f>
        <v>185</v>
      </c>
      <c r="N41" s="852" t="n">
        <f aca="false">IFERROR(VLOOKUP(Table1432[[#This Row],[CodINE Mun2013]],VRefAquis!B:H,2,FALSE()),IFERROR(VLOOKUP(Table1432[[#This Row],[CodINE NUTIII 2013]],VRefAquis!B:H,2,FALSE()),VLOOKUP(Table1432[[#This Row],[CodINE NUTII 2013]],VRefAquis!B:H,2,FALSE())))</f>
        <v>852</v>
      </c>
      <c r="O41" s="853" t="n">
        <f aca="false">IF(VLOOKUP(Table1432[[#This Row],[CodINE Mun2013]],VRefArren!B:H,2,FALSE())&lt;&gt;"",VLOOKUP(Table1432[[#This Row],[CodINE Mun2013]],VRefArren!B:H,2,FALSE()),IFERROR(VLOOKUP(Table1432[[#This Row],[CodINE NUTIII 2013]],VRefArren!B:H,2,FALSE()),VLOOKUP(Table1432[[#This Row],[CodINE NUTII 2013]],VRefArren!B:H,2,FALSE())))</f>
        <v>4.95</v>
      </c>
      <c r="P41" s="854" t="n">
        <v>1</v>
      </c>
      <c r="Q41" s="860" t="n">
        <v>6</v>
      </c>
      <c r="R41" s="856" t="s">
        <v>1052</v>
      </c>
    </row>
    <row r="42" customFormat="false" ht="18" hidden="false" customHeight="false" outlineLevel="0" collapsed="false">
      <c r="A42" s="847" t="s">
        <v>1053</v>
      </c>
      <c r="B42" s="848" t="s">
        <v>1054</v>
      </c>
      <c r="C42" s="835" t="s">
        <v>1055</v>
      </c>
      <c r="D42" s="849" t="s">
        <v>796</v>
      </c>
      <c r="E42" s="850" t="str">
        <f aca="false">VLOOKUP(Table1432[[#This Row],[NUTS I]],Table1533[],2,FALSE())</f>
        <v>1</v>
      </c>
      <c r="F42" s="851" t="s">
        <v>805</v>
      </c>
      <c r="G42" s="850" t="str">
        <f aca="false">VLOOKUP(Table1432[[#This Row],[NUTS II 2011]],Table1634[],2,FALSE())</f>
        <v>11</v>
      </c>
      <c r="H42" s="845" t="s">
        <v>805</v>
      </c>
      <c r="I42" s="850" t="str">
        <f aca="false">VLOOKUP(Table1432[[#This Row],[NUTS II 2013]],Table162436[],2,FALSE())</f>
        <v>11</v>
      </c>
      <c r="J42" s="851" t="s">
        <v>990</v>
      </c>
      <c r="K42" s="850" t="str">
        <f aca="false">VLOOKUP(Table1432[[#This Row],[NUTS III 2011]],Table1735[],2,FALSE())</f>
        <v>115</v>
      </c>
      <c r="L42" s="849" t="s">
        <v>972</v>
      </c>
      <c r="M42" s="850" t="str">
        <f aca="false">VLOOKUP(Table1432[[#This Row],[NUTS III 2013]],Table172537[],2,FALSE())</f>
        <v>11C</v>
      </c>
      <c r="N42" s="852" t="n">
        <f aca="false">IFERROR(VLOOKUP(Table1432[[#This Row],[CodINE Mun2013]],VRefAquis!B:H,2,FALSE()),IFERROR(VLOOKUP(Table1432[[#This Row],[CodINE NUTIII 2013]],VRefAquis!B:H,2,FALSE()),VLOOKUP(Table1432[[#This Row],[CodINE NUTII 2013]],VRefAquis!B:H,2,FALSE())))</f>
        <v>848</v>
      </c>
      <c r="O42" s="853" t="n">
        <f aca="false">IF(VLOOKUP(Table1432[[#This Row],[CodINE Mun2013]],VRefArren!B:H,2,FALSE())&lt;&gt;"",VLOOKUP(Table1432[[#This Row],[CodINE Mun2013]],VRefArren!B:H,2,FALSE()),IFERROR(VLOOKUP(Table1432[[#This Row],[CodINE NUTIII 2013]],VRefArren!B:H,2,FALSE()),VLOOKUP(Table1432[[#This Row],[CodINE NUTII 2013]],VRefArren!B:H,2,FALSE())))</f>
        <v>2.83</v>
      </c>
      <c r="P42" s="854" t="n">
        <v>2</v>
      </c>
      <c r="Q42" s="855" t="n">
        <v>6</v>
      </c>
      <c r="R42" s="856" t="s">
        <v>1056</v>
      </c>
    </row>
    <row r="43" customFormat="false" ht="18" hidden="false" customHeight="false" outlineLevel="0" collapsed="false">
      <c r="A43" s="859" t="s">
        <v>1057</v>
      </c>
      <c r="B43" s="848" t="s">
        <v>1058</v>
      </c>
      <c r="C43" s="835" t="s">
        <v>1059</v>
      </c>
      <c r="D43" s="849" t="s">
        <v>796</v>
      </c>
      <c r="E43" s="850" t="str">
        <f aca="false">VLOOKUP(Table1432[[#This Row],[NUTS I]],Table1533[],2,FALSE())</f>
        <v>1</v>
      </c>
      <c r="F43" s="851" t="s">
        <v>805</v>
      </c>
      <c r="G43" s="850" t="str">
        <f aca="false">VLOOKUP(Table1432[[#This Row],[NUTS II 2011]],Table1634[],2,FALSE())</f>
        <v>11</v>
      </c>
      <c r="H43" s="845" t="s">
        <v>805</v>
      </c>
      <c r="I43" s="850" t="str">
        <f aca="false">VLOOKUP(Table1432[[#This Row],[NUTS II 2013]],Table162436[],2,FALSE())</f>
        <v>11</v>
      </c>
      <c r="J43" s="851" t="s">
        <v>896</v>
      </c>
      <c r="K43" s="850" t="str">
        <f aca="false">VLOOKUP(Table1432[[#This Row],[NUTS III 2011]],Table1735[],2,FALSE())</f>
        <v>112</v>
      </c>
      <c r="L43" s="845" t="s">
        <v>896</v>
      </c>
      <c r="M43" s="850" t="str">
        <f aca="false">VLOOKUP(Table1432[[#This Row],[NUTS III 2013]],Table172537[],2,FALSE())</f>
        <v>112</v>
      </c>
      <c r="N43" s="852" t="n">
        <f aca="false">IFERROR(VLOOKUP(Table1432[[#This Row],[CodINE Mun2013]],VRefAquis!B:H,2,FALSE()),IFERROR(VLOOKUP(Table1432[[#This Row],[CodINE NUTIII 2013]],VRefAquis!B:H,2,FALSE()),VLOOKUP(Table1432[[#This Row],[CodINE NUTII 2013]],VRefAquis!B:H,2,FALSE())))</f>
        <v>1107</v>
      </c>
      <c r="O43" s="853" t="n">
        <f aca="false">IF(VLOOKUP(Table1432[[#This Row],[CodINE Mun2013]],VRefArren!B:H,2,FALSE())&lt;&gt;"",VLOOKUP(Table1432[[#This Row],[CodINE Mun2013]],VRefArren!B:H,2,FALSE()),IFERROR(VLOOKUP(Table1432[[#This Row],[CodINE NUTIII 2013]],VRefArren!B:H,2,FALSE()),VLOOKUP(Table1432[[#This Row],[CodINE NUTII 2013]],VRefArren!B:H,2,FALSE())))</f>
        <v>3.95</v>
      </c>
      <c r="P43" s="854" t="n">
        <v>5</v>
      </c>
      <c r="Q43" s="860" t="n">
        <v>57</v>
      </c>
      <c r="R43" s="856" t="s">
        <v>1060</v>
      </c>
    </row>
    <row r="44" customFormat="false" ht="18" hidden="false" customHeight="false" outlineLevel="0" collapsed="false">
      <c r="A44" s="847" t="s">
        <v>1061</v>
      </c>
      <c r="B44" s="848" t="s">
        <v>1062</v>
      </c>
      <c r="C44" s="835" t="s">
        <v>1063</v>
      </c>
      <c r="D44" s="849" t="s">
        <v>796</v>
      </c>
      <c r="E44" s="850" t="str">
        <f aca="false">VLOOKUP(Table1432[[#This Row],[NUTS I]],Table1533[],2,FALSE())</f>
        <v>1</v>
      </c>
      <c r="F44" s="851" t="s">
        <v>801</v>
      </c>
      <c r="G44" s="850" t="str">
        <f aca="false">VLOOKUP(Table1432[[#This Row],[NUTS II 2011]],Table1634[],2,FALSE())</f>
        <v>18</v>
      </c>
      <c r="H44" s="845" t="s">
        <v>801</v>
      </c>
      <c r="I44" s="850" t="str">
        <f aca="false">VLOOKUP(Table1432[[#This Row],[NUTS II 2013]],Table162436[],2,FALSE())</f>
        <v>18</v>
      </c>
      <c r="J44" s="851" t="s">
        <v>860</v>
      </c>
      <c r="K44" s="850" t="str">
        <f aca="false">VLOOKUP(Table1432[[#This Row],[NUTS III 2011]],Table1735[],2,FALSE())</f>
        <v>184</v>
      </c>
      <c r="L44" s="849" t="s">
        <v>860</v>
      </c>
      <c r="M44" s="850" t="str">
        <f aca="false">VLOOKUP(Table1432[[#This Row],[NUTS III 2013]],Table172537[],2,FALSE())</f>
        <v>184</v>
      </c>
      <c r="N44" s="852" t="n">
        <f aca="false">IFERROR(VLOOKUP(Table1432[[#This Row],[CodINE Mun2013]],VRefAquis!B:H,2,FALSE()),IFERROR(VLOOKUP(Table1432[[#This Row],[CodINE NUTIII 2013]],VRefAquis!B:H,2,FALSE()),VLOOKUP(Table1432[[#This Row],[CodINE NUTII 2013]],VRefAquis!B:H,2,FALSE())))</f>
        <v>557</v>
      </c>
      <c r="O44" s="853" t="n">
        <f aca="false">IF(VLOOKUP(Table1432[[#This Row],[CodINE Mun2013]],VRefArren!B:H,2,FALSE())&lt;&gt;"",VLOOKUP(Table1432[[#This Row],[CodINE Mun2013]],VRefArren!B:H,2,FALSE()),IFERROR(VLOOKUP(Table1432[[#This Row],[CodINE NUTIII 2013]],VRefArren!B:H,2,FALSE()),VLOOKUP(Table1432[[#This Row],[CodINE NUTII 2013]],VRefArren!B:H,2,FALSE())))</f>
        <v>3.94</v>
      </c>
      <c r="P44" s="854" t="n">
        <v>0</v>
      </c>
      <c r="Q44" s="855" t="n">
        <v>0</v>
      </c>
      <c r="R44" s="856" t="s">
        <v>1064</v>
      </c>
    </row>
    <row r="45" customFormat="false" ht="18" hidden="false" customHeight="false" outlineLevel="0" collapsed="false">
      <c r="A45" s="847" t="s">
        <v>1065</v>
      </c>
      <c r="B45" s="848" t="s">
        <v>1066</v>
      </c>
      <c r="C45" s="835" t="s">
        <v>1067</v>
      </c>
      <c r="D45" s="849" t="s">
        <v>796</v>
      </c>
      <c r="E45" s="850" t="str">
        <f aca="false">VLOOKUP(Table1432[[#This Row],[NUTS I]],Table1533[],2,FALSE())</f>
        <v>1</v>
      </c>
      <c r="F45" s="851" t="s">
        <v>834</v>
      </c>
      <c r="G45" s="850" t="str">
        <f aca="false">VLOOKUP(Table1432[[#This Row],[NUTS II 2011]],Table1634[],2,FALSE())</f>
        <v>17</v>
      </c>
      <c r="H45" s="845" t="s">
        <v>828</v>
      </c>
      <c r="I45" s="850" t="str">
        <f aca="false">VLOOKUP(Table1432[[#This Row],[NUTS II 2013]],Table162436[],2,FALSE())</f>
        <v>17</v>
      </c>
      <c r="J45" s="851" t="s">
        <v>881</v>
      </c>
      <c r="K45" s="850" t="str">
        <f aca="false">VLOOKUP(Table1432[[#This Row],[NUTS III 2011]],Table1735[],2,FALSE())</f>
        <v>172</v>
      </c>
      <c r="L45" s="849" t="s">
        <v>828</v>
      </c>
      <c r="M45" s="850" t="str">
        <f aca="false">VLOOKUP(Table1432[[#This Row],[NUTS III 2013]],Table172537[],2,FALSE())</f>
        <v>170</v>
      </c>
      <c r="N45" s="852" t="n">
        <f aca="false">IFERROR(VLOOKUP(Table1432[[#This Row],[CodINE Mun2013]],VRefAquis!B:H,2,FALSE()),IFERROR(VLOOKUP(Table1432[[#This Row],[CodINE NUTIII 2013]],VRefAquis!B:H,2,FALSE()),VLOOKUP(Table1432[[#This Row],[CodINE NUTII 2013]],VRefAquis!B:H,2,FALSE())))</f>
        <v>1282</v>
      </c>
      <c r="O45" s="853" t="n">
        <f aca="false">IF(VLOOKUP(Table1432[[#This Row],[CodINE Mun2013]],VRefArren!B:H,2,FALSE())&lt;&gt;"",VLOOKUP(Table1432[[#This Row],[CodINE Mun2013]],VRefArren!B:H,2,FALSE()),IFERROR(VLOOKUP(Table1432[[#This Row],[CodINE NUTIII 2013]],VRefArren!B:H,2,FALSE()),VLOOKUP(Table1432[[#This Row],[CodINE NUTII 2013]],VRefArren!B:H,2,FALSE())))</f>
        <v>6.69</v>
      </c>
      <c r="P45" s="854" t="n">
        <v>9</v>
      </c>
      <c r="Q45" s="855" t="n">
        <v>376</v>
      </c>
      <c r="R45" s="856" t="s">
        <v>1068</v>
      </c>
    </row>
    <row r="46" customFormat="false" ht="18" hidden="false" customHeight="false" outlineLevel="0" collapsed="false">
      <c r="A46" s="859" t="s">
        <v>1069</v>
      </c>
      <c r="B46" s="848" t="s">
        <v>1070</v>
      </c>
      <c r="C46" s="835" t="s">
        <v>1071</v>
      </c>
      <c r="D46" s="849" t="s">
        <v>796</v>
      </c>
      <c r="E46" s="850" t="str">
        <f aca="false">VLOOKUP(Table1432[[#This Row],[NUTS I]],Table1533[],2,FALSE())</f>
        <v>1</v>
      </c>
      <c r="F46" s="851" t="s">
        <v>797</v>
      </c>
      <c r="G46" s="850" t="str">
        <f aca="false">VLOOKUP(Table1432[[#This Row],[NUTS II 2011]],Table1634[],2,FALSE())</f>
        <v>16</v>
      </c>
      <c r="H46" s="849" t="s">
        <v>797</v>
      </c>
      <c r="I46" s="850" t="str">
        <f aca="false">VLOOKUP(Table1432[[#This Row],[NUTS II 2013]],Table162436[],2,FALSE())</f>
        <v>16</v>
      </c>
      <c r="J46" s="851" t="s">
        <v>992</v>
      </c>
      <c r="K46" s="850" t="str">
        <f aca="false">VLOOKUP(Table1432[[#This Row],[NUTS III 2011]],Table1735[],2,FALSE())</f>
        <v>163</v>
      </c>
      <c r="L46" s="849" t="s">
        <v>964</v>
      </c>
      <c r="M46" s="850" t="str">
        <f aca="false">VLOOKUP(Table1432[[#This Row],[NUTS III 2013]],Table172537[],2,FALSE())</f>
        <v>16F</v>
      </c>
      <c r="N46" s="852" t="n">
        <f aca="false">IFERROR(VLOOKUP(Table1432[[#This Row],[CodINE Mun2013]],VRefAquis!B:H,2,FALSE()),IFERROR(VLOOKUP(Table1432[[#This Row],[CodINE NUTIII 2013]],VRefAquis!B:H,2,FALSE()),VLOOKUP(Table1432[[#This Row],[CodINE NUTII 2013]],VRefAquis!B:H,2,FALSE())))</f>
        <v>1043</v>
      </c>
      <c r="O46" s="853" t="n">
        <f aca="false">IF(VLOOKUP(Table1432[[#This Row],[CodINE Mun2013]],VRefArren!B:H,2,FALSE())&lt;&gt;"",VLOOKUP(Table1432[[#This Row],[CodINE Mun2013]],VRefArren!B:H,2,FALSE()),IFERROR(VLOOKUP(Table1432[[#This Row],[CodINE NUTIII 2013]],VRefArren!B:H,2,FALSE()),VLOOKUP(Table1432[[#This Row],[CodINE NUTII 2013]],VRefArren!B:H,2,FALSE())))</f>
        <v>3.26</v>
      </c>
      <c r="P46" s="854" t="n">
        <v>0</v>
      </c>
      <c r="Q46" s="860" t="n">
        <v>0</v>
      </c>
      <c r="R46" s="856" t="s">
        <v>1072</v>
      </c>
    </row>
    <row r="47" customFormat="false" ht="18" hidden="false" customHeight="false" outlineLevel="0" collapsed="false">
      <c r="A47" s="859" t="s">
        <v>1073</v>
      </c>
      <c r="B47" s="848" t="s">
        <v>1074</v>
      </c>
      <c r="C47" s="835" t="s">
        <v>1075</v>
      </c>
      <c r="D47" s="849" t="s">
        <v>796</v>
      </c>
      <c r="E47" s="850" t="str">
        <f aca="false">VLOOKUP(Table1432[[#This Row],[NUTS I]],Table1533[],2,FALSE())</f>
        <v>1</v>
      </c>
      <c r="F47" s="851" t="s">
        <v>801</v>
      </c>
      <c r="G47" s="850" t="str">
        <f aca="false">VLOOKUP(Table1432[[#This Row],[NUTS II 2011]],Table1634[],2,FALSE())</f>
        <v>18</v>
      </c>
      <c r="H47" s="845" t="s">
        <v>801</v>
      </c>
      <c r="I47" s="850" t="str">
        <f aca="false">VLOOKUP(Table1432[[#This Row],[NUTS II 2013]],Table162436[],2,FALSE())</f>
        <v>18</v>
      </c>
      <c r="J47" s="851" t="s">
        <v>860</v>
      </c>
      <c r="K47" s="850" t="str">
        <f aca="false">VLOOKUP(Table1432[[#This Row],[NUTS III 2011]],Table1735[],2,FALSE())</f>
        <v>184</v>
      </c>
      <c r="L47" s="849" t="s">
        <v>860</v>
      </c>
      <c r="M47" s="850" t="str">
        <f aca="false">VLOOKUP(Table1432[[#This Row],[NUTS III 2013]],Table172537[],2,FALSE())</f>
        <v>184</v>
      </c>
      <c r="N47" s="852" t="n">
        <f aca="false">IFERROR(VLOOKUP(Table1432[[#This Row],[CodINE Mun2013]],VRefAquis!B:H,2,FALSE()),IFERROR(VLOOKUP(Table1432[[#This Row],[CodINE NUTIII 2013]],VRefAquis!B:H,2,FALSE()),VLOOKUP(Table1432[[#This Row],[CodINE NUTII 2013]],VRefAquis!B:H,2,FALSE())))</f>
        <v>557</v>
      </c>
      <c r="O47" s="853" t="n">
        <f aca="false">IF(VLOOKUP(Table1432[[#This Row],[CodINE Mun2013]],VRefArren!B:H,2,FALSE())&lt;&gt;"",VLOOKUP(Table1432[[#This Row],[CodINE Mun2013]],VRefArren!B:H,2,FALSE()),IFERROR(VLOOKUP(Table1432[[#This Row],[CodINE NUTIII 2013]],VRefArren!B:H,2,FALSE()),VLOOKUP(Table1432[[#This Row],[CodINE NUTII 2013]],VRefArren!B:H,2,FALSE())))</f>
        <v>4.39</v>
      </c>
      <c r="P47" s="854" t="n">
        <v>14</v>
      </c>
      <c r="Q47" s="860" t="n">
        <v>109</v>
      </c>
      <c r="R47" s="856" t="s">
        <v>1076</v>
      </c>
    </row>
    <row r="48" customFormat="false" ht="18" hidden="false" customHeight="false" outlineLevel="0" collapsed="false">
      <c r="A48" s="859" t="s">
        <v>1077</v>
      </c>
      <c r="B48" s="848" t="s">
        <v>1078</v>
      </c>
      <c r="C48" s="835" t="s">
        <v>1079</v>
      </c>
      <c r="D48" s="849" t="s">
        <v>796</v>
      </c>
      <c r="E48" s="850" t="str">
        <f aca="false">VLOOKUP(Table1432[[#This Row],[NUTS I]],Table1533[],2,FALSE())</f>
        <v>1</v>
      </c>
      <c r="F48" s="851" t="s">
        <v>797</v>
      </c>
      <c r="G48" s="850" t="str">
        <f aca="false">VLOOKUP(Table1432[[#This Row],[NUTS II 2011]],Table1634[],2,FALSE())</f>
        <v>16</v>
      </c>
      <c r="H48" s="849" t="s">
        <v>797</v>
      </c>
      <c r="I48" s="850" t="str">
        <f aca="false">VLOOKUP(Table1432[[#This Row],[NUTS II 2013]],Table162436[],2,FALSE())</f>
        <v>16</v>
      </c>
      <c r="J48" s="851" t="s">
        <v>905</v>
      </c>
      <c r="K48" s="850" t="str">
        <f aca="false">VLOOKUP(Table1432[[#This Row],[NUTS III 2011]],Table1735[],2,FALSE())</f>
        <v>16A</v>
      </c>
      <c r="L48" s="845" t="s">
        <v>898</v>
      </c>
      <c r="M48" s="850" t="str">
        <f aca="false">VLOOKUP(Table1432[[#This Row],[NUTS III 2013]],Table172537[],2,FALSE())</f>
        <v>16J</v>
      </c>
      <c r="N48" s="852" t="n">
        <f aca="false">IFERROR(VLOOKUP(Table1432[[#This Row],[CodINE Mun2013]],VRefAquis!B:H,2,FALSE()),IFERROR(VLOOKUP(Table1432[[#This Row],[CodINE NUTIII 2013]],VRefAquis!B:H,2,FALSE()),VLOOKUP(Table1432[[#This Row],[CodINE NUTII 2013]],VRefAquis!B:H,2,FALSE())))</f>
        <v>745</v>
      </c>
      <c r="O48" s="853" t="n">
        <f aca="false">IF(VLOOKUP(Table1432[[#This Row],[CodINE Mun2013]],VRefArren!B:H,2,FALSE())&lt;&gt;"",VLOOKUP(Table1432[[#This Row],[CodINE Mun2013]],VRefArren!B:H,2,FALSE()),IFERROR(VLOOKUP(Table1432[[#This Row],[CodINE NUTIII 2013]],VRefArren!B:H,2,FALSE()),VLOOKUP(Table1432[[#This Row],[CodINE NUTII 2013]],VRefArren!B:H,2,FALSE())))</f>
        <v>2</v>
      </c>
      <c r="P48" s="854" t="n">
        <v>2</v>
      </c>
      <c r="Q48" s="860" t="n">
        <v>2</v>
      </c>
      <c r="R48" s="856" t="s">
        <v>1080</v>
      </c>
    </row>
    <row r="49" customFormat="false" ht="18" hidden="false" customHeight="false" outlineLevel="0" collapsed="false">
      <c r="A49" s="847" t="s">
        <v>1081</v>
      </c>
      <c r="B49" s="848" t="s">
        <v>1082</v>
      </c>
      <c r="C49" s="835" t="s">
        <v>1083</v>
      </c>
      <c r="D49" s="849" t="s">
        <v>796</v>
      </c>
      <c r="E49" s="850" t="str">
        <f aca="false">VLOOKUP(Table1432[[#This Row],[NUTS I]],Table1533[],2,FALSE())</f>
        <v>1</v>
      </c>
      <c r="F49" s="851" t="s">
        <v>801</v>
      </c>
      <c r="G49" s="850" t="str">
        <f aca="false">VLOOKUP(Table1432[[#This Row],[NUTS II 2011]],Table1634[],2,FALSE())</f>
        <v>18</v>
      </c>
      <c r="H49" s="845" t="s">
        <v>801</v>
      </c>
      <c r="I49" s="850" t="str">
        <f aca="false">VLOOKUP(Table1432[[#This Row],[NUTS II 2013]],Table162436[],2,FALSE())</f>
        <v>18</v>
      </c>
      <c r="J49" s="851" t="s">
        <v>919</v>
      </c>
      <c r="K49" s="850" t="str">
        <f aca="false">VLOOKUP(Table1432[[#This Row],[NUTS III 2011]],Table1735[],2,FALSE())</f>
        <v>185</v>
      </c>
      <c r="L49" s="849" t="s">
        <v>919</v>
      </c>
      <c r="M49" s="850" t="str">
        <f aca="false">VLOOKUP(Table1432[[#This Row],[NUTS III 2013]],Table172537[],2,FALSE())</f>
        <v>185</v>
      </c>
      <c r="N49" s="852" t="n">
        <f aca="false">IFERROR(VLOOKUP(Table1432[[#This Row],[CodINE Mun2013]],VRefAquis!B:H,2,FALSE()),IFERROR(VLOOKUP(Table1432[[#This Row],[CodINE NUTIII 2013]],VRefAquis!B:H,2,FALSE()),VLOOKUP(Table1432[[#This Row],[CodINE NUTII 2013]],VRefAquis!B:H,2,FALSE())))</f>
        <v>852</v>
      </c>
      <c r="O49" s="853" t="n">
        <f aca="false">IF(VLOOKUP(Table1432[[#This Row],[CodINE Mun2013]],VRefArren!B:H,2,FALSE())&lt;&gt;"",VLOOKUP(Table1432[[#This Row],[CodINE Mun2013]],VRefArren!B:H,2,FALSE()),IFERROR(VLOOKUP(Table1432[[#This Row],[CodINE NUTIII 2013]],VRefArren!B:H,2,FALSE()),VLOOKUP(Table1432[[#This Row],[CodINE NUTII 2013]],VRefArren!B:H,2,FALSE())))</f>
        <v>4.49</v>
      </c>
      <c r="P49" s="854" t="n">
        <v>18</v>
      </c>
      <c r="Q49" s="855" t="n">
        <v>37</v>
      </c>
      <c r="R49" s="856" t="s">
        <v>1084</v>
      </c>
    </row>
    <row r="50" customFormat="false" ht="18" hidden="false" customHeight="false" outlineLevel="0" collapsed="false">
      <c r="A50" s="859" t="s">
        <v>1085</v>
      </c>
      <c r="B50" s="848" t="s">
        <v>1086</v>
      </c>
      <c r="C50" s="835" t="s">
        <v>1087</v>
      </c>
      <c r="D50" s="849" t="s">
        <v>796</v>
      </c>
      <c r="E50" s="850" t="str">
        <f aca="false">VLOOKUP(Table1432[[#This Row],[NUTS I]],Table1533[],2,FALSE())</f>
        <v>1</v>
      </c>
      <c r="F50" s="851" t="s">
        <v>797</v>
      </c>
      <c r="G50" s="850" t="str">
        <f aca="false">VLOOKUP(Table1432[[#This Row],[NUTS II 2011]],Table1634[],2,FALSE())</f>
        <v>16</v>
      </c>
      <c r="H50" s="849" t="s">
        <v>797</v>
      </c>
      <c r="I50" s="850" t="str">
        <f aca="false">VLOOKUP(Table1432[[#This Row],[NUTS II 2013]],Table162436[],2,FALSE())</f>
        <v>16</v>
      </c>
      <c r="J50" s="851" t="s">
        <v>874</v>
      </c>
      <c r="K50" s="850" t="str">
        <f aca="false">VLOOKUP(Table1432[[#This Row],[NUTS III 2011]],Table1735[],2,FALSE())</f>
        <v>16B</v>
      </c>
      <c r="L50" s="845" t="s">
        <v>874</v>
      </c>
      <c r="M50" s="850" t="str">
        <f aca="false">VLOOKUP(Table1432[[#This Row],[NUTS III 2013]],Table172537[],2,FALSE())</f>
        <v>16B</v>
      </c>
      <c r="N50" s="852" t="n">
        <f aca="false">IFERROR(VLOOKUP(Table1432[[#This Row],[CodINE Mun2013]],VRefAquis!B:H,2,FALSE()),IFERROR(VLOOKUP(Table1432[[#This Row],[CodINE NUTIII 2013]],VRefAquis!B:H,2,FALSE()),VLOOKUP(Table1432[[#This Row],[CodINE NUTII 2013]],VRefAquis!B:H,2,FALSE())))</f>
        <v>1124</v>
      </c>
      <c r="O50" s="853" t="n">
        <f aca="false">IF(VLOOKUP(Table1432[[#This Row],[CodINE Mun2013]],VRefArren!B:H,2,FALSE())&lt;&gt;"",VLOOKUP(Table1432[[#This Row],[CodINE Mun2013]],VRefArren!B:H,2,FALSE()),IFERROR(VLOOKUP(Table1432[[#This Row],[CodINE NUTIII 2013]],VRefArren!B:H,2,FALSE()),VLOOKUP(Table1432[[#This Row],[CodINE NUTII 2013]],VRefArren!B:H,2,FALSE())))</f>
        <v>3.38</v>
      </c>
      <c r="P50" s="854" t="n">
        <v>0</v>
      </c>
      <c r="Q50" s="860" t="n">
        <v>0</v>
      </c>
      <c r="R50" s="856" t="s">
        <v>1088</v>
      </c>
    </row>
    <row r="51" customFormat="false" ht="18" hidden="false" customHeight="false" outlineLevel="0" collapsed="false">
      <c r="A51" s="859" t="s">
        <v>1089</v>
      </c>
      <c r="B51" s="848" t="s">
        <v>1090</v>
      </c>
      <c r="C51" s="835" t="s">
        <v>1091</v>
      </c>
      <c r="D51" s="849" t="s">
        <v>796</v>
      </c>
      <c r="E51" s="850" t="str">
        <f aca="false">VLOOKUP(Table1432[[#This Row],[NUTS I]],Table1533[],2,FALSE())</f>
        <v>1</v>
      </c>
      <c r="F51" s="851" t="s">
        <v>801</v>
      </c>
      <c r="G51" s="850" t="str">
        <f aca="false">VLOOKUP(Table1432[[#This Row],[NUTS II 2011]],Table1634[],2,FALSE())</f>
        <v>18</v>
      </c>
      <c r="H51" s="845" t="s">
        <v>801</v>
      </c>
      <c r="I51" s="850" t="str">
        <f aca="false">VLOOKUP(Table1432[[#This Row],[NUTS II 2013]],Table162436[],2,FALSE())</f>
        <v>18</v>
      </c>
      <c r="J51" s="851" t="s">
        <v>803</v>
      </c>
      <c r="K51" s="850" t="str">
        <f aca="false">VLOOKUP(Table1432[[#This Row],[NUTS III 2011]],Table1735[],2,FALSE())</f>
        <v>183</v>
      </c>
      <c r="L51" s="849" t="s">
        <v>803</v>
      </c>
      <c r="M51" s="850" t="str">
        <f aca="false">VLOOKUP(Table1432[[#This Row],[NUTS III 2013]],Table172537[],2,FALSE())</f>
        <v>187</v>
      </c>
      <c r="N51" s="852" t="n">
        <f aca="false">IFERROR(VLOOKUP(Table1432[[#This Row],[CodINE Mun2013]],VRefAquis!B:H,2,FALSE()),IFERROR(VLOOKUP(Table1432[[#This Row],[CodINE NUTIII 2013]],VRefAquis!B:H,2,FALSE()),VLOOKUP(Table1432[[#This Row],[CodINE NUTII 2013]],VRefAquis!B:H,2,FALSE())))</f>
        <v>835</v>
      </c>
      <c r="O51" s="853" t="n">
        <f aca="false">IF(VLOOKUP(Table1432[[#This Row],[CodINE Mun2013]],VRefArren!B:H,2,FALSE())&lt;&gt;"",VLOOKUP(Table1432[[#This Row],[CodINE Mun2013]],VRefArren!B:H,2,FALSE()),IFERROR(VLOOKUP(Table1432[[#This Row],[CodINE NUTIII 2013]],VRefArren!B:H,2,FALSE()),VLOOKUP(Table1432[[#This Row],[CodINE NUTII 2013]],VRefArren!B:H,2,FALSE())))</f>
        <v>3.03</v>
      </c>
      <c r="P51" s="854" t="n">
        <v>1</v>
      </c>
      <c r="Q51" s="860" t="n">
        <v>44</v>
      </c>
      <c r="R51" s="856" t="s">
        <v>1092</v>
      </c>
    </row>
    <row r="52" customFormat="false" ht="18" hidden="false" customHeight="false" outlineLevel="0" collapsed="false">
      <c r="A52" s="847" t="s">
        <v>1093</v>
      </c>
      <c r="B52" s="848" t="s">
        <v>1094</v>
      </c>
      <c r="C52" s="835" t="s">
        <v>1095</v>
      </c>
      <c r="D52" s="849" t="s">
        <v>796</v>
      </c>
      <c r="E52" s="850" t="str">
        <f aca="false">VLOOKUP(Table1432[[#This Row],[NUTS I]],Table1533[],2,FALSE())</f>
        <v>1</v>
      </c>
      <c r="F52" s="851" t="s">
        <v>805</v>
      </c>
      <c r="G52" s="850" t="str">
        <f aca="false">VLOOKUP(Table1432[[#This Row],[NUTS II 2011]],Table1634[],2,FALSE())</f>
        <v>11</v>
      </c>
      <c r="H52" s="845" t="s">
        <v>805</v>
      </c>
      <c r="I52" s="850" t="str">
        <f aca="false">VLOOKUP(Table1432[[#This Row],[NUTS II 2013]],Table162436[],2,FALSE())</f>
        <v>11</v>
      </c>
      <c r="J52" s="851" t="s">
        <v>842</v>
      </c>
      <c r="K52" s="850" t="str">
        <f aca="false">VLOOKUP(Table1432[[#This Row],[NUTS III 2011]],Table1735[],2,FALSE())</f>
        <v>118</v>
      </c>
      <c r="L52" s="845" t="s">
        <v>854</v>
      </c>
      <c r="M52" s="850" t="str">
        <f aca="false">VLOOKUP(Table1432[[#This Row],[NUTS III 2013]],Table172537[],2,FALSE())</f>
        <v>11B</v>
      </c>
      <c r="N52" s="852" t="n">
        <f aca="false">IFERROR(VLOOKUP(Table1432[[#This Row],[CodINE Mun2013]],VRefAquis!B:H,2,FALSE()),IFERROR(VLOOKUP(Table1432[[#This Row],[CodINE NUTIII 2013]],VRefAquis!B:H,2,FALSE()),VLOOKUP(Table1432[[#This Row],[CodINE NUTII 2013]],VRefAquis!B:H,2,FALSE())))</f>
        <v>800</v>
      </c>
      <c r="O52" s="853" t="n">
        <f aca="false">IF(VLOOKUP(Table1432[[#This Row],[CodINE Mun2013]],VRefArren!B:H,2,FALSE())&lt;&gt;"",VLOOKUP(Table1432[[#This Row],[CodINE Mun2013]],VRefArren!B:H,2,FALSE()),IFERROR(VLOOKUP(Table1432[[#This Row],[CodINE NUTIII 2013]],VRefArren!B:H,2,FALSE()),VLOOKUP(Table1432[[#This Row],[CodINE NUTII 2013]],VRefArren!B:H,2,FALSE())))</f>
        <v>3.54</v>
      </c>
      <c r="P52" s="854" t="n">
        <v>0</v>
      </c>
      <c r="Q52" s="855" t="n">
        <v>0</v>
      </c>
      <c r="R52" s="856" t="s">
        <v>1096</v>
      </c>
    </row>
    <row r="53" customFormat="false" ht="18" hidden="false" customHeight="false" outlineLevel="0" collapsed="false">
      <c r="A53" s="847" t="s">
        <v>1097</v>
      </c>
      <c r="B53" s="848" t="s">
        <v>1098</v>
      </c>
      <c r="C53" s="835" t="s">
        <v>1099</v>
      </c>
      <c r="D53" s="849" t="s">
        <v>796</v>
      </c>
      <c r="E53" s="850" t="str">
        <f aca="false">VLOOKUP(Table1432[[#This Row],[NUTS I]],Table1533[],2,FALSE())</f>
        <v>1</v>
      </c>
      <c r="F53" s="851" t="s">
        <v>805</v>
      </c>
      <c r="G53" s="850" t="str">
        <f aca="false">VLOOKUP(Table1432[[#This Row],[NUTS II 2011]],Table1634[],2,FALSE())</f>
        <v>11</v>
      </c>
      <c r="H53" s="845" t="s">
        <v>805</v>
      </c>
      <c r="I53" s="850" t="str">
        <f aca="false">VLOOKUP(Table1432[[#This Row],[NUTS II 2013]],Table162436[],2,FALSE())</f>
        <v>11</v>
      </c>
      <c r="J53" s="851" t="s">
        <v>896</v>
      </c>
      <c r="K53" s="850" t="str">
        <f aca="false">VLOOKUP(Table1432[[#This Row],[NUTS III 2011]],Table1735[],2,FALSE())</f>
        <v>112</v>
      </c>
      <c r="L53" s="845" t="s">
        <v>896</v>
      </c>
      <c r="M53" s="850" t="str">
        <f aca="false">VLOOKUP(Table1432[[#This Row],[NUTS III 2013]],Table172537[],2,FALSE())</f>
        <v>112</v>
      </c>
      <c r="N53" s="852" t="n">
        <f aca="false">IFERROR(VLOOKUP(Table1432[[#This Row],[CodINE Mun2013]],VRefAquis!B:H,2,FALSE()),IFERROR(VLOOKUP(Table1432[[#This Row],[CodINE NUTIII 2013]],VRefAquis!B:H,2,FALSE()),VLOOKUP(Table1432[[#This Row],[CodINE NUTII 2013]],VRefAquis!B:H,2,FALSE())))</f>
        <v>1107</v>
      </c>
      <c r="O53" s="853" t="n">
        <f aca="false">IF(VLOOKUP(Table1432[[#This Row],[CodINE Mun2013]],VRefArren!B:H,2,FALSE())&lt;&gt;"",VLOOKUP(Table1432[[#This Row],[CodINE Mun2013]],VRefArren!B:H,2,FALSE()),IFERROR(VLOOKUP(Table1432[[#This Row],[CodINE NUTIII 2013]],VRefArren!B:H,2,FALSE()),VLOOKUP(Table1432[[#This Row],[CodINE NUTII 2013]],VRefArren!B:H,2,FALSE())))</f>
        <v>5.26</v>
      </c>
      <c r="P53" s="854" t="n">
        <v>2</v>
      </c>
      <c r="Q53" s="855" t="n">
        <v>80</v>
      </c>
      <c r="R53" s="856" t="s">
        <v>1100</v>
      </c>
    </row>
    <row r="54" customFormat="false" ht="18" hidden="false" customHeight="false" outlineLevel="0" collapsed="false">
      <c r="A54" s="859" t="s">
        <v>1101</v>
      </c>
      <c r="B54" s="848" t="s">
        <v>1102</v>
      </c>
      <c r="C54" s="835" t="s">
        <v>1103</v>
      </c>
      <c r="D54" s="849" t="s">
        <v>796</v>
      </c>
      <c r="E54" s="850" t="str">
        <f aca="false">VLOOKUP(Table1432[[#This Row],[NUTS I]],Table1533[],2,FALSE())</f>
        <v>1</v>
      </c>
      <c r="F54" s="851" t="s">
        <v>805</v>
      </c>
      <c r="G54" s="850" t="str">
        <f aca="false">VLOOKUP(Table1432[[#This Row],[NUTS II 2011]],Table1634[],2,FALSE())</f>
        <v>11</v>
      </c>
      <c r="H54" s="845" t="s">
        <v>805</v>
      </c>
      <c r="I54" s="850" t="str">
        <f aca="false">VLOOKUP(Table1432[[#This Row],[NUTS II 2013]],Table162436[],2,FALSE())</f>
        <v>11</v>
      </c>
      <c r="J54" s="851" t="s">
        <v>842</v>
      </c>
      <c r="K54" s="850" t="str">
        <f aca="false">VLOOKUP(Table1432[[#This Row],[NUTS III 2011]],Table1735[],2,FALSE())</f>
        <v>118</v>
      </c>
      <c r="L54" s="849" t="s">
        <v>903</v>
      </c>
      <c r="M54" s="850" t="str">
        <f aca="false">VLOOKUP(Table1432[[#This Row],[NUTS III 2013]],Table172537[],2,FALSE())</f>
        <v>11E</v>
      </c>
      <c r="N54" s="852" t="n">
        <f aca="false">IFERROR(VLOOKUP(Table1432[[#This Row],[CodINE Mun2013]],VRefAquis!B:H,2,FALSE()),IFERROR(VLOOKUP(Table1432[[#This Row],[CodINE NUTIII 2013]],VRefAquis!B:H,2,FALSE()),VLOOKUP(Table1432[[#This Row],[CodINE NUTII 2013]],VRefAquis!B:H,2,FALSE())))</f>
        <v>849</v>
      </c>
      <c r="O54" s="853" t="n">
        <f aca="false">IF(VLOOKUP(Table1432[[#This Row],[CodINE Mun2013]],VRefArren!B:H,2,FALSE())&lt;&gt;"",VLOOKUP(Table1432[[#This Row],[CodINE Mun2013]],VRefArren!B:H,2,FALSE()),IFERROR(VLOOKUP(Table1432[[#This Row],[CodINE NUTIII 2013]],VRefArren!B:H,2,FALSE()),VLOOKUP(Table1432[[#This Row],[CodINE NUTII 2013]],VRefArren!B:H,2,FALSE())))</f>
        <v>2.62</v>
      </c>
      <c r="P54" s="854" t="n">
        <v>5</v>
      </c>
      <c r="Q54" s="855" t="n">
        <v>34</v>
      </c>
      <c r="R54" s="856" t="s">
        <v>1104</v>
      </c>
    </row>
    <row r="55" customFormat="false" ht="18" hidden="false" customHeight="false" outlineLevel="0" collapsed="false">
      <c r="A55" s="859" t="s">
        <v>1105</v>
      </c>
      <c r="B55" s="848" t="s">
        <v>1106</v>
      </c>
      <c r="C55" s="835" t="s">
        <v>1107</v>
      </c>
      <c r="D55" s="849" t="s">
        <v>796</v>
      </c>
      <c r="E55" s="850" t="str">
        <f aca="false">VLOOKUP(Table1432[[#This Row],[NUTS I]],Table1533[],2,FALSE())</f>
        <v>1</v>
      </c>
      <c r="F55" s="851" t="s">
        <v>805</v>
      </c>
      <c r="G55" s="850" t="str">
        <f aca="false">VLOOKUP(Table1432[[#This Row],[NUTS II 2011]],Table1634[],2,FALSE())</f>
        <v>11</v>
      </c>
      <c r="H55" s="845" t="s">
        <v>805</v>
      </c>
      <c r="I55" s="850" t="str">
        <f aca="false">VLOOKUP(Table1432[[#This Row],[NUTS II 2013]],Table162436[],2,FALSE())</f>
        <v>11</v>
      </c>
      <c r="J55" s="851" t="s">
        <v>990</v>
      </c>
      <c r="K55" s="850" t="str">
        <f aca="false">VLOOKUP(Table1432[[#This Row],[NUTS III 2011]],Table1735[],2,FALSE())</f>
        <v>115</v>
      </c>
      <c r="L55" s="849" t="s">
        <v>851</v>
      </c>
      <c r="M55" s="850" t="str">
        <f aca="false">VLOOKUP(Table1432[[#This Row],[NUTS III 2013]],Table172537[],2,FALSE())</f>
        <v>119</v>
      </c>
      <c r="N55" s="852" t="n">
        <f aca="false">IFERROR(VLOOKUP(Table1432[[#This Row],[CodINE Mun2013]],VRefAquis!B:H,2,FALSE()),IFERROR(VLOOKUP(Table1432[[#This Row],[CodINE NUTIII 2013]],VRefAquis!B:H,2,FALSE()),VLOOKUP(Table1432[[#This Row],[CodINE NUTII 2013]],VRefAquis!B:H,2,FALSE())))</f>
        <v>964</v>
      </c>
      <c r="O55" s="853" t="n">
        <f aca="false">IF(VLOOKUP(Table1432[[#This Row],[CodINE Mun2013]],VRefArren!B:H,2,FALSE())&lt;&gt;"",VLOOKUP(Table1432[[#This Row],[CodINE Mun2013]],VRefArren!B:H,2,FALSE()),IFERROR(VLOOKUP(Table1432[[#This Row],[CodINE NUTIII 2013]],VRefArren!B:H,2,FALSE()),VLOOKUP(Table1432[[#This Row],[CodINE NUTII 2013]],VRefArren!B:H,2,FALSE())))</f>
        <v>2.86</v>
      </c>
      <c r="P55" s="854" t="n">
        <v>0</v>
      </c>
      <c r="Q55" s="860" t="n">
        <v>0</v>
      </c>
      <c r="R55" s="856" t="s">
        <v>1108</v>
      </c>
    </row>
    <row r="56" customFormat="false" ht="18" hidden="false" customHeight="false" outlineLevel="0" collapsed="false">
      <c r="A56" s="847" t="s">
        <v>1109</v>
      </c>
      <c r="B56" s="848" t="s">
        <v>1110</v>
      </c>
      <c r="C56" s="835" t="s">
        <v>1111</v>
      </c>
      <c r="D56" s="849" t="s">
        <v>796</v>
      </c>
      <c r="E56" s="850" t="str">
        <f aca="false">VLOOKUP(Table1432[[#This Row],[NUTS I]],Table1533[],2,FALSE())</f>
        <v>1</v>
      </c>
      <c r="F56" s="851" t="s">
        <v>797</v>
      </c>
      <c r="G56" s="850" t="str">
        <f aca="false">VLOOKUP(Table1432[[#This Row],[NUTS II 2011]],Table1634[],2,FALSE())</f>
        <v>16</v>
      </c>
      <c r="H56" s="849" t="s">
        <v>797</v>
      </c>
      <c r="I56" s="850" t="str">
        <f aca="false">VLOOKUP(Table1432[[#This Row],[NUTS II 2013]],Table162436[],2,FALSE())</f>
        <v>16</v>
      </c>
      <c r="J56" s="851" t="s">
        <v>874</v>
      </c>
      <c r="K56" s="850" t="str">
        <f aca="false">VLOOKUP(Table1432[[#This Row],[NUTS III 2011]],Table1735[],2,FALSE())</f>
        <v>16B</v>
      </c>
      <c r="L56" s="845" t="s">
        <v>874</v>
      </c>
      <c r="M56" s="850" t="str">
        <f aca="false">VLOOKUP(Table1432[[#This Row],[NUTS III 2013]],Table172537[],2,FALSE())</f>
        <v>16B</v>
      </c>
      <c r="N56" s="852" t="n">
        <f aca="false">IFERROR(VLOOKUP(Table1432[[#This Row],[CodINE Mun2013]],VRefAquis!B:H,2,FALSE()),IFERROR(VLOOKUP(Table1432[[#This Row],[CodINE NUTIII 2013]],VRefAquis!B:H,2,FALSE()),VLOOKUP(Table1432[[#This Row],[CodINE NUTII 2013]],VRefAquis!B:H,2,FALSE())))</f>
        <v>1124</v>
      </c>
      <c r="O56" s="853" t="n">
        <f aca="false">IF(VLOOKUP(Table1432[[#This Row],[CodINE Mun2013]],VRefArren!B:H,2,FALSE())&lt;&gt;"",VLOOKUP(Table1432[[#This Row],[CodINE Mun2013]],VRefArren!B:H,2,FALSE()),IFERROR(VLOOKUP(Table1432[[#This Row],[CodINE NUTIII 2013]],VRefArren!B:H,2,FALSE()),VLOOKUP(Table1432[[#This Row],[CodINE NUTII 2013]],VRefArren!B:H,2,FALSE())))</f>
        <v>3.38</v>
      </c>
      <c r="P56" s="854" t="n">
        <v>0</v>
      </c>
      <c r="Q56" s="855" t="n">
        <v>0</v>
      </c>
      <c r="R56" s="856" t="s">
        <v>1112</v>
      </c>
    </row>
    <row r="57" customFormat="false" ht="18" hidden="false" customHeight="false" outlineLevel="0" collapsed="false">
      <c r="A57" s="859" t="s">
        <v>1113</v>
      </c>
      <c r="B57" s="848" t="s">
        <v>1114</v>
      </c>
      <c r="C57" s="835" t="s">
        <v>1115</v>
      </c>
      <c r="D57" s="849" t="s">
        <v>796</v>
      </c>
      <c r="E57" s="850" t="str">
        <f aca="false">VLOOKUP(Table1432[[#This Row],[NUTS I]],Table1533[],2,FALSE())</f>
        <v>1</v>
      </c>
      <c r="F57" s="851" t="s">
        <v>797</v>
      </c>
      <c r="G57" s="850" t="str">
        <f aca="false">VLOOKUP(Table1432[[#This Row],[NUTS II 2011]],Table1634[],2,FALSE())</f>
        <v>16</v>
      </c>
      <c r="H57" s="849" t="s">
        <v>797</v>
      </c>
      <c r="I57" s="850" t="str">
        <f aca="false">VLOOKUP(Table1432[[#This Row],[NUTS II 2013]],Table162436[],2,FALSE())</f>
        <v>16</v>
      </c>
      <c r="J57" s="851" t="s">
        <v>874</v>
      </c>
      <c r="K57" s="850" t="str">
        <f aca="false">VLOOKUP(Table1432[[#This Row],[NUTS III 2011]],Table1735[],2,FALSE())</f>
        <v>16B</v>
      </c>
      <c r="L57" s="845" t="s">
        <v>874</v>
      </c>
      <c r="M57" s="850" t="str">
        <f aca="false">VLOOKUP(Table1432[[#This Row],[NUTS III 2013]],Table172537[],2,FALSE())</f>
        <v>16B</v>
      </c>
      <c r="N57" s="852" t="n">
        <f aca="false">IFERROR(VLOOKUP(Table1432[[#This Row],[CodINE Mun2013]],VRefAquis!B:H,2,FALSE()),IFERROR(VLOOKUP(Table1432[[#This Row],[CodINE NUTIII 2013]],VRefAquis!B:H,2,FALSE()),VLOOKUP(Table1432[[#This Row],[CodINE NUTII 2013]],VRefAquis!B:H,2,FALSE())))</f>
        <v>1124</v>
      </c>
      <c r="O57" s="853" t="n">
        <f aca="false">IF(VLOOKUP(Table1432[[#This Row],[CodINE Mun2013]],VRefArren!B:H,2,FALSE())&lt;&gt;"",VLOOKUP(Table1432[[#This Row],[CodINE Mun2013]],VRefArren!B:H,2,FALSE()),IFERROR(VLOOKUP(Table1432[[#This Row],[CodINE NUTIII 2013]],VRefArren!B:H,2,FALSE()),VLOOKUP(Table1432[[#This Row],[CodINE NUTII 2013]],VRefArren!B:H,2,FALSE())))</f>
        <v>4.53</v>
      </c>
      <c r="P57" s="854" t="n">
        <v>1</v>
      </c>
      <c r="Q57" s="860" t="n">
        <v>3</v>
      </c>
      <c r="R57" s="856" t="s">
        <v>1116</v>
      </c>
    </row>
    <row r="58" customFormat="false" ht="18" hidden="false" customHeight="false" outlineLevel="0" collapsed="false">
      <c r="A58" s="847" t="s">
        <v>1117</v>
      </c>
      <c r="B58" s="848" t="s">
        <v>1118</v>
      </c>
      <c r="C58" s="835" t="s">
        <v>1119</v>
      </c>
      <c r="D58" s="845" t="s">
        <v>813</v>
      </c>
      <c r="E58" s="862" t="str">
        <f aca="false">VLOOKUP(Table1432[[#This Row],[NUTS I]],Table1533[],2,FALSE())</f>
        <v>2</v>
      </c>
      <c r="F58" s="851" t="s">
        <v>813</v>
      </c>
      <c r="G58" s="850" t="str">
        <f aca="false">VLOOKUP(Table1432[[#This Row],[NUTS II 2011]],Table1634[],2,FALSE())</f>
        <v>20</v>
      </c>
      <c r="H58" s="849" t="s">
        <v>813</v>
      </c>
      <c r="I58" s="850" t="str">
        <f aca="false">VLOOKUP(Table1432[[#This Row],[NUTS II 2013]],Table162436[],2,FALSE())</f>
        <v>20</v>
      </c>
      <c r="J58" s="851" t="s">
        <v>813</v>
      </c>
      <c r="K58" s="850" t="str">
        <f aca="false">VLOOKUP(Table1432[[#This Row],[NUTS III 2011]],Table1735[],2,FALSE())</f>
        <v>200</v>
      </c>
      <c r="L58" s="851" t="s">
        <v>813</v>
      </c>
      <c r="M58" s="850" t="str">
        <f aca="false">VLOOKUP(Table1432[[#This Row],[NUTS III 2013]],Table172537[],2,FALSE())</f>
        <v>200</v>
      </c>
      <c r="N58" s="852" t="n">
        <f aca="false">IFERROR(VLOOKUP(Table1432[[#This Row],[CodINE Mun2013]],VRefAquis!B:H,2,FALSE()),IFERROR(VLOOKUP(Table1432[[#This Row],[CodINE NUTIII 2013]],VRefAquis!B:H,2,FALSE()),VLOOKUP(Table1432[[#This Row],[CodINE NUTII 2013]],VRefAquis!B:H,2,FALSE())))</f>
        <v>937</v>
      </c>
      <c r="O58" s="853" t="n">
        <f aca="false">IF(VLOOKUP(Table1432[[#This Row],[CodINE Mun2013]],VRefArren!B:H,2,FALSE())&lt;&gt;"",VLOOKUP(Table1432[[#This Row],[CodINE Mun2013]],VRefArren!B:H,2,FALSE()),IFERROR(VLOOKUP(Table1432[[#This Row],[CodINE NUTIII 2013]],VRefArren!B:H,2,FALSE()),VLOOKUP(Table1432[[#This Row],[CodINE NUTII 2013]],VRefArren!B:H,2,FALSE())))</f>
        <v>4.01</v>
      </c>
      <c r="P58" s="854" t="n">
        <v>2</v>
      </c>
      <c r="Q58" s="855" t="n">
        <v>4</v>
      </c>
      <c r="R58" s="856" t="s">
        <v>1120</v>
      </c>
    </row>
    <row r="59" customFormat="false" ht="18" hidden="false" customHeight="false" outlineLevel="0" collapsed="false">
      <c r="A59" s="847" t="s">
        <v>1121</v>
      </c>
      <c r="B59" s="848" t="s">
        <v>1122</v>
      </c>
      <c r="C59" s="835" t="s">
        <v>1123</v>
      </c>
      <c r="D59" s="845" t="s">
        <v>826</v>
      </c>
      <c r="E59" s="862" t="str">
        <f aca="false">VLOOKUP(Table1432[[#This Row],[NUTS I]],Table1533[],2,FALSE())</f>
        <v>3</v>
      </c>
      <c r="F59" s="851" t="s">
        <v>826</v>
      </c>
      <c r="G59" s="850" t="str">
        <f aca="false">VLOOKUP(Table1432[[#This Row],[NUTS II 2011]],Table1634[],2,FALSE())</f>
        <v>30</v>
      </c>
      <c r="H59" s="849" t="s">
        <v>826</v>
      </c>
      <c r="I59" s="850" t="str">
        <f aca="false">VLOOKUP(Table1432[[#This Row],[NUTS II 2013]],Table162436[],2,FALSE())</f>
        <v>30</v>
      </c>
      <c r="J59" s="851" t="s">
        <v>826</v>
      </c>
      <c r="K59" s="850" t="str">
        <f aca="false">VLOOKUP(Table1432[[#This Row],[NUTS III 2011]],Table1735[],2,FALSE())</f>
        <v>300</v>
      </c>
      <c r="L59" s="851" t="s">
        <v>826</v>
      </c>
      <c r="M59" s="850" t="str">
        <f aca="false">VLOOKUP(Table1432[[#This Row],[NUTS III 2013]],Table172537[],2,FALSE())</f>
        <v>300</v>
      </c>
      <c r="N59" s="852" t="n">
        <f aca="false">IFERROR(VLOOKUP(Table1432[[#This Row],[CodINE Mun2013]],VRefAquis!B:H,2,FALSE()),IFERROR(VLOOKUP(Table1432[[#This Row],[CodINE NUTIII 2013]],VRefAquis!B:H,2,FALSE()),VLOOKUP(Table1432[[#This Row],[CodINE NUTII 2013]],VRefAquis!B:H,2,FALSE())))</f>
        <v>1494</v>
      </c>
      <c r="O59" s="853" t="n">
        <f aca="false">IF(VLOOKUP(Table1432[[#This Row],[CodINE Mun2013]],VRefArren!B:H,2,FALSE())&lt;&gt;"",VLOOKUP(Table1432[[#This Row],[CodINE Mun2013]],VRefArren!B:H,2,FALSE()),IFERROR(VLOOKUP(Table1432[[#This Row],[CodINE NUTIII 2013]],VRefArren!B:H,2,FALSE()),VLOOKUP(Table1432[[#This Row],[CodINE NUTII 2013]],VRefArren!B:H,2,FALSE())))</f>
        <v>2.49</v>
      </c>
      <c r="P59" s="854" t="n">
        <v>0</v>
      </c>
      <c r="Q59" s="855" t="n">
        <v>0</v>
      </c>
      <c r="R59" s="856" t="s">
        <v>1124</v>
      </c>
    </row>
    <row r="60" customFormat="false" ht="18" hidden="false" customHeight="false" outlineLevel="0" collapsed="false">
      <c r="A60" s="859" t="s">
        <v>1125</v>
      </c>
      <c r="B60" s="848" t="s">
        <v>1126</v>
      </c>
      <c r="C60" s="835" t="s">
        <v>1127</v>
      </c>
      <c r="D60" s="845" t="s">
        <v>826</v>
      </c>
      <c r="E60" s="862" t="str">
        <f aca="false">VLOOKUP(Table1432[[#This Row],[NUTS I]],Table1533[],2,FALSE())</f>
        <v>3</v>
      </c>
      <c r="F60" s="851" t="s">
        <v>826</v>
      </c>
      <c r="G60" s="850" t="str">
        <f aca="false">VLOOKUP(Table1432[[#This Row],[NUTS II 2011]],Table1634[],2,FALSE())</f>
        <v>30</v>
      </c>
      <c r="H60" s="849" t="s">
        <v>826</v>
      </c>
      <c r="I60" s="850" t="str">
        <f aca="false">VLOOKUP(Table1432[[#This Row],[NUTS II 2013]],Table162436[],2,FALSE())</f>
        <v>30</v>
      </c>
      <c r="J60" s="851" t="s">
        <v>826</v>
      </c>
      <c r="K60" s="850" t="str">
        <f aca="false">VLOOKUP(Table1432[[#This Row],[NUTS III 2011]],Table1735[],2,FALSE())</f>
        <v>300</v>
      </c>
      <c r="L60" s="851" t="s">
        <v>826</v>
      </c>
      <c r="M60" s="850" t="str">
        <f aca="false">VLOOKUP(Table1432[[#This Row],[NUTS III 2013]],Table172537[],2,FALSE())</f>
        <v>300</v>
      </c>
      <c r="N60" s="852" t="n">
        <f aca="false">IFERROR(VLOOKUP(Table1432[[#This Row],[CodINE Mun2013]],VRefAquis!B:H,2,FALSE()),IFERROR(VLOOKUP(Table1432[[#This Row],[CodINE NUTIII 2013]],VRefAquis!B:H,2,FALSE()),VLOOKUP(Table1432[[#This Row],[CodINE NUTII 2013]],VRefAquis!B:H,2,FALSE())))</f>
        <v>1494</v>
      </c>
      <c r="O60" s="853" t="n">
        <f aca="false">IF(VLOOKUP(Table1432[[#This Row],[CodINE Mun2013]],VRefArren!B:H,2,FALSE())&lt;&gt;"",VLOOKUP(Table1432[[#This Row],[CodINE Mun2013]],VRefArren!B:H,2,FALSE()),IFERROR(VLOOKUP(Table1432[[#This Row],[CodINE NUTIII 2013]],VRefArren!B:H,2,FALSE()),VLOOKUP(Table1432[[#This Row],[CodINE NUTII 2013]],VRefArren!B:H,2,FALSE())))</f>
        <v>4.32</v>
      </c>
      <c r="P60" s="854" t="n">
        <v>0</v>
      </c>
      <c r="Q60" s="860" t="n">
        <v>0</v>
      </c>
      <c r="R60" s="856" t="s">
        <v>1128</v>
      </c>
    </row>
    <row r="61" customFormat="false" ht="18" hidden="false" customHeight="false" outlineLevel="0" collapsed="false">
      <c r="A61" s="847" t="s">
        <v>1129</v>
      </c>
      <c r="B61" s="848" t="s">
        <v>1130</v>
      </c>
      <c r="C61" s="835" t="s">
        <v>1131</v>
      </c>
      <c r="D61" s="849" t="s">
        <v>796</v>
      </c>
      <c r="E61" s="850" t="str">
        <f aca="false">VLOOKUP(Table1432[[#This Row],[NUTS I]],Table1533[],2,FALSE())</f>
        <v>1</v>
      </c>
      <c r="F61" s="851" t="s">
        <v>805</v>
      </c>
      <c r="G61" s="850" t="str">
        <f aca="false">VLOOKUP(Table1432[[#This Row],[NUTS II 2011]],Table1634[],2,FALSE())</f>
        <v>11</v>
      </c>
      <c r="H61" s="845" t="s">
        <v>805</v>
      </c>
      <c r="I61" s="850" t="str">
        <f aca="false">VLOOKUP(Table1432[[#This Row],[NUTS II 2013]],Table162436[],2,FALSE())</f>
        <v>11</v>
      </c>
      <c r="J61" s="851" t="s">
        <v>957</v>
      </c>
      <c r="K61" s="850" t="str">
        <f aca="false">VLOOKUP(Table1432[[#This Row],[NUTS III 2011]],Table1735[],2,FALSE())</f>
        <v>111</v>
      </c>
      <c r="L61" s="849" t="s">
        <v>844</v>
      </c>
      <c r="M61" s="850" t="str">
        <f aca="false">VLOOKUP(Table1432[[#This Row],[NUTS III 2013]],Table172537[],2,FALSE())</f>
        <v>111</v>
      </c>
      <c r="N61" s="852" t="n">
        <f aca="false">IFERROR(VLOOKUP(Table1432[[#This Row],[CodINE Mun2013]],VRefAquis!B:H,2,FALSE()),IFERROR(VLOOKUP(Table1432[[#This Row],[CodINE NUTIII 2013]],VRefAquis!B:H,2,FALSE()),VLOOKUP(Table1432[[#This Row],[CodINE NUTII 2013]],VRefAquis!B:H,2,FALSE())))</f>
        <v>988</v>
      </c>
      <c r="O61" s="853" t="n">
        <f aca="false">IF(VLOOKUP(Table1432[[#This Row],[CodINE Mun2013]],VRefArren!B:H,2,FALSE())&lt;&gt;"",VLOOKUP(Table1432[[#This Row],[CodINE Mun2013]],VRefArren!B:H,2,FALSE()),IFERROR(VLOOKUP(Table1432[[#This Row],[CodINE NUTIII 2013]],VRefArren!B:H,2,FALSE()),VLOOKUP(Table1432[[#This Row],[CodINE NUTII 2013]],VRefArren!B:H,2,FALSE())))</f>
        <v>4</v>
      </c>
      <c r="P61" s="854" t="n">
        <v>0</v>
      </c>
      <c r="Q61" s="855" t="n">
        <v>0</v>
      </c>
      <c r="R61" s="856" t="s">
        <v>1132</v>
      </c>
    </row>
    <row r="62" customFormat="false" ht="18" hidden="false" customHeight="false" outlineLevel="0" collapsed="false">
      <c r="A62" s="847" t="s">
        <v>1133</v>
      </c>
      <c r="B62" s="848" t="s">
        <v>1134</v>
      </c>
      <c r="C62" s="835" t="s">
        <v>1135</v>
      </c>
      <c r="D62" s="849" t="s">
        <v>796</v>
      </c>
      <c r="E62" s="850" t="str">
        <f aca="false">VLOOKUP(Table1432[[#This Row],[NUTS I]],Table1533[],2,FALSE())</f>
        <v>1</v>
      </c>
      <c r="F62" s="851" t="s">
        <v>801</v>
      </c>
      <c r="G62" s="850" t="str">
        <f aca="false">VLOOKUP(Table1432[[#This Row],[NUTS II 2011]],Table1634[],2,FALSE())</f>
        <v>18</v>
      </c>
      <c r="H62" s="845" t="s">
        <v>801</v>
      </c>
      <c r="I62" s="850" t="str">
        <f aca="false">VLOOKUP(Table1432[[#This Row],[NUTS II 2013]],Table162436[],2,FALSE())</f>
        <v>18</v>
      </c>
      <c r="J62" s="851" t="s">
        <v>835</v>
      </c>
      <c r="K62" s="850" t="str">
        <f aca="false">VLOOKUP(Table1432[[#This Row],[NUTS III 2011]],Table1735[],2,FALSE())</f>
        <v>182</v>
      </c>
      <c r="L62" s="849" t="s">
        <v>835</v>
      </c>
      <c r="M62" s="850" t="str">
        <f aca="false">VLOOKUP(Table1432[[#This Row],[NUTS III 2013]],Table172537[],2,FALSE())</f>
        <v>186</v>
      </c>
      <c r="N62" s="852" t="n">
        <f aca="false">IFERROR(VLOOKUP(Table1432[[#This Row],[CodINE Mun2013]],VRefAquis!B:H,2,FALSE()),IFERROR(VLOOKUP(Table1432[[#This Row],[CodINE NUTIII 2013]],VRefAquis!B:H,2,FALSE()),VLOOKUP(Table1432[[#This Row],[CodINE NUTII 2013]],VRefAquis!B:H,2,FALSE())))</f>
        <v>631</v>
      </c>
      <c r="O62" s="853" t="n">
        <f aca="false">IF(VLOOKUP(Table1432[[#This Row],[CodINE Mun2013]],VRefArren!B:H,2,FALSE())&lt;&gt;"",VLOOKUP(Table1432[[#This Row],[CodINE Mun2013]],VRefArren!B:H,2,FALSE()),IFERROR(VLOOKUP(Table1432[[#This Row],[CodINE NUTIII 2013]],VRefArren!B:H,2,FALSE()),VLOOKUP(Table1432[[#This Row],[CodINE NUTII 2013]],VRefArren!B:H,2,FALSE())))</f>
        <v>2.59</v>
      </c>
      <c r="P62" s="854" t="n">
        <v>4</v>
      </c>
      <c r="Q62" s="855" t="n">
        <v>26</v>
      </c>
      <c r="R62" s="856" t="s">
        <v>1136</v>
      </c>
    </row>
    <row r="63" customFormat="false" ht="18" hidden="false" customHeight="false" outlineLevel="0" collapsed="false">
      <c r="A63" s="847" t="s">
        <v>1137</v>
      </c>
      <c r="B63" s="848" t="s">
        <v>1138</v>
      </c>
      <c r="C63" s="835" t="s">
        <v>1139</v>
      </c>
      <c r="D63" s="849" t="s">
        <v>796</v>
      </c>
      <c r="E63" s="850" t="str">
        <f aca="false">VLOOKUP(Table1432[[#This Row],[NUTS I]],Table1533[],2,FALSE())</f>
        <v>1</v>
      </c>
      <c r="F63" s="851" t="s">
        <v>797</v>
      </c>
      <c r="G63" s="850" t="str">
        <f aca="false">VLOOKUP(Table1432[[#This Row],[NUTS II 2011]],Table1634[],2,FALSE())</f>
        <v>16</v>
      </c>
      <c r="H63" s="849" t="s">
        <v>797</v>
      </c>
      <c r="I63" s="850" t="str">
        <f aca="false">VLOOKUP(Table1432[[#This Row],[NUTS II 2013]],Table162436[],2,FALSE())</f>
        <v>16</v>
      </c>
      <c r="J63" s="851" t="s">
        <v>867</v>
      </c>
      <c r="K63" s="850" t="str">
        <f aca="false">VLOOKUP(Table1432[[#This Row],[NUTS III 2011]],Table1735[],2,FALSE())</f>
        <v>162</v>
      </c>
      <c r="L63" s="849" t="s">
        <v>958</v>
      </c>
      <c r="M63" s="850" t="str">
        <f aca="false">VLOOKUP(Table1432[[#This Row],[NUTS III 2013]],Table172537[],2,FALSE())</f>
        <v>16E</v>
      </c>
      <c r="N63" s="852" t="n">
        <f aca="false">IFERROR(VLOOKUP(Table1432[[#This Row],[CodINE Mun2013]],VRefAquis!B:H,2,FALSE()),IFERROR(VLOOKUP(Table1432[[#This Row],[CodINE NUTIII 2013]],VRefAquis!B:H,2,FALSE()),VLOOKUP(Table1432[[#This Row],[CodINE NUTII 2013]],VRefAquis!B:H,2,FALSE())))</f>
        <v>1021</v>
      </c>
      <c r="O63" s="853" t="n">
        <f aca="false">IF(VLOOKUP(Table1432[[#This Row],[CodINE Mun2013]],VRefArren!B:H,2,FALSE())&lt;&gt;"",VLOOKUP(Table1432[[#This Row],[CodINE Mun2013]],VRefArren!B:H,2,FALSE()),IFERROR(VLOOKUP(Table1432[[#This Row],[CodINE NUTIII 2013]],VRefArren!B:H,2,FALSE()),VLOOKUP(Table1432[[#This Row],[CodINE NUTII 2013]],VRefArren!B:H,2,FALSE())))</f>
        <v>3.45</v>
      </c>
      <c r="P63" s="854" t="n">
        <v>16</v>
      </c>
      <c r="Q63" s="855" t="n">
        <v>32</v>
      </c>
      <c r="R63" s="856" t="s">
        <v>1140</v>
      </c>
    </row>
    <row r="64" customFormat="false" ht="30.75" hidden="false" customHeight="false" outlineLevel="0" collapsed="false">
      <c r="A64" s="859" t="s">
        <v>1141</v>
      </c>
      <c r="B64" s="848" t="s">
        <v>1142</v>
      </c>
      <c r="C64" s="835" t="s">
        <v>1143</v>
      </c>
      <c r="D64" s="849" t="s">
        <v>796</v>
      </c>
      <c r="E64" s="850" t="str">
        <f aca="false">VLOOKUP(Table1432[[#This Row],[NUTS I]],Table1533[],2,FALSE())</f>
        <v>1</v>
      </c>
      <c r="F64" s="851" t="s">
        <v>805</v>
      </c>
      <c r="G64" s="850" t="str">
        <f aca="false">VLOOKUP(Table1432[[#This Row],[NUTS II 2011]],Table1634[],2,FALSE())</f>
        <v>11</v>
      </c>
      <c r="H64" s="845" t="s">
        <v>805</v>
      </c>
      <c r="I64" s="850" t="str">
        <f aca="false">VLOOKUP(Table1432[[#This Row],[NUTS II 2013]],Table162436[],2,FALSE())</f>
        <v>11</v>
      </c>
      <c r="J64" s="851" t="s">
        <v>910</v>
      </c>
      <c r="K64" s="850" t="str">
        <f aca="false">VLOOKUP(Table1432[[#This Row],[NUTS III 2011]],Table1735[],2,FALSE())</f>
        <v>117</v>
      </c>
      <c r="L64" s="849" t="s">
        <v>910</v>
      </c>
      <c r="M64" s="850" t="str">
        <f aca="false">VLOOKUP(Table1432[[#This Row],[NUTS III 2013]],Table172537[],2,FALSE())</f>
        <v>11D</v>
      </c>
      <c r="N64" s="852" t="n">
        <f aca="false">IFERROR(VLOOKUP(Table1432[[#This Row],[CodINE Mun2013]],VRefAquis!B:H,2,FALSE()),IFERROR(VLOOKUP(Table1432[[#This Row],[CodINE NUTIII 2013]],VRefAquis!B:H,2,FALSE()),VLOOKUP(Table1432[[#This Row],[CodINE NUTII 2013]],VRefAquis!B:H,2,FALSE())))</f>
        <v>768</v>
      </c>
      <c r="O64" s="853" t="n">
        <f aca="false">IF(VLOOKUP(Table1432[[#This Row],[CodINE Mun2013]],VRefArren!B:H,2,FALSE())&lt;&gt;"",VLOOKUP(Table1432[[#This Row],[CodINE Mun2013]],VRefArren!B:H,2,FALSE()),IFERROR(VLOOKUP(Table1432[[#This Row],[CodINE NUTIII 2013]],VRefArren!B:H,2,FALSE()),VLOOKUP(Table1432[[#This Row],[CodINE NUTII 2013]],VRefArren!B:H,2,FALSE())))</f>
        <v>3.22</v>
      </c>
      <c r="P64" s="854" t="n">
        <v>1</v>
      </c>
      <c r="Q64" s="860" t="n">
        <v>20</v>
      </c>
      <c r="R64" s="856" t="s">
        <v>1144</v>
      </c>
    </row>
    <row r="65" customFormat="false" ht="18" hidden="false" customHeight="false" outlineLevel="0" collapsed="false">
      <c r="A65" s="859" t="s">
        <v>1145</v>
      </c>
      <c r="B65" s="848" t="s">
        <v>1146</v>
      </c>
      <c r="C65" s="835" t="s">
        <v>1147</v>
      </c>
      <c r="D65" s="849" t="s">
        <v>796</v>
      </c>
      <c r="E65" s="850" t="str">
        <f aca="false">VLOOKUP(Table1432[[#This Row],[NUTS I]],Table1533[],2,FALSE())</f>
        <v>1</v>
      </c>
      <c r="F65" s="851" t="s">
        <v>797</v>
      </c>
      <c r="G65" s="850" t="str">
        <f aca="false">VLOOKUP(Table1432[[#This Row],[NUTS II 2011]],Table1634[],2,FALSE())</f>
        <v>16</v>
      </c>
      <c r="H65" s="849" t="s">
        <v>797</v>
      </c>
      <c r="I65" s="850" t="str">
        <f aca="false">VLOOKUP(Table1432[[#This Row],[NUTS II 2013]],Table162436[],2,FALSE())</f>
        <v>16</v>
      </c>
      <c r="J65" s="851" t="s">
        <v>823</v>
      </c>
      <c r="K65" s="850" t="str">
        <f aca="false">VLOOKUP(Table1432[[#This Row],[NUTS III 2011]],Table1735[],2,FALSE())</f>
        <v>165</v>
      </c>
      <c r="L65" s="845" t="s">
        <v>824</v>
      </c>
      <c r="M65" s="850" t="str">
        <f aca="false">VLOOKUP(Table1432[[#This Row],[NUTS III 2013]],Table172537[],2,FALSE())</f>
        <v>16G</v>
      </c>
      <c r="N65" s="852" t="n">
        <f aca="false">IFERROR(VLOOKUP(Table1432[[#This Row],[CodINE Mun2013]],VRefAquis!B:H,2,FALSE()),IFERROR(VLOOKUP(Table1432[[#This Row],[CodINE NUTIII 2013]],VRefAquis!B:H,2,FALSE()),VLOOKUP(Table1432[[#This Row],[CodINE NUTII 2013]],VRefAquis!B:H,2,FALSE())))</f>
        <v>942</v>
      </c>
      <c r="O65" s="853" t="n">
        <f aca="false">IF(VLOOKUP(Table1432[[#This Row],[CodINE Mun2013]],VRefArren!B:H,2,FALSE())&lt;&gt;"",VLOOKUP(Table1432[[#This Row],[CodINE Mun2013]],VRefArren!B:H,2,FALSE()),IFERROR(VLOOKUP(Table1432[[#This Row],[CodINE NUTIII 2013]],VRefArren!B:H,2,FALSE()),VLOOKUP(Table1432[[#This Row],[CodINE NUTII 2013]],VRefArren!B:H,2,FALSE())))</f>
        <v>2.59</v>
      </c>
      <c r="P65" s="854" t="n">
        <v>12</v>
      </c>
      <c r="Q65" s="860" t="n">
        <v>12</v>
      </c>
      <c r="R65" s="856" t="s">
        <v>1148</v>
      </c>
    </row>
    <row r="66" customFormat="false" ht="18" hidden="false" customHeight="false" outlineLevel="0" collapsed="false">
      <c r="A66" s="859" t="s">
        <v>1149</v>
      </c>
      <c r="B66" s="848" t="s">
        <v>1150</v>
      </c>
      <c r="C66" s="835" t="s">
        <v>1151</v>
      </c>
      <c r="D66" s="849" t="s">
        <v>796</v>
      </c>
      <c r="E66" s="850" t="str">
        <f aca="false">VLOOKUP(Table1432[[#This Row],[NUTS I]],Table1533[],2,FALSE())</f>
        <v>1</v>
      </c>
      <c r="F66" s="851" t="s">
        <v>801</v>
      </c>
      <c r="G66" s="850" t="str">
        <f aca="false">VLOOKUP(Table1432[[#This Row],[NUTS II 2011]],Table1634[],2,FALSE())</f>
        <v>18</v>
      </c>
      <c r="H66" s="845" t="s">
        <v>801</v>
      </c>
      <c r="I66" s="850" t="str">
        <f aca="false">VLOOKUP(Table1432[[#This Row],[NUTS II 2013]],Table162436[],2,FALSE())</f>
        <v>18</v>
      </c>
      <c r="J66" s="851" t="s">
        <v>919</v>
      </c>
      <c r="K66" s="850" t="str">
        <f aca="false">VLOOKUP(Table1432[[#This Row],[NUTS III 2011]],Table1735[],2,FALSE())</f>
        <v>185</v>
      </c>
      <c r="L66" s="849" t="s">
        <v>919</v>
      </c>
      <c r="M66" s="850" t="str">
        <f aca="false">VLOOKUP(Table1432[[#This Row],[NUTS III 2013]],Table172537[],2,FALSE())</f>
        <v>185</v>
      </c>
      <c r="N66" s="852" t="n">
        <f aca="false">IFERROR(VLOOKUP(Table1432[[#This Row],[CodINE Mun2013]],VRefAquis!B:H,2,FALSE()),IFERROR(VLOOKUP(Table1432[[#This Row],[CodINE NUTIII 2013]],VRefAquis!B:H,2,FALSE()),VLOOKUP(Table1432[[#This Row],[CodINE NUTII 2013]],VRefAquis!B:H,2,FALSE())))</f>
        <v>852</v>
      </c>
      <c r="O66" s="853" t="n">
        <f aca="false">IF(VLOOKUP(Table1432[[#This Row],[CodINE Mun2013]],VRefArren!B:H,2,FALSE())&lt;&gt;"",VLOOKUP(Table1432[[#This Row],[CodINE Mun2013]],VRefArren!B:H,2,FALSE()),IFERROR(VLOOKUP(Table1432[[#This Row],[CodINE NUTIII 2013]],VRefArren!B:H,2,FALSE()),VLOOKUP(Table1432[[#This Row],[CodINE NUTII 2013]],VRefArren!B:H,2,FALSE())))</f>
        <v>3.77</v>
      </c>
      <c r="P66" s="854" t="n">
        <v>19</v>
      </c>
      <c r="Q66" s="860" t="n">
        <v>23</v>
      </c>
      <c r="R66" s="856" t="s">
        <v>1152</v>
      </c>
    </row>
    <row r="67" customFormat="false" ht="18" hidden="false" customHeight="false" outlineLevel="0" collapsed="false">
      <c r="A67" s="859" t="s">
        <v>1153</v>
      </c>
      <c r="B67" s="848" t="s">
        <v>1154</v>
      </c>
      <c r="C67" s="835" t="s">
        <v>1155</v>
      </c>
      <c r="D67" s="849" t="s">
        <v>796</v>
      </c>
      <c r="E67" s="850" t="str">
        <f aca="false">VLOOKUP(Table1432[[#This Row],[NUTS I]],Table1533[],2,FALSE())</f>
        <v>1</v>
      </c>
      <c r="F67" s="851" t="s">
        <v>834</v>
      </c>
      <c r="G67" s="850" t="str">
        <f aca="false">VLOOKUP(Table1432[[#This Row],[NUTS II 2011]],Table1634[],2,FALSE())</f>
        <v>17</v>
      </c>
      <c r="H67" s="845" t="s">
        <v>828</v>
      </c>
      <c r="I67" s="850" t="str">
        <f aca="false">VLOOKUP(Table1432[[#This Row],[NUTS II 2013]],Table162436[],2,FALSE())</f>
        <v>17</v>
      </c>
      <c r="J67" s="851" t="s">
        <v>932</v>
      </c>
      <c r="K67" s="850" t="str">
        <f aca="false">VLOOKUP(Table1432[[#This Row],[NUTS III 2011]],Table1735[],2,FALSE())</f>
        <v>171</v>
      </c>
      <c r="L67" s="849" t="s">
        <v>828</v>
      </c>
      <c r="M67" s="850" t="str">
        <f aca="false">VLOOKUP(Table1432[[#This Row],[NUTS III 2013]],Table172537[],2,FALSE())</f>
        <v>170</v>
      </c>
      <c r="N67" s="852" t="n">
        <f aca="false">IFERROR(VLOOKUP(Table1432[[#This Row],[CodINE Mun2013]],VRefAquis!B:H,2,FALSE()),IFERROR(VLOOKUP(Table1432[[#This Row],[CodINE NUTIII 2013]],VRefAquis!B:H,2,FALSE()),VLOOKUP(Table1432[[#This Row],[CodINE NUTII 2013]],VRefAquis!B:H,2,FALSE())))</f>
        <v>3060</v>
      </c>
      <c r="O67" s="853" t="n">
        <f aca="false">IF(VLOOKUP(Table1432[[#This Row],[CodINE Mun2013]],VRefArren!B:H,2,FALSE())&lt;&gt;"",VLOOKUP(Table1432[[#This Row],[CodINE Mun2013]],VRefArren!B:H,2,FALSE()),IFERROR(VLOOKUP(Table1432[[#This Row],[CodINE NUTIII 2013]],VRefArren!B:H,2,FALSE()),VLOOKUP(Table1432[[#This Row],[CodINE NUTII 2013]],VRefArren!B:H,2,FALSE())))</f>
        <v>10.42</v>
      </c>
      <c r="P67" s="854" t="n">
        <v>10</v>
      </c>
      <c r="Q67" s="860" t="n">
        <v>764</v>
      </c>
      <c r="R67" s="856" t="s">
        <v>1156</v>
      </c>
    </row>
    <row r="68" customFormat="false" ht="18" hidden="false" customHeight="false" outlineLevel="0" collapsed="false">
      <c r="A68" s="847" t="s">
        <v>1157</v>
      </c>
      <c r="B68" s="848" t="s">
        <v>1158</v>
      </c>
      <c r="C68" s="835" t="s">
        <v>1159</v>
      </c>
      <c r="D68" s="849" t="s">
        <v>796</v>
      </c>
      <c r="E68" s="850" t="str">
        <f aca="false">VLOOKUP(Table1432[[#This Row],[NUTS I]],Table1533[],2,FALSE())</f>
        <v>1</v>
      </c>
      <c r="F68" s="851" t="s">
        <v>797</v>
      </c>
      <c r="G68" s="850" t="str">
        <f aca="false">VLOOKUP(Table1432[[#This Row],[NUTS II 2011]],Table1634[],2,FALSE())</f>
        <v>16</v>
      </c>
      <c r="H68" s="849" t="s">
        <v>797</v>
      </c>
      <c r="I68" s="850" t="str">
        <f aca="false">VLOOKUP(Table1432[[#This Row],[NUTS II 2013]],Table162436[],2,FALSE())</f>
        <v>16</v>
      </c>
      <c r="J68" s="851" t="s">
        <v>969</v>
      </c>
      <c r="K68" s="850" t="str">
        <f aca="false">VLOOKUP(Table1432[[#This Row],[NUTS III 2011]],Table1735[],2,FALSE())</f>
        <v>164</v>
      </c>
      <c r="L68" s="849" t="s">
        <v>964</v>
      </c>
      <c r="M68" s="850" t="str">
        <f aca="false">VLOOKUP(Table1432[[#This Row],[NUTS III 2013]],Table172537[],2,FALSE())</f>
        <v>16F</v>
      </c>
      <c r="N68" s="852" t="n">
        <f aca="false">IFERROR(VLOOKUP(Table1432[[#This Row],[CodINE Mun2013]],VRefAquis!B:H,2,FALSE()),IFERROR(VLOOKUP(Table1432[[#This Row],[CodINE NUTIII 2013]],VRefAquis!B:H,2,FALSE()),VLOOKUP(Table1432[[#This Row],[CodINE NUTII 2013]],VRefAquis!B:H,2,FALSE())))</f>
        <v>1043</v>
      </c>
      <c r="O68" s="853" t="n">
        <f aca="false">IF(VLOOKUP(Table1432[[#This Row],[CodINE Mun2013]],VRefArren!B:H,2,FALSE())&lt;&gt;"",VLOOKUP(Table1432[[#This Row],[CodINE Mun2013]],VRefArren!B:H,2,FALSE()),IFERROR(VLOOKUP(Table1432[[#This Row],[CodINE NUTIII 2013]],VRefArren!B:H,2,FALSE()),VLOOKUP(Table1432[[#This Row],[CodINE NUTII 2013]],VRefArren!B:H,2,FALSE())))</f>
        <v>4.16</v>
      </c>
      <c r="P68" s="854" t="n">
        <v>0</v>
      </c>
      <c r="Q68" s="855" t="n">
        <v>0</v>
      </c>
      <c r="R68" s="856" t="s">
        <v>1160</v>
      </c>
    </row>
    <row r="69" customFormat="false" ht="18" hidden="false" customHeight="false" outlineLevel="0" collapsed="false">
      <c r="A69" s="859" t="s">
        <v>1161</v>
      </c>
      <c r="B69" s="848" t="s">
        <v>1162</v>
      </c>
      <c r="C69" s="835" t="s">
        <v>1163</v>
      </c>
      <c r="D69" s="849" t="s">
        <v>796</v>
      </c>
      <c r="E69" s="850" t="str">
        <f aca="false">VLOOKUP(Table1432[[#This Row],[NUTS I]],Table1533[],2,FALSE())</f>
        <v>1</v>
      </c>
      <c r="F69" s="851" t="s">
        <v>797</v>
      </c>
      <c r="G69" s="850" t="str">
        <f aca="false">VLOOKUP(Table1432[[#This Row],[NUTS II 2011]],Table1634[],2,FALSE())</f>
        <v>16</v>
      </c>
      <c r="H69" s="849" t="s">
        <v>797</v>
      </c>
      <c r="I69" s="850" t="str">
        <f aca="false">VLOOKUP(Table1432[[#This Row],[NUTS II 2013]],Table162436[],2,FALSE())</f>
        <v>16</v>
      </c>
      <c r="J69" s="851" t="s">
        <v>888</v>
      </c>
      <c r="K69" s="850" t="str">
        <f aca="false">VLOOKUP(Table1432[[#This Row],[NUTS III 2011]],Table1735[],2,FALSE())</f>
        <v>169</v>
      </c>
      <c r="L69" s="849" t="s">
        <v>890</v>
      </c>
      <c r="M69" s="850" t="str">
        <f aca="false">VLOOKUP(Table1432[[#This Row],[NUTS III 2013]],Table172537[],2,FALSE())</f>
        <v>16H</v>
      </c>
      <c r="N69" s="852" t="n">
        <f aca="false">IFERROR(VLOOKUP(Table1432[[#This Row],[CodINE Mun2013]],VRefAquis!B:H,2,FALSE()),IFERROR(VLOOKUP(Table1432[[#This Row],[CodINE NUTIII 2013]],VRefAquis!B:H,2,FALSE()),VLOOKUP(Table1432[[#This Row],[CodINE NUTII 2013]],VRefAquis!B:H,2,FALSE())))</f>
        <v>750</v>
      </c>
      <c r="O69" s="853" t="n">
        <f aca="false">IF(VLOOKUP(Table1432[[#This Row],[CodINE Mun2013]],VRefArren!B:H,2,FALSE())&lt;&gt;"",VLOOKUP(Table1432[[#This Row],[CodINE Mun2013]],VRefArren!B:H,2,FALSE()),IFERROR(VLOOKUP(Table1432[[#This Row],[CodINE NUTIII 2013]],VRefArren!B:H,2,FALSE()),VLOOKUP(Table1432[[#This Row],[CodINE NUTII 2013]],VRefArren!B:H,2,FALSE())))</f>
        <v>3.18</v>
      </c>
      <c r="P69" s="854" t="n">
        <v>1</v>
      </c>
      <c r="Q69" s="860" t="n">
        <v>7</v>
      </c>
      <c r="R69" s="856" t="s">
        <v>1164</v>
      </c>
    </row>
    <row r="70" customFormat="false" ht="18" hidden="false" customHeight="false" outlineLevel="0" collapsed="false">
      <c r="A70" s="859" t="s">
        <v>1165</v>
      </c>
      <c r="B70" s="848" t="s">
        <v>1166</v>
      </c>
      <c r="C70" s="835" t="s">
        <v>1167</v>
      </c>
      <c r="D70" s="849" t="s">
        <v>796</v>
      </c>
      <c r="E70" s="850" t="str">
        <f aca="false">VLOOKUP(Table1432[[#This Row],[NUTS I]],Table1533[],2,FALSE())</f>
        <v>1</v>
      </c>
      <c r="F70" s="851" t="s">
        <v>805</v>
      </c>
      <c r="G70" s="850" t="str">
        <f aca="false">VLOOKUP(Table1432[[#This Row],[NUTS II 2011]],Table1634[],2,FALSE())</f>
        <v>11</v>
      </c>
      <c r="H70" s="845" t="s">
        <v>805</v>
      </c>
      <c r="I70" s="850" t="str">
        <f aca="false">VLOOKUP(Table1432[[#This Row],[NUTS II 2013]],Table162436[],2,FALSE())</f>
        <v>11</v>
      </c>
      <c r="J70" s="851" t="s">
        <v>990</v>
      </c>
      <c r="K70" s="850" t="str">
        <f aca="false">VLOOKUP(Table1432[[#This Row],[NUTS III 2011]],Table1735[],2,FALSE())</f>
        <v>115</v>
      </c>
      <c r="L70" s="849" t="s">
        <v>972</v>
      </c>
      <c r="M70" s="850" t="str">
        <f aca="false">VLOOKUP(Table1432[[#This Row],[NUTS III 2013]],Table172537[],2,FALSE())</f>
        <v>11C</v>
      </c>
      <c r="N70" s="852" t="n">
        <f aca="false">IFERROR(VLOOKUP(Table1432[[#This Row],[CodINE Mun2013]],VRefAquis!B:H,2,FALSE()),IFERROR(VLOOKUP(Table1432[[#This Row],[CodINE NUTIII 2013]],VRefAquis!B:H,2,FALSE()),VLOOKUP(Table1432[[#This Row],[CodINE NUTII 2013]],VRefAquis!B:H,2,FALSE())))</f>
        <v>848</v>
      </c>
      <c r="O70" s="853" t="n">
        <f aca="false">IF(VLOOKUP(Table1432[[#This Row],[CodINE Mun2013]],VRefArren!B:H,2,FALSE())&lt;&gt;"",VLOOKUP(Table1432[[#This Row],[CodINE Mun2013]],VRefArren!B:H,2,FALSE()),IFERROR(VLOOKUP(Table1432[[#This Row],[CodINE NUTIII 2013]],VRefArren!B:H,2,FALSE()),VLOOKUP(Table1432[[#This Row],[CodINE NUTII 2013]],VRefArren!B:H,2,FALSE())))</f>
        <v>2.86</v>
      </c>
      <c r="P70" s="854" t="n">
        <v>0</v>
      </c>
      <c r="Q70" s="860" t="n">
        <v>0</v>
      </c>
      <c r="R70" s="856" t="s">
        <v>1168</v>
      </c>
    </row>
    <row r="71" customFormat="false" ht="18" hidden="false" customHeight="false" outlineLevel="0" collapsed="false">
      <c r="A71" s="859" t="s">
        <v>1169</v>
      </c>
      <c r="B71" s="848" t="s">
        <v>1170</v>
      </c>
      <c r="C71" s="835" t="s">
        <v>1171</v>
      </c>
      <c r="D71" s="849" t="s">
        <v>796</v>
      </c>
      <c r="E71" s="850" t="str">
        <f aca="false">VLOOKUP(Table1432[[#This Row],[NUTS I]],Table1533[],2,FALSE())</f>
        <v>1</v>
      </c>
      <c r="F71" s="851" t="s">
        <v>801</v>
      </c>
      <c r="G71" s="850" t="str">
        <f aca="false">VLOOKUP(Table1432[[#This Row],[NUTS II 2011]],Table1634[],2,FALSE())</f>
        <v>18</v>
      </c>
      <c r="H71" s="845" t="s">
        <v>801</v>
      </c>
      <c r="I71" s="850" t="str">
        <f aca="false">VLOOKUP(Table1432[[#This Row],[NUTS II 2013]],Table162436[],2,FALSE())</f>
        <v>18</v>
      </c>
      <c r="J71" s="851" t="s">
        <v>835</v>
      </c>
      <c r="K71" s="850" t="str">
        <f aca="false">VLOOKUP(Table1432[[#This Row],[NUTS III 2011]],Table1735[],2,FALSE())</f>
        <v>182</v>
      </c>
      <c r="L71" s="849" t="s">
        <v>835</v>
      </c>
      <c r="M71" s="850" t="str">
        <f aca="false">VLOOKUP(Table1432[[#This Row],[NUTS III 2013]],Table172537[],2,FALSE())</f>
        <v>186</v>
      </c>
      <c r="N71" s="852" t="n">
        <f aca="false">IFERROR(VLOOKUP(Table1432[[#This Row],[CodINE Mun2013]],VRefAquis!B:H,2,FALSE()),IFERROR(VLOOKUP(Table1432[[#This Row],[CodINE NUTIII 2013]],VRefAquis!B:H,2,FALSE()),VLOOKUP(Table1432[[#This Row],[CodINE NUTII 2013]],VRefAquis!B:H,2,FALSE())))</f>
        <v>631</v>
      </c>
      <c r="O71" s="853" t="n">
        <f aca="false">IF(VLOOKUP(Table1432[[#This Row],[CodINE Mun2013]],VRefArren!B:H,2,FALSE())&lt;&gt;"",VLOOKUP(Table1432[[#This Row],[CodINE Mun2013]],VRefArren!B:H,2,FALSE()),IFERROR(VLOOKUP(Table1432[[#This Row],[CodINE NUTIII 2013]],VRefArren!B:H,2,FALSE()),VLOOKUP(Table1432[[#This Row],[CodINE NUTII 2013]],VRefArren!B:H,2,FALSE())))</f>
        <v>3.05</v>
      </c>
      <c r="P71" s="854" t="n">
        <v>0</v>
      </c>
      <c r="Q71" s="860" t="n">
        <v>0</v>
      </c>
      <c r="R71" s="856" t="s">
        <v>1172</v>
      </c>
    </row>
    <row r="72" customFormat="false" ht="18" hidden="false" customHeight="false" outlineLevel="0" collapsed="false">
      <c r="A72" s="859" t="s">
        <v>1173</v>
      </c>
      <c r="B72" s="848" t="s">
        <v>1174</v>
      </c>
      <c r="C72" s="835" t="s">
        <v>1175</v>
      </c>
      <c r="D72" s="849" t="s">
        <v>796</v>
      </c>
      <c r="E72" s="850" t="str">
        <f aca="false">VLOOKUP(Table1432[[#This Row],[NUTS I]],Table1533[],2,FALSE())</f>
        <v>1</v>
      </c>
      <c r="F72" s="851" t="s">
        <v>797</v>
      </c>
      <c r="G72" s="850" t="str">
        <f aca="false">VLOOKUP(Table1432[[#This Row],[NUTS II 2011]],Table1634[],2,FALSE())</f>
        <v>16</v>
      </c>
      <c r="H72" s="849" t="s">
        <v>797</v>
      </c>
      <c r="I72" s="850" t="str">
        <f aca="false">VLOOKUP(Table1432[[#This Row],[NUTS II 2013]],Table162436[],2,FALSE())</f>
        <v>16</v>
      </c>
      <c r="J72" s="851" t="s">
        <v>823</v>
      </c>
      <c r="K72" s="850" t="str">
        <f aca="false">VLOOKUP(Table1432[[#This Row],[NUTS III 2011]],Table1735[],2,FALSE())</f>
        <v>165</v>
      </c>
      <c r="L72" s="845" t="s">
        <v>824</v>
      </c>
      <c r="M72" s="850" t="str">
        <f aca="false">VLOOKUP(Table1432[[#This Row],[NUTS III 2013]],Table172537[],2,FALSE())</f>
        <v>16G</v>
      </c>
      <c r="N72" s="852" t="n">
        <f aca="false">IFERROR(VLOOKUP(Table1432[[#This Row],[CodINE Mun2013]],VRefAquis!B:H,2,FALSE()),IFERROR(VLOOKUP(Table1432[[#This Row],[CodINE NUTIII 2013]],VRefAquis!B:H,2,FALSE()),VLOOKUP(Table1432[[#This Row],[CodINE NUTII 2013]],VRefAquis!B:H,2,FALSE())))</f>
        <v>942</v>
      </c>
      <c r="O72" s="853" t="n">
        <f aca="false">IF(VLOOKUP(Table1432[[#This Row],[CodINE Mun2013]],VRefArren!B:H,2,FALSE())&lt;&gt;"",VLOOKUP(Table1432[[#This Row],[CodINE Mun2013]],VRefArren!B:H,2,FALSE()),IFERROR(VLOOKUP(Table1432[[#This Row],[CodINE NUTIII 2013]],VRefArren!B:H,2,FALSE()),VLOOKUP(Table1432[[#This Row],[CodINE NUTII 2013]],VRefArren!B:H,2,FALSE())))</f>
        <v>2.38</v>
      </c>
      <c r="P72" s="854" t="n">
        <v>0</v>
      </c>
      <c r="Q72" s="855" t="n">
        <v>0</v>
      </c>
      <c r="R72" s="856" t="s">
        <v>1176</v>
      </c>
    </row>
    <row r="73" customFormat="false" ht="18" hidden="false" customHeight="false" outlineLevel="0" collapsed="false">
      <c r="A73" s="847" t="s">
        <v>1177</v>
      </c>
      <c r="B73" s="848" t="s">
        <v>1178</v>
      </c>
      <c r="C73" s="835" t="s">
        <v>1179</v>
      </c>
      <c r="D73" s="849" t="s">
        <v>796</v>
      </c>
      <c r="E73" s="850" t="str">
        <f aca="false">VLOOKUP(Table1432[[#This Row],[NUTS I]],Table1533[],2,FALSE())</f>
        <v>1</v>
      </c>
      <c r="F73" s="851" t="s">
        <v>815</v>
      </c>
      <c r="G73" s="850" t="str">
        <f aca="false">VLOOKUP(Table1432[[#This Row],[NUTS II 2011]],Table1634[],2,FALSE())</f>
        <v>15</v>
      </c>
      <c r="H73" s="845" t="s">
        <v>815</v>
      </c>
      <c r="I73" s="850" t="str">
        <f aca="false">VLOOKUP(Table1432[[#This Row],[NUTS II 2013]],Table162436[],2,FALSE())</f>
        <v>15</v>
      </c>
      <c r="J73" s="851" t="s">
        <v>815</v>
      </c>
      <c r="K73" s="850" t="n">
        <f aca="false">VLOOKUP(Table1432[[#This Row],[NUTS III 2011]],Table1735[],2,FALSE())</f>
        <v>150</v>
      </c>
      <c r="L73" s="849" t="s">
        <v>815</v>
      </c>
      <c r="M73" s="850" t="n">
        <f aca="false">VLOOKUP(Table1432[[#This Row],[NUTS III 2013]],Table172537[],2,FALSE())</f>
        <v>150</v>
      </c>
      <c r="N73" s="852" t="n">
        <f aca="false">IFERROR(VLOOKUP(Table1432[[#This Row],[CodINE Mun2013]],VRefAquis!B:H,2,FALSE()),IFERROR(VLOOKUP(Table1432[[#This Row],[CodINE NUTIII 2013]],VRefAquis!B:H,2,FALSE()),VLOOKUP(Table1432[[#This Row],[CodINE NUTII 2013]],VRefAquis!B:H,2,FALSE())))</f>
        <v>1245</v>
      </c>
      <c r="O73" s="853" t="n">
        <f aca="false">IF(VLOOKUP(Table1432[[#This Row],[CodINE Mun2013]],VRefArren!B:H,2,FALSE())&lt;&gt;"",VLOOKUP(Table1432[[#This Row],[CodINE Mun2013]],VRefArren!B:H,2,FALSE()),IFERROR(VLOOKUP(Table1432[[#This Row],[CodINE NUTIII 2013]],VRefArren!B:H,2,FALSE()),VLOOKUP(Table1432[[#This Row],[CodINE NUTII 2013]],VRefArren!B:H,2,FALSE())))</f>
        <v>6.17</v>
      </c>
      <c r="P73" s="854" t="n">
        <v>0</v>
      </c>
      <c r="Q73" s="855" t="n">
        <v>0</v>
      </c>
      <c r="R73" s="856" t="s">
        <v>1180</v>
      </c>
    </row>
    <row r="74" customFormat="false" ht="18" hidden="false" customHeight="false" outlineLevel="0" collapsed="false">
      <c r="A74" s="847" t="s">
        <v>1181</v>
      </c>
      <c r="B74" s="848" t="s">
        <v>1182</v>
      </c>
      <c r="C74" s="835" t="s">
        <v>1183</v>
      </c>
      <c r="D74" s="849" t="s">
        <v>796</v>
      </c>
      <c r="E74" s="850" t="str">
        <f aca="false">VLOOKUP(Table1432[[#This Row],[NUTS I]],Table1533[],2,FALSE())</f>
        <v>1</v>
      </c>
      <c r="F74" s="851" t="s">
        <v>801</v>
      </c>
      <c r="G74" s="850" t="str">
        <f aca="false">VLOOKUP(Table1432[[#This Row],[NUTS II 2011]],Table1634[],2,FALSE())</f>
        <v>18</v>
      </c>
      <c r="H74" s="845" t="s">
        <v>801</v>
      </c>
      <c r="I74" s="850" t="str">
        <f aca="false">VLOOKUP(Table1432[[#This Row],[NUTS II 2013]],Table162436[],2,FALSE())</f>
        <v>18</v>
      </c>
      <c r="J74" s="851" t="s">
        <v>860</v>
      </c>
      <c r="K74" s="850" t="str">
        <f aca="false">VLOOKUP(Table1432[[#This Row],[NUTS III 2011]],Table1735[],2,FALSE())</f>
        <v>184</v>
      </c>
      <c r="L74" s="849" t="s">
        <v>860</v>
      </c>
      <c r="M74" s="850" t="str">
        <f aca="false">VLOOKUP(Table1432[[#This Row],[NUTS III 2013]],Table172537[],2,FALSE())</f>
        <v>184</v>
      </c>
      <c r="N74" s="852" t="n">
        <f aca="false">IFERROR(VLOOKUP(Table1432[[#This Row],[CodINE Mun2013]],VRefAquis!B:H,2,FALSE()),IFERROR(VLOOKUP(Table1432[[#This Row],[CodINE NUTIII 2013]],VRefAquis!B:H,2,FALSE()),VLOOKUP(Table1432[[#This Row],[CodINE NUTII 2013]],VRefAquis!B:H,2,FALSE())))</f>
        <v>557</v>
      </c>
      <c r="O74" s="853" t="n">
        <f aca="false">IF(VLOOKUP(Table1432[[#This Row],[CodINE Mun2013]],VRefArren!B:H,2,FALSE())&lt;&gt;"",VLOOKUP(Table1432[[#This Row],[CodINE Mun2013]],VRefArren!B:H,2,FALSE()),IFERROR(VLOOKUP(Table1432[[#This Row],[CodINE NUTIII 2013]],VRefArren!B:H,2,FALSE()),VLOOKUP(Table1432[[#This Row],[CodINE NUTII 2013]],VRefArren!B:H,2,FALSE())))</f>
        <v>3.94</v>
      </c>
      <c r="P74" s="854" t="n">
        <v>0</v>
      </c>
      <c r="Q74" s="855" t="n">
        <v>0</v>
      </c>
      <c r="R74" s="856" t="s">
        <v>1184</v>
      </c>
    </row>
    <row r="75" customFormat="false" ht="18" hidden="false" customHeight="false" outlineLevel="0" collapsed="false">
      <c r="A75" s="847" t="s">
        <v>580</v>
      </c>
      <c r="B75" s="848" t="s">
        <v>1185</v>
      </c>
      <c r="C75" s="835" t="s">
        <v>1186</v>
      </c>
      <c r="D75" s="849" t="s">
        <v>796</v>
      </c>
      <c r="E75" s="850" t="str">
        <f aca="false">VLOOKUP(Table1432[[#This Row],[NUTS I]],Table1533[],2,FALSE())</f>
        <v>1</v>
      </c>
      <c r="F75" s="851" t="s">
        <v>797</v>
      </c>
      <c r="G75" s="850" t="str">
        <f aca="false">VLOOKUP(Table1432[[#This Row],[NUTS II 2011]],Table1634[],2,FALSE())</f>
        <v>16</v>
      </c>
      <c r="H75" s="849" t="s">
        <v>797</v>
      </c>
      <c r="I75" s="850" t="str">
        <f aca="false">VLOOKUP(Table1432[[#This Row],[NUTS II 2013]],Table162436[],2,FALSE())</f>
        <v>16</v>
      </c>
      <c r="J75" s="851" t="s">
        <v>883</v>
      </c>
      <c r="K75" s="850" t="str">
        <f aca="false">VLOOKUP(Table1432[[#This Row],[NUTS III 2011]],Table1735[],2,FALSE())</f>
        <v>168</v>
      </c>
      <c r="L75" s="845" t="s">
        <v>898</v>
      </c>
      <c r="M75" s="850" t="str">
        <f aca="false">VLOOKUP(Table1432[[#This Row],[NUTS III 2013]],Table172537[],2,FALSE())</f>
        <v>16J</v>
      </c>
      <c r="N75" s="852" t="n">
        <f aca="false">IFERROR(VLOOKUP(Table1432[[#This Row],[CodINE Mun2013]],VRefAquis!B:H,2,FALSE()),IFERROR(VLOOKUP(Table1432[[#This Row],[CodINE NUTIII 2013]],VRefAquis!B:H,2,FALSE()),VLOOKUP(Table1432[[#This Row],[CodINE NUTII 2013]],VRefAquis!B:H,2,FALSE())))</f>
        <v>745</v>
      </c>
      <c r="O75" s="853" t="n">
        <f aca="false">IF(VLOOKUP(Table1432[[#This Row],[CodINE Mun2013]],VRefArren!B:H,2,FALSE())&lt;&gt;"",VLOOKUP(Table1432[[#This Row],[CodINE Mun2013]],VRefArren!B:H,2,FALSE()),IFERROR(VLOOKUP(Table1432[[#This Row],[CodINE NUTIII 2013]],VRefArren!B:H,2,FALSE()),VLOOKUP(Table1432[[#This Row],[CodINE NUTII 2013]],VRefArren!B:H,2,FALSE())))</f>
        <v>2.97</v>
      </c>
      <c r="P75" s="854" t="n">
        <v>3</v>
      </c>
      <c r="Q75" s="855" t="n">
        <v>26</v>
      </c>
      <c r="R75" s="856" t="s">
        <v>1187</v>
      </c>
    </row>
    <row r="76" customFormat="false" ht="18" hidden="false" customHeight="false" outlineLevel="0" collapsed="false">
      <c r="A76" s="847" t="s">
        <v>1188</v>
      </c>
      <c r="B76" s="848" t="s">
        <v>1189</v>
      </c>
      <c r="C76" s="835" t="s">
        <v>1190</v>
      </c>
      <c r="D76" s="849" t="s">
        <v>796</v>
      </c>
      <c r="E76" s="850" t="str">
        <f aca="false">VLOOKUP(Table1432[[#This Row],[NUTS I]],Table1533[],2,FALSE())</f>
        <v>1</v>
      </c>
      <c r="F76" s="851" t="s">
        <v>805</v>
      </c>
      <c r="G76" s="850" t="str">
        <f aca="false">VLOOKUP(Table1432[[#This Row],[NUTS II 2011]],Table1634[],2,FALSE())</f>
        <v>11</v>
      </c>
      <c r="H76" s="845" t="s">
        <v>805</v>
      </c>
      <c r="I76" s="850" t="str">
        <f aca="false">VLOOKUP(Table1432[[#This Row],[NUTS II 2013]],Table162436[],2,FALSE())</f>
        <v>11</v>
      </c>
      <c r="J76" s="851" t="s">
        <v>990</v>
      </c>
      <c r="K76" s="850" t="str">
        <f aca="false">VLOOKUP(Table1432[[#This Row],[NUTS III 2011]],Table1735[],2,FALSE())</f>
        <v>115</v>
      </c>
      <c r="L76" s="849" t="s">
        <v>972</v>
      </c>
      <c r="M76" s="850" t="str">
        <f aca="false">VLOOKUP(Table1432[[#This Row],[NUTS III 2013]],Table172537[],2,FALSE())</f>
        <v>11C</v>
      </c>
      <c r="N76" s="852" t="n">
        <f aca="false">IFERROR(VLOOKUP(Table1432[[#This Row],[CodINE Mun2013]],VRefAquis!B:H,2,FALSE()),IFERROR(VLOOKUP(Table1432[[#This Row],[CodINE NUTIII 2013]],VRefAquis!B:H,2,FALSE()),VLOOKUP(Table1432[[#This Row],[CodINE NUTII 2013]],VRefAquis!B:H,2,FALSE())))</f>
        <v>848</v>
      </c>
      <c r="O76" s="853" t="n">
        <f aca="false">IF(VLOOKUP(Table1432[[#This Row],[CodINE Mun2013]],VRefArren!B:H,2,FALSE())&lt;&gt;"",VLOOKUP(Table1432[[#This Row],[CodINE Mun2013]],VRefArren!B:H,2,FALSE()),IFERROR(VLOOKUP(Table1432[[#This Row],[CodINE NUTIII 2013]],VRefArren!B:H,2,FALSE()),VLOOKUP(Table1432[[#This Row],[CodINE NUTII 2013]],VRefArren!B:H,2,FALSE())))</f>
        <v>2.56</v>
      </c>
      <c r="P76" s="854" t="n">
        <v>0</v>
      </c>
      <c r="Q76" s="855" t="n">
        <v>0</v>
      </c>
      <c r="R76" s="856" t="s">
        <v>1191</v>
      </c>
    </row>
    <row r="77" customFormat="false" ht="18" hidden="false" customHeight="false" outlineLevel="0" collapsed="false">
      <c r="A77" s="847" t="s">
        <v>1192</v>
      </c>
      <c r="B77" s="848" t="s">
        <v>1193</v>
      </c>
      <c r="C77" s="835" t="s">
        <v>1194</v>
      </c>
      <c r="D77" s="849" t="s">
        <v>796</v>
      </c>
      <c r="E77" s="850" t="str">
        <f aca="false">VLOOKUP(Table1432[[#This Row],[NUTS I]],Table1533[],2,FALSE())</f>
        <v>1</v>
      </c>
      <c r="F77" s="851" t="s">
        <v>801</v>
      </c>
      <c r="G77" s="850" t="str">
        <f aca="false">VLOOKUP(Table1432[[#This Row],[NUTS II 2011]],Table1634[],2,FALSE())</f>
        <v>18</v>
      </c>
      <c r="H77" s="845" t="s">
        <v>801</v>
      </c>
      <c r="I77" s="850" t="str">
        <f aca="false">VLOOKUP(Table1432[[#This Row],[NUTS II 2013]],Table162436[],2,FALSE())</f>
        <v>18</v>
      </c>
      <c r="J77" s="851" t="s">
        <v>919</v>
      </c>
      <c r="K77" s="850" t="str">
        <f aca="false">VLOOKUP(Table1432[[#This Row],[NUTS III 2011]],Table1735[],2,FALSE())</f>
        <v>185</v>
      </c>
      <c r="L77" s="849" t="s">
        <v>919</v>
      </c>
      <c r="M77" s="850" t="str">
        <f aca="false">VLOOKUP(Table1432[[#This Row],[NUTS III 2013]],Table172537[],2,FALSE())</f>
        <v>185</v>
      </c>
      <c r="N77" s="852" t="n">
        <f aca="false">IFERROR(VLOOKUP(Table1432[[#This Row],[CodINE Mun2013]],VRefAquis!B:H,2,FALSE()),IFERROR(VLOOKUP(Table1432[[#This Row],[CodINE NUTIII 2013]],VRefAquis!B:H,2,FALSE()),VLOOKUP(Table1432[[#This Row],[CodINE NUTII 2013]],VRefAquis!B:H,2,FALSE())))</f>
        <v>852</v>
      </c>
      <c r="O77" s="853" t="n">
        <f aca="false">IF(VLOOKUP(Table1432[[#This Row],[CodINE Mun2013]],VRefArren!B:H,2,FALSE())&lt;&gt;"",VLOOKUP(Table1432[[#This Row],[CodINE Mun2013]],VRefArren!B:H,2,FALSE()),IFERROR(VLOOKUP(Table1432[[#This Row],[CodINE NUTIII 2013]],VRefArren!B:H,2,FALSE()),VLOOKUP(Table1432[[#This Row],[CodINE NUTII 2013]],VRefArren!B:H,2,FALSE())))</f>
        <v>4</v>
      </c>
      <c r="P77" s="854" t="n">
        <v>4</v>
      </c>
      <c r="Q77" s="855" t="n">
        <v>8</v>
      </c>
      <c r="R77" s="856" t="s">
        <v>1195</v>
      </c>
    </row>
    <row r="78" customFormat="false" ht="18" hidden="false" customHeight="false" outlineLevel="0" collapsed="false">
      <c r="A78" s="859" t="s">
        <v>1196</v>
      </c>
      <c r="B78" s="848" t="s">
        <v>1197</v>
      </c>
      <c r="C78" s="835" t="s">
        <v>1198</v>
      </c>
      <c r="D78" s="849" t="s">
        <v>796</v>
      </c>
      <c r="E78" s="850" t="str">
        <f aca="false">VLOOKUP(Table1432[[#This Row],[NUTS I]],Table1533[],2,FALSE())</f>
        <v>1</v>
      </c>
      <c r="F78" s="851" t="s">
        <v>805</v>
      </c>
      <c r="G78" s="850" t="str">
        <f aca="false">VLOOKUP(Table1432[[#This Row],[NUTS II 2011]],Table1634[],2,FALSE())</f>
        <v>11</v>
      </c>
      <c r="H78" s="845" t="s">
        <v>805</v>
      </c>
      <c r="I78" s="850" t="str">
        <f aca="false">VLOOKUP(Table1432[[#This Row],[NUTS II 2013]],Table162436[],2,FALSE())</f>
        <v>11</v>
      </c>
      <c r="J78" s="851" t="s">
        <v>842</v>
      </c>
      <c r="K78" s="850" t="str">
        <f aca="false">VLOOKUP(Table1432[[#This Row],[NUTS III 2011]],Table1735[],2,FALSE())</f>
        <v>118</v>
      </c>
      <c r="L78" s="845" t="s">
        <v>854</v>
      </c>
      <c r="M78" s="850" t="str">
        <f aca="false">VLOOKUP(Table1432[[#This Row],[NUTS III 2013]],Table172537[],2,FALSE())</f>
        <v>11B</v>
      </c>
      <c r="N78" s="852" t="n">
        <f aca="false">IFERROR(VLOOKUP(Table1432[[#This Row],[CodINE Mun2013]],VRefAquis!B:H,2,FALSE()),IFERROR(VLOOKUP(Table1432[[#This Row],[CodINE NUTIII 2013]],VRefAquis!B:H,2,FALSE()),VLOOKUP(Table1432[[#This Row],[CodINE NUTII 2013]],VRefAquis!B:H,2,FALSE())))</f>
        <v>800</v>
      </c>
      <c r="O78" s="853" t="n">
        <f aca="false">IF(VLOOKUP(Table1432[[#This Row],[CodINE Mun2013]],VRefArren!B:H,2,FALSE())&lt;&gt;"",VLOOKUP(Table1432[[#This Row],[CodINE Mun2013]],VRefArren!B:H,2,FALSE()),IFERROR(VLOOKUP(Table1432[[#This Row],[CodINE NUTIII 2013]],VRefArren!B:H,2,FALSE()),VLOOKUP(Table1432[[#This Row],[CodINE NUTII 2013]],VRefArren!B:H,2,FALSE())))</f>
        <v>3.8</v>
      </c>
      <c r="P78" s="854" t="n">
        <v>8</v>
      </c>
      <c r="Q78" s="860" t="n">
        <v>15</v>
      </c>
      <c r="R78" s="856" t="s">
        <v>1199</v>
      </c>
    </row>
    <row r="79" customFormat="false" ht="18" hidden="false" customHeight="false" outlineLevel="0" collapsed="false">
      <c r="A79" s="859" t="s">
        <v>1200</v>
      </c>
      <c r="B79" s="848" t="s">
        <v>1201</v>
      </c>
      <c r="C79" s="835" t="s">
        <v>1202</v>
      </c>
      <c r="D79" s="849" t="s">
        <v>796</v>
      </c>
      <c r="E79" s="850" t="str">
        <f aca="false">VLOOKUP(Table1432[[#This Row],[NUTS I]],Table1533[],2,FALSE())</f>
        <v>1</v>
      </c>
      <c r="F79" s="851" t="s">
        <v>805</v>
      </c>
      <c r="G79" s="850" t="str">
        <f aca="false">VLOOKUP(Table1432[[#This Row],[NUTS II 2011]],Table1634[],2,FALSE())</f>
        <v>11</v>
      </c>
      <c r="H79" s="845" t="s">
        <v>805</v>
      </c>
      <c r="I79" s="850" t="str">
        <f aca="false">VLOOKUP(Table1432[[#This Row],[NUTS II 2013]],Table162436[],2,FALSE())</f>
        <v>11</v>
      </c>
      <c r="J79" s="851" t="s">
        <v>990</v>
      </c>
      <c r="K79" s="850" t="str">
        <f aca="false">VLOOKUP(Table1432[[#This Row],[NUTS III 2011]],Table1735[],2,FALSE())</f>
        <v>115</v>
      </c>
      <c r="L79" s="849" t="s">
        <v>972</v>
      </c>
      <c r="M79" s="850" t="str">
        <f aca="false">VLOOKUP(Table1432[[#This Row],[NUTS III 2013]],Table172537[],2,FALSE())</f>
        <v>11C</v>
      </c>
      <c r="N79" s="852" t="n">
        <f aca="false">IFERROR(VLOOKUP(Table1432[[#This Row],[CodINE Mun2013]],VRefAquis!B:H,2,FALSE()),IFERROR(VLOOKUP(Table1432[[#This Row],[CodINE NUTIII 2013]],VRefAquis!B:H,2,FALSE()),VLOOKUP(Table1432[[#This Row],[CodINE NUTII 2013]],VRefAquis!B:H,2,FALSE())))</f>
        <v>848</v>
      </c>
      <c r="O79" s="853" t="n">
        <f aca="false">IF(VLOOKUP(Table1432[[#This Row],[CodINE Mun2013]],VRefArren!B:H,2,FALSE())&lt;&gt;"",VLOOKUP(Table1432[[#This Row],[CodINE Mun2013]],VRefArren!B:H,2,FALSE()),IFERROR(VLOOKUP(Table1432[[#This Row],[CodINE NUTIII 2013]],VRefArren!B:H,2,FALSE()),VLOOKUP(Table1432[[#This Row],[CodINE NUTII 2013]],VRefArren!B:H,2,FALSE())))</f>
        <v>2.39</v>
      </c>
      <c r="P79" s="854" t="n">
        <v>1</v>
      </c>
      <c r="Q79" s="860" t="n">
        <v>20</v>
      </c>
      <c r="R79" s="856" t="s">
        <v>1203</v>
      </c>
    </row>
    <row r="80" customFormat="false" ht="18" hidden="false" customHeight="false" outlineLevel="0" collapsed="false">
      <c r="A80" s="859" t="s">
        <v>1204</v>
      </c>
      <c r="B80" s="848" t="s">
        <v>1205</v>
      </c>
      <c r="C80" s="835" t="s">
        <v>1206</v>
      </c>
      <c r="D80" s="849" t="s">
        <v>796</v>
      </c>
      <c r="E80" s="850" t="str">
        <f aca="false">VLOOKUP(Table1432[[#This Row],[NUTS I]],Table1533[],2,FALSE())</f>
        <v>1</v>
      </c>
      <c r="F80" s="851" t="s">
        <v>797</v>
      </c>
      <c r="G80" s="850" t="str">
        <f aca="false">VLOOKUP(Table1432[[#This Row],[NUTS II 2011]],Table1634[],2,FALSE())</f>
        <v>16</v>
      </c>
      <c r="H80" s="849" t="s">
        <v>797</v>
      </c>
      <c r="I80" s="850" t="str">
        <f aca="false">VLOOKUP(Table1432[[#This Row],[NUTS II 2013]],Table162436[],2,FALSE())</f>
        <v>16</v>
      </c>
      <c r="J80" s="851" t="s">
        <v>867</v>
      </c>
      <c r="K80" s="850" t="str">
        <f aca="false">VLOOKUP(Table1432[[#This Row],[NUTS III 2011]],Table1735[],2,FALSE())</f>
        <v>162</v>
      </c>
      <c r="L80" s="849" t="s">
        <v>958</v>
      </c>
      <c r="M80" s="850" t="str">
        <f aca="false">VLOOKUP(Table1432[[#This Row],[NUTS III 2013]],Table172537[],2,FALSE())</f>
        <v>16E</v>
      </c>
      <c r="N80" s="852" t="n">
        <f aca="false">IFERROR(VLOOKUP(Table1432[[#This Row],[CodINE Mun2013]],VRefAquis!B:H,2,FALSE()),IFERROR(VLOOKUP(Table1432[[#This Row],[CodINE NUTIII 2013]],VRefAquis!B:H,2,FALSE()),VLOOKUP(Table1432[[#This Row],[CodINE NUTII 2013]],VRefAquis!B:H,2,FALSE())))</f>
        <v>1021</v>
      </c>
      <c r="O80" s="853" t="n">
        <f aca="false">IF(VLOOKUP(Table1432[[#This Row],[CodINE Mun2013]],VRefArren!B:H,2,FALSE())&lt;&gt;"",VLOOKUP(Table1432[[#This Row],[CodINE Mun2013]],VRefArren!B:H,2,FALSE()),IFERROR(VLOOKUP(Table1432[[#This Row],[CodINE NUTIII 2013]],VRefArren!B:H,2,FALSE()),VLOOKUP(Table1432[[#This Row],[CodINE NUTII 2013]],VRefArren!B:H,2,FALSE())))</f>
        <v>5.7</v>
      </c>
      <c r="P80" s="854" t="n">
        <v>6</v>
      </c>
      <c r="Q80" s="860" t="n">
        <v>14</v>
      </c>
      <c r="R80" s="856" t="s">
        <v>1207</v>
      </c>
    </row>
    <row r="81" customFormat="false" ht="18" hidden="false" customHeight="false" outlineLevel="0" collapsed="false">
      <c r="A81" s="847" t="s">
        <v>1208</v>
      </c>
      <c r="B81" s="848" t="s">
        <v>1209</v>
      </c>
      <c r="C81" s="835" t="s">
        <v>1210</v>
      </c>
      <c r="D81" s="849" t="s">
        <v>796</v>
      </c>
      <c r="E81" s="850" t="str">
        <f aca="false">VLOOKUP(Table1432[[#This Row],[NUTS I]],Table1533[],2,FALSE())</f>
        <v>1</v>
      </c>
      <c r="F81" s="851" t="s">
        <v>797</v>
      </c>
      <c r="G81" s="850" t="str">
        <f aca="false">VLOOKUP(Table1432[[#This Row],[NUTS II 2011]],Table1634[],2,FALSE())</f>
        <v>16</v>
      </c>
      <c r="H81" s="849" t="s">
        <v>797</v>
      </c>
      <c r="I81" s="850" t="str">
        <f aca="false">VLOOKUP(Table1432[[#This Row],[NUTS II 2013]],Table162436[],2,FALSE())</f>
        <v>16</v>
      </c>
      <c r="J81" s="851" t="s">
        <v>867</v>
      </c>
      <c r="K81" s="850" t="str">
        <f aca="false">VLOOKUP(Table1432[[#This Row],[NUTS III 2011]],Table1735[],2,FALSE())</f>
        <v>162</v>
      </c>
      <c r="L81" s="849" t="s">
        <v>958</v>
      </c>
      <c r="M81" s="850" t="str">
        <f aca="false">VLOOKUP(Table1432[[#This Row],[NUTS III 2013]],Table172537[],2,FALSE())</f>
        <v>16E</v>
      </c>
      <c r="N81" s="852" t="n">
        <f aca="false">IFERROR(VLOOKUP(Table1432[[#This Row],[CodINE Mun2013]],VRefAquis!B:H,2,FALSE()),IFERROR(VLOOKUP(Table1432[[#This Row],[CodINE NUTIII 2013]],VRefAquis!B:H,2,FALSE()),VLOOKUP(Table1432[[#This Row],[CodINE NUTII 2013]],VRefAquis!B:H,2,FALSE())))</f>
        <v>1021</v>
      </c>
      <c r="O81" s="853" t="n">
        <f aca="false">IF(VLOOKUP(Table1432[[#This Row],[CodINE Mun2013]],VRefArren!B:H,2,FALSE())&lt;&gt;"",VLOOKUP(Table1432[[#This Row],[CodINE Mun2013]],VRefArren!B:H,2,FALSE()),IFERROR(VLOOKUP(Table1432[[#This Row],[CodINE NUTIII 2013]],VRefArren!B:H,2,FALSE()),VLOOKUP(Table1432[[#This Row],[CodINE NUTII 2013]],VRefArren!B:H,2,FALSE())))</f>
        <v>3.98</v>
      </c>
      <c r="P81" s="854" t="n">
        <v>0</v>
      </c>
      <c r="Q81" s="855" t="n">
        <v>0</v>
      </c>
      <c r="R81" s="856" t="s">
        <v>1211</v>
      </c>
    </row>
    <row r="82" customFormat="false" ht="18" hidden="false" customHeight="false" outlineLevel="0" collapsed="false">
      <c r="A82" s="847" t="s">
        <v>1212</v>
      </c>
      <c r="B82" s="848" t="s">
        <v>1213</v>
      </c>
      <c r="C82" s="835" t="s">
        <v>1214</v>
      </c>
      <c r="D82" s="849" t="s">
        <v>796</v>
      </c>
      <c r="E82" s="850" t="str">
        <f aca="false">VLOOKUP(Table1432[[#This Row],[NUTS I]],Table1533[],2,FALSE())</f>
        <v>1</v>
      </c>
      <c r="F82" s="851" t="s">
        <v>797</v>
      </c>
      <c r="G82" s="850" t="str">
        <f aca="false">VLOOKUP(Table1432[[#This Row],[NUTS II 2011]],Table1634[],2,FALSE())</f>
        <v>16</v>
      </c>
      <c r="H82" s="849" t="s">
        <v>797</v>
      </c>
      <c r="I82" s="850" t="str">
        <f aca="false">VLOOKUP(Table1432[[#This Row],[NUTS II 2013]],Table162436[],2,FALSE())</f>
        <v>16</v>
      </c>
      <c r="J82" s="851" t="s">
        <v>798</v>
      </c>
      <c r="K82" s="850" t="str">
        <f aca="false">VLOOKUP(Table1432[[#This Row],[NUTS III 2011]],Table1735[],2,FALSE())</f>
        <v>16C</v>
      </c>
      <c r="L82" s="849" t="s">
        <v>798</v>
      </c>
      <c r="M82" s="850" t="str">
        <f aca="false">VLOOKUP(Table1432[[#This Row],[NUTS III 2013]],Table172537[],2,FALSE())</f>
        <v>16I</v>
      </c>
      <c r="N82" s="852" t="n">
        <f aca="false">IFERROR(VLOOKUP(Table1432[[#This Row],[CodINE Mun2013]],VRefAquis!B:H,2,FALSE()),IFERROR(VLOOKUP(Table1432[[#This Row],[CodINE NUTIII 2013]],VRefAquis!B:H,2,FALSE()),VLOOKUP(Table1432[[#This Row],[CodINE NUTII 2013]],VRefAquis!B:H,2,FALSE())))</f>
        <v>740</v>
      </c>
      <c r="O82" s="853" t="n">
        <f aca="false">IF(VLOOKUP(Table1432[[#This Row],[CodINE Mun2013]],VRefArren!B:H,2,FALSE())&lt;&gt;"",VLOOKUP(Table1432[[#This Row],[CodINE Mun2013]],VRefArren!B:H,2,FALSE()),IFERROR(VLOOKUP(Table1432[[#This Row],[CodINE NUTIII 2013]],VRefArren!B:H,2,FALSE()),VLOOKUP(Table1432[[#This Row],[CodINE NUTII 2013]],VRefArren!B:H,2,FALSE())))</f>
        <v>3.6</v>
      </c>
      <c r="P82" s="854" t="n">
        <v>1</v>
      </c>
      <c r="Q82" s="855" t="n">
        <v>6</v>
      </c>
      <c r="R82" s="856" t="s">
        <v>1215</v>
      </c>
    </row>
    <row r="83" customFormat="false" ht="18" hidden="false" customHeight="false" outlineLevel="0" collapsed="false">
      <c r="A83" s="859" t="s">
        <v>1216</v>
      </c>
      <c r="B83" s="848" t="s">
        <v>1217</v>
      </c>
      <c r="C83" s="835" t="s">
        <v>1218</v>
      </c>
      <c r="D83" s="849" t="s">
        <v>796</v>
      </c>
      <c r="E83" s="850" t="str">
        <f aca="false">VLOOKUP(Table1432[[#This Row],[NUTS I]],Table1533[],2,FALSE())</f>
        <v>1</v>
      </c>
      <c r="F83" s="851" t="s">
        <v>801</v>
      </c>
      <c r="G83" s="850" t="str">
        <f aca="false">VLOOKUP(Table1432[[#This Row],[NUTS II 2011]],Table1634[],2,FALSE())</f>
        <v>18</v>
      </c>
      <c r="H83" s="845" t="s">
        <v>801</v>
      </c>
      <c r="I83" s="850" t="str">
        <f aca="false">VLOOKUP(Table1432[[#This Row],[NUTS II 2013]],Table162436[],2,FALSE())</f>
        <v>18</v>
      </c>
      <c r="J83" s="851" t="s">
        <v>919</v>
      </c>
      <c r="K83" s="850" t="str">
        <f aca="false">VLOOKUP(Table1432[[#This Row],[NUTS III 2011]],Table1735[],2,FALSE())</f>
        <v>185</v>
      </c>
      <c r="L83" s="849" t="s">
        <v>919</v>
      </c>
      <c r="M83" s="850" t="str">
        <f aca="false">VLOOKUP(Table1432[[#This Row],[NUTS III 2013]],Table172537[],2,FALSE())</f>
        <v>185</v>
      </c>
      <c r="N83" s="852" t="n">
        <f aca="false">IFERROR(VLOOKUP(Table1432[[#This Row],[CodINE Mun2013]],VRefAquis!B:H,2,FALSE()),IFERROR(VLOOKUP(Table1432[[#This Row],[CodINE NUTIII 2013]],VRefAquis!B:H,2,FALSE()),VLOOKUP(Table1432[[#This Row],[CodINE NUTII 2013]],VRefAquis!B:H,2,FALSE())))</f>
        <v>852</v>
      </c>
      <c r="O83" s="853" t="n">
        <f aca="false">IF(VLOOKUP(Table1432[[#This Row],[CodINE Mun2013]],VRefArren!B:H,2,FALSE())&lt;&gt;"",VLOOKUP(Table1432[[#This Row],[CodINE Mun2013]],VRefArren!B:H,2,FALSE()),IFERROR(VLOOKUP(Table1432[[#This Row],[CodINE NUTIII 2013]],VRefArren!B:H,2,FALSE()),VLOOKUP(Table1432[[#This Row],[CodINE NUTII 2013]],VRefArren!B:H,2,FALSE())))</f>
        <v>3.77</v>
      </c>
      <c r="P83" s="854" t="n">
        <v>8</v>
      </c>
      <c r="Q83" s="860" t="n">
        <v>105</v>
      </c>
      <c r="R83" s="856" t="s">
        <v>1219</v>
      </c>
    </row>
    <row r="84" customFormat="false" ht="18" hidden="false" customHeight="false" outlineLevel="0" collapsed="false">
      <c r="A84" s="847" t="s">
        <v>1220</v>
      </c>
      <c r="B84" s="848" t="s">
        <v>1221</v>
      </c>
      <c r="C84" s="835" t="s">
        <v>1222</v>
      </c>
      <c r="D84" s="845" t="s">
        <v>813</v>
      </c>
      <c r="E84" s="862" t="str">
        <f aca="false">VLOOKUP(Table1432[[#This Row],[NUTS I]],Table1533[],2,FALSE())</f>
        <v>2</v>
      </c>
      <c r="F84" s="851" t="s">
        <v>813</v>
      </c>
      <c r="G84" s="850" t="str">
        <f aca="false">VLOOKUP(Table1432[[#This Row],[NUTS II 2011]],Table1634[],2,FALSE())</f>
        <v>20</v>
      </c>
      <c r="H84" s="849" t="s">
        <v>813</v>
      </c>
      <c r="I84" s="850" t="str">
        <f aca="false">VLOOKUP(Table1432[[#This Row],[NUTS II 2013]],Table162436[],2,FALSE())</f>
        <v>20</v>
      </c>
      <c r="J84" s="851" t="s">
        <v>813</v>
      </c>
      <c r="K84" s="850" t="str">
        <f aca="false">VLOOKUP(Table1432[[#This Row],[NUTS III 2011]],Table1735[],2,FALSE())</f>
        <v>200</v>
      </c>
      <c r="L84" s="851" t="s">
        <v>813</v>
      </c>
      <c r="M84" s="850" t="str">
        <f aca="false">VLOOKUP(Table1432[[#This Row],[NUTS III 2013]],Table172537[],2,FALSE())</f>
        <v>200</v>
      </c>
      <c r="N84" s="852" t="n">
        <f aca="false">IFERROR(VLOOKUP(Table1432[[#This Row],[CodINE Mun2013]],VRefAquis!B:H,2,FALSE()),IFERROR(VLOOKUP(Table1432[[#This Row],[CodINE NUTIII 2013]],VRefAquis!B:H,2,FALSE()),VLOOKUP(Table1432[[#This Row],[CodINE NUTII 2013]],VRefAquis!B:H,2,FALSE())))</f>
        <v>937</v>
      </c>
      <c r="O84" s="853" t="n">
        <f aca="false">IF(VLOOKUP(Table1432[[#This Row],[CodINE Mun2013]],VRefArren!B:H,2,FALSE())&lt;&gt;"",VLOOKUP(Table1432[[#This Row],[CodINE Mun2013]],VRefArren!B:H,2,FALSE()),IFERROR(VLOOKUP(Table1432[[#This Row],[CodINE NUTIII 2013]],VRefArren!B:H,2,FALSE()),VLOOKUP(Table1432[[#This Row],[CodINE NUTII 2013]],VRefArren!B:H,2,FALSE())))</f>
        <v>4.01</v>
      </c>
      <c r="P84" s="854" t="n">
        <v>0</v>
      </c>
      <c r="Q84" s="855" t="n">
        <v>0</v>
      </c>
      <c r="R84" s="856" t="s">
        <v>1223</v>
      </c>
    </row>
    <row r="85" customFormat="false" ht="18" hidden="false" customHeight="false" outlineLevel="0" collapsed="false">
      <c r="A85" s="859" t="s">
        <v>60</v>
      </c>
      <c r="B85" s="848" t="s">
        <v>1224</v>
      </c>
      <c r="C85" s="835" t="s">
        <v>1225</v>
      </c>
      <c r="D85" s="849" t="s">
        <v>796</v>
      </c>
      <c r="E85" s="850" t="str">
        <f aca="false">VLOOKUP(Table1432[[#This Row],[NUTS I]],Table1533[],2,FALSE())</f>
        <v>1</v>
      </c>
      <c r="F85" s="851" t="s">
        <v>797</v>
      </c>
      <c r="G85" s="850" t="str">
        <f aca="false">VLOOKUP(Table1432[[#This Row],[NUTS II 2011]],Table1634[],2,FALSE())</f>
        <v>16</v>
      </c>
      <c r="H85" s="849" t="s">
        <v>797</v>
      </c>
      <c r="I85" s="850" t="str">
        <f aca="false">VLOOKUP(Table1432[[#This Row],[NUTS II 2013]],Table162436[],2,FALSE())</f>
        <v>16</v>
      </c>
      <c r="J85" s="851" t="s">
        <v>905</v>
      </c>
      <c r="K85" s="850" t="str">
        <f aca="false">VLOOKUP(Table1432[[#This Row],[NUTS III 2011]],Table1735[],2,FALSE())</f>
        <v>16A</v>
      </c>
      <c r="L85" s="845" t="s">
        <v>898</v>
      </c>
      <c r="M85" s="850" t="str">
        <f aca="false">VLOOKUP(Table1432[[#This Row],[NUTS III 2013]],Table172537[],2,FALSE())</f>
        <v>16J</v>
      </c>
      <c r="N85" s="852" t="n">
        <f aca="false">IFERROR(VLOOKUP(Table1432[[#This Row],[CodINE Mun2013]],VRefAquis!B:H,2,FALSE()),IFERROR(VLOOKUP(Table1432[[#This Row],[CodINE NUTIII 2013]],VRefAquis!B:H,2,FALSE()),VLOOKUP(Table1432[[#This Row],[CodINE NUTII 2013]],VRefAquis!B:H,2,FALSE())))</f>
        <v>745</v>
      </c>
      <c r="O85" s="853" t="n">
        <f aca="false">IF(VLOOKUP(Table1432[[#This Row],[CodINE Mun2013]],VRefArren!B:H,2,FALSE())&lt;&gt;"",VLOOKUP(Table1432[[#This Row],[CodINE Mun2013]],VRefArren!B:H,2,FALSE()),IFERROR(VLOOKUP(Table1432[[#This Row],[CodINE NUTIII 2013]],VRefArren!B:H,2,FALSE()),VLOOKUP(Table1432[[#This Row],[CodINE NUTII 2013]],VRefArren!B:H,2,FALSE())))</f>
        <v>3.44</v>
      </c>
      <c r="P85" s="854" t="n">
        <v>0</v>
      </c>
      <c r="Q85" s="860" t="n">
        <v>0</v>
      </c>
      <c r="R85" s="856" t="s">
        <v>1226</v>
      </c>
    </row>
    <row r="86" customFormat="false" ht="18" hidden="false" customHeight="false" outlineLevel="0" collapsed="false">
      <c r="A86" s="847" t="s">
        <v>1227</v>
      </c>
      <c r="B86" s="848" t="s">
        <v>1228</v>
      </c>
      <c r="C86" s="835" t="s">
        <v>1229</v>
      </c>
      <c r="D86" s="849" t="s">
        <v>796</v>
      </c>
      <c r="E86" s="850" t="str">
        <f aca="false">VLOOKUP(Table1432[[#This Row],[NUTS I]],Table1533[],2,FALSE())</f>
        <v>1</v>
      </c>
      <c r="F86" s="851" t="s">
        <v>801</v>
      </c>
      <c r="G86" s="850" t="str">
        <f aca="false">VLOOKUP(Table1432[[#This Row],[NUTS II 2011]],Table1634[],2,FALSE())</f>
        <v>18</v>
      </c>
      <c r="H86" s="845" t="s">
        <v>801</v>
      </c>
      <c r="I86" s="850" t="str">
        <f aca="false">VLOOKUP(Table1432[[#This Row],[NUTS II 2013]],Table162436[],2,FALSE())</f>
        <v>18</v>
      </c>
      <c r="J86" s="851" t="s">
        <v>835</v>
      </c>
      <c r="K86" s="850" t="str">
        <f aca="false">VLOOKUP(Table1432[[#This Row],[NUTS III 2011]],Table1735[],2,FALSE())</f>
        <v>182</v>
      </c>
      <c r="L86" s="849" t="s">
        <v>835</v>
      </c>
      <c r="M86" s="850" t="str">
        <f aca="false">VLOOKUP(Table1432[[#This Row],[NUTS III 2013]],Table172537[],2,FALSE())</f>
        <v>186</v>
      </c>
      <c r="N86" s="852" t="n">
        <f aca="false">IFERROR(VLOOKUP(Table1432[[#This Row],[CodINE Mun2013]],VRefAquis!B:H,2,FALSE()),IFERROR(VLOOKUP(Table1432[[#This Row],[CodINE NUTIII 2013]],VRefAquis!B:H,2,FALSE()),VLOOKUP(Table1432[[#This Row],[CodINE NUTII 2013]],VRefAquis!B:H,2,FALSE())))</f>
        <v>631</v>
      </c>
      <c r="O86" s="853" t="n">
        <f aca="false">IF(VLOOKUP(Table1432[[#This Row],[CodINE Mun2013]],VRefArren!B:H,2,FALSE())&lt;&gt;"",VLOOKUP(Table1432[[#This Row],[CodINE Mun2013]],VRefArren!B:H,2,FALSE()),IFERROR(VLOOKUP(Table1432[[#This Row],[CodINE NUTIII 2013]],VRefArren!B:H,2,FALSE()),VLOOKUP(Table1432[[#This Row],[CodINE NUTII 2013]],VRefArren!B:H,2,FALSE())))</f>
        <v>3.05</v>
      </c>
      <c r="P86" s="854" t="n">
        <v>3</v>
      </c>
      <c r="Q86" s="855" t="n">
        <v>18</v>
      </c>
      <c r="R86" s="856" t="s">
        <v>1230</v>
      </c>
    </row>
    <row r="87" customFormat="false" ht="18" hidden="false" customHeight="false" outlineLevel="0" collapsed="false">
      <c r="A87" s="859" t="s">
        <v>1231</v>
      </c>
      <c r="B87" s="848" t="s">
        <v>1232</v>
      </c>
      <c r="C87" s="835" t="s">
        <v>1233</v>
      </c>
      <c r="D87" s="849" t="s">
        <v>796</v>
      </c>
      <c r="E87" s="850" t="str">
        <f aca="false">VLOOKUP(Table1432[[#This Row],[NUTS I]],Table1533[],2,FALSE())</f>
        <v>1</v>
      </c>
      <c r="F87" s="851" t="s">
        <v>801</v>
      </c>
      <c r="G87" s="850" t="str">
        <f aca="false">VLOOKUP(Table1432[[#This Row],[NUTS II 2011]],Table1634[],2,FALSE())</f>
        <v>18</v>
      </c>
      <c r="H87" s="845" t="s">
        <v>801</v>
      </c>
      <c r="I87" s="850" t="str">
        <f aca="false">VLOOKUP(Table1432[[#This Row],[NUTS II 2013]],Table162436[],2,FALSE())</f>
        <v>18</v>
      </c>
      <c r="J87" s="851" t="s">
        <v>860</v>
      </c>
      <c r="K87" s="850" t="str">
        <f aca="false">VLOOKUP(Table1432[[#This Row],[NUTS III 2011]],Table1735[],2,FALSE())</f>
        <v>184</v>
      </c>
      <c r="L87" s="849" t="s">
        <v>860</v>
      </c>
      <c r="M87" s="850" t="str">
        <f aca="false">VLOOKUP(Table1432[[#This Row],[NUTS III 2013]],Table172537[],2,FALSE())</f>
        <v>184</v>
      </c>
      <c r="N87" s="852" t="n">
        <f aca="false">IFERROR(VLOOKUP(Table1432[[#This Row],[CodINE Mun2013]],VRefAquis!B:H,2,FALSE()),IFERROR(VLOOKUP(Table1432[[#This Row],[CodINE NUTIII 2013]],VRefAquis!B:H,2,FALSE()),VLOOKUP(Table1432[[#This Row],[CodINE NUTII 2013]],VRefAquis!B:H,2,FALSE())))</f>
        <v>557</v>
      </c>
      <c r="O87" s="853" t="n">
        <f aca="false">IF(VLOOKUP(Table1432[[#This Row],[CodINE Mun2013]],VRefArren!B:H,2,FALSE())&lt;&gt;"",VLOOKUP(Table1432[[#This Row],[CodINE Mun2013]],VRefArren!B:H,2,FALSE()),IFERROR(VLOOKUP(Table1432[[#This Row],[CodINE NUTIII 2013]],VRefArren!B:H,2,FALSE()),VLOOKUP(Table1432[[#This Row],[CodINE NUTII 2013]],VRefArren!B:H,2,FALSE())))</f>
        <v>3.94</v>
      </c>
      <c r="P87" s="854" t="n">
        <v>1</v>
      </c>
      <c r="Q87" s="860" t="n">
        <v>4</v>
      </c>
      <c r="R87" s="856" t="s">
        <v>1234</v>
      </c>
    </row>
    <row r="88" customFormat="false" ht="18" hidden="false" customHeight="false" outlineLevel="0" collapsed="false">
      <c r="A88" s="859" t="s">
        <v>1235</v>
      </c>
      <c r="B88" s="848" t="s">
        <v>1236</v>
      </c>
      <c r="C88" s="835" t="s">
        <v>1237</v>
      </c>
      <c r="D88" s="849" t="s">
        <v>796</v>
      </c>
      <c r="E88" s="850" t="str">
        <f aca="false">VLOOKUP(Table1432[[#This Row],[NUTS I]],Table1533[],2,FALSE())</f>
        <v>1</v>
      </c>
      <c r="F88" s="851" t="s">
        <v>801</v>
      </c>
      <c r="G88" s="850" t="str">
        <f aca="false">VLOOKUP(Table1432[[#This Row],[NUTS II 2011]],Table1634[],2,FALSE())</f>
        <v>18</v>
      </c>
      <c r="H88" s="845" t="s">
        <v>801</v>
      </c>
      <c r="I88" s="850" t="str">
        <f aca="false">VLOOKUP(Table1432[[#This Row],[NUTS II 2013]],Table162436[],2,FALSE())</f>
        <v>18</v>
      </c>
      <c r="J88" s="851" t="s">
        <v>835</v>
      </c>
      <c r="K88" s="850" t="str">
        <f aca="false">VLOOKUP(Table1432[[#This Row],[NUTS III 2011]],Table1735[],2,FALSE())</f>
        <v>182</v>
      </c>
      <c r="L88" s="849" t="s">
        <v>835</v>
      </c>
      <c r="M88" s="850" t="str">
        <f aca="false">VLOOKUP(Table1432[[#This Row],[NUTS III 2013]],Table172537[],2,FALSE())</f>
        <v>186</v>
      </c>
      <c r="N88" s="852" t="n">
        <f aca="false">IFERROR(VLOOKUP(Table1432[[#This Row],[CodINE Mun2013]],VRefAquis!B:H,2,FALSE()),IFERROR(VLOOKUP(Table1432[[#This Row],[CodINE NUTIII 2013]],VRefAquis!B:H,2,FALSE()),VLOOKUP(Table1432[[#This Row],[CodINE NUTII 2013]],VRefAquis!B:H,2,FALSE())))</f>
        <v>631</v>
      </c>
      <c r="O88" s="853" t="n">
        <f aca="false">IF(VLOOKUP(Table1432[[#This Row],[CodINE Mun2013]],VRefArren!B:H,2,FALSE())&lt;&gt;"",VLOOKUP(Table1432[[#This Row],[CodINE Mun2013]],VRefArren!B:H,2,FALSE()),IFERROR(VLOOKUP(Table1432[[#This Row],[CodINE NUTIII 2013]],VRefArren!B:H,2,FALSE()),VLOOKUP(Table1432[[#This Row],[CodINE NUTII 2013]],VRefArren!B:H,2,FALSE())))</f>
        <v>3.3</v>
      </c>
      <c r="P88" s="854" t="n">
        <v>6</v>
      </c>
      <c r="Q88" s="860" t="n">
        <v>34</v>
      </c>
      <c r="R88" s="856" t="s">
        <v>1238</v>
      </c>
    </row>
    <row r="89" customFormat="false" ht="18" hidden="false" customHeight="false" outlineLevel="0" collapsed="false">
      <c r="A89" s="859" t="s">
        <v>1239</v>
      </c>
      <c r="B89" s="848" t="s">
        <v>1240</v>
      </c>
      <c r="C89" s="835" t="s">
        <v>1241</v>
      </c>
      <c r="D89" s="849" t="s">
        <v>796</v>
      </c>
      <c r="E89" s="850" t="str">
        <f aca="false">VLOOKUP(Table1432[[#This Row],[NUTS I]],Table1533[],2,FALSE())</f>
        <v>1</v>
      </c>
      <c r="F89" s="851" t="s">
        <v>797</v>
      </c>
      <c r="G89" s="850" t="str">
        <f aca="false">VLOOKUP(Table1432[[#This Row],[NUTS II 2011]],Table1634[],2,FALSE())</f>
        <v>16</v>
      </c>
      <c r="H89" s="849" t="s">
        <v>797</v>
      </c>
      <c r="I89" s="850" t="str">
        <f aca="false">VLOOKUP(Table1432[[#This Row],[NUTS II 2013]],Table162436[],2,FALSE())</f>
        <v>16</v>
      </c>
      <c r="J89" s="851" t="s">
        <v>798</v>
      </c>
      <c r="K89" s="850" t="str">
        <f aca="false">VLOOKUP(Table1432[[#This Row],[NUTS III 2011]],Table1735[],2,FALSE())</f>
        <v>16C</v>
      </c>
      <c r="L89" s="849" t="s">
        <v>798</v>
      </c>
      <c r="M89" s="850" t="str">
        <f aca="false">VLOOKUP(Table1432[[#This Row],[NUTS III 2013]],Table172537[],2,FALSE())</f>
        <v>16I</v>
      </c>
      <c r="N89" s="852" t="n">
        <f aca="false">IFERROR(VLOOKUP(Table1432[[#This Row],[CodINE Mun2013]],VRefAquis!B:H,2,FALSE()),IFERROR(VLOOKUP(Table1432[[#This Row],[CodINE NUTIII 2013]],VRefAquis!B:H,2,FALSE()),VLOOKUP(Table1432[[#This Row],[CodINE NUTII 2013]],VRefAquis!B:H,2,FALSE())))</f>
        <v>740</v>
      </c>
      <c r="O89" s="853" t="n">
        <f aca="false">IF(VLOOKUP(Table1432[[#This Row],[CodINE Mun2013]],VRefArren!B:H,2,FALSE())&lt;&gt;"",VLOOKUP(Table1432[[#This Row],[CodINE Mun2013]],VRefArren!B:H,2,FALSE()),IFERROR(VLOOKUP(Table1432[[#This Row],[CodINE NUTIII 2013]],VRefArren!B:H,2,FALSE()),VLOOKUP(Table1432[[#This Row],[CodINE NUTII 2013]],VRefArren!B:H,2,FALSE())))</f>
        <v>3.89</v>
      </c>
      <c r="P89" s="854" t="n">
        <v>0</v>
      </c>
      <c r="Q89" s="860" t="n">
        <v>0</v>
      </c>
      <c r="R89" s="856" t="s">
        <v>1242</v>
      </c>
    </row>
    <row r="90" customFormat="false" ht="18" hidden="false" customHeight="false" outlineLevel="0" collapsed="false">
      <c r="A90" s="859" t="s">
        <v>1243</v>
      </c>
      <c r="B90" s="848" t="s">
        <v>1244</v>
      </c>
      <c r="C90" s="835" t="s">
        <v>1245</v>
      </c>
      <c r="D90" s="849" t="s">
        <v>796</v>
      </c>
      <c r="E90" s="850" t="str">
        <f aca="false">VLOOKUP(Table1432[[#This Row],[NUTS I]],Table1533[],2,FALSE())</f>
        <v>1</v>
      </c>
      <c r="F90" s="851" t="s">
        <v>805</v>
      </c>
      <c r="G90" s="850" t="str">
        <f aca="false">VLOOKUP(Table1432[[#This Row],[NUTS II 2011]],Table1634[],2,FALSE())</f>
        <v>11</v>
      </c>
      <c r="H90" s="845" t="s">
        <v>805</v>
      </c>
      <c r="I90" s="850" t="str">
        <f aca="false">VLOOKUP(Table1432[[#This Row],[NUTS II 2013]],Table162436[],2,FALSE())</f>
        <v>11</v>
      </c>
      <c r="J90" s="851" t="s">
        <v>939</v>
      </c>
      <c r="K90" s="850" t="str">
        <f aca="false">VLOOKUP(Table1432[[#This Row],[NUTS III 2011]],Table1735[],2,FALSE())</f>
        <v>114</v>
      </c>
      <c r="L90" s="845" t="s">
        <v>869</v>
      </c>
      <c r="M90" s="850" t="str">
        <f aca="false">VLOOKUP(Table1432[[#This Row],[NUTS III 2013]],Table172537[],2,FALSE())</f>
        <v>11A</v>
      </c>
      <c r="N90" s="852" t="n">
        <f aca="false">IFERROR(VLOOKUP(Table1432[[#This Row],[CodINE Mun2013]],VRefAquis!B:H,2,FALSE()),IFERROR(VLOOKUP(Table1432[[#This Row],[CodINE NUTIII 2013]],VRefAquis!B:H,2,FALSE()),VLOOKUP(Table1432[[#This Row],[CodINE NUTII 2013]],VRefAquis!B:H,2,FALSE())))</f>
        <v>1923</v>
      </c>
      <c r="O90" s="853" t="n">
        <f aca="false">IF(VLOOKUP(Table1432[[#This Row],[CodINE Mun2013]],VRefArren!B:H,2,FALSE())&lt;&gt;"",VLOOKUP(Table1432[[#This Row],[CodINE Mun2013]],VRefArren!B:H,2,FALSE()),IFERROR(VLOOKUP(Table1432[[#This Row],[CodINE NUTIII 2013]],VRefArren!B:H,2,FALSE()),VLOOKUP(Table1432[[#This Row],[CodINE NUTII 2013]],VRefArren!B:H,2,FALSE())))</f>
        <v>5.81</v>
      </c>
      <c r="P90" s="854" t="n">
        <v>41</v>
      </c>
      <c r="Q90" s="860" t="n">
        <v>84</v>
      </c>
      <c r="R90" s="856" t="s">
        <v>1246</v>
      </c>
    </row>
    <row r="91" customFormat="false" ht="18" hidden="false" customHeight="false" outlineLevel="0" collapsed="false">
      <c r="A91" s="859" t="s">
        <v>1247</v>
      </c>
      <c r="B91" s="848" t="s">
        <v>1248</v>
      </c>
      <c r="C91" s="835" t="s">
        <v>1249</v>
      </c>
      <c r="D91" s="849" t="s">
        <v>796</v>
      </c>
      <c r="E91" s="850" t="str">
        <f aca="false">VLOOKUP(Table1432[[#This Row],[NUTS I]],Table1533[],2,FALSE())</f>
        <v>1</v>
      </c>
      <c r="F91" s="851" t="s">
        <v>805</v>
      </c>
      <c r="G91" s="850" t="str">
        <f aca="false">VLOOKUP(Table1432[[#This Row],[NUTS II 2011]],Table1634[],2,FALSE())</f>
        <v>11</v>
      </c>
      <c r="H91" s="845" t="s">
        <v>805</v>
      </c>
      <c r="I91" s="850" t="str">
        <f aca="false">VLOOKUP(Table1432[[#This Row],[NUTS II 2013]],Table162436[],2,FALSE())</f>
        <v>11</v>
      </c>
      <c r="J91" s="851" t="s">
        <v>896</v>
      </c>
      <c r="K91" s="850" t="str">
        <f aca="false">VLOOKUP(Table1432[[#This Row],[NUTS III 2011]],Table1735[],2,FALSE())</f>
        <v>112</v>
      </c>
      <c r="L91" s="845" t="s">
        <v>896</v>
      </c>
      <c r="M91" s="850" t="str">
        <f aca="false">VLOOKUP(Table1432[[#This Row],[NUTS III 2013]],Table172537[],2,FALSE())</f>
        <v>112</v>
      </c>
      <c r="N91" s="852" t="n">
        <f aca="false">IFERROR(VLOOKUP(Table1432[[#This Row],[CodINE Mun2013]],VRefAquis!B:H,2,FALSE()),IFERROR(VLOOKUP(Table1432[[#This Row],[CodINE NUTIII 2013]],VRefAquis!B:H,2,FALSE()),VLOOKUP(Table1432[[#This Row],[CodINE NUTII 2013]],VRefAquis!B:H,2,FALSE())))</f>
        <v>1107</v>
      </c>
      <c r="O91" s="853" t="n">
        <f aca="false">IF(VLOOKUP(Table1432[[#This Row],[CodINE Mun2013]],VRefArren!B:H,2,FALSE())&lt;&gt;"",VLOOKUP(Table1432[[#This Row],[CodINE Mun2013]],VRefArren!B:H,2,FALSE()),IFERROR(VLOOKUP(Table1432[[#This Row],[CodINE NUTIII 2013]],VRefArren!B:H,2,FALSE()),VLOOKUP(Table1432[[#This Row],[CodINE NUTII 2013]],VRefArren!B:H,2,FALSE())))</f>
        <v>4.59</v>
      </c>
      <c r="P91" s="854" t="n">
        <v>5</v>
      </c>
      <c r="Q91" s="860" t="n">
        <v>8</v>
      </c>
      <c r="R91" s="856" t="s">
        <v>1250</v>
      </c>
    </row>
    <row r="92" customFormat="false" ht="18" hidden="false" customHeight="false" outlineLevel="0" collapsed="false">
      <c r="A92" s="859" t="s">
        <v>1251</v>
      </c>
      <c r="B92" s="848" t="s">
        <v>1252</v>
      </c>
      <c r="C92" s="835" t="s">
        <v>1253</v>
      </c>
      <c r="D92" s="849" t="s">
        <v>796</v>
      </c>
      <c r="E92" s="850" t="str">
        <f aca="false">VLOOKUP(Table1432[[#This Row],[NUTS I]],Table1533[],2,FALSE())</f>
        <v>1</v>
      </c>
      <c r="F92" s="851" t="s">
        <v>797</v>
      </c>
      <c r="G92" s="850" t="str">
        <f aca="false">VLOOKUP(Table1432[[#This Row],[NUTS II 2011]],Table1634[],2,FALSE())</f>
        <v>16</v>
      </c>
      <c r="H92" s="849" t="s">
        <v>797</v>
      </c>
      <c r="I92" s="850" t="str">
        <f aca="false">VLOOKUP(Table1432[[#This Row],[NUTS II 2013]],Table162436[],2,FALSE())</f>
        <v>16</v>
      </c>
      <c r="J92" s="851" t="s">
        <v>810</v>
      </c>
      <c r="K92" s="850" t="str">
        <f aca="false">VLOOKUP(Table1432[[#This Row],[NUTS III 2011]],Table1735[],2,FALSE())</f>
        <v>161</v>
      </c>
      <c r="L92" s="849" t="s">
        <v>811</v>
      </c>
      <c r="M92" s="850" t="str">
        <f aca="false">VLOOKUP(Table1432[[#This Row],[NUTS III 2013]],Table172537[],2,FALSE())</f>
        <v>16D</v>
      </c>
      <c r="N92" s="852" t="n">
        <f aca="false">IFERROR(VLOOKUP(Table1432[[#This Row],[CodINE Mun2013]],VRefAquis!B:H,2,FALSE()),IFERROR(VLOOKUP(Table1432[[#This Row],[CodINE NUTIII 2013]],VRefAquis!B:H,2,FALSE()),VLOOKUP(Table1432[[#This Row],[CodINE NUTII 2013]],VRefAquis!B:H,2,FALSE())))</f>
        <v>1068</v>
      </c>
      <c r="O92" s="853" t="n">
        <f aca="false">IF(VLOOKUP(Table1432[[#This Row],[CodINE Mun2013]],VRefArren!B:H,2,FALSE())&lt;&gt;"",VLOOKUP(Table1432[[#This Row],[CodINE Mun2013]],VRefArren!B:H,2,FALSE()),IFERROR(VLOOKUP(Table1432[[#This Row],[CodINE NUTIII 2013]],VRefArren!B:H,2,FALSE()),VLOOKUP(Table1432[[#This Row],[CodINE NUTII 2013]],VRefArren!B:H,2,FALSE())))</f>
        <v>3.67</v>
      </c>
      <c r="P92" s="854" t="n">
        <v>2</v>
      </c>
      <c r="Q92" s="860" t="n">
        <v>127</v>
      </c>
      <c r="R92" s="856" t="s">
        <v>1254</v>
      </c>
    </row>
    <row r="93" customFormat="false" ht="18" hidden="false" customHeight="false" outlineLevel="0" collapsed="false">
      <c r="A93" s="847" t="s">
        <v>1255</v>
      </c>
      <c r="B93" s="848" t="s">
        <v>1256</v>
      </c>
      <c r="C93" s="835" t="s">
        <v>1257</v>
      </c>
      <c r="D93" s="849" t="s">
        <v>796</v>
      </c>
      <c r="E93" s="850" t="str">
        <f aca="false">VLOOKUP(Table1432[[#This Row],[NUTS I]],Table1533[],2,FALSE())</f>
        <v>1</v>
      </c>
      <c r="F93" s="851" t="s">
        <v>801</v>
      </c>
      <c r="G93" s="850" t="str">
        <f aca="false">VLOOKUP(Table1432[[#This Row],[NUTS II 2011]],Table1634[],2,FALSE())</f>
        <v>18</v>
      </c>
      <c r="H93" s="845" t="s">
        <v>801</v>
      </c>
      <c r="I93" s="850" t="str">
        <f aca="false">VLOOKUP(Table1432[[#This Row],[NUTS II 2013]],Table162436[],2,FALSE())</f>
        <v>18</v>
      </c>
      <c r="J93" s="851" t="s">
        <v>803</v>
      </c>
      <c r="K93" s="850" t="str">
        <f aca="false">VLOOKUP(Table1432[[#This Row],[NUTS III 2011]],Table1735[],2,FALSE())</f>
        <v>183</v>
      </c>
      <c r="L93" s="849" t="s">
        <v>803</v>
      </c>
      <c r="M93" s="850" t="str">
        <f aca="false">VLOOKUP(Table1432[[#This Row],[NUTS III 2013]],Table172537[],2,FALSE())</f>
        <v>187</v>
      </c>
      <c r="N93" s="852" t="n">
        <f aca="false">IFERROR(VLOOKUP(Table1432[[#This Row],[CodINE Mun2013]],VRefAquis!B:H,2,FALSE()),IFERROR(VLOOKUP(Table1432[[#This Row],[CodINE NUTIII 2013]],VRefAquis!B:H,2,FALSE()),VLOOKUP(Table1432[[#This Row],[CodINE NUTII 2013]],VRefAquis!B:H,2,FALSE())))</f>
        <v>835</v>
      </c>
      <c r="O93" s="853" t="n">
        <f aca="false">IF(VLOOKUP(Table1432[[#This Row],[CodINE Mun2013]],VRefArren!B:H,2,FALSE())&lt;&gt;"",VLOOKUP(Table1432[[#This Row],[CodINE Mun2013]],VRefArren!B:H,2,FALSE()),IFERROR(VLOOKUP(Table1432[[#This Row],[CodINE NUTIII 2013]],VRefArren!B:H,2,FALSE()),VLOOKUP(Table1432[[#This Row],[CodINE NUTII 2013]],VRefArren!B:H,2,FALSE())))</f>
        <v>3.28</v>
      </c>
      <c r="P93" s="854" t="n">
        <v>0</v>
      </c>
      <c r="Q93" s="854" t="n">
        <v>0</v>
      </c>
      <c r="R93" s="856" t="s">
        <v>1258</v>
      </c>
    </row>
    <row r="94" customFormat="false" ht="18" hidden="false" customHeight="false" outlineLevel="0" collapsed="false">
      <c r="A94" s="859" t="s">
        <v>1259</v>
      </c>
      <c r="B94" s="848" t="s">
        <v>1260</v>
      </c>
      <c r="C94" s="835" t="s">
        <v>1261</v>
      </c>
      <c r="D94" s="849" t="s">
        <v>796</v>
      </c>
      <c r="E94" s="850" t="str">
        <f aca="false">VLOOKUP(Table1432[[#This Row],[NUTS I]],Table1533[],2,FALSE())</f>
        <v>1</v>
      </c>
      <c r="F94" s="851" t="s">
        <v>801</v>
      </c>
      <c r="G94" s="850" t="str">
        <f aca="false">VLOOKUP(Table1432[[#This Row],[NUTS II 2011]],Table1634[],2,FALSE())</f>
        <v>18</v>
      </c>
      <c r="H94" s="845" t="s">
        <v>801</v>
      </c>
      <c r="I94" s="850" t="str">
        <f aca="false">VLOOKUP(Table1432[[#This Row],[NUTS II 2013]],Table162436[],2,FALSE())</f>
        <v>18</v>
      </c>
      <c r="J94" s="851" t="s">
        <v>803</v>
      </c>
      <c r="K94" s="850" t="str">
        <f aca="false">VLOOKUP(Table1432[[#This Row],[NUTS III 2011]],Table1735[],2,FALSE())</f>
        <v>183</v>
      </c>
      <c r="L94" s="849" t="s">
        <v>803</v>
      </c>
      <c r="M94" s="850" t="str">
        <f aca="false">VLOOKUP(Table1432[[#This Row],[NUTS III 2013]],Table172537[],2,FALSE())</f>
        <v>187</v>
      </c>
      <c r="N94" s="852" t="n">
        <f aca="false">IFERROR(VLOOKUP(Table1432[[#This Row],[CodINE Mun2013]],VRefAquis!B:H,2,FALSE()),IFERROR(VLOOKUP(Table1432[[#This Row],[CodINE NUTIII 2013]],VRefAquis!B:H,2,FALSE()),VLOOKUP(Table1432[[#This Row],[CodINE NUTII 2013]],VRefAquis!B:H,2,FALSE())))</f>
        <v>835</v>
      </c>
      <c r="O94" s="853" t="n">
        <f aca="false">IF(VLOOKUP(Table1432[[#This Row],[CodINE Mun2013]],VRefArren!B:H,2,FALSE())&lt;&gt;"",VLOOKUP(Table1432[[#This Row],[CodINE Mun2013]],VRefArren!B:H,2,FALSE()),IFERROR(VLOOKUP(Table1432[[#This Row],[CodINE NUTIII 2013]],VRefArren!B:H,2,FALSE()),VLOOKUP(Table1432[[#This Row],[CodINE NUTII 2013]],VRefArren!B:H,2,FALSE())))</f>
        <v>5.22</v>
      </c>
      <c r="P94" s="854" t="n">
        <v>17</v>
      </c>
      <c r="Q94" s="860" t="n">
        <v>153</v>
      </c>
      <c r="R94" s="856" t="s">
        <v>1262</v>
      </c>
    </row>
    <row r="95" customFormat="false" ht="18" hidden="false" customHeight="false" outlineLevel="0" collapsed="false">
      <c r="A95" s="847" t="s">
        <v>1263</v>
      </c>
      <c r="B95" s="848" t="s">
        <v>1264</v>
      </c>
      <c r="C95" s="835" t="s">
        <v>1265</v>
      </c>
      <c r="D95" s="849" t="s">
        <v>796</v>
      </c>
      <c r="E95" s="850" t="str">
        <f aca="false">VLOOKUP(Table1432[[#This Row],[NUTS I]],Table1533[],2,FALSE())</f>
        <v>1</v>
      </c>
      <c r="F95" s="851" t="s">
        <v>805</v>
      </c>
      <c r="G95" s="850" t="str">
        <f aca="false">VLOOKUP(Table1432[[#This Row],[NUTS II 2011]],Table1634[],2,FALSE())</f>
        <v>11</v>
      </c>
      <c r="H95" s="845" t="s">
        <v>805</v>
      </c>
      <c r="I95" s="850" t="str">
        <f aca="false">VLOOKUP(Table1432[[#This Row],[NUTS II 2013]],Table162436[],2,FALSE())</f>
        <v>11</v>
      </c>
      <c r="J95" s="851" t="s">
        <v>851</v>
      </c>
      <c r="K95" s="850" t="str">
        <f aca="false">VLOOKUP(Table1432[[#This Row],[NUTS III 2011]],Table1735[],2,FALSE())</f>
        <v>113</v>
      </c>
      <c r="L95" s="849" t="s">
        <v>851</v>
      </c>
      <c r="M95" s="850" t="str">
        <f aca="false">VLOOKUP(Table1432[[#This Row],[NUTS III 2013]],Table172537[],2,FALSE())</f>
        <v>119</v>
      </c>
      <c r="N95" s="852" t="n">
        <f aca="false">IFERROR(VLOOKUP(Table1432[[#This Row],[CodINE Mun2013]],VRefAquis!B:H,2,FALSE()),IFERROR(VLOOKUP(Table1432[[#This Row],[CodINE NUTIII 2013]],VRefAquis!B:H,2,FALSE()),VLOOKUP(Table1432[[#This Row],[CodINE NUTII 2013]],VRefAquis!B:H,2,FALSE())))</f>
        <v>964</v>
      </c>
      <c r="O95" s="853" t="n">
        <f aca="false">IF(VLOOKUP(Table1432[[#This Row],[CodINE Mun2013]],VRefArren!B:H,2,FALSE())&lt;&gt;"",VLOOKUP(Table1432[[#This Row],[CodINE Mun2013]],VRefArren!B:H,2,FALSE()),IFERROR(VLOOKUP(Table1432[[#This Row],[CodINE NUTIII 2013]],VRefArren!B:H,2,FALSE()),VLOOKUP(Table1432[[#This Row],[CodINE NUTII 2013]],VRefArren!B:H,2,FALSE())))</f>
        <v>2.91</v>
      </c>
      <c r="P95" s="854" t="n">
        <v>0</v>
      </c>
      <c r="Q95" s="855" t="n">
        <v>0</v>
      </c>
      <c r="R95" s="856" t="s">
        <v>1266</v>
      </c>
    </row>
    <row r="96" customFormat="false" ht="18" hidden="false" customHeight="false" outlineLevel="0" collapsed="false">
      <c r="A96" s="859" t="s">
        <v>1267</v>
      </c>
      <c r="B96" s="848" t="s">
        <v>1268</v>
      </c>
      <c r="C96" s="835" t="s">
        <v>1269</v>
      </c>
      <c r="D96" s="849" t="s">
        <v>796</v>
      </c>
      <c r="E96" s="850" t="str">
        <f aca="false">VLOOKUP(Table1432[[#This Row],[NUTS I]],Table1533[],2,FALSE())</f>
        <v>1</v>
      </c>
      <c r="F96" s="851" t="s">
        <v>815</v>
      </c>
      <c r="G96" s="850" t="str">
        <f aca="false">VLOOKUP(Table1432[[#This Row],[NUTS II 2011]],Table1634[],2,FALSE())</f>
        <v>15</v>
      </c>
      <c r="H96" s="845" t="s">
        <v>815</v>
      </c>
      <c r="I96" s="850" t="str">
        <f aca="false">VLOOKUP(Table1432[[#This Row],[NUTS II 2013]],Table162436[],2,FALSE())</f>
        <v>15</v>
      </c>
      <c r="J96" s="851" t="s">
        <v>815</v>
      </c>
      <c r="K96" s="850" t="n">
        <f aca="false">VLOOKUP(Table1432[[#This Row],[NUTS III 2011]],Table1735[],2,FALSE())</f>
        <v>150</v>
      </c>
      <c r="L96" s="849" t="s">
        <v>815</v>
      </c>
      <c r="M96" s="850" t="n">
        <f aca="false">VLOOKUP(Table1432[[#This Row],[NUTS III 2013]],Table172537[],2,FALSE())</f>
        <v>150</v>
      </c>
      <c r="N96" s="852" t="n">
        <f aca="false">IFERROR(VLOOKUP(Table1432[[#This Row],[CodINE Mun2013]],VRefAquis!B:H,2,FALSE()),IFERROR(VLOOKUP(Table1432[[#This Row],[CodINE NUTIII 2013]],VRefAquis!B:H,2,FALSE()),VLOOKUP(Table1432[[#This Row],[CodINE NUTII 2013]],VRefAquis!B:H,2,FALSE())))</f>
        <v>2124</v>
      </c>
      <c r="O96" s="853" t="n">
        <f aca="false">IF(VLOOKUP(Table1432[[#This Row],[CodINE Mun2013]],VRefArren!B:H,2,FALSE())&lt;&gt;"",VLOOKUP(Table1432[[#This Row],[CodINE Mun2013]],VRefArren!B:H,2,FALSE()),IFERROR(VLOOKUP(Table1432[[#This Row],[CodINE NUTIII 2013]],VRefArren!B:H,2,FALSE()),VLOOKUP(Table1432[[#This Row],[CodINE NUTII 2013]],VRefArren!B:H,2,FALSE())))</f>
        <v>6.31</v>
      </c>
      <c r="P96" s="854" t="n">
        <v>15</v>
      </c>
      <c r="Q96" s="860" t="n">
        <v>209</v>
      </c>
      <c r="R96" s="856" t="s">
        <v>1270</v>
      </c>
    </row>
    <row r="97" customFormat="false" ht="18" hidden="false" customHeight="false" outlineLevel="0" collapsed="false">
      <c r="A97" s="847" t="s">
        <v>1271</v>
      </c>
      <c r="B97" s="848" t="s">
        <v>1272</v>
      </c>
      <c r="C97" s="835" t="s">
        <v>1273</v>
      </c>
      <c r="D97" s="849" t="s">
        <v>796</v>
      </c>
      <c r="E97" s="850" t="str">
        <f aca="false">VLOOKUP(Table1432[[#This Row],[NUTS I]],Table1533[],2,FALSE())</f>
        <v>1</v>
      </c>
      <c r="F97" s="851" t="s">
        <v>805</v>
      </c>
      <c r="G97" s="850" t="str">
        <f aca="false">VLOOKUP(Table1432[[#This Row],[NUTS II 2011]],Table1634[],2,FALSE())</f>
        <v>11</v>
      </c>
      <c r="H97" s="845" t="s">
        <v>805</v>
      </c>
      <c r="I97" s="850" t="str">
        <f aca="false">VLOOKUP(Table1432[[#This Row],[NUTS II 2013]],Table162436[],2,FALSE())</f>
        <v>11</v>
      </c>
      <c r="J97" s="851" t="s">
        <v>990</v>
      </c>
      <c r="K97" s="850" t="str">
        <f aca="false">VLOOKUP(Table1432[[#This Row],[NUTS III 2011]],Table1735[],2,FALSE())</f>
        <v>115</v>
      </c>
      <c r="L97" s="849" t="s">
        <v>972</v>
      </c>
      <c r="M97" s="850" t="str">
        <f aca="false">VLOOKUP(Table1432[[#This Row],[NUTS III 2013]],Table172537[],2,FALSE())</f>
        <v>11C</v>
      </c>
      <c r="N97" s="852" t="n">
        <f aca="false">IFERROR(VLOOKUP(Table1432[[#This Row],[CodINE Mun2013]],VRefAquis!B:H,2,FALSE()),IFERROR(VLOOKUP(Table1432[[#This Row],[CodINE NUTIII 2013]],VRefAquis!B:H,2,FALSE()),VLOOKUP(Table1432[[#This Row],[CodINE NUTII 2013]],VRefAquis!B:H,2,FALSE())))</f>
        <v>848</v>
      </c>
      <c r="O97" s="853" t="n">
        <f aca="false">IF(VLOOKUP(Table1432[[#This Row],[CodINE Mun2013]],VRefArren!B:H,2,FALSE())&lt;&gt;"",VLOOKUP(Table1432[[#This Row],[CodINE Mun2013]],VRefArren!B:H,2,FALSE()),IFERROR(VLOOKUP(Table1432[[#This Row],[CodINE NUTIII 2013]],VRefArren!B:H,2,FALSE()),VLOOKUP(Table1432[[#This Row],[CodINE NUTII 2013]],VRefArren!B:H,2,FALSE())))</f>
        <v>2.71</v>
      </c>
      <c r="P97" s="854" t="n">
        <v>1</v>
      </c>
      <c r="Q97" s="855" t="n">
        <v>50</v>
      </c>
      <c r="R97" s="856" t="s">
        <v>1274</v>
      </c>
    </row>
    <row r="98" customFormat="false" ht="18" hidden="false" customHeight="false" outlineLevel="0" collapsed="false">
      <c r="A98" s="847" t="s">
        <v>1275</v>
      </c>
      <c r="B98" s="848" t="s">
        <v>1276</v>
      </c>
      <c r="C98" s="835" t="s">
        <v>1277</v>
      </c>
      <c r="D98" s="849" t="s">
        <v>796</v>
      </c>
      <c r="E98" s="850" t="str">
        <f aca="false">VLOOKUP(Table1432[[#This Row],[NUTS I]],Table1533[],2,FALSE())</f>
        <v>1</v>
      </c>
      <c r="F98" s="851" t="s">
        <v>801</v>
      </c>
      <c r="G98" s="850" t="str">
        <f aca="false">VLOOKUP(Table1432[[#This Row],[NUTS II 2011]],Table1634[],2,FALSE())</f>
        <v>18</v>
      </c>
      <c r="H98" s="845" t="s">
        <v>801</v>
      </c>
      <c r="I98" s="850" t="str">
        <f aca="false">VLOOKUP(Table1432[[#This Row],[NUTS II 2013]],Table162436[],2,FALSE())</f>
        <v>18</v>
      </c>
      <c r="J98" s="851" t="s">
        <v>860</v>
      </c>
      <c r="K98" s="850" t="str">
        <f aca="false">VLOOKUP(Table1432[[#This Row],[NUTS III 2011]],Table1735[],2,FALSE())</f>
        <v>184</v>
      </c>
      <c r="L98" s="849" t="s">
        <v>860</v>
      </c>
      <c r="M98" s="850" t="str">
        <f aca="false">VLOOKUP(Table1432[[#This Row],[NUTS III 2013]],Table172537[],2,FALSE())</f>
        <v>184</v>
      </c>
      <c r="N98" s="852" t="n">
        <f aca="false">IFERROR(VLOOKUP(Table1432[[#This Row],[CodINE Mun2013]],VRefAquis!B:H,2,FALSE()),IFERROR(VLOOKUP(Table1432[[#This Row],[CodINE NUTIII 2013]],VRefAquis!B:H,2,FALSE()),VLOOKUP(Table1432[[#This Row],[CodINE NUTII 2013]],VRefAquis!B:H,2,FALSE())))</f>
        <v>557</v>
      </c>
      <c r="O98" s="853" t="n">
        <f aca="false">IF(VLOOKUP(Table1432[[#This Row],[CodINE Mun2013]],VRefArren!B:H,2,FALSE())&lt;&gt;"",VLOOKUP(Table1432[[#This Row],[CodINE Mun2013]],VRefArren!B:H,2,FALSE()),IFERROR(VLOOKUP(Table1432[[#This Row],[CodINE NUTIII 2013]],VRefArren!B:H,2,FALSE()),VLOOKUP(Table1432[[#This Row],[CodINE NUTII 2013]],VRefArren!B:H,2,FALSE())))</f>
        <v>3.94</v>
      </c>
      <c r="P98" s="854" t="n">
        <v>1</v>
      </c>
      <c r="Q98" s="855" t="n">
        <v>1</v>
      </c>
      <c r="R98" s="856" t="s">
        <v>1278</v>
      </c>
    </row>
    <row r="99" customFormat="false" ht="18" hidden="false" customHeight="false" outlineLevel="0" collapsed="false">
      <c r="A99" s="847" t="s">
        <v>1279</v>
      </c>
      <c r="B99" s="848" t="s">
        <v>1280</v>
      </c>
      <c r="C99" s="835" t="s">
        <v>1281</v>
      </c>
      <c r="D99" s="849" t="s">
        <v>796</v>
      </c>
      <c r="E99" s="850" t="str">
        <f aca="false">VLOOKUP(Table1432[[#This Row],[NUTS I]],Table1533[],2,FALSE())</f>
        <v>1</v>
      </c>
      <c r="F99" s="851" t="s">
        <v>797</v>
      </c>
      <c r="G99" s="850" t="str">
        <f aca="false">VLOOKUP(Table1432[[#This Row],[NUTS II 2011]],Table1634[],2,FALSE())</f>
        <v>16</v>
      </c>
      <c r="H99" s="849" t="s">
        <v>797</v>
      </c>
      <c r="I99" s="850" t="str">
        <f aca="false">VLOOKUP(Table1432[[#This Row],[NUTS II 2013]],Table162436[],2,FALSE())</f>
        <v>16</v>
      </c>
      <c r="J99" s="851" t="s">
        <v>798</v>
      </c>
      <c r="K99" s="850" t="str">
        <f aca="false">VLOOKUP(Table1432[[#This Row],[NUTS III 2011]],Table1735[],2,FALSE())</f>
        <v>16C</v>
      </c>
      <c r="L99" s="849" t="s">
        <v>798</v>
      </c>
      <c r="M99" s="850" t="str">
        <f aca="false">VLOOKUP(Table1432[[#This Row],[NUTS III 2013]],Table172537[],2,FALSE())</f>
        <v>16I</v>
      </c>
      <c r="N99" s="852" t="n">
        <f aca="false">IFERROR(VLOOKUP(Table1432[[#This Row],[CodINE Mun2013]],VRefAquis!B:H,2,FALSE()),IFERROR(VLOOKUP(Table1432[[#This Row],[CodINE NUTIII 2013]],VRefAquis!B:H,2,FALSE()),VLOOKUP(Table1432[[#This Row],[CodINE NUTII 2013]],VRefAquis!B:H,2,FALSE())))</f>
        <v>740</v>
      </c>
      <c r="O99" s="853" t="n">
        <f aca="false">IF(VLOOKUP(Table1432[[#This Row],[CodINE Mun2013]],VRefArren!B:H,2,FALSE())&lt;&gt;"",VLOOKUP(Table1432[[#This Row],[CodINE Mun2013]],VRefArren!B:H,2,FALSE()),IFERROR(VLOOKUP(Table1432[[#This Row],[CodINE NUTIII 2013]],VRefArren!B:H,2,FALSE()),VLOOKUP(Table1432[[#This Row],[CodINE NUTII 2013]],VRefArren!B:H,2,FALSE())))</f>
        <v>3.27</v>
      </c>
      <c r="P99" s="854" t="n">
        <v>4</v>
      </c>
      <c r="Q99" s="855" t="n">
        <v>4</v>
      </c>
      <c r="R99" s="856" t="s">
        <v>1282</v>
      </c>
    </row>
    <row r="100" customFormat="false" ht="18" hidden="false" customHeight="false" outlineLevel="0" collapsed="false">
      <c r="A100" s="859" t="s">
        <v>1283</v>
      </c>
      <c r="B100" s="848" t="s">
        <v>1284</v>
      </c>
      <c r="C100" s="835" t="s">
        <v>1285</v>
      </c>
      <c r="D100" s="849" t="s">
        <v>796</v>
      </c>
      <c r="E100" s="850" t="str">
        <f aca="false">VLOOKUP(Table1432[[#This Row],[NUTS I]],Table1533[],2,FALSE())</f>
        <v>1</v>
      </c>
      <c r="F100" s="851" t="s">
        <v>797</v>
      </c>
      <c r="G100" s="850" t="str">
        <f aca="false">VLOOKUP(Table1432[[#This Row],[NUTS II 2011]],Table1634[],2,FALSE())</f>
        <v>16</v>
      </c>
      <c r="H100" s="849" t="s">
        <v>797</v>
      </c>
      <c r="I100" s="850" t="str">
        <f aca="false">VLOOKUP(Table1432[[#This Row],[NUTS II 2013]],Table162436[],2,FALSE())</f>
        <v>16</v>
      </c>
      <c r="J100" s="851" t="s">
        <v>867</v>
      </c>
      <c r="K100" s="850" t="str">
        <f aca="false">VLOOKUP(Table1432[[#This Row],[NUTS III 2011]],Table1735[],2,FALSE())</f>
        <v>162</v>
      </c>
      <c r="L100" s="849" t="s">
        <v>958</v>
      </c>
      <c r="M100" s="850" t="str">
        <f aca="false">VLOOKUP(Table1432[[#This Row],[NUTS III 2013]],Table172537[],2,FALSE())</f>
        <v>16E</v>
      </c>
      <c r="N100" s="852" t="n">
        <f aca="false">IFERROR(VLOOKUP(Table1432[[#This Row],[CodINE Mun2013]],VRefAquis!B:H,2,FALSE()),IFERROR(VLOOKUP(Table1432[[#This Row],[CodINE NUTIII 2013]],VRefAquis!B:H,2,FALSE()),VLOOKUP(Table1432[[#This Row],[CodINE NUTII 2013]],VRefAquis!B:H,2,FALSE())))</f>
        <v>1021</v>
      </c>
      <c r="O100" s="853" t="n">
        <f aca="false">IF(VLOOKUP(Table1432[[#This Row],[CodINE Mun2013]],VRefArren!B:H,2,FALSE())&lt;&gt;"",VLOOKUP(Table1432[[#This Row],[CodINE Mun2013]],VRefArren!B:H,2,FALSE()),IFERROR(VLOOKUP(Table1432[[#This Row],[CodINE NUTIII 2013]],VRefArren!B:H,2,FALSE()),VLOOKUP(Table1432[[#This Row],[CodINE NUTII 2013]],VRefArren!B:H,2,FALSE())))</f>
        <v>4.72</v>
      </c>
      <c r="P100" s="854" t="n">
        <v>1</v>
      </c>
      <c r="Q100" s="860" t="n">
        <v>4</v>
      </c>
      <c r="R100" s="856" t="s">
        <v>1286</v>
      </c>
    </row>
    <row r="101" customFormat="false" ht="30.75" hidden="false" customHeight="false" outlineLevel="0" collapsed="false">
      <c r="A101" s="847" t="s">
        <v>1287</v>
      </c>
      <c r="B101" s="848" t="s">
        <v>1288</v>
      </c>
      <c r="C101" s="835" t="s">
        <v>1289</v>
      </c>
      <c r="D101" s="849" t="s">
        <v>796</v>
      </c>
      <c r="E101" s="850" t="str">
        <f aca="false">VLOOKUP(Table1432[[#This Row],[NUTS I]],Table1533[],2,FALSE())</f>
        <v>1</v>
      </c>
      <c r="F101" s="851" t="s">
        <v>797</v>
      </c>
      <c r="G101" s="850" t="str">
        <f aca="false">VLOOKUP(Table1432[[#This Row],[NUTS II 2011]],Table1634[],2,FALSE())</f>
        <v>16</v>
      </c>
      <c r="H101" s="849" t="s">
        <v>797</v>
      </c>
      <c r="I101" s="850" t="str">
        <f aca="false">VLOOKUP(Table1432[[#This Row],[NUTS II 2013]],Table162436[],2,FALSE())</f>
        <v>16</v>
      </c>
      <c r="J101" s="851" t="s">
        <v>883</v>
      </c>
      <c r="K101" s="850" t="str">
        <f aca="false">VLOOKUP(Table1432[[#This Row],[NUTS III 2011]],Table1735[],2,FALSE())</f>
        <v>168</v>
      </c>
      <c r="L101" s="845" t="s">
        <v>898</v>
      </c>
      <c r="M101" s="850" t="str">
        <f aca="false">VLOOKUP(Table1432[[#This Row],[NUTS III 2013]],Table172537[],2,FALSE())</f>
        <v>16J</v>
      </c>
      <c r="N101" s="852" t="n">
        <f aca="false">IFERROR(VLOOKUP(Table1432[[#This Row],[CodINE Mun2013]],VRefAquis!B:H,2,FALSE()),IFERROR(VLOOKUP(Table1432[[#This Row],[CodINE NUTIII 2013]],VRefAquis!B:H,2,FALSE()),VLOOKUP(Table1432[[#This Row],[CodINE NUTII 2013]],VRefAquis!B:H,2,FALSE())))</f>
        <v>745</v>
      </c>
      <c r="O101" s="853" t="n">
        <f aca="false">IF(VLOOKUP(Table1432[[#This Row],[CodINE Mun2013]],VRefArren!B:H,2,FALSE())&lt;&gt;"",VLOOKUP(Table1432[[#This Row],[CodINE Mun2013]],VRefArren!B:H,2,FALSE()),IFERROR(VLOOKUP(Table1432[[#This Row],[CodINE NUTIII 2013]],VRefArren!B:H,2,FALSE()),VLOOKUP(Table1432[[#This Row],[CodINE NUTII 2013]],VRefArren!B:H,2,FALSE())))</f>
        <v>2.97</v>
      </c>
      <c r="P101" s="854" t="n">
        <v>0</v>
      </c>
      <c r="Q101" s="855" t="n">
        <v>0</v>
      </c>
      <c r="R101" s="856" t="s">
        <v>1290</v>
      </c>
    </row>
    <row r="102" customFormat="false" ht="18" hidden="false" customHeight="false" outlineLevel="0" collapsed="false">
      <c r="A102" s="859" t="s">
        <v>1291</v>
      </c>
      <c r="B102" s="848" t="s">
        <v>1292</v>
      </c>
      <c r="C102" s="835" t="s">
        <v>1293</v>
      </c>
      <c r="D102" s="849" t="s">
        <v>796</v>
      </c>
      <c r="E102" s="850" t="str">
        <f aca="false">VLOOKUP(Table1432[[#This Row],[NUTS I]],Table1533[],2,FALSE())</f>
        <v>1</v>
      </c>
      <c r="F102" s="851" t="s">
        <v>797</v>
      </c>
      <c r="G102" s="850" t="str">
        <f aca="false">VLOOKUP(Table1432[[#This Row],[NUTS II 2011]],Table1634[],2,FALSE())</f>
        <v>16</v>
      </c>
      <c r="H102" s="849" t="s">
        <v>797</v>
      </c>
      <c r="I102" s="850" t="str">
        <f aca="false">VLOOKUP(Table1432[[#This Row],[NUTS II 2013]],Table162436[],2,FALSE())</f>
        <v>16</v>
      </c>
      <c r="J102" s="851" t="s">
        <v>969</v>
      </c>
      <c r="K102" s="850" t="str">
        <f aca="false">VLOOKUP(Table1432[[#This Row],[NUTS III 2011]],Table1735[],2,FALSE())</f>
        <v>164</v>
      </c>
      <c r="L102" s="849" t="s">
        <v>964</v>
      </c>
      <c r="M102" s="850" t="str">
        <f aca="false">VLOOKUP(Table1432[[#This Row],[NUTS III 2013]],Table172537[],2,FALSE())</f>
        <v>16F</v>
      </c>
      <c r="N102" s="852" t="n">
        <f aca="false">IFERROR(VLOOKUP(Table1432[[#This Row],[CodINE Mun2013]],VRefAquis!B:H,2,FALSE()),IFERROR(VLOOKUP(Table1432[[#This Row],[CodINE NUTIII 2013]],VRefAquis!B:H,2,FALSE()),VLOOKUP(Table1432[[#This Row],[CodINE NUTII 2013]],VRefAquis!B:H,2,FALSE())))</f>
        <v>1043</v>
      </c>
      <c r="O102" s="853" t="n">
        <f aca="false">IF(VLOOKUP(Table1432[[#This Row],[CodINE Mun2013]],VRefArren!B:H,2,FALSE())&lt;&gt;"",VLOOKUP(Table1432[[#This Row],[CodINE Mun2013]],VRefArren!B:H,2,FALSE()),IFERROR(VLOOKUP(Table1432[[#This Row],[CodINE NUTIII 2013]],VRefArren!B:H,2,FALSE()),VLOOKUP(Table1432[[#This Row],[CodINE NUTII 2013]],VRefArren!B:H,2,FALSE())))</f>
        <v>4.16</v>
      </c>
      <c r="P102" s="854" t="n">
        <v>0</v>
      </c>
      <c r="Q102" s="860" t="n">
        <v>0</v>
      </c>
      <c r="R102" s="856" t="s">
        <v>1294</v>
      </c>
    </row>
    <row r="103" customFormat="false" ht="18" hidden="false" customHeight="false" outlineLevel="0" collapsed="false">
      <c r="A103" s="859" t="s">
        <v>1295</v>
      </c>
      <c r="B103" s="848" t="s">
        <v>1296</v>
      </c>
      <c r="C103" s="835" t="s">
        <v>1297</v>
      </c>
      <c r="D103" s="849" t="s">
        <v>796</v>
      </c>
      <c r="E103" s="850" t="str">
        <f aca="false">VLOOKUP(Table1432[[#This Row],[NUTS I]],Table1533[],2,FALSE())</f>
        <v>1</v>
      </c>
      <c r="F103" s="851" t="s">
        <v>797</v>
      </c>
      <c r="G103" s="850" t="str">
        <f aca="false">VLOOKUP(Table1432[[#This Row],[NUTS II 2011]],Table1634[],2,FALSE())</f>
        <v>16</v>
      </c>
      <c r="H103" s="849" t="s">
        <v>797</v>
      </c>
      <c r="I103" s="850" t="str">
        <f aca="false">VLOOKUP(Table1432[[#This Row],[NUTS II 2013]],Table162436[],2,FALSE())</f>
        <v>16</v>
      </c>
      <c r="J103" s="851" t="s">
        <v>1006</v>
      </c>
      <c r="K103" s="850" t="str">
        <f aca="false">VLOOKUP(Table1432[[#This Row],[NUTS III 2011]],Table1735[],2,FALSE())</f>
        <v>167</v>
      </c>
      <c r="L103" s="845" t="s">
        <v>898</v>
      </c>
      <c r="M103" s="850" t="str">
        <f aca="false">VLOOKUP(Table1432[[#This Row],[NUTS III 2013]],Table172537[],2,FALSE())</f>
        <v>16J</v>
      </c>
      <c r="N103" s="852" t="n">
        <f aca="false">IFERROR(VLOOKUP(Table1432[[#This Row],[CodINE Mun2013]],VRefAquis!B:H,2,FALSE()),IFERROR(VLOOKUP(Table1432[[#This Row],[CodINE NUTIII 2013]],VRefAquis!B:H,2,FALSE()),VLOOKUP(Table1432[[#This Row],[CodINE NUTII 2013]],VRefAquis!B:H,2,FALSE())))</f>
        <v>745</v>
      </c>
      <c r="O103" s="853" t="n">
        <f aca="false">IF(VLOOKUP(Table1432[[#This Row],[CodINE Mun2013]],VRefArren!B:H,2,FALSE())&lt;&gt;"",VLOOKUP(Table1432[[#This Row],[CodINE Mun2013]],VRefArren!B:H,2,FALSE()),IFERROR(VLOOKUP(Table1432[[#This Row],[CodINE NUTIII 2013]],VRefArren!B:H,2,FALSE()),VLOOKUP(Table1432[[#This Row],[CodINE NUTII 2013]],VRefArren!B:H,2,FALSE())))</f>
        <v>2.97</v>
      </c>
      <c r="P103" s="854" t="n">
        <v>0</v>
      </c>
      <c r="Q103" s="860" t="n">
        <v>0</v>
      </c>
      <c r="R103" s="856" t="s">
        <v>1298</v>
      </c>
    </row>
    <row r="104" customFormat="false" ht="30.75" hidden="false" customHeight="false" outlineLevel="0" collapsed="false">
      <c r="A104" s="847" t="s">
        <v>1299</v>
      </c>
      <c r="B104" s="848" t="s">
        <v>1300</v>
      </c>
      <c r="C104" s="835" t="s">
        <v>1301</v>
      </c>
      <c r="D104" s="849" t="s">
        <v>796</v>
      </c>
      <c r="E104" s="850" t="str">
        <f aca="false">VLOOKUP(Table1432[[#This Row],[NUTS I]],Table1533[],2,FALSE())</f>
        <v>1</v>
      </c>
      <c r="F104" s="851" t="s">
        <v>805</v>
      </c>
      <c r="G104" s="850" t="str">
        <f aca="false">VLOOKUP(Table1432[[#This Row],[NUTS II 2011]],Table1634[],2,FALSE())</f>
        <v>11</v>
      </c>
      <c r="H104" s="845" t="s">
        <v>805</v>
      </c>
      <c r="I104" s="850" t="str">
        <f aca="false">VLOOKUP(Table1432[[#This Row],[NUTS II 2013]],Table162436[],2,FALSE())</f>
        <v>11</v>
      </c>
      <c r="J104" s="851" t="s">
        <v>910</v>
      </c>
      <c r="K104" s="850" t="str">
        <f aca="false">VLOOKUP(Table1432[[#This Row],[NUTS III 2011]],Table1735[],2,FALSE())</f>
        <v>117</v>
      </c>
      <c r="L104" s="849" t="s">
        <v>910</v>
      </c>
      <c r="M104" s="850" t="str">
        <f aca="false">VLOOKUP(Table1432[[#This Row],[NUTS III 2013]],Table172537[],2,FALSE())</f>
        <v>11D</v>
      </c>
      <c r="N104" s="852" t="n">
        <f aca="false">IFERROR(VLOOKUP(Table1432[[#This Row],[CodINE Mun2013]],VRefAquis!B:H,2,FALSE()),IFERROR(VLOOKUP(Table1432[[#This Row],[CodINE NUTIII 2013]],VRefAquis!B:H,2,FALSE()),VLOOKUP(Table1432[[#This Row],[CodINE NUTII 2013]],VRefAquis!B:H,2,FALSE())))</f>
        <v>768</v>
      </c>
      <c r="O104" s="853" t="n">
        <f aca="false">IF(VLOOKUP(Table1432[[#This Row],[CodINE Mun2013]],VRefArren!B:H,2,FALSE())&lt;&gt;"",VLOOKUP(Table1432[[#This Row],[CodINE Mun2013]],VRefArren!B:H,2,FALSE()),IFERROR(VLOOKUP(Table1432[[#This Row],[CodINE NUTIII 2013]],VRefArren!B:H,2,FALSE()),VLOOKUP(Table1432[[#This Row],[CodINE NUTII 2013]],VRefArren!B:H,2,FALSE())))</f>
        <v>3.22</v>
      </c>
      <c r="P104" s="854" t="n">
        <v>1</v>
      </c>
      <c r="Q104" s="855" t="n">
        <v>15</v>
      </c>
      <c r="R104" s="856" t="s">
        <v>1302</v>
      </c>
    </row>
    <row r="105" customFormat="false" ht="18" hidden="false" customHeight="false" outlineLevel="0" collapsed="false">
      <c r="A105" s="847" t="s">
        <v>1303</v>
      </c>
      <c r="B105" s="848" t="s">
        <v>1304</v>
      </c>
      <c r="C105" s="835" t="s">
        <v>1305</v>
      </c>
      <c r="D105" s="849" t="s">
        <v>796</v>
      </c>
      <c r="E105" s="850" t="str">
        <f aca="false">VLOOKUP(Table1432[[#This Row],[NUTS I]],Table1533[],2,FALSE())</f>
        <v>1</v>
      </c>
      <c r="F105" s="851" t="s">
        <v>801</v>
      </c>
      <c r="G105" s="850" t="str">
        <f aca="false">VLOOKUP(Table1432[[#This Row],[NUTS II 2011]],Table1634[],2,FALSE())</f>
        <v>18</v>
      </c>
      <c r="H105" s="845" t="s">
        <v>801</v>
      </c>
      <c r="I105" s="850" t="str">
        <f aca="false">VLOOKUP(Table1432[[#This Row],[NUTS II 2013]],Table162436[],2,FALSE())</f>
        <v>18</v>
      </c>
      <c r="J105" s="851" t="s">
        <v>835</v>
      </c>
      <c r="K105" s="850" t="str">
        <f aca="false">VLOOKUP(Table1432[[#This Row],[NUTS III 2011]],Table1735[],2,FALSE())</f>
        <v>182</v>
      </c>
      <c r="L105" s="849" t="s">
        <v>835</v>
      </c>
      <c r="M105" s="850" t="str">
        <f aca="false">VLOOKUP(Table1432[[#This Row],[NUTS III 2013]],Table172537[],2,FALSE())</f>
        <v>186</v>
      </c>
      <c r="N105" s="852" t="n">
        <f aca="false">IFERROR(VLOOKUP(Table1432[[#This Row],[CodINE Mun2013]],VRefAquis!B:H,2,FALSE()),IFERROR(VLOOKUP(Table1432[[#This Row],[CodINE NUTIII 2013]],VRefAquis!B:H,2,FALSE()),VLOOKUP(Table1432[[#This Row],[CodINE NUTII 2013]],VRefAquis!B:H,2,FALSE())))</f>
        <v>631</v>
      </c>
      <c r="O105" s="853" t="n">
        <f aca="false">IF(VLOOKUP(Table1432[[#This Row],[CodINE Mun2013]],VRefArren!B:H,2,FALSE())&lt;&gt;"",VLOOKUP(Table1432[[#This Row],[CodINE Mun2013]],VRefArren!B:H,2,FALSE()),IFERROR(VLOOKUP(Table1432[[#This Row],[CodINE NUTIII 2013]],VRefArren!B:H,2,FALSE()),VLOOKUP(Table1432[[#This Row],[CodINE NUTII 2013]],VRefArren!B:H,2,FALSE())))</f>
        <v>3.05</v>
      </c>
      <c r="P105" s="854" t="n">
        <v>0</v>
      </c>
      <c r="Q105" s="855" t="n">
        <v>0</v>
      </c>
      <c r="R105" s="856" t="s">
        <v>1306</v>
      </c>
    </row>
    <row r="106" customFormat="false" ht="18" hidden="false" customHeight="false" outlineLevel="0" collapsed="false">
      <c r="A106" s="847" t="s">
        <v>1307</v>
      </c>
      <c r="B106" s="848" t="s">
        <v>1308</v>
      </c>
      <c r="C106" s="835" t="s">
        <v>1309</v>
      </c>
      <c r="D106" s="845" t="s">
        <v>826</v>
      </c>
      <c r="E106" s="862" t="str">
        <f aca="false">VLOOKUP(Table1432[[#This Row],[NUTS I]],Table1533[],2,FALSE())</f>
        <v>3</v>
      </c>
      <c r="F106" s="851" t="s">
        <v>826</v>
      </c>
      <c r="G106" s="850" t="str">
        <f aca="false">VLOOKUP(Table1432[[#This Row],[NUTS II 2011]],Table1634[],2,FALSE())</f>
        <v>30</v>
      </c>
      <c r="H106" s="849" t="s">
        <v>826</v>
      </c>
      <c r="I106" s="850" t="str">
        <f aca="false">VLOOKUP(Table1432[[#This Row],[NUTS II 2013]],Table162436[],2,FALSE())</f>
        <v>30</v>
      </c>
      <c r="J106" s="851" t="s">
        <v>826</v>
      </c>
      <c r="K106" s="850" t="str">
        <f aca="false">VLOOKUP(Table1432[[#This Row],[NUTS III 2011]],Table1735[],2,FALSE())</f>
        <v>300</v>
      </c>
      <c r="L106" s="851" t="s">
        <v>826</v>
      </c>
      <c r="M106" s="850" t="str">
        <f aca="false">VLOOKUP(Table1432[[#This Row],[NUTS III 2013]],Table172537[],2,FALSE())</f>
        <v>300</v>
      </c>
      <c r="N106" s="852" t="n">
        <f aca="false">IFERROR(VLOOKUP(Table1432[[#This Row],[CodINE Mun2013]],VRefAquis!B:H,2,FALSE()),IFERROR(VLOOKUP(Table1432[[#This Row],[CodINE NUTIII 2013]],VRefAquis!B:H,2,FALSE()),VLOOKUP(Table1432[[#This Row],[CodINE NUTII 2013]],VRefAquis!B:H,2,FALSE())))</f>
        <v>1494</v>
      </c>
      <c r="O106" s="853" t="n">
        <f aca="false">IF(VLOOKUP(Table1432[[#This Row],[CodINE Mun2013]],VRefArren!B:H,2,FALSE())&lt;&gt;"",VLOOKUP(Table1432[[#This Row],[CodINE Mun2013]],VRefArren!B:H,2,FALSE()),IFERROR(VLOOKUP(Table1432[[#This Row],[CodINE NUTIII 2013]],VRefArren!B:H,2,FALSE()),VLOOKUP(Table1432[[#This Row],[CodINE NUTII 2013]],VRefArren!B:H,2,FALSE())))</f>
        <v>6.72</v>
      </c>
      <c r="P106" s="854" t="n">
        <v>12</v>
      </c>
      <c r="Q106" s="855" t="n">
        <v>610</v>
      </c>
      <c r="R106" s="856" t="s">
        <v>1310</v>
      </c>
    </row>
    <row r="107" customFormat="false" ht="18" hidden="false" customHeight="false" outlineLevel="0" collapsed="false">
      <c r="A107" s="847" t="s">
        <v>1311</v>
      </c>
      <c r="B107" s="848" t="s">
        <v>1312</v>
      </c>
      <c r="C107" s="835" t="s">
        <v>1313</v>
      </c>
      <c r="D107" s="849" t="s">
        <v>796</v>
      </c>
      <c r="E107" s="850" t="str">
        <f aca="false">VLOOKUP(Table1432[[#This Row],[NUTS I]],Table1533[],2,FALSE())</f>
        <v>1</v>
      </c>
      <c r="F107" s="851" t="s">
        <v>797</v>
      </c>
      <c r="G107" s="850" t="str">
        <f aca="false">VLOOKUP(Table1432[[#This Row],[NUTS II 2011]],Table1634[],2,FALSE())</f>
        <v>16</v>
      </c>
      <c r="H107" s="849" t="s">
        <v>797</v>
      </c>
      <c r="I107" s="850" t="str">
        <f aca="false">VLOOKUP(Table1432[[#This Row],[NUTS II 2013]],Table162436[],2,FALSE())</f>
        <v>16</v>
      </c>
      <c r="J107" s="851" t="s">
        <v>905</v>
      </c>
      <c r="K107" s="850" t="str">
        <f aca="false">VLOOKUP(Table1432[[#This Row],[NUTS III 2011]],Table1735[],2,FALSE())</f>
        <v>16A</v>
      </c>
      <c r="L107" s="845" t="s">
        <v>898</v>
      </c>
      <c r="M107" s="850" t="str">
        <f aca="false">VLOOKUP(Table1432[[#This Row],[NUTS III 2013]],Table172537[],2,FALSE())</f>
        <v>16J</v>
      </c>
      <c r="N107" s="852" t="n">
        <f aca="false">IFERROR(VLOOKUP(Table1432[[#This Row],[CodINE Mun2013]],VRefAquis!B:H,2,FALSE()),IFERROR(VLOOKUP(Table1432[[#This Row],[CodINE NUTIII 2013]],VRefAquis!B:H,2,FALSE()),VLOOKUP(Table1432[[#This Row],[CodINE NUTII 2013]],VRefAquis!B:H,2,FALSE())))</f>
        <v>745</v>
      </c>
      <c r="O107" s="853" t="n">
        <f aca="false">IF(VLOOKUP(Table1432[[#This Row],[CodINE Mun2013]],VRefArren!B:H,2,FALSE())&lt;&gt;"",VLOOKUP(Table1432[[#This Row],[CodINE Mun2013]],VRefArren!B:H,2,FALSE()),IFERROR(VLOOKUP(Table1432[[#This Row],[CodINE NUTIII 2013]],VRefArren!B:H,2,FALSE()),VLOOKUP(Table1432[[#This Row],[CodINE NUTII 2013]],VRefArren!B:H,2,FALSE())))</f>
        <v>2.96</v>
      </c>
      <c r="P107" s="854" t="n">
        <v>16</v>
      </c>
      <c r="Q107" s="855" t="n">
        <v>25</v>
      </c>
      <c r="R107" s="856" t="s">
        <v>1314</v>
      </c>
    </row>
    <row r="108" customFormat="false" ht="18" hidden="false" customHeight="false" outlineLevel="0" collapsed="false">
      <c r="A108" s="859" t="s">
        <v>1315</v>
      </c>
      <c r="B108" s="848" t="s">
        <v>1316</v>
      </c>
      <c r="C108" s="835" t="s">
        <v>1317</v>
      </c>
      <c r="D108" s="849" t="s">
        <v>796</v>
      </c>
      <c r="E108" s="850" t="str">
        <f aca="false">VLOOKUP(Table1432[[#This Row],[NUTS I]],Table1533[],2,FALSE())</f>
        <v>1</v>
      </c>
      <c r="F108" s="851" t="s">
        <v>801</v>
      </c>
      <c r="G108" s="850" t="str">
        <f aca="false">VLOOKUP(Table1432[[#This Row],[NUTS II 2011]],Table1634[],2,FALSE())</f>
        <v>18</v>
      </c>
      <c r="H108" s="845" t="s">
        <v>801</v>
      </c>
      <c r="I108" s="850" t="str">
        <f aca="false">VLOOKUP(Table1432[[#This Row],[NUTS II 2013]],Table162436[],2,FALSE())</f>
        <v>18</v>
      </c>
      <c r="J108" s="851" t="s">
        <v>835</v>
      </c>
      <c r="K108" s="850" t="str">
        <f aca="false">VLOOKUP(Table1432[[#This Row],[NUTS III 2011]],Table1735[],2,FALSE())</f>
        <v>182</v>
      </c>
      <c r="L108" s="849" t="s">
        <v>835</v>
      </c>
      <c r="M108" s="850" t="str">
        <f aca="false">VLOOKUP(Table1432[[#This Row],[NUTS III 2013]],Table172537[],2,FALSE())</f>
        <v>186</v>
      </c>
      <c r="N108" s="852" t="n">
        <f aca="false">IFERROR(VLOOKUP(Table1432[[#This Row],[CodINE Mun2013]],VRefAquis!B:H,2,FALSE()),IFERROR(VLOOKUP(Table1432[[#This Row],[CodINE NUTIII 2013]],VRefAquis!B:H,2,FALSE()),VLOOKUP(Table1432[[#This Row],[CodINE NUTII 2013]],VRefAquis!B:H,2,FALSE())))</f>
        <v>631</v>
      </c>
      <c r="O108" s="853" t="n">
        <f aca="false">IF(VLOOKUP(Table1432[[#This Row],[CodINE Mun2013]],VRefArren!B:H,2,FALSE())&lt;&gt;"",VLOOKUP(Table1432[[#This Row],[CodINE Mun2013]],VRefArren!B:H,2,FALSE()),IFERROR(VLOOKUP(Table1432[[#This Row],[CodINE NUTIII 2013]],VRefArren!B:H,2,FALSE()),VLOOKUP(Table1432[[#This Row],[CodINE NUTII 2013]],VRefArren!B:H,2,FALSE())))</f>
        <v>3.05</v>
      </c>
      <c r="P108" s="854" t="n">
        <v>2</v>
      </c>
      <c r="Q108" s="860" t="n">
        <v>7</v>
      </c>
      <c r="R108" s="856" t="s">
        <v>1318</v>
      </c>
    </row>
    <row r="109" customFormat="false" ht="18" hidden="false" customHeight="false" outlineLevel="0" collapsed="false">
      <c r="A109" s="847" t="s">
        <v>1319</v>
      </c>
      <c r="B109" s="848" t="s">
        <v>1320</v>
      </c>
      <c r="C109" s="835" t="s">
        <v>1321</v>
      </c>
      <c r="D109" s="849" t="s">
        <v>796</v>
      </c>
      <c r="E109" s="850" t="str">
        <f aca="false">VLOOKUP(Table1432[[#This Row],[NUTS I]],Table1533[],2,FALSE())</f>
        <v>1</v>
      </c>
      <c r="F109" s="851" t="s">
        <v>797</v>
      </c>
      <c r="G109" s="850" t="str">
        <f aca="false">VLOOKUP(Table1432[[#This Row],[NUTS II 2011]],Table1634[],2,FALSE())</f>
        <v>16</v>
      </c>
      <c r="H109" s="849" t="s">
        <v>797</v>
      </c>
      <c r="I109" s="850" t="str">
        <f aca="false">VLOOKUP(Table1432[[#This Row],[NUTS II 2013]],Table162436[],2,FALSE())</f>
        <v>16</v>
      </c>
      <c r="J109" s="851" t="s">
        <v>969</v>
      </c>
      <c r="K109" s="850" t="str">
        <f aca="false">VLOOKUP(Table1432[[#This Row],[NUTS III 2011]],Table1735[],2,FALSE())</f>
        <v>164</v>
      </c>
      <c r="L109" s="849" t="s">
        <v>958</v>
      </c>
      <c r="M109" s="850" t="str">
        <f aca="false">VLOOKUP(Table1432[[#This Row],[NUTS III 2013]],Table172537[],2,FALSE())</f>
        <v>16E</v>
      </c>
      <c r="N109" s="852" t="n">
        <f aca="false">IFERROR(VLOOKUP(Table1432[[#This Row],[CodINE Mun2013]],VRefAquis!B:H,2,FALSE()),IFERROR(VLOOKUP(Table1432[[#This Row],[CodINE NUTIII 2013]],VRefAquis!B:H,2,FALSE()),VLOOKUP(Table1432[[#This Row],[CodINE NUTII 2013]],VRefAquis!B:H,2,FALSE())))</f>
        <v>1021</v>
      </c>
      <c r="O109" s="853" t="n">
        <f aca="false">IF(VLOOKUP(Table1432[[#This Row],[CodINE Mun2013]],VRefArren!B:H,2,FALSE())&lt;&gt;"",VLOOKUP(Table1432[[#This Row],[CodINE Mun2013]],VRefArren!B:H,2,FALSE()),IFERROR(VLOOKUP(Table1432[[#This Row],[CodINE NUTIII 2013]],VRefArren!B:H,2,FALSE()),VLOOKUP(Table1432[[#This Row],[CodINE NUTII 2013]],VRefArren!B:H,2,FALSE())))</f>
        <v>4.45</v>
      </c>
      <c r="P109" s="854" t="n">
        <v>0</v>
      </c>
      <c r="Q109" s="855" t="n">
        <v>0</v>
      </c>
      <c r="R109" s="856" t="s">
        <v>1322</v>
      </c>
    </row>
    <row r="110" customFormat="false" ht="18" hidden="false" customHeight="false" outlineLevel="0" collapsed="false">
      <c r="A110" s="847" t="s">
        <v>1323</v>
      </c>
      <c r="B110" s="848" t="s">
        <v>1324</v>
      </c>
      <c r="C110" s="835" t="s">
        <v>1325</v>
      </c>
      <c r="D110" s="849" t="s">
        <v>796</v>
      </c>
      <c r="E110" s="850" t="str">
        <f aca="false">VLOOKUP(Table1432[[#This Row],[NUTS I]],Table1533[],2,FALSE())</f>
        <v>1</v>
      </c>
      <c r="F110" s="851" t="s">
        <v>801</v>
      </c>
      <c r="G110" s="850" t="str">
        <f aca="false">VLOOKUP(Table1432[[#This Row],[NUTS II 2011]],Table1634[],2,FALSE())</f>
        <v>18</v>
      </c>
      <c r="H110" s="845" t="s">
        <v>801</v>
      </c>
      <c r="I110" s="850" t="str">
        <f aca="false">VLOOKUP(Table1432[[#This Row],[NUTS II 2013]],Table162436[],2,FALSE())</f>
        <v>18</v>
      </c>
      <c r="J110" s="851" t="s">
        <v>919</v>
      </c>
      <c r="K110" s="850" t="str">
        <f aca="false">VLOOKUP(Table1432[[#This Row],[NUTS III 2011]],Table1735[],2,FALSE())</f>
        <v>185</v>
      </c>
      <c r="L110" s="849" t="s">
        <v>919</v>
      </c>
      <c r="M110" s="850" t="str">
        <f aca="false">VLOOKUP(Table1432[[#This Row],[NUTS III 2013]],Table172537[],2,FALSE())</f>
        <v>185</v>
      </c>
      <c r="N110" s="852" t="n">
        <f aca="false">IFERROR(VLOOKUP(Table1432[[#This Row],[CodINE Mun2013]],VRefAquis!B:H,2,FALSE()),IFERROR(VLOOKUP(Table1432[[#This Row],[CodINE NUTIII 2013]],VRefAquis!B:H,2,FALSE()),VLOOKUP(Table1432[[#This Row],[CodINE NUTII 2013]],VRefAquis!B:H,2,FALSE())))</f>
        <v>852</v>
      </c>
      <c r="O110" s="853" t="n">
        <f aca="false">IF(VLOOKUP(Table1432[[#This Row],[CodINE Mun2013]],VRefArren!B:H,2,FALSE())&lt;&gt;"",VLOOKUP(Table1432[[#This Row],[CodINE Mun2013]],VRefArren!B:H,2,FALSE()),IFERROR(VLOOKUP(Table1432[[#This Row],[CodINE NUTIII 2013]],VRefArren!B:H,2,FALSE()),VLOOKUP(Table1432[[#This Row],[CodINE NUTII 2013]],VRefArren!B:H,2,FALSE())))</f>
        <v>3.2</v>
      </c>
      <c r="P110" s="854" t="n">
        <v>1</v>
      </c>
      <c r="Q110" s="855" t="n">
        <v>3</v>
      </c>
      <c r="R110" s="856" t="s">
        <v>1326</v>
      </c>
    </row>
    <row r="111" customFormat="false" ht="18" hidden="false" customHeight="false" outlineLevel="0" collapsed="false">
      <c r="A111" s="847" t="s">
        <v>1327</v>
      </c>
      <c r="B111" s="848" t="s">
        <v>1328</v>
      </c>
      <c r="C111" s="835" t="s">
        <v>1329</v>
      </c>
      <c r="D111" s="849" t="s">
        <v>796</v>
      </c>
      <c r="E111" s="850" t="str">
        <f aca="false">VLOOKUP(Table1432[[#This Row],[NUTS I]],Table1533[],2,FALSE())</f>
        <v>1</v>
      </c>
      <c r="F111" s="851" t="s">
        <v>805</v>
      </c>
      <c r="G111" s="850" t="str">
        <f aca="false">VLOOKUP(Table1432[[#This Row],[NUTS II 2011]],Table1634[],2,FALSE())</f>
        <v>11</v>
      </c>
      <c r="H111" s="845" t="s">
        <v>805</v>
      </c>
      <c r="I111" s="850" t="str">
        <f aca="false">VLOOKUP(Table1432[[#This Row],[NUTS II 2013]],Table162436[],2,FALSE())</f>
        <v>11</v>
      </c>
      <c r="J111" s="851" t="s">
        <v>939</v>
      </c>
      <c r="K111" s="850" t="str">
        <f aca="false">VLOOKUP(Table1432[[#This Row],[NUTS III 2011]],Table1735[],2,FALSE())</f>
        <v>114</v>
      </c>
      <c r="L111" s="845" t="s">
        <v>869</v>
      </c>
      <c r="M111" s="850" t="str">
        <f aca="false">VLOOKUP(Table1432[[#This Row],[NUTS III 2013]],Table172537[],2,FALSE())</f>
        <v>11A</v>
      </c>
      <c r="N111" s="852" t="n">
        <f aca="false">IFERROR(VLOOKUP(Table1432[[#This Row],[CodINE Mun2013]],VRefAquis!B:H,2,FALSE()),IFERROR(VLOOKUP(Table1432[[#This Row],[CodINE NUTIII 2013]],VRefAquis!B:H,2,FALSE()),VLOOKUP(Table1432[[#This Row],[CodINE NUTII 2013]],VRefAquis!B:H,2,FALSE())))</f>
        <v>1129</v>
      </c>
      <c r="O111" s="853" t="n">
        <f aca="false">IF(VLOOKUP(Table1432[[#This Row],[CodINE Mun2013]],VRefArren!B:H,2,FALSE())&lt;&gt;"",VLOOKUP(Table1432[[#This Row],[CodINE Mun2013]],VRefArren!B:H,2,FALSE()),IFERROR(VLOOKUP(Table1432[[#This Row],[CodINE NUTIII 2013]],VRefArren!B:H,2,FALSE()),VLOOKUP(Table1432[[#This Row],[CodINE NUTII 2013]],VRefArren!B:H,2,FALSE())))</f>
        <v>5.45</v>
      </c>
      <c r="P111" s="854" t="n">
        <v>173</v>
      </c>
      <c r="Q111" s="855" t="n">
        <v>502</v>
      </c>
      <c r="R111" s="856" t="s">
        <v>1330</v>
      </c>
    </row>
    <row r="112" customFormat="false" ht="18" hidden="false" customHeight="false" outlineLevel="0" collapsed="false">
      <c r="A112" s="859" t="s">
        <v>1331</v>
      </c>
      <c r="B112" s="848" t="s">
        <v>1332</v>
      </c>
      <c r="C112" s="835" t="s">
        <v>1333</v>
      </c>
      <c r="D112" s="849" t="s">
        <v>796</v>
      </c>
      <c r="E112" s="850" t="str">
        <f aca="false">VLOOKUP(Table1432[[#This Row],[NUTS I]],Table1533[],2,FALSE())</f>
        <v>1</v>
      </c>
      <c r="F112" s="851" t="s">
        <v>797</v>
      </c>
      <c r="G112" s="850" t="str">
        <f aca="false">VLOOKUP(Table1432[[#This Row],[NUTS II 2011]],Table1634[],2,FALSE())</f>
        <v>16</v>
      </c>
      <c r="H112" s="849" t="s">
        <v>797</v>
      </c>
      <c r="I112" s="850" t="str">
        <f aca="false">VLOOKUP(Table1432[[#This Row],[NUTS II 2013]],Table162436[],2,FALSE())</f>
        <v>16</v>
      </c>
      <c r="J112" s="851" t="s">
        <v>1006</v>
      </c>
      <c r="K112" s="850" t="str">
        <f aca="false">VLOOKUP(Table1432[[#This Row],[NUTS III 2011]],Table1735[],2,FALSE())</f>
        <v>167</v>
      </c>
      <c r="L112" s="845" t="s">
        <v>898</v>
      </c>
      <c r="M112" s="850" t="str">
        <f aca="false">VLOOKUP(Table1432[[#This Row],[NUTS III 2013]],Table172537[],2,FALSE())</f>
        <v>16J</v>
      </c>
      <c r="N112" s="852" t="n">
        <f aca="false">IFERROR(VLOOKUP(Table1432[[#This Row],[CodINE Mun2013]],VRefAquis!B:H,2,FALSE()),IFERROR(VLOOKUP(Table1432[[#This Row],[CodINE NUTIII 2013]],VRefAquis!B:H,2,FALSE()),VLOOKUP(Table1432[[#This Row],[CodINE NUTII 2013]],VRefAquis!B:H,2,FALSE())))</f>
        <v>745</v>
      </c>
      <c r="O112" s="853" t="n">
        <f aca="false">IF(VLOOKUP(Table1432[[#This Row],[CodINE Mun2013]],VRefArren!B:H,2,FALSE())&lt;&gt;"",VLOOKUP(Table1432[[#This Row],[CodINE Mun2013]],VRefArren!B:H,2,FALSE()),IFERROR(VLOOKUP(Table1432[[#This Row],[CodINE NUTIII 2013]],VRefArren!B:H,2,FALSE()),VLOOKUP(Table1432[[#This Row],[CodINE NUTII 2013]],VRefArren!B:H,2,FALSE())))</f>
        <v>2.72</v>
      </c>
      <c r="P112" s="854" t="n">
        <v>4</v>
      </c>
      <c r="Q112" s="860" t="n">
        <v>28</v>
      </c>
      <c r="R112" s="856" t="s">
        <v>1334</v>
      </c>
    </row>
    <row r="113" customFormat="false" ht="18" hidden="false" customHeight="false" outlineLevel="0" collapsed="false">
      <c r="A113" s="847" t="s">
        <v>1335</v>
      </c>
      <c r="B113" s="848" t="s">
        <v>1336</v>
      </c>
      <c r="C113" s="835" t="s">
        <v>1337</v>
      </c>
      <c r="D113" s="849" t="s">
        <v>796</v>
      </c>
      <c r="E113" s="850" t="str">
        <f aca="false">VLOOKUP(Table1432[[#This Row],[NUTS I]],Table1533[],2,FALSE())</f>
        <v>1</v>
      </c>
      <c r="F113" s="851" t="s">
        <v>801</v>
      </c>
      <c r="G113" s="850" t="str">
        <f aca="false">VLOOKUP(Table1432[[#This Row],[NUTS II 2011]],Table1634[],2,FALSE())</f>
        <v>18</v>
      </c>
      <c r="H113" s="845" t="s">
        <v>801</v>
      </c>
      <c r="I113" s="850" t="str">
        <f aca="false">VLOOKUP(Table1432[[#This Row],[NUTS II 2013]],Table162436[],2,FALSE())</f>
        <v>18</v>
      </c>
      <c r="J113" s="851" t="s">
        <v>817</v>
      </c>
      <c r="K113" s="850" t="str">
        <f aca="false">VLOOKUP(Table1432[[#This Row],[NUTS III 2011]],Table1735[],2,FALSE())</f>
        <v>181</v>
      </c>
      <c r="L113" s="849" t="s">
        <v>817</v>
      </c>
      <c r="M113" s="850" t="str">
        <f aca="false">VLOOKUP(Table1432[[#This Row],[NUTS III 2013]],Table172537[],2,FALSE())</f>
        <v>181</v>
      </c>
      <c r="N113" s="852" t="n">
        <f aca="false">IFERROR(VLOOKUP(Table1432[[#This Row],[CodINE Mun2013]],VRefAquis!B:H,2,FALSE()),IFERROR(VLOOKUP(Table1432[[#This Row],[CodINE NUTIII 2013]],VRefAquis!B:H,2,FALSE()),VLOOKUP(Table1432[[#This Row],[CodINE NUTII 2013]],VRefAquis!B:H,2,FALSE())))</f>
        <v>1293</v>
      </c>
      <c r="O113" s="853" t="n">
        <f aca="false">IF(VLOOKUP(Table1432[[#This Row],[CodINE Mun2013]],VRefArren!B:H,2,FALSE())&lt;&gt;"",VLOOKUP(Table1432[[#This Row],[CodINE Mun2013]],VRefArren!B:H,2,FALSE()),IFERROR(VLOOKUP(Table1432[[#This Row],[CodINE NUTIII 2013]],VRefArren!B:H,2,FALSE()),VLOOKUP(Table1432[[#This Row],[CodINE NUTII 2013]],VRefArren!B:H,2,FALSE())))</f>
        <v>4.97</v>
      </c>
      <c r="P113" s="854" t="n">
        <v>0</v>
      </c>
      <c r="Q113" s="855" t="n">
        <v>0</v>
      </c>
      <c r="R113" s="856" t="s">
        <v>1338</v>
      </c>
    </row>
    <row r="114" customFormat="false" ht="18" hidden="false" customHeight="false" outlineLevel="0" collapsed="false">
      <c r="A114" s="847" t="s">
        <v>1339</v>
      </c>
      <c r="B114" s="848" t="s">
        <v>1340</v>
      </c>
      <c r="C114" s="835" t="s">
        <v>1341</v>
      </c>
      <c r="D114" s="849" t="s">
        <v>796</v>
      </c>
      <c r="E114" s="850" t="str">
        <f aca="false">VLOOKUP(Table1432[[#This Row],[NUTS I]],Table1533[],2,FALSE())</f>
        <v>1</v>
      </c>
      <c r="F114" s="851" t="s">
        <v>797</v>
      </c>
      <c r="G114" s="850" t="str">
        <f aca="false">VLOOKUP(Table1432[[#This Row],[NUTS II 2011]],Table1634[],2,FALSE())</f>
        <v>16</v>
      </c>
      <c r="H114" s="849" t="s">
        <v>797</v>
      </c>
      <c r="I114" s="850" t="str">
        <f aca="false">VLOOKUP(Table1432[[#This Row],[NUTS II 2013]],Table162436[],2,FALSE())</f>
        <v>16</v>
      </c>
      <c r="J114" s="851" t="s">
        <v>883</v>
      </c>
      <c r="K114" s="850" t="str">
        <f aca="false">VLOOKUP(Table1432[[#This Row],[NUTS III 2011]],Table1735[],2,FALSE())</f>
        <v>168</v>
      </c>
      <c r="L114" s="845" t="s">
        <v>898</v>
      </c>
      <c r="M114" s="850" t="str">
        <f aca="false">VLOOKUP(Table1432[[#This Row],[NUTS III 2013]],Table172537[],2,FALSE())</f>
        <v>16J</v>
      </c>
      <c r="N114" s="852" t="n">
        <f aca="false">IFERROR(VLOOKUP(Table1432[[#This Row],[CodINE Mun2013]],VRefAquis!B:H,2,FALSE()),IFERROR(VLOOKUP(Table1432[[#This Row],[CodINE NUTIII 2013]],VRefAquis!B:H,2,FALSE()),VLOOKUP(Table1432[[#This Row],[CodINE NUTII 2013]],VRefAquis!B:H,2,FALSE())))</f>
        <v>745</v>
      </c>
      <c r="O114" s="853" t="n">
        <f aca="false">IF(VLOOKUP(Table1432[[#This Row],[CodINE Mun2013]],VRefArren!B:H,2,FALSE())&lt;&gt;"",VLOOKUP(Table1432[[#This Row],[CodINE Mun2013]],VRefArren!B:H,2,FALSE()),IFERROR(VLOOKUP(Table1432[[#This Row],[CodINE NUTIII 2013]],VRefArren!B:H,2,FALSE()),VLOOKUP(Table1432[[#This Row],[CodINE NUTII 2013]],VRefArren!B:H,2,FALSE())))</f>
        <v>3.2</v>
      </c>
      <c r="P114" s="854" t="n">
        <v>5</v>
      </c>
      <c r="Q114" s="855" t="n">
        <v>35</v>
      </c>
      <c r="R114" s="856" t="s">
        <v>1342</v>
      </c>
    </row>
    <row r="115" customFormat="false" ht="18" hidden="false" customHeight="false" outlineLevel="0" collapsed="false">
      <c r="A115" s="859" t="s">
        <v>1343</v>
      </c>
      <c r="B115" s="848" t="s">
        <v>1344</v>
      </c>
      <c r="C115" s="835" t="s">
        <v>1345</v>
      </c>
      <c r="D115" s="849" t="s">
        <v>796</v>
      </c>
      <c r="E115" s="850" t="str">
        <f aca="false">VLOOKUP(Table1432[[#This Row],[NUTS I]],Table1533[],2,FALSE())</f>
        <v>1</v>
      </c>
      <c r="F115" s="851" t="s">
        <v>805</v>
      </c>
      <c r="G115" s="850" t="str">
        <f aca="false">VLOOKUP(Table1432[[#This Row],[NUTS II 2011]],Table1634[],2,FALSE())</f>
        <v>11</v>
      </c>
      <c r="H115" s="845" t="s">
        <v>805</v>
      </c>
      <c r="I115" s="850" t="str">
        <f aca="false">VLOOKUP(Table1432[[#This Row],[NUTS II 2013]],Table162436[],2,FALSE())</f>
        <v>11</v>
      </c>
      <c r="J115" s="851" t="s">
        <v>851</v>
      </c>
      <c r="K115" s="850" t="str">
        <f aca="false">VLOOKUP(Table1432[[#This Row],[NUTS III 2011]],Table1735[],2,FALSE())</f>
        <v>113</v>
      </c>
      <c r="L115" s="849" t="s">
        <v>851</v>
      </c>
      <c r="M115" s="850" t="str">
        <f aca="false">VLOOKUP(Table1432[[#This Row],[NUTS III 2013]],Table172537[],2,FALSE())</f>
        <v>119</v>
      </c>
      <c r="N115" s="852" t="n">
        <f aca="false">IFERROR(VLOOKUP(Table1432[[#This Row],[CodINE Mun2013]],VRefAquis!B:H,2,FALSE()),IFERROR(VLOOKUP(Table1432[[#This Row],[CodINE NUTIII 2013]],VRefAquis!B:H,2,FALSE()),VLOOKUP(Table1432[[#This Row],[CodINE NUTII 2013]],VRefAquis!B:H,2,FALSE())))</f>
        <v>964</v>
      </c>
      <c r="O115" s="853" t="n">
        <f aca="false">IF(VLOOKUP(Table1432[[#This Row],[CodINE Mun2013]],VRefArren!B:H,2,FALSE())&lt;&gt;"",VLOOKUP(Table1432[[#This Row],[CodINE Mun2013]],VRefArren!B:H,2,FALSE()),IFERROR(VLOOKUP(Table1432[[#This Row],[CodINE NUTIII 2013]],VRefArren!B:H,2,FALSE()),VLOOKUP(Table1432[[#This Row],[CodINE NUTII 2013]],VRefArren!B:H,2,FALSE())))</f>
        <v>3.75</v>
      </c>
      <c r="P115" s="854" t="n">
        <v>2</v>
      </c>
      <c r="Q115" s="860" t="n">
        <v>610</v>
      </c>
      <c r="R115" s="856" t="s">
        <v>1346</v>
      </c>
    </row>
    <row r="116" customFormat="false" ht="18" hidden="false" customHeight="false" outlineLevel="0" collapsed="false">
      <c r="A116" s="859" t="s">
        <v>1347</v>
      </c>
      <c r="B116" s="848" t="s">
        <v>1348</v>
      </c>
      <c r="C116" s="835" t="s">
        <v>1349</v>
      </c>
      <c r="D116" s="845" t="s">
        <v>813</v>
      </c>
      <c r="E116" s="862" t="str">
        <f aca="false">VLOOKUP(Table1432[[#This Row],[NUTS I]],Table1533[],2,FALSE())</f>
        <v>2</v>
      </c>
      <c r="F116" s="851" t="s">
        <v>813</v>
      </c>
      <c r="G116" s="850" t="str">
        <f aca="false">VLOOKUP(Table1432[[#This Row],[NUTS II 2011]],Table1634[],2,FALSE())</f>
        <v>20</v>
      </c>
      <c r="H116" s="849" t="s">
        <v>813</v>
      </c>
      <c r="I116" s="850" t="str">
        <f aca="false">VLOOKUP(Table1432[[#This Row],[NUTS II 2013]],Table162436[],2,FALSE())</f>
        <v>20</v>
      </c>
      <c r="J116" s="851" t="s">
        <v>813</v>
      </c>
      <c r="K116" s="850" t="str">
        <f aca="false">VLOOKUP(Table1432[[#This Row],[NUTS III 2011]],Table1735[],2,FALSE())</f>
        <v>200</v>
      </c>
      <c r="L116" s="851" t="s">
        <v>813</v>
      </c>
      <c r="M116" s="850" t="str">
        <f aca="false">VLOOKUP(Table1432[[#This Row],[NUTS III 2013]],Table172537[],2,FALSE())</f>
        <v>200</v>
      </c>
      <c r="N116" s="852" t="n">
        <f aca="false">IFERROR(VLOOKUP(Table1432[[#This Row],[CodINE Mun2013]],VRefAquis!B:H,2,FALSE()),IFERROR(VLOOKUP(Table1432[[#This Row],[CodINE NUTIII 2013]],VRefAquis!B:H,2,FALSE()),VLOOKUP(Table1432[[#This Row],[CodINE NUTII 2013]],VRefAquis!B:H,2,FALSE())))</f>
        <v>937</v>
      </c>
      <c r="O116" s="853" t="n">
        <f aca="false">IF(VLOOKUP(Table1432[[#This Row],[CodINE Mun2013]],VRefArren!B:H,2,FALSE())&lt;&gt;"",VLOOKUP(Table1432[[#This Row],[CodINE Mun2013]],VRefArren!B:H,2,FALSE()),IFERROR(VLOOKUP(Table1432[[#This Row],[CodINE NUTIII 2013]],VRefArren!B:H,2,FALSE()),VLOOKUP(Table1432[[#This Row],[CodINE NUTII 2013]],VRefArren!B:H,2,FALSE())))</f>
        <v>3.2</v>
      </c>
      <c r="P116" s="854" t="n">
        <v>0</v>
      </c>
      <c r="Q116" s="860" t="n">
        <v>0</v>
      </c>
      <c r="R116" s="856" t="s">
        <v>1350</v>
      </c>
    </row>
    <row r="117" customFormat="false" ht="18" hidden="false" customHeight="false" outlineLevel="0" collapsed="false">
      <c r="A117" s="847" t="s">
        <v>1351</v>
      </c>
      <c r="B117" s="848" t="s">
        <v>1352</v>
      </c>
      <c r="C117" s="835" t="s">
        <v>1353</v>
      </c>
      <c r="D117" s="849" t="s">
        <v>796</v>
      </c>
      <c r="E117" s="850" t="str">
        <f aca="false">VLOOKUP(Table1432[[#This Row],[NUTS I]],Table1533[],2,FALSE())</f>
        <v>1</v>
      </c>
      <c r="F117" s="851" t="s">
        <v>797</v>
      </c>
      <c r="G117" s="850" t="str">
        <f aca="false">VLOOKUP(Table1432[[#This Row],[NUTS II 2011]],Table1634[],2,FALSE())</f>
        <v>16</v>
      </c>
      <c r="H117" s="849" t="s">
        <v>797</v>
      </c>
      <c r="I117" s="850" t="str">
        <f aca="false">VLOOKUP(Table1432[[#This Row],[NUTS II 2013]],Table162436[],2,FALSE())</f>
        <v>16</v>
      </c>
      <c r="J117" s="851" t="s">
        <v>888</v>
      </c>
      <c r="K117" s="850" t="str">
        <f aca="false">VLOOKUP(Table1432[[#This Row],[NUTS III 2011]],Table1735[],2,FALSE())</f>
        <v>169</v>
      </c>
      <c r="L117" s="849" t="s">
        <v>890</v>
      </c>
      <c r="M117" s="850" t="str">
        <f aca="false">VLOOKUP(Table1432[[#This Row],[NUTS III 2013]],Table172537[],2,FALSE())</f>
        <v>16H</v>
      </c>
      <c r="N117" s="852" t="n">
        <f aca="false">IFERROR(VLOOKUP(Table1432[[#This Row],[CodINE Mun2013]],VRefAquis!B:H,2,FALSE()),IFERROR(VLOOKUP(Table1432[[#This Row],[CodINE NUTIII 2013]],VRefAquis!B:H,2,FALSE()),VLOOKUP(Table1432[[#This Row],[CodINE NUTII 2013]],VRefAquis!B:H,2,FALSE())))</f>
        <v>750</v>
      </c>
      <c r="O117" s="853" t="n">
        <f aca="false">IF(VLOOKUP(Table1432[[#This Row],[CodINE Mun2013]],VRefArren!B:H,2,FALSE())&lt;&gt;"",VLOOKUP(Table1432[[#This Row],[CodINE Mun2013]],VRefArren!B:H,2,FALSE()),IFERROR(VLOOKUP(Table1432[[#This Row],[CodINE NUTIII 2013]],VRefArren!B:H,2,FALSE()),VLOOKUP(Table1432[[#This Row],[CodINE NUTII 2013]],VRefArren!B:H,2,FALSE())))</f>
        <v>3.09</v>
      </c>
      <c r="P117" s="854" t="n">
        <v>6</v>
      </c>
      <c r="Q117" s="855" t="n">
        <v>6</v>
      </c>
      <c r="R117" s="856" t="s">
        <v>1354</v>
      </c>
    </row>
    <row r="118" customFormat="false" ht="18" hidden="false" customHeight="false" outlineLevel="0" collapsed="false">
      <c r="A118" s="847" t="s">
        <v>1355</v>
      </c>
      <c r="B118" s="848" t="s">
        <v>1356</v>
      </c>
      <c r="C118" s="835" t="s">
        <v>1357</v>
      </c>
      <c r="D118" s="849" t="s">
        <v>796</v>
      </c>
      <c r="E118" s="850" t="str">
        <f aca="false">VLOOKUP(Table1432[[#This Row],[NUTS I]],Table1533[],2,FALSE())</f>
        <v>1</v>
      </c>
      <c r="F118" s="851" t="s">
        <v>797</v>
      </c>
      <c r="G118" s="850" t="str">
        <f aca="false">VLOOKUP(Table1432[[#This Row],[NUTS II 2011]],Table1634[],2,FALSE())</f>
        <v>16</v>
      </c>
      <c r="H118" s="849" t="s">
        <v>797</v>
      </c>
      <c r="I118" s="850" t="str">
        <f aca="false">VLOOKUP(Table1432[[#This Row],[NUTS II 2013]],Table162436[],2,FALSE())</f>
        <v>16</v>
      </c>
      <c r="J118" s="851" t="s">
        <v>810</v>
      </c>
      <c r="K118" s="850" t="str">
        <f aca="false">VLOOKUP(Table1432[[#This Row],[NUTS III 2011]],Table1735[],2,FALSE())</f>
        <v>161</v>
      </c>
      <c r="L118" s="849" t="s">
        <v>811</v>
      </c>
      <c r="M118" s="850" t="str">
        <f aca="false">VLOOKUP(Table1432[[#This Row],[NUTS III 2013]],Table172537[],2,FALSE())</f>
        <v>16D</v>
      </c>
      <c r="N118" s="852" t="n">
        <f aca="false">IFERROR(VLOOKUP(Table1432[[#This Row],[CodINE Mun2013]],VRefAquis!B:H,2,FALSE()),IFERROR(VLOOKUP(Table1432[[#This Row],[CodINE NUTIII 2013]],VRefAquis!B:H,2,FALSE()),VLOOKUP(Table1432[[#This Row],[CodINE NUTII 2013]],VRefAquis!B:H,2,FALSE())))</f>
        <v>1068</v>
      </c>
      <c r="O118" s="853" t="n">
        <f aca="false">IF(VLOOKUP(Table1432[[#This Row],[CodINE Mun2013]],VRefArren!B:H,2,FALSE())&lt;&gt;"",VLOOKUP(Table1432[[#This Row],[CodINE Mun2013]],VRefArren!B:H,2,FALSE()),IFERROR(VLOOKUP(Table1432[[#This Row],[CodINE NUTIII 2013]],VRefArren!B:H,2,FALSE()),VLOOKUP(Table1432[[#This Row],[CodINE NUTII 2013]],VRefArren!B:H,2,FALSE())))</f>
        <v>5.11</v>
      </c>
      <c r="P118" s="854" t="n">
        <v>12</v>
      </c>
      <c r="Q118" s="855" t="n">
        <v>106</v>
      </c>
      <c r="R118" s="856" t="s">
        <v>1358</v>
      </c>
    </row>
    <row r="119" customFormat="false" ht="18" hidden="false" customHeight="false" outlineLevel="0" collapsed="false">
      <c r="A119" s="847" t="s">
        <v>1359</v>
      </c>
      <c r="B119" s="848" t="s">
        <v>1360</v>
      </c>
      <c r="C119" s="835" t="s">
        <v>1361</v>
      </c>
      <c r="D119" s="849" t="s">
        <v>796</v>
      </c>
      <c r="E119" s="850" t="str">
        <f aca="false">VLOOKUP(Table1432[[#This Row],[NUTS I]],Table1533[],2,FALSE())</f>
        <v>1</v>
      </c>
      <c r="F119" s="851" t="s">
        <v>815</v>
      </c>
      <c r="G119" s="850" t="str">
        <f aca="false">VLOOKUP(Table1432[[#This Row],[NUTS II 2011]],Table1634[],2,FALSE())</f>
        <v>15</v>
      </c>
      <c r="H119" s="845" t="s">
        <v>815</v>
      </c>
      <c r="I119" s="850" t="str">
        <f aca="false">VLOOKUP(Table1432[[#This Row],[NUTS II 2013]],Table162436[],2,FALSE())</f>
        <v>15</v>
      </c>
      <c r="J119" s="851" t="s">
        <v>815</v>
      </c>
      <c r="K119" s="850" t="n">
        <f aca="false">VLOOKUP(Table1432[[#This Row],[NUTS III 2011]],Table1735[],2,FALSE())</f>
        <v>150</v>
      </c>
      <c r="L119" s="849" t="s">
        <v>815</v>
      </c>
      <c r="M119" s="850" t="n">
        <f aca="false">VLOOKUP(Table1432[[#This Row],[NUTS III 2013]],Table172537[],2,FALSE())</f>
        <v>150</v>
      </c>
      <c r="N119" s="852" t="n">
        <f aca="false">IFERROR(VLOOKUP(Table1432[[#This Row],[CodINE Mun2013]],VRefAquis!B:H,2,FALSE()),IFERROR(VLOOKUP(Table1432[[#This Row],[CodINE NUTIII 2013]],VRefAquis!B:H,2,FALSE()),VLOOKUP(Table1432[[#This Row],[CodINE NUTII 2013]],VRefAquis!B:H,2,FALSE())))</f>
        <v>1878</v>
      </c>
      <c r="O119" s="853" t="n">
        <f aca="false">IF(VLOOKUP(Table1432[[#This Row],[CodINE Mun2013]],VRefArren!B:H,2,FALSE())&lt;&gt;"",VLOOKUP(Table1432[[#This Row],[CodINE Mun2013]],VRefArren!B:H,2,FALSE()),IFERROR(VLOOKUP(Table1432[[#This Row],[CodINE NUTIII 2013]],VRefArren!B:H,2,FALSE()),VLOOKUP(Table1432[[#This Row],[CodINE NUTII 2013]],VRefArren!B:H,2,FALSE())))</f>
        <v>5.57</v>
      </c>
      <c r="P119" s="854" t="n">
        <v>6</v>
      </c>
      <c r="Q119" s="855" t="n">
        <v>42</v>
      </c>
      <c r="R119" s="856" t="s">
        <v>1362</v>
      </c>
    </row>
    <row r="120" customFormat="false" ht="18" hidden="false" customHeight="false" outlineLevel="0" collapsed="false">
      <c r="A120" s="847" t="s">
        <v>1363</v>
      </c>
      <c r="B120" s="848" t="s">
        <v>1364</v>
      </c>
      <c r="C120" s="835" t="s">
        <v>1365</v>
      </c>
      <c r="D120" s="845" t="s">
        <v>813</v>
      </c>
      <c r="E120" s="862" t="str">
        <f aca="false">VLOOKUP(Table1432[[#This Row],[NUTS I]],Table1533[],2,FALSE())</f>
        <v>2</v>
      </c>
      <c r="F120" s="851" t="s">
        <v>813</v>
      </c>
      <c r="G120" s="850" t="str">
        <f aca="false">VLOOKUP(Table1432[[#This Row],[NUTS II 2011]],Table1634[],2,FALSE())</f>
        <v>20</v>
      </c>
      <c r="H120" s="849" t="s">
        <v>813</v>
      </c>
      <c r="I120" s="850" t="str">
        <f aca="false">VLOOKUP(Table1432[[#This Row],[NUTS II 2013]],Table162436[],2,FALSE())</f>
        <v>20</v>
      </c>
      <c r="J120" s="851" t="s">
        <v>813</v>
      </c>
      <c r="K120" s="850" t="str">
        <f aca="false">VLOOKUP(Table1432[[#This Row],[NUTS III 2011]],Table1735[],2,FALSE())</f>
        <v>200</v>
      </c>
      <c r="L120" s="851" t="s">
        <v>813</v>
      </c>
      <c r="M120" s="850" t="str">
        <f aca="false">VLOOKUP(Table1432[[#This Row],[NUTS III 2013]],Table172537[],2,FALSE())</f>
        <v>200</v>
      </c>
      <c r="N120" s="852" t="n">
        <f aca="false">IFERROR(VLOOKUP(Table1432[[#This Row],[CodINE Mun2013]],VRefAquis!B:H,2,FALSE()),IFERROR(VLOOKUP(Table1432[[#This Row],[CodINE NUTIII 2013]],VRefAquis!B:H,2,FALSE()),VLOOKUP(Table1432[[#This Row],[CodINE NUTII 2013]],VRefAquis!B:H,2,FALSE())))</f>
        <v>937</v>
      </c>
      <c r="O120" s="853" t="n">
        <f aca="false">IF(VLOOKUP(Table1432[[#This Row],[CodINE Mun2013]],VRefArren!B:H,2,FALSE())&lt;&gt;"",VLOOKUP(Table1432[[#This Row],[CodINE Mun2013]],VRefArren!B:H,2,FALSE()),IFERROR(VLOOKUP(Table1432[[#This Row],[CodINE NUTIII 2013]],VRefArren!B:H,2,FALSE()),VLOOKUP(Table1432[[#This Row],[CodINE NUTII 2013]],VRefArren!B:H,2,FALSE())))</f>
        <v>3.81</v>
      </c>
      <c r="P120" s="854" t="n">
        <v>0</v>
      </c>
      <c r="Q120" s="855" t="n">
        <v>0</v>
      </c>
      <c r="R120" s="856" t="s">
        <v>1366</v>
      </c>
    </row>
    <row r="121" customFormat="false" ht="18" hidden="false" customHeight="false" outlineLevel="0" collapsed="false">
      <c r="A121" s="859" t="s">
        <v>1367</v>
      </c>
      <c r="B121" s="848" t="s">
        <v>1368</v>
      </c>
      <c r="C121" s="835" t="s">
        <v>1369</v>
      </c>
      <c r="D121" s="849" t="s">
        <v>796</v>
      </c>
      <c r="E121" s="850" t="str">
        <f aca="false">VLOOKUP(Table1432[[#This Row],[NUTS I]],Table1533[],2,FALSE())</f>
        <v>1</v>
      </c>
      <c r="F121" s="851" t="s">
        <v>815</v>
      </c>
      <c r="G121" s="850" t="str">
        <f aca="false">VLOOKUP(Table1432[[#This Row],[NUTS II 2011]],Table1634[],2,FALSE())</f>
        <v>15</v>
      </c>
      <c r="H121" s="845" t="s">
        <v>815</v>
      </c>
      <c r="I121" s="850" t="str">
        <f aca="false">VLOOKUP(Table1432[[#This Row],[NUTS II 2013]],Table162436[],2,FALSE())</f>
        <v>15</v>
      </c>
      <c r="J121" s="851" t="s">
        <v>815</v>
      </c>
      <c r="K121" s="850" t="n">
        <f aca="false">VLOOKUP(Table1432[[#This Row],[NUTS III 2011]],Table1735[],2,FALSE())</f>
        <v>150</v>
      </c>
      <c r="L121" s="849" t="s">
        <v>815</v>
      </c>
      <c r="M121" s="850" t="n">
        <f aca="false">VLOOKUP(Table1432[[#This Row],[NUTS III 2013]],Table172537[],2,FALSE())</f>
        <v>150</v>
      </c>
      <c r="N121" s="852" t="n">
        <f aca="false">IFERROR(VLOOKUP(Table1432[[#This Row],[CodINE Mun2013]],VRefAquis!B:H,2,FALSE()),IFERROR(VLOOKUP(Table1432[[#This Row],[CodINE NUTIII 2013]],VRefAquis!B:H,2,FALSE()),VLOOKUP(Table1432[[#This Row],[CodINE NUTII 2013]],VRefAquis!B:H,2,FALSE())))</f>
        <v>2544</v>
      </c>
      <c r="O121" s="853" t="n">
        <f aca="false">IF(VLOOKUP(Table1432[[#This Row],[CodINE Mun2013]],VRefArren!B:H,2,FALSE())&lt;&gt;"",VLOOKUP(Table1432[[#This Row],[CodINE Mun2013]],VRefArren!B:H,2,FALSE()),IFERROR(VLOOKUP(Table1432[[#This Row],[CodINE NUTIII 2013]],VRefArren!B:H,2,FALSE()),VLOOKUP(Table1432[[#This Row],[CodINE NUTII 2013]],VRefArren!B:H,2,FALSE())))</f>
        <v>7.5</v>
      </c>
      <c r="P121" s="854" t="n">
        <v>2</v>
      </c>
      <c r="Q121" s="860" t="n">
        <v>21</v>
      </c>
      <c r="R121" s="856" t="s">
        <v>1370</v>
      </c>
    </row>
    <row r="122" customFormat="false" ht="18" hidden="false" customHeight="false" outlineLevel="0" collapsed="false">
      <c r="A122" s="859" t="s">
        <v>1371</v>
      </c>
      <c r="B122" s="848" t="s">
        <v>1372</v>
      </c>
      <c r="C122" s="835" t="s">
        <v>1373</v>
      </c>
      <c r="D122" s="845" t="s">
        <v>813</v>
      </c>
      <c r="E122" s="862" t="str">
        <f aca="false">VLOOKUP(Table1432[[#This Row],[NUTS I]],Table1533[],2,FALSE())</f>
        <v>2</v>
      </c>
      <c r="F122" s="851" t="s">
        <v>813</v>
      </c>
      <c r="G122" s="850" t="str">
        <f aca="false">VLOOKUP(Table1432[[#This Row],[NUTS II 2011]],Table1634[],2,FALSE())</f>
        <v>20</v>
      </c>
      <c r="H122" s="849" t="s">
        <v>813</v>
      </c>
      <c r="I122" s="850" t="str">
        <f aca="false">VLOOKUP(Table1432[[#This Row],[NUTS II 2013]],Table162436[],2,FALSE())</f>
        <v>20</v>
      </c>
      <c r="J122" s="851" t="s">
        <v>813</v>
      </c>
      <c r="K122" s="850" t="str">
        <f aca="false">VLOOKUP(Table1432[[#This Row],[NUTS III 2011]],Table1735[],2,FALSE())</f>
        <v>200</v>
      </c>
      <c r="L122" s="851" t="s">
        <v>813</v>
      </c>
      <c r="M122" s="850" t="str">
        <f aca="false">VLOOKUP(Table1432[[#This Row],[NUTS III 2013]],Table172537[],2,FALSE())</f>
        <v>200</v>
      </c>
      <c r="N122" s="852" t="n">
        <f aca="false">IFERROR(VLOOKUP(Table1432[[#This Row],[CodINE Mun2013]],VRefAquis!B:H,2,FALSE()),IFERROR(VLOOKUP(Table1432[[#This Row],[CodINE NUTIII 2013]],VRefAquis!B:H,2,FALSE()),VLOOKUP(Table1432[[#This Row],[CodINE NUTII 2013]],VRefAquis!B:H,2,FALSE())))</f>
        <v>937</v>
      </c>
      <c r="O122" s="853" t="n">
        <f aca="false">IF(VLOOKUP(Table1432[[#This Row],[CodINE Mun2013]],VRefArren!B:H,2,FALSE())&lt;&gt;"",VLOOKUP(Table1432[[#This Row],[CodINE Mun2013]],VRefArren!B:H,2,FALSE()),IFERROR(VLOOKUP(Table1432[[#This Row],[CodINE NUTIII 2013]],VRefArren!B:H,2,FALSE()),VLOOKUP(Table1432[[#This Row],[CodINE NUTII 2013]],VRefArren!B:H,2,FALSE())))</f>
        <v>4.01</v>
      </c>
      <c r="P122" s="854" t="n">
        <v>0</v>
      </c>
      <c r="Q122" s="860" t="n">
        <v>0</v>
      </c>
      <c r="R122" s="856" t="s">
        <v>1374</v>
      </c>
    </row>
    <row r="123" customFormat="false" ht="18" hidden="false" customHeight="false" outlineLevel="0" collapsed="false">
      <c r="A123" s="859" t="s">
        <v>1375</v>
      </c>
      <c r="B123" s="848" t="s">
        <v>1376</v>
      </c>
      <c r="C123" s="835" t="s">
        <v>1377</v>
      </c>
      <c r="D123" s="845" t="s">
        <v>813</v>
      </c>
      <c r="E123" s="862" t="str">
        <f aca="false">VLOOKUP(Table1432[[#This Row],[NUTS I]],Table1533[],2,FALSE())</f>
        <v>2</v>
      </c>
      <c r="F123" s="851" t="s">
        <v>813</v>
      </c>
      <c r="G123" s="850" t="str">
        <f aca="false">VLOOKUP(Table1432[[#This Row],[NUTS II 2011]],Table1634[],2,FALSE())</f>
        <v>20</v>
      </c>
      <c r="H123" s="849" t="s">
        <v>813</v>
      </c>
      <c r="I123" s="850" t="str">
        <f aca="false">VLOOKUP(Table1432[[#This Row],[NUTS II 2013]],Table162436[],2,FALSE())</f>
        <v>20</v>
      </c>
      <c r="J123" s="851" t="s">
        <v>813</v>
      </c>
      <c r="K123" s="850" t="str">
        <f aca="false">VLOOKUP(Table1432[[#This Row],[NUTS III 2011]],Table1735[],2,FALSE())</f>
        <v>200</v>
      </c>
      <c r="L123" s="851" t="s">
        <v>813</v>
      </c>
      <c r="M123" s="850" t="str">
        <f aca="false">VLOOKUP(Table1432[[#This Row],[NUTS III 2013]],Table172537[],2,FALSE())</f>
        <v>200</v>
      </c>
      <c r="N123" s="852" t="n">
        <f aca="false">IFERROR(VLOOKUP(Table1432[[#This Row],[CodINE Mun2013]],VRefAquis!B:H,2,FALSE()),IFERROR(VLOOKUP(Table1432[[#This Row],[CodINE NUTIII 2013]],VRefAquis!B:H,2,FALSE()),VLOOKUP(Table1432[[#This Row],[CodINE NUTII 2013]],VRefAquis!B:H,2,FALSE())))</f>
        <v>937</v>
      </c>
      <c r="O123" s="853" t="n">
        <f aca="false">IF(VLOOKUP(Table1432[[#This Row],[CodINE Mun2013]],VRefArren!B:H,2,FALSE())&lt;&gt;"",VLOOKUP(Table1432[[#This Row],[CodINE Mun2013]],VRefArren!B:H,2,FALSE()),IFERROR(VLOOKUP(Table1432[[#This Row],[CodINE NUTIII 2013]],VRefArren!B:H,2,FALSE()),VLOOKUP(Table1432[[#This Row],[CodINE NUTII 2013]],VRefArren!B:H,2,FALSE())))</f>
        <v>4.01</v>
      </c>
      <c r="P123" s="854" t="n">
        <v>0</v>
      </c>
      <c r="Q123" s="860" t="n">
        <v>0</v>
      </c>
      <c r="R123" s="856" t="s">
        <v>1378</v>
      </c>
    </row>
    <row r="124" customFormat="false" ht="18" hidden="false" customHeight="false" outlineLevel="0" collapsed="false">
      <c r="A124" s="859" t="s">
        <v>1379</v>
      </c>
      <c r="B124" s="848" t="s">
        <v>1380</v>
      </c>
      <c r="C124" s="835" t="s">
        <v>1381</v>
      </c>
      <c r="D124" s="849" t="s">
        <v>796</v>
      </c>
      <c r="E124" s="850" t="str">
        <f aca="false">VLOOKUP(Table1432[[#This Row],[NUTS I]],Table1533[],2,FALSE())</f>
        <v>1</v>
      </c>
      <c r="F124" s="851" t="s">
        <v>805</v>
      </c>
      <c r="G124" s="850" t="str">
        <f aca="false">VLOOKUP(Table1432[[#This Row],[NUTS II 2011]],Table1634[],2,FALSE())</f>
        <v>11</v>
      </c>
      <c r="H124" s="845" t="s">
        <v>805</v>
      </c>
      <c r="I124" s="850" t="str">
        <f aca="false">VLOOKUP(Table1432[[#This Row],[NUTS II 2013]],Table162436[],2,FALSE())</f>
        <v>11</v>
      </c>
      <c r="J124" s="851" t="s">
        <v>910</v>
      </c>
      <c r="K124" s="850" t="str">
        <f aca="false">VLOOKUP(Table1432[[#This Row],[NUTS III 2011]],Table1735[],2,FALSE())</f>
        <v>117</v>
      </c>
      <c r="L124" s="849" t="s">
        <v>910</v>
      </c>
      <c r="M124" s="850" t="str">
        <f aca="false">VLOOKUP(Table1432[[#This Row],[NUTS III 2013]],Table172537[],2,FALSE())</f>
        <v>11D</v>
      </c>
      <c r="N124" s="852" t="n">
        <f aca="false">IFERROR(VLOOKUP(Table1432[[#This Row],[CodINE Mun2013]],VRefAquis!B:H,2,FALSE()),IFERROR(VLOOKUP(Table1432[[#This Row],[CodINE NUTIII 2013]],VRefAquis!B:H,2,FALSE()),VLOOKUP(Table1432[[#This Row],[CodINE NUTII 2013]],VRefAquis!B:H,2,FALSE())))</f>
        <v>768</v>
      </c>
      <c r="O124" s="853" t="n">
        <f aca="false">IF(VLOOKUP(Table1432[[#This Row],[CodINE Mun2013]],VRefArren!B:H,2,FALSE())&lt;&gt;"",VLOOKUP(Table1432[[#This Row],[CodINE Mun2013]],VRefArren!B:H,2,FALSE()),IFERROR(VLOOKUP(Table1432[[#This Row],[CodINE NUTIII 2013]],VRefArren!B:H,2,FALSE()),VLOOKUP(Table1432[[#This Row],[CodINE NUTII 2013]],VRefArren!B:H,2,FALSE())))</f>
        <v>2.41</v>
      </c>
      <c r="P124" s="854" t="n">
        <v>3</v>
      </c>
      <c r="Q124" s="860" t="n">
        <v>27</v>
      </c>
      <c r="R124" s="856" t="s">
        <v>1382</v>
      </c>
    </row>
    <row r="125" customFormat="false" ht="18" hidden="false" customHeight="false" outlineLevel="0" collapsed="false">
      <c r="A125" s="847" t="s">
        <v>1383</v>
      </c>
      <c r="B125" s="848" t="s">
        <v>1384</v>
      </c>
      <c r="C125" s="835" t="s">
        <v>1385</v>
      </c>
      <c r="D125" s="849" t="s">
        <v>796</v>
      </c>
      <c r="E125" s="850" t="str">
        <f aca="false">VLOOKUP(Table1432[[#This Row],[NUTS I]],Table1533[],2,FALSE())</f>
        <v>1</v>
      </c>
      <c r="F125" s="851" t="s">
        <v>797</v>
      </c>
      <c r="G125" s="850" t="str">
        <f aca="false">VLOOKUP(Table1432[[#This Row],[NUTS II 2011]],Table1634[],2,FALSE())</f>
        <v>16</v>
      </c>
      <c r="H125" s="849" t="s">
        <v>797</v>
      </c>
      <c r="I125" s="850" t="str">
        <f aca="false">VLOOKUP(Table1432[[#This Row],[NUTS II 2013]],Table162436[],2,FALSE())</f>
        <v>16</v>
      </c>
      <c r="J125" s="851" t="s">
        <v>992</v>
      </c>
      <c r="K125" s="850" t="str">
        <f aca="false">VLOOKUP(Table1432[[#This Row],[NUTS III 2011]],Table1735[],2,FALSE())</f>
        <v>163</v>
      </c>
      <c r="L125" s="849" t="s">
        <v>964</v>
      </c>
      <c r="M125" s="850" t="str">
        <f aca="false">VLOOKUP(Table1432[[#This Row],[NUTS III 2013]],Table172537[],2,FALSE())</f>
        <v>16F</v>
      </c>
      <c r="N125" s="852" t="n">
        <f aca="false">IFERROR(VLOOKUP(Table1432[[#This Row],[CodINE Mun2013]],VRefAquis!B:H,2,FALSE()),IFERROR(VLOOKUP(Table1432[[#This Row],[CodINE NUTIII 2013]],VRefAquis!B:H,2,FALSE()),VLOOKUP(Table1432[[#This Row],[CodINE NUTII 2013]],VRefAquis!B:H,2,FALSE())))</f>
        <v>1043</v>
      </c>
      <c r="O125" s="853" t="n">
        <f aca="false">IF(VLOOKUP(Table1432[[#This Row],[CodINE Mun2013]],VRefArren!B:H,2,FALSE())&lt;&gt;"",VLOOKUP(Table1432[[#This Row],[CodINE Mun2013]],VRefArren!B:H,2,FALSE()),IFERROR(VLOOKUP(Table1432[[#This Row],[CodINE NUTIII 2013]],VRefArren!B:H,2,FALSE()),VLOOKUP(Table1432[[#This Row],[CodINE NUTII 2013]],VRefArren!B:H,2,FALSE())))</f>
        <v>4.75</v>
      </c>
      <c r="P125" s="854" t="n">
        <v>0</v>
      </c>
      <c r="Q125" s="855" t="n">
        <v>0</v>
      </c>
      <c r="R125" s="856" t="s">
        <v>1386</v>
      </c>
    </row>
    <row r="126" customFormat="false" ht="18" hidden="false" customHeight="false" outlineLevel="0" collapsed="false">
      <c r="A126" s="847" t="s">
        <v>834</v>
      </c>
      <c r="B126" s="848" t="s">
        <v>1387</v>
      </c>
      <c r="C126" s="835" t="s">
        <v>1388</v>
      </c>
      <c r="D126" s="849" t="s">
        <v>796</v>
      </c>
      <c r="E126" s="850" t="str">
        <f aca="false">VLOOKUP(Table1432[[#This Row],[NUTS I]],Table1533[],2,FALSE())</f>
        <v>1</v>
      </c>
      <c r="F126" s="851" t="s">
        <v>834</v>
      </c>
      <c r="G126" s="850" t="str">
        <f aca="false">VLOOKUP(Table1432[[#This Row],[NUTS II 2011]],Table1634[],2,FALSE())</f>
        <v>17</v>
      </c>
      <c r="H126" s="845" t="s">
        <v>828</v>
      </c>
      <c r="I126" s="850" t="str">
        <f aca="false">VLOOKUP(Table1432[[#This Row],[NUTS II 2013]],Table162436[],2,FALSE())</f>
        <v>17</v>
      </c>
      <c r="J126" s="851" t="s">
        <v>932</v>
      </c>
      <c r="K126" s="850" t="str">
        <f aca="false">VLOOKUP(Table1432[[#This Row],[NUTS III 2011]],Table1735[],2,FALSE())</f>
        <v>171</v>
      </c>
      <c r="L126" s="849" t="s">
        <v>828</v>
      </c>
      <c r="M126" s="850" t="str">
        <f aca="false">VLOOKUP(Table1432[[#This Row],[NUTS III 2013]],Table172537[],2,FALSE())</f>
        <v>170</v>
      </c>
      <c r="N126" s="852" t="n">
        <f aca="false">IFERROR(VLOOKUP(Table1432[[#This Row],[CodINE Mun2013]],VRefAquis!B:H,2,FALSE()),IFERROR(VLOOKUP(Table1432[[#This Row],[CodINE NUTIII 2013]],VRefAquis!B:H,2,FALSE()),VLOOKUP(Table1432[[#This Row],[CodINE NUTII 2013]],VRefAquis!B:H,2,FALSE())))</f>
        <v>4486</v>
      </c>
      <c r="O126" s="853" t="n">
        <f aca="false">IF(VLOOKUP(Table1432[[#This Row],[CodINE Mun2013]],VRefArren!B:H,2,FALSE())&lt;&gt;"",VLOOKUP(Table1432[[#This Row],[CodINE Mun2013]],VRefArren!B:H,2,FALSE()),IFERROR(VLOOKUP(Table1432[[#This Row],[CodINE NUTIII 2013]],VRefArren!B:H,2,FALSE()),VLOOKUP(Table1432[[#This Row],[CodINE NUTII 2013]],VRefArren!B:H,2,FALSE())))</f>
        <v>11.46</v>
      </c>
      <c r="P126" s="854" t="n">
        <v>17</v>
      </c>
      <c r="Q126" s="855" t="n">
        <v>2867</v>
      </c>
      <c r="R126" s="856" t="s">
        <v>1389</v>
      </c>
    </row>
    <row r="127" customFormat="false" ht="18" hidden="false" customHeight="false" outlineLevel="0" collapsed="false">
      <c r="A127" s="847" t="s">
        <v>1390</v>
      </c>
      <c r="B127" s="848" t="s">
        <v>1391</v>
      </c>
      <c r="C127" s="835" t="s">
        <v>1392</v>
      </c>
      <c r="D127" s="849" t="s">
        <v>796</v>
      </c>
      <c r="E127" s="850" t="str">
        <f aca="false">VLOOKUP(Table1432[[#This Row],[NUTS I]],Table1533[],2,FALSE())</f>
        <v>1</v>
      </c>
      <c r="F127" s="851" t="s">
        <v>815</v>
      </c>
      <c r="G127" s="850" t="str">
        <f aca="false">VLOOKUP(Table1432[[#This Row],[NUTS II 2011]],Table1634[],2,FALSE())</f>
        <v>15</v>
      </c>
      <c r="H127" s="845" t="s">
        <v>815</v>
      </c>
      <c r="I127" s="850" t="str">
        <f aca="false">VLOOKUP(Table1432[[#This Row],[NUTS II 2013]],Table162436[],2,FALSE())</f>
        <v>15</v>
      </c>
      <c r="J127" s="851" t="s">
        <v>815</v>
      </c>
      <c r="K127" s="850" t="n">
        <f aca="false">VLOOKUP(Table1432[[#This Row],[NUTS III 2011]],Table1735[],2,FALSE())</f>
        <v>150</v>
      </c>
      <c r="L127" s="849" t="s">
        <v>815</v>
      </c>
      <c r="M127" s="850" t="n">
        <f aca="false">VLOOKUP(Table1432[[#This Row],[NUTS III 2013]],Table172537[],2,FALSE())</f>
        <v>150</v>
      </c>
      <c r="N127" s="852" t="n">
        <f aca="false">IFERROR(VLOOKUP(Table1432[[#This Row],[CodINE Mun2013]],VRefAquis!B:H,2,FALSE()),IFERROR(VLOOKUP(Table1432[[#This Row],[CodINE NUTIII 2013]],VRefAquis!B:H,2,FALSE()),VLOOKUP(Table1432[[#This Row],[CodINE NUTII 2013]],VRefAquis!B:H,2,FALSE())))</f>
        <v>2562</v>
      </c>
      <c r="O127" s="853" t="n">
        <f aca="false">IF(VLOOKUP(Table1432[[#This Row],[CodINE Mun2013]],VRefArren!B:H,2,FALSE())&lt;&gt;"",VLOOKUP(Table1432[[#This Row],[CodINE Mun2013]],VRefArren!B:H,2,FALSE()),IFERROR(VLOOKUP(Table1432[[#This Row],[CodINE NUTIII 2013]],VRefArren!B:H,2,FALSE()),VLOOKUP(Table1432[[#This Row],[CodINE NUTII 2013]],VRefArren!B:H,2,FALSE())))</f>
        <v>7.44</v>
      </c>
      <c r="P127" s="854" t="n">
        <v>20</v>
      </c>
      <c r="Q127" s="855" t="n">
        <v>101</v>
      </c>
      <c r="R127" s="856" t="s">
        <v>1393</v>
      </c>
    </row>
    <row r="128" customFormat="false" ht="18" hidden="false" customHeight="false" outlineLevel="0" collapsed="false">
      <c r="A128" s="859" t="s">
        <v>1394</v>
      </c>
      <c r="B128" s="848" t="s">
        <v>1395</v>
      </c>
      <c r="C128" s="835" t="s">
        <v>1396</v>
      </c>
      <c r="D128" s="849" t="s">
        <v>796</v>
      </c>
      <c r="E128" s="850" t="str">
        <f aca="false">VLOOKUP(Table1432[[#This Row],[NUTS I]],Table1533[],2,FALSE())</f>
        <v>1</v>
      </c>
      <c r="F128" s="851" t="s">
        <v>834</v>
      </c>
      <c r="G128" s="850" t="str">
        <f aca="false">VLOOKUP(Table1432[[#This Row],[NUTS II 2011]],Table1634[],2,FALSE())</f>
        <v>17</v>
      </c>
      <c r="H128" s="845" t="s">
        <v>828</v>
      </c>
      <c r="I128" s="850" t="str">
        <f aca="false">VLOOKUP(Table1432[[#This Row],[NUTS II 2013]],Table162436[],2,FALSE())</f>
        <v>17</v>
      </c>
      <c r="J128" s="851" t="s">
        <v>932</v>
      </c>
      <c r="K128" s="850" t="str">
        <f aca="false">VLOOKUP(Table1432[[#This Row],[NUTS III 2011]],Table1735[],2,FALSE())</f>
        <v>171</v>
      </c>
      <c r="L128" s="849" t="s">
        <v>828</v>
      </c>
      <c r="M128" s="850" t="str">
        <f aca="false">VLOOKUP(Table1432[[#This Row],[NUTS III 2013]],Table172537[],2,FALSE())</f>
        <v>170</v>
      </c>
      <c r="N128" s="852" t="n">
        <f aca="false">IFERROR(VLOOKUP(Table1432[[#This Row],[CodINE Mun2013]],VRefAquis!B:H,2,FALSE()),IFERROR(VLOOKUP(Table1432[[#This Row],[CodINE NUTIII 2013]],VRefAquis!B:H,2,FALSE()),VLOOKUP(Table1432[[#This Row],[CodINE NUTII 2013]],VRefAquis!B:H,2,FALSE())))</f>
        <v>1985</v>
      </c>
      <c r="O128" s="853" t="n">
        <f aca="false">IF(VLOOKUP(Table1432[[#This Row],[CodINE Mun2013]],VRefArren!B:H,2,FALSE())&lt;&gt;"",VLOOKUP(Table1432[[#This Row],[CodINE Mun2013]],VRefArren!B:H,2,FALSE()),IFERROR(VLOOKUP(Table1432[[#This Row],[CodINE NUTIII 2013]],VRefArren!B:H,2,FALSE()),VLOOKUP(Table1432[[#This Row],[CodINE NUTII 2013]],VRefArren!B:H,2,FALSE())))</f>
        <v>7.58</v>
      </c>
      <c r="P128" s="854" t="n">
        <v>122</v>
      </c>
      <c r="Q128" s="860" t="n">
        <v>2673</v>
      </c>
      <c r="R128" s="856" t="s">
        <v>1397</v>
      </c>
    </row>
    <row r="129" customFormat="false" ht="18" hidden="false" customHeight="false" outlineLevel="0" collapsed="false">
      <c r="A129" s="847" t="s">
        <v>1398</v>
      </c>
      <c r="B129" s="848" t="s">
        <v>1399</v>
      </c>
      <c r="C129" s="835" t="s">
        <v>1400</v>
      </c>
      <c r="D129" s="849" t="s">
        <v>796</v>
      </c>
      <c r="E129" s="850" t="str">
        <f aca="false">VLOOKUP(Table1432[[#This Row],[NUTS I]],Table1533[],2,FALSE())</f>
        <v>1</v>
      </c>
      <c r="F129" s="851" t="s">
        <v>797</v>
      </c>
      <c r="G129" s="850" t="str">
        <f aca="false">VLOOKUP(Table1432[[#This Row],[NUTS II 2011]],Table1634[],2,FALSE())</f>
        <v>16</v>
      </c>
      <c r="H129" s="849" t="s">
        <v>797</v>
      </c>
      <c r="I129" s="850" t="str">
        <f aca="false">VLOOKUP(Table1432[[#This Row],[NUTS II 2013]],Table162436[],2,FALSE())</f>
        <v>16</v>
      </c>
      <c r="J129" s="851" t="s">
        <v>874</v>
      </c>
      <c r="K129" s="850" t="str">
        <f aca="false">VLOOKUP(Table1432[[#This Row],[NUTS III 2011]],Table1735[],2,FALSE())</f>
        <v>16B</v>
      </c>
      <c r="L129" s="845" t="s">
        <v>874</v>
      </c>
      <c r="M129" s="850" t="str">
        <f aca="false">VLOOKUP(Table1432[[#This Row],[NUTS III 2013]],Table172537[],2,FALSE())</f>
        <v>16B</v>
      </c>
      <c r="N129" s="852" t="n">
        <f aca="false">IFERROR(VLOOKUP(Table1432[[#This Row],[CodINE Mun2013]],VRefAquis!B:H,2,FALSE()),IFERROR(VLOOKUP(Table1432[[#This Row],[CodINE NUTIII 2013]],VRefAquis!B:H,2,FALSE()),VLOOKUP(Table1432[[#This Row],[CodINE NUTII 2013]],VRefAquis!B:H,2,FALSE())))</f>
        <v>1124</v>
      </c>
      <c r="O129" s="853" t="n">
        <f aca="false">IF(VLOOKUP(Table1432[[#This Row],[CodINE Mun2013]],VRefArren!B:H,2,FALSE())&lt;&gt;"",VLOOKUP(Table1432[[#This Row],[CodINE Mun2013]],VRefArren!B:H,2,FALSE()),IFERROR(VLOOKUP(Table1432[[#This Row],[CodINE NUTIII 2013]],VRefArren!B:H,2,FALSE()),VLOOKUP(Table1432[[#This Row],[CodINE NUTII 2013]],VRefArren!B:H,2,FALSE())))</f>
        <v>4.17</v>
      </c>
      <c r="P129" s="854" t="n">
        <v>5</v>
      </c>
      <c r="Q129" s="855" t="n">
        <v>10</v>
      </c>
      <c r="R129" s="856" t="s">
        <v>1401</v>
      </c>
    </row>
    <row r="130" customFormat="false" ht="18" hidden="false" customHeight="false" outlineLevel="0" collapsed="false">
      <c r="A130" s="859" t="s">
        <v>1402</v>
      </c>
      <c r="B130" s="848" t="s">
        <v>1403</v>
      </c>
      <c r="C130" s="835" t="s">
        <v>1404</v>
      </c>
      <c r="D130" s="849" t="s">
        <v>796</v>
      </c>
      <c r="E130" s="850" t="str">
        <f aca="false">VLOOKUP(Table1432[[#This Row],[NUTS I]],Table1533[],2,FALSE())</f>
        <v>1</v>
      </c>
      <c r="F130" s="851" t="s">
        <v>797</v>
      </c>
      <c r="G130" s="850" t="str">
        <f aca="false">VLOOKUP(Table1432[[#This Row],[NUTS II 2011]],Table1634[],2,FALSE())</f>
        <v>16</v>
      </c>
      <c r="H130" s="849" t="s">
        <v>797</v>
      </c>
      <c r="I130" s="850" t="str">
        <f aca="false">VLOOKUP(Table1432[[#This Row],[NUTS II 2013]],Table162436[],2,FALSE())</f>
        <v>16</v>
      </c>
      <c r="J130" s="851" t="s">
        <v>969</v>
      </c>
      <c r="K130" s="850" t="str">
        <f aca="false">VLOOKUP(Table1432[[#This Row],[NUTS III 2011]],Table1735[],2,FALSE())</f>
        <v>164</v>
      </c>
      <c r="L130" s="849" t="s">
        <v>958</v>
      </c>
      <c r="M130" s="850" t="str">
        <f aca="false">VLOOKUP(Table1432[[#This Row],[NUTS III 2013]],Table172537[],2,FALSE())</f>
        <v>16E</v>
      </c>
      <c r="N130" s="852" t="n">
        <f aca="false">IFERROR(VLOOKUP(Table1432[[#This Row],[CodINE Mun2013]],VRefAquis!B:H,2,FALSE()),IFERROR(VLOOKUP(Table1432[[#This Row],[CodINE NUTIII 2013]],VRefAquis!B:H,2,FALSE()),VLOOKUP(Table1432[[#This Row],[CodINE NUTII 2013]],VRefAquis!B:H,2,FALSE())))</f>
        <v>1021</v>
      </c>
      <c r="O130" s="853" t="n">
        <f aca="false">IF(VLOOKUP(Table1432[[#This Row],[CodINE Mun2013]],VRefArren!B:H,2,FALSE())&lt;&gt;"",VLOOKUP(Table1432[[#This Row],[CodINE Mun2013]],VRefArren!B:H,2,FALSE()),IFERROR(VLOOKUP(Table1432[[#This Row],[CodINE NUTIII 2013]],VRefArren!B:H,2,FALSE()),VLOOKUP(Table1432[[#This Row],[CodINE NUTII 2013]],VRefArren!B:H,2,FALSE())))</f>
        <v>3.17</v>
      </c>
      <c r="P130" s="854" t="n">
        <v>0</v>
      </c>
      <c r="Q130" s="860" t="n">
        <v>0</v>
      </c>
      <c r="R130" s="856" t="s">
        <v>1405</v>
      </c>
    </row>
    <row r="131" customFormat="false" ht="18" hidden="false" customHeight="false" outlineLevel="0" collapsed="false">
      <c r="A131" s="859" t="s">
        <v>1406</v>
      </c>
      <c r="B131" s="848" t="s">
        <v>1407</v>
      </c>
      <c r="C131" s="835" t="s">
        <v>1408</v>
      </c>
      <c r="D131" s="849" t="s">
        <v>796</v>
      </c>
      <c r="E131" s="850" t="str">
        <f aca="false">VLOOKUP(Table1432[[#This Row],[NUTS I]],Table1533[],2,FALSE())</f>
        <v>1</v>
      </c>
      <c r="F131" s="851" t="s">
        <v>805</v>
      </c>
      <c r="G131" s="850" t="str">
        <f aca="false">VLOOKUP(Table1432[[#This Row],[NUTS II 2011]],Table1634[],2,FALSE())</f>
        <v>11</v>
      </c>
      <c r="H131" s="845" t="s">
        <v>805</v>
      </c>
      <c r="I131" s="850" t="str">
        <f aca="false">VLOOKUP(Table1432[[#This Row],[NUTS II 2013]],Table162436[],2,FALSE())</f>
        <v>11</v>
      </c>
      <c r="J131" s="851" t="s">
        <v>990</v>
      </c>
      <c r="K131" s="850" t="str">
        <f aca="false">VLOOKUP(Table1432[[#This Row],[NUTS III 2011]],Table1735[],2,FALSE())</f>
        <v>115</v>
      </c>
      <c r="L131" s="849" t="s">
        <v>972</v>
      </c>
      <c r="M131" s="850" t="str">
        <f aca="false">VLOOKUP(Table1432[[#This Row],[NUTS III 2013]],Table172537[],2,FALSE())</f>
        <v>11C</v>
      </c>
      <c r="N131" s="852" t="n">
        <f aca="false">IFERROR(VLOOKUP(Table1432[[#This Row],[CodINE Mun2013]],VRefAquis!B:H,2,FALSE()),IFERROR(VLOOKUP(Table1432[[#This Row],[CodINE NUTIII 2013]],VRefAquis!B:H,2,FALSE()),VLOOKUP(Table1432[[#This Row],[CodINE NUTII 2013]],VRefAquis!B:H,2,FALSE())))</f>
        <v>848</v>
      </c>
      <c r="O131" s="853" t="n">
        <f aca="false">IF(VLOOKUP(Table1432[[#This Row],[CodINE Mun2013]],VRefArren!B:H,2,FALSE())&lt;&gt;"",VLOOKUP(Table1432[[#This Row],[CodINE Mun2013]],VRefArren!B:H,2,FALSE()),IFERROR(VLOOKUP(Table1432[[#This Row],[CodINE NUTIII 2013]],VRefArren!B:H,2,FALSE()),VLOOKUP(Table1432[[#This Row],[CodINE NUTII 2013]],VRefArren!B:H,2,FALSE())))</f>
        <v>2.69</v>
      </c>
      <c r="P131" s="854" t="n">
        <v>0</v>
      </c>
      <c r="Q131" s="860" t="n">
        <v>0</v>
      </c>
      <c r="R131" s="856" t="s">
        <v>1409</v>
      </c>
    </row>
    <row r="132" customFormat="false" ht="18" hidden="false" customHeight="false" outlineLevel="0" collapsed="false">
      <c r="A132" s="859" t="s">
        <v>1410</v>
      </c>
      <c r="B132" s="848" t="s">
        <v>1411</v>
      </c>
      <c r="C132" s="835" t="s">
        <v>1412</v>
      </c>
      <c r="D132" s="849" t="s">
        <v>796</v>
      </c>
      <c r="E132" s="850" t="str">
        <f aca="false">VLOOKUP(Table1432[[#This Row],[NUTS I]],Table1533[],2,FALSE())</f>
        <v>1</v>
      </c>
      <c r="F132" s="851" t="s">
        <v>797</v>
      </c>
      <c r="G132" s="850" t="str">
        <f aca="false">VLOOKUP(Table1432[[#This Row],[NUTS II 2011]],Table1634[],2,FALSE())</f>
        <v>16</v>
      </c>
      <c r="H132" s="849" t="s">
        <v>797</v>
      </c>
      <c r="I132" s="850" t="str">
        <f aca="false">VLOOKUP(Table1432[[#This Row],[NUTS II 2013]],Table162436[],2,FALSE())</f>
        <v>16</v>
      </c>
      <c r="J132" s="851" t="s">
        <v>984</v>
      </c>
      <c r="K132" s="850" t="str">
        <f aca="false">VLOOKUP(Table1432[[#This Row],[NUTS III 2011]],Table1735[],2,FALSE())</f>
        <v>166</v>
      </c>
      <c r="L132" s="849" t="s">
        <v>798</v>
      </c>
      <c r="M132" s="850" t="str">
        <f aca="false">VLOOKUP(Table1432[[#This Row],[NUTS III 2013]],Table172537[],2,FALSE())</f>
        <v>16I</v>
      </c>
      <c r="N132" s="852" t="n">
        <f aca="false">IFERROR(VLOOKUP(Table1432[[#This Row],[CodINE Mun2013]],VRefAquis!B:H,2,FALSE()),IFERROR(VLOOKUP(Table1432[[#This Row],[CodINE NUTIII 2013]],VRefAquis!B:H,2,FALSE()),VLOOKUP(Table1432[[#This Row],[CodINE NUTII 2013]],VRefAquis!B:H,2,FALSE())))</f>
        <v>740</v>
      </c>
      <c r="O132" s="853" t="n">
        <f aca="false">IF(VLOOKUP(Table1432[[#This Row],[CodINE Mun2013]],VRefArren!B:H,2,FALSE())&lt;&gt;"",VLOOKUP(Table1432[[#This Row],[CodINE Mun2013]],VRefArren!B:H,2,FALSE()),IFERROR(VLOOKUP(Table1432[[#This Row],[CodINE NUTIII 2013]],VRefArren!B:H,2,FALSE()),VLOOKUP(Table1432[[#This Row],[CodINE NUTII 2013]],VRefArren!B:H,2,FALSE())))</f>
        <v>3.6</v>
      </c>
      <c r="P132" s="854" t="n">
        <v>0</v>
      </c>
      <c r="Q132" s="860" t="n">
        <v>0</v>
      </c>
      <c r="R132" s="856" t="s">
        <v>1413</v>
      </c>
    </row>
    <row r="133" customFormat="false" ht="30.75" hidden="false" customHeight="false" outlineLevel="0" collapsed="false">
      <c r="A133" s="859" t="s">
        <v>1414</v>
      </c>
      <c r="B133" s="848" t="s">
        <v>1415</v>
      </c>
      <c r="C133" s="835" t="s">
        <v>1416</v>
      </c>
      <c r="D133" s="849" t="s">
        <v>796</v>
      </c>
      <c r="E133" s="850" t="str">
        <f aca="false">VLOOKUP(Table1432[[#This Row],[NUTS I]],Table1533[],2,FALSE())</f>
        <v>1</v>
      </c>
      <c r="F133" s="851" t="s">
        <v>805</v>
      </c>
      <c r="G133" s="850" t="str">
        <f aca="false">VLOOKUP(Table1432[[#This Row],[NUTS II 2011]],Table1634[],2,FALSE())</f>
        <v>11</v>
      </c>
      <c r="H133" s="845" t="s">
        <v>805</v>
      </c>
      <c r="I133" s="850" t="str">
        <f aca="false">VLOOKUP(Table1432[[#This Row],[NUTS II 2013]],Table162436[],2,FALSE())</f>
        <v>11</v>
      </c>
      <c r="J133" s="851" t="s">
        <v>842</v>
      </c>
      <c r="K133" s="850" t="str">
        <f aca="false">VLOOKUP(Table1432[[#This Row],[NUTS III 2011]],Table1735[],2,FALSE())</f>
        <v>118</v>
      </c>
      <c r="L133" s="849" t="s">
        <v>903</v>
      </c>
      <c r="M133" s="850" t="str">
        <f aca="false">VLOOKUP(Table1432[[#This Row],[NUTS III 2013]],Table172537[],2,FALSE())</f>
        <v>11E</v>
      </c>
      <c r="N133" s="852" t="n">
        <f aca="false">IFERROR(VLOOKUP(Table1432[[#This Row],[CodINE Mun2013]],VRefAquis!B:H,2,FALSE()),IFERROR(VLOOKUP(Table1432[[#This Row],[CodINE NUTIII 2013]],VRefAquis!B:H,2,FALSE()),VLOOKUP(Table1432[[#This Row],[CodINE NUTII 2013]],VRefAquis!B:H,2,FALSE())))</f>
        <v>849</v>
      </c>
      <c r="O133" s="853" t="n">
        <f aca="false">IF(VLOOKUP(Table1432[[#This Row],[CodINE Mun2013]],VRefArren!B:H,2,FALSE())&lt;&gt;"",VLOOKUP(Table1432[[#This Row],[CodINE Mun2013]],VRefArren!B:H,2,FALSE()),IFERROR(VLOOKUP(Table1432[[#This Row],[CodINE NUTIII 2013]],VRefArren!B:H,2,FALSE()),VLOOKUP(Table1432[[#This Row],[CodINE NUTII 2013]],VRefArren!B:H,2,FALSE())))</f>
        <v>2.16</v>
      </c>
      <c r="P133" s="854" t="n">
        <v>1</v>
      </c>
      <c r="Q133" s="855" t="n">
        <v>25</v>
      </c>
      <c r="R133" s="856" t="s">
        <v>1417</v>
      </c>
    </row>
    <row r="134" customFormat="false" ht="18" hidden="false" customHeight="false" outlineLevel="0" collapsed="false">
      <c r="A134" s="859" t="s">
        <v>1418</v>
      </c>
      <c r="B134" s="848" t="s">
        <v>1419</v>
      </c>
      <c r="C134" s="835" t="s">
        <v>1420</v>
      </c>
      <c r="D134" s="845" t="s">
        <v>826</v>
      </c>
      <c r="E134" s="862" t="str">
        <f aca="false">VLOOKUP(Table1432[[#This Row],[NUTS I]],Table1533[],2,FALSE())</f>
        <v>3</v>
      </c>
      <c r="F134" s="851" t="s">
        <v>826</v>
      </c>
      <c r="G134" s="850" t="str">
        <f aca="false">VLOOKUP(Table1432[[#This Row],[NUTS II 2011]],Table1634[],2,FALSE())</f>
        <v>30</v>
      </c>
      <c r="H134" s="849" t="s">
        <v>826</v>
      </c>
      <c r="I134" s="850" t="str">
        <f aca="false">VLOOKUP(Table1432[[#This Row],[NUTS II 2013]],Table162436[],2,FALSE())</f>
        <v>30</v>
      </c>
      <c r="J134" s="851" t="s">
        <v>826</v>
      </c>
      <c r="K134" s="850" t="str">
        <f aca="false">VLOOKUP(Table1432[[#This Row],[NUTS III 2011]],Table1735[],2,FALSE())</f>
        <v>300</v>
      </c>
      <c r="L134" s="851" t="s">
        <v>826</v>
      </c>
      <c r="M134" s="850" t="str">
        <f aca="false">VLOOKUP(Table1432[[#This Row],[NUTS III 2013]],Table172537[],2,FALSE())</f>
        <v>300</v>
      </c>
      <c r="N134" s="852" t="n">
        <f aca="false">IFERROR(VLOOKUP(Table1432[[#This Row],[CodINE Mun2013]],VRefAquis!B:H,2,FALSE()),IFERROR(VLOOKUP(Table1432[[#This Row],[CodINE NUTIII 2013]],VRefAquis!B:H,2,FALSE()),VLOOKUP(Table1432[[#This Row],[CodINE NUTII 2013]],VRefAquis!B:H,2,FALSE())))</f>
        <v>1494</v>
      </c>
      <c r="O134" s="853" t="n">
        <f aca="false">IF(VLOOKUP(Table1432[[#This Row],[CodINE Mun2013]],VRefArren!B:H,2,FALSE())&lt;&gt;"",VLOOKUP(Table1432[[#This Row],[CodINE Mun2013]],VRefArren!B:H,2,FALSE()),IFERROR(VLOOKUP(Table1432[[#This Row],[CodINE NUTIII 2013]],VRefArren!B:H,2,FALSE()),VLOOKUP(Table1432[[#This Row],[CodINE NUTII 2013]],VRefArren!B:H,2,FALSE())))</f>
        <v>3.95</v>
      </c>
      <c r="P134" s="854" t="n">
        <v>2</v>
      </c>
      <c r="Q134" s="860" t="n">
        <v>2</v>
      </c>
      <c r="R134" s="856" t="s">
        <v>1421</v>
      </c>
    </row>
    <row r="135" customFormat="false" ht="18" hidden="false" customHeight="false" outlineLevel="0" collapsed="false">
      <c r="A135" s="847" t="s">
        <v>1422</v>
      </c>
      <c r="B135" s="848" t="s">
        <v>1423</v>
      </c>
      <c r="C135" s="835" t="s">
        <v>1424</v>
      </c>
      <c r="D135" s="845" t="s">
        <v>813</v>
      </c>
      <c r="E135" s="862" t="str">
        <f aca="false">VLOOKUP(Table1432[[#This Row],[NUTS I]],Table1533[],2,FALSE())</f>
        <v>2</v>
      </c>
      <c r="F135" s="851" t="s">
        <v>813</v>
      </c>
      <c r="G135" s="850" t="str">
        <f aca="false">VLOOKUP(Table1432[[#This Row],[NUTS II 2011]],Table1634[],2,FALSE())</f>
        <v>20</v>
      </c>
      <c r="H135" s="849" t="s">
        <v>813</v>
      </c>
      <c r="I135" s="850" t="str">
        <f aca="false">VLOOKUP(Table1432[[#This Row],[NUTS II 2013]],Table162436[],2,FALSE())</f>
        <v>20</v>
      </c>
      <c r="J135" s="851" t="s">
        <v>813</v>
      </c>
      <c r="K135" s="850" t="str">
        <f aca="false">VLOOKUP(Table1432[[#This Row],[NUTS III 2011]],Table1735[],2,FALSE())</f>
        <v>200</v>
      </c>
      <c r="L135" s="851" t="s">
        <v>813</v>
      </c>
      <c r="M135" s="850" t="str">
        <f aca="false">VLOOKUP(Table1432[[#This Row],[NUTS III 2013]],Table172537[],2,FALSE())</f>
        <v>200</v>
      </c>
      <c r="N135" s="852" t="n">
        <f aca="false">IFERROR(VLOOKUP(Table1432[[#This Row],[CodINE Mun2013]],VRefAquis!B:H,2,FALSE()),IFERROR(VLOOKUP(Table1432[[#This Row],[CodINE NUTIII 2013]],VRefAquis!B:H,2,FALSE()),VLOOKUP(Table1432[[#This Row],[CodINE NUTII 2013]],VRefAquis!B:H,2,FALSE())))</f>
        <v>937</v>
      </c>
      <c r="O135" s="853" t="n">
        <f aca="false">IF(VLOOKUP(Table1432[[#This Row],[CodINE Mun2013]],VRefArren!B:H,2,FALSE())&lt;&gt;"",VLOOKUP(Table1432[[#This Row],[CodINE Mun2013]],VRefArren!B:H,2,FALSE()),IFERROR(VLOOKUP(Table1432[[#This Row],[CodINE NUTIII 2013]],VRefArren!B:H,2,FALSE()),VLOOKUP(Table1432[[#This Row],[CodINE NUTII 2013]],VRefArren!B:H,2,FALSE())))</f>
        <v>4.01</v>
      </c>
      <c r="P135" s="854" t="n">
        <v>0</v>
      </c>
      <c r="Q135" s="855" t="n">
        <v>0</v>
      </c>
      <c r="R135" s="856" t="s">
        <v>1425</v>
      </c>
    </row>
    <row r="136" customFormat="false" ht="18" hidden="false" customHeight="false" outlineLevel="0" collapsed="false">
      <c r="A136" s="847" t="s">
        <v>1426</v>
      </c>
      <c r="B136" s="848" t="s">
        <v>1427</v>
      </c>
      <c r="C136" s="835" t="s">
        <v>1428</v>
      </c>
      <c r="D136" s="849" t="s">
        <v>796</v>
      </c>
      <c r="E136" s="850" t="str">
        <f aca="false">VLOOKUP(Table1432[[#This Row],[NUTS I]],Table1533[],2,FALSE())</f>
        <v>1</v>
      </c>
      <c r="F136" s="851" t="s">
        <v>834</v>
      </c>
      <c r="G136" s="850" t="str">
        <f aca="false">VLOOKUP(Table1432[[#This Row],[NUTS II 2011]],Table1634[],2,FALSE())</f>
        <v>17</v>
      </c>
      <c r="H136" s="845" t="s">
        <v>828</v>
      </c>
      <c r="I136" s="850" t="str">
        <f aca="false">VLOOKUP(Table1432[[#This Row],[NUTS II 2013]],Table162436[],2,FALSE())</f>
        <v>17</v>
      </c>
      <c r="J136" s="851" t="s">
        <v>932</v>
      </c>
      <c r="K136" s="850" t="str">
        <f aca="false">VLOOKUP(Table1432[[#This Row],[NUTS III 2011]],Table1735[],2,FALSE())</f>
        <v>171</v>
      </c>
      <c r="L136" s="849" t="s">
        <v>828</v>
      </c>
      <c r="M136" s="850" t="str">
        <f aca="false">VLOOKUP(Table1432[[#This Row],[NUTS III 2013]],Table172537[],2,FALSE())</f>
        <v>170</v>
      </c>
      <c r="N136" s="852" t="n">
        <f aca="false">IFERROR(VLOOKUP(Table1432[[#This Row],[CodINE Mun2013]],VRefAquis!B:H,2,FALSE()),IFERROR(VLOOKUP(Table1432[[#This Row],[CodINE NUTIII 2013]],VRefAquis!B:H,2,FALSE()),VLOOKUP(Table1432[[#This Row],[CodINE NUTII 2013]],VRefAquis!B:H,2,FALSE())))</f>
        <v>1739</v>
      </c>
      <c r="O136" s="853" t="n">
        <f aca="false">IF(VLOOKUP(Table1432[[#This Row],[CodINE Mun2013]],VRefArren!B:H,2,FALSE())&lt;&gt;"",VLOOKUP(Table1432[[#This Row],[CodINE Mun2013]],VRefArren!B:H,2,FALSE()),IFERROR(VLOOKUP(Table1432[[#This Row],[CodINE NUTIII 2013]],VRefArren!B:H,2,FALSE()),VLOOKUP(Table1432[[#This Row],[CodINE NUTII 2013]],VRefArren!B:H,2,FALSE())))</f>
        <v>6.5</v>
      </c>
      <c r="P136" s="854" t="n">
        <v>8</v>
      </c>
      <c r="Q136" s="855" t="n">
        <v>18</v>
      </c>
      <c r="R136" s="856" t="s">
        <v>1429</v>
      </c>
    </row>
    <row r="137" customFormat="false" ht="18" hidden="false" customHeight="false" outlineLevel="0" collapsed="false">
      <c r="A137" s="859" t="s">
        <v>1430</v>
      </c>
      <c r="B137" s="848" t="s">
        <v>1431</v>
      </c>
      <c r="C137" s="835" t="s">
        <v>1432</v>
      </c>
      <c r="D137" s="849" t="s">
        <v>796</v>
      </c>
      <c r="E137" s="850" t="str">
        <f aca="false">VLOOKUP(Table1432[[#This Row],[NUTS I]],Table1533[],2,FALSE())</f>
        <v>1</v>
      </c>
      <c r="F137" s="851" t="s">
        <v>805</v>
      </c>
      <c r="G137" s="850" t="str">
        <f aca="false">VLOOKUP(Table1432[[#This Row],[NUTS II 2011]],Table1634[],2,FALSE())</f>
        <v>11</v>
      </c>
      <c r="H137" s="845" t="s">
        <v>805</v>
      </c>
      <c r="I137" s="850" t="str">
        <f aca="false">VLOOKUP(Table1432[[#This Row],[NUTS II 2013]],Table162436[],2,FALSE())</f>
        <v>11</v>
      </c>
      <c r="J137" s="851" t="s">
        <v>939</v>
      </c>
      <c r="K137" s="850" t="str">
        <f aca="false">VLOOKUP(Table1432[[#This Row],[NUTS III 2011]],Table1735[],2,FALSE())</f>
        <v>114</v>
      </c>
      <c r="L137" s="845" t="s">
        <v>869</v>
      </c>
      <c r="M137" s="850" t="str">
        <f aca="false">VLOOKUP(Table1432[[#This Row],[NUTS III 2013]],Table172537[],2,FALSE())</f>
        <v>11A</v>
      </c>
      <c r="N137" s="852" t="n">
        <f aca="false">IFERROR(VLOOKUP(Table1432[[#This Row],[CodINE Mun2013]],VRefAquis!B:H,2,FALSE()),IFERROR(VLOOKUP(Table1432[[#This Row],[CodINE NUTIII 2013]],VRefAquis!B:H,2,FALSE()),VLOOKUP(Table1432[[#This Row],[CodINE NUTII 2013]],VRefAquis!B:H,2,FALSE())))</f>
        <v>1475</v>
      </c>
      <c r="O137" s="853" t="n">
        <f aca="false">IF(VLOOKUP(Table1432[[#This Row],[CodINE Mun2013]],VRefArren!B:H,2,FALSE())&lt;&gt;"",VLOOKUP(Table1432[[#This Row],[CodINE Mun2013]],VRefArren!B:H,2,FALSE()),IFERROR(VLOOKUP(Table1432[[#This Row],[CodINE NUTIII 2013]],VRefArren!B:H,2,FALSE()),VLOOKUP(Table1432[[#This Row],[CodINE NUTII 2013]],VRefArren!B:H,2,FALSE())))</f>
        <v>6.09</v>
      </c>
      <c r="P137" s="854" t="n">
        <v>400</v>
      </c>
      <c r="Q137" s="860" t="n">
        <v>794</v>
      </c>
      <c r="R137" s="856" t="s">
        <v>1433</v>
      </c>
    </row>
    <row r="138" customFormat="false" ht="18" hidden="false" customHeight="false" outlineLevel="0" collapsed="false">
      <c r="A138" s="859" t="s">
        <v>1434</v>
      </c>
      <c r="B138" s="848" t="s">
        <v>1435</v>
      </c>
      <c r="C138" s="835" t="s">
        <v>1436</v>
      </c>
      <c r="D138" s="849" t="s">
        <v>796</v>
      </c>
      <c r="E138" s="850" t="str">
        <f aca="false">VLOOKUP(Table1432[[#This Row],[NUTS I]],Table1533[],2,FALSE())</f>
        <v>1</v>
      </c>
      <c r="F138" s="851" t="s">
        <v>797</v>
      </c>
      <c r="G138" s="850" t="str">
        <f aca="false">VLOOKUP(Table1432[[#This Row],[NUTS II 2011]],Table1634[],2,FALSE())</f>
        <v>16</v>
      </c>
      <c r="H138" s="849" t="s">
        <v>797</v>
      </c>
      <c r="I138" s="850" t="str">
        <f aca="false">VLOOKUP(Table1432[[#This Row],[NUTS II 2013]],Table162436[],2,FALSE())</f>
        <v>16</v>
      </c>
      <c r="J138" s="851" t="s">
        <v>823</v>
      </c>
      <c r="K138" s="850" t="str">
        <f aca="false">VLOOKUP(Table1432[[#This Row],[NUTS III 2011]],Table1735[],2,FALSE())</f>
        <v>165</v>
      </c>
      <c r="L138" s="845" t="s">
        <v>824</v>
      </c>
      <c r="M138" s="850" t="str">
        <f aca="false">VLOOKUP(Table1432[[#This Row],[NUTS III 2013]],Table172537[],2,FALSE())</f>
        <v>16G</v>
      </c>
      <c r="N138" s="852" t="n">
        <f aca="false">IFERROR(VLOOKUP(Table1432[[#This Row],[CodINE Mun2013]],VRefAquis!B:H,2,FALSE()),IFERROR(VLOOKUP(Table1432[[#This Row],[CodINE NUTIII 2013]],VRefAquis!B:H,2,FALSE()),VLOOKUP(Table1432[[#This Row],[CodINE NUTII 2013]],VRefAquis!B:H,2,FALSE())))</f>
        <v>942</v>
      </c>
      <c r="O138" s="853" t="n">
        <f aca="false">IF(VLOOKUP(Table1432[[#This Row],[CodINE Mun2013]],VRefArren!B:H,2,FALSE())&lt;&gt;"",VLOOKUP(Table1432[[#This Row],[CodINE Mun2013]],VRefArren!B:H,2,FALSE()),IFERROR(VLOOKUP(Table1432[[#This Row],[CodINE NUTIII 2013]],VRefArren!B:H,2,FALSE()),VLOOKUP(Table1432[[#This Row],[CodINE NUTII 2013]],VRefArren!B:H,2,FALSE())))</f>
        <v>2.75</v>
      </c>
      <c r="P138" s="854" t="n">
        <v>14</v>
      </c>
      <c r="Q138" s="860" t="n">
        <v>78</v>
      </c>
      <c r="R138" s="856" t="s">
        <v>1437</v>
      </c>
    </row>
    <row r="139" customFormat="false" ht="18" hidden="false" customHeight="false" outlineLevel="0" collapsed="false">
      <c r="A139" s="859" t="s">
        <v>1438</v>
      </c>
      <c r="B139" s="848" t="s">
        <v>1439</v>
      </c>
      <c r="C139" s="835" t="s">
        <v>1440</v>
      </c>
      <c r="D139" s="849" t="s">
        <v>796</v>
      </c>
      <c r="E139" s="850" t="str">
        <f aca="false">VLOOKUP(Table1432[[#This Row],[NUTS I]],Table1533[],2,FALSE())</f>
        <v>1</v>
      </c>
      <c r="F139" s="851" t="s">
        <v>797</v>
      </c>
      <c r="G139" s="850" t="str">
        <f aca="false">VLOOKUP(Table1432[[#This Row],[NUTS II 2011]],Table1634[],2,FALSE())</f>
        <v>16</v>
      </c>
      <c r="H139" s="849" t="s">
        <v>797</v>
      </c>
      <c r="I139" s="850" t="str">
        <f aca="false">VLOOKUP(Table1432[[#This Row],[NUTS II 2013]],Table162436[],2,FALSE())</f>
        <v>16</v>
      </c>
      <c r="J139" s="851" t="s">
        <v>883</v>
      </c>
      <c r="K139" s="850" t="str">
        <f aca="false">VLOOKUP(Table1432[[#This Row],[NUTS III 2011]],Table1735[],2,FALSE())</f>
        <v>168</v>
      </c>
      <c r="L139" s="845" t="s">
        <v>898</v>
      </c>
      <c r="M139" s="850" t="str">
        <f aca="false">VLOOKUP(Table1432[[#This Row],[NUTS III 2013]],Table172537[],2,FALSE())</f>
        <v>16J</v>
      </c>
      <c r="N139" s="852" t="n">
        <f aca="false">IFERROR(VLOOKUP(Table1432[[#This Row],[CodINE Mun2013]],VRefAquis!B:H,2,FALSE()),IFERROR(VLOOKUP(Table1432[[#This Row],[CodINE NUTIII 2013]],VRefAquis!B:H,2,FALSE()),VLOOKUP(Table1432[[#This Row],[CodINE NUTII 2013]],VRefAquis!B:H,2,FALSE())))</f>
        <v>745</v>
      </c>
      <c r="O139" s="853" t="n">
        <f aca="false">IF(VLOOKUP(Table1432[[#This Row],[CodINE Mun2013]],VRefArren!B:H,2,FALSE())&lt;&gt;"",VLOOKUP(Table1432[[#This Row],[CodINE Mun2013]],VRefArren!B:H,2,FALSE()),IFERROR(VLOOKUP(Table1432[[#This Row],[CodINE NUTIII 2013]],VRefArren!B:H,2,FALSE()),VLOOKUP(Table1432[[#This Row],[CodINE NUTII 2013]],VRefArren!B:H,2,FALSE())))</f>
        <v>2.97</v>
      </c>
      <c r="P139" s="854" t="n">
        <v>0</v>
      </c>
      <c r="Q139" s="860" t="n">
        <v>0</v>
      </c>
      <c r="R139" s="856" t="s">
        <v>1441</v>
      </c>
    </row>
    <row r="140" customFormat="false" ht="30.75" hidden="false" customHeight="false" outlineLevel="0" collapsed="false">
      <c r="A140" s="859" t="s">
        <v>1442</v>
      </c>
      <c r="B140" s="848" t="s">
        <v>1443</v>
      </c>
      <c r="C140" s="835" t="s">
        <v>1444</v>
      </c>
      <c r="D140" s="849" t="s">
        <v>796</v>
      </c>
      <c r="E140" s="850" t="str">
        <f aca="false">VLOOKUP(Table1432[[#This Row],[NUTS I]],Table1533[],2,FALSE())</f>
        <v>1</v>
      </c>
      <c r="F140" s="851" t="s">
        <v>805</v>
      </c>
      <c r="G140" s="850" t="str">
        <f aca="false">VLOOKUP(Table1432[[#This Row],[NUTS II 2011]],Table1634[],2,FALSE())</f>
        <v>11</v>
      </c>
      <c r="H140" s="845" t="s">
        <v>805</v>
      </c>
      <c r="I140" s="850" t="str">
        <f aca="false">VLOOKUP(Table1432[[#This Row],[NUTS II 2013]],Table162436[],2,FALSE())</f>
        <v>11</v>
      </c>
      <c r="J140" s="851" t="s">
        <v>990</v>
      </c>
      <c r="K140" s="850" t="str">
        <f aca="false">VLOOKUP(Table1432[[#This Row],[NUTS III 2011]],Table1735[],2,FALSE())</f>
        <v>115</v>
      </c>
      <c r="L140" s="849" t="s">
        <v>972</v>
      </c>
      <c r="M140" s="850" t="str">
        <f aca="false">VLOOKUP(Table1432[[#This Row],[NUTS III 2013]],Table172537[],2,FALSE())</f>
        <v>11C</v>
      </c>
      <c r="N140" s="852" t="n">
        <f aca="false">IFERROR(VLOOKUP(Table1432[[#This Row],[CodINE Mun2013]],VRefAquis!B:H,2,FALSE()),IFERROR(VLOOKUP(Table1432[[#This Row],[CodINE NUTIII 2013]],VRefAquis!B:H,2,FALSE()),VLOOKUP(Table1432[[#This Row],[CodINE NUTII 2013]],VRefAquis!B:H,2,FALSE())))</f>
        <v>848</v>
      </c>
      <c r="O140" s="853" t="n">
        <f aca="false">IF(VLOOKUP(Table1432[[#This Row],[CodINE Mun2013]],VRefArren!B:H,2,FALSE())&lt;&gt;"",VLOOKUP(Table1432[[#This Row],[CodINE Mun2013]],VRefArren!B:H,2,FALSE()),IFERROR(VLOOKUP(Table1432[[#This Row],[CodINE NUTIII 2013]],VRefArren!B:H,2,FALSE()),VLOOKUP(Table1432[[#This Row],[CodINE NUTII 2013]],VRefArren!B:H,2,FALSE())))</f>
        <v>2.75</v>
      </c>
      <c r="P140" s="854" t="n">
        <v>0</v>
      </c>
      <c r="Q140" s="855" t="n">
        <v>0</v>
      </c>
      <c r="R140" s="856" t="s">
        <v>1445</v>
      </c>
    </row>
    <row r="141" customFormat="false" ht="18" hidden="false" customHeight="false" outlineLevel="0" collapsed="false">
      <c r="A141" s="859" t="s">
        <v>1446</v>
      </c>
      <c r="B141" s="848" t="s">
        <v>1447</v>
      </c>
      <c r="C141" s="835" t="s">
        <v>1448</v>
      </c>
      <c r="D141" s="849" t="s">
        <v>796</v>
      </c>
      <c r="E141" s="850" t="str">
        <f aca="false">VLOOKUP(Table1432[[#This Row],[NUTS I]],Table1533[],2,FALSE())</f>
        <v>1</v>
      </c>
      <c r="F141" s="851" t="s">
        <v>797</v>
      </c>
      <c r="G141" s="850" t="str">
        <f aca="false">VLOOKUP(Table1432[[#This Row],[NUTS II 2011]],Table1634[],2,FALSE())</f>
        <v>16</v>
      </c>
      <c r="H141" s="849" t="s">
        <v>797</v>
      </c>
      <c r="I141" s="850" t="str">
        <f aca="false">VLOOKUP(Table1432[[#This Row],[NUTS II 2013]],Table162436[],2,FALSE())</f>
        <v>16</v>
      </c>
      <c r="J141" s="851" t="s">
        <v>992</v>
      </c>
      <c r="K141" s="850" t="str">
        <f aca="false">VLOOKUP(Table1432[[#This Row],[NUTS III 2011]],Table1735[],2,FALSE())</f>
        <v>163</v>
      </c>
      <c r="L141" s="849" t="s">
        <v>964</v>
      </c>
      <c r="M141" s="850" t="str">
        <f aca="false">VLOOKUP(Table1432[[#This Row],[NUTS III 2013]],Table172537[],2,FALSE())</f>
        <v>16F</v>
      </c>
      <c r="N141" s="852" t="n">
        <f aca="false">IFERROR(VLOOKUP(Table1432[[#This Row],[CodINE Mun2013]],VRefAquis!B:H,2,FALSE()),IFERROR(VLOOKUP(Table1432[[#This Row],[CodINE NUTIII 2013]],VRefAquis!B:H,2,FALSE()),VLOOKUP(Table1432[[#This Row],[CodINE NUTII 2013]],VRefAquis!B:H,2,FALSE())))</f>
        <v>1043</v>
      </c>
      <c r="O141" s="853" t="n">
        <f aca="false">IF(VLOOKUP(Table1432[[#This Row],[CodINE Mun2013]],VRefArren!B:H,2,FALSE())&lt;&gt;"",VLOOKUP(Table1432[[#This Row],[CodINE Mun2013]],VRefArren!B:H,2,FALSE()),IFERROR(VLOOKUP(Table1432[[#This Row],[CodINE NUTIII 2013]],VRefArren!B:H,2,FALSE()),VLOOKUP(Table1432[[#This Row],[CodINE NUTII 2013]],VRefArren!B:H,2,FALSE())))</f>
        <v>3.93</v>
      </c>
      <c r="P141" s="854" t="n">
        <v>5</v>
      </c>
      <c r="Q141" s="860" t="n">
        <v>31</v>
      </c>
      <c r="R141" s="856" t="s">
        <v>1449</v>
      </c>
    </row>
    <row r="142" customFormat="false" ht="18" hidden="false" customHeight="false" outlineLevel="0" collapsed="false">
      <c r="A142" s="847" t="s">
        <v>1450</v>
      </c>
      <c r="B142" s="848" t="s">
        <v>1451</v>
      </c>
      <c r="C142" s="835" t="s">
        <v>1452</v>
      </c>
      <c r="D142" s="849" t="s">
        <v>796</v>
      </c>
      <c r="E142" s="850" t="str">
        <f aca="false">VLOOKUP(Table1432[[#This Row],[NUTS I]],Table1533[],2,FALSE())</f>
        <v>1</v>
      </c>
      <c r="F142" s="851" t="s">
        <v>801</v>
      </c>
      <c r="G142" s="850" t="str">
        <f aca="false">VLOOKUP(Table1432[[#This Row],[NUTS II 2011]],Table1634[],2,FALSE())</f>
        <v>18</v>
      </c>
      <c r="H142" s="845" t="s">
        <v>801</v>
      </c>
      <c r="I142" s="850" t="str">
        <f aca="false">VLOOKUP(Table1432[[#This Row],[NUTS II 2013]],Table162436[],2,FALSE())</f>
        <v>18</v>
      </c>
      <c r="J142" s="851" t="s">
        <v>835</v>
      </c>
      <c r="K142" s="850" t="str">
        <f aca="false">VLOOKUP(Table1432[[#This Row],[NUTS III 2011]],Table1735[],2,FALSE())</f>
        <v>182</v>
      </c>
      <c r="L142" s="849" t="s">
        <v>835</v>
      </c>
      <c r="M142" s="850" t="str">
        <f aca="false">VLOOKUP(Table1432[[#This Row],[NUTS III 2013]],Table172537[],2,FALSE())</f>
        <v>186</v>
      </c>
      <c r="N142" s="852" t="n">
        <f aca="false">IFERROR(VLOOKUP(Table1432[[#This Row],[CodINE Mun2013]],VRefAquis!B:H,2,FALSE()),IFERROR(VLOOKUP(Table1432[[#This Row],[CodINE NUTIII 2013]],VRefAquis!B:H,2,FALSE()),VLOOKUP(Table1432[[#This Row],[CodINE NUTII 2013]],VRefAquis!B:H,2,FALSE())))</f>
        <v>631</v>
      </c>
      <c r="O142" s="853" t="n">
        <f aca="false">IF(VLOOKUP(Table1432[[#This Row],[CodINE Mun2013]],VRefArren!B:H,2,FALSE())&lt;&gt;"",VLOOKUP(Table1432[[#This Row],[CodINE Mun2013]],VRefArren!B:H,2,FALSE()),IFERROR(VLOOKUP(Table1432[[#This Row],[CodINE NUTIII 2013]],VRefArren!B:H,2,FALSE()),VLOOKUP(Table1432[[#This Row],[CodINE NUTII 2013]],VRefArren!B:H,2,FALSE())))</f>
        <v>3.05</v>
      </c>
      <c r="P142" s="854" t="n">
        <v>1</v>
      </c>
      <c r="Q142" s="855" t="n">
        <v>5</v>
      </c>
      <c r="R142" s="856" t="s">
        <v>1453</v>
      </c>
    </row>
    <row r="143" customFormat="false" ht="18" hidden="false" customHeight="false" outlineLevel="0" collapsed="false">
      <c r="A143" s="847" t="s">
        <v>1454</v>
      </c>
      <c r="B143" s="848" t="s">
        <v>1455</v>
      </c>
      <c r="C143" s="835" t="s">
        <v>1456</v>
      </c>
      <c r="D143" s="849" t="s">
        <v>796</v>
      </c>
      <c r="E143" s="850" t="str">
        <f aca="false">VLOOKUP(Table1432[[#This Row],[NUTS I]],Table1533[],2,FALSE())</f>
        <v>1</v>
      </c>
      <c r="F143" s="851" t="s">
        <v>805</v>
      </c>
      <c r="G143" s="850" t="str">
        <f aca="false">VLOOKUP(Table1432[[#This Row],[NUTS II 2011]],Table1634[],2,FALSE())</f>
        <v>11</v>
      </c>
      <c r="H143" s="845" t="s">
        <v>805</v>
      </c>
      <c r="I143" s="850" t="str">
        <f aca="false">VLOOKUP(Table1432[[#This Row],[NUTS II 2013]],Table162436[],2,FALSE())</f>
        <v>11</v>
      </c>
      <c r="J143" s="851" t="s">
        <v>939</v>
      </c>
      <c r="K143" s="850" t="str">
        <f aca="false">VLOOKUP(Table1432[[#This Row],[NUTS III 2011]],Table1735[],2,FALSE())</f>
        <v>114</v>
      </c>
      <c r="L143" s="845" t="s">
        <v>869</v>
      </c>
      <c r="M143" s="850" t="str">
        <f aca="false">VLOOKUP(Table1432[[#This Row],[NUTS III 2013]],Table172537[],2,FALSE())</f>
        <v>11A</v>
      </c>
      <c r="N143" s="852" t="n">
        <f aca="false">IFERROR(VLOOKUP(Table1432[[#This Row],[CodINE Mun2013]],VRefAquis!B:H,2,FALSE()),IFERROR(VLOOKUP(Table1432[[#This Row],[CodINE NUTIII 2013]],VRefAquis!B:H,2,FALSE()),VLOOKUP(Table1432[[#This Row],[CodINE NUTII 2013]],VRefAquis!B:H,2,FALSE())))</f>
        <v>1765</v>
      </c>
      <c r="O143" s="853" t="n">
        <f aca="false">IF(VLOOKUP(Table1432[[#This Row],[CodINE Mun2013]],VRefArren!B:H,2,FALSE())&lt;&gt;"",VLOOKUP(Table1432[[#This Row],[CodINE Mun2013]],VRefArren!B:H,2,FALSE()),IFERROR(VLOOKUP(Table1432[[#This Row],[CodINE NUTIII 2013]],VRefArren!B:H,2,FALSE()),VLOOKUP(Table1432[[#This Row],[CodINE NUTII 2013]],VRefArren!B:H,2,FALSE())))</f>
        <v>7.72</v>
      </c>
      <c r="P143" s="854" t="n">
        <v>190</v>
      </c>
      <c r="Q143" s="855" t="n">
        <v>190</v>
      </c>
      <c r="R143" s="856" t="s">
        <v>1457</v>
      </c>
    </row>
    <row r="144" customFormat="false" ht="18" hidden="false" customHeight="false" outlineLevel="0" collapsed="false">
      <c r="A144" s="847" t="s">
        <v>1458</v>
      </c>
      <c r="B144" s="848" t="s">
        <v>1459</v>
      </c>
      <c r="C144" s="835" t="s">
        <v>1460</v>
      </c>
      <c r="D144" s="849" t="s">
        <v>796</v>
      </c>
      <c r="E144" s="850" t="str">
        <f aca="false">VLOOKUP(Table1432[[#This Row],[NUTS I]],Table1533[],2,FALSE())</f>
        <v>1</v>
      </c>
      <c r="F144" s="851" t="s">
        <v>797</v>
      </c>
      <c r="G144" s="850" t="str">
        <f aca="false">VLOOKUP(Table1432[[#This Row],[NUTS II 2011]],Table1634[],2,FALSE())</f>
        <v>16</v>
      </c>
      <c r="H144" s="849" t="s">
        <v>797</v>
      </c>
      <c r="I144" s="850" t="str">
        <f aca="false">VLOOKUP(Table1432[[#This Row],[NUTS II 2013]],Table162436[],2,FALSE())</f>
        <v>16</v>
      </c>
      <c r="J144" s="851" t="s">
        <v>810</v>
      </c>
      <c r="K144" s="850" t="str">
        <f aca="false">VLOOKUP(Table1432[[#This Row],[NUTS III 2011]],Table1735[],2,FALSE())</f>
        <v>161</v>
      </c>
      <c r="L144" s="849" t="s">
        <v>958</v>
      </c>
      <c r="M144" s="850" t="str">
        <f aca="false">VLOOKUP(Table1432[[#This Row],[NUTS III 2013]],Table172537[],2,FALSE())</f>
        <v>16E</v>
      </c>
      <c r="N144" s="852" t="n">
        <f aca="false">IFERROR(VLOOKUP(Table1432[[#This Row],[CodINE Mun2013]],VRefAquis!B:H,2,FALSE()),IFERROR(VLOOKUP(Table1432[[#This Row],[CodINE NUTIII 2013]],VRefAquis!B:H,2,FALSE()),VLOOKUP(Table1432[[#This Row],[CodINE NUTII 2013]],VRefAquis!B:H,2,FALSE())))</f>
        <v>1021</v>
      </c>
      <c r="O144" s="853" t="n">
        <f aca="false">IF(VLOOKUP(Table1432[[#This Row],[CodINE Mun2013]],VRefArren!B:H,2,FALSE())&lt;&gt;"",VLOOKUP(Table1432[[#This Row],[CodINE Mun2013]],VRefArren!B:H,2,FALSE()),IFERROR(VLOOKUP(Table1432[[#This Row],[CodINE NUTIII 2013]],VRefArren!B:H,2,FALSE()),VLOOKUP(Table1432[[#This Row],[CodINE NUTII 2013]],VRefArren!B:H,2,FALSE())))</f>
        <v>3.31</v>
      </c>
      <c r="P144" s="854" t="n">
        <v>4</v>
      </c>
      <c r="Q144" s="855" t="n">
        <v>7</v>
      </c>
      <c r="R144" s="856" t="s">
        <v>1461</v>
      </c>
    </row>
    <row r="145" customFormat="false" ht="18" hidden="false" customHeight="false" outlineLevel="0" collapsed="false">
      <c r="A145" s="847" t="s">
        <v>1462</v>
      </c>
      <c r="B145" s="848" t="s">
        <v>1463</v>
      </c>
      <c r="C145" s="835" t="s">
        <v>1464</v>
      </c>
      <c r="D145" s="849" t="s">
        <v>796</v>
      </c>
      <c r="E145" s="850" t="str">
        <f aca="false">VLOOKUP(Table1432[[#This Row],[NUTS I]],Table1533[],2,FALSE())</f>
        <v>1</v>
      </c>
      <c r="F145" s="851" t="s">
        <v>797</v>
      </c>
      <c r="G145" s="850" t="str">
        <f aca="false">VLOOKUP(Table1432[[#This Row],[NUTS II 2011]],Table1634[],2,FALSE())</f>
        <v>16</v>
      </c>
      <c r="H145" s="849" t="s">
        <v>797</v>
      </c>
      <c r="I145" s="850" t="str">
        <f aca="false">VLOOKUP(Table1432[[#This Row],[NUTS II 2013]],Table162436[],2,FALSE())</f>
        <v>16</v>
      </c>
      <c r="J145" s="851" t="s">
        <v>883</v>
      </c>
      <c r="K145" s="850" t="str">
        <f aca="false">VLOOKUP(Table1432[[#This Row],[NUTS III 2011]],Table1735[],2,FALSE())</f>
        <v>168</v>
      </c>
      <c r="L145" s="845" t="s">
        <v>898</v>
      </c>
      <c r="M145" s="850" t="str">
        <f aca="false">VLOOKUP(Table1432[[#This Row],[NUTS III 2013]],Table172537[],2,FALSE())</f>
        <v>16J</v>
      </c>
      <c r="N145" s="852" t="n">
        <f aca="false">IFERROR(VLOOKUP(Table1432[[#This Row],[CodINE Mun2013]],VRefAquis!B:H,2,FALSE()),IFERROR(VLOOKUP(Table1432[[#This Row],[CodINE NUTIII 2013]],VRefAquis!B:H,2,FALSE()),VLOOKUP(Table1432[[#This Row],[CodINE NUTII 2013]],VRefAquis!B:H,2,FALSE())))</f>
        <v>745</v>
      </c>
      <c r="O145" s="853" t="n">
        <f aca="false">IF(VLOOKUP(Table1432[[#This Row],[CodINE Mun2013]],VRefArren!B:H,2,FALSE())&lt;&gt;"",VLOOKUP(Table1432[[#This Row],[CodINE Mun2013]],VRefArren!B:H,2,FALSE()),IFERROR(VLOOKUP(Table1432[[#This Row],[CodINE NUTIII 2013]],VRefArren!B:H,2,FALSE()),VLOOKUP(Table1432[[#This Row],[CodINE NUTII 2013]],VRefArren!B:H,2,FALSE())))</f>
        <v>2.97</v>
      </c>
      <c r="P145" s="854" t="n">
        <v>4</v>
      </c>
      <c r="Q145" s="855" t="n">
        <v>5</v>
      </c>
      <c r="R145" s="856" t="s">
        <v>1465</v>
      </c>
    </row>
    <row r="146" customFormat="false" ht="18" hidden="false" customHeight="false" outlineLevel="0" collapsed="false">
      <c r="A146" s="859" t="s">
        <v>1466</v>
      </c>
      <c r="B146" s="848" t="s">
        <v>1467</v>
      </c>
      <c r="C146" s="835" t="s">
        <v>1468</v>
      </c>
      <c r="D146" s="849" t="s">
        <v>796</v>
      </c>
      <c r="E146" s="850" t="str">
        <f aca="false">VLOOKUP(Table1432[[#This Row],[NUTS I]],Table1533[],2,FALSE())</f>
        <v>1</v>
      </c>
      <c r="F146" s="851" t="s">
        <v>805</v>
      </c>
      <c r="G146" s="850" t="str">
        <f aca="false">VLOOKUP(Table1432[[#This Row],[NUTS II 2011]],Table1634[],2,FALSE())</f>
        <v>11</v>
      </c>
      <c r="H146" s="845" t="s">
        <v>805</v>
      </c>
      <c r="I146" s="850" t="str">
        <f aca="false">VLOOKUP(Table1432[[#This Row],[NUTS II 2013]],Table162436[],2,FALSE())</f>
        <v>11</v>
      </c>
      <c r="J146" s="851" t="s">
        <v>957</v>
      </c>
      <c r="K146" s="850" t="str">
        <f aca="false">VLOOKUP(Table1432[[#This Row],[NUTS III 2011]],Table1735[],2,FALSE())</f>
        <v>111</v>
      </c>
      <c r="L146" s="849" t="s">
        <v>844</v>
      </c>
      <c r="M146" s="850" t="str">
        <f aca="false">VLOOKUP(Table1432[[#This Row],[NUTS III 2013]],Table172537[],2,FALSE())</f>
        <v>111</v>
      </c>
      <c r="N146" s="852" t="n">
        <f aca="false">IFERROR(VLOOKUP(Table1432[[#This Row],[CodINE Mun2013]],VRefAquis!B:H,2,FALSE()),IFERROR(VLOOKUP(Table1432[[#This Row],[CodINE NUTIII 2013]],VRefAquis!B:H,2,FALSE()),VLOOKUP(Table1432[[#This Row],[CodINE NUTII 2013]],VRefAquis!B:H,2,FALSE())))</f>
        <v>988</v>
      </c>
      <c r="O146" s="853" t="n">
        <f aca="false">IF(VLOOKUP(Table1432[[#This Row],[CodINE Mun2013]],VRefArren!B:H,2,FALSE())&lt;&gt;"",VLOOKUP(Table1432[[#This Row],[CodINE Mun2013]],VRefArren!B:H,2,FALSE()),IFERROR(VLOOKUP(Table1432[[#This Row],[CodINE NUTIII 2013]],VRefArren!B:H,2,FALSE()),VLOOKUP(Table1432[[#This Row],[CodINE NUTII 2013]],VRefArren!B:H,2,FALSE())))</f>
        <v>4</v>
      </c>
      <c r="P146" s="854" t="n">
        <v>0</v>
      </c>
      <c r="Q146" s="860" t="n">
        <v>0</v>
      </c>
      <c r="R146" s="856" t="s">
        <v>1469</v>
      </c>
    </row>
    <row r="147" customFormat="false" ht="18" hidden="false" customHeight="false" outlineLevel="0" collapsed="false">
      <c r="A147" s="859" t="s">
        <v>1470</v>
      </c>
      <c r="B147" s="848" t="s">
        <v>1471</v>
      </c>
      <c r="C147" s="835" t="s">
        <v>1472</v>
      </c>
      <c r="D147" s="849" t="s">
        <v>796</v>
      </c>
      <c r="E147" s="850" t="str">
        <f aca="false">VLOOKUP(Table1432[[#This Row],[NUTS I]],Table1533[],2,FALSE())</f>
        <v>1</v>
      </c>
      <c r="F147" s="851" t="s">
        <v>801</v>
      </c>
      <c r="G147" s="850" t="str">
        <f aca="false">VLOOKUP(Table1432[[#This Row],[NUTS II 2011]],Table1634[],2,FALSE())</f>
        <v>18</v>
      </c>
      <c r="H147" s="845" t="s">
        <v>801</v>
      </c>
      <c r="I147" s="850" t="str">
        <f aca="false">VLOOKUP(Table1432[[#This Row],[NUTS II 2013]],Table162436[],2,FALSE())</f>
        <v>18</v>
      </c>
      <c r="J147" s="851" t="s">
        <v>860</v>
      </c>
      <c r="K147" s="850" t="str">
        <f aca="false">VLOOKUP(Table1432[[#This Row],[NUTS III 2011]],Table1735[],2,FALSE())</f>
        <v>184</v>
      </c>
      <c r="L147" s="849" t="s">
        <v>860</v>
      </c>
      <c r="M147" s="850" t="str">
        <f aca="false">VLOOKUP(Table1432[[#This Row],[NUTS III 2013]],Table172537[],2,FALSE())</f>
        <v>184</v>
      </c>
      <c r="N147" s="852" t="n">
        <f aca="false">IFERROR(VLOOKUP(Table1432[[#This Row],[CodINE Mun2013]],VRefAquis!B:H,2,FALSE()),IFERROR(VLOOKUP(Table1432[[#This Row],[CodINE NUTIII 2013]],VRefAquis!B:H,2,FALSE()),VLOOKUP(Table1432[[#This Row],[CodINE NUTII 2013]],VRefAquis!B:H,2,FALSE())))</f>
        <v>557</v>
      </c>
      <c r="O147" s="853" t="n">
        <f aca="false">IF(VLOOKUP(Table1432[[#This Row],[CodINE Mun2013]],VRefArren!B:H,2,FALSE())&lt;&gt;"",VLOOKUP(Table1432[[#This Row],[CodINE Mun2013]],VRefArren!B:H,2,FALSE()),IFERROR(VLOOKUP(Table1432[[#This Row],[CodINE NUTIII 2013]],VRefArren!B:H,2,FALSE()),VLOOKUP(Table1432[[#This Row],[CodINE NUTII 2013]],VRefArren!B:H,2,FALSE())))</f>
        <v>3.94</v>
      </c>
      <c r="P147" s="854" t="n">
        <v>3</v>
      </c>
      <c r="Q147" s="860" t="n">
        <v>3</v>
      </c>
      <c r="R147" s="856" t="s">
        <v>1473</v>
      </c>
    </row>
    <row r="148" customFormat="false" ht="18" hidden="false" customHeight="false" outlineLevel="0" collapsed="false">
      <c r="A148" s="847" t="s">
        <v>1474</v>
      </c>
      <c r="B148" s="848" t="s">
        <v>1475</v>
      </c>
      <c r="C148" s="835" t="s">
        <v>1476</v>
      </c>
      <c r="D148" s="849" t="s">
        <v>796</v>
      </c>
      <c r="E148" s="850" t="str">
        <f aca="false">VLOOKUP(Table1432[[#This Row],[NUTS I]],Table1533[],2,FALSE())</f>
        <v>1</v>
      </c>
      <c r="F148" s="851" t="s">
        <v>805</v>
      </c>
      <c r="G148" s="850" t="str">
        <f aca="false">VLOOKUP(Table1432[[#This Row],[NUTS II 2011]],Table1634[],2,FALSE())</f>
        <v>11</v>
      </c>
      <c r="H148" s="845" t="s">
        <v>805</v>
      </c>
      <c r="I148" s="850" t="str">
        <f aca="false">VLOOKUP(Table1432[[#This Row],[NUTS II 2013]],Table162436[],2,FALSE())</f>
        <v>11</v>
      </c>
      <c r="J148" s="851" t="s">
        <v>910</v>
      </c>
      <c r="K148" s="850" t="str">
        <f aca="false">VLOOKUP(Table1432[[#This Row],[NUTS III 2011]],Table1735[],2,FALSE())</f>
        <v>117</v>
      </c>
      <c r="L148" s="849" t="s">
        <v>910</v>
      </c>
      <c r="M148" s="850" t="str">
        <f aca="false">VLOOKUP(Table1432[[#This Row],[NUTS III 2013]],Table172537[],2,FALSE())</f>
        <v>11D</v>
      </c>
      <c r="N148" s="852" t="n">
        <f aca="false">IFERROR(VLOOKUP(Table1432[[#This Row],[CodINE Mun2013]],VRefAquis!B:H,2,FALSE()),IFERROR(VLOOKUP(Table1432[[#This Row],[CodINE NUTIII 2013]],VRefAquis!B:H,2,FALSE()),VLOOKUP(Table1432[[#This Row],[CodINE NUTII 2013]],VRefAquis!B:H,2,FALSE())))</f>
        <v>768</v>
      </c>
      <c r="O148" s="853" t="n">
        <f aca="false">IF(VLOOKUP(Table1432[[#This Row],[CodINE Mun2013]],VRefArren!B:H,2,FALSE())&lt;&gt;"",VLOOKUP(Table1432[[#This Row],[CodINE Mun2013]],VRefArren!B:H,2,FALSE()),IFERROR(VLOOKUP(Table1432[[#This Row],[CodINE NUTIII 2013]],VRefArren!B:H,2,FALSE()),VLOOKUP(Table1432[[#This Row],[CodINE NUTII 2013]],VRefArren!B:H,2,FALSE())))</f>
        <v>3.22</v>
      </c>
      <c r="P148" s="854" t="n">
        <v>1</v>
      </c>
      <c r="Q148" s="855" t="n">
        <v>47</v>
      </c>
      <c r="R148" s="856" t="s">
        <v>1477</v>
      </c>
    </row>
    <row r="149" customFormat="false" ht="18" hidden="false" customHeight="false" outlineLevel="0" collapsed="false">
      <c r="A149" s="859" t="s">
        <v>1478</v>
      </c>
      <c r="B149" s="848" t="s">
        <v>1479</v>
      </c>
      <c r="C149" s="835" t="s">
        <v>1480</v>
      </c>
      <c r="D149" s="849" t="s">
        <v>796</v>
      </c>
      <c r="E149" s="850" t="str">
        <f aca="false">VLOOKUP(Table1432[[#This Row],[NUTS I]],Table1533[],2,FALSE())</f>
        <v>1</v>
      </c>
      <c r="F149" s="851" t="s">
        <v>797</v>
      </c>
      <c r="G149" s="850" t="str">
        <f aca="false">VLOOKUP(Table1432[[#This Row],[NUTS II 2011]],Table1634[],2,FALSE())</f>
        <v>16</v>
      </c>
      <c r="H149" s="849" t="s">
        <v>797</v>
      </c>
      <c r="I149" s="850" t="str">
        <f aca="false">VLOOKUP(Table1432[[#This Row],[NUTS II 2013]],Table162436[],2,FALSE())</f>
        <v>16</v>
      </c>
      <c r="J149" s="851" t="s">
        <v>867</v>
      </c>
      <c r="K149" s="850" t="str">
        <f aca="false">VLOOKUP(Table1432[[#This Row],[NUTS III 2011]],Table1735[],2,FALSE())</f>
        <v>162</v>
      </c>
      <c r="L149" s="849" t="s">
        <v>958</v>
      </c>
      <c r="M149" s="850" t="str">
        <f aca="false">VLOOKUP(Table1432[[#This Row],[NUTS III 2013]],Table172537[],2,FALSE())</f>
        <v>16E</v>
      </c>
      <c r="N149" s="852" t="n">
        <f aca="false">IFERROR(VLOOKUP(Table1432[[#This Row],[CodINE Mun2013]],VRefAquis!B:H,2,FALSE()),IFERROR(VLOOKUP(Table1432[[#This Row],[CodINE NUTIII 2013]],VRefAquis!B:H,2,FALSE()),VLOOKUP(Table1432[[#This Row],[CodINE NUTII 2013]],VRefAquis!B:H,2,FALSE())))</f>
        <v>1021</v>
      </c>
      <c r="O149" s="853" t="n">
        <f aca="false">IF(VLOOKUP(Table1432[[#This Row],[CodINE Mun2013]],VRefArren!B:H,2,FALSE())&lt;&gt;"",VLOOKUP(Table1432[[#This Row],[CodINE Mun2013]],VRefArren!B:H,2,FALSE()),IFERROR(VLOOKUP(Table1432[[#This Row],[CodINE NUTIII 2013]],VRefArren!B:H,2,FALSE()),VLOOKUP(Table1432[[#This Row],[CodINE NUTII 2013]],VRefArren!B:H,2,FALSE())))</f>
        <v>2.99</v>
      </c>
      <c r="P149" s="854" t="n">
        <v>5</v>
      </c>
      <c r="Q149" s="860" t="n">
        <v>329</v>
      </c>
      <c r="R149" s="856" t="s">
        <v>1481</v>
      </c>
    </row>
    <row r="150" customFormat="false" ht="18" hidden="false" customHeight="false" outlineLevel="0" collapsed="false">
      <c r="A150" s="847" t="s">
        <v>1482</v>
      </c>
      <c r="B150" s="848" t="s">
        <v>1483</v>
      </c>
      <c r="C150" s="835" t="s">
        <v>1484</v>
      </c>
      <c r="D150" s="849" t="s">
        <v>796</v>
      </c>
      <c r="E150" s="850" t="str">
        <f aca="false">VLOOKUP(Table1432[[#This Row],[NUTS I]],Table1533[],2,FALSE())</f>
        <v>1</v>
      </c>
      <c r="F150" s="851" t="s">
        <v>797</v>
      </c>
      <c r="G150" s="850" t="str">
        <f aca="false">VLOOKUP(Table1432[[#This Row],[NUTS II 2011]],Table1634[],2,FALSE())</f>
        <v>16</v>
      </c>
      <c r="H150" s="849" t="s">
        <v>797</v>
      </c>
      <c r="I150" s="850" t="str">
        <f aca="false">VLOOKUP(Table1432[[#This Row],[NUTS II 2013]],Table162436[],2,FALSE())</f>
        <v>16</v>
      </c>
      <c r="J150" s="851" t="s">
        <v>969</v>
      </c>
      <c r="K150" s="850" t="str">
        <f aca="false">VLOOKUP(Table1432[[#This Row],[NUTS III 2011]],Table1735[],2,FALSE())</f>
        <v>164</v>
      </c>
      <c r="L150" s="849" t="s">
        <v>958</v>
      </c>
      <c r="M150" s="850" t="str">
        <f aca="false">VLOOKUP(Table1432[[#This Row],[NUTS III 2013]],Table172537[],2,FALSE())</f>
        <v>16E</v>
      </c>
      <c r="N150" s="852" t="n">
        <f aca="false">IFERROR(VLOOKUP(Table1432[[#This Row],[CodINE Mun2013]],VRefAquis!B:H,2,FALSE()),IFERROR(VLOOKUP(Table1432[[#This Row],[CodINE NUTIII 2013]],VRefAquis!B:H,2,FALSE()),VLOOKUP(Table1432[[#This Row],[CodINE NUTII 2013]],VRefAquis!B:H,2,FALSE())))</f>
        <v>1021</v>
      </c>
      <c r="O150" s="853" t="n">
        <f aca="false">IF(VLOOKUP(Table1432[[#This Row],[CodINE Mun2013]],VRefArren!B:H,2,FALSE())&lt;&gt;"",VLOOKUP(Table1432[[#This Row],[CodINE Mun2013]],VRefArren!B:H,2,FALSE()),IFERROR(VLOOKUP(Table1432[[#This Row],[CodINE NUTIII 2013]],VRefArren!B:H,2,FALSE()),VLOOKUP(Table1432[[#This Row],[CodINE NUTII 2013]],VRefArren!B:H,2,FALSE())))</f>
        <v>3</v>
      </c>
      <c r="P150" s="854" t="n">
        <v>6</v>
      </c>
      <c r="Q150" s="855" t="n">
        <v>6</v>
      </c>
      <c r="R150" s="856" t="s">
        <v>1485</v>
      </c>
    </row>
    <row r="151" customFormat="false" ht="18" hidden="false" customHeight="false" outlineLevel="0" collapsed="false">
      <c r="A151" s="859" t="s">
        <v>1486</v>
      </c>
      <c r="B151" s="848" t="s">
        <v>1487</v>
      </c>
      <c r="C151" s="835" t="s">
        <v>1488</v>
      </c>
      <c r="D151" s="849" t="s">
        <v>796</v>
      </c>
      <c r="E151" s="850" t="str">
        <f aca="false">VLOOKUP(Table1432[[#This Row],[NUTS I]],Table1533[],2,FALSE())</f>
        <v>1</v>
      </c>
      <c r="F151" s="851" t="s">
        <v>805</v>
      </c>
      <c r="G151" s="850" t="str">
        <f aca="false">VLOOKUP(Table1432[[#This Row],[NUTS II 2011]],Table1634[],2,FALSE())</f>
        <v>11</v>
      </c>
      <c r="H151" s="845" t="s">
        <v>805</v>
      </c>
      <c r="I151" s="850" t="str">
        <f aca="false">VLOOKUP(Table1432[[#This Row],[NUTS II 2013]],Table162436[],2,FALSE())</f>
        <v>11</v>
      </c>
      <c r="J151" s="851" t="s">
        <v>842</v>
      </c>
      <c r="K151" s="850" t="str">
        <f aca="false">VLOOKUP(Table1432[[#This Row],[NUTS III 2011]],Table1735[],2,FALSE())</f>
        <v>118</v>
      </c>
      <c r="L151" s="849" t="s">
        <v>903</v>
      </c>
      <c r="M151" s="850" t="str">
        <f aca="false">VLOOKUP(Table1432[[#This Row],[NUTS III 2013]],Table172537[],2,FALSE())</f>
        <v>11E</v>
      </c>
      <c r="N151" s="852" t="n">
        <f aca="false">IFERROR(VLOOKUP(Table1432[[#This Row],[CodINE Mun2013]],VRefAquis!B:H,2,FALSE()),IFERROR(VLOOKUP(Table1432[[#This Row],[CodINE NUTIII 2013]],VRefAquis!B:H,2,FALSE()),VLOOKUP(Table1432[[#This Row],[CodINE NUTII 2013]],VRefAquis!B:H,2,FALSE())))</f>
        <v>849</v>
      </c>
      <c r="O151" s="853" t="n">
        <f aca="false">IF(VLOOKUP(Table1432[[#This Row],[CodINE Mun2013]],VRefArren!B:H,2,FALSE())&lt;&gt;"",VLOOKUP(Table1432[[#This Row],[CodINE Mun2013]],VRefArren!B:H,2,FALSE()),IFERROR(VLOOKUP(Table1432[[#This Row],[CodINE NUTIII 2013]],VRefArren!B:H,2,FALSE()),VLOOKUP(Table1432[[#This Row],[CodINE NUTII 2013]],VRefArren!B:H,2,FALSE())))</f>
        <v>2.43</v>
      </c>
      <c r="P151" s="854" t="n">
        <v>2</v>
      </c>
      <c r="Q151" s="855" t="n">
        <v>65</v>
      </c>
      <c r="R151" s="856" t="s">
        <v>1489</v>
      </c>
    </row>
    <row r="152" customFormat="false" ht="18" hidden="false" customHeight="false" outlineLevel="0" collapsed="false">
      <c r="A152" s="859" t="s">
        <v>1490</v>
      </c>
      <c r="B152" s="848" t="s">
        <v>1491</v>
      </c>
      <c r="C152" s="835" t="s">
        <v>1492</v>
      </c>
      <c r="D152" s="849" t="s">
        <v>796</v>
      </c>
      <c r="E152" s="850" t="str">
        <f aca="false">VLOOKUP(Table1432[[#This Row],[NUTS I]],Table1533[],2,FALSE())</f>
        <v>1</v>
      </c>
      <c r="F152" s="851" t="s">
        <v>805</v>
      </c>
      <c r="G152" s="850" t="str">
        <f aca="false">VLOOKUP(Table1432[[#This Row],[NUTS II 2011]],Table1634[],2,FALSE())</f>
        <v>11</v>
      </c>
      <c r="H152" s="845" t="s">
        <v>805</v>
      </c>
      <c r="I152" s="850" t="str">
        <f aca="false">VLOOKUP(Table1432[[#This Row],[NUTS II 2013]],Table162436[],2,FALSE())</f>
        <v>11</v>
      </c>
      <c r="J152" s="851" t="s">
        <v>842</v>
      </c>
      <c r="K152" s="850" t="str">
        <f aca="false">VLOOKUP(Table1432[[#This Row],[NUTS III 2011]],Table1735[],2,FALSE())</f>
        <v>118</v>
      </c>
      <c r="L152" s="849" t="s">
        <v>903</v>
      </c>
      <c r="M152" s="850" t="str">
        <f aca="false">VLOOKUP(Table1432[[#This Row],[NUTS III 2013]],Table172537[],2,FALSE())</f>
        <v>11E</v>
      </c>
      <c r="N152" s="852" t="n">
        <f aca="false">IFERROR(VLOOKUP(Table1432[[#This Row],[CodINE Mun2013]],VRefAquis!B:H,2,FALSE()),IFERROR(VLOOKUP(Table1432[[#This Row],[CodINE NUTIII 2013]],VRefAquis!B:H,2,FALSE()),VLOOKUP(Table1432[[#This Row],[CodINE NUTII 2013]],VRefAquis!B:H,2,FALSE())))</f>
        <v>849</v>
      </c>
      <c r="O152" s="853" t="n">
        <f aca="false">IF(VLOOKUP(Table1432[[#This Row],[CodINE Mun2013]],VRefArren!B:H,2,FALSE())&lt;&gt;"",VLOOKUP(Table1432[[#This Row],[CodINE Mun2013]],VRefArren!B:H,2,FALSE()),IFERROR(VLOOKUP(Table1432[[#This Row],[CodINE NUTIII 2013]],VRefArren!B:H,2,FALSE()),VLOOKUP(Table1432[[#This Row],[CodINE NUTII 2013]],VRefArren!B:H,2,FALSE())))</f>
        <v>2.58</v>
      </c>
      <c r="P152" s="854" t="n">
        <v>1</v>
      </c>
      <c r="Q152" s="855" t="n">
        <v>16</v>
      </c>
      <c r="R152" s="856" t="s">
        <v>1493</v>
      </c>
    </row>
    <row r="153" customFormat="false" ht="18" hidden="false" customHeight="false" outlineLevel="0" collapsed="false">
      <c r="A153" s="859" t="s">
        <v>1494</v>
      </c>
      <c r="B153" s="848" t="s">
        <v>1495</v>
      </c>
      <c r="C153" s="835" t="s">
        <v>1496</v>
      </c>
      <c r="D153" s="849" t="s">
        <v>796</v>
      </c>
      <c r="E153" s="850" t="str">
        <f aca="false">VLOOKUP(Table1432[[#This Row],[NUTS I]],Table1533[],2,FALSE())</f>
        <v>1</v>
      </c>
      <c r="F153" s="851" t="s">
        <v>805</v>
      </c>
      <c r="G153" s="850" t="str">
        <f aca="false">VLOOKUP(Table1432[[#This Row],[NUTS II 2011]],Table1634[],2,FALSE())</f>
        <v>11</v>
      </c>
      <c r="H153" s="845" t="s">
        <v>805</v>
      </c>
      <c r="I153" s="850" t="str">
        <f aca="false">VLOOKUP(Table1432[[#This Row],[NUTS II 2013]],Table162436[],2,FALSE())</f>
        <v>11</v>
      </c>
      <c r="J153" s="851" t="s">
        <v>842</v>
      </c>
      <c r="K153" s="850" t="str">
        <f aca="false">VLOOKUP(Table1432[[#This Row],[NUTS III 2011]],Table1735[],2,FALSE())</f>
        <v>118</v>
      </c>
      <c r="L153" s="849" t="s">
        <v>903</v>
      </c>
      <c r="M153" s="850" t="str">
        <f aca="false">VLOOKUP(Table1432[[#This Row],[NUTS III 2013]],Table172537[],2,FALSE())</f>
        <v>11E</v>
      </c>
      <c r="N153" s="852" t="n">
        <f aca="false">IFERROR(VLOOKUP(Table1432[[#This Row],[CodINE Mun2013]],VRefAquis!B:H,2,FALSE()),IFERROR(VLOOKUP(Table1432[[#This Row],[CodINE NUTIII 2013]],VRefAquis!B:H,2,FALSE()),VLOOKUP(Table1432[[#This Row],[CodINE NUTII 2013]],VRefAquis!B:H,2,FALSE())))</f>
        <v>849</v>
      </c>
      <c r="O153" s="853" t="n">
        <f aca="false">IF(VLOOKUP(Table1432[[#This Row],[CodINE Mun2013]],VRefArren!B:H,2,FALSE())&lt;&gt;"",VLOOKUP(Table1432[[#This Row],[CodINE Mun2013]],VRefArren!B:H,2,FALSE()),IFERROR(VLOOKUP(Table1432[[#This Row],[CodINE NUTIII 2013]],VRefArren!B:H,2,FALSE()),VLOOKUP(Table1432[[#This Row],[CodINE NUTII 2013]],VRefArren!B:H,2,FALSE())))</f>
        <v>2.43</v>
      </c>
      <c r="P153" s="854" t="n">
        <v>0</v>
      </c>
      <c r="Q153" s="855" t="n">
        <v>0</v>
      </c>
      <c r="R153" s="856" t="s">
        <v>1497</v>
      </c>
    </row>
    <row r="154" customFormat="false" ht="18" hidden="false" customHeight="false" outlineLevel="0" collapsed="false">
      <c r="A154" s="859" t="s">
        <v>1498</v>
      </c>
      <c r="B154" s="848" t="s">
        <v>1499</v>
      </c>
      <c r="C154" s="835" t="s">
        <v>1500</v>
      </c>
      <c r="D154" s="849" t="s">
        <v>796</v>
      </c>
      <c r="E154" s="850" t="str">
        <f aca="false">VLOOKUP(Table1432[[#This Row],[NUTS I]],Table1533[],2,FALSE())</f>
        <v>1</v>
      </c>
      <c r="F154" s="851" t="s">
        <v>805</v>
      </c>
      <c r="G154" s="850" t="str">
        <f aca="false">VLOOKUP(Table1432[[#This Row],[NUTS II 2011]],Table1634[],2,FALSE())</f>
        <v>11</v>
      </c>
      <c r="H154" s="845" t="s">
        <v>805</v>
      </c>
      <c r="I154" s="850" t="str">
        <f aca="false">VLOOKUP(Table1432[[#This Row],[NUTS II 2013]],Table162436[],2,FALSE())</f>
        <v>11</v>
      </c>
      <c r="J154" s="851" t="s">
        <v>910</v>
      </c>
      <c r="K154" s="850" t="str">
        <f aca="false">VLOOKUP(Table1432[[#This Row],[NUTS III 2011]],Table1735[],2,FALSE())</f>
        <v>117</v>
      </c>
      <c r="L154" s="849" t="s">
        <v>910</v>
      </c>
      <c r="M154" s="850" t="str">
        <f aca="false">VLOOKUP(Table1432[[#This Row],[NUTS III 2013]],Table172537[],2,FALSE())</f>
        <v>11D</v>
      </c>
      <c r="N154" s="852" t="n">
        <f aca="false">IFERROR(VLOOKUP(Table1432[[#This Row],[CodINE Mun2013]],VRefAquis!B:H,2,FALSE()),IFERROR(VLOOKUP(Table1432[[#This Row],[CodINE NUTIII 2013]],VRefAquis!B:H,2,FALSE()),VLOOKUP(Table1432[[#This Row],[CodINE NUTII 2013]],VRefAquis!B:H,2,FALSE())))</f>
        <v>768</v>
      </c>
      <c r="O154" s="853" t="n">
        <f aca="false">IF(VLOOKUP(Table1432[[#This Row],[CodINE Mun2013]],VRefArren!B:H,2,FALSE())&lt;&gt;"",VLOOKUP(Table1432[[#This Row],[CodINE Mun2013]],VRefArren!B:H,2,FALSE()),IFERROR(VLOOKUP(Table1432[[#This Row],[CodINE NUTIII 2013]],VRefArren!B:H,2,FALSE()),VLOOKUP(Table1432[[#This Row],[CodINE NUTII 2013]],VRefArren!B:H,2,FALSE())))</f>
        <v>2.55</v>
      </c>
      <c r="P154" s="854" t="n">
        <v>5</v>
      </c>
      <c r="Q154" s="860" t="n">
        <v>27</v>
      </c>
      <c r="R154" s="856" t="s">
        <v>1501</v>
      </c>
    </row>
    <row r="155" customFormat="false" ht="18" hidden="false" customHeight="false" outlineLevel="0" collapsed="false">
      <c r="A155" s="859" t="s">
        <v>1502</v>
      </c>
      <c r="B155" s="848" t="s">
        <v>1503</v>
      </c>
      <c r="C155" s="835" t="s">
        <v>1504</v>
      </c>
      <c r="D155" s="849" t="s">
        <v>796</v>
      </c>
      <c r="E155" s="850" t="str">
        <f aca="false">VLOOKUP(Table1432[[#This Row],[NUTS I]],Table1533[],2,FALSE())</f>
        <v>1</v>
      </c>
      <c r="F155" s="851" t="s">
        <v>834</v>
      </c>
      <c r="G155" s="850" t="str">
        <f aca="false">VLOOKUP(Table1432[[#This Row],[NUTS II 2011]],Table1634[],2,FALSE())</f>
        <v>17</v>
      </c>
      <c r="H155" s="845" t="s">
        <v>828</v>
      </c>
      <c r="I155" s="850" t="str">
        <f aca="false">VLOOKUP(Table1432[[#This Row],[NUTS II 2013]],Table162436[],2,FALSE())</f>
        <v>17</v>
      </c>
      <c r="J155" s="851" t="s">
        <v>881</v>
      </c>
      <c r="K155" s="850" t="str">
        <f aca="false">VLOOKUP(Table1432[[#This Row],[NUTS III 2011]],Table1735[],2,FALSE())</f>
        <v>172</v>
      </c>
      <c r="L155" s="849" t="s">
        <v>828</v>
      </c>
      <c r="M155" s="850" t="str">
        <f aca="false">VLOOKUP(Table1432[[#This Row],[NUTS III 2013]],Table172537[],2,FALSE())</f>
        <v>170</v>
      </c>
      <c r="N155" s="852" t="n">
        <f aca="false">IFERROR(VLOOKUP(Table1432[[#This Row],[CodINE Mun2013]],VRefAquis!B:H,2,FALSE()),IFERROR(VLOOKUP(Table1432[[#This Row],[CodINE NUTIII 2013]],VRefAquis!B:H,2,FALSE()),VLOOKUP(Table1432[[#This Row],[CodINE NUTII 2013]],VRefAquis!B:H,2,FALSE())))</f>
        <v>1239</v>
      </c>
      <c r="O155" s="853" t="n">
        <f aca="false">IF(VLOOKUP(Table1432[[#This Row],[CodINE Mun2013]],VRefArren!B:H,2,FALSE())&lt;&gt;"",VLOOKUP(Table1432[[#This Row],[CodINE Mun2013]],VRefArren!B:H,2,FALSE()),IFERROR(VLOOKUP(Table1432[[#This Row],[CodINE NUTIII 2013]],VRefArren!B:H,2,FALSE()),VLOOKUP(Table1432[[#This Row],[CodINE NUTII 2013]],VRefArren!B:H,2,FALSE())))</f>
        <v>5.47</v>
      </c>
      <c r="P155" s="854" t="n">
        <v>5</v>
      </c>
      <c r="Q155" s="860" t="n">
        <v>92</v>
      </c>
      <c r="R155" s="856" t="s">
        <v>1505</v>
      </c>
    </row>
    <row r="156" customFormat="false" ht="18" hidden="false" customHeight="false" outlineLevel="0" collapsed="false">
      <c r="A156" s="847" t="s">
        <v>1506</v>
      </c>
      <c r="B156" s="848" t="s">
        <v>1507</v>
      </c>
      <c r="C156" s="835" t="s">
        <v>1508</v>
      </c>
      <c r="D156" s="849" t="s">
        <v>796</v>
      </c>
      <c r="E156" s="850" t="str">
        <f aca="false">VLOOKUP(Table1432[[#This Row],[NUTS I]],Table1533[],2,FALSE())</f>
        <v>1</v>
      </c>
      <c r="F156" s="851" t="s">
        <v>805</v>
      </c>
      <c r="G156" s="850" t="str">
        <f aca="false">VLOOKUP(Table1432[[#This Row],[NUTS II 2011]],Table1634[],2,FALSE())</f>
        <v>11</v>
      </c>
      <c r="H156" s="845" t="s">
        <v>805</v>
      </c>
      <c r="I156" s="850" t="str">
        <f aca="false">VLOOKUP(Table1432[[#This Row],[NUTS II 2013]],Table162436[],2,FALSE())</f>
        <v>11</v>
      </c>
      <c r="J156" s="851" t="s">
        <v>957</v>
      </c>
      <c r="K156" s="850" t="str">
        <f aca="false">VLOOKUP(Table1432[[#This Row],[NUTS III 2011]],Table1735[],2,FALSE())</f>
        <v>111</v>
      </c>
      <c r="L156" s="849" t="s">
        <v>844</v>
      </c>
      <c r="M156" s="850" t="str">
        <f aca="false">VLOOKUP(Table1432[[#This Row],[NUTS III 2013]],Table172537[],2,FALSE())</f>
        <v>111</v>
      </c>
      <c r="N156" s="852" t="n">
        <f aca="false">IFERROR(VLOOKUP(Table1432[[#This Row],[CodINE Mun2013]],VRefAquis!B:H,2,FALSE()),IFERROR(VLOOKUP(Table1432[[#This Row],[CodINE NUTIII 2013]],VRefAquis!B:H,2,FALSE()),VLOOKUP(Table1432[[#This Row],[CodINE NUTII 2013]],VRefAquis!B:H,2,FALSE())))</f>
        <v>988</v>
      </c>
      <c r="O156" s="853" t="n">
        <f aca="false">IF(VLOOKUP(Table1432[[#This Row],[CodINE Mun2013]],VRefArren!B:H,2,FALSE())&lt;&gt;"",VLOOKUP(Table1432[[#This Row],[CodINE Mun2013]],VRefArren!B:H,2,FALSE()),IFERROR(VLOOKUP(Table1432[[#This Row],[CodINE NUTIII 2013]],VRefArren!B:H,2,FALSE()),VLOOKUP(Table1432[[#This Row],[CodINE NUTII 2013]],VRefArren!B:H,2,FALSE())))</f>
        <v>3.37</v>
      </c>
      <c r="P156" s="854" t="n">
        <v>2</v>
      </c>
      <c r="Q156" s="855" t="n">
        <v>72</v>
      </c>
      <c r="R156" s="856" t="s">
        <v>1509</v>
      </c>
    </row>
    <row r="157" customFormat="false" ht="18" hidden="false" customHeight="false" outlineLevel="0" collapsed="false">
      <c r="A157" s="859" t="s">
        <v>1510</v>
      </c>
      <c r="B157" s="848" t="s">
        <v>1511</v>
      </c>
      <c r="C157" s="835" t="n">
        <v>1500809</v>
      </c>
      <c r="D157" s="849" t="s">
        <v>796</v>
      </c>
      <c r="E157" s="850" t="str">
        <f aca="false">VLOOKUP(Table1432[[#This Row],[NUTS I]],Table1533[],2,FALSE())</f>
        <v>1</v>
      </c>
      <c r="F157" s="851" t="s">
        <v>815</v>
      </c>
      <c r="G157" s="850" t="str">
        <f aca="false">VLOOKUP(Table1432[[#This Row],[NUTS II 2011]],Table1634[],2,FALSE())</f>
        <v>15</v>
      </c>
      <c r="H157" s="845" t="s">
        <v>815</v>
      </c>
      <c r="I157" s="850" t="str">
        <f aca="false">VLOOKUP(Table1432[[#This Row],[NUTS II 2013]],Table162436[],2,FALSE())</f>
        <v>15</v>
      </c>
      <c r="J157" s="851" t="s">
        <v>815</v>
      </c>
      <c r="K157" s="850" t="n">
        <f aca="false">VLOOKUP(Table1432[[#This Row],[NUTS III 2011]],Table1735[],2,FALSE())</f>
        <v>150</v>
      </c>
      <c r="L157" s="849" t="s">
        <v>815</v>
      </c>
      <c r="M157" s="850" t="n">
        <f aca="false">VLOOKUP(Table1432[[#This Row],[NUTS III 2013]],Table172537[],2,FALSE())</f>
        <v>150</v>
      </c>
      <c r="N157" s="852" t="n">
        <f aca="false">IFERROR(VLOOKUP(Table1432[[#This Row],[CodINE Mun2013]],VRefAquis!B:H,2,FALSE()),IFERROR(VLOOKUP(Table1432[[#This Row],[CodINE NUTIII 2013]],VRefAquis!B:H,2,FALSE()),VLOOKUP(Table1432[[#This Row],[CodINE NUTII 2013]],VRefAquis!B:H,2,FALSE())))</f>
        <v>1988</v>
      </c>
      <c r="O157" s="853" t="e">
        <f aca="false">IF(VLOOKUP(Table1432[[#This Row],[CodINE Mun2013]],VRefArren!B:H,2,FALSE())&lt;&gt;"",VLOOKUP(Table1432[[#This Row],[CodINE Mun2013]],VRefArren!B:H,2,FALSE()),IFERROR(VLOOKUP(Table1432[[#This Row],[CodINE NUTIII 2013]],VRefArren!B:H,2,FALSE()),VLOOKUP(Table1432[[#This Row],[CodINE NUTII 2013]],VRefArren!B:H,2,FALSE())))</f>
        <v>#N/A</v>
      </c>
      <c r="P157" s="854" t="n">
        <v>5</v>
      </c>
      <c r="Q157" s="860" t="n">
        <v>24</v>
      </c>
      <c r="R157" s="856" t="s">
        <v>1512</v>
      </c>
    </row>
    <row r="158" customFormat="false" ht="18" hidden="false" customHeight="false" outlineLevel="0" collapsed="false">
      <c r="A158" s="847" t="s">
        <v>1513</v>
      </c>
      <c r="B158" s="848" t="s">
        <v>1514</v>
      </c>
      <c r="C158" s="835" t="s">
        <v>1515</v>
      </c>
      <c r="D158" s="849" t="s">
        <v>796</v>
      </c>
      <c r="E158" s="850" t="str">
        <f aca="false">VLOOKUP(Table1432[[#This Row],[NUTS I]],Table1533[],2,FALSE())</f>
        <v>1</v>
      </c>
      <c r="F158" s="851" t="s">
        <v>805</v>
      </c>
      <c r="G158" s="850" t="str">
        <f aca="false">VLOOKUP(Table1432[[#This Row],[NUTS II 2011]],Table1634[],2,FALSE())</f>
        <v>11</v>
      </c>
      <c r="H158" s="845" t="s">
        <v>805</v>
      </c>
      <c r="I158" s="850" t="str">
        <f aca="false">VLOOKUP(Table1432[[#This Row],[NUTS II 2013]],Table162436[],2,FALSE())</f>
        <v>11</v>
      </c>
      <c r="J158" s="851" t="s">
        <v>990</v>
      </c>
      <c r="K158" s="850" t="str">
        <f aca="false">VLOOKUP(Table1432[[#This Row],[NUTS III 2011]],Table1735[],2,FALSE())</f>
        <v>115</v>
      </c>
      <c r="L158" s="849" t="s">
        <v>851</v>
      </c>
      <c r="M158" s="850" t="str">
        <f aca="false">VLOOKUP(Table1432[[#This Row],[NUTS III 2013]],Table172537[],2,FALSE())</f>
        <v>119</v>
      </c>
      <c r="N158" s="852" t="n">
        <f aca="false">IFERROR(VLOOKUP(Table1432[[#This Row],[CodINE Mun2013]],VRefAquis!B:H,2,FALSE()),IFERROR(VLOOKUP(Table1432[[#This Row],[CodINE NUTIII 2013]],VRefAquis!B:H,2,FALSE()),VLOOKUP(Table1432[[#This Row],[CodINE NUTII 2013]],VRefAquis!B:H,2,FALSE())))</f>
        <v>964</v>
      </c>
      <c r="O158" s="853" t="n">
        <f aca="false">IF(VLOOKUP(Table1432[[#This Row],[CodINE Mun2013]],VRefArren!B:H,2,FALSE())&lt;&gt;"",VLOOKUP(Table1432[[#This Row],[CodINE Mun2013]],VRefArren!B:H,2,FALSE()),IFERROR(VLOOKUP(Table1432[[#This Row],[CodINE NUTIII 2013]],VRefArren!B:H,2,FALSE()),VLOOKUP(Table1432[[#This Row],[CodINE NUTII 2013]],VRefArren!B:H,2,FALSE())))</f>
        <v>3.57</v>
      </c>
      <c r="P158" s="854" t="n">
        <v>0</v>
      </c>
      <c r="Q158" s="855" t="n">
        <v>0</v>
      </c>
      <c r="R158" s="856" t="s">
        <v>1516</v>
      </c>
    </row>
    <row r="159" customFormat="false" ht="18" hidden="false" customHeight="false" outlineLevel="0" collapsed="false">
      <c r="A159" s="859" t="s">
        <v>1517</v>
      </c>
      <c r="B159" s="848" t="s">
        <v>1518</v>
      </c>
      <c r="C159" s="835" t="s">
        <v>1519</v>
      </c>
      <c r="D159" s="849" t="s">
        <v>796</v>
      </c>
      <c r="E159" s="850" t="str">
        <f aca="false">VLOOKUP(Table1432[[#This Row],[NUTS I]],Table1533[],2,FALSE())</f>
        <v>1</v>
      </c>
      <c r="F159" s="851" t="s">
        <v>801</v>
      </c>
      <c r="G159" s="850" t="str">
        <f aca="false">VLOOKUP(Table1432[[#This Row],[NUTS II 2011]],Table1634[],2,FALSE())</f>
        <v>18</v>
      </c>
      <c r="H159" s="845" t="s">
        <v>801</v>
      </c>
      <c r="I159" s="850" t="str">
        <f aca="false">VLOOKUP(Table1432[[#This Row],[NUTS II 2013]],Table162436[],2,FALSE())</f>
        <v>18</v>
      </c>
      <c r="J159" s="851" t="s">
        <v>835</v>
      </c>
      <c r="K159" s="850" t="str">
        <f aca="false">VLOOKUP(Table1432[[#This Row],[NUTS III 2011]],Table1735[],2,FALSE())</f>
        <v>182</v>
      </c>
      <c r="L159" s="849" t="s">
        <v>835</v>
      </c>
      <c r="M159" s="850" t="str">
        <f aca="false">VLOOKUP(Table1432[[#This Row],[NUTS III 2013]],Table172537[],2,FALSE())</f>
        <v>186</v>
      </c>
      <c r="N159" s="852" t="n">
        <f aca="false">IFERROR(VLOOKUP(Table1432[[#This Row],[CodINE Mun2013]],VRefAquis!B:H,2,FALSE()),IFERROR(VLOOKUP(Table1432[[#This Row],[CodINE NUTIII 2013]],VRefAquis!B:H,2,FALSE()),VLOOKUP(Table1432[[#This Row],[CodINE NUTII 2013]],VRefAquis!B:H,2,FALSE())))</f>
        <v>631</v>
      </c>
      <c r="O159" s="853" t="n">
        <f aca="false">IF(VLOOKUP(Table1432[[#This Row],[CodINE Mun2013]],VRefArren!B:H,2,FALSE())&lt;&gt;"",VLOOKUP(Table1432[[#This Row],[CodINE Mun2013]],VRefArren!B:H,2,FALSE()),IFERROR(VLOOKUP(Table1432[[#This Row],[CodINE NUTIII 2013]],VRefArren!B:H,2,FALSE()),VLOOKUP(Table1432[[#This Row],[CodINE NUTII 2013]],VRefArren!B:H,2,FALSE())))</f>
        <v>3.05</v>
      </c>
      <c r="P159" s="854" t="n">
        <v>5</v>
      </c>
      <c r="Q159" s="860" t="n">
        <v>53</v>
      </c>
      <c r="R159" s="856" t="s">
        <v>1520</v>
      </c>
    </row>
    <row r="160" customFormat="false" ht="18" hidden="false" customHeight="false" outlineLevel="0" collapsed="false">
      <c r="A160" s="847" t="s">
        <v>1521</v>
      </c>
      <c r="B160" s="848" t="s">
        <v>1522</v>
      </c>
      <c r="C160" s="835" t="s">
        <v>1523</v>
      </c>
      <c r="D160" s="849" t="s">
        <v>796</v>
      </c>
      <c r="E160" s="850" t="str">
        <f aca="false">VLOOKUP(Table1432[[#This Row],[NUTS I]],Table1533[],2,FALSE())</f>
        <v>1</v>
      </c>
      <c r="F160" s="851" t="s">
        <v>805</v>
      </c>
      <c r="G160" s="850" t="str">
        <f aca="false">VLOOKUP(Table1432[[#This Row],[NUTS II 2011]],Table1634[],2,FALSE())</f>
        <v>11</v>
      </c>
      <c r="H160" s="845" t="s">
        <v>805</v>
      </c>
      <c r="I160" s="850" t="str">
        <f aca="false">VLOOKUP(Table1432[[#This Row],[NUTS II 2013]],Table162436[],2,FALSE())</f>
        <v>11</v>
      </c>
      <c r="J160" s="851" t="s">
        <v>842</v>
      </c>
      <c r="K160" s="850" t="str">
        <f aca="false">VLOOKUP(Table1432[[#This Row],[NUTS III 2011]],Table1735[],2,FALSE())</f>
        <v>118</v>
      </c>
      <c r="L160" s="845" t="s">
        <v>854</v>
      </c>
      <c r="M160" s="850" t="str">
        <f aca="false">VLOOKUP(Table1432[[#This Row],[NUTS III 2013]],Table172537[],2,FALSE())</f>
        <v>11B</v>
      </c>
      <c r="N160" s="852" t="n">
        <f aca="false">IFERROR(VLOOKUP(Table1432[[#This Row],[CodINE Mun2013]],VRefAquis!B:H,2,FALSE()),IFERROR(VLOOKUP(Table1432[[#This Row],[CodINE NUTIII 2013]],VRefAquis!B:H,2,FALSE()),VLOOKUP(Table1432[[#This Row],[CodINE NUTII 2013]],VRefAquis!B:H,2,FALSE())))</f>
        <v>800</v>
      </c>
      <c r="O160" s="853" t="n">
        <f aca="false">IF(VLOOKUP(Table1432[[#This Row],[CodINE Mun2013]],VRefArren!B:H,2,FALSE())&lt;&gt;"",VLOOKUP(Table1432[[#This Row],[CodINE Mun2013]],VRefArren!B:H,2,FALSE()),IFERROR(VLOOKUP(Table1432[[#This Row],[CodINE NUTIII 2013]],VRefArren!B:H,2,FALSE()),VLOOKUP(Table1432[[#This Row],[CodINE NUTII 2013]],VRefArren!B:H,2,FALSE())))</f>
        <v>3.54</v>
      </c>
      <c r="P160" s="854" t="n">
        <v>0</v>
      </c>
      <c r="Q160" s="855" t="n">
        <v>0</v>
      </c>
      <c r="R160" s="856" t="s">
        <v>1524</v>
      </c>
    </row>
    <row r="161" customFormat="false" ht="18" hidden="false" customHeight="false" outlineLevel="0" collapsed="false">
      <c r="A161" s="847" t="s">
        <v>1525</v>
      </c>
      <c r="B161" s="848" t="s">
        <v>1526</v>
      </c>
      <c r="C161" s="835" t="s">
        <v>1527</v>
      </c>
      <c r="D161" s="849" t="s">
        <v>796</v>
      </c>
      <c r="E161" s="850" t="str">
        <f aca="false">VLOOKUP(Table1432[[#This Row],[NUTS I]],Table1533[],2,FALSE())</f>
        <v>1</v>
      </c>
      <c r="F161" s="851" t="s">
        <v>801</v>
      </c>
      <c r="G161" s="850" t="str">
        <f aca="false">VLOOKUP(Table1432[[#This Row],[NUTS II 2011]],Table1634[],2,FALSE())</f>
        <v>18</v>
      </c>
      <c r="H161" s="845" t="s">
        <v>801</v>
      </c>
      <c r="I161" s="850" t="str">
        <f aca="false">VLOOKUP(Table1432[[#This Row],[NUTS II 2013]],Table162436[],2,FALSE())</f>
        <v>18</v>
      </c>
      <c r="J161" s="851" t="s">
        <v>803</v>
      </c>
      <c r="K161" s="850" t="str">
        <f aca="false">VLOOKUP(Table1432[[#This Row],[NUTS III 2011]],Table1735[],2,FALSE())</f>
        <v>183</v>
      </c>
      <c r="L161" s="849" t="s">
        <v>803</v>
      </c>
      <c r="M161" s="850" t="str">
        <f aca="false">VLOOKUP(Table1432[[#This Row],[NUTS III 2013]],Table172537[],2,FALSE())</f>
        <v>187</v>
      </c>
      <c r="N161" s="852" t="n">
        <f aca="false">IFERROR(VLOOKUP(Table1432[[#This Row],[CodINE Mun2013]],VRefAquis!B:H,2,FALSE()),IFERROR(VLOOKUP(Table1432[[#This Row],[CodINE NUTIII 2013]],VRefAquis!B:H,2,FALSE()),VLOOKUP(Table1432[[#This Row],[CodINE NUTII 2013]],VRefAquis!B:H,2,FALSE())))</f>
        <v>835</v>
      </c>
      <c r="O161" s="853" t="n">
        <f aca="false">IF(VLOOKUP(Table1432[[#This Row],[CodINE Mun2013]],VRefArren!B:H,2,FALSE())&lt;&gt;"",VLOOKUP(Table1432[[#This Row],[CodINE Mun2013]],VRefArren!B:H,2,FALSE()),IFERROR(VLOOKUP(Table1432[[#This Row],[CodINE NUTIII 2013]],VRefArren!B:H,2,FALSE()),VLOOKUP(Table1432[[#This Row],[CodINE NUTII 2013]],VRefArren!B:H,2,FALSE())))</f>
        <v>3.7</v>
      </c>
      <c r="P161" s="854" t="n">
        <v>0</v>
      </c>
      <c r="Q161" s="855" t="n">
        <v>0</v>
      </c>
      <c r="R161" s="856" t="s">
        <v>1528</v>
      </c>
    </row>
    <row r="162" customFormat="false" ht="18" hidden="false" customHeight="false" outlineLevel="0" collapsed="false">
      <c r="A162" s="859" t="s">
        <v>1529</v>
      </c>
      <c r="B162" s="848" t="s">
        <v>1530</v>
      </c>
      <c r="C162" s="835" t="s">
        <v>1531</v>
      </c>
      <c r="D162" s="849" t="s">
        <v>796</v>
      </c>
      <c r="E162" s="850" t="str">
        <f aca="false">VLOOKUP(Table1432[[#This Row],[NUTS I]],Table1533[],2,FALSE())</f>
        <v>1</v>
      </c>
      <c r="F162" s="851" t="s">
        <v>797</v>
      </c>
      <c r="G162" s="850" t="str">
        <f aca="false">VLOOKUP(Table1432[[#This Row],[NUTS II 2011]],Table1634[],2,FALSE())</f>
        <v>16</v>
      </c>
      <c r="H162" s="849" t="s">
        <v>797</v>
      </c>
      <c r="I162" s="850" t="str">
        <f aca="false">VLOOKUP(Table1432[[#This Row],[NUTS II 2013]],Table162436[],2,FALSE())</f>
        <v>16</v>
      </c>
      <c r="J162" s="851" t="s">
        <v>867</v>
      </c>
      <c r="K162" s="850" t="str">
        <f aca="false">VLOOKUP(Table1432[[#This Row],[NUTS III 2011]],Table1735[],2,FALSE())</f>
        <v>162</v>
      </c>
      <c r="L162" s="849" t="s">
        <v>958</v>
      </c>
      <c r="M162" s="850" t="str">
        <f aca="false">VLOOKUP(Table1432[[#This Row],[NUTS III 2013]],Table172537[],2,FALSE())</f>
        <v>16E</v>
      </c>
      <c r="N162" s="852" t="n">
        <f aca="false">IFERROR(VLOOKUP(Table1432[[#This Row],[CodINE Mun2013]],VRefAquis!B:H,2,FALSE()),IFERROR(VLOOKUP(Table1432[[#This Row],[CodINE NUTIII 2013]],VRefAquis!B:H,2,FALSE()),VLOOKUP(Table1432[[#This Row],[CodINE NUTII 2013]],VRefAquis!B:H,2,FALSE())))</f>
        <v>1021</v>
      </c>
      <c r="O162" s="853" t="n">
        <f aca="false">IF(VLOOKUP(Table1432[[#This Row],[CodINE Mun2013]],VRefArren!B:H,2,FALSE())&lt;&gt;"",VLOOKUP(Table1432[[#This Row],[CodINE Mun2013]],VRefArren!B:H,2,FALSE()),IFERROR(VLOOKUP(Table1432[[#This Row],[CodINE NUTIII 2013]],VRefArren!B:H,2,FALSE()),VLOOKUP(Table1432[[#This Row],[CodINE NUTII 2013]],VRefArren!B:H,2,FALSE())))</f>
        <v>3.6</v>
      </c>
      <c r="P162" s="854" t="n">
        <v>1</v>
      </c>
      <c r="Q162" s="860" t="n">
        <v>1</v>
      </c>
      <c r="R162" s="856" t="s">
        <v>1532</v>
      </c>
    </row>
    <row r="163" customFormat="false" ht="18" hidden="false" customHeight="false" outlineLevel="0" collapsed="false">
      <c r="A163" s="847" t="s">
        <v>1533</v>
      </c>
      <c r="B163" s="848" t="s">
        <v>1534</v>
      </c>
      <c r="C163" s="835" t="s">
        <v>1535</v>
      </c>
      <c r="D163" s="849" t="s">
        <v>796</v>
      </c>
      <c r="E163" s="850" t="str">
        <f aca="false">VLOOKUP(Table1432[[#This Row],[NUTS I]],Table1533[],2,FALSE())</f>
        <v>1</v>
      </c>
      <c r="F163" s="851" t="s">
        <v>834</v>
      </c>
      <c r="G163" s="850" t="str">
        <f aca="false">VLOOKUP(Table1432[[#This Row],[NUTS II 2011]],Table1634[],2,FALSE())</f>
        <v>17</v>
      </c>
      <c r="H163" s="845" t="s">
        <v>828</v>
      </c>
      <c r="I163" s="850" t="str">
        <f aca="false">VLOOKUP(Table1432[[#This Row],[NUTS II 2013]],Table162436[],2,FALSE())</f>
        <v>17</v>
      </c>
      <c r="J163" s="851" t="s">
        <v>881</v>
      </c>
      <c r="K163" s="850" t="str">
        <f aca="false">VLOOKUP(Table1432[[#This Row],[NUTS III 2011]],Table1735[],2,FALSE())</f>
        <v>172</v>
      </c>
      <c r="L163" s="849" t="s">
        <v>828</v>
      </c>
      <c r="M163" s="850" t="str">
        <f aca="false">VLOOKUP(Table1432[[#This Row],[NUTS III 2013]],Table172537[],2,FALSE())</f>
        <v>170</v>
      </c>
      <c r="N163" s="852" t="n">
        <f aca="false">IFERROR(VLOOKUP(Table1432[[#This Row],[CodINE Mun2013]],VRefAquis!B:H,2,FALSE()),IFERROR(VLOOKUP(Table1432[[#This Row],[CodINE NUTIII 2013]],VRefAquis!B:H,2,FALSE()),VLOOKUP(Table1432[[#This Row],[CodINE NUTII 2013]],VRefAquis!B:H,2,FALSE())))</f>
        <v>1470</v>
      </c>
      <c r="O163" s="853" t="n">
        <f aca="false">IF(VLOOKUP(Table1432[[#This Row],[CodINE Mun2013]],VRefArren!B:H,2,FALSE())&lt;&gt;"",VLOOKUP(Table1432[[#This Row],[CodINE Mun2013]],VRefArren!B:H,2,FALSE()),IFERROR(VLOOKUP(Table1432[[#This Row],[CodINE NUTIII 2013]],VRefArren!B:H,2,FALSE()),VLOOKUP(Table1432[[#This Row],[CodINE NUTII 2013]],VRefArren!B:H,2,FALSE())))</f>
        <v>6.32</v>
      </c>
      <c r="P163" s="854" t="n">
        <v>0</v>
      </c>
      <c r="Q163" s="855" t="n">
        <v>0</v>
      </c>
      <c r="R163" s="856" t="s">
        <v>1536</v>
      </c>
    </row>
    <row r="164" customFormat="false" ht="18" hidden="false" customHeight="false" outlineLevel="0" collapsed="false">
      <c r="A164" s="859" t="s">
        <v>1537</v>
      </c>
      <c r="B164" s="848" t="s">
        <v>1538</v>
      </c>
      <c r="C164" s="835" t="s">
        <v>1539</v>
      </c>
      <c r="D164" s="849" t="s">
        <v>796</v>
      </c>
      <c r="E164" s="850" t="str">
        <f aca="false">VLOOKUP(Table1432[[#This Row],[NUTS I]],Table1533[],2,FALSE())</f>
        <v>1</v>
      </c>
      <c r="F164" s="851" t="s">
        <v>801</v>
      </c>
      <c r="G164" s="850" t="str">
        <f aca="false">VLOOKUP(Table1432[[#This Row],[NUTS II 2011]],Table1634[],2,FALSE())</f>
        <v>18</v>
      </c>
      <c r="H164" s="845" t="s">
        <v>801</v>
      </c>
      <c r="I164" s="850" t="str">
        <f aca="false">VLOOKUP(Table1432[[#This Row],[NUTS II 2013]],Table162436[],2,FALSE())</f>
        <v>18</v>
      </c>
      <c r="J164" s="851" t="s">
        <v>835</v>
      </c>
      <c r="K164" s="850" t="str">
        <f aca="false">VLOOKUP(Table1432[[#This Row],[NUTS III 2011]],Table1735[],2,FALSE())</f>
        <v>182</v>
      </c>
      <c r="L164" s="849" t="s">
        <v>803</v>
      </c>
      <c r="M164" s="850" t="str">
        <f aca="false">VLOOKUP(Table1432[[#This Row],[NUTS III 2013]],Table172537[],2,FALSE())</f>
        <v>187</v>
      </c>
      <c r="N164" s="852" t="n">
        <f aca="false">IFERROR(VLOOKUP(Table1432[[#This Row],[CodINE Mun2013]],VRefAquis!B:H,2,FALSE()),IFERROR(VLOOKUP(Table1432[[#This Row],[CodINE NUTIII 2013]],VRefAquis!B:H,2,FALSE()),VLOOKUP(Table1432[[#This Row],[CodINE NUTII 2013]],VRefAquis!B:H,2,FALSE())))</f>
        <v>835</v>
      </c>
      <c r="O164" s="853" t="n">
        <f aca="false">IF(VLOOKUP(Table1432[[#This Row],[CodINE Mun2013]],VRefArren!B:H,2,FALSE())&lt;&gt;"",VLOOKUP(Table1432[[#This Row],[CodINE Mun2013]],VRefArren!B:H,2,FALSE()),IFERROR(VLOOKUP(Table1432[[#This Row],[CodINE NUTIII 2013]],VRefArren!B:H,2,FALSE()),VLOOKUP(Table1432[[#This Row],[CodINE NUTII 2013]],VRefArren!B:H,2,FALSE())))</f>
        <v>3.79</v>
      </c>
      <c r="P164" s="854" t="n">
        <v>0</v>
      </c>
      <c r="Q164" s="860" t="n">
        <v>0</v>
      </c>
      <c r="R164" s="856" t="s">
        <v>1540</v>
      </c>
    </row>
    <row r="165" customFormat="false" ht="18" hidden="false" customHeight="false" outlineLevel="0" collapsed="false">
      <c r="A165" s="847" t="s">
        <v>1541</v>
      </c>
      <c r="B165" s="848" t="s">
        <v>1542</v>
      </c>
      <c r="C165" s="835" t="s">
        <v>1543</v>
      </c>
      <c r="D165" s="849" t="s">
        <v>796</v>
      </c>
      <c r="E165" s="850" t="str">
        <f aca="false">VLOOKUP(Table1432[[#This Row],[NUTS I]],Table1533[],2,FALSE())</f>
        <v>1</v>
      </c>
      <c r="F165" s="851" t="s">
        <v>797</v>
      </c>
      <c r="G165" s="850" t="str">
        <f aca="false">VLOOKUP(Table1432[[#This Row],[NUTS II 2011]],Table1634[],2,FALSE())</f>
        <v>16</v>
      </c>
      <c r="H165" s="849" t="s">
        <v>797</v>
      </c>
      <c r="I165" s="850" t="str">
        <f aca="false">VLOOKUP(Table1432[[#This Row],[NUTS II 2013]],Table162436[],2,FALSE())</f>
        <v>16</v>
      </c>
      <c r="J165" s="851" t="s">
        <v>823</v>
      </c>
      <c r="K165" s="850" t="str">
        <f aca="false">VLOOKUP(Table1432[[#This Row],[NUTS III 2011]],Table1735[],2,FALSE())</f>
        <v>165</v>
      </c>
      <c r="L165" s="849" t="s">
        <v>958</v>
      </c>
      <c r="M165" s="850" t="str">
        <f aca="false">VLOOKUP(Table1432[[#This Row],[NUTS III 2013]],Table172537[],2,FALSE())</f>
        <v>16E</v>
      </c>
      <c r="N165" s="852" t="n">
        <f aca="false">IFERROR(VLOOKUP(Table1432[[#This Row],[CodINE Mun2013]],VRefAquis!B:H,2,FALSE()),IFERROR(VLOOKUP(Table1432[[#This Row],[CodINE NUTIII 2013]],VRefAquis!B:H,2,FALSE()),VLOOKUP(Table1432[[#This Row],[CodINE NUTII 2013]],VRefAquis!B:H,2,FALSE())))</f>
        <v>1021</v>
      </c>
      <c r="O165" s="853" t="n">
        <f aca="false">IF(VLOOKUP(Table1432[[#This Row],[CodINE Mun2013]],VRefArren!B:H,2,FALSE())&lt;&gt;"",VLOOKUP(Table1432[[#This Row],[CodINE Mun2013]],VRefArren!B:H,2,FALSE()),IFERROR(VLOOKUP(Table1432[[#This Row],[CodINE NUTIII 2013]],VRefArren!B:H,2,FALSE()),VLOOKUP(Table1432[[#This Row],[CodINE NUTII 2013]],VRefArren!B:H,2,FALSE())))</f>
        <v>2.58</v>
      </c>
      <c r="P165" s="854" t="n">
        <v>0</v>
      </c>
      <c r="Q165" s="855" t="n">
        <v>0</v>
      </c>
      <c r="R165" s="856" t="s">
        <v>1544</v>
      </c>
    </row>
    <row r="166" customFormat="false" ht="18" hidden="false" customHeight="false" outlineLevel="0" collapsed="false">
      <c r="A166" s="847" t="s">
        <v>1545</v>
      </c>
      <c r="B166" s="848" t="s">
        <v>1546</v>
      </c>
      <c r="C166" s="835" t="s">
        <v>1547</v>
      </c>
      <c r="D166" s="849" t="s">
        <v>796</v>
      </c>
      <c r="E166" s="850" t="str">
        <f aca="false">VLOOKUP(Table1432[[#This Row],[NUTS I]],Table1533[],2,FALSE())</f>
        <v>1</v>
      </c>
      <c r="F166" s="851" t="s">
        <v>801</v>
      </c>
      <c r="G166" s="850" t="str">
        <f aca="false">VLOOKUP(Table1432[[#This Row],[NUTS II 2011]],Table1634[],2,FALSE())</f>
        <v>18</v>
      </c>
      <c r="H166" s="845" t="s">
        <v>801</v>
      </c>
      <c r="I166" s="850" t="str">
        <f aca="false">VLOOKUP(Table1432[[#This Row],[NUTS II 2013]],Table162436[],2,FALSE())</f>
        <v>18</v>
      </c>
      <c r="J166" s="851" t="s">
        <v>860</v>
      </c>
      <c r="K166" s="850" t="str">
        <f aca="false">VLOOKUP(Table1432[[#This Row],[NUTS III 2011]],Table1735[],2,FALSE())</f>
        <v>184</v>
      </c>
      <c r="L166" s="849" t="s">
        <v>860</v>
      </c>
      <c r="M166" s="850" t="str">
        <f aca="false">VLOOKUP(Table1432[[#This Row],[NUTS III 2013]],Table172537[],2,FALSE())</f>
        <v>184</v>
      </c>
      <c r="N166" s="852" t="n">
        <f aca="false">IFERROR(VLOOKUP(Table1432[[#This Row],[CodINE Mun2013]],VRefAquis!B:H,2,FALSE()),IFERROR(VLOOKUP(Table1432[[#This Row],[CodINE NUTIII 2013]],VRefAquis!B:H,2,FALSE()),VLOOKUP(Table1432[[#This Row],[CodINE NUTII 2013]],VRefAquis!B:H,2,FALSE())))</f>
        <v>557</v>
      </c>
      <c r="O166" s="853" t="n">
        <f aca="false">IF(VLOOKUP(Table1432[[#This Row],[CodINE Mun2013]],VRefArren!B:H,2,FALSE())&lt;&gt;"",VLOOKUP(Table1432[[#This Row],[CodINE Mun2013]],VRefArren!B:H,2,FALSE()),IFERROR(VLOOKUP(Table1432[[#This Row],[CodINE NUTIII 2013]],VRefArren!B:H,2,FALSE()),VLOOKUP(Table1432[[#This Row],[CodINE NUTII 2013]],VRefArren!B:H,2,FALSE())))</f>
        <v>3.28</v>
      </c>
      <c r="P166" s="854" t="n">
        <v>4</v>
      </c>
      <c r="Q166" s="855" t="n">
        <v>102</v>
      </c>
      <c r="R166" s="856" t="s">
        <v>1548</v>
      </c>
    </row>
    <row r="167" customFormat="false" ht="18" hidden="false" customHeight="false" outlineLevel="0" collapsed="false">
      <c r="A167" s="847" t="s">
        <v>1549</v>
      </c>
      <c r="B167" s="848" t="s">
        <v>1550</v>
      </c>
      <c r="C167" s="835" t="s">
        <v>1551</v>
      </c>
      <c r="D167" s="849" t="s">
        <v>796</v>
      </c>
      <c r="E167" s="850" t="str">
        <f aca="false">VLOOKUP(Table1432[[#This Row],[NUTS I]],Table1533[],2,FALSE())</f>
        <v>1</v>
      </c>
      <c r="F167" s="851" t="s">
        <v>801</v>
      </c>
      <c r="G167" s="850" t="str">
        <f aca="false">VLOOKUP(Table1432[[#This Row],[NUTS II 2011]],Table1634[],2,FALSE())</f>
        <v>18</v>
      </c>
      <c r="H167" s="845" t="s">
        <v>801</v>
      </c>
      <c r="I167" s="850" t="str">
        <f aca="false">VLOOKUP(Table1432[[#This Row],[NUTS II 2013]],Table162436[],2,FALSE())</f>
        <v>18</v>
      </c>
      <c r="J167" s="851" t="s">
        <v>803</v>
      </c>
      <c r="K167" s="850" t="str">
        <f aca="false">VLOOKUP(Table1432[[#This Row],[NUTS III 2011]],Table1735[],2,FALSE())</f>
        <v>183</v>
      </c>
      <c r="L167" s="849" t="s">
        <v>803</v>
      </c>
      <c r="M167" s="850" t="str">
        <f aca="false">VLOOKUP(Table1432[[#This Row],[NUTS III 2013]],Table172537[],2,FALSE())</f>
        <v>187</v>
      </c>
      <c r="N167" s="852" t="n">
        <f aca="false">IFERROR(VLOOKUP(Table1432[[#This Row],[CodINE Mun2013]],VRefAquis!B:H,2,FALSE()),IFERROR(VLOOKUP(Table1432[[#This Row],[CodINE NUTIII 2013]],VRefAquis!B:H,2,FALSE()),VLOOKUP(Table1432[[#This Row],[CodINE NUTII 2013]],VRefAquis!B:H,2,FALSE())))</f>
        <v>835</v>
      </c>
      <c r="O167" s="853" t="n">
        <f aca="false">IF(VLOOKUP(Table1432[[#This Row],[CodINE Mun2013]],VRefArren!B:H,2,FALSE())&lt;&gt;"",VLOOKUP(Table1432[[#This Row],[CodINE Mun2013]],VRefArren!B:H,2,FALSE()),IFERROR(VLOOKUP(Table1432[[#This Row],[CodINE NUTIII 2013]],VRefArren!B:H,2,FALSE()),VLOOKUP(Table1432[[#This Row],[CodINE NUTII 2013]],VRefArren!B:H,2,FALSE())))</f>
        <v>3.79</v>
      </c>
      <c r="P167" s="854" t="n">
        <v>4</v>
      </c>
      <c r="Q167" s="855" t="n">
        <v>48</v>
      </c>
      <c r="R167" s="856" t="s">
        <v>1552</v>
      </c>
    </row>
    <row r="168" customFormat="false" ht="18" hidden="false" customHeight="false" outlineLevel="0" collapsed="false">
      <c r="A168" s="847" t="s">
        <v>1553</v>
      </c>
      <c r="B168" s="848" t="s">
        <v>1554</v>
      </c>
      <c r="C168" s="835" t="s">
        <v>1555</v>
      </c>
      <c r="D168" s="849" t="s">
        <v>796</v>
      </c>
      <c r="E168" s="850" t="str">
        <f aca="false">VLOOKUP(Table1432[[#This Row],[NUTS I]],Table1533[],2,FALSE())</f>
        <v>1</v>
      </c>
      <c r="F168" s="851" t="s">
        <v>805</v>
      </c>
      <c r="G168" s="850" t="str">
        <f aca="false">VLOOKUP(Table1432[[#This Row],[NUTS II 2011]],Table1634[],2,FALSE())</f>
        <v>11</v>
      </c>
      <c r="H168" s="845" t="s">
        <v>805</v>
      </c>
      <c r="I168" s="850" t="str">
        <f aca="false">VLOOKUP(Table1432[[#This Row],[NUTS II 2013]],Table162436[],2,FALSE())</f>
        <v>11</v>
      </c>
      <c r="J168" s="851" t="s">
        <v>842</v>
      </c>
      <c r="K168" s="850" t="str">
        <f aca="false">VLOOKUP(Table1432[[#This Row],[NUTS III 2011]],Table1735[],2,FALSE())</f>
        <v>118</v>
      </c>
      <c r="L168" s="849" t="s">
        <v>910</v>
      </c>
      <c r="M168" s="850" t="str">
        <f aca="false">VLOOKUP(Table1432[[#This Row],[NUTS III 2013]],Table172537[],2,FALSE())</f>
        <v>11D</v>
      </c>
      <c r="N168" s="852" t="n">
        <f aca="false">IFERROR(VLOOKUP(Table1432[[#This Row],[CodINE Mun2013]],VRefAquis!B:H,2,FALSE()),IFERROR(VLOOKUP(Table1432[[#This Row],[CodINE NUTIII 2013]],VRefAquis!B:H,2,FALSE()),VLOOKUP(Table1432[[#This Row],[CodINE NUTII 2013]],VRefAquis!B:H,2,FALSE())))</f>
        <v>768</v>
      </c>
      <c r="O168" s="853" t="n">
        <f aca="false">IF(VLOOKUP(Table1432[[#This Row],[CodINE Mun2013]],VRefArren!B:H,2,FALSE())&lt;&gt;"",VLOOKUP(Table1432[[#This Row],[CodINE Mun2013]],VRefArren!B:H,2,FALSE()),IFERROR(VLOOKUP(Table1432[[#This Row],[CodINE NUTIII 2013]],VRefArren!B:H,2,FALSE()),VLOOKUP(Table1432[[#This Row],[CodINE NUTII 2013]],VRefArren!B:H,2,FALSE())))</f>
        <v>3.22</v>
      </c>
      <c r="P168" s="854" t="n">
        <v>5</v>
      </c>
      <c r="Q168" s="855" t="n">
        <v>5</v>
      </c>
      <c r="R168" s="856" t="s">
        <v>1556</v>
      </c>
    </row>
    <row r="169" customFormat="false" ht="18" hidden="false" customHeight="false" outlineLevel="0" collapsed="false">
      <c r="A169" s="859" t="s">
        <v>1557</v>
      </c>
      <c r="B169" s="848" t="s">
        <v>1558</v>
      </c>
      <c r="C169" s="835" t="s">
        <v>1559</v>
      </c>
      <c r="D169" s="849" t="s">
        <v>796</v>
      </c>
      <c r="E169" s="850" t="str">
        <f aca="false">VLOOKUP(Table1432[[#This Row],[NUTS I]],Table1533[],2,FALSE())</f>
        <v>1</v>
      </c>
      <c r="F169" s="851" t="s">
        <v>797</v>
      </c>
      <c r="G169" s="850" t="str">
        <f aca="false">VLOOKUP(Table1432[[#This Row],[NUTS II 2011]],Table1634[],2,FALSE())</f>
        <v>16</v>
      </c>
      <c r="H169" s="849" t="s">
        <v>797</v>
      </c>
      <c r="I169" s="850" t="str">
        <f aca="false">VLOOKUP(Table1432[[#This Row],[NUTS II 2013]],Table162436[],2,FALSE())</f>
        <v>16</v>
      </c>
      <c r="J169" s="851" t="s">
        <v>810</v>
      </c>
      <c r="K169" s="850" t="str">
        <f aca="false">VLOOKUP(Table1432[[#This Row],[NUTS III 2011]],Table1735[],2,FALSE())</f>
        <v>161</v>
      </c>
      <c r="L169" s="849" t="s">
        <v>811</v>
      </c>
      <c r="M169" s="850" t="str">
        <f aca="false">VLOOKUP(Table1432[[#This Row],[NUTS III 2013]],Table172537[],2,FALSE())</f>
        <v>16D</v>
      </c>
      <c r="N169" s="852" t="n">
        <f aca="false">IFERROR(VLOOKUP(Table1432[[#This Row],[CodINE Mun2013]],VRefAquis!B:H,2,FALSE()),IFERROR(VLOOKUP(Table1432[[#This Row],[CodINE NUTIII 2013]],VRefAquis!B:H,2,FALSE()),VLOOKUP(Table1432[[#This Row],[CodINE NUTII 2013]],VRefAquis!B:H,2,FALSE())))</f>
        <v>1068</v>
      </c>
      <c r="O169" s="853" t="n">
        <f aca="false">IF(VLOOKUP(Table1432[[#This Row],[CodINE Mun2013]],VRefArren!B:H,2,FALSE())&lt;&gt;"",VLOOKUP(Table1432[[#This Row],[CodINE Mun2013]],VRefArren!B:H,2,FALSE()),IFERROR(VLOOKUP(Table1432[[#This Row],[CodINE NUTIII 2013]],VRefArren!B:H,2,FALSE()),VLOOKUP(Table1432[[#This Row],[CodINE NUTII 2013]],VRefArren!B:H,2,FALSE())))</f>
        <v>3.74</v>
      </c>
      <c r="P169" s="854" t="n">
        <v>6</v>
      </c>
      <c r="Q169" s="860" t="n">
        <v>152</v>
      </c>
      <c r="R169" s="856" t="s">
        <v>1560</v>
      </c>
    </row>
    <row r="170" customFormat="false" ht="18" hidden="false" customHeight="false" outlineLevel="0" collapsed="false">
      <c r="A170" s="859" t="s">
        <v>1561</v>
      </c>
      <c r="B170" s="848" t="s">
        <v>1562</v>
      </c>
      <c r="C170" s="835" t="s">
        <v>1563</v>
      </c>
      <c r="D170" s="849" t="s">
        <v>796</v>
      </c>
      <c r="E170" s="850" t="str">
        <f aca="false">VLOOKUP(Table1432[[#This Row],[NUTS I]],Table1533[],2,FALSE())</f>
        <v>1</v>
      </c>
      <c r="F170" s="851" t="s">
        <v>797</v>
      </c>
      <c r="G170" s="850" t="str">
        <f aca="false">VLOOKUP(Table1432[[#This Row],[NUTS II 2011]],Table1634[],2,FALSE())</f>
        <v>16</v>
      </c>
      <c r="H170" s="849" t="s">
        <v>797</v>
      </c>
      <c r="I170" s="850" t="str">
        <f aca="false">VLOOKUP(Table1432[[#This Row],[NUTS II 2013]],Table162436[],2,FALSE())</f>
        <v>16</v>
      </c>
      <c r="J170" s="851" t="s">
        <v>874</v>
      </c>
      <c r="K170" s="850" t="str">
        <f aca="false">VLOOKUP(Table1432[[#This Row],[NUTS III 2011]],Table1735[],2,FALSE())</f>
        <v>16B</v>
      </c>
      <c r="L170" s="845" t="s">
        <v>874</v>
      </c>
      <c r="M170" s="850" t="str">
        <f aca="false">VLOOKUP(Table1432[[#This Row],[NUTS III 2013]],Table172537[],2,FALSE())</f>
        <v>16B</v>
      </c>
      <c r="N170" s="852" t="n">
        <f aca="false">IFERROR(VLOOKUP(Table1432[[#This Row],[CodINE Mun2013]],VRefAquis!B:H,2,FALSE()),IFERROR(VLOOKUP(Table1432[[#This Row],[CodINE NUTIII 2013]],VRefAquis!B:H,2,FALSE()),VLOOKUP(Table1432[[#This Row],[CodINE NUTII 2013]],VRefAquis!B:H,2,FALSE())))</f>
        <v>1124</v>
      </c>
      <c r="O170" s="853" t="n">
        <f aca="false">IF(VLOOKUP(Table1432[[#This Row],[CodINE Mun2013]],VRefArren!B:H,2,FALSE())&lt;&gt;"",VLOOKUP(Table1432[[#This Row],[CodINE Mun2013]],VRefArren!B:H,2,FALSE()),IFERROR(VLOOKUP(Table1432[[#This Row],[CodINE NUTIII 2013]],VRefArren!B:H,2,FALSE()),VLOOKUP(Table1432[[#This Row],[CodINE NUTII 2013]],VRefArren!B:H,2,FALSE())))</f>
        <v>4.24</v>
      </c>
      <c r="P170" s="854" t="n">
        <v>6</v>
      </c>
      <c r="Q170" s="860" t="n">
        <v>28</v>
      </c>
      <c r="R170" s="856" t="s">
        <v>1564</v>
      </c>
    </row>
    <row r="171" customFormat="false" ht="18" hidden="false" customHeight="false" outlineLevel="0" collapsed="false">
      <c r="A171" s="847" t="s">
        <v>1565</v>
      </c>
      <c r="B171" s="848" t="s">
        <v>1566</v>
      </c>
      <c r="C171" s="835" t="s">
        <v>1567</v>
      </c>
      <c r="D171" s="849" t="s">
        <v>796</v>
      </c>
      <c r="E171" s="850" t="str">
        <f aca="false">VLOOKUP(Table1432[[#This Row],[NUTS I]],Table1533[],2,FALSE())</f>
        <v>1</v>
      </c>
      <c r="F171" s="851" t="s">
        <v>797</v>
      </c>
      <c r="G171" s="850" t="str">
        <f aca="false">VLOOKUP(Table1432[[#This Row],[NUTS II 2011]],Table1634[],2,FALSE())</f>
        <v>16</v>
      </c>
      <c r="H171" s="849" t="s">
        <v>797</v>
      </c>
      <c r="I171" s="850" t="str">
        <f aca="false">VLOOKUP(Table1432[[#This Row],[NUTS II 2013]],Table162436[],2,FALSE())</f>
        <v>16</v>
      </c>
      <c r="J171" s="851" t="s">
        <v>823</v>
      </c>
      <c r="K171" s="850" t="str">
        <f aca="false">VLOOKUP(Table1432[[#This Row],[NUTS III 2011]],Table1735[],2,FALSE())</f>
        <v>165</v>
      </c>
      <c r="L171" s="845" t="s">
        <v>824</v>
      </c>
      <c r="M171" s="850" t="str">
        <f aca="false">VLOOKUP(Table1432[[#This Row],[NUTS III 2013]],Table172537[],2,FALSE())</f>
        <v>16G</v>
      </c>
      <c r="N171" s="852" t="n">
        <f aca="false">IFERROR(VLOOKUP(Table1432[[#This Row],[CodINE Mun2013]],VRefAquis!B:H,2,FALSE()),IFERROR(VLOOKUP(Table1432[[#This Row],[CodINE NUTIII 2013]],VRefAquis!B:H,2,FALSE()),VLOOKUP(Table1432[[#This Row],[CodINE NUTII 2013]],VRefAquis!B:H,2,FALSE())))</f>
        <v>942</v>
      </c>
      <c r="O171" s="853" t="n">
        <f aca="false">IF(VLOOKUP(Table1432[[#This Row],[CodINE Mun2013]],VRefArren!B:H,2,FALSE())&lt;&gt;"",VLOOKUP(Table1432[[#This Row],[CodINE Mun2013]],VRefArren!B:H,2,FALSE()),IFERROR(VLOOKUP(Table1432[[#This Row],[CodINE NUTIII 2013]],VRefArren!B:H,2,FALSE()),VLOOKUP(Table1432[[#This Row],[CodINE NUTII 2013]],VRefArren!B:H,2,FALSE())))</f>
        <v>2.85</v>
      </c>
      <c r="P171" s="854" t="n">
        <v>5</v>
      </c>
      <c r="Q171" s="855" t="n">
        <v>48</v>
      </c>
      <c r="R171" s="856" t="s">
        <v>1568</v>
      </c>
    </row>
    <row r="172" customFormat="false" ht="18" hidden="false" customHeight="false" outlineLevel="0" collapsed="false">
      <c r="A172" s="847" t="s">
        <v>1569</v>
      </c>
      <c r="B172" s="848" t="s">
        <v>1570</v>
      </c>
      <c r="C172" s="835" t="s">
        <v>1571</v>
      </c>
      <c r="D172" s="849" t="s">
        <v>796</v>
      </c>
      <c r="E172" s="850" t="str">
        <f aca="false">VLOOKUP(Table1432[[#This Row],[NUTS I]],Table1533[],2,FALSE())</f>
        <v>1</v>
      </c>
      <c r="F172" s="851" t="s">
        <v>801</v>
      </c>
      <c r="G172" s="850" t="str">
        <f aca="false">VLOOKUP(Table1432[[#This Row],[NUTS II 2011]],Table1634[],2,FALSE())</f>
        <v>18</v>
      </c>
      <c r="H172" s="845" t="s">
        <v>801</v>
      </c>
      <c r="I172" s="850" t="str">
        <f aca="false">VLOOKUP(Table1432[[#This Row],[NUTS II 2013]],Table162436[],2,FALSE())</f>
        <v>18</v>
      </c>
      <c r="J172" s="851" t="s">
        <v>835</v>
      </c>
      <c r="K172" s="850" t="str">
        <f aca="false">VLOOKUP(Table1432[[#This Row],[NUTS III 2011]],Table1735[],2,FALSE())</f>
        <v>182</v>
      </c>
      <c r="L172" s="849" t="s">
        <v>835</v>
      </c>
      <c r="M172" s="850" t="str">
        <f aca="false">VLOOKUP(Table1432[[#This Row],[NUTS III 2013]],Table172537[],2,FALSE())</f>
        <v>186</v>
      </c>
      <c r="N172" s="852" t="n">
        <f aca="false">IFERROR(VLOOKUP(Table1432[[#This Row],[CodINE Mun2013]],VRefAquis!B:H,2,FALSE()),IFERROR(VLOOKUP(Table1432[[#This Row],[CodINE NUTIII 2013]],VRefAquis!B:H,2,FALSE()),VLOOKUP(Table1432[[#This Row],[CodINE NUTII 2013]],VRefAquis!B:H,2,FALSE())))</f>
        <v>631</v>
      </c>
      <c r="O172" s="853" t="n">
        <f aca="false">IF(VLOOKUP(Table1432[[#This Row],[CodINE Mun2013]],VRefArren!B:H,2,FALSE())&lt;&gt;"",VLOOKUP(Table1432[[#This Row],[CodINE Mun2013]],VRefArren!B:H,2,FALSE()),IFERROR(VLOOKUP(Table1432[[#This Row],[CodINE NUTIII 2013]],VRefArren!B:H,2,FALSE()),VLOOKUP(Table1432[[#This Row],[CodINE NUTII 2013]],VRefArren!B:H,2,FALSE())))</f>
        <v>3.05</v>
      </c>
      <c r="P172" s="854" t="n">
        <v>7</v>
      </c>
      <c r="Q172" s="855" t="n">
        <v>9</v>
      </c>
      <c r="R172" s="856" t="s">
        <v>1572</v>
      </c>
    </row>
    <row r="173" customFormat="false" ht="18" hidden="false" customHeight="false" outlineLevel="0" collapsed="false">
      <c r="A173" s="859" t="s">
        <v>1573</v>
      </c>
      <c r="B173" s="848" t="s">
        <v>1574</v>
      </c>
      <c r="C173" s="835" t="s">
        <v>1575</v>
      </c>
      <c r="D173" s="845" t="s">
        <v>813</v>
      </c>
      <c r="E173" s="862" t="str">
        <f aca="false">VLOOKUP(Table1432[[#This Row],[NUTS I]],Table1533[],2,FALSE())</f>
        <v>2</v>
      </c>
      <c r="F173" s="851" t="s">
        <v>813</v>
      </c>
      <c r="G173" s="850" t="str">
        <f aca="false">VLOOKUP(Table1432[[#This Row],[NUTS II 2011]],Table1634[],2,FALSE())</f>
        <v>20</v>
      </c>
      <c r="H173" s="849" t="s">
        <v>813</v>
      </c>
      <c r="I173" s="850" t="str">
        <f aca="false">VLOOKUP(Table1432[[#This Row],[NUTS II 2013]],Table162436[],2,FALSE())</f>
        <v>20</v>
      </c>
      <c r="J173" s="851" t="s">
        <v>813</v>
      </c>
      <c r="K173" s="850" t="str">
        <f aca="false">VLOOKUP(Table1432[[#This Row],[NUTS III 2011]],Table1735[],2,FALSE())</f>
        <v>200</v>
      </c>
      <c r="L173" s="851" t="s">
        <v>813</v>
      </c>
      <c r="M173" s="850" t="str">
        <f aca="false">VLOOKUP(Table1432[[#This Row],[NUTS III 2013]],Table172537[],2,FALSE())</f>
        <v>200</v>
      </c>
      <c r="N173" s="852" t="n">
        <f aca="false">IFERROR(VLOOKUP(Table1432[[#This Row],[CodINE Mun2013]],VRefAquis!B:H,2,FALSE()),IFERROR(VLOOKUP(Table1432[[#This Row],[CodINE NUTIII 2013]],VRefAquis!B:H,2,FALSE()),VLOOKUP(Table1432[[#This Row],[CodINE NUTII 2013]],VRefAquis!B:H,2,FALSE())))</f>
        <v>937</v>
      </c>
      <c r="O173" s="853" t="n">
        <f aca="false">IF(VLOOKUP(Table1432[[#This Row],[CodINE Mun2013]],VRefArren!B:H,2,FALSE())&lt;&gt;"",VLOOKUP(Table1432[[#This Row],[CodINE Mun2013]],VRefArren!B:H,2,FALSE()),IFERROR(VLOOKUP(Table1432[[#This Row],[CodINE NUTIII 2013]],VRefArren!B:H,2,FALSE()),VLOOKUP(Table1432[[#This Row],[CodINE NUTII 2013]],VRefArren!B:H,2,FALSE())))</f>
        <v>4.01</v>
      </c>
      <c r="P173" s="854" t="n">
        <v>0</v>
      </c>
      <c r="Q173" s="860" t="n">
        <v>0</v>
      </c>
      <c r="R173" s="856" t="s">
        <v>1576</v>
      </c>
    </row>
    <row r="174" customFormat="false" ht="18" hidden="false" customHeight="false" outlineLevel="0" collapsed="false">
      <c r="A174" s="847" t="s">
        <v>1577</v>
      </c>
      <c r="B174" s="848" t="s">
        <v>1578</v>
      </c>
      <c r="C174" s="835" t="s">
        <v>1579</v>
      </c>
      <c r="D174" s="849" t="s">
        <v>796</v>
      </c>
      <c r="E174" s="850" t="str">
        <f aca="false">VLOOKUP(Table1432[[#This Row],[NUTS I]],Table1533[],2,FALSE())</f>
        <v>1</v>
      </c>
      <c r="F174" s="851" t="s">
        <v>797</v>
      </c>
      <c r="G174" s="850" t="str">
        <f aca="false">VLOOKUP(Table1432[[#This Row],[NUTS II 2011]],Table1634[],2,FALSE())</f>
        <v>16</v>
      </c>
      <c r="H174" s="849" t="s">
        <v>797</v>
      </c>
      <c r="I174" s="850" t="str">
        <f aca="false">VLOOKUP(Table1432[[#This Row],[NUTS II 2013]],Table162436[],2,FALSE())</f>
        <v>16</v>
      </c>
      <c r="J174" s="851" t="s">
        <v>874</v>
      </c>
      <c r="K174" s="850" t="str">
        <f aca="false">VLOOKUP(Table1432[[#This Row],[NUTS III 2011]],Table1735[],2,FALSE())</f>
        <v>16B</v>
      </c>
      <c r="L174" s="845" t="s">
        <v>874</v>
      </c>
      <c r="M174" s="850" t="str">
        <f aca="false">VLOOKUP(Table1432[[#This Row],[NUTS III 2013]],Table172537[],2,FALSE())</f>
        <v>16B</v>
      </c>
      <c r="N174" s="852" t="n">
        <f aca="false">IFERROR(VLOOKUP(Table1432[[#This Row],[CodINE Mun2013]],VRefAquis!B:H,2,FALSE()),IFERROR(VLOOKUP(Table1432[[#This Row],[CodINE NUTIII 2013]],VRefAquis!B:H,2,FALSE()),VLOOKUP(Table1432[[#This Row],[CodINE NUTII 2013]],VRefAquis!B:H,2,FALSE())))</f>
        <v>1124</v>
      </c>
      <c r="O174" s="853" t="n">
        <f aca="false">IF(VLOOKUP(Table1432[[#This Row],[CodINE Mun2013]],VRefArren!B:H,2,FALSE())&lt;&gt;"",VLOOKUP(Table1432[[#This Row],[CodINE Mun2013]],VRefArren!B:H,2,FALSE()),IFERROR(VLOOKUP(Table1432[[#This Row],[CodINE NUTIII 2013]],VRefArren!B:H,2,FALSE()),VLOOKUP(Table1432[[#This Row],[CodINE NUTII 2013]],VRefArren!B:H,2,FALSE())))</f>
        <v>4.45</v>
      </c>
      <c r="P174" s="854" t="n">
        <v>1</v>
      </c>
      <c r="Q174" s="855" t="n">
        <v>6</v>
      </c>
      <c r="R174" s="856" t="s">
        <v>1580</v>
      </c>
    </row>
    <row r="175" customFormat="false" ht="18" hidden="false" customHeight="false" outlineLevel="0" collapsed="false">
      <c r="A175" s="859" t="s">
        <v>1581</v>
      </c>
      <c r="B175" s="848" t="s">
        <v>1582</v>
      </c>
      <c r="C175" s="835" t="s">
        <v>1583</v>
      </c>
      <c r="D175" s="849" t="s">
        <v>796</v>
      </c>
      <c r="E175" s="850" t="str">
        <f aca="false">VLOOKUP(Table1432[[#This Row],[NUTS I]],Table1533[],2,FALSE())</f>
        <v>1</v>
      </c>
      <c r="F175" s="851" t="s">
        <v>801</v>
      </c>
      <c r="G175" s="850" t="str">
        <f aca="false">VLOOKUP(Table1432[[#This Row],[NUTS II 2011]],Table1634[],2,FALSE())</f>
        <v>18</v>
      </c>
      <c r="H175" s="845" t="s">
        <v>801</v>
      </c>
      <c r="I175" s="850" t="str">
        <f aca="false">VLOOKUP(Table1432[[#This Row],[NUTS II 2013]],Table162436[],2,FALSE())</f>
        <v>18</v>
      </c>
      <c r="J175" s="851" t="s">
        <v>817</v>
      </c>
      <c r="K175" s="850" t="str">
        <f aca="false">VLOOKUP(Table1432[[#This Row],[NUTS III 2011]],Table1735[],2,FALSE())</f>
        <v>181</v>
      </c>
      <c r="L175" s="849" t="s">
        <v>817</v>
      </c>
      <c r="M175" s="850" t="str">
        <f aca="false">VLOOKUP(Table1432[[#This Row],[NUTS III 2013]],Table172537[],2,FALSE())</f>
        <v>181</v>
      </c>
      <c r="N175" s="852" t="n">
        <f aca="false">IFERROR(VLOOKUP(Table1432[[#This Row],[CodINE Mun2013]],VRefAquis!B:H,2,FALSE()),IFERROR(VLOOKUP(Table1432[[#This Row],[CodINE NUTIII 2013]],VRefAquis!B:H,2,FALSE()),VLOOKUP(Table1432[[#This Row],[CodINE NUTII 2013]],VRefAquis!B:H,2,FALSE())))</f>
        <v>1293</v>
      </c>
      <c r="O175" s="853" t="n">
        <f aca="false">IF(VLOOKUP(Table1432[[#This Row],[CodINE Mun2013]],VRefArren!B:H,2,FALSE())&lt;&gt;"",VLOOKUP(Table1432[[#This Row],[CodINE Mun2013]],VRefArren!B:H,2,FALSE()),IFERROR(VLOOKUP(Table1432[[#This Row],[CodINE NUTIII 2013]],VRefArren!B:H,2,FALSE()),VLOOKUP(Table1432[[#This Row],[CodINE NUTII 2013]],VRefArren!B:H,2,FALSE())))</f>
        <v>4.21</v>
      </c>
      <c r="P175" s="854" t="n">
        <v>0</v>
      </c>
      <c r="Q175" s="860" t="n">
        <v>0</v>
      </c>
      <c r="R175" s="856" t="s">
        <v>1584</v>
      </c>
    </row>
    <row r="176" customFormat="false" ht="18" hidden="false" customHeight="false" outlineLevel="0" collapsed="false">
      <c r="A176" s="859" t="s">
        <v>1585</v>
      </c>
      <c r="B176" s="848" t="s">
        <v>1586</v>
      </c>
      <c r="C176" s="835" t="s">
        <v>1587</v>
      </c>
      <c r="D176" s="849" t="s">
        <v>796</v>
      </c>
      <c r="E176" s="850" t="str">
        <f aca="false">VLOOKUP(Table1432[[#This Row],[NUTS I]],Table1533[],2,FALSE())</f>
        <v>1</v>
      </c>
      <c r="F176" s="851" t="s">
        <v>834</v>
      </c>
      <c r="G176" s="850" t="str">
        <f aca="false">VLOOKUP(Table1432[[#This Row],[NUTS II 2011]],Table1634[],2,FALSE())</f>
        <v>17</v>
      </c>
      <c r="H176" s="845" t="s">
        <v>828</v>
      </c>
      <c r="I176" s="850" t="str">
        <f aca="false">VLOOKUP(Table1432[[#This Row],[NUTS II 2013]],Table162436[],2,FALSE())</f>
        <v>17</v>
      </c>
      <c r="J176" s="851" t="s">
        <v>932</v>
      </c>
      <c r="K176" s="850" t="str">
        <f aca="false">VLOOKUP(Table1432[[#This Row],[NUTS III 2011]],Table1735[],2,FALSE())</f>
        <v>171</v>
      </c>
      <c r="L176" s="849" t="s">
        <v>828</v>
      </c>
      <c r="M176" s="850" t="str">
        <f aca="false">VLOOKUP(Table1432[[#This Row],[NUTS III 2013]],Table172537[],2,FALSE())</f>
        <v>170</v>
      </c>
      <c r="N176" s="852" t="n">
        <f aca="false">IFERROR(VLOOKUP(Table1432[[#This Row],[CodINE Mun2013]],VRefAquis!B:H,2,FALSE()),IFERROR(VLOOKUP(Table1432[[#This Row],[CodINE NUTIII 2013]],VRefAquis!B:H,2,FALSE()),VLOOKUP(Table1432[[#This Row],[CodINE NUTII 2013]],VRefAquis!B:H,2,FALSE())))</f>
        <v>2520</v>
      </c>
      <c r="O176" s="853" t="n">
        <f aca="false">IF(VLOOKUP(Table1432[[#This Row],[CodINE Mun2013]],VRefArren!B:H,2,FALSE())&lt;&gt;"",VLOOKUP(Table1432[[#This Row],[CodINE Mun2013]],VRefArren!B:H,2,FALSE()),IFERROR(VLOOKUP(Table1432[[#This Row],[CodINE NUTIII 2013]],VRefArren!B:H,2,FALSE()),VLOOKUP(Table1432[[#This Row],[CodINE NUTII 2013]],VRefArren!B:H,2,FALSE())))</f>
        <v>8.26</v>
      </c>
      <c r="P176" s="854" t="n">
        <v>15</v>
      </c>
      <c r="Q176" s="860" t="n">
        <v>156</v>
      </c>
      <c r="R176" s="856" t="s">
        <v>1588</v>
      </c>
    </row>
    <row r="177" customFormat="false" ht="18" hidden="false" customHeight="false" outlineLevel="0" collapsed="false">
      <c r="A177" s="847" t="s">
        <v>1589</v>
      </c>
      <c r="B177" s="848" t="s">
        <v>1590</v>
      </c>
      <c r="C177" s="835" t="s">
        <v>1591</v>
      </c>
      <c r="D177" s="849" t="s">
        <v>796</v>
      </c>
      <c r="E177" s="850" t="str">
        <f aca="false">VLOOKUP(Table1432[[#This Row],[NUTS I]],Table1533[],2,FALSE())</f>
        <v>1</v>
      </c>
      <c r="F177" s="851" t="s">
        <v>834</v>
      </c>
      <c r="G177" s="850" t="str">
        <f aca="false">VLOOKUP(Table1432[[#This Row],[NUTS II 2011]],Table1634[],2,FALSE())</f>
        <v>17</v>
      </c>
      <c r="H177" s="845" t="s">
        <v>828</v>
      </c>
      <c r="I177" s="850" t="str">
        <f aca="false">VLOOKUP(Table1432[[#This Row],[NUTS II 2013]],Table162436[],2,FALSE())</f>
        <v>17</v>
      </c>
      <c r="J177" s="851" t="s">
        <v>932</v>
      </c>
      <c r="K177" s="850" t="str">
        <f aca="false">VLOOKUP(Table1432[[#This Row],[NUTS III 2011]],Table1735[],2,FALSE())</f>
        <v>171</v>
      </c>
      <c r="L177" s="849" t="s">
        <v>828</v>
      </c>
      <c r="M177" s="850" t="str">
        <f aca="false">VLOOKUP(Table1432[[#This Row],[NUTS III 2013]],Table172537[],2,FALSE())</f>
        <v>170</v>
      </c>
      <c r="N177" s="852" t="n">
        <f aca="false">IFERROR(VLOOKUP(Table1432[[#This Row],[CodINE Mun2013]],VRefAquis!B:H,2,FALSE()),IFERROR(VLOOKUP(Table1432[[#This Row],[CodINE NUTIII 2013]],VRefAquis!B:H,2,FALSE()),VLOOKUP(Table1432[[#This Row],[CodINE NUTII 2013]],VRefAquis!B:H,2,FALSE())))</f>
        <v>2822</v>
      </c>
      <c r="O177" s="853" t="n">
        <f aca="false">IF(VLOOKUP(Table1432[[#This Row],[CodINE Mun2013]],VRefArren!B:H,2,FALSE())&lt;&gt;"",VLOOKUP(Table1432[[#This Row],[CodINE Mun2013]],VRefArren!B:H,2,FALSE()),IFERROR(VLOOKUP(Table1432[[#This Row],[CodINE NUTIII 2013]],VRefArren!B:H,2,FALSE()),VLOOKUP(Table1432[[#This Row],[CodINE NUTII 2013]],VRefArren!B:H,2,FALSE())))</f>
        <v>10.01</v>
      </c>
      <c r="P177" s="854" t="n">
        <v>33</v>
      </c>
      <c r="Q177" s="855" t="n">
        <v>221</v>
      </c>
      <c r="R177" s="856" t="s">
        <v>1592</v>
      </c>
    </row>
    <row r="178" customFormat="false" ht="18" hidden="false" customHeight="false" outlineLevel="0" collapsed="false">
      <c r="A178" s="859" t="s">
        <v>1593</v>
      </c>
      <c r="B178" s="848" t="s">
        <v>1594</v>
      </c>
      <c r="C178" s="835" t="s">
        <v>1595</v>
      </c>
      <c r="D178" s="849" t="s">
        <v>796</v>
      </c>
      <c r="E178" s="850" t="str">
        <f aca="false">VLOOKUP(Table1432[[#This Row],[NUTS I]],Table1533[],2,FALSE())</f>
        <v>1</v>
      </c>
      <c r="F178" s="851" t="s">
        <v>797</v>
      </c>
      <c r="G178" s="850" t="str">
        <f aca="false">VLOOKUP(Table1432[[#This Row],[NUTS II 2011]],Table1634[],2,FALSE())</f>
        <v>16</v>
      </c>
      <c r="H178" s="849" t="s">
        <v>797</v>
      </c>
      <c r="I178" s="850" t="str">
        <f aca="false">VLOOKUP(Table1432[[#This Row],[NUTS II 2013]],Table162436[],2,FALSE())</f>
        <v>16</v>
      </c>
      <c r="J178" s="851" t="s">
        <v>984</v>
      </c>
      <c r="K178" s="850" t="str">
        <f aca="false">VLOOKUP(Table1432[[#This Row],[NUTS III 2011]],Table1735[],2,FALSE())</f>
        <v>166</v>
      </c>
      <c r="L178" s="849" t="s">
        <v>890</v>
      </c>
      <c r="M178" s="850" t="str">
        <f aca="false">VLOOKUP(Table1432[[#This Row],[NUTS III 2013]],Table172537[],2,FALSE())</f>
        <v>16H</v>
      </c>
      <c r="N178" s="852" t="n">
        <f aca="false">IFERROR(VLOOKUP(Table1432[[#This Row],[CodINE Mun2013]],VRefAquis!B:H,2,FALSE()),IFERROR(VLOOKUP(Table1432[[#This Row],[CodINE NUTIII 2013]],VRefAquis!B:H,2,FALSE()),VLOOKUP(Table1432[[#This Row],[CodINE NUTII 2013]],VRefAquis!B:H,2,FALSE())))</f>
        <v>750</v>
      </c>
      <c r="O178" s="853" t="n">
        <f aca="false">IF(VLOOKUP(Table1432[[#This Row],[CodINE Mun2013]],VRefArren!B:H,2,FALSE())&lt;&gt;"",VLOOKUP(Table1432[[#This Row],[CodINE Mun2013]],VRefArren!B:H,2,FALSE()),IFERROR(VLOOKUP(Table1432[[#This Row],[CodINE NUTIII 2013]],VRefArren!B:H,2,FALSE()),VLOOKUP(Table1432[[#This Row],[CodINE NUTII 2013]],VRefArren!B:H,2,FALSE())))</f>
        <v>3.09</v>
      </c>
      <c r="P178" s="854" t="n">
        <v>0</v>
      </c>
      <c r="Q178" s="860" t="n">
        <v>0</v>
      </c>
      <c r="R178" s="856" t="s">
        <v>1596</v>
      </c>
    </row>
    <row r="179" customFormat="false" ht="18" hidden="false" customHeight="false" outlineLevel="0" collapsed="false">
      <c r="A179" s="847" t="s">
        <v>1597</v>
      </c>
      <c r="B179" s="848" t="s">
        <v>1598</v>
      </c>
      <c r="C179" s="835" t="s">
        <v>1599</v>
      </c>
      <c r="D179" s="849" t="s">
        <v>796</v>
      </c>
      <c r="E179" s="850" t="str">
        <f aca="false">VLOOKUP(Table1432[[#This Row],[NUTS I]],Table1533[],2,FALSE())</f>
        <v>1</v>
      </c>
      <c r="F179" s="851" t="s">
        <v>815</v>
      </c>
      <c r="G179" s="850" t="str">
        <f aca="false">VLOOKUP(Table1432[[#This Row],[NUTS II 2011]],Table1634[],2,FALSE())</f>
        <v>15</v>
      </c>
      <c r="H179" s="845" t="s">
        <v>815</v>
      </c>
      <c r="I179" s="850" t="str">
        <f aca="false">VLOOKUP(Table1432[[#This Row],[NUTS II 2013]],Table162436[],2,FALSE())</f>
        <v>15</v>
      </c>
      <c r="J179" s="851" t="s">
        <v>815</v>
      </c>
      <c r="K179" s="850" t="n">
        <f aca="false">VLOOKUP(Table1432[[#This Row],[NUTS III 2011]],Table1735[],2,FALSE())</f>
        <v>150</v>
      </c>
      <c r="L179" s="849" t="s">
        <v>815</v>
      </c>
      <c r="M179" s="850" t="n">
        <f aca="false">VLOOKUP(Table1432[[#This Row],[NUTS III 2013]],Table172537[],2,FALSE())</f>
        <v>150</v>
      </c>
      <c r="N179" s="852" t="n">
        <f aca="false">IFERROR(VLOOKUP(Table1432[[#This Row],[CodINE Mun2013]],VRefAquis!B:H,2,FALSE()),IFERROR(VLOOKUP(Table1432[[#This Row],[CodINE NUTIII 2013]],VRefAquis!B:H,2,FALSE()),VLOOKUP(Table1432[[#This Row],[CodINE NUTII 2013]],VRefAquis!B:H,2,FALSE())))</f>
        <v>1517</v>
      </c>
      <c r="O179" s="853" t="n">
        <f aca="false">IF(VLOOKUP(Table1432[[#This Row],[CodINE Mun2013]],VRefArren!B:H,2,FALSE())&lt;&gt;"",VLOOKUP(Table1432[[#This Row],[CodINE Mun2013]],VRefArren!B:H,2,FALSE()),IFERROR(VLOOKUP(Table1432[[#This Row],[CodINE NUTIII 2013]],VRefArren!B:H,2,FALSE()),VLOOKUP(Table1432[[#This Row],[CodINE NUTII 2013]],VRefArren!B:H,2,FALSE())))</f>
        <v>5.47</v>
      </c>
      <c r="P179" s="854" t="n">
        <v>22</v>
      </c>
      <c r="Q179" s="855" t="n">
        <v>193</v>
      </c>
      <c r="R179" s="856" t="s">
        <v>1600</v>
      </c>
    </row>
    <row r="180" customFormat="false" ht="18" hidden="false" customHeight="false" outlineLevel="0" collapsed="false">
      <c r="A180" s="859" t="s">
        <v>1601</v>
      </c>
      <c r="B180" s="848" t="s">
        <v>1602</v>
      </c>
      <c r="C180" s="835" t="s">
        <v>1603</v>
      </c>
      <c r="D180" s="849" t="s">
        <v>796</v>
      </c>
      <c r="E180" s="850" t="str">
        <f aca="false">VLOOKUP(Table1432[[#This Row],[NUTS I]],Table1533[],2,FALSE())</f>
        <v>1</v>
      </c>
      <c r="F180" s="851" t="s">
        <v>805</v>
      </c>
      <c r="G180" s="850" t="str">
        <f aca="false">VLOOKUP(Table1432[[#This Row],[NUTS II 2011]],Table1634[],2,FALSE())</f>
        <v>11</v>
      </c>
      <c r="H180" s="845" t="s">
        <v>805</v>
      </c>
      <c r="I180" s="850" t="str">
        <f aca="false">VLOOKUP(Table1432[[#This Row],[NUTS II 2013]],Table162436[],2,FALSE())</f>
        <v>11</v>
      </c>
      <c r="J180" s="851" t="s">
        <v>925</v>
      </c>
      <c r="K180" s="850" t="str">
        <f aca="false">VLOOKUP(Table1432[[#This Row],[NUTS III 2011]],Table1735[],2,FALSE())</f>
        <v>116</v>
      </c>
      <c r="L180" s="845" t="s">
        <v>869</v>
      </c>
      <c r="M180" s="850" t="str">
        <f aca="false">VLOOKUP(Table1432[[#This Row],[NUTS III 2013]],Table172537[],2,FALSE())</f>
        <v>11A</v>
      </c>
      <c r="N180" s="852" t="n">
        <f aca="false">IFERROR(VLOOKUP(Table1432[[#This Row],[CodINE Mun2013]],VRefAquis!B:H,2,FALSE()),IFERROR(VLOOKUP(Table1432[[#This Row],[CodINE NUTIII 2013]],VRefAquis!B:H,2,FALSE()),VLOOKUP(Table1432[[#This Row],[CodINE NUTII 2013]],VRefAquis!B:H,2,FALSE())))</f>
        <v>988</v>
      </c>
      <c r="O180" s="853" t="n">
        <f aca="false">IF(VLOOKUP(Table1432[[#This Row],[CodINE Mun2013]],VRefArren!B:H,2,FALSE())&lt;&gt;"",VLOOKUP(Table1432[[#This Row],[CodINE Mun2013]],VRefArren!B:H,2,FALSE()),IFERROR(VLOOKUP(Table1432[[#This Row],[CodINE NUTIII 2013]],VRefArren!B:H,2,FALSE()),VLOOKUP(Table1432[[#This Row],[CodINE NUTII 2013]],VRefArren!B:H,2,FALSE())))</f>
        <v>3.32</v>
      </c>
      <c r="P180" s="854" t="n">
        <v>18</v>
      </c>
      <c r="Q180" s="860" t="n">
        <v>53</v>
      </c>
      <c r="R180" s="856" t="s">
        <v>1604</v>
      </c>
    </row>
    <row r="181" customFormat="false" ht="18" hidden="false" customHeight="false" outlineLevel="0" collapsed="false">
      <c r="A181" s="859" t="s">
        <v>1605</v>
      </c>
      <c r="B181" s="848" t="s">
        <v>1606</v>
      </c>
      <c r="C181" s="835" t="s">
        <v>1607</v>
      </c>
      <c r="D181" s="849" t="s">
        <v>796</v>
      </c>
      <c r="E181" s="850" t="str">
        <f aca="false">VLOOKUP(Table1432[[#This Row],[NUTS I]],Table1533[],2,FALSE())</f>
        <v>1</v>
      </c>
      <c r="F181" s="851" t="s">
        <v>797</v>
      </c>
      <c r="G181" s="850" t="str">
        <f aca="false">VLOOKUP(Table1432[[#This Row],[NUTS II 2011]],Table1634[],2,FALSE())</f>
        <v>16</v>
      </c>
      <c r="H181" s="849" t="s">
        <v>797</v>
      </c>
      <c r="I181" s="850" t="str">
        <f aca="false">VLOOKUP(Table1432[[#This Row],[NUTS II 2013]],Table162436[],2,FALSE())</f>
        <v>16</v>
      </c>
      <c r="J181" s="851" t="s">
        <v>823</v>
      </c>
      <c r="K181" s="850" t="str">
        <f aca="false">VLOOKUP(Table1432[[#This Row],[NUTS III 2011]],Table1735[],2,FALSE())</f>
        <v>165</v>
      </c>
      <c r="L181" s="845" t="s">
        <v>824</v>
      </c>
      <c r="M181" s="850" t="str">
        <f aca="false">VLOOKUP(Table1432[[#This Row],[NUTS III 2013]],Table172537[],2,FALSE())</f>
        <v>16G</v>
      </c>
      <c r="N181" s="852" t="n">
        <f aca="false">IFERROR(VLOOKUP(Table1432[[#This Row],[CodINE Mun2013]],VRefAquis!B:H,2,FALSE()),IFERROR(VLOOKUP(Table1432[[#This Row],[CodINE NUTIII 2013]],VRefAquis!B:H,2,FALSE()),VLOOKUP(Table1432[[#This Row],[CodINE NUTII 2013]],VRefAquis!B:H,2,FALSE())))</f>
        <v>942</v>
      </c>
      <c r="O181" s="853" t="n">
        <f aca="false">IF(VLOOKUP(Table1432[[#This Row],[CodINE Mun2013]],VRefArren!B:H,2,FALSE())&lt;&gt;"",VLOOKUP(Table1432[[#This Row],[CodINE Mun2013]],VRefArren!B:H,2,FALSE()),IFERROR(VLOOKUP(Table1432[[#This Row],[CodINE NUTIII 2013]],VRefArren!B:H,2,FALSE()),VLOOKUP(Table1432[[#This Row],[CodINE NUTII 2013]],VRefArren!B:H,2,FALSE())))</f>
        <v>2.79</v>
      </c>
      <c r="P181" s="854" t="n">
        <v>0</v>
      </c>
      <c r="Q181" s="860" t="n">
        <v>0</v>
      </c>
      <c r="R181" s="856" t="s">
        <v>1608</v>
      </c>
    </row>
    <row r="182" customFormat="false" ht="18" hidden="false" customHeight="false" outlineLevel="0" collapsed="false">
      <c r="A182" s="847" t="s">
        <v>1609</v>
      </c>
      <c r="B182" s="848" t="s">
        <v>1610</v>
      </c>
      <c r="C182" s="835" t="s">
        <v>1611</v>
      </c>
      <c r="D182" s="849" t="s">
        <v>796</v>
      </c>
      <c r="E182" s="850" t="str">
        <f aca="false">VLOOKUP(Table1432[[#This Row],[NUTS I]],Table1533[],2,FALSE())</f>
        <v>1</v>
      </c>
      <c r="F182" s="851" t="s">
        <v>797</v>
      </c>
      <c r="G182" s="850" t="str">
        <f aca="false">VLOOKUP(Table1432[[#This Row],[NUTS II 2011]],Table1634[],2,FALSE())</f>
        <v>16</v>
      </c>
      <c r="H182" s="849" t="s">
        <v>797</v>
      </c>
      <c r="I182" s="850" t="str">
        <f aca="false">VLOOKUP(Table1432[[#This Row],[NUTS II 2013]],Table162436[],2,FALSE())</f>
        <v>16</v>
      </c>
      <c r="J182" s="851" t="s">
        <v>810</v>
      </c>
      <c r="K182" s="850" t="str">
        <f aca="false">VLOOKUP(Table1432[[#This Row],[NUTS III 2011]],Table1735[],2,FALSE())</f>
        <v>161</v>
      </c>
      <c r="L182" s="849" t="s">
        <v>811</v>
      </c>
      <c r="M182" s="850" t="str">
        <f aca="false">VLOOKUP(Table1432[[#This Row],[NUTS III 2013]],Table172537[],2,FALSE())</f>
        <v>16D</v>
      </c>
      <c r="N182" s="852" t="n">
        <f aca="false">IFERROR(VLOOKUP(Table1432[[#This Row],[CodINE Mun2013]],VRefAquis!B:H,2,FALSE()),IFERROR(VLOOKUP(Table1432[[#This Row],[CodINE NUTIII 2013]],VRefAquis!B:H,2,FALSE()),VLOOKUP(Table1432[[#This Row],[CodINE NUTII 2013]],VRefAquis!B:H,2,FALSE())))</f>
        <v>1068</v>
      </c>
      <c r="O182" s="853" t="n">
        <f aca="false">IF(VLOOKUP(Table1432[[#This Row],[CodINE Mun2013]],VRefArren!B:H,2,FALSE())&lt;&gt;"",VLOOKUP(Table1432[[#This Row],[CodINE Mun2013]],VRefArren!B:H,2,FALSE()),IFERROR(VLOOKUP(Table1432[[#This Row],[CodINE NUTIII 2013]],VRefArren!B:H,2,FALSE()),VLOOKUP(Table1432[[#This Row],[CodINE NUTII 2013]],VRefArren!B:H,2,FALSE())))</f>
        <v>3.63</v>
      </c>
      <c r="P182" s="854" t="n">
        <v>7</v>
      </c>
      <c r="Q182" s="855" t="n">
        <v>49</v>
      </c>
      <c r="R182" s="856" t="s">
        <v>1612</v>
      </c>
    </row>
    <row r="183" customFormat="false" ht="18" hidden="false" customHeight="false" outlineLevel="0" collapsed="false">
      <c r="A183" s="859" t="s">
        <v>1613</v>
      </c>
      <c r="B183" s="848" t="s">
        <v>1614</v>
      </c>
      <c r="C183" s="835" t="s">
        <v>1615</v>
      </c>
      <c r="D183" s="849" t="s">
        <v>796</v>
      </c>
      <c r="E183" s="850" t="str">
        <f aca="false">VLOOKUP(Table1432[[#This Row],[NUTS I]],Table1533[],2,FALSE())</f>
        <v>1</v>
      </c>
      <c r="F183" s="851" t="s">
        <v>797</v>
      </c>
      <c r="G183" s="850" t="str">
        <f aca="false">VLOOKUP(Table1432[[#This Row],[NUTS II 2011]],Table1634[],2,FALSE())</f>
        <v>16</v>
      </c>
      <c r="H183" s="849" t="s">
        <v>797</v>
      </c>
      <c r="I183" s="850" t="str">
        <f aca="false">VLOOKUP(Table1432[[#This Row],[NUTS II 2013]],Table162436[],2,FALSE())</f>
        <v>16</v>
      </c>
      <c r="J183" s="851" t="s">
        <v>969</v>
      </c>
      <c r="K183" s="850" t="str">
        <f aca="false">VLOOKUP(Table1432[[#This Row],[NUTS III 2011]],Table1735[],2,FALSE())</f>
        <v>164</v>
      </c>
      <c r="L183" s="849" t="s">
        <v>958</v>
      </c>
      <c r="M183" s="850" t="str">
        <f aca="false">VLOOKUP(Table1432[[#This Row],[NUTS III 2013]],Table172537[],2,FALSE())</f>
        <v>16E</v>
      </c>
      <c r="N183" s="852" t="n">
        <f aca="false">IFERROR(VLOOKUP(Table1432[[#This Row],[CodINE Mun2013]],VRefAquis!B:H,2,FALSE()),IFERROR(VLOOKUP(Table1432[[#This Row],[CodINE NUTIII 2013]],VRefAquis!B:H,2,FALSE()),VLOOKUP(Table1432[[#This Row],[CodINE NUTII 2013]],VRefAquis!B:H,2,FALSE())))</f>
        <v>1021</v>
      </c>
      <c r="O183" s="853" t="n">
        <f aca="false">IF(VLOOKUP(Table1432[[#This Row],[CodINE Mun2013]],VRefArren!B:H,2,FALSE())&lt;&gt;"",VLOOKUP(Table1432[[#This Row],[CodINE Mun2013]],VRefArren!B:H,2,FALSE()),IFERROR(VLOOKUP(Table1432[[#This Row],[CodINE NUTIII 2013]],VRefArren!B:H,2,FALSE()),VLOOKUP(Table1432[[#This Row],[CodINE NUTII 2013]],VRefArren!B:H,2,FALSE())))</f>
        <v>2.88</v>
      </c>
      <c r="P183" s="854" t="n">
        <v>1</v>
      </c>
      <c r="Q183" s="860" t="n">
        <v>4</v>
      </c>
      <c r="R183" s="856" t="s">
        <v>1616</v>
      </c>
    </row>
    <row r="184" customFormat="false" ht="18" hidden="false" customHeight="false" outlineLevel="0" collapsed="false">
      <c r="A184" s="847" t="s">
        <v>1617</v>
      </c>
      <c r="B184" s="848" t="s">
        <v>1618</v>
      </c>
      <c r="C184" s="835" t="s">
        <v>1619</v>
      </c>
      <c r="D184" s="849" t="s">
        <v>796</v>
      </c>
      <c r="E184" s="850" t="str">
        <f aca="false">VLOOKUP(Table1432[[#This Row],[NUTS I]],Table1533[],2,FALSE())</f>
        <v>1</v>
      </c>
      <c r="F184" s="851" t="s">
        <v>797</v>
      </c>
      <c r="G184" s="850" t="str">
        <f aca="false">VLOOKUP(Table1432[[#This Row],[NUTS II 2011]],Table1634[],2,FALSE())</f>
        <v>16</v>
      </c>
      <c r="H184" s="849" t="s">
        <v>797</v>
      </c>
      <c r="I184" s="850" t="str">
        <f aca="false">VLOOKUP(Table1432[[#This Row],[NUTS II 2013]],Table162436[],2,FALSE())</f>
        <v>16</v>
      </c>
      <c r="J184" s="851" t="s">
        <v>798</v>
      </c>
      <c r="K184" s="850" t="str">
        <f aca="false">VLOOKUP(Table1432[[#This Row],[NUTS III 2011]],Table1735[],2,FALSE())</f>
        <v>16C</v>
      </c>
      <c r="L184" s="849" t="s">
        <v>798</v>
      </c>
      <c r="M184" s="850" t="str">
        <f aca="false">VLOOKUP(Table1432[[#This Row],[NUTS III 2013]],Table172537[],2,FALSE())</f>
        <v>16I</v>
      </c>
      <c r="N184" s="852" t="n">
        <f aca="false">IFERROR(VLOOKUP(Table1432[[#This Row],[CodINE Mun2013]],VRefAquis!B:H,2,FALSE()),IFERROR(VLOOKUP(Table1432[[#This Row],[CodINE NUTIII 2013]],VRefAquis!B:H,2,FALSE()),VLOOKUP(Table1432[[#This Row],[CodINE NUTII 2013]],VRefAquis!B:H,2,FALSE())))</f>
        <v>740</v>
      </c>
      <c r="O184" s="853" t="n">
        <f aca="false">IF(VLOOKUP(Table1432[[#This Row],[CodINE Mun2013]],VRefArren!B:H,2,FALSE())&lt;&gt;"",VLOOKUP(Table1432[[#This Row],[CodINE Mun2013]],VRefArren!B:H,2,FALSE()),IFERROR(VLOOKUP(Table1432[[#This Row],[CodINE NUTIII 2013]],VRefArren!B:H,2,FALSE()),VLOOKUP(Table1432[[#This Row],[CodINE NUTII 2013]],VRefArren!B:H,2,FALSE())))</f>
        <v>4</v>
      </c>
      <c r="P184" s="854" t="n">
        <v>0</v>
      </c>
      <c r="Q184" s="855" t="n">
        <v>0</v>
      </c>
      <c r="R184" s="856" t="s">
        <v>1620</v>
      </c>
    </row>
    <row r="185" customFormat="false" ht="18" hidden="false" customHeight="false" outlineLevel="0" collapsed="false">
      <c r="A185" s="859" t="s">
        <v>1621</v>
      </c>
      <c r="B185" s="848" t="s">
        <v>1622</v>
      </c>
      <c r="C185" s="835" t="s">
        <v>1623</v>
      </c>
      <c r="D185" s="849" t="s">
        <v>796</v>
      </c>
      <c r="E185" s="850" t="str">
        <f aca="false">VLOOKUP(Table1432[[#This Row],[NUTS I]],Table1533[],2,FALSE())</f>
        <v>1</v>
      </c>
      <c r="F185" s="851" t="s">
        <v>801</v>
      </c>
      <c r="G185" s="850" t="str">
        <f aca="false">VLOOKUP(Table1432[[#This Row],[NUTS II 2011]],Table1634[],2,FALSE())</f>
        <v>18</v>
      </c>
      <c r="H185" s="845" t="s">
        <v>801</v>
      </c>
      <c r="I185" s="850" t="str">
        <f aca="false">VLOOKUP(Table1432[[#This Row],[NUTS II 2013]],Table162436[],2,FALSE())</f>
        <v>18</v>
      </c>
      <c r="J185" s="851" t="s">
        <v>860</v>
      </c>
      <c r="K185" s="850" t="str">
        <f aca="false">VLOOKUP(Table1432[[#This Row],[NUTS III 2011]],Table1735[],2,FALSE())</f>
        <v>184</v>
      </c>
      <c r="L185" s="849" t="s">
        <v>860</v>
      </c>
      <c r="M185" s="850" t="str">
        <f aca="false">VLOOKUP(Table1432[[#This Row],[NUTS III 2013]],Table172537[],2,FALSE())</f>
        <v>184</v>
      </c>
      <c r="N185" s="852" t="n">
        <f aca="false">IFERROR(VLOOKUP(Table1432[[#This Row],[CodINE Mun2013]],VRefAquis!B:H,2,FALSE()),IFERROR(VLOOKUP(Table1432[[#This Row],[CodINE NUTIII 2013]],VRefAquis!B:H,2,FALSE()),VLOOKUP(Table1432[[#This Row],[CodINE NUTII 2013]],VRefAquis!B:H,2,FALSE())))</f>
        <v>557</v>
      </c>
      <c r="O185" s="853" t="n">
        <f aca="false">IF(VLOOKUP(Table1432[[#This Row],[CodINE Mun2013]],VRefArren!B:H,2,FALSE())&lt;&gt;"",VLOOKUP(Table1432[[#This Row],[CodINE Mun2013]],VRefArren!B:H,2,FALSE()),IFERROR(VLOOKUP(Table1432[[#This Row],[CodINE NUTIII 2013]],VRefArren!B:H,2,FALSE()),VLOOKUP(Table1432[[#This Row],[CodINE NUTII 2013]],VRefArren!B:H,2,FALSE())))</f>
        <v>3.94</v>
      </c>
      <c r="P185" s="854" t="n">
        <v>0</v>
      </c>
      <c r="Q185" s="860" t="n">
        <v>0</v>
      </c>
      <c r="R185" s="856" t="s">
        <v>1624</v>
      </c>
    </row>
    <row r="186" customFormat="false" ht="18" hidden="false" customHeight="false" outlineLevel="0" collapsed="false">
      <c r="A186" s="859" t="s">
        <v>1625</v>
      </c>
      <c r="B186" s="848" t="s">
        <v>1626</v>
      </c>
      <c r="C186" s="835" t="s">
        <v>1627</v>
      </c>
      <c r="D186" s="849" t="s">
        <v>796</v>
      </c>
      <c r="E186" s="850" t="str">
        <f aca="false">VLOOKUP(Table1432[[#This Row],[NUTS I]],Table1533[],2,FALSE())</f>
        <v>1</v>
      </c>
      <c r="F186" s="851" t="s">
        <v>797</v>
      </c>
      <c r="G186" s="850" t="str">
        <f aca="false">VLOOKUP(Table1432[[#This Row],[NUTS II 2011]],Table1634[],2,FALSE())</f>
        <v>16</v>
      </c>
      <c r="H186" s="849" t="s">
        <v>797</v>
      </c>
      <c r="I186" s="850" t="str">
        <f aca="false">VLOOKUP(Table1432[[#This Row],[NUTS II 2013]],Table162436[],2,FALSE())</f>
        <v>16</v>
      </c>
      <c r="J186" s="851" t="s">
        <v>810</v>
      </c>
      <c r="K186" s="850" t="str">
        <f aca="false">VLOOKUP(Table1432[[#This Row],[NUTS III 2011]],Table1735[],2,FALSE())</f>
        <v>161</v>
      </c>
      <c r="L186" s="849" t="s">
        <v>811</v>
      </c>
      <c r="M186" s="850" t="str">
        <f aca="false">VLOOKUP(Table1432[[#This Row],[NUTS III 2013]],Table172537[],2,FALSE())</f>
        <v>16D</v>
      </c>
      <c r="N186" s="852" t="n">
        <f aca="false">IFERROR(VLOOKUP(Table1432[[#This Row],[CodINE Mun2013]],VRefAquis!B:H,2,FALSE()),IFERROR(VLOOKUP(Table1432[[#This Row],[CodINE NUTIII 2013]],VRefAquis!B:H,2,FALSE()),VLOOKUP(Table1432[[#This Row],[CodINE NUTII 2013]],VRefAquis!B:H,2,FALSE())))</f>
        <v>1068</v>
      </c>
      <c r="O186" s="853" t="n">
        <f aca="false">IF(VLOOKUP(Table1432[[#This Row],[CodINE Mun2013]],VRefArren!B:H,2,FALSE())&lt;&gt;"",VLOOKUP(Table1432[[#This Row],[CodINE Mun2013]],VRefArren!B:H,2,FALSE()),IFERROR(VLOOKUP(Table1432[[#This Row],[CodINE NUTIII 2013]],VRefArren!B:H,2,FALSE()),VLOOKUP(Table1432[[#This Row],[CodINE NUTII 2013]],VRefArren!B:H,2,FALSE())))</f>
        <v>4.63</v>
      </c>
      <c r="P186" s="854" t="n">
        <v>19</v>
      </c>
      <c r="Q186" s="860" t="n">
        <v>152</v>
      </c>
      <c r="R186" s="856" t="s">
        <v>1628</v>
      </c>
    </row>
    <row r="187" customFormat="false" ht="18" hidden="false" customHeight="false" outlineLevel="0" collapsed="false">
      <c r="A187" s="859" t="s">
        <v>1629</v>
      </c>
      <c r="B187" s="848" t="s">
        <v>1630</v>
      </c>
      <c r="C187" s="835" t="s">
        <v>1631</v>
      </c>
      <c r="D187" s="849" t="s">
        <v>796</v>
      </c>
      <c r="E187" s="850" t="str">
        <f aca="false">VLOOKUP(Table1432[[#This Row],[NUTS I]],Table1533[],2,FALSE())</f>
        <v>1</v>
      </c>
      <c r="F187" s="851" t="s">
        <v>805</v>
      </c>
      <c r="G187" s="850" t="str">
        <f aca="false">VLOOKUP(Table1432[[#This Row],[NUTS II 2011]],Table1634[],2,FALSE())</f>
        <v>11</v>
      </c>
      <c r="H187" s="845" t="s">
        <v>805</v>
      </c>
      <c r="I187" s="850" t="str">
        <f aca="false">VLOOKUP(Table1432[[#This Row],[NUTS II 2013]],Table162436[],2,FALSE())</f>
        <v>11</v>
      </c>
      <c r="J187" s="851" t="s">
        <v>990</v>
      </c>
      <c r="K187" s="850" t="str">
        <f aca="false">VLOOKUP(Table1432[[#This Row],[NUTS III 2011]],Table1735[],2,FALSE())</f>
        <v>115</v>
      </c>
      <c r="L187" s="849" t="s">
        <v>972</v>
      </c>
      <c r="M187" s="850" t="str">
        <f aca="false">VLOOKUP(Table1432[[#This Row],[NUTS III 2013]],Table172537[],2,FALSE())</f>
        <v>11C</v>
      </c>
      <c r="N187" s="852" t="n">
        <f aca="false">IFERROR(VLOOKUP(Table1432[[#This Row],[CodINE Mun2013]],VRefAquis!B:H,2,FALSE()),IFERROR(VLOOKUP(Table1432[[#This Row],[CodINE NUTIII 2013]],VRefAquis!B:H,2,FALSE()),VLOOKUP(Table1432[[#This Row],[CodINE NUTII 2013]],VRefAquis!B:H,2,FALSE())))</f>
        <v>848</v>
      </c>
      <c r="O187" s="853" t="n">
        <f aca="false">IF(VLOOKUP(Table1432[[#This Row],[CodINE Mun2013]],VRefArren!B:H,2,FALSE())&lt;&gt;"",VLOOKUP(Table1432[[#This Row],[CodINE Mun2013]],VRefArren!B:H,2,FALSE()),IFERROR(VLOOKUP(Table1432[[#This Row],[CodINE NUTIII 2013]],VRefArren!B:H,2,FALSE()),VLOOKUP(Table1432[[#This Row],[CodINE NUTII 2013]],VRefArren!B:H,2,FALSE())))</f>
        <v>3.17</v>
      </c>
      <c r="P187" s="854" t="n">
        <v>11</v>
      </c>
      <c r="Q187" s="860" t="n">
        <v>42</v>
      </c>
      <c r="R187" s="856" t="s">
        <v>1632</v>
      </c>
    </row>
    <row r="188" customFormat="false" ht="18" hidden="false" customHeight="false" outlineLevel="0" collapsed="false">
      <c r="A188" s="859" t="s">
        <v>1633</v>
      </c>
      <c r="B188" s="848" t="s">
        <v>1634</v>
      </c>
      <c r="C188" s="835" t="s">
        <v>1635</v>
      </c>
      <c r="D188" s="849" t="s">
        <v>796</v>
      </c>
      <c r="E188" s="850" t="str">
        <f aca="false">VLOOKUP(Table1432[[#This Row],[NUTS I]],Table1533[],2,FALSE())</f>
        <v>1</v>
      </c>
      <c r="F188" s="851" t="s">
        <v>834</v>
      </c>
      <c r="G188" s="850" t="str">
        <f aca="false">VLOOKUP(Table1432[[#This Row],[NUTS II 2011]],Table1634[],2,FALSE())</f>
        <v>17</v>
      </c>
      <c r="H188" s="845" t="s">
        <v>828</v>
      </c>
      <c r="I188" s="850" t="str">
        <f aca="false">VLOOKUP(Table1432[[#This Row],[NUTS II 2013]],Table162436[],2,FALSE())</f>
        <v>17</v>
      </c>
      <c r="J188" s="851" t="s">
        <v>881</v>
      </c>
      <c r="K188" s="850" t="str">
        <f aca="false">VLOOKUP(Table1432[[#This Row],[NUTS III 2011]],Table1735[],2,FALSE())</f>
        <v>172</v>
      </c>
      <c r="L188" s="849" t="s">
        <v>828</v>
      </c>
      <c r="M188" s="850" t="str">
        <f aca="false">VLOOKUP(Table1432[[#This Row],[NUTS III 2013]],Table172537[],2,FALSE())</f>
        <v>170</v>
      </c>
      <c r="N188" s="852" t="n">
        <f aca="false">IFERROR(VLOOKUP(Table1432[[#This Row],[CodINE Mun2013]],VRefAquis!B:H,2,FALSE()),IFERROR(VLOOKUP(Table1432[[#This Row],[CodINE NUTIII 2013]],VRefAquis!B:H,2,FALSE()),VLOOKUP(Table1432[[#This Row],[CodINE NUTII 2013]],VRefAquis!B:H,2,FALSE())))</f>
        <v>1247</v>
      </c>
      <c r="O188" s="853" t="n">
        <f aca="false">IF(VLOOKUP(Table1432[[#This Row],[CodINE Mun2013]],VRefArren!B:H,2,FALSE())&lt;&gt;"",VLOOKUP(Table1432[[#This Row],[CodINE Mun2013]],VRefArren!B:H,2,FALSE()),IFERROR(VLOOKUP(Table1432[[#This Row],[CodINE NUTIII 2013]],VRefArren!B:H,2,FALSE()),VLOOKUP(Table1432[[#This Row],[CodINE NUTII 2013]],VRefArren!B:H,2,FALSE())))</f>
        <v>5.7</v>
      </c>
      <c r="P188" s="854" t="n">
        <v>0</v>
      </c>
      <c r="Q188" s="860" t="n">
        <v>0</v>
      </c>
      <c r="R188" s="856" t="s">
        <v>1636</v>
      </c>
    </row>
    <row r="189" customFormat="false" ht="18" hidden="false" customHeight="false" outlineLevel="0" collapsed="false">
      <c r="A189" s="847" t="s">
        <v>1637</v>
      </c>
      <c r="B189" s="848" t="s">
        <v>1638</v>
      </c>
      <c r="C189" s="835" t="s">
        <v>1639</v>
      </c>
      <c r="D189" s="849" t="s">
        <v>796</v>
      </c>
      <c r="E189" s="850" t="str">
        <f aca="false">VLOOKUP(Table1432[[#This Row],[NUTS I]],Table1533[],2,FALSE())</f>
        <v>1</v>
      </c>
      <c r="F189" s="851" t="s">
        <v>797</v>
      </c>
      <c r="G189" s="850" t="str">
        <f aca="false">VLOOKUP(Table1432[[#This Row],[NUTS II 2011]],Table1634[],2,FALSE())</f>
        <v>16</v>
      </c>
      <c r="H189" s="849" t="s">
        <v>797</v>
      </c>
      <c r="I189" s="850" t="str">
        <f aca="false">VLOOKUP(Table1432[[#This Row],[NUTS II 2013]],Table162436[],2,FALSE())</f>
        <v>16</v>
      </c>
      <c r="J189" s="851" t="s">
        <v>969</v>
      </c>
      <c r="K189" s="850" t="str">
        <f aca="false">VLOOKUP(Table1432[[#This Row],[NUTS III 2011]],Table1735[],2,FALSE())</f>
        <v>164</v>
      </c>
      <c r="L189" s="849" t="s">
        <v>958</v>
      </c>
      <c r="M189" s="850" t="str">
        <f aca="false">VLOOKUP(Table1432[[#This Row],[NUTS III 2013]],Table172537[],2,FALSE())</f>
        <v>16E</v>
      </c>
      <c r="N189" s="852" t="n">
        <f aca="false">IFERROR(VLOOKUP(Table1432[[#This Row],[CodINE Mun2013]],VRefAquis!B:H,2,FALSE()),IFERROR(VLOOKUP(Table1432[[#This Row],[CodINE NUTIII 2013]],VRefAquis!B:H,2,FALSE()),VLOOKUP(Table1432[[#This Row],[CodINE NUTII 2013]],VRefAquis!B:H,2,FALSE())))</f>
        <v>1021</v>
      </c>
      <c r="O189" s="853" t="n">
        <f aca="false">IF(VLOOKUP(Table1432[[#This Row],[CodINE Mun2013]],VRefArren!B:H,2,FALSE())&lt;&gt;"",VLOOKUP(Table1432[[#This Row],[CodINE Mun2013]],VRefArren!B:H,2,FALSE()),IFERROR(VLOOKUP(Table1432[[#This Row],[CodINE NUTIII 2013]],VRefArren!B:H,2,FALSE()),VLOOKUP(Table1432[[#This Row],[CodINE NUTII 2013]],VRefArren!B:H,2,FALSE())))</f>
        <v>4.45</v>
      </c>
      <c r="P189" s="854" t="n">
        <v>0</v>
      </c>
      <c r="Q189" s="855" t="n">
        <v>0</v>
      </c>
      <c r="R189" s="856" t="s">
        <v>1640</v>
      </c>
    </row>
    <row r="190" customFormat="false" ht="18" hidden="false" customHeight="false" outlineLevel="0" collapsed="false">
      <c r="A190" s="847" t="s">
        <v>1641</v>
      </c>
      <c r="B190" s="848" t="s">
        <v>1642</v>
      </c>
      <c r="C190" s="835" t="s">
        <v>1643</v>
      </c>
      <c r="D190" s="849" t="s">
        <v>796</v>
      </c>
      <c r="E190" s="850" t="str">
        <f aca="false">VLOOKUP(Table1432[[#This Row],[NUTS I]],Table1533[],2,FALSE())</f>
        <v>1</v>
      </c>
      <c r="F190" s="851" t="s">
        <v>805</v>
      </c>
      <c r="G190" s="850" t="str">
        <f aca="false">VLOOKUP(Table1432[[#This Row],[NUTS II 2011]],Table1634[],2,FALSE())</f>
        <v>11</v>
      </c>
      <c r="H190" s="845" t="s">
        <v>805</v>
      </c>
      <c r="I190" s="850" t="str">
        <f aca="false">VLOOKUP(Table1432[[#This Row],[NUTS II 2013]],Table162436[],2,FALSE())</f>
        <v>11</v>
      </c>
      <c r="J190" s="851" t="s">
        <v>990</v>
      </c>
      <c r="K190" s="850" t="str">
        <f aca="false">VLOOKUP(Table1432[[#This Row],[NUTS III 2011]],Table1735[],2,FALSE())</f>
        <v>115</v>
      </c>
      <c r="L190" s="845" t="s">
        <v>869</v>
      </c>
      <c r="M190" s="850" t="str">
        <f aca="false">VLOOKUP(Table1432[[#This Row],[NUTS III 2013]],Table172537[],2,FALSE())</f>
        <v>11A</v>
      </c>
      <c r="N190" s="852" t="n">
        <f aca="false">IFERROR(VLOOKUP(Table1432[[#This Row],[CodINE Mun2013]],VRefAquis!B:H,2,FALSE()),IFERROR(VLOOKUP(Table1432[[#This Row],[CodINE NUTIII 2013]],VRefAquis!B:H,2,FALSE()),VLOOKUP(Table1432[[#This Row],[CodINE NUTII 2013]],VRefAquis!B:H,2,FALSE())))</f>
        <v>882</v>
      </c>
      <c r="O190" s="853" t="n">
        <f aca="false">IF(VLOOKUP(Table1432[[#This Row],[CodINE Mun2013]],VRefArren!B:H,2,FALSE())&lt;&gt;"",VLOOKUP(Table1432[[#This Row],[CodINE Mun2013]],VRefArren!B:H,2,FALSE()),IFERROR(VLOOKUP(Table1432[[#This Row],[CodINE NUTIII 2013]],VRefArren!B:H,2,FALSE()),VLOOKUP(Table1432[[#This Row],[CodINE NUTII 2013]],VRefArren!B:H,2,FALSE())))</f>
        <v>3.62</v>
      </c>
      <c r="P190" s="854" t="n">
        <v>6</v>
      </c>
      <c r="Q190" s="855" t="n">
        <v>55</v>
      </c>
      <c r="R190" s="856" t="s">
        <v>1644</v>
      </c>
    </row>
    <row r="191" customFormat="false" ht="18" hidden="false" customHeight="false" outlineLevel="0" collapsed="false">
      <c r="A191" s="859" t="s">
        <v>1645</v>
      </c>
      <c r="B191" s="848" t="s">
        <v>1646</v>
      </c>
      <c r="C191" s="835" t="s">
        <v>1647</v>
      </c>
      <c r="D191" s="849" t="s">
        <v>796</v>
      </c>
      <c r="E191" s="850" t="str">
        <f aca="false">VLOOKUP(Table1432[[#This Row],[NUTS I]],Table1533[],2,FALSE())</f>
        <v>1</v>
      </c>
      <c r="F191" s="851" t="s">
        <v>805</v>
      </c>
      <c r="G191" s="850" t="str">
        <f aca="false">VLOOKUP(Table1432[[#This Row],[NUTS II 2011]],Table1634[],2,FALSE())</f>
        <v>11</v>
      </c>
      <c r="H191" s="845" t="s">
        <v>805</v>
      </c>
      <c r="I191" s="850" t="str">
        <f aca="false">VLOOKUP(Table1432[[#This Row],[NUTS II 2013]],Table162436[],2,FALSE())</f>
        <v>11</v>
      </c>
      <c r="J191" s="851" t="s">
        <v>957</v>
      </c>
      <c r="K191" s="850" t="str">
        <f aca="false">VLOOKUP(Table1432[[#This Row],[NUTS III 2011]],Table1735[],2,FALSE())</f>
        <v>111</v>
      </c>
      <c r="L191" s="849" t="s">
        <v>844</v>
      </c>
      <c r="M191" s="850" t="str">
        <f aca="false">VLOOKUP(Table1432[[#This Row],[NUTS III 2013]],Table172537[],2,FALSE())</f>
        <v>111</v>
      </c>
      <c r="N191" s="852" t="n">
        <f aca="false">IFERROR(VLOOKUP(Table1432[[#This Row],[CodINE Mun2013]],VRefAquis!B:H,2,FALSE()),IFERROR(VLOOKUP(Table1432[[#This Row],[CodINE NUTIII 2013]],VRefAquis!B:H,2,FALSE()),VLOOKUP(Table1432[[#This Row],[CodINE NUTII 2013]],VRefAquis!B:H,2,FALSE())))</f>
        <v>988</v>
      </c>
      <c r="O191" s="853" t="n">
        <f aca="false">IF(VLOOKUP(Table1432[[#This Row],[CodINE Mun2013]],VRefArren!B:H,2,FALSE())&lt;&gt;"",VLOOKUP(Table1432[[#This Row],[CodINE Mun2013]],VRefArren!B:H,2,FALSE()),IFERROR(VLOOKUP(Table1432[[#This Row],[CodINE NUTIII 2013]],VRefArren!B:H,2,FALSE()),VLOOKUP(Table1432[[#This Row],[CodINE NUTII 2013]],VRefArren!B:H,2,FALSE())))</f>
        <v>2.86</v>
      </c>
      <c r="P191" s="854" t="n">
        <v>0</v>
      </c>
      <c r="Q191" s="860" t="n">
        <v>0</v>
      </c>
      <c r="R191" s="856" t="s">
        <v>1648</v>
      </c>
    </row>
    <row r="192" customFormat="false" ht="18" hidden="false" customHeight="false" outlineLevel="0" collapsed="false">
      <c r="A192" s="847" t="s">
        <v>1649</v>
      </c>
      <c r="B192" s="848" t="s">
        <v>1650</v>
      </c>
      <c r="C192" s="835" t="s">
        <v>1651</v>
      </c>
      <c r="D192" s="849" t="s">
        <v>796</v>
      </c>
      <c r="E192" s="850" t="str">
        <f aca="false">VLOOKUP(Table1432[[#This Row],[NUTS I]],Table1533[],2,FALSE())</f>
        <v>1</v>
      </c>
      <c r="F192" s="851" t="s">
        <v>797</v>
      </c>
      <c r="G192" s="850" t="str">
        <f aca="false">VLOOKUP(Table1432[[#This Row],[NUTS II 2011]],Table1634[],2,FALSE())</f>
        <v>16</v>
      </c>
      <c r="H192" s="849" t="s">
        <v>797</v>
      </c>
      <c r="I192" s="850" t="str">
        <f aca="false">VLOOKUP(Table1432[[#This Row],[NUTS II 2013]],Table162436[],2,FALSE())</f>
        <v>16</v>
      </c>
      <c r="J192" s="851" t="s">
        <v>969</v>
      </c>
      <c r="K192" s="850" t="str">
        <f aca="false">VLOOKUP(Table1432[[#This Row],[NUTS III 2011]],Table1735[],2,FALSE())</f>
        <v>164</v>
      </c>
      <c r="L192" s="849" t="s">
        <v>964</v>
      </c>
      <c r="M192" s="850" t="str">
        <f aca="false">VLOOKUP(Table1432[[#This Row],[NUTS III 2013]],Table172537[],2,FALSE())</f>
        <v>16F</v>
      </c>
      <c r="N192" s="852" t="n">
        <f aca="false">IFERROR(VLOOKUP(Table1432[[#This Row],[CodINE Mun2013]],VRefAquis!B:H,2,FALSE()),IFERROR(VLOOKUP(Table1432[[#This Row],[CodINE NUTIII 2013]],VRefAquis!B:H,2,FALSE()),VLOOKUP(Table1432[[#This Row],[CodINE NUTII 2013]],VRefAquis!B:H,2,FALSE())))</f>
        <v>1043</v>
      </c>
      <c r="O192" s="853" t="n">
        <f aca="false">IF(VLOOKUP(Table1432[[#This Row],[CodINE Mun2013]],VRefArren!B:H,2,FALSE())&lt;&gt;"",VLOOKUP(Table1432[[#This Row],[CodINE Mun2013]],VRefArren!B:H,2,FALSE()),IFERROR(VLOOKUP(Table1432[[#This Row],[CodINE NUTIII 2013]],VRefArren!B:H,2,FALSE()),VLOOKUP(Table1432[[#This Row],[CodINE NUTII 2013]],VRefArren!B:H,2,FALSE())))</f>
        <v>4.16</v>
      </c>
      <c r="P192" s="854" t="n">
        <v>1</v>
      </c>
      <c r="Q192" s="855" t="n">
        <v>1</v>
      </c>
      <c r="R192" s="856" t="s">
        <v>1652</v>
      </c>
    </row>
    <row r="193" customFormat="false" ht="18" hidden="false" customHeight="false" outlineLevel="0" collapsed="false">
      <c r="A193" s="859" t="s">
        <v>1653</v>
      </c>
      <c r="B193" s="848" t="s">
        <v>1654</v>
      </c>
      <c r="C193" s="835" t="s">
        <v>1655</v>
      </c>
      <c r="D193" s="849" t="s">
        <v>796</v>
      </c>
      <c r="E193" s="850" t="str">
        <f aca="false">VLOOKUP(Table1432[[#This Row],[NUTS I]],Table1533[],2,FALSE())</f>
        <v>1</v>
      </c>
      <c r="F193" s="851" t="s">
        <v>797</v>
      </c>
      <c r="G193" s="850" t="str">
        <f aca="false">VLOOKUP(Table1432[[#This Row],[NUTS II 2011]],Table1634[],2,FALSE())</f>
        <v>16</v>
      </c>
      <c r="H193" s="849" t="s">
        <v>797</v>
      </c>
      <c r="I193" s="850" t="str">
        <f aca="false">VLOOKUP(Table1432[[#This Row],[NUTS II 2013]],Table162436[],2,FALSE())</f>
        <v>16</v>
      </c>
      <c r="J193" s="851" t="s">
        <v>867</v>
      </c>
      <c r="K193" s="850" t="str">
        <f aca="false">VLOOKUP(Table1432[[#This Row],[NUTS III 2011]],Table1735[],2,FALSE())</f>
        <v>162</v>
      </c>
      <c r="L193" s="849" t="s">
        <v>958</v>
      </c>
      <c r="M193" s="850" t="str">
        <f aca="false">VLOOKUP(Table1432[[#This Row],[NUTS III 2013]],Table172537[],2,FALSE())</f>
        <v>16E</v>
      </c>
      <c r="N193" s="852" t="n">
        <f aca="false">IFERROR(VLOOKUP(Table1432[[#This Row],[CodINE Mun2013]],VRefAquis!B:H,2,FALSE()),IFERROR(VLOOKUP(Table1432[[#This Row],[CodINE NUTIII 2013]],VRefAquis!B:H,2,FALSE()),VLOOKUP(Table1432[[#This Row],[CodINE NUTII 2013]],VRefAquis!B:H,2,FALSE())))</f>
        <v>1021</v>
      </c>
      <c r="O193" s="853" t="n">
        <f aca="false">IF(VLOOKUP(Table1432[[#This Row],[CodINE Mun2013]],VRefArren!B:H,2,FALSE())&lt;&gt;"",VLOOKUP(Table1432[[#This Row],[CodINE Mun2013]],VRefArren!B:H,2,FALSE()),IFERROR(VLOOKUP(Table1432[[#This Row],[CodINE NUTIII 2013]],VRefArren!B:H,2,FALSE()),VLOOKUP(Table1432[[#This Row],[CodINE NUTII 2013]],VRefArren!B:H,2,FALSE())))</f>
        <v>4.45</v>
      </c>
      <c r="P193" s="854" t="n">
        <v>0</v>
      </c>
      <c r="Q193" s="860" t="n">
        <v>0</v>
      </c>
      <c r="R193" s="856" t="s">
        <v>1656</v>
      </c>
    </row>
    <row r="194" customFormat="false" ht="18" hidden="false" customHeight="false" outlineLevel="0" collapsed="false">
      <c r="A194" s="859" t="s">
        <v>1657</v>
      </c>
      <c r="B194" s="848" t="s">
        <v>1658</v>
      </c>
      <c r="C194" s="835" t="s">
        <v>1659</v>
      </c>
      <c r="D194" s="849" t="s">
        <v>796</v>
      </c>
      <c r="E194" s="850" t="str">
        <f aca="false">VLOOKUP(Table1432[[#This Row],[NUTS I]],Table1533[],2,FALSE())</f>
        <v>1</v>
      </c>
      <c r="F194" s="851" t="s">
        <v>805</v>
      </c>
      <c r="G194" s="850" t="str">
        <f aca="false">VLOOKUP(Table1432[[#This Row],[NUTS II 2011]],Table1634[],2,FALSE())</f>
        <v>11</v>
      </c>
      <c r="H194" s="845" t="s">
        <v>805</v>
      </c>
      <c r="I194" s="850" t="str">
        <f aca="false">VLOOKUP(Table1432[[#This Row],[NUTS II 2013]],Table162436[],2,FALSE())</f>
        <v>11</v>
      </c>
      <c r="J194" s="851" t="s">
        <v>990</v>
      </c>
      <c r="K194" s="850" t="str">
        <f aca="false">VLOOKUP(Table1432[[#This Row],[NUTS III 2011]],Table1735[],2,FALSE())</f>
        <v>115</v>
      </c>
      <c r="L194" s="849" t="s">
        <v>972</v>
      </c>
      <c r="M194" s="850" t="str">
        <f aca="false">VLOOKUP(Table1432[[#This Row],[NUTS III 2013]],Table172537[],2,FALSE())</f>
        <v>11C</v>
      </c>
      <c r="N194" s="852" t="n">
        <f aca="false">IFERROR(VLOOKUP(Table1432[[#This Row],[CodINE Mun2013]],VRefAquis!B:H,2,FALSE()),IFERROR(VLOOKUP(Table1432[[#This Row],[CodINE NUTIII 2013]],VRefAquis!B:H,2,FALSE()),VLOOKUP(Table1432[[#This Row],[CodINE NUTII 2013]],VRefAquis!B:H,2,FALSE())))</f>
        <v>848</v>
      </c>
      <c r="O194" s="853" t="n">
        <f aca="false">IF(VLOOKUP(Table1432[[#This Row],[CodINE Mun2013]],VRefArren!B:H,2,FALSE())&lt;&gt;"",VLOOKUP(Table1432[[#This Row],[CodINE Mun2013]],VRefArren!B:H,2,FALSE()),IFERROR(VLOOKUP(Table1432[[#This Row],[CodINE NUTIII 2013]],VRefArren!B:H,2,FALSE()),VLOOKUP(Table1432[[#This Row],[CodINE NUTII 2013]],VRefArren!B:H,2,FALSE())))</f>
        <v>3.19</v>
      </c>
      <c r="P194" s="854" t="n">
        <v>27</v>
      </c>
      <c r="Q194" s="855" t="n">
        <v>27</v>
      </c>
      <c r="R194" s="856" t="s">
        <v>1660</v>
      </c>
    </row>
    <row r="195" customFormat="false" ht="18" hidden="false" customHeight="false" outlineLevel="0" collapsed="false">
      <c r="A195" s="847" t="s">
        <v>1661</v>
      </c>
      <c r="B195" s="848" t="s">
        <v>1662</v>
      </c>
      <c r="C195" s="835" t="s">
        <v>1663</v>
      </c>
      <c r="D195" s="849" t="s">
        <v>796</v>
      </c>
      <c r="E195" s="850" t="str">
        <f aca="false">VLOOKUP(Table1432[[#This Row],[NUTS I]],Table1533[],2,FALSE())</f>
        <v>1</v>
      </c>
      <c r="F195" s="851" t="s">
        <v>797</v>
      </c>
      <c r="G195" s="850" t="str">
        <f aca="false">VLOOKUP(Table1432[[#This Row],[NUTS II 2011]],Table1634[],2,FALSE())</f>
        <v>16</v>
      </c>
      <c r="H195" s="849" t="s">
        <v>797</v>
      </c>
      <c r="I195" s="850" t="str">
        <f aca="false">VLOOKUP(Table1432[[#This Row],[NUTS II 2013]],Table162436[],2,FALSE())</f>
        <v>16</v>
      </c>
      <c r="J195" s="851" t="s">
        <v>823</v>
      </c>
      <c r="K195" s="850" t="str">
        <f aca="false">VLOOKUP(Table1432[[#This Row],[NUTS III 2011]],Table1735[],2,FALSE())</f>
        <v>165</v>
      </c>
      <c r="L195" s="845" t="s">
        <v>824</v>
      </c>
      <c r="M195" s="850" t="str">
        <f aca="false">VLOOKUP(Table1432[[#This Row],[NUTS III 2013]],Table172537[],2,FALSE())</f>
        <v>16G</v>
      </c>
      <c r="N195" s="852" t="n">
        <f aca="false">IFERROR(VLOOKUP(Table1432[[#This Row],[CodINE Mun2013]],VRefAquis!B:H,2,FALSE()),IFERROR(VLOOKUP(Table1432[[#This Row],[CodINE NUTIII 2013]],VRefAquis!B:H,2,FALSE()),VLOOKUP(Table1432[[#This Row],[CodINE NUTII 2013]],VRefAquis!B:H,2,FALSE())))</f>
        <v>942</v>
      </c>
      <c r="O195" s="853" t="n">
        <f aca="false">IF(VLOOKUP(Table1432[[#This Row],[CodINE Mun2013]],VRefArren!B:H,2,FALSE())&lt;&gt;"",VLOOKUP(Table1432[[#This Row],[CodINE Mun2013]],VRefArren!B:H,2,FALSE()),IFERROR(VLOOKUP(Table1432[[#This Row],[CodINE NUTIII 2013]],VRefArren!B:H,2,FALSE()),VLOOKUP(Table1432[[#This Row],[CodINE NUTII 2013]],VRefArren!B:H,2,FALSE())))</f>
        <v>3.54</v>
      </c>
      <c r="P195" s="854" t="n">
        <v>2</v>
      </c>
      <c r="Q195" s="855" t="n">
        <v>2</v>
      </c>
      <c r="R195" s="856" t="s">
        <v>1664</v>
      </c>
    </row>
    <row r="196" customFormat="false" ht="18" hidden="false" customHeight="false" outlineLevel="0" collapsed="false">
      <c r="A196" s="847" t="s">
        <v>1665</v>
      </c>
      <c r="B196" s="848" t="s">
        <v>1666</v>
      </c>
      <c r="C196" s="835" t="s">
        <v>1667</v>
      </c>
      <c r="D196" s="849" t="s">
        <v>796</v>
      </c>
      <c r="E196" s="850" t="str">
        <f aca="false">VLOOKUP(Table1432[[#This Row],[NUTS I]],Table1533[],2,FALSE())</f>
        <v>1</v>
      </c>
      <c r="F196" s="851" t="s">
        <v>797</v>
      </c>
      <c r="G196" s="850" t="str">
        <f aca="false">VLOOKUP(Table1432[[#This Row],[NUTS II 2011]],Table1634[],2,FALSE())</f>
        <v>16</v>
      </c>
      <c r="H196" s="849" t="s">
        <v>797</v>
      </c>
      <c r="I196" s="850" t="str">
        <f aca="false">VLOOKUP(Table1432[[#This Row],[NUTS II 2013]],Table162436[],2,FALSE())</f>
        <v>16</v>
      </c>
      <c r="J196" s="851" t="s">
        <v>888</v>
      </c>
      <c r="K196" s="850" t="str">
        <f aca="false">VLOOKUP(Table1432[[#This Row],[NUTS III 2011]],Table1735[],2,FALSE())</f>
        <v>169</v>
      </c>
      <c r="L196" s="849" t="s">
        <v>890</v>
      </c>
      <c r="M196" s="850" t="str">
        <f aca="false">VLOOKUP(Table1432[[#This Row],[NUTS III 2013]],Table172537[],2,FALSE())</f>
        <v>16H</v>
      </c>
      <c r="N196" s="852" t="n">
        <f aca="false">IFERROR(VLOOKUP(Table1432[[#This Row],[CodINE Mun2013]],VRefAquis!B:H,2,FALSE()),IFERROR(VLOOKUP(Table1432[[#This Row],[CodINE NUTIII 2013]],VRefAquis!B:H,2,FALSE()),VLOOKUP(Table1432[[#This Row],[CodINE NUTII 2013]],VRefAquis!B:H,2,FALSE())))</f>
        <v>750</v>
      </c>
      <c r="O196" s="853" t="n">
        <f aca="false">IF(VLOOKUP(Table1432[[#This Row],[CodINE Mun2013]],VRefArren!B:H,2,FALSE())&lt;&gt;"",VLOOKUP(Table1432[[#This Row],[CodINE Mun2013]],VRefArren!B:H,2,FALSE()),IFERROR(VLOOKUP(Table1432[[#This Row],[CodINE NUTIII 2013]],VRefArren!B:H,2,FALSE()),VLOOKUP(Table1432[[#This Row],[CodINE NUTII 2013]],VRefArren!B:H,2,FALSE())))</f>
        <v>3.09</v>
      </c>
      <c r="P196" s="854" t="n">
        <v>0</v>
      </c>
      <c r="Q196" s="855" t="n">
        <v>0</v>
      </c>
      <c r="R196" s="856" t="s">
        <v>1668</v>
      </c>
    </row>
    <row r="197" customFormat="false" ht="18" hidden="false" customHeight="false" outlineLevel="0" collapsed="false">
      <c r="A197" s="859" t="s">
        <v>1669</v>
      </c>
      <c r="B197" s="848" t="s">
        <v>1670</v>
      </c>
      <c r="C197" s="835" t="s">
        <v>1671</v>
      </c>
      <c r="D197" s="849" t="s">
        <v>796</v>
      </c>
      <c r="E197" s="850" t="str">
        <f aca="false">VLOOKUP(Table1432[[#This Row],[NUTS I]],Table1533[],2,FALSE())</f>
        <v>1</v>
      </c>
      <c r="F197" s="851" t="s">
        <v>805</v>
      </c>
      <c r="G197" s="850" t="str">
        <f aca="false">VLOOKUP(Table1432[[#This Row],[NUTS II 2011]],Table1634[],2,FALSE())</f>
        <v>11</v>
      </c>
      <c r="H197" s="845" t="s">
        <v>805</v>
      </c>
      <c r="I197" s="850" t="str">
        <f aca="false">VLOOKUP(Table1432[[#This Row],[NUTS II 2013]],Table162436[],2,FALSE())</f>
        <v>11</v>
      </c>
      <c r="J197" s="851" t="s">
        <v>910</v>
      </c>
      <c r="K197" s="850" t="str">
        <f aca="false">VLOOKUP(Table1432[[#This Row],[NUTS III 2011]],Table1735[],2,FALSE())</f>
        <v>117</v>
      </c>
      <c r="L197" s="849" t="s">
        <v>910</v>
      </c>
      <c r="M197" s="850" t="str">
        <f aca="false">VLOOKUP(Table1432[[#This Row],[NUTS III 2013]],Table172537[],2,FALSE())</f>
        <v>11D</v>
      </c>
      <c r="N197" s="852" t="n">
        <f aca="false">IFERROR(VLOOKUP(Table1432[[#This Row],[CodINE Mun2013]],VRefAquis!B:H,2,FALSE()),IFERROR(VLOOKUP(Table1432[[#This Row],[CodINE NUTIII 2013]],VRefAquis!B:H,2,FALSE()),VLOOKUP(Table1432[[#This Row],[CodINE NUTII 2013]],VRefAquis!B:H,2,FALSE())))</f>
        <v>768</v>
      </c>
      <c r="O197" s="853" t="n">
        <f aca="false">IF(VLOOKUP(Table1432[[#This Row],[CodINE Mun2013]],VRefArren!B:H,2,FALSE())&lt;&gt;"",VLOOKUP(Table1432[[#This Row],[CodINE Mun2013]],VRefArren!B:H,2,FALSE()),IFERROR(VLOOKUP(Table1432[[#This Row],[CodINE NUTIII 2013]],VRefArren!B:H,2,FALSE()),VLOOKUP(Table1432[[#This Row],[CodINE NUTII 2013]],VRefArren!B:H,2,FALSE())))</f>
        <v>3.22</v>
      </c>
      <c r="P197" s="854" t="n">
        <v>0</v>
      </c>
      <c r="Q197" s="860" t="n">
        <v>0</v>
      </c>
      <c r="R197" s="856" t="s">
        <v>1672</v>
      </c>
    </row>
    <row r="198" customFormat="false" ht="18" hidden="false" customHeight="false" outlineLevel="0" collapsed="false">
      <c r="A198" s="847" t="s">
        <v>1673</v>
      </c>
      <c r="B198" s="848" t="s">
        <v>1674</v>
      </c>
      <c r="C198" s="835" t="s">
        <v>1675</v>
      </c>
      <c r="D198" s="849" t="s">
        <v>796</v>
      </c>
      <c r="E198" s="850" t="str">
        <f aca="false">VLOOKUP(Table1432[[#This Row],[NUTS I]],Table1533[],2,FALSE())</f>
        <v>1</v>
      </c>
      <c r="F198" s="851" t="s">
        <v>797</v>
      </c>
      <c r="G198" s="850" t="str">
        <f aca="false">VLOOKUP(Table1432[[#This Row],[NUTS II 2011]],Table1634[],2,FALSE())</f>
        <v>16</v>
      </c>
      <c r="H198" s="849" t="s">
        <v>797</v>
      </c>
      <c r="I198" s="850" t="str">
        <f aca="false">VLOOKUP(Table1432[[#This Row],[NUTS II 2013]],Table162436[],2,FALSE())</f>
        <v>16</v>
      </c>
      <c r="J198" s="851" t="s">
        <v>969</v>
      </c>
      <c r="K198" s="850" t="str">
        <f aca="false">VLOOKUP(Table1432[[#This Row],[NUTS III 2011]],Table1735[],2,FALSE())</f>
        <v>164</v>
      </c>
      <c r="L198" s="849" t="s">
        <v>958</v>
      </c>
      <c r="M198" s="850" t="str">
        <f aca="false">VLOOKUP(Table1432[[#This Row],[NUTS III 2013]],Table172537[],2,FALSE())</f>
        <v>16E</v>
      </c>
      <c r="N198" s="852" t="n">
        <f aca="false">IFERROR(VLOOKUP(Table1432[[#This Row],[CodINE Mun2013]],VRefAquis!B:H,2,FALSE()),IFERROR(VLOOKUP(Table1432[[#This Row],[CodINE NUTIII 2013]],VRefAquis!B:H,2,FALSE()),VLOOKUP(Table1432[[#This Row],[CodINE NUTII 2013]],VRefAquis!B:H,2,FALSE())))</f>
        <v>1021</v>
      </c>
      <c r="O198" s="853" t="n">
        <f aca="false">IF(VLOOKUP(Table1432[[#This Row],[CodINE Mun2013]],VRefArren!B:H,2,FALSE())&lt;&gt;"",VLOOKUP(Table1432[[#This Row],[CodINE Mun2013]],VRefArren!B:H,2,FALSE()),IFERROR(VLOOKUP(Table1432[[#This Row],[CodINE NUTIII 2013]],VRefArren!B:H,2,FALSE()),VLOOKUP(Table1432[[#This Row],[CodINE NUTII 2013]],VRefArren!B:H,2,FALSE())))</f>
        <v>4.45</v>
      </c>
      <c r="P198" s="854" t="n">
        <v>0</v>
      </c>
      <c r="Q198" s="855" t="n">
        <v>0</v>
      </c>
      <c r="R198" s="856" t="s">
        <v>1676</v>
      </c>
    </row>
    <row r="199" customFormat="false" ht="18" hidden="false" customHeight="false" outlineLevel="0" collapsed="false">
      <c r="A199" s="859" t="s">
        <v>1677</v>
      </c>
      <c r="B199" s="848" t="s">
        <v>1678</v>
      </c>
      <c r="C199" s="835" t="s">
        <v>1679</v>
      </c>
      <c r="D199" s="849" t="s">
        <v>796</v>
      </c>
      <c r="E199" s="850" t="str">
        <f aca="false">VLOOKUP(Table1432[[#This Row],[NUTS I]],Table1533[],2,FALSE())</f>
        <v>1</v>
      </c>
      <c r="F199" s="851" t="s">
        <v>797</v>
      </c>
      <c r="G199" s="850" t="str">
        <f aca="false">VLOOKUP(Table1432[[#This Row],[NUTS II 2011]],Table1634[],2,FALSE())</f>
        <v>16</v>
      </c>
      <c r="H199" s="849" t="s">
        <v>797</v>
      </c>
      <c r="I199" s="850" t="str">
        <f aca="false">VLOOKUP(Table1432[[#This Row],[NUTS II 2013]],Table162436[],2,FALSE())</f>
        <v>16</v>
      </c>
      <c r="J199" s="851" t="s">
        <v>874</v>
      </c>
      <c r="K199" s="850" t="str">
        <f aca="false">VLOOKUP(Table1432[[#This Row],[NUTS III 2011]],Table1735[],2,FALSE())</f>
        <v>16B</v>
      </c>
      <c r="L199" s="845" t="s">
        <v>874</v>
      </c>
      <c r="M199" s="850" t="str">
        <f aca="false">VLOOKUP(Table1432[[#This Row],[NUTS III 2013]],Table172537[],2,FALSE())</f>
        <v>16B</v>
      </c>
      <c r="N199" s="852" t="n">
        <f aca="false">IFERROR(VLOOKUP(Table1432[[#This Row],[CodINE Mun2013]],VRefAquis!B:H,2,FALSE()),IFERROR(VLOOKUP(Table1432[[#This Row],[CodINE NUTIII 2013]],VRefAquis!B:H,2,FALSE()),VLOOKUP(Table1432[[#This Row],[CodINE NUTII 2013]],VRefAquis!B:H,2,FALSE())))</f>
        <v>1124</v>
      </c>
      <c r="O199" s="853" t="n">
        <f aca="false">IF(VLOOKUP(Table1432[[#This Row],[CodINE Mun2013]],VRefArren!B:H,2,FALSE())&lt;&gt;"",VLOOKUP(Table1432[[#This Row],[CodINE Mun2013]],VRefArren!B:H,2,FALSE()),IFERROR(VLOOKUP(Table1432[[#This Row],[CodINE NUTIII 2013]],VRefArren!B:H,2,FALSE()),VLOOKUP(Table1432[[#This Row],[CodINE NUTII 2013]],VRefArren!B:H,2,FALSE())))</f>
        <v>4.42</v>
      </c>
      <c r="P199" s="854" t="n">
        <v>3</v>
      </c>
      <c r="Q199" s="860" t="n">
        <v>36</v>
      </c>
      <c r="R199" s="856" t="s">
        <v>1680</v>
      </c>
    </row>
    <row r="200" customFormat="false" ht="18" hidden="false" customHeight="false" outlineLevel="0" collapsed="false">
      <c r="A200" s="847" t="s">
        <v>1681</v>
      </c>
      <c r="B200" s="848" t="s">
        <v>1682</v>
      </c>
      <c r="C200" s="835" t="s">
        <v>1683</v>
      </c>
      <c r="D200" s="849" t="s">
        <v>796</v>
      </c>
      <c r="E200" s="850" t="str">
        <f aca="false">VLOOKUP(Table1432[[#This Row],[NUTS I]],Table1533[],2,FALSE())</f>
        <v>1</v>
      </c>
      <c r="F200" s="851" t="s">
        <v>805</v>
      </c>
      <c r="G200" s="850" t="str">
        <f aca="false">VLOOKUP(Table1432[[#This Row],[NUTS II 2011]],Table1634[],2,FALSE())</f>
        <v>11</v>
      </c>
      <c r="H200" s="845" t="s">
        <v>805</v>
      </c>
      <c r="I200" s="850" t="str">
        <f aca="false">VLOOKUP(Table1432[[#This Row],[NUTS II 2013]],Table162436[],2,FALSE())</f>
        <v>11</v>
      </c>
      <c r="J200" s="851" t="s">
        <v>910</v>
      </c>
      <c r="K200" s="850" t="str">
        <f aca="false">VLOOKUP(Table1432[[#This Row],[NUTS III 2011]],Table1735[],2,FALSE())</f>
        <v>117</v>
      </c>
      <c r="L200" s="849" t="s">
        <v>910</v>
      </c>
      <c r="M200" s="850" t="str">
        <f aca="false">VLOOKUP(Table1432[[#This Row],[NUTS III 2013]],Table172537[],2,FALSE())</f>
        <v>11D</v>
      </c>
      <c r="N200" s="852" t="n">
        <f aca="false">IFERROR(VLOOKUP(Table1432[[#This Row],[CodINE Mun2013]],VRefAquis!B:H,2,FALSE()),IFERROR(VLOOKUP(Table1432[[#This Row],[CodINE NUTIII 2013]],VRefAquis!B:H,2,FALSE()),VLOOKUP(Table1432[[#This Row],[CodINE NUTII 2013]],VRefAquis!B:H,2,FALSE())))</f>
        <v>768</v>
      </c>
      <c r="O200" s="853" t="n">
        <f aca="false">IF(VLOOKUP(Table1432[[#This Row],[CodINE Mun2013]],VRefArren!B:H,2,FALSE())&lt;&gt;"",VLOOKUP(Table1432[[#This Row],[CodINE Mun2013]],VRefArren!B:H,2,FALSE()),IFERROR(VLOOKUP(Table1432[[#This Row],[CodINE NUTIII 2013]],VRefArren!B:H,2,FALSE()),VLOOKUP(Table1432[[#This Row],[CodINE NUTII 2013]],VRefArren!B:H,2,FALSE())))</f>
        <v>3.5</v>
      </c>
      <c r="P200" s="854" t="n">
        <v>0</v>
      </c>
      <c r="Q200" s="855" t="n">
        <v>0</v>
      </c>
      <c r="R200" s="856" t="s">
        <v>1684</v>
      </c>
    </row>
    <row r="201" customFormat="false" ht="18" hidden="false" customHeight="false" outlineLevel="0" collapsed="false">
      <c r="A201" s="859" t="s">
        <v>1685</v>
      </c>
      <c r="B201" s="848" t="s">
        <v>1686</v>
      </c>
      <c r="C201" s="835" t="s">
        <v>1687</v>
      </c>
      <c r="D201" s="849" t="s">
        <v>796</v>
      </c>
      <c r="E201" s="850" t="str">
        <f aca="false">VLOOKUP(Table1432[[#This Row],[NUTS I]],Table1533[],2,FALSE())</f>
        <v>1</v>
      </c>
      <c r="F201" s="851" t="s">
        <v>797</v>
      </c>
      <c r="G201" s="850" t="str">
        <f aca="false">VLOOKUP(Table1432[[#This Row],[NUTS II 2011]],Table1634[],2,FALSE())</f>
        <v>16</v>
      </c>
      <c r="H201" s="849" t="s">
        <v>797</v>
      </c>
      <c r="I201" s="850" t="str">
        <f aca="false">VLOOKUP(Table1432[[#This Row],[NUTS II 2013]],Table162436[],2,FALSE())</f>
        <v>16</v>
      </c>
      <c r="J201" s="851" t="s">
        <v>883</v>
      </c>
      <c r="K201" s="850" t="str">
        <f aca="false">VLOOKUP(Table1432[[#This Row],[NUTS III 2011]],Table1735[],2,FALSE())</f>
        <v>168</v>
      </c>
      <c r="L201" s="845" t="s">
        <v>898</v>
      </c>
      <c r="M201" s="850" t="str">
        <f aca="false">VLOOKUP(Table1432[[#This Row],[NUTS III 2013]],Table172537[],2,FALSE())</f>
        <v>16J</v>
      </c>
      <c r="N201" s="852" t="n">
        <f aca="false">IFERROR(VLOOKUP(Table1432[[#This Row],[CodINE Mun2013]],VRefAquis!B:H,2,FALSE()),IFERROR(VLOOKUP(Table1432[[#This Row],[CodINE NUTIII 2013]],VRefAquis!B:H,2,FALSE()),VLOOKUP(Table1432[[#This Row],[CodINE NUTII 2013]],VRefAquis!B:H,2,FALSE())))</f>
        <v>745</v>
      </c>
      <c r="O201" s="853" t="n">
        <f aca="false">IF(VLOOKUP(Table1432[[#This Row],[CodINE Mun2013]],VRefArren!B:H,2,FALSE())&lt;&gt;"",VLOOKUP(Table1432[[#This Row],[CodINE Mun2013]],VRefArren!B:H,2,FALSE()),IFERROR(VLOOKUP(Table1432[[#This Row],[CodINE NUTIII 2013]],VRefArren!B:H,2,FALSE()),VLOOKUP(Table1432[[#This Row],[CodINE NUTII 2013]],VRefArren!B:H,2,FALSE())))</f>
        <v>2.97</v>
      </c>
      <c r="P201" s="854" t="n">
        <v>0</v>
      </c>
      <c r="Q201" s="860" t="n">
        <v>0</v>
      </c>
      <c r="R201" s="856" t="s">
        <v>1688</v>
      </c>
    </row>
    <row r="202" customFormat="false" ht="18" hidden="false" customHeight="false" outlineLevel="0" collapsed="false">
      <c r="A202" s="859" t="s">
        <v>1689</v>
      </c>
      <c r="B202" s="848" t="s">
        <v>1690</v>
      </c>
      <c r="C202" s="835" t="s">
        <v>1691</v>
      </c>
      <c r="D202" s="849" t="s">
        <v>796</v>
      </c>
      <c r="E202" s="850" t="str">
        <f aca="false">VLOOKUP(Table1432[[#This Row],[NUTS I]],Table1533[],2,FALSE())</f>
        <v>1</v>
      </c>
      <c r="F202" s="851" t="s">
        <v>797</v>
      </c>
      <c r="G202" s="850" t="str">
        <f aca="false">VLOOKUP(Table1432[[#This Row],[NUTS II 2011]],Table1634[],2,FALSE())</f>
        <v>16</v>
      </c>
      <c r="H202" s="849" t="s">
        <v>797</v>
      </c>
      <c r="I202" s="850" t="str">
        <f aca="false">VLOOKUP(Table1432[[#This Row],[NUTS II 2013]],Table162436[],2,FALSE())</f>
        <v>16</v>
      </c>
      <c r="J202" s="851" t="s">
        <v>992</v>
      </c>
      <c r="K202" s="850" t="str">
        <f aca="false">VLOOKUP(Table1432[[#This Row],[NUTS III 2011]],Table1735[],2,FALSE())</f>
        <v>163</v>
      </c>
      <c r="L202" s="849" t="s">
        <v>964</v>
      </c>
      <c r="M202" s="850" t="str">
        <f aca="false">VLOOKUP(Table1432[[#This Row],[NUTS III 2013]],Table172537[],2,FALSE())</f>
        <v>16F</v>
      </c>
      <c r="N202" s="852" t="n">
        <f aca="false">IFERROR(VLOOKUP(Table1432[[#This Row],[CodINE Mun2013]],VRefAquis!B:H,2,FALSE()),IFERROR(VLOOKUP(Table1432[[#This Row],[CodINE NUTIII 2013]],VRefAquis!B:H,2,FALSE()),VLOOKUP(Table1432[[#This Row],[CodINE NUTII 2013]],VRefAquis!B:H,2,FALSE())))</f>
        <v>1043</v>
      </c>
      <c r="O202" s="853" t="n">
        <f aca="false">IF(VLOOKUP(Table1432[[#This Row],[CodINE Mun2013]],VRefArren!B:H,2,FALSE())&lt;&gt;"",VLOOKUP(Table1432[[#This Row],[CodINE Mun2013]],VRefArren!B:H,2,FALSE()),IFERROR(VLOOKUP(Table1432[[#This Row],[CodINE NUTIII 2013]],VRefArren!B:H,2,FALSE()),VLOOKUP(Table1432[[#This Row],[CodINE NUTII 2013]],VRefArren!B:H,2,FALSE())))</f>
        <v>3.47</v>
      </c>
      <c r="P202" s="854" t="n">
        <v>14</v>
      </c>
      <c r="Q202" s="860" t="n">
        <v>15</v>
      </c>
      <c r="R202" s="856" t="s">
        <v>1692</v>
      </c>
    </row>
    <row r="203" customFormat="false" ht="18" hidden="false" customHeight="false" outlineLevel="0" collapsed="false">
      <c r="A203" s="847" t="s">
        <v>1693</v>
      </c>
      <c r="B203" s="848" t="s">
        <v>1694</v>
      </c>
      <c r="C203" s="835" t="s">
        <v>1695</v>
      </c>
      <c r="D203" s="845" t="s">
        <v>813</v>
      </c>
      <c r="E203" s="862" t="str">
        <f aca="false">VLOOKUP(Table1432[[#This Row],[NUTS I]],Table1533[],2,FALSE())</f>
        <v>2</v>
      </c>
      <c r="F203" s="851" t="s">
        <v>813</v>
      </c>
      <c r="G203" s="850" t="str">
        <f aca="false">VLOOKUP(Table1432[[#This Row],[NUTS II 2011]],Table1634[],2,FALSE())</f>
        <v>20</v>
      </c>
      <c r="H203" s="849" t="s">
        <v>813</v>
      </c>
      <c r="I203" s="850" t="str">
        <f aca="false">VLOOKUP(Table1432[[#This Row],[NUTS II 2013]],Table162436[],2,FALSE())</f>
        <v>20</v>
      </c>
      <c r="J203" s="851" t="s">
        <v>813</v>
      </c>
      <c r="K203" s="850" t="str">
        <f aca="false">VLOOKUP(Table1432[[#This Row],[NUTS III 2011]],Table1735[],2,FALSE())</f>
        <v>200</v>
      </c>
      <c r="L203" s="851" t="s">
        <v>813</v>
      </c>
      <c r="M203" s="850" t="str">
        <f aca="false">VLOOKUP(Table1432[[#This Row],[NUTS III 2013]],Table172537[],2,FALSE())</f>
        <v>200</v>
      </c>
      <c r="N203" s="852" t="n">
        <f aca="false">IFERROR(VLOOKUP(Table1432[[#This Row],[CodINE Mun2013]],VRefAquis!B:H,2,FALSE()),IFERROR(VLOOKUP(Table1432[[#This Row],[CodINE NUTIII 2013]],VRefAquis!B:H,2,FALSE()),VLOOKUP(Table1432[[#This Row],[CodINE NUTII 2013]],VRefAquis!B:H,2,FALSE())))</f>
        <v>937</v>
      </c>
      <c r="O203" s="853" t="n">
        <f aca="false">IF(VLOOKUP(Table1432[[#This Row],[CodINE Mun2013]],VRefArren!B:H,2,FALSE())&lt;&gt;"",VLOOKUP(Table1432[[#This Row],[CodINE Mun2013]],VRefArren!B:H,2,FALSE()),IFERROR(VLOOKUP(Table1432[[#This Row],[CodINE NUTIII 2013]],VRefArren!B:H,2,FALSE()),VLOOKUP(Table1432[[#This Row],[CodINE NUTII 2013]],VRefArren!B:H,2,FALSE())))</f>
        <v>4.88</v>
      </c>
      <c r="P203" s="854" t="n">
        <v>0</v>
      </c>
      <c r="Q203" s="855" t="n">
        <v>0</v>
      </c>
      <c r="R203" s="856" t="s">
        <v>1696</v>
      </c>
    </row>
    <row r="204" customFormat="false" ht="18" hidden="false" customHeight="false" outlineLevel="0" collapsed="false">
      <c r="A204" s="847" t="s">
        <v>1697</v>
      </c>
      <c r="B204" s="848" t="s">
        <v>1698</v>
      </c>
      <c r="C204" s="835" t="s">
        <v>1699</v>
      </c>
      <c r="D204" s="845" t="s">
        <v>826</v>
      </c>
      <c r="E204" s="862" t="str">
        <f aca="false">VLOOKUP(Table1432[[#This Row],[NUTS I]],Table1533[],2,FALSE())</f>
        <v>3</v>
      </c>
      <c r="F204" s="851" t="s">
        <v>826</v>
      </c>
      <c r="G204" s="850" t="str">
        <f aca="false">VLOOKUP(Table1432[[#This Row],[NUTS II 2011]],Table1634[],2,FALSE())</f>
        <v>30</v>
      </c>
      <c r="H204" s="849" t="s">
        <v>826</v>
      </c>
      <c r="I204" s="850" t="str">
        <f aca="false">VLOOKUP(Table1432[[#This Row],[NUTS II 2013]],Table162436[],2,FALSE())</f>
        <v>30</v>
      </c>
      <c r="J204" s="851" t="s">
        <v>826</v>
      </c>
      <c r="K204" s="850" t="str">
        <f aca="false">VLOOKUP(Table1432[[#This Row],[NUTS III 2011]],Table1735[],2,FALSE())</f>
        <v>300</v>
      </c>
      <c r="L204" s="851" t="s">
        <v>826</v>
      </c>
      <c r="M204" s="850" t="str">
        <f aca="false">VLOOKUP(Table1432[[#This Row],[NUTS III 2013]],Table172537[],2,FALSE())</f>
        <v>300</v>
      </c>
      <c r="N204" s="852" t="n">
        <f aca="false">IFERROR(VLOOKUP(Table1432[[#This Row],[CodINE Mun2013]],VRefAquis!B:H,2,FALSE()),IFERROR(VLOOKUP(Table1432[[#This Row],[CodINE NUTIII 2013]],VRefAquis!B:H,2,FALSE()),VLOOKUP(Table1432[[#This Row],[CodINE NUTII 2013]],VRefAquis!B:H,2,FALSE())))</f>
        <v>1494</v>
      </c>
      <c r="O204" s="853" t="n">
        <f aca="false">IF(VLOOKUP(Table1432[[#This Row],[CodINE Mun2013]],VRefArren!B:H,2,FALSE())&lt;&gt;"",VLOOKUP(Table1432[[#This Row],[CodINE Mun2013]],VRefArren!B:H,2,FALSE()),IFERROR(VLOOKUP(Table1432[[#This Row],[CodINE NUTIII 2013]],VRefArren!B:H,2,FALSE()),VLOOKUP(Table1432[[#This Row],[CodINE NUTII 2013]],VRefArren!B:H,2,FALSE())))</f>
        <v>5.99</v>
      </c>
      <c r="P204" s="854" t="n">
        <v>2</v>
      </c>
      <c r="Q204" s="855" t="n">
        <v>4</v>
      </c>
      <c r="R204" s="856" t="s">
        <v>1700</v>
      </c>
    </row>
    <row r="205" customFormat="false" ht="18" hidden="false" customHeight="false" outlineLevel="0" collapsed="false">
      <c r="A205" s="847" t="s">
        <v>1701</v>
      </c>
      <c r="B205" s="848" t="s">
        <v>1702</v>
      </c>
      <c r="C205" s="835" t="s">
        <v>1703</v>
      </c>
      <c r="D205" s="849" t="s">
        <v>796</v>
      </c>
      <c r="E205" s="850" t="str">
        <f aca="false">VLOOKUP(Table1432[[#This Row],[NUTS I]],Table1533[],2,FALSE())</f>
        <v>1</v>
      </c>
      <c r="F205" s="851" t="s">
        <v>805</v>
      </c>
      <c r="G205" s="850" t="str">
        <f aca="false">VLOOKUP(Table1432[[#This Row],[NUTS II 2011]],Table1634[],2,FALSE())</f>
        <v>11</v>
      </c>
      <c r="H205" s="845" t="s">
        <v>805</v>
      </c>
      <c r="I205" s="850" t="str">
        <f aca="false">VLOOKUP(Table1432[[#This Row],[NUTS II 2013]],Table162436[],2,FALSE())</f>
        <v>11</v>
      </c>
      <c r="J205" s="851" t="s">
        <v>957</v>
      </c>
      <c r="K205" s="850" t="str">
        <f aca="false">VLOOKUP(Table1432[[#This Row],[NUTS III 2011]],Table1735[],2,FALSE())</f>
        <v>111</v>
      </c>
      <c r="L205" s="849" t="s">
        <v>844</v>
      </c>
      <c r="M205" s="850" t="str">
        <f aca="false">VLOOKUP(Table1432[[#This Row],[NUTS III 2013]],Table172537[],2,FALSE())</f>
        <v>111</v>
      </c>
      <c r="N205" s="852" t="n">
        <f aca="false">IFERROR(VLOOKUP(Table1432[[#This Row],[CodINE Mun2013]],VRefAquis!B:H,2,FALSE()),IFERROR(VLOOKUP(Table1432[[#This Row],[CodINE NUTIII 2013]],VRefAquis!B:H,2,FALSE()),VLOOKUP(Table1432[[#This Row],[CodINE NUTII 2013]],VRefAquis!B:H,2,FALSE())))</f>
        <v>988</v>
      </c>
      <c r="O205" s="853" t="n">
        <f aca="false">IF(VLOOKUP(Table1432[[#This Row],[CodINE Mun2013]],VRefArren!B:H,2,FALSE())&lt;&gt;"",VLOOKUP(Table1432[[#This Row],[CodINE Mun2013]],VRefArren!B:H,2,FALSE()),IFERROR(VLOOKUP(Table1432[[#This Row],[CodINE NUTIII 2013]],VRefArren!B:H,2,FALSE()),VLOOKUP(Table1432[[#This Row],[CodINE NUTII 2013]],VRefArren!B:H,2,FALSE())))</f>
        <v>2.88</v>
      </c>
      <c r="P205" s="854" t="n">
        <v>4</v>
      </c>
      <c r="Q205" s="855" t="n">
        <v>13</v>
      </c>
      <c r="R205" s="856" t="s">
        <v>1704</v>
      </c>
    </row>
    <row r="206" customFormat="false" ht="18" hidden="false" customHeight="false" outlineLevel="0" collapsed="false">
      <c r="A206" s="859" t="s">
        <v>1705</v>
      </c>
      <c r="B206" s="848" t="s">
        <v>1706</v>
      </c>
      <c r="C206" s="835" t="s">
        <v>1707</v>
      </c>
      <c r="D206" s="849" t="s">
        <v>796</v>
      </c>
      <c r="E206" s="850" t="str">
        <f aca="false">VLOOKUP(Table1432[[#This Row],[NUTS I]],Table1533[],2,FALSE())</f>
        <v>1</v>
      </c>
      <c r="F206" s="851" t="s">
        <v>805</v>
      </c>
      <c r="G206" s="850" t="str">
        <f aca="false">VLOOKUP(Table1432[[#This Row],[NUTS II 2011]],Table1634[],2,FALSE())</f>
        <v>11</v>
      </c>
      <c r="H206" s="845" t="s">
        <v>805</v>
      </c>
      <c r="I206" s="850" t="str">
        <f aca="false">VLOOKUP(Table1432[[#This Row],[NUTS II 2013]],Table162436[],2,FALSE())</f>
        <v>11</v>
      </c>
      <c r="J206" s="851" t="s">
        <v>957</v>
      </c>
      <c r="K206" s="850" t="str">
        <f aca="false">VLOOKUP(Table1432[[#This Row],[NUTS III 2011]],Table1735[],2,FALSE())</f>
        <v>111</v>
      </c>
      <c r="L206" s="849" t="s">
        <v>844</v>
      </c>
      <c r="M206" s="850" t="str">
        <f aca="false">VLOOKUP(Table1432[[#This Row],[NUTS III 2013]],Table172537[],2,FALSE())</f>
        <v>111</v>
      </c>
      <c r="N206" s="852" t="n">
        <f aca="false">IFERROR(VLOOKUP(Table1432[[#This Row],[CodINE Mun2013]],VRefAquis!B:H,2,FALSE()),IFERROR(VLOOKUP(Table1432[[#This Row],[CodINE NUTIII 2013]],VRefAquis!B:H,2,FALSE()),VLOOKUP(Table1432[[#This Row],[CodINE NUTII 2013]],VRefAquis!B:H,2,FALSE())))</f>
        <v>988</v>
      </c>
      <c r="O206" s="853" t="n">
        <f aca="false">IF(VLOOKUP(Table1432[[#This Row],[CodINE Mun2013]],VRefArren!B:H,2,FALSE())&lt;&gt;"",VLOOKUP(Table1432[[#This Row],[CodINE Mun2013]],VRefArren!B:H,2,FALSE()),IFERROR(VLOOKUP(Table1432[[#This Row],[CodINE NUTIII 2013]],VRefArren!B:H,2,FALSE()),VLOOKUP(Table1432[[#This Row],[CodINE NUTII 2013]],VRefArren!B:H,2,FALSE())))</f>
        <v>3.51</v>
      </c>
      <c r="P206" s="854" t="n">
        <v>0</v>
      </c>
      <c r="Q206" s="860" t="n">
        <v>0</v>
      </c>
      <c r="R206" s="856" t="s">
        <v>1708</v>
      </c>
    </row>
    <row r="207" customFormat="false" ht="18" hidden="false" customHeight="false" outlineLevel="0" collapsed="false">
      <c r="A207" s="859" t="s">
        <v>1709</v>
      </c>
      <c r="B207" s="848" t="s">
        <v>1710</v>
      </c>
      <c r="C207" s="835" t="s">
        <v>1711</v>
      </c>
      <c r="D207" s="849" t="s">
        <v>796</v>
      </c>
      <c r="E207" s="850" t="str">
        <f aca="false">VLOOKUP(Table1432[[#This Row],[NUTS I]],Table1533[],2,FALSE())</f>
        <v>1</v>
      </c>
      <c r="F207" s="851" t="s">
        <v>801</v>
      </c>
      <c r="G207" s="850" t="str">
        <f aca="false">VLOOKUP(Table1432[[#This Row],[NUTS II 2011]],Table1634[],2,FALSE())</f>
        <v>18</v>
      </c>
      <c r="H207" s="845" t="s">
        <v>801</v>
      </c>
      <c r="I207" s="850" t="str">
        <f aca="false">VLOOKUP(Table1432[[#This Row],[NUTS II 2013]],Table162436[],2,FALSE())</f>
        <v>18</v>
      </c>
      <c r="J207" s="851" t="s">
        <v>835</v>
      </c>
      <c r="K207" s="850" t="str">
        <f aca="false">VLOOKUP(Table1432[[#This Row],[NUTS III 2011]],Table1735[],2,FALSE())</f>
        <v>182</v>
      </c>
      <c r="L207" s="849" t="s">
        <v>835</v>
      </c>
      <c r="M207" s="850" t="str">
        <f aca="false">VLOOKUP(Table1432[[#This Row],[NUTS III 2013]],Table172537[],2,FALSE())</f>
        <v>186</v>
      </c>
      <c r="N207" s="852" t="n">
        <f aca="false">IFERROR(VLOOKUP(Table1432[[#This Row],[CodINE Mun2013]],VRefAquis!B:H,2,FALSE()),IFERROR(VLOOKUP(Table1432[[#This Row],[CodINE NUTIII 2013]],VRefAquis!B:H,2,FALSE()),VLOOKUP(Table1432[[#This Row],[CodINE NUTII 2013]],VRefAquis!B:H,2,FALSE())))</f>
        <v>631</v>
      </c>
      <c r="O207" s="853" t="n">
        <f aca="false">IF(VLOOKUP(Table1432[[#This Row],[CodINE Mun2013]],VRefArren!B:H,2,FALSE())&lt;&gt;"",VLOOKUP(Table1432[[#This Row],[CodINE Mun2013]],VRefArren!B:H,2,FALSE()),IFERROR(VLOOKUP(Table1432[[#This Row],[CodINE NUTIII 2013]],VRefArren!B:H,2,FALSE()),VLOOKUP(Table1432[[#This Row],[CodINE NUTII 2013]],VRefArren!B:H,2,FALSE())))</f>
        <v>3.29</v>
      </c>
      <c r="P207" s="854" t="n">
        <v>2</v>
      </c>
      <c r="Q207" s="860" t="n">
        <v>3</v>
      </c>
      <c r="R207" s="856" t="s">
        <v>1712</v>
      </c>
    </row>
    <row r="208" customFormat="false" ht="18" hidden="false" customHeight="false" outlineLevel="0" collapsed="false">
      <c r="A208" s="847" t="s">
        <v>1713</v>
      </c>
      <c r="B208" s="848" t="s">
        <v>1714</v>
      </c>
      <c r="C208" s="835" t="s">
        <v>1715</v>
      </c>
      <c r="D208" s="849" t="s">
        <v>796</v>
      </c>
      <c r="E208" s="850" t="str">
        <f aca="false">VLOOKUP(Table1432[[#This Row],[NUTS I]],Table1533[],2,FALSE())</f>
        <v>1</v>
      </c>
      <c r="F208" s="851" t="s">
        <v>801</v>
      </c>
      <c r="G208" s="850" t="str">
        <f aca="false">VLOOKUP(Table1432[[#This Row],[NUTS II 2011]],Table1634[],2,FALSE())</f>
        <v>18</v>
      </c>
      <c r="H208" s="845" t="s">
        <v>801</v>
      </c>
      <c r="I208" s="850" t="str">
        <f aca="false">VLOOKUP(Table1432[[#This Row],[NUTS II 2013]],Table162436[],2,FALSE())</f>
        <v>18</v>
      </c>
      <c r="J208" s="851" t="s">
        <v>835</v>
      </c>
      <c r="K208" s="850" t="str">
        <f aca="false">VLOOKUP(Table1432[[#This Row],[NUTS III 2011]],Table1735[],2,FALSE())</f>
        <v>182</v>
      </c>
      <c r="L208" s="849" t="s">
        <v>835</v>
      </c>
      <c r="M208" s="850" t="str">
        <f aca="false">VLOOKUP(Table1432[[#This Row],[NUTS III 2013]],Table172537[],2,FALSE())</f>
        <v>186</v>
      </c>
      <c r="N208" s="852" t="n">
        <f aca="false">IFERROR(VLOOKUP(Table1432[[#This Row],[CodINE Mun2013]],VRefAquis!B:H,2,FALSE()),IFERROR(VLOOKUP(Table1432[[#This Row],[CodINE NUTIII 2013]],VRefAquis!B:H,2,FALSE()),VLOOKUP(Table1432[[#This Row],[CodINE NUTII 2013]],VRefAquis!B:H,2,FALSE())))</f>
        <v>631</v>
      </c>
      <c r="O208" s="853" t="n">
        <f aca="false">IF(VLOOKUP(Table1432[[#This Row],[CodINE Mun2013]],VRefArren!B:H,2,FALSE())&lt;&gt;"",VLOOKUP(Table1432[[#This Row],[CodINE Mun2013]],VRefArren!B:H,2,FALSE()),IFERROR(VLOOKUP(Table1432[[#This Row],[CodINE NUTIII 2013]],VRefArren!B:H,2,FALSE()),VLOOKUP(Table1432[[#This Row],[CodINE NUTII 2013]],VRefArren!B:H,2,FALSE())))</f>
        <v>3.41</v>
      </c>
      <c r="P208" s="854" t="n">
        <v>1</v>
      </c>
      <c r="Q208" s="855" t="n">
        <v>3</v>
      </c>
      <c r="R208" s="856" t="s">
        <v>1716</v>
      </c>
    </row>
    <row r="209" customFormat="false" ht="18" hidden="false" customHeight="false" outlineLevel="0" collapsed="false">
      <c r="A209" s="859" t="s">
        <v>1717</v>
      </c>
      <c r="B209" s="848" t="s">
        <v>1718</v>
      </c>
      <c r="C209" s="835" t="s">
        <v>1719</v>
      </c>
      <c r="D209" s="849" t="s">
        <v>796</v>
      </c>
      <c r="E209" s="850" t="str">
        <f aca="false">VLOOKUP(Table1432[[#This Row],[NUTS I]],Table1533[],2,FALSE())</f>
        <v>1</v>
      </c>
      <c r="F209" s="851" t="s">
        <v>801</v>
      </c>
      <c r="G209" s="850" t="str">
        <f aca="false">VLOOKUP(Table1432[[#This Row],[NUTS II 2011]],Table1634[],2,FALSE())</f>
        <v>18</v>
      </c>
      <c r="H209" s="845" t="s">
        <v>801</v>
      </c>
      <c r="I209" s="850" t="str">
        <f aca="false">VLOOKUP(Table1432[[#This Row],[NUTS II 2013]],Table162436[],2,FALSE())</f>
        <v>18</v>
      </c>
      <c r="J209" s="851" t="s">
        <v>803</v>
      </c>
      <c r="K209" s="850" t="str">
        <f aca="false">VLOOKUP(Table1432[[#This Row],[NUTS III 2011]],Table1735[],2,FALSE())</f>
        <v>183</v>
      </c>
      <c r="L209" s="849" t="s">
        <v>803</v>
      </c>
      <c r="M209" s="850" t="str">
        <f aca="false">VLOOKUP(Table1432[[#This Row],[NUTS III 2013]],Table172537[],2,FALSE())</f>
        <v>187</v>
      </c>
      <c r="N209" s="852" t="n">
        <f aca="false">IFERROR(VLOOKUP(Table1432[[#This Row],[CodINE Mun2013]],VRefAquis!B:H,2,FALSE()),IFERROR(VLOOKUP(Table1432[[#This Row],[CodINE NUTIII 2013]],VRefAquis!B:H,2,FALSE()),VLOOKUP(Table1432[[#This Row],[CodINE NUTII 2013]],VRefAquis!B:H,2,FALSE())))</f>
        <v>835</v>
      </c>
      <c r="O209" s="853" t="n">
        <f aca="false">IF(VLOOKUP(Table1432[[#This Row],[CodINE Mun2013]],VRefArren!B:H,2,FALSE())&lt;&gt;"",VLOOKUP(Table1432[[#This Row],[CodINE Mun2013]],VRefArren!B:H,2,FALSE()),IFERROR(VLOOKUP(Table1432[[#This Row],[CodINE NUTIII 2013]],VRefArren!B:H,2,FALSE()),VLOOKUP(Table1432[[#This Row],[CodINE NUTII 2013]],VRefArren!B:H,2,FALSE())))</f>
        <v>3.79</v>
      </c>
      <c r="P209" s="854" t="n">
        <v>0</v>
      </c>
      <c r="Q209" s="860" t="n">
        <v>0</v>
      </c>
      <c r="R209" s="856" t="s">
        <v>1720</v>
      </c>
    </row>
    <row r="210" customFormat="false" ht="18" hidden="false" customHeight="false" outlineLevel="0" collapsed="false">
      <c r="A210" s="859" t="s">
        <v>1721</v>
      </c>
      <c r="B210" s="848" t="s">
        <v>1722</v>
      </c>
      <c r="C210" s="835" t="s">
        <v>1723</v>
      </c>
      <c r="D210" s="849" t="s">
        <v>796</v>
      </c>
      <c r="E210" s="850" t="str">
        <f aca="false">VLOOKUP(Table1432[[#This Row],[NUTS I]],Table1533[],2,FALSE())</f>
        <v>1</v>
      </c>
      <c r="F210" s="851" t="s">
        <v>815</v>
      </c>
      <c r="G210" s="850" t="str">
        <f aca="false">VLOOKUP(Table1432[[#This Row],[NUTS II 2011]],Table1634[],2,FALSE())</f>
        <v>15</v>
      </c>
      <c r="H210" s="845" t="s">
        <v>815</v>
      </c>
      <c r="I210" s="850" t="str">
        <f aca="false">VLOOKUP(Table1432[[#This Row],[NUTS II 2013]],Table162436[],2,FALSE())</f>
        <v>15</v>
      </c>
      <c r="J210" s="851" t="s">
        <v>815</v>
      </c>
      <c r="K210" s="850" t="n">
        <f aca="false">VLOOKUP(Table1432[[#This Row],[NUTS III 2011]],Table1735[],2,FALSE())</f>
        <v>150</v>
      </c>
      <c r="L210" s="849" t="s">
        <v>815</v>
      </c>
      <c r="M210" s="850" t="n">
        <f aca="false">VLOOKUP(Table1432[[#This Row],[NUTS III 2013]],Table172537[],2,FALSE())</f>
        <v>150</v>
      </c>
      <c r="N210" s="852" t="n">
        <f aca="false">IFERROR(VLOOKUP(Table1432[[#This Row],[CodINE Mun2013]],VRefAquis!B:H,2,FALSE()),IFERROR(VLOOKUP(Table1432[[#This Row],[CodINE NUTIII 2013]],VRefAquis!B:H,2,FALSE()),VLOOKUP(Table1432[[#This Row],[CodINE NUTII 2013]],VRefAquis!B:H,2,FALSE())))</f>
        <v>1899</v>
      </c>
      <c r="O210" s="853" t="n">
        <f aca="false">IF(VLOOKUP(Table1432[[#This Row],[CodINE Mun2013]],VRefArren!B:H,2,FALSE())&lt;&gt;"",VLOOKUP(Table1432[[#This Row],[CodINE Mun2013]],VRefArren!B:H,2,FALSE()),IFERROR(VLOOKUP(Table1432[[#This Row],[CodINE NUTIII 2013]],VRefArren!B:H,2,FALSE()),VLOOKUP(Table1432[[#This Row],[CodINE NUTII 2013]],VRefArren!B:H,2,FALSE())))</f>
        <v>7.14</v>
      </c>
      <c r="P210" s="854" t="n">
        <v>10</v>
      </c>
      <c r="Q210" s="860" t="n">
        <v>79</v>
      </c>
      <c r="R210" s="856" t="s">
        <v>1724</v>
      </c>
    </row>
    <row r="211" customFormat="false" ht="18" hidden="false" customHeight="false" outlineLevel="0" collapsed="false">
      <c r="A211" s="859" t="s">
        <v>1725</v>
      </c>
      <c r="B211" s="848" t="s">
        <v>1726</v>
      </c>
      <c r="C211" s="835" t="s">
        <v>1727</v>
      </c>
      <c r="D211" s="849" t="s">
        <v>796</v>
      </c>
      <c r="E211" s="850" t="str">
        <f aca="false">VLOOKUP(Table1432[[#This Row],[NUTS I]],Table1533[],2,FALSE())</f>
        <v>1</v>
      </c>
      <c r="F211" s="851" t="s">
        <v>805</v>
      </c>
      <c r="G211" s="850" t="str">
        <f aca="false">VLOOKUP(Table1432[[#This Row],[NUTS II 2011]],Table1634[],2,FALSE())</f>
        <v>11</v>
      </c>
      <c r="H211" s="845" t="s">
        <v>805</v>
      </c>
      <c r="I211" s="850" t="str">
        <f aca="false">VLOOKUP(Table1432[[#This Row],[NUTS II 2013]],Table162436[],2,FALSE())</f>
        <v>11</v>
      </c>
      <c r="J211" s="851" t="s">
        <v>939</v>
      </c>
      <c r="K211" s="850" t="str">
        <f aca="false">VLOOKUP(Table1432[[#This Row],[NUTS III 2011]],Table1735[],2,FALSE())</f>
        <v>114</v>
      </c>
      <c r="L211" s="845" t="s">
        <v>869</v>
      </c>
      <c r="M211" s="850" t="str">
        <f aca="false">VLOOKUP(Table1432[[#This Row],[NUTS III 2013]],Table172537[],2,FALSE())</f>
        <v>11A</v>
      </c>
      <c r="N211" s="852" t="n">
        <f aca="false">IFERROR(VLOOKUP(Table1432[[#This Row],[CodINE Mun2013]],VRefAquis!B:H,2,FALSE()),IFERROR(VLOOKUP(Table1432[[#This Row],[CodINE NUTIII 2013]],VRefAquis!B:H,2,FALSE()),VLOOKUP(Table1432[[#This Row],[CodINE NUTII 2013]],VRefAquis!B:H,2,FALSE())))</f>
        <v>2441</v>
      </c>
      <c r="O211" s="853" t="n">
        <f aca="false">IF(VLOOKUP(Table1432[[#This Row],[CodINE Mun2013]],VRefArren!B:H,2,FALSE())&lt;&gt;"",VLOOKUP(Table1432[[#This Row],[CodINE Mun2013]],VRefArren!B:H,2,FALSE()),IFERROR(VLOOKUP(Table1432[[#This Row],[CodINE NUTIII 2013]],VRefArren!B:H,2,FALSE()),VLOOKUP(Table1432[[#This Row],[CodINE NUTII 2013]],VRefArren!B:H,2,FALSE())))</f>
        <v>8.7</v>
      </c>
      <c r="P211" s="854" t="n">
        <v>90</v>
      </c>
      <c r="Q211" s="860" t="n">
        <v>2094</v>
      </c>
      <c r="R211" s="856" t="s">
        <v>1728</v>
      </c>
    </row>
    <row r="212" customFormat="false" ht="18" hidden="false" customHeight="false" outlineLevel="0" collapsed="false">
      <c r="A212" s="847" t="s">
        <v>1729</v>
      </c>
      <c r="B212" s="848" t="s">
        <v>1730</v>
      </c>
      <c r="C212" s="835" t="s">
        <v>1731</v>
      </c>
      <c r="D212" s="849" t="s">
        <v>796</v>
      </c>
      <c r="E212" s="850" t="str">
        <f aca="false">VLOOKUP(Table1432[[#This Row],[NUTS I]],Table1533[],2,FALSE())</f>
        <v>1</v>
      </c>
      <c r="F212" s="851" t="s">
        <v>797</v>
      </c>
      <c r="G212" s="850" t="str">
        <f aca="false">VLOOKUP(Table1432[[#This Row],[NUTS II 2011]],Table1634[],2,FALSE())</f>
        <v>16</v>
      </c>
      <c r="H212" s="849" t="s">
        <v>797</v>
      </c>
      <c r="I212" s="850" t="str">
        <f aca="false">VLOOKUP(Table1432[[#This Row],[NUTS II 2013]],Table162436[],2,FALSE())</f>
        <v>16</v>
      </c>
      <c r="J212" s="851" t="s">
        <v>992</v>
      </c>
      <c r="K212" s="850" t="str">
        <f aca="false">VLOOKUP(Table1432[[#This Row],[NUTS III 2011]],Table1735[],2,FALSE())</f>
        <v>163</v>
      </c>
      <c r="L212" s="849" t="s">
        <v>964</v>
      </c>
      <c r="M212" s="850" t="str">
        <f aca="false">VLOOKUP(Table1432[[#This Row],[NUTS III 2013]],Table172537[],2,FALSE())</f>
        <v>16F</v>
      </c>
      <c r="N212" s="852" t="n">
        <f aca="false">IFERROR(VLOOKUP(Table1432[[#This Row],[CodINE Mun2013]],VRefAquis!B:H,2,FALSE()),IFERROR(VLOOKUP(Table1432[[#This Row],[CodINE NUTIII 2013]],VRefAquis!B:H,2,FALSE()),VLOOKUP(Table1432[[#This Row],[CodINE NUTII 2013]],VRefAquis!B:H,2,FALSE())))</f>
        <v>1043</v>
      </c>
      <c r="O212" s="853" t="n">
        <f aca="false">IF(VLOOKUP(Table1432[[#This Row],[CodINE Mun2013]],VRefArren!B:H,2,FALSE())&lt;&gt;"",VLOOKUP(Table1432[[#This Row],[CodINE Mun2013]],VRefArren!B:H,2,FALSE()),IFERROR(VLOOKUP(Table1432[[#This Row],[CodINE NUTIII 2013]],VRefArren!B:H,2,FALSE()),VLOOKUP(Table1432[[#This Row],[CodINE NUTII 2013]],VRefArren!B:H,2,FALSE())))</f>
        <v>3</v>
      </c>
      <c r="P212" s="854" t="n">
        <v>0</v>
      </c>
      <c r="Q212" s="855" t="n">
        <v>0</v>
      </c>
      <c r="R212" s="856" t="s">
        <v>1732</v>
      </c>
    </row>
    <row r="213" customFormat="false" ht="18" hidden="false" customHeight="false" outlineLevel="0" collapsed="false">
      <c r="A213" s="859" t="s">
        <v>1733</v>
      </c>
      <c r="B213" s="848" t="s">
        <v>1734</v>
      </c>
      <c r="C213" s="835" t="s">
        <v>1735</v>
      </c>
      <c r="D213" s="845" t="s">
        <v>826</v>
      </c>
      <c r="E213" s="862" t="str">
        <f aca="false">VLOOKUP(Table1432[[#This Row],[NUTS I]],Table1533[],2,FALSE())</f>
        <v>3</v>
      </c>
      <c r="F213" s="851" t="s">
        <v>826</v>
      </c>
      <c r="G213" s="850" t="str">
        <f aca="false">VLOOKUP(Table1432[[#This Row],[NUTS II 2011]],Table1634[],2,FALSE())</f>
        <v>30</v>
      </c>
      <c r="H213" s="849" t="s">
        <v>826</v>
      </c>
      <c r="I213" s="850" t="str">
        <f aca="false">VLOOKUP(Table1432[[#This Row],[NUTS II 2013]],Table162436[],2,FALSE())</f>
        <v>30</v>
      </c>
      <c r="J213" s="851" t="s">
        <v>826</v>
      </c>
      <c r="K213" s="850" t="str">
        <f aca="false">VLOOKUP(Table1432[[#This Row],[NUTS III 2011]],Table1735[],2,FALSE())</f>
        <v>300</v>
      </c>
      <c r="L213" s="851" t="s">
        <v>826</v>
      </c>
      <c r="M213" s="850" t="str">
        <f aca="false">VLOOKUP(Table1432[[#This Row],[NUTS III 2013]],Table172537[],2,FALSE())</f>
        <v>300</v>
      </c>
      <c r="N213" s="852" t="n">
        <f aca="false">IFERROR(VLOOKUP(Table1432[[#This Row],[CodINE Mun2013]],VRefAquis!B:H,2,FALSE()),IFERROR(VLOOKUP(Table1432[[#This Row],[CodINE NUTIII 2013]],VRefAquis!B:H,2,FALSE()),VLOOKUP(Table1432[[#This Row],[CodINE NUTII 2013]],VRefAquis!B:H,2,FALSE())))</f>
        <v>1494</v>
      </c>
      <c r="O213" s="853" t="n">
        <f aca="false">IF(VLOOKUP(Table1432[[#This Row],[CodINE Mun2013]],VRefArren!B:H,2,FALSE())&lt;&gt;"",VLOOKUP(Table1432[[#This Row],[CodINE Mun2013]],VRefArren!B:H,2,FALSE()),IFERROR(VLOOKUP(Table1432[[#This Row],[CodINE NUTIII 2013]],VRefArren!B:H,2,FALSE()),VLOOKUP(Table1432[[#This Row],[CodINE NUTII 2013]],VRefArren!B:H,2,FALSE())))</f>
        <v>5.99</v>
      </c>
      <c r="P213" s="854" t="n">
        <v>1</v>
      </c>
      <c r="Q213" s="860" t="n">
        <v>18</v>
      </c>
      <c r="R213" s="856" t="s">
        <v>1736</v>
      </c>
    </row>
    <row r="214" customFormat="false" ht="18" hidden="false" customHeight="false" outlineLevel="0" collapsed="false">
      <c r="A214" s="859" t="s">
        <v>1737</v>
      </c>
      <c r="B214" s="848" t="s">
        <v>1738</v>
      </c>
      <c r="C214" s="835" t="s">
        <v>1739</v>
      </c>
      <c r="D214" s="845" t="s">
        <v>826</v>
      </c>
      <c r="E214" s="862" t="str">
        <f aca="false">VLOOKUP(Table1432[[#This Row],[NUTS I]],Table1533[],2,FALSE())</f>
        <v>3</v>
      </c>
      <c r="F214" s="851" t="s">
        <v>826</v>
      </c>
      <c r="G214" s="850" t="str">
        <f aca="false">VLOOKUP(Table1432[[#This Row],[NUTS II 2011]],Table1634[],2,FALSE())</f>
        <v>30</v>
      </c>
      <c r="H214" s="849" t="s">
        <v>826</v>
      </c>
      <c r="I214" s="850" t="str">
        <f aca="false">VLOOKUP(Table1432[[#This Row],[NUTS II 2013]],Table162436[],2,FALSE())</f>
        <v>30</v>
      </c>
      <c r="J214" s="851" t="s">
        <v>826</v>
      </c>
      <c r="K214" s="850" t="str">
        <f aca="false">VLOOKUP(Table1432[[#This Row],[NUTS III 2011]],Table1735[],2,FALSE())</f>
        <v>300</v>
      </c>
      <c r="L214" s="851" t="s">
        <v>826</v>
      </c>
      <c r="M214" s="850" t="str">
        <f aca="false">VLOOKUP(Table1432[[#This Row],[NUTS III 2013]],Table172537[],2,FALSE())</f>
        <v>300</v>
      </c>
      <c r="N214" s="852" t="n">
        <f aca="false">IFERROR(VLOOKUP(Table1432[[#This Row],[CodINE Mun2013]],VRefAquis!B:H,2,FALSE()),IFERROR(VLOOKUP(Table1432[[#This Row],[CodINE NUTIII 2013]],VRefAquis!B:H,2,FALSE()),VLOOKUP(Table1432[[#This Row],[CodINE NUTII 2013]],VRefAquis!B:H,2,FALSE())))</f>
        <v>1494</v>
      </c>
      <c r="O214" s="853" t="n">
        <f aca="false">IF(VLOOKUP(Table1432[[#This Row],[CodINE Mun2013]],VRefArren!B:H,2,FALSE())&lt;&gt;"",VLOOKUP(Table1432[[#This Row],[CodINE Mun2013]],VRefArren!B:H,2,FALSE()),IFERROR(VLOOKUP(Table1432[[#This Row],[CodINE NUTIII 2013]],VRefArren!B:H,2,FALSE()),VLOOKUP(Table1432[[#This Row],[CodINE NUTII 2013]],VRefArren!B:H,2,FALSE())))</f>
        <v>5.99</v>
      </c>
      <c r="P214" s="854" t="n">
        <v>0</v>
      </c>
      <c r="Q214" s="860" t="n">
        <v>0</v>
      </c>
      <c r="R214" s="856" t="s">
        <v>1740</v>
      </c>
    </row>
    <row r="215" customFormat="false" ht="18" hidden="false" customHeight="false" outlineLevel="0" collapsed="false">
      <c r="A215" s="859" t="s">
        <v>1741</v>
      </c>
      <c r="B215" s="848" t="s">
        <v>1742</v>
      </c>
      <c r="C215" s="835" t="s">
        <v>1743</v>
      </c>
      <c r="D215" s="849" t="s">
        <v>796</v>
      </c>
      <c r="E215" s="850" t="str">
        <f aca="false">VLOOKUP(Table1432[[#This Row],[NUTS I]],Table1533[],2,FALSE())</f>
        <v>1</v>
      </c>
      <c r="F215" s="851" t="s">
        <v>805</v>
      </c>
      <c r="G215" s="850" t="str">
        <f aca="false">VLOOKUP(Table1432[[#This Row],[NUTS II 2011]],Table1634[],2,FALSE())</f>
        <v>11</v>
      </c>
      <c r="H215" s="845" t="s">
        <v>805</v>
      </c>
      <c r="I215" s="850" t="str">
        <f aca="false">VLOOKUP(Table1432[[#This Row],[NUTS II 2013]],Table162436[],2,FALSE())</f>
        <v>11</v>
      </c>
      <c r="J215" s="851" t="s">
        <v>851</v>
      </c>
      <c r="K215" s="850" t="str">
        <f aca="false">VLOOKUP(Table1432[[#This Row],[NUTS III 2011]],Table1735[],2,FALSE())</f>
        <v>113</v>
      </c>
      <c r="L215" s="849" t="s">
        <v>851</v>
      </c>
      <c r="M215" s="850" t="str">
        <f aca="false">VLOOKUP(Table1432[[#This Row],[NUTS III 2013]],Table172537[],2,FALSE())</f>
        <v>119</v>
      </c>
      <c r="N215" s="852" t="n">
        <f aca="false">IFERROR(VLOOKUP(Table1432[[#This Row],[CodINE Mun2013]],VRefAquis!B:H,2,FALSE()),IFERROR(VLOOKUP(Table1432[[#This Row],[CodINE NUTIII 2013]],VRefAquis!B:H,2,FALSE()),VLOOKUP(Table1432[[#This Row],[CodINE NUTII 2013]],VRefAquis!B:H,2,FALSE())))</f>
        <v>964</v>
      </c>
      <c r="O215" s="853" t="n">
        <f aca="false">IF(VLOOKUP(Table1432[[#This Row],[CodINE Mun2013]],VRefArren!B:H,2,FALSE())&lt;&gt;"",VLOOKUP(Table1432[[#This Row],[CodINE Mun2013]],VRefArren!B:H,2,FALSE()),IFERROR(VLOOKUP(Table1432[[#This Row],[CodINE NUTIII 2013]],VRefArren!B:H,2,FALSE()),VLOOKUP(Table1432[[#This Row],[CodINE NUTII 2013]],VRefArren!B:H,2,FALSE())))</f>
        <v>2.75</v>
      </c>
      <c r="P215" s="854" t="n">
        <v>0</v>
      </c>
      <c r="Q215" s="860" t="n">
        <v>0</v>
      </c>
      <c r="R215" s="856" t="s">
        <v>1744</v>
      </c>
    </row>
    <row r="216" customFormat="false" ht="18" hidden="false" customHeight="false" outlineLevel="0" collapsed="false">
      <c r="A216" s="847" t="s">
        <v>1745</v>
      </c>
      <c r="B216" s="848" t="s">
        <v>1746</v>
      </c>
      <c r="C216" s="835" t="s">
        <v>1747</v>
      </c>
      <c r="D216" s="849" t="s">
        <v>796</v>
      </c>
      <c r="E216" s="850" t="str">
        <f aca="false">VLOOKUP(Table1432[[#This Row],[NUTS I]],Table1533[],2,FALSE())</f>
        <v>1</v>
      </c>
      <c r="F216" s="851" t="s">
        <v>805</v>
      </c>
      <c r="G216" s="850" t="str">
        <f aca="false">VLOOKUP(Table1432[[#This Row],[NUTS II 2011]],Table1634[],2,FALSE())</f>
        <v>11</v>
      </c>
      <c r="H216" s="845" t="s">
        <v>805</v>
      </c>
      <c r="I216" s="850" t="str">
        <f aca="false">VLOOKUP(Table1432[[#This Row],[NUTS II 2013]],Table162436[],2,FALSE())</f>
        <v>11</v>
      </c>
      <c r="J216" s="851" t="s">
        <v>939</v>
      </c>
      <c r="K216" s="850" t="str">
        <f aca="false">VLOOKUP(Table1432[[#This Row],[NUTS III 2011]],Table1735[],2,FALSE())</f>
        <v>114</v>
      </c>
      <c r="L216" s="845" t="s">
        <v>869</v>
      </c>
      <c r="M216" s="850" t="str">
        <f aca="false">VLOOKUP(Table1432[[#This Row],[NUTS III 2013]],Table172537[],2,FALSE())</f>
        <v>11A</v>
      </c>
      <c r="N216" s="852" t="n">
        <f aca="false">IFERROR(VLOOKUP(Table1432[[#This Row],[CodINE Mun2013]],VRefAquis!B:H,2,FALSE()),IFERROR(VLOOKUP(Table1432[[#This Row],[CodINE NUTIII 2013]],VRefAquis!B:H,2,FALSE()),VLOOKUP(Table1432[[#This Row],[CodINE NUTII 2013]],VRefAquis!B:H,2,FALSE())))</f>
        <v>1383</v>
      </c>
      <c r="O216" s="853" t="n">
        <f aca="false">IF(VLOOKUP(Table1432[[#This Row],[CodINE Mun2013]],VRefArren!B:H,2,FALSE())&lt;&gt;"",VLOOKUP(Table1432[[#This Row],[CodINE Mun2013]],VRefArren!B:H,2,FALSE()),IFERROR(VLOOKUP(Table1432[[#This Row],[CodINE NUTIII 2013]],VRefArren!B:H,2,FALSE()),VLOOKUP(Table1432[[#This Row],[CodINE NUTII 2013]],VRefArren!B:H,2,FALSE())))</f>
        <v>5.41</v>
      </c>
      <c r="P216" s="854" t="n">
        <v>3</v>
      </c>
      <c r="Q216" s="855" t="n">
        <v>11</v>
      </c>
      <c r="R216" s="856" t="s">
        <v>1748</v>
      </c>
    </row>
    <row r="217" customFormat="false" ht="18" hidden="false" customHeight="false" outlineLevel="0" collapsed="false">
      <c r="A217" s="859" t="s">
        <v>1749</v>
      </c>
      <c r="B217" s="848" t="s">
        <v>1750</v>
      </c>
      <c r="C217" s="835" t="s">
        <v>1751</v>
      </c>
      <c r="D217" s="845" t="s">
        <v>813</v>
      </c>
      <c r="E217" s="862" t="str">
        <f aca="false">VLOOKUP(Table1432[[#This Row],[NUTS I]],Table1533[],2,FALSE())</f>
        <v>2</v>
      </c>
      <c r="F217" s="851" t="s">
        <v>813</v>
      </c>
      <c r="G217" s="850" t="str">
        <f aca="false">VLOOKUP(Table1432[[#This Row],[NUTS II 2011]],Table1634[],2,FALSE())</f>
        <v>20</v>
      </c>
      <c r="H217" s="849" t="s">
        <v>813</v>
      </c>
      <c r="I217" s="850" t="str">
        <f aca="false">VLOOKUP(Table1432[[#This Row],[NUTS II 2013]],Table162436[],2,FALSE())</f>
        <v>20</v>
      </c>
      <c r="J217" s="851" t="s">
        <v>813</v>
      </c>
      <c r="K217" s="850" t="str">
        <f aca="false">VLOOKUP(Table1432[[#This Row],[NUTS III 2011]],Table1735[],2,FALSE())</f>
        <v>200</v>
      </c>
      <c r="L217" s="851" t="s">
        <v>813</v>
      </c>
      <c r="M217" s="850" t="str">
        <f aca="false">VLOOKUP(Table1432[[#This Row],[NUTS III 2013]],Table172537[],2,FALSE())</f>
        <v>200</v>
      </c>
      <c r="N217" s="852" t="n">
        <f aca="false">IFERROR(VLOOKUP(Table1432[[#This Row],[CodINE Mun2013]],VRefAquis!B:H,2,FALSE()),IFERROR(VLOOKUP(Table1432[[#This Row],[CodINE NUTIII 2013]],VRefAquis!B:H,2,FALSE()),VLOOKUP(Table1432[[#This Row],[CodINE NUTII 2013]],VRefAquis!B:H,2,FALSE())))</f>
        <v>937</v>
      </c>
      <c r="O217" s="853" t="n">
        <f aca="false">IF(VLOOKUP(Table1432[[#This Row],[CodINE Mun2013]],VRefArren!B:H,2,FALSE())&lt;&gt;"",VLOOKUP(Table1432[[#This Row],[CodINE Mun2013]],VRefArren!B:H,2,FALSE()),IFERROR(VLOOKUP(Table1432[[#This Row],[CodINE NUTIII 2013]],VRefArren!B:H,2,FALSE()),VLOOKUP(Table1432[[#This Row],[CodINE NUTII 2013]],VRefArren!B:H,2,FALSE())))</f>
        <v>4.01</v>
      </c>
      <c r="P217" s="854" t="n">
        <v>0</v>
      </c>
      <c r="Q217" s="860" t="n">
        <v>0</v>
      </c>
      <c r="R217" s="856" t="s">
        <v>1752</v>
      </c>
    </row>
    <row r="218" customFormat="false" ht="18" hidden="false" customHeight="false" outlineLevel="0" collapsed="false">
      <c r="A218" s="859" t="s">
        <v>1753</v>
      </c>
      <c r="B218" s="848" t="s">
        <v>1754</v>
      </c>
      <c r="C218" s="835" t="s">
        <v>1755</v>
      </c>
      <c r="D218" s="849" t="s">
        <v>796</v>
      </c>
      <c r="E218" s="850" t="str">
        <f aca="false">VLOOKUP(Table1432[[#This Row],[NUTS I]],Table1533[],2,FALSE())</f>
        <v>1</v>
      </c>
      <c r="F218" s="851" t="s">
        <v>797</v>
      </c>
      <c r="G218" s="850" t="str">
        <f aca="false">VLOOKUP(Table1432[[#This Row],[NUTS II 2011]],Table1634[],2,FALSE())</f>
        <v>16</v>
      </c>
      <c r="H218" s="849" t="s">
        <v>797</v>
      </c>
      <c r="I218" s="850" t="str">
        <f aca="false">VLOOKUP(Table1432[[#This Row],[NUTS II 2013]],Table162436[],2,FALSE())</f>
        <v>16</v>
      </c>
      <c r="J218" s="851" t="s">
        <v>984</v>
      </c>
      <c r="K218" s="850" t="str">
        <f aca="false">VLOOKUP(Table1432[[#This Row],[NUTS III 2011]],Table1735[],2,FALSE())</f>
        <v>166</v>
      </c>
      <c r="L218" s="849" t="s">
        <v>890</v>
      </c>
      <c r="M218" s="850" t="str">
        <f aca="false">VLOOKUP(Table1432[[#This Row],[NUTS III 2013]],Table172537[],2,FALSE())</f>
        <v>16H</v>
      </c>
      <c r="N218" s="852" t="n">
        <f aca="false">IFERROR(VLOOKUP(Table1432[[#This Row],[CodINE Mun2013]],VRefAquis!B:H,2,FALSE()),IFERROR(VLOOKUP(Table1432[[#This Row],[CodINE NUTIII 2013]],VRefAquis!B:H,2,FALSE()),VLOOKUP(Table1432[[#This Row],[CodINE NUTII 2013]],VRefAquis!B:H,2,FALSE())))</f>
        <v>750</v>
      </c>
      <c r="O218" s="853" t="n">
        <f aca="false">IF(VLOOKUP(Table1432[[#This Row],[CodINE Mun2013]],VRefArren!B:H,2,FALSE())&lt;&gt;"",VLOOKUP(Table1432[[#This Row],[CodINE Mun2013]],VRefArren!B:H,2,FALSE()),IFERROR(VLOOKUP(Table1432[[#This Row],[CodINE NUTIII 2013]],VRefArren!B:H,2,FALSE()),VLOOKUP(Table1432[[#This Row],[CodINE NUTII 2013]],VRefArren!B:H,2,FALSE())))</f>
        <v>3.09</v>
      </c>
      <c r="P218" s="854" t="n">
        <v>0</v>
      </c>
      <c r="Q218" s="860" t="n">
        <v>0</v>
      </c>
      <c r="R218" s="856" t="s">
        <v>1756</v>
      </c>
    </row>
    <row r="219" customFormat="false" ht="18" hidden="false" customHeight="false" outlineLevel="0" collapsed="false">
      <c r="A219" s="847" t="s">
        <v>1757</v>
      </c>
      <c r="B219" s="848" t="s">
        <v>1758</v>
      </c>
      <c r="C219" s="835" t="s">
        <v>1759</v>
      </c>
      <c r="D219" s="849" t="s">
        <v>796</v>
      </c>
      <c r="E219" s="850" t="str">
        <f aca="false">VLOOKUP(Table1432[[#This Row],[NUTS I]],Table1533[],2,FALSE())</f>
        <v>1</v>
      </c>
      <c r="F219" s="851" t="s">
        <v>801</v>
      </c>
      <c r="G219" s="850" t="str">
        <f aca="false">VLOOKUP(Table1432[[#This Row],[NUTS II 2011]],Table1634[],2,FALSE())</f>
        <v>18</v>
      </c>
      <c r="H219" s="845" t="s">
        <v>801</v>
      </c>
      <c r="I219" s="850" t="str">
        <f aca="false">VLOOKUP(Table1432[[#This Row],[NUTS II 2013]],Table162436[],2,FALSE())</f>
        <v>18</v>
      </c>
      <c r="J219" s="851" t="s">
        <v>803</v>
      </c>
      <c r="K219" s="850" t="str">
        <f aca="false">VLOOKUP(Table1432[[#This Row],[NUTS III 2011]],Table1735[],2,FALSE())</f>
        <v>183</v>
      </c>
      <c r="L219" s="849" t="s">
        <v>803</v>
      </c>
      <c r="M219" s="850" t="str">
        <f aca="false">VLOOKUP(Table1432[[#This Row],[NUTS III 2013]],Table172537[],2,FALSE())</f>
        <v>187</v>
      </c>
      <c r="N219" s="852" t="n">
        <f aca="false">IFERROR(VLOOKUP(Table1432[[#This Row],[CodINE Mun2013]],VRefAquis!B:H,2,FALSE()),IFERROR(VLOOKUP(Table1432[[#This Row],[CodINE NUTIII 2013]],VRefAquis!B:H,2,FALSE()),VLOOKUP(Table1432[[#This Row],[CodINE NUTII 2013]],VRefAquis!B:H,2,FALSE())))</f>
        <v>835</v>
      </c>
      <c r="O219" s="853" t="n">
        <f aca="false">IF(VLOOKUP(Table1432[[#This Row],[CodINE Mun2013]],VRefArren!B:H,2,FALSE())&lt;&gt;"",VLOOKUP(Table1432[[#This Row],[CodINE Mun2013]],VRefArren!B:H,2,FALSE()),IFERROR(VLOOKUP(Table1432[[#This Row],[CodINE NUTIII 2013]],VRefArren!B:H,2,FALSE()),VLOOKUP(Table1432[[#This Row],[CodINE NUTII 2013]],VRefArren!B:H,2,FALSE())))</f>
        <v>3.79</v>
      </c>
      <c r="P219" s="854" t="n">
        <v>2</v>
      </c>
      <c r="Q219" s="855" t="n">
        <v>14</v>
      </c>
      <c r="R219" s="856" t="s">
        <v>1760</v>
      </c>
    </row>
    <row r="220" customFormat="false" ht="30.75" hidden="false" customHeight="false" outlineLevel="0" collapsed="false">
      <c r="A220" s="859" t="s">
        <v>1761</v>
      </c>
      <c r="B220" s="848" t="s">
        <v>1762</v>
      </c>
      <c r="C220" s="835" t="s">
        <v>1763</v>
      </c>
      <c r="D220" s="849" t="s">
        <v>796</v>
      </c>
      <c r="E220" s="850" t="str">
        <f aca="false">VLOOKUP(Table1432[[#This Row],[NUTS I]],Table1533[],2,FALSE())</f>
        <v>1</v>
      </c>
      <c r="F220" s="851" t="s">
        <v>801</v>
      </c>
      <c r="G220" s="850" t="str">
        <f aca="false">VLOOKUP(Table1432[[#This Row],[NUTS II 2011]],Table1634[],2,FALSE())</f>
        <v>18</v>
      </c>
      <c r="H220" s="845" t="s">
        <v>801</v>
      </c>
      <c r="I220" s="850" t="str">
        <f aca="false">VLOOKUP(Table1432[[#This Row],[NUTS II 2013]],Table162436[],2,FALSE())</f>
        <v>18</v>
      </c>
      <c r="J220" s="851" t="s">
        <v>803</v>
      </c>
      <c r="K220" s="850" t="str">
        <f aca="false">VLOOKUP(Table1432[[#This Row],[NUTS III 2011]],Table1735[],2,FALSE())</f>
        <v>183</v>
      </c>
      <c r="L220" s="849" t="s">
        <v>803</v>
      </c>
      <c r="M220" s="850" t="str">
        <f aca="false">VLOOKUP(Table1432[[#This Row],[NUTS III 2013]],Table172537[],2,FALSE())</f>
        <v>187</v>
      </c>
      <c r="N220" s="852" t="n">
        <f aca="false">IFERROR(VLOOKUP(Table1432[[#This Row],[CodINE Mun2013]],VRefAquis!B:H,2,FALSE()),IFERROR(VLOOKUP(Table1432[[#This Row],[CodINE NUTIII 2013]],VRefAquis!B:H,2,FALSE()),VLOOKUP(Table1432[[#This Row],[CodINE NUTII 2013]],VRefAquis!B:H,2,FALSE())))</f>
        <v>835</v>
      </c>
      <c r="O220" s="853" t="n">
        <f aca="false">IF(VLOOKUP(Table1432[[#This Row],[CodINE Mun2013]],VRefArren!B:H,2,FALSE())&lt;&gt;"",VLOOKUP(Table1432[[#This Row],[CodINE Mun2013]],VRefArren!B:H,2,FALSE()),IFERROR(VLOOKUP(Table1432[[#This Row],[CodINE NUTIII 2013]],VRefArren!B:H,2,FALSE()),VLOOKUP(Table1432[[#This Row],[CodINE NUTII 2013]],VRefArren!B:H,2,FALSE())))</f>
        <v>3.75</v>
      </c>
      <c r="P220" s="854" t="n">
        <v>5</v>
      </c>
      <c r="Q220" s="860" t="n">
        <v>40</v>
      </c>
      <c r="R220" s="856" t="s">
        <v>1764</v>
      </c>
    </row>
    <row r="221" customFormat="false" ht="18" hidden="false" customHeight="false" outlineLevel="0" collapsed="false">
      <c r="A221" s="859" t="s">
        <v>1765</v>
      </c>
      <c r="B221" s="848" t="s">
        <v>1766</v>
      </c>
      <c r="C221" s="835" t="s">
        <v>1767</v>
      </c>
      <c r="D221" s="849" t="s">
        <v>796</v>
      </c>
      <c r="E221" s="850" t="str">
        <f aca="false">VLOOKUP(Table1432[[#This Row],[NUTS I]],Table1533[],2,FALSE())</f>
        <v>1</v>
      </c>
      <c r="F221" s="851" t="s">
        <v>805</v>
      </c>
      <c r="G221" s="850" t="str">
        <f aca="false">VLOOKUP(Table1432[[#This Row],[NUTS II 2011]],Table1634[],2,FALSE())</f>
        <v>11</v>
      </c>
      <c r="H221" s="845" t="s">
        <v>805</v>
      </c>
      <c r="I221" s="850" t="str">
        <f aca="false">VLOOKUP(Table1432[[#This Row],[NUTS II 2013]],Table162436[],2,FALSE())</f>
        <v>11</v>
      </c>
      <c r="J221" s="851" t="s">
        <v>990</v>
      </c>
      <c r="K221" s="850" t="str">
        <f aca="false">VLOOKUP(Table1432[[#This Row],[NUTS III 2011]],Table1735[],2,FALSE())</f>
        <v>115</v>
      </c>
      <c r="L221" s="849" t="s">
        <v>972</v>
      </c>
      <c r="M221" s="850" t="str">
        <f aca="false">VLOOKUP(Table1432[[#This Row],[NUTS III 2013]],Table172537[],2,FALSE())</f>
        <v>11C</v>
      </c>
      <c r="N221" s="852" t="n">
        <f aca="false">IFERROR(VLOOKUP(Table1432[[#This Row],[CodINE Mun2013]],VRefAquis!B:H,2,FALSE()),IFERROR(VLOOKUP(Table1432[[#This Row],[CodINE NUTIII 2013]],VRefAquis!B:H,2,FALSE()),VLOOKUP(Table1432[[#This Row],[CodINE NUTII 2013]],VRefAquis!B:H,2,FALSE())))</f>
        <v>848</v>
      </c>
      <c r="O221" s="853" t="n">
        <f aca="false">IF(VLOOKUP(Table1432[[#This Row],[CodINE Mun2013]],VRefArren!B:H,2,FALSE())&lt;&gt;"",VLOOKUP(Table1432[[#This Row],[CodINE Mun2013]],VRefArren!B:H,2,FALSE()),IFERROR(VLOOKUP(Table1432[[#This Row],[CodINE NUTIII 2013]],VRefArren!B:H,2,FALSE()),VLOOKUP(Table1432[[#This Row],[CodINE NUTII 2013]],VRefArren!B:H,2,FALSE())))</f>
        <v>2.86</v>
      </c>
      <c r="P221" s="854" t="n">
        <v>2</v>
      </c>
      <c r="Q221" s="855" t="n">
        <v>2</v>
      </c>
      <c r="R221" s="856" t="s">
        <v>1768</v>
      </c>
    </row>
    <row r="222" customFormat="false" ht="18" hidden="false" customHeight="false" outlineLevel="0" collapsed="false">
      <c r="A222" s="847" t="s">
        <v>1769</v>
      </c>
      <c r="B222" s="848" t="s">
        <v>1770</v>
      </c>
      <c r="C222" s="835" t="s">
        <v>1771</v>
      </c>
      <c r="D222" s="845" t="s">
        <v>826</v>
      </c>
      <c r="E222" s="862" t="str">
        <f aca="false">VLOOKUP(Table1432[[#This Row],[NUTS I]],Table1533[],2,FALSE())</f>
        <v>3</v>
      </c>
      <c r="F222" s="851" t="s">
        <v>826</v>
      </c>
      <c r="G222" s="850" t="str">
        <f aca="false">VLOOKUP(Table1432[[#This Row],[NUTS II 2011]],Table1634[],2,FALSE())</f>
        <v>30</v>
      </c>
      <c r="H222" s="849" t="s">
        <v>826</v>
      </c>
      <c r="I222" s="850" t="str">
        <f aca="false">VLOOKUP(Table1432[[#This Row],[NUTS II 2013]],Table162436[],2,FALSE())</f>
        <v>30</v>
      </c>
      <c r="J222" s="851" t="s">
        <v>826</v>
      </c>
      <c r="K222" s="850" t="str">
        <f aca="false">VLOOKUP(Table1432[[#This Row],[NUTS III 2011]],Table1735[],2,FALSE())</f>
        <v>300</v>
      </c>
      <c r="L222" s="851" t="s">
        <v>826</v>
      </c>
      <c r="M222" s="850" t="str">
        <f aca="false">VLOOKUP(Table1432[[#This Row],[NUTS III 2013]],Table172537[],2,FALSE())</f>
        <v>300</v>
      </c>
      <c r="N222" s="852" t="n">
        <f aca="false">IFERROR(VLOOKUP(Table1432[[#This Row],[CodINE Mun2013]],VRefAquis!B:H,2,FALSE()),IFERROR(VLOOKUP(Table1432[[#This Row],[CodINE NUTIII 2013]],VRefAquis!B:H,2,FALSE()),VLOOKUP(Table1432[[#This Row],[CodINE NUTII 2013]],VRefAquis!B:H,2,FALSE())))</f>
        <v>1494</v>
      </c>
      <c r="O222" s="853" t="n">
        <f aca="false">IF(VLOOKUP(Table1432[[#This Row],[CodINE Mun2013]],VRefArren!B:H,2,FALSE())&lt;&gt;"",VLOOKUP(Table1432[[#This Row],[CodINE Mun2013]],VRefArren!B:H,2,FALSE()),IFERROR(VLOOKUP(Table1432[[#This Row],[CodINE NUTIII 2013]],VRefArren!B:H,2,FALSE()),VLOOKUP(Table1432[[#This Row],[CodINE NUTII 2013]],VRefArren!B:H,2,FALSE())))</f>
        <v>4.28</v>
      </c>
      <c r="P222" s="854" t="n">
        <v>0</v>
      </c>
      <c r="Q222" s="855" t="n">
        <v>0</v>
      </c>
      <c r="R222" s="856" t="s">
        <v>1772</v>
      </c>
    </row>
    <row r="223" customFormat="false" ht="18" hidden="false" customHeight="false" outlineLevel="0" collapsed="false">
      <c r="A223" s="859" t="s">
        <v>1773</v>
      </c>
      <c r="B223" s="848" t="s">
        <v>1774</v>
      </c>
      <c r="C223" s="835" t="s">
        <v>1775</v>
      </c>
      <c r="D223" s="849" t="s">
        <v>796</v>
      </c>
      <c r="E223" s="850" t="str">
        <f aca="false">VLOOKUP(Table1432[[#This Row],[NUTS I]],Table1533[],2,FALSE())</f>
        <v>1</v>
      </c>
      <c r="F223" s="851" t="s">
        <v>805</v>
      </c>
      <c r="G223" s="850" t="str">
        <f aca="false">VLOOKUP(Table1432[[#This Row],[NUTS II 2011]],Table1634[],2,FALSE())</f>
        <v>11</v>
      </c>
      <c r="H223" s="845" t="s">
        <v>805</v>
      </c>
      <c r="I223" s="850" t="str">
        <f aca="false">VLOOKUP(Table1432[[#This Row],[NUTS II 2013]],Table162436[],2,FALSE())</f>
        <v>11</v>
      </c>
      <c r="J223" s="851" t="s">
        <v>990</v>
      </c>
      <c r="K223" s="850" t="str">
        <f aca="false">VLOOKUP(Table1432[[#This Row],[NUTS III 2011]],Table1735[],2,FALSE())</f>
        <v>115</v>
      </c>
      <c r="L223" s="845" t="s">
        <v>854</v>
      </c>
      <c r="M223" s="850" t="str">
        <f aca="false">VLOOKUP(Table1432[[#This Row],[NUTS III 2013]],Table172537[],2,FALSE())</f>
        <v>11B</v>
      </c>
      <c r="N223" s="852" t="n">
        <f aca="false">IFERROR(VLOOKUP(Table1432[[#This Row],[CodINE Mun2013]],VRefAquis!B:H,2,FALSE()),IFERROR(VLOOKUP(Table1432[[#This Row],[CodINE NUTIII 2013]],VRefAquis!B:H,2,FALSE()),VLOOKUP(Table1432[[#This Row],[CodINE NUTII 2013]],VRefAquis!B:H,2,FALSE())))</f>
        <v>800</v>
      </c>
      <c r="O223" s="853" t="n">
        <f aca="false">IF(VLOOKUP(Table1432[[#This Row],[CodINE Mun2013]],VRefArren!B:H,2,FALSE())&lt;&gt;"",VLOOKUP(Table1432[[#This Row],[CodINE Mun2013]],VRefArren!B:H,2,FALSE()),IFERROR(VLOOKUP(Table1432[[#This Row],[CodINE NUTIII 2013]],VRefArren!B:H,2,FALSE()),VLOOKUP(Table1432[[#This Row],[CodINE NUTII 2013]],VRefArren!B:H,2,FALSE())))</f>
        <v>3.54</v>
      </c>
      <c r="P223" s="854" t="n">
        <v>6</v>
      </c>
      <c r="Q223" s="860" t="n">
        <v>6</v>
      </c>
      <c r="R223" s="856" t="s">
        <v>1776</v>
      </c>
    </row>
    <row r="224" customFormat="false" ht="18" hidden="false" customHeight="false" outlineLevel="0" collapsed="false">
      <c r="A224" s="847" t="s">
        <v>1777</v>
      </c>
      <c r="B224" s="848" t="s">
        <v>1778</v>
      </c>
      <c r="C224" s="835" t="s">
        <v>1779</v>
      </c>
      <c r="D224" s="845" t="s">
        <v>813</v>
      </c>
      <c r="E224" s="862" t="str">
        <f aca="false">VLOOKUP(Table1432[[#This Row],[NUTS I]],Table1533[],2,FALSE())</f>
        <v>2</v>
      </c>
      <c r="F224" s="851" t="s">
        <v>813</v>
      </c>
      <c r="G224" s="850" t="str">
        <f aca="false">VLOOKUP(Table1432[[#This Row],[NUTS II 2011]],Table1634[],2,FALSE())</f>
        <v>20</v>
      </c>
      <c r="H224" s="849" t="s">
        <v>813</v>
      </c>
      <c r="I224" s="850" t="str">
        <f aca="false">VLOOKUP(Table1432[[#This Row],[NUTS II 2013]],Table162436[],2,FALSE())</f>
        <v>20</v>
      </c>
      <c r="J224" s="851" t="s">
        <v>813</v>
      </c>
      <c r="K224" s="850" t="str">
        <f aca="false">VLOOKUP(Table1432[[#This Row],[NUTS III 2011]],Table1735[],2,FALSE())</f>
        <v>200</v>
      </c>
      <c r="L224" s="851" t="s">
        <v>813</v>
      </c>
      <c r="M224" s="850" t="str">
        <f aca="false">VLOOKUP(Table1432[[#This Row],[NUTS III 2013]],Table172537[],2,FALSE())</f>
        <v>200</v>
      </c>
      <c r="N224" s="852" t="n">
        <f aca="false">IFERROR(VLOOKUP(Table1432[[#This Row],[CodINE Mun2013]],VRefAquis!B:H,2,FALSE()),IFERROR(VLOOKUP(Table1432[[#This Row],[CodINE NUTIII 2013]],VRefAquis!B:H,2,FALSE()),VLOOKUP(Table1432[[#This Row],[CodINE NUTII 2013]],VRefAquis!B:H,2,FALSE())))</f>
        <v>937</v>
      </c>
      <c r="O224" s="853" t="n">
        <f aca="false">IF(VLOOKUP(Table1432[[#This Row],[CodINE Mun2013]],VRefArren!B:H,2,FALSE())&lt;&gt;"",VLOOKUP(Table1432[[#This Row],[CodINE Mun2013]],VRefArren!B:H,2,FALSE()),IFERROR(VLOOKUP(Table1432[[#This Row],[CodINE NUTIII 2013]],VRefArren!B:H,2,FALSE()),VLOOKUP(Table1432[[#This Row],[CodINE NUTII 2013]],VRefArren!B:H,2,FALSE())))</f>
        <v>3.13</v>
      </c>
      <c r="P224" s="854" t="n">
        <v>6</v>
      </c>
      <c r="Q224" s="855" t="n">
        <v>7</v>
      </c>
      <c r="R224" s="856" t="s">
        <v>1780</v>
      </c>
    </row>
    <row r="225" customFormat="false" ht="18" hidden="false" customHeight="false" outlineLevel="0" collapsed="false">
      <c r="A225" s="859" t="s">
        <v>1781</v>
      </c>
      <c r="B225" s="848" t="s">
        <v>1782</v>
      </c>
      <c r="C225" s="835" t="s">
        <v>1783</v>
      </c>
      <c r="D225" s="849" t="s">
        <v>796</v>
      </c>
      <c r="E225" s="850" t="str">
        <f aca="false">VLOOKUP(Table1432[[#This Row],[NUTS I]],Table1533[],2,FALSE())</f>
        <v>1</v>
      </c>
      <c r="F225" s="851" t="s">
        <v>801</v>
      </c>
      <c r="G225" s="850" t="str">
        <f aca="false">VLOOKUP(Table1432[[#This Row],[NUTS II 2011]],Table1634[],2,FALSE())</f>
        <v>18</v>
      </c>
      <c r="H225" s="845" t="s">
        <v>801</v>
      </c>
      <c r="I225" s="850" t="str">
        <f aca="false">VLOOKUP(Table1432[[#This Row],[NUTS II 2013]],Table162436[],2,FALSE())</f>
        <v>18</v>
      </c>
      <c r="J225" s="851" t="s">
        <v>919</v>
      </c>
      <c r="K225" s="850" t="str">
        <f aca="false">VLOOKUP(Table1432[[#This Row],[NUTS III 2011]],Table1735[],2,FALSE())</f>
        <v>185</v>
      </c>
      <c r="L225" s="849" t="s">
        <v>919</v>
      </c>
      <c r="M225" s="850" t="str">
        <f aca="false">VLOOKUP(Table1432[[#This Row],[NUTS III 2013]],Table172537[],2,FALSE())</f>
        <v>185</v>
      </c>
      <c r="N225" s="852" t="n">
        <f aca="false">IFERROR(VLOOKUP(Table1432[[#This Row],[CodINE Mun2013]],VRefAquis!B:H,2,FALSE()),IFERROR(VLOOKUP(Table1432[[#This Row],[CodINE NUTIII 2013]],VRefAquis!B:H,2,FALSE()),VLOOKUP(Table1432[[#This Row],[CodINE NUTII 2013]],VRefAquis!B:H,2,FALSE())))</f>
        <v>852</v>
      </c>
      <c r="O225" s="853" t="n">
        <f aca="false">IF(VLOOKUP(Table1432[[#This Row],[CodINE Mun2013]],VRefArren!B:H,2,FALSE())&lt;&gt;"",VLOOKUP(Table1432[[#This Row],[CodINE Mun2013]],VRefArren!B:H,2,FALSE()),IFERROR(VLOOKUP(Table1432[[#This Row],[CodINE NUTIII 2013]],VRefArren!B:H,2,FALSE()),VLOOKUP(Table1432[[#This Row],[CodINE NUTII 2013]],VRefArren!B:H,2,FALSE())))</f>
        <v>3.11</v>
      </c>
      <c r="P225" s="854" t="n">
        <v>15</v>
      </c>
      <c r="Q225" s="860" t="n">
        <v>17</v>
      </c>
      <c r="R225" s="856" t="s">
        <v>1784</v>
      </c>
    </row>
    <row r="226" customFormat="false" ht="18" hidden="false" customHeight="false" outlineLevel="0" collapsed="false">
      <c r="A226" s="859" t="s">
        <v>1785</v>
      </c>
      <c r="B226" s="848" t="s">
        <v>1786</v>
      </c>
      <c r="C226" s="835" t="s">
        <v>1787</v>
      </c>
      <c r="D226" s="849" t="s">
        <v>796</v>
      </c>
      <c r="E226" s="850" t="str">
        <f aca="false">VLOOKUP(Table1432[[#This Row],[NUTS I]],Table1533[],2,FALSE())</f>
        <v>1</v>
      </c>
      <c r="F226" s="851" t="s">
        <v>805</v>
      </c>
      <c r="G226" s="850" t="str">
        <f aca="false">VLOOKUP(Table1432[[#This Row],[NUTS II 2011]],Table1634[],2,FALSE())</f>
        <v>11</v>
      </c>
      <c r="H226" s="845" t="s">
        <v>805</v>
      </c>
      <c r="I226" s="850" t="str">
        <f aca="false">VLOOKUP(Table1432[[#This Row],[NUTS II 2013]],Table162436[],2,FALSE())</f>
        <v>11</v>
      </c>
      <c r="J226" s="851" t="s">
        <v>910</v>
      </c>
      <c r="K226" s="850" t="str">
        <f aca="false">VLOOKUP(Table1432[[#This Row],[NUTS III 2011]],Table1735[],2,FALSE())</f>
        <v>117</v>
      </c>
      <c r="L226" s="849" t="s">
        <v>910</v>
      </c>
      <c r="M226" s="850" t="str">
        <f aca="false">VLOOKUP(Table1432[[#This Row],[NUTS III 2013]],Table172537[],2,FALSE())</f>
        <v>11D</v>
      </c>
      <c r="N226" s="852" t="n">
        <f aca="false">IFERROR(VLOOKUP(Table1432[[#This Row],[CodINE Mun2013]],VRefAquis!B:H,2,FALSE()),IFERROR(VLOOKUP(Table1432[[#This Row],[CodINE NUTIII 2013]],VRefAquis!B:H,2,FALSE()),VLOOKUP(Table1432[[#This Row],[CodINE NUTII 2013]],VRefAquis!B:H,2,FALSE())))</f>
        <v>768</v>
      </c>
      <c r="O226" s="853" t="n">
        <f aca="false">IF(VLOOKUP(Table1432[[#This Row],[CodINE Mun2013]],VRefArren!B:H,2,FALSE())&lt;&gt;"",VLOOKUP(Table1432[[#This Row],[CodINE Mun2013]],VRefArren!B:H,2,FALSE()),IFERROR(VLOOKUP(Table1432[[#This Row],[CodINE NUTIII 2013]],VRefArren!B:H,2,FALSE()),VLOOKUP(Table1432[[#This Row],[CodINE NUTII 2013]],VRefArren!B:H,2,FALSE())))</f>
        <v>3.22</v>
      </c>
      <c r="P226" s="854" t="n">
        <v>1</v>
      </c>
      <c r="Q226" s="860" t="n">
        <v>2</v>
      </c>
      <c r="R226" s="856" t="s">
        <v>1788</v>
      </c>
    </row>
    <row r="227" customFormat="false" ht="18" hidden="false" customHeight="false" outlineLevel="0" collapsed="false">
      <c r="A227" s="847" t="s">
        <v>1789</v>
      </c>
      <c r="B227" s="848" t="s">
        <v>1790</v>
      </c>
      <c r="C227" s="835" t="s">
        <v>1791</v>
      </c>
      <c r="D227" s="849" t="s">
        <v>796</v>
      </c>
      <c r="E227" s="850" t="str">
        <f aca="false">VLOOKUP(Table1432[[#This Row],[NUTS I]],Table1533[],2,FALSE())</f>
        <v>1</v>
      </c>
      <c r="F227" s="851" t="s">
        <v>797</v>
      </c>
      <c r="G227" s="850" t="str">
        <f aca="false">VLOOKUP(Table1432[[#This Row],[NUTS II 2011]],Table1634[],2,FALSE())</f>
        <v>16</v>
      </c>
      <c r="H227" s="849" t="s">
        <v>797</v>
      </c>
      <c r="I227" s="850" t="str">
        <f aca="false">VLOOKUP(Table1432[[#This Row],[NUTS II 2013]],Table162436[],2,FALSE())</f>
        <v>16</v>
      </c>
      <c r="J227" s="851" t="s">
        <v>883</v>
      </c>
      <c r="K227" s="850" t="str">
        <f aca="false">VLOOKUP(Table1432[[#This Row],[NUTS III 2011]],Table1735[],2,FALSE())</f>
        <v>168</v>
      </c>
      <c r="L227" s="845" t="s">
        <v>898</v>
      </c>
      <c r="M227" s="850" t="str">
        <f aca="false">VLOOKUP(Table1432[[#This Row],[NUTS III 2013]],Table172537[],2,FALSE())</f>
        <v>16J</v>
      </c>
      <c r="N227" s="852" t="n">
        <f aca="false">IFERROR(VLOOKUP(Table1432[[#This Row],[CodINE Mun2013]],VRefAquis!B:H,2,FALSE()),IFERROR(VLOOKUP(Table1432[[#This Row],[CodINE NUTIII 2013]],VRefAquis!B:H,2,FALSE()),VLOOKUP(Table1432[[#This Row],[CodINE NUTII 2013]],VRefAquis!B:H,2,FALSE())))</f>
        <v>745</v>
      </c>
      <c r="O227" s="853" t="n">
        <f aca="false">IF(VLOOKUP(Table1432[[#This Row],[CodINE Mun2013]],VRefArren!B:H,2,FALSE())&lt;&gt;"",VLOOKUP(Table1432[[#This Row],[CodINE Mun2013]],VRefArren!B:H,2,FALSE()),IFERROR(VLOOKUP(Table1432[[#This Row],[CodINE NUTIII 2013]],VRefArren!B:H,2,FALSE()),VLOOKUP(Table1432[[#This Row],[CodINE NUTII 2013]],VRefArren!B:H,2,FALSE())))</f>
        <v>2.97</v>
      </c>
      <c r="P227" s="854" t="n">
        <v>3</v>
      </c>
      <c r="Q227" s="855" t="n">
        <v>99</v>
      </c>
      <c r="R227" s="856" t="s">
        <v>1792</v>
      </c>
    </row>
    <row r="228" customFormat="false" ht="18" hidden="false" customHeight="false" outlineLevel="0" collapsed="false">
      <c r="A228" s="847" t="s">
        <v>1793</v>
      </c>
      <c r="B228" s="848" t="s">
        <v>1794</v>
      </c>
      <c r="C228" s="835" t="s">
        <v>1795</v>
      </c>
      <c r="D228" s="849" t="s">
        <v>796</v>
      </c>
      <c r="E228" s="850" t="str">
        <f aca="false">VLOOKUP(Table1432[[#This Row],[NUTS I]],Table1533[],2,FALSE())</f>
        <v>1</v>
      </c>
      <c r="F228" s="851" t="s">
        <v>801</v>
      </c>
      <c r="G228" s="850" t="str">
        <f aca="false">VLOOKUP(Table1432[[#This Row],[NUTS II 2011]],Table1634[],2,FALSE())</f>
        <v>18</v>
      </c>
      <c r="H228" s="845" t="s">
        <v>801</v>
      </c>
      <c r="I228" s="850" t="str">
        <f aca="false">VLOOKUP(Table1432[[#This Row],[NUTS II 2013]],Table162436[],2,FALSE())</f>
        <v>18</v>
      </c>
      <c r="J228" s="851" t="s">
        <v>919</v>
      </c>
      <c r="K228" s="850" t="str">
        <f aca="false">VLOOKUP(Table1432[[#This Row],[NUTS III 2011]],Table1735[],2,FALSE())</f>
        <v>185</v>
      </c>
      <c r="L228" s="849" t="s">
        <v>919</v>
      </c>
      <c r="M228" s="850" t="str">
        <f aca="false">VLOOKUP(Table1432[[#This Row],[NUTS III 2013]],Table172537[],2,FALSE())</f>
        <v>185</v>
      </c>
      <c r="N228" s="852" t="n">
        <f aca="false">IFERROR(VLOOKUP(Table1432[[#This Row],[CodINE Mun2013]],VRefAquis!B:H,2,FALSE()),IFERROR(VLOOKUP(Table1432[[#This Row],[CodINE NUTIII 2013]],VRefAquis!B:H,2,FALSE()),VLOOKUP(Table1432[[#This Row],[CodINE NUTII 2013]],VRefAquis!B:H,2,FALSE())))</f>
        <v>852</v>
      </c>
      <c r="O228" s="853" t="n">
        <f aca="false">IF(VLOOKUP(Table1432[[#This Row],[CodINE Mun2013]],VRefArren!B:H,2,FALSE())&lt;&gt;"",VLOOKUP(Table1432[[#This Row],[CodINE Mun2013]],VRefArren!B:H,2,FALSE()),IFERROR(VLOOKUP(Table1432[[#This Row],[CodINE NUTIII 2013]],VRefArren!B:H,2,FALSE()),VLOOKUP(Table1432[[#This Row],[CodINE NUTII 2013]],VRefArren!B:H,2,FALSE())))</f>
        <v>3.91</v>
      </c>
      <c r="P228" s="854" t="n">
        <v>6</v>
      </c>
      <c r="Q228" s="855" t="n">
        <v>22</v>
      </c>
      <c r="R228" s="856" t="s">
        <v>1796</v>
      </c>
    </row>
    <row r="229" customFormat="false" ht="18" hidden="false" customHeight="false" outlineLevel="0" collapsed="false">
      <c r="A229" s="859" t="s">
        <v>1797</v>
      </c>
      <c r="B229" s="848" t="s">
        <v>1798</v>
      </c>
      <c r="C229" s="835" t="s">
        <v>1799</v>
      </c>
      <c r="D229" s="849" t="s">
        <v>796</v>
      </c>
      <c r="E229" s="850" t="str">
        <f aca="false">VLOOKUP(Table1432[[#This Row],[NUTS I]],Table1533[],2,FALSE())</f>
        <v>1</v>
      </c>
      <c r="F229" s="851" t="s">
        <v>797</v>
      </c>
      <c r="G229" s="850" t="str">
        <f aca="false">VLOOKUP(Table1432[[#This Row],[NUTS II 2011]],Table1634[],2,FALSE())</f>
        <v>16</v>
      </c>
      <c r="H229" s="849" t="s">
        <v>797</v>
      </c>
      <c r="I229" s="850" t="str">
        <f aca="false">VLOOKUP(Table1432[[#This Row],[NUTS II 2013]],Table162436[],2,FALSE())</f>
        <v>16</v>
      </c>
      <c r="J229" s="851" t="s">
        <v>823</v>
      </c>
      <c r="K229" s="850" t="str">
        <f aca="false">VLOOKUP(Table1432[[#This Row],[NUTS III 2011]],Table1735[],2,FALSE())</f>
        <v>165</v>
      </c>
      <c r="L229" s="845" t="s">
        <v>824</v>
      </c>
      <c r="M229" s="850" t="str">
        <f aca="false">VLOOKUP(Table1432[[#This Row],[NUTS III 2013]],Table172537[],2,FALSE())</f>
        <v>16G</v>
      </c>
      <c r="N229" s="852" t="n">
        <f aca="false">IFERROR(VLOOKUP(Table1432[[#This Row],[CodINE Mun2013]],VRefAquis!B:H,2,FALSE()),IFERROR(VLOOKUP(Table1432[[#This Row],[CodINE NUTIII 2013]],VRefAquis!B:H,2,FALSE()),VLOOKUP(Table1432[[#This Row],[CodINE NUTII 2013]],VRefAquis!B:H,2,FALSE())))</f>
        <v>942</v>
      </c>
      <c r="O229" s="853" t="n">
        <f aca="false">IF(VLOOKUP(Table1432[[#This Row],[CodINE Mun2013]],VRefArren!B:H,2,FALSE())&lt;&gt;"",VLOOKUP(Table1432[[#This Row],[CodINE Mun2013]],VRefArren!B:H,2,FALSE()),IFERROR(VLOOKUP(Table1432[[#This Row],[CodINE NUTIII 2013]],VRefArren!B:H,2,FALSE()),VLOOKUP(Table1432[[#This Row],[CodINE NUTII 2013]],VRefArren!B:H,2,FALSE())))</f>
        <v>2.8</v>
      </c>
      <c r="P229" s="854" t="n">
        <v>1</v>
      </c>
      <c r="Q229" s="860" t="n">
        <v>8</v>
      </c>
      <c r="R229" s="856" t="s">
        <v>1800</v>
      </c>
    </row>
    <row r="230" customFormat="false" ht="18" hidden="false" customHeight="false" outlineLevel="0" collapsed="false">
      <c r="A230" s="859" t="s">
        <v>1801</v>
      </c>
      <c r="B230" s="848" t="s">
        <v>1802</v>
      </c>
      <c r="C230" s="835" t="s">
        <v>1803</v>
      </c>
      <c r="D230" s="845" t="s">
        <v>826</v>
      </c>
      <c r="E230" s="862" t="str">
        <f aca="false">VLOOKUP(Table1432[[#This Row],[NUTS I]],Table1533[],2,FALSE())</f>
        <v>3</v>
      </c>
      <c r="F230" s="851" t="s">
        <v>826</v>
      </c>
      <c r="G230" s="850" t="str">
        <f aca="false">VLOOKUP(Table1432[[#This Row],[NUTS II 2011]],Table1634[],2,FALSE())</f>
        <v>30</v>
      </c>
      <c r="H230" s="849" t="s">
        <v>826</v>
      </c>
      <c r="I230" s="850" t="str">
        <f aca="false">VLOOKUP(Table1432[[#This Row],[NUTS II 2013]],Table162436[],2,FALSE())</f>
        <v>30</v>
      </c>
      <c r="J230" s="851" t="s">
        <v>826</v>
      </c>
      <c r="K230" s="850" t="str">
        <f aca="false">VLOOKUP(Table1432[[#This Row],[NUTS III 2011]],Table1735[],2,FALSE())</f>
        <v>300</v>
      </c>
      <c r="L230" s="851" t="s">
        <v>826</v>
      </c>
      <c r="M230" s="850" t="str">
        <f aca="false">VLOOKUP(Table1432[[#This Row],[NUTS III 2013]],Table172537[],2,FALSE())</f>
        <v>300</v>
      </c>
      <c r="N230" s="852" t="n">
        <f aca="false">IFERROR(VLOOKUP(Table1432[[#This Row],[CodINE Mun2013]],VRefAquis!B:H,2,FALSE()),IFERROR(VLOOKUP(Table1432[[#This Row],[CodINE NUTIII 2013]],VRefAquis!B:H,2,FALSE()),VLOOKUP(Table1432[[#This Row],[CodINE NUTII 2013]],VRefAquis!B:H,2,FALSE())))</f>
        <v>1494</v>
      </c>
      <c r="O230" s="853" t="n">
        <f aca="false">IF(VLOOKUP(Table1432[[#This Row],[CodINE Mun2013]],VRefArren!B:H,2,FALSE())&lt;&gt;"",VLOOKUP(Table1432[[#This Row],[CodINE Mun2013]],VRefArren!B:H,2,FALSE()),IFERROR(VLOOKUP(Table1432[[#This Row],[CodINE NUTIII 2013]],VRefArren!B:H,2,FALSE()),VLOOKUP(Table1432[[#This Row],[CodINE NUTII 2013]],VRefArren!B:H,2,FALSE())))</f>
        <v>5.7</v>
      </c>
      <c r="P230" s="854" t="n">
        <v>0</v>
      </c>
      <c r="Q230" s="860" t="n">
        <v>0</v>
      </c>
      <c r="R230" s="856" t="s">
        <v>1804</v>
      </c>
    </row>
    <row r="231" customFormat="false" ht="30.75" hidden="false" customHeight="false" outlineLevel="0" collapsed="false">
      <c r="A231" s="847" t="s">
        <v>1805</v>
      </c>
      <c r="B231" s="848" t="s">
        <v>1806</v>
      </c>
      <c r="C231" s="835" t="s">
        <v>1807</v>
      </c>
      <c r="D231" s="845" t="s">
        <v>813</v>
      </c>
      <c r="E231" s="862" t="str">
        <f aca="false">VLOOKUP(Table1432[[#This Row],[NUTS I]],Table1533[],2,FALSE())</f>
        <v>2</v>
      </c>
      <c r="F231" s="851" t="s">
        <v>813</v>
      </c>
      <c r="G231" s="850" t="str">
        <f aca="false">VLOOKUP(Table1432[[#This Row],[NUTS II 2011]],Table1634[],2,FALSE())</f>
        <v>20</v>
      </c>
      <c r="H231" s="849" t="s">
        <v>813</v>
      </c>
      <c r="I231" s="850" t="str">
        <f aca="false">VLOOKUP(Table1432[[#This Row],[NUTS II 2013]],Table162436[],2,FALSE())</f>
        <v>20</v>
      </c>
      <c r="J231" s="851" t="s">
        <v>813</v>
      </c>
      <c r="K231" s="850" t="str">
        <f aca="false">VLOOKUP(Table1432[[#This Row],[NUTS III 2011]],Table1735[],2,FALSE())</f>
        <v>200</v>
      </c>
      <c r="L231" s="851" t="s">
        <v>813</v>
      </c>
      <c r="M231" s="850" t="str">
        <f aca="false">VLOOKUP(Table1432[[#This Row],[NUTS III 2013]],Table172537[],2,FALSE())</f>
        <v>200</v>
      </c>
      <c r="N231" s="852" t="n">
        <f aca="false">IFERROR(VLOOKUP(Table1432[[#This Row],[CodINE Mun2013]],VRefAquis!B:H,2,FALSE()),IFERROR(VLOOKUP(Table1432[[#This Row],[CodINE NUTIII 2013]],VRefAquis!B:H,2,FALSE()),VLOOKUP(Table1432[[#This Row],[CodINE NUTII 2013]],VRefAquis!B:H,2,FALSE())))</f>
        <v>937</v>
      </c>
      <c r="O231" s="853" t="n">
        <f aca="false">IF(VLOOKUP(Table1432[[#This Row],[CodINE Mun2013]],VRefArren!B:H,2,FALSE())&lt;&gt;"",VLOOKUP(Table1432[[#This Row],[CodINE Mun2013]],VRefArren!B:H,2,FALSE()),IFERROR(VLOOKUP(Table1432[[#This Row],[CodINE NUTIII 2013]],VRefArren!B:H,2,FALSE()),VLOOKUP(Table1432[[#This Row],[CodINE NUTII 2013]],VRefArren!B:H,2,FALSE())))</f>
        <v>4.01</v>
      </c>
      <c r="P231" s="854" t="n">
        <v>5</v>
      </c>
      <c r="Q231" s="855" t="n">
        <v>5</v>
      </c>
      <c r="R231" s="856" t="s">
        <v>1808</v>
      </c>
    </row>
    <row r="232" customFormat="false" ht="30.75" hidden="false" customHeight="false" outlineLevel="0" collapsed="false">
      <c r="A232" s="847" t="s">
        <v>1809</v>
      </c>
      <c r="B232" s="848" t="s">
        <v>1810</v>
      </c>
      <c r="C232" s="835" t="s">
        <v>1811</v>
      </c>
      <c r="D232" s="845" t="s">
        <v>813</v>
      </c>
      <c r="E232" s="862" t="str">
        <f aca="false">VLOOKUP(Table1432[[#This Row],[NUTS I]],Table1533[],2,FALSE())</f>
        <v>2</v>
      </c>
      <c r="F232" s="851" t="s">
        <v>813</v>
      </c>
      <c r="G232" s="850" t="str">
        <f aca="false">VLOOKUP(Table1432[[#This Row],[NUTS II 2011]],Table1634[],2,FALSE())</f>
        <v>20</v>
      </c>
      <c r="H232" s="849" t="s">
        <v>813</v>
      </c>
      <c r="I232" s="850" t="str">
        <f aca="false">VLOOKUP(Table1432[[#This Row],[NUTS II 2013]],Table162436[],2,FALSE())</f>
        <v>20</v>
      </c>
      <c r="J232" s="851" t="s">
        <v>813</v>
      </c>
      <c r="K232" s="850" t="str">
        <f aca="false">VLOOKUP(Table1432[[#This Row],[NUTS III 2011]],Table1735[],2,FALSE())</f>
        <v>200</v>
      </c>
      <c r="L232" s="851" t="s">
        <v>813</v>
      </c>
      <c r="M232" s="850" t="str">
        <f aca="false">VLOOKUP(Table1432[[#This Row],[NUTS III 2013]],Table172537[],2,FALSE())</f>
        <v>200</v>
      </c>
      <c r="N232" s="852" t="n">
        <f aca="false">IFERROR(VLOOKUP(Table1432[[#This Row],[CodINE Mun2013]],VRefAquis!B:H,2,FALSE()),IFERROR(VLOOKUP(Table1432[[#This Row],[CodINE NUTIII 2013]],VRefAquis!B:H,2,FALSE()),VLOOKUP(Table1432[[#This Row],[CodINE NUTII 2013]],VRefAquis!B:H,2,FALSE())))</f>
        <v>937</v>
      </c>
      <c r="O232" s="853" t="n">
        <f aca="false">IF(VLOOKUP(Table1432[[#This Row],[CodINE Mun2013]],VRefArren!B:H,2,FALSE())&lt;&gt;"",VLOOKUP(Table1432[[#This Row],[CodINE Mun2013]],VRefArren!B:H,2,FALSE()),IFERROR(VLOOKUP(Table1432[[#This Row],[CodINE NUTIII 2013]],VRefArren!B:H,2,FALSE()),VLOOKUP(Table1432[[#This Row],[CodINE NUTII 2013]],VRefArren!B:H,2,FALSE())))</f>
        <v>4.01</v>
      </c>
      <c r="P232" s="854" t="n">
        <v>0</v>
      </c>
      <c r="Q232" s="855" t="n">
        <v>0</v>
      </c>
      <c r="R232" s="856" t="s">
        <v>1812</v>
      </c>
    </row>
    <row r="233" customFormat="false" ht="18" hidden="false" customHeight="false" outlineLevel="0" collapsed="false">
      <c r="A233" s="859" t="s">
        <v>1813</v>
      </c>
      <c r="B233" s="848" t="s">
        <v>1814</v>
      </c>
      <c r="C233" s="835" t="s">
        <v>1815</v>
      </c>
      <c r="D233" s="849" t="s">
        <v>796</v>
      </c>
      <c r="E233" s="850" t="str">
        <f aca="false">VLOOKUP(Table1432[[#This Row],[NUTS I]],Table1533[],2,FALSE())</f>
        <v>1</v>
      </c>
      <c r="F233" s="851" t="s">
        <v>805</v>
      </c>
      <c r="G233" s="850" t="str">
        <f aca="false">VLOOKUP(Table1432[[#This Row],[NUTS II 2011]],Table1634[],2,FALSE())</f>
        <v>11</v>
      </c>
      <c r="H233" s="845" t="s">
        <v>805</v>
      </c>
      <c r="I233" s="850" t="str">
        <f aca="false">VLOOKUP(Table1432[[#This Row],[NUTS II 2013]],Table162436[],2,FALSE())</f>
        <v>11</v>
      </c>
      <c r="J233" s="851" t="s">
        <v>925</v>
      </c>
      <c r="K233" s="850" t="str">
        <f aca="false">VLOOKUP(Table1432[[#This Row],[NUTS III 2011]],Table1735[],2,FALSE())</f>
        <v>116</v>
      </c>
      <c r="L233" s="845" t="s">
        <v>869</v>
      </c>
      <c r="M233" s="850" t="str">
        <f aca="false">VLOOKUP(Table1432[[#This Row],[NUTS III 2013]],Table172537[],2,FALSE())</f>
        <v>11A</v>
      </c>
      <c r="N233" s="852" t="n">
        <f aca="false">IFERROR(VLOOKUP(Table1432[[#This Row],[CodINE Mun2013]],VRefAquis!B:H,2,FALSE()),IFERROR(VLOOKUP(Table1432[[#This Row],[CodINE NUTIII 2013]],VRefAquis!B:H,2,FALSE()),VLOOKUP(Table1432[[#This Row],[CodINE NUTII 2013]],VRefAquis!B:H,2,FALSE())))</f>
        <v>1073</v>
      </c>
      <c r="O233" s="853" t="n">
        <f aca="false">IF(VLOOKUP(Table1432[[#This Row],[CodINE Mun2013]],VRefArren!B:H,2,FALSE())&lt;&gt;"",VLOOKUP(Table1432[[#This Row],[CodINE Mun2013]],VRefArren!B:H,2,FALSE()),IFERROR(VLOOKUP(Table1432[[#This Row],[CodINE NUTIII 2013]],VRefArren!B:H,2,FALSE()),VLOOKUP(Table1432[[#This Row],[CodINE NUTII 2013]],VRefArren!B:H,2,FALSE())))</f>
        <v>3.96</v>
      </c>
      <c r="P233" s="854" t="n">
        <v>15</v>
      </c>
      <c r="Q233" s="860" t="n">
        <v>121</v>
      </c>
      <c r="R233" s="856" t="s">
        <v>1816</v>
      </c>
    </row>
    <row r="234" customFormat="false" ht="30.75" hidden="false" customHeight="false" outlineLevel="0" collapsed="false">
      <c r="A234" s="847" t="s">
        <v>1817</v>
      </c>
      <c r="B234" s="848" t="s">
        <v>1818</v>
      </c>
      <c r="C234" s="835" t="s">
        <v>1819</v>
      </c>
      <c r="D234" s="849" t="s">
        <v>796</v>
      </c>
      <c r="E234" s="850" t="str">
        <f aca="false">VLOOKUP(Table1432[[#This Row],[NUTS I]],Table1533[],2,FALSE())</f>
        <v>1</v>
      </c>
      <c r="F234" s="851" t="s">
        <v>805</v>
      </c>
      <c r="G234" s="850" t="str">
        <f aca="false">VLOOKUP(Table1432[[#This Row],[NUTS II 2011]],Table1634[],2,FALSE())</f>
        <v>11</v>
      </c>
      <c r="H234" s="845" t="s">
        <v>805</v>
      </c>
      <c r="I234" s="850" t="str">
        <f aca="false">VLOOKUP(Table1432[[#This Row],[NUTS II 2013]],Table162436[],2,FALSE())</f>
        <v>11</v>
      </c>
      <c r="J234" s="851" t="s">
        <v>910</v>
      </c>
      <c r="K234" s="850" t="str">
        <f aca="false">VLOOKUP(Table1432[[#This Row],[NUTS III 2011]],Table1735[],2,FALSE())</f>
        <v>117</v>
      </c>
      <c r="L234" s="849" t="s">
        <v>910</v>
      </c>
      <c r="M234" s="850" t="str">
        <f aca="false">VLOOKUP(Table1432[[#This Row],[NUTS III 2013]],Table172537[],2,FALSE())</f>
        <v>11D</v>
      </c>
      <c r="N234" s="852" t="n">
        <f aca="false">IFERROR(VLOOKUP(Table1432[[#This Row],[CodINE Mun2013]],VRefAquis!B:H,2,FALSE()),IFERROR(VLOOKUP(Table1432[[#This Row],[CodINE NUTIII 2013]],VRefAquis!B:H,2,FALSE()),VLOOKUP(Table1432[[#This Row],[CodINE NUTII 2013]],VRefAquis!B:H,2,FALSE())))</f>
        <v>768</v>
      </c>
      <c r="O234" s="853" t="n">
        <f aca="false">IF(VLOOKUP(Table1432[[#This Row],[CodINE Mun2013]],VRefArren!B:H,2,FALSE())&lt;&gt;"",VLOOKUP(Table1432[[#This Row],[CodINE Mun2013]],VRefArren!B:H,2,FALSE()),IFERROR(VLOOKUP(Table1432[[#This Row],[CodINE NUTIII 2013]],VRefArren!B:H,2,FALSE()),VLOOKUP(Table1432[[#This Row],[CodINE NUTII 2013]],VRefArren!B:H,2,FALSE())))</f>
        <v>3.22</v>
      </c>
      <c r="P234" s="854" t="n">
        <v>1</v>
      </c>
      <c r="Q234" s="855" t="n">
        <v>6</v>
      </c>
      <c r="R234" s="856" t="s">
        <v>1820</v>
      </c>
    </row>
    <row r="235" customFormat="false" ht="18" hidden="false" customHeight="false" outlineLevel="0" collapsed="false">
      <c r="A235" s="847" t="s">
        <v>1821</v>
      </c>
      <c r="B235" s="848" t="s">
        <v>1822</v>
      </c>
      <c r="C235" s="835" t="s">
        <v>1823</v>
      </c>
      <c r="D235" s="845" t="s">
        <v>826</v>
      </c>
      <c r="E235" s="862" t="str">
        <f aca="false">VLOOKUP(Table1432[[#This Row],[NUTS I]],Table1533[],2,FALSE())</f>
        <v>3</v>
      </c>
      <c r="F235" s="851" t="s">
        <v>826</v>
      </c>
      <c r="G235" s="850" t="str">
        <f aca="false">VLOOKUP(Table1432[[#This Row],[NUTS II 2011]],Table1634[],2,FALSE())</f>
        <v>30</v>
      </c>
      <c r="H235" s="849" t="s">
        <v>826</v>
      </c>
      <c r="I235" s="850" t="str">
        <f aca="false">VLOOKUP(Table1432[[#This Row],[NUTS II 2013]],Table162436[],2,FALSE())</f>
        <v>30</v>
      </c>
      <c r="J235" s="851" t="s">
        <v>826</v>
      </c>
      <c r="K235" s="850" t="str">
        <f aca="false">VLOOKUP(Table1432[[#This Row],[NUTS III 2011]],Table1735[],2,FALSE())</f>
        <v>300</v>
      </c>
      <c r="L235" s="851" t="s">
        <v>826</v>
      </c>
      <c r="M235" s="850" t="str">
        <f aca="false">VLOOKUP(Table1432[[#This Row],[NUTS III 2013]],Table172537[],2,FALSE())</f>
        <v>300</v>
      </c>
      <c r="N235" s="852" t="n">
        <f aca="false">IFERROR(VLOOKUP(Table1432[[#This Row],[CodINE Mun2013]],VRefAquis!B:H,2,FALSE()),IFERROR(VLOOKUP(Table1432[[#This Row],[CodINE NUTIII 2013]],VRefAquis!B:H,2,FALSE()),VLOOKUP(Table1432[[#This Row],[CodINE NUTII 2013]],VRefAquis!B:H,2,FALSE())))</f>
        <v>1494</v>
      </c>
      <c r="O235" s="853" t="n">
        <f aca="false">IF(VLOOKUP(Table1432[[#This Row],[CodINE Mun2013]],VRefArren!B:H,2,FALSE())&lt;&gt;"",VLOOKUP(Table1432[[#This Row],[CodINE Mun2013]],VRefArren!B:H,2,FALSE()),IFERROR(VLOOKUP(Table1432[[#This Row],[CodINE NUTIII 2013]],VRefArren!B:H,2,FALSE()),VLOOKUP(Table1432[[#This Row],[CodINE NUTII 2013]],VRefArren!B:H,2,FALSE())))</f>
        <v>5.99</v>
      </c>
      <c r="P235" s="854" t="n">
        <v>0</v>
      </c>
      <c r="Q235" s="855" t="n">
        <v>0</v>
      </c>
      <c r="R235" s="856" t="s">
        <v>1824</v>
      </c>
    </row>
    <row r="236" customFormat="false" ht="18" hidden="false" customHeight="false" outlineLevel="0" collapsed="false">
      <c r="A236" s="859" t="s">
        <v>1825</v>
      </c>
      <c r="B236" s="848" t="s">
        <v>1826</v>
      </c>
      <c r="C236" s="835" t="s">
        <v>1827</v>
      </c>
      <c r="D236" s="849" t="s">
        <v>796</v>
      </c>
      <c r="E236" s="850" t="str">
        <f aca="false">VLOOKUP(Table1432[[#This Row],[NUTS I]],Table1533[],2,FALSE())</f>
        <v>1</v>
      </c>
      <c r="F236" s="851" t="s">
        <v>801</v>
      </c>
      <c r="G236" s="850" t="str">
        <f aca="false">VLOOKUP(Table1432[[#This Row],[NUTS II 2011]],Table1634[],2,FALSE())</f>
        <v>18</v>
      </c>
      <c r="H236" s="845" t="s">
        <v>801</v>
      </c>
      <c r="I236" s="850" t="str">
        <f aca="false">VLOOKUP(Table1432[[#This Row],[NUTS II 2013]],Table162436[],2,FALSE())</f>
        <v>18</v>
      </c>
      <c r="J236" s="851" t="s">
        <v>919</v>
      </c>
      <c r="K236" s="850" t="str">
        <f aca="false">VLOOKUP(Table1432[[#This Row],[NUTS III 2011]],Table1735[],2,FALSE())</f>
        <v>185</v>
      </c>
      <c r="L236" s="849" t="s">
        <v>919</v>
      </c>
      <c r="M236" s="850" t="str">
        <f aca="false">VLOOKUP(Table1432[[#This Row],[NUTS III 2013]],Table172537[],2,FALSE())</f>
        <v>185</v>
      </c>
      <c r="N236" s="852" t="n">
        <f aca="false">IFERROR(VLOOKUP(Table1432[[#This Row],[CodINE Mun2013]],VRefAquis!B:H,2,FALSE()),IFERROR(VLOOKUP(Table1432[[#This Row],[CodINE NUTIII 2013]],VRefAquis!B:H,2,FALSE()),VLOOKUP(Table1432[[#This Row],[CodINE NUTII 2013]],VRefAquis!B:H,2,FALSE())))</f>
        <v>852</v>
      </c>
      <c r="O236" s="853" t="n">
        <f aca="false">IF(VLOOKUP(Table1432[[#This Row],[CodINE Mun2013]],VRefArren!B:H,2,FALSE())&lt;&gt;"",VLOOKUP(Table1432[[#This Row],[CodINE Mun2013]],VRefArren!B:H,2,FALSE()),IFERROR(VLOOKUP(Table1432[[#This Row],[CodINE NUTIII 2013]],VRefArren!B:H,2,FALSE()),VLOOKUP(Table1432[[#This Row],[CodINE NUTII 2013]],VRefArren!B:H,2,FALSE())))</f>
        <v>4.12</v>
      </c>
      <c r="P236" s="854" t="n">
        <v>5</v>
      </c>
      <c r="Q236" s="860" t="n">
        <v>32</v>
      </c>
      <c r="R236" s="856" t="s">
        <v>1828</v>
      </c>
    </row>
    <row r="237" customFormat="false" ht="18" hidden="false" customHeight="false" outlineLevel="0" collapsed="false">
      <c r="A237" s="847" t="s">
        <v>1829</v>
      </c>
      <c r="B237" s="848" t="s">
        <v>1830</v>
      </c>
      <c r="C237" s="835" t="s">
        <v>1831</v>
      </c>
      <c r="D237" s="849" t="s">
        <v>796</v>
      </c>
      <c r="E237" s="850" t="str">
        <f aca="false">VLOOKUP(Table1432[[#This Row],[NUTS I]],Table1533[],2,FALSE())</f>
        <v>1</v>
      </c>
      <c r="F237" s="851" t="s">
        <v>801</v>
      </c>
      <c r="G237" s="850" t="str">
        <f aca="false">VLOOKUP(Table1432[[#This Row],[NUTS II 2011]],Table1634[],2,FALSE())</f>
        <v>18</v>
      </c>
      <c r="H237" s="845" t="s">
        <v>801</v>
      </c>
      <c r="I237" s="850" t="str">
        <f aca="false">VLOOKUP(Table1432[[#This Row],[NUTS II 2013]],Table162436[],2,FALSE())</f>
        <v>18</v>
      </c>
      <c r="J237" s="851" t="s">
        <v>817</v>
      </c>
      <c r="K237" s="850" t="str">
        <f aca="false">VLOOKUP(Table1432[[#This Row],[NUTS III 2011]],Table1735[],2,FALSE())</f>
        <v>181</v>
      </c>
      <c r="L237" s="849" t="s">
        <v>817</v>
      </c>
      <c r="M237" s="850" t="str">
        <f aca="false">VLOOKUP(Table1432[[#This Row],[NUTS III 2013]],Table172537[],2,FALSE())</f>
        <v>181</v>
      </c>
      <c r="N237" s="852" t="n">
        <f aca="false">IFERROR(VLOOKUP(Table1432[[#This Row],[CodINE Mun2013]],VRefAquis!B:H,2,FALSE()),IFERROR(VLOOKUP(Table1432[[#This Row],[CodINE NUTIII 2013]],VRefAquis!B:H,2,FALSE()),VLOOKUP(Table1432[[#This Row],[CodINE NUTII 2013]],VRefAquis!B:H,2,FALSE())))</f>
        <v>1293</v>
      </c>
      <c r="O237" s="853" t="n">
        <f aca="false">IF(VLOOKUP(Table1432[[#This Row],[CodINE Mun2013]],VRefArren!B:H,2,FALSE())&lt;&gt;"",VLOOKUP(Table1432[[#This Row],[CodINE Mun2013]],VRefArren!B:H,2,FALSE()),IFERROR(VLOOKUP(Table1432[[#This Row],[CodINE NUTIII 2013]],VRefArren!B:H,2,FALSE()),VLOOKUP(Table1432[[#This Row],[CodINE NUTII 2013]],VRefArren!B:H,2,FALSE())))</f>
        <v>4.6</v>
      </c>
      <c r="P237" s="854" t="n">
        <v>2</v>
      </c>
      <c r="Q237" s="855" t="n">
        <v>2</v>
      </c>
      <c r="R237" s="856" t="s">
        <v>1832</v>
      </c>
    </row>
    <row r="238" customFormat="false" ht="18" hidden="false" customHeight="false" outlineLevel="0" collapsed="false">
      <c r="A238" s="847" t="s">
        <v>1833</v>
      </c>
      <c r="B238" s="848" t="s">
        <v>1834</v>
      </c>
      <c r="C238" s="835" t="s">
        <v>1835</v>
      </c>
      <c r="D238" s="849" t="s">
        <v>796</v>
      </c>
      <c r="E238" s="850" t="str">
        <f aca="false">VLOOKUP(Table1432[[#This Row],[NUTS I]],Table1533[],2,FALSE())</f>
        <v>1</v>
      </c>
      <c r="F238" s="851" t="s">
        <v>805</v>
      </c>
      <c r="G238" s="850" t="str">
        <f aca="false">VLOOKUP(Table1432[[#This Row],[NUTS II 2011]],Table1634[],2,FALSE())</f>
        <v>11</v>
      </c>
      <c r="H238" s="845" t="s">
        <v>805</v>
      </c>
      <c r="I238" s="850" t="str">
        <f aca="false">VLOOKUP(Table1432[[#This Row],[NUTS II 2013]],Table162436[],2,FALSE())</f>
        <v>11</v>
      </c>
      <c r="J238" s="851" t="s">
        <v>851</v>
      </c>
      <c r="K238" s="850" t="str">
        <f aca="false">VLOOKUP(Table1432[[#This Row],[NUTS III 2011]],Table1735[],2,FALSE())</f>
        <v>113</v>
      </c>
      <c r="L238" s="845" t="s">
        <v>869</v>
      </c>
      <c r="M238" s="850" t="str">
        <f aca="false">VLOOKUP(Table1432[[#This Row],[NUTS III 2013]],Table172537[],2,FALSE())</f>
        <v>11A</v>
      </c>
      <c r="N238" s="852" t="n">
        <f aca="false">IFERROR(VLOOKUP(Table1432[[#This Row],[CodINE Mun2013]],VRefAquis!B:H,2,FALSE()),IFERROR(VLOOKUP(Table1432[[#This Row],[CodINE NUTIII 2013]],VRefAquis!B:H,2,FALSE()),VLOOKUP(Table1432[[#This Row],[CodINE NUTII 2013]],VRefAquis!B:H,2,FALSE())))</f>
        <v>880</v>
      </c>
      <c r="O238" s="853" t="n">
        <f aca="false">IF(VLOOKUP(Table1432[[#This Row],[CodINE Mun2013]],VRefArren!B:H,2,FALSE())&lt;&gt;"",VLOOKUP(Table1432[[#This Row],[CodINE Mun2013]],VRefArren!B:H,2,FALSE()),IFERROR(VLOOKUP(Table1432[[#This Row],[CodINE NUTIII 2013]],VRefArren!B:H,2,FALSE()),VLOOKUP(Table1432[[#This Row],[CodINE NUTII 2013]],VRefArren!B:H,2,FALSE())))</f>
        <v>3.53</v>
      </c>
      <c r="P238" s="854" t="n">
        <v>1</v>
      </c>
      <c r="Q238" s="855" t="n">
        <v>5</v>
      </c>
      <c r="R238" s="856" t="s">
        <v>1836</v>
      </c>
    </row>
    <row r="239" customFormat="false" ht="18" hidden="false" customHeight="false" outlineLevel="0" collapsed="false">
      <c r="A239" s="847" t="s">
        <v>1837</v>
      </c>
      <c r="B239" s="848" t="s">
        <v>1838</v>
      </c>
      <c r="C239" s="835" t="s">
        <v>1839</v>
      </c>
      <c r="D239" s="849" t="s">
        <v>796</v>
      </c>
      <c r="E239" s="850" t="str">
        <f aca="false">VLOOKUP(Table1432[[#This Row],[NUTS I]],Table1533[],2,FALSE())</f>
        <v>1</v>
      </c>
      <c r="F239" s="851" t="s">
        <v>815</v>
      </c>
      <c r="G239" s="850" t="str">
        <f aca="false">VLOOKUP(Table1432[[#This Row],[NUTS II 2011]],Table1634[],2,FALSE())</f>
        <v>15</v>
      </c>
      <c r="H239" s="845" t="s">
        <v>815</v>
      </c>
      <c r="I239" s="850" t="str">
        <f aca="false">VLOOKUP(Table1432[[#This Row],[NUTS II 2013]],Table162436[],2,FALSE())</f>
        <v>15</v>
      </c>
      <c r="J239" s="851" t="s">
        <v>815</v>
      </c>
      <c r="K239" s="850" t="n">
        <f aca="false">VLOOKUP(Table1432[[#This Row],[NUTS III 2011]],Table1735[],2,FALSE())</f>
        <v>150</v>
      </c>
      <c r="L239" s="849" t="s">
        <v>815</v>
      </c>
      <c r="M239" s="850" t="n">
        <f aca="false">VLOOKUP(Table1432[[#This Row],[NUTS III 2013]],Table172537[],2,FALSE())</f>
        <v>150</v>
      </c>
      <c r="N239" s="852" t="n">
        <f aca="false">IFERROR(VLOOKUP(Table1432[[#This Row],[CodINE Mun2013]],VRefAquis!B:H,2,FALSE()),IFERROR(VLOOKUP(Table1432[[#This Row],[CodINE NUTIII 2013]],VRefAquis!B:H,2,FALSE()),VLOOKUP(Table1432[[#This Row],[CodINE NUTII 2013]],VRefAquis!B:H,2,FALSE())))</f>
        <v>1182</v>
      </c>
      <c r="O239" s="853" t="n">
        <f aca="false">IF(VLOOKUP(Table1432[[#This Row],[CodINE Mun2013]],VRefArren!B:H,2,FALSE())&lt;&gt;"",VLOOKUP(Table1432[[#This Row],[CodINE Mun2013]],VRefArren!B:H,2,FALSE()),IFERROR(VLOOKUP(Table1432[[#This Row],[CodINE NUTIII 2013]],VRefArren!B:H,2,FALSE()),VLOOKUP(Table1432[[#This Row],[CodINE NUTII 2013]],VRefArren!B:H,2,FALSE())))</f>
        <v>5.46</v>
      </c>
      <c r="P239" s="854" t="n">
        <v>0</v>
      </c>
      <c r="Q239" s="855" t="n">
        <v>0</v>
      </c>
      <c r="R239" s="856" t="s">
        <v>1840</v>
      </c>
    </row>
    <row r="240" customFormat="false" ht="30.75" hidden="false" customHeight="false" outlineLevel="0" collapsed="false">
      <c r="A240" s="859" t="s">
        <v>1841</v>
      </c>
      <c r="B240" s="848" t="s">
        <v>1842</v>
      </c>
      <c r="C240" s="835" t="s">
        <v>1843</v>
      </c>
      <c r="D240" s="849" t="s">
        <v>796</v>
      </c>
      <c r="E240" s="850" t="str">
        <f aca="false">VLOOKUP(Table1432[[#This Row],[NUTS I]],Table1533[],2,FALSE())</f>
        <v>1</v>
      </c>
      <c r="F240" s="851" t="s">
        <v>805</v>
      </c>
      <c r="G240" s="850" t="str">
        <f aca="false">VLOOKUP(Table1432[[#This Row],[NUTS II 2011]],Table1634[],2,FALSE())</f>
        <v>11</v>
      </c>
      <c r="H240" s="845" t="s">
        <v>805</v>
      </c>
      <c r="I240" s="850" t="str">
        <f aca="false">VLOOKUP(Table1432[[#This Row],[NUTS II 2013]],Table162436[],2,FALSE())</f>
        <v>11</v>
      </c>
      <c r="J240" s="851" t="s">
        <v>925</v>
      </c>
      <c r="K240" s="850" t="str">
        <f aca="false">VLOOKUP(Table1432[[#This Row],[NUTS III 2011]],Table1735[],2,FALSE())</f>
        <v>116</v>
      </c>
      <c r="L240" s="845" t="s">
        <v>869</v>
      </c>
      <c r="M240" s="850" t="str">
        <f aca="false">VLOOKUP(Table1432[[#This Row],[NUTS III 2013]],Table172537[],2,FALSE())</f>
        <v>11A</v>
      </c>
      <c r="N240" s="852" t="n">
        <f aca="false">IFERROR(VLOOKUP(Table1432[[#This Row],[CodINE Mun2013]],VRefAquis!B:H,2,FALSE()),IFERROR(VLOOKUP(Table1432[[#This Row],[CodINE NUTIII 2013]],VRefAquis!B:H,2,FALSE()),VLOOKUP(Table1432[[#This Row],[CodINE NUTII 2013]],VRefAquis!B:H,2,FALSE())))</f>
        <v>1113</v>
      </c>
      <c r="O240" s="853" t="n">
        <f aca="false">IF(VLOOKUP(Table1432[[#This Row],[CodINE Mun2013]],VRefArren!B:H,2,FALSE())&lt;&gt;"",VLOOKUP(Table1432[[#This Row],[CodINE Mun2013]],VRefArren!B:H,2,FALSE()),IFERROR(VLOOKUP(Table1432[[#This Row],[CodINE NUTIII 2013]],VRefArren!B:H,2,FALSE()),VLOOKUP(Table1432[[#This Row],[CodINE NUTII 2013]],VRefArren!B:H,2,FALSE())))</f>
        <v>4.29</v>
      </c>
      <c r="P240" s="854" t="n">
        <v>0</v>
      </c>
      <c r="Q240" s="860" t="n">
        <v>0</v>
      </c>
      <c r="R240" s="856" t="s">
        <v>1844</v>
      </c>
    </row>
    <row r="241" customFormat="false" ht="30.75" hidden="false" customHeight="false" outlineLevel="0" collapsed="false">
      <c r="A241" s="859" t="s">
        <v>1845</v>
      </c>
      <c r="B241" s="848" t="s">
        <v>1846</v>
      </c>
      <c r="C241" s="835" t="s">
        <v>1847</v>
      </c>
      <c r="D241" s="849" t="s">
        <v>796</v>
      </c>
      <c r="E241" s="850" t="str">
        <f aca="false">VLOOKUP(Table1432[[#This Row],[NUTS I]],Table1533[],2,FALSE())</f>
        <v>1</v>
      </c>
      <c r="F241" s="851" t="s">
        <v>805</v>
      </c>
      <c r="G241" s="850" t="str">
        <f aca="false">VLOOKUP(Table1432[[#This Row],[NUTS II 2011]],Table1634[],2,FALSE())</f>
        <v>11</v>
      </c>
      <c r="H241" s="845" t="s">
        <v>805</v>
      </c>
      <c r="I241" s="850" t="str">
        <f aca="false">VLOOKUP(Table1432[[#This Row],[NUTS II 2013]],Table162436[],2,FALSE())</f>
        <v>11</v>
      </c>
      <c r="J241" s="851" t="s">
        <v>910</v>
      </c>
      <c r="K241" s="850" t="str">
        <f aca="false">VLOOKUP(Table1432[[#This Row],[NUTS III 2011]],Table1735[],2,FALSE())</f>
        <v>117</v>
      </c>
      <c r="L241" s="849" t="s">
        <v>910</v>
      </c>
      <c r="M241" s="850" t="str">
        <f aca="false">VLOOKUP(Table1432[[#This Row],[NUTS III 2013]],Table172537[],2,FALSE())</f>
        <v>11D</v>
      </c>
      <c r="N241" s="852" t="n">
        <f aca="false">IFERROR(VLOOKUP(Table1432[[#This Row],[CodINE Mun2013]],VRefAquis!B:H,2,FALSE()),IFERROR(VLOOKUP(Table1432[[#This Row],[CodINE NUTIII 2013]],VRefAquis!B:H,2,FALSE()),VLOOKUP(Table1432[[#This Row],[CodINE NUTII 2013]],VRefAquis!B:H,2,FALSE())))</f>
        <v>768</v>
      </c>
      <c r="O241" s="853" t="n">
        <f aca="false">IF(VLOOKUP(Table1432[[#This Row],[CodINE Mun2013]],VRefArren!B:H,2,FALSE())&lt;&gt;"",VLOOKUP(Table1432[[#This Row],[CodINE Mun2013]],VRefArren!B:H,2,FALSE()),IFERROR(VLOOKUP(Table1432[[#This Row],[CodINE NUTIII 2013]],VRefArren!B:H,2,FALSE()),VLOOKUP(Table1432[[#This Row],[CodINE NUTII 2013]],VRefArren!B:H,2,FALSE())))</f>
        <v>3.22</v>
      </c>
      <c r="P241" s="854" t="n">
        <v>3</v>
      </c>
      <c r="Q241" s="860" t="n">
        <v>7</v>
      </c>
      <c r="R241" s="856" t="s">
        <v>1848</v>
      </c>
    </row>
    <row r="242" customFormat="false" ht="18" hidden="false" customHeight="false" outlineLevel="0" collapsed="false">
      <c r="A242" s="847" t="s">
        <v>1849</v>
      </c>
      <c r="B242" s="848" t="s">
        <v>1850</v>
      </c>
      <c r="C242" s="835" t="s">
        <v>1851</v>
      </c>
      <c r="D242" s="849" t="s">
        <v>796</v>
      </c>
      <c r="E242" s="850" t="str">
        <f aca="false">VLOOKUP(Table1432[[#This Row],[NUTS I]],Table1533[],2,FALSE())</f>
        <v>1</v>
      </c>
      <c r="F242" s="851" t="s">
        <v>797</v>
      </c>
      <c r="G242" s="850" t="str">
        <f aca="false">VLOOKUP(Table1432[[#This Row],[NUTS II 2011]],Table1634[],2,FALSE())</f>
        <v>16</v>
      </c>
      <c r="H242" s="849" t="s">
        <v>797</v>
      </c>
      <c r="I242" s="850" t="str">
        <f aca="false">VLOOKUP(Table1432[[#This Row],[NUTS II 2013]],Table162436[],2,FALSE())</f>
        <v>16</v>
      </c>
      <c r="J242" s="851" t="s">
        <v>823</v>
      </c>
      <c r="K242" s="850" t="str">
        <f aca="false">VLOOKUP(Table1432[[#This Row],[NUTS III 2011]],Table1735[],2,FALSE())</f>
        <v>165</v>
      </c>
      <c r="L242" s="845" t="s">
        <v>824</v>
      </c>
      <c r="M242" s="850" t="str">
        <f aca="false">VLOOKUP(Table1432[[#This Row],[NUTS III 2013]],Table172537[],2,FALSE())</f>
        <v>16G</v>
      </c>
      <c r="N242" s="852" t="n">
        <f aca="false">IFERROR(VLOOKUP(Table1432[[#This Row],[CodINE Mun2013]],VRefAquis!B:H,2,FALSE()),IFERROR(VLOOKUP(Table1432[[#This Row],[CodINE NUTIII 2013]],VRefAquis!B:H,2,FALSE()),VLOOKUP(Table1432[[#This Row],[CodINE NUTII 2013]],VRefAquis!B:H,2,FALSE())))</f>
        <v>942</v>
      </c>
      <c r="O242" s="853" t="n">
        <f aca="false">IF(VLOOKUP(Table1432[[#This Row],[CodINE Mun2013]],VRefArren!B:H,2,FALSE())&lt;&gt;"",VLOOKUP(Table1432[[#This Row],[CodINE Mun2013]],VRefArren!B:H,2,FALSE()),IFERROR(VLOOKUP(Table1432[[#This Row],[CodINE NUTIII 2013]],VRefArren!B:H,2,FALSE()),VLOOKUP(Table1432[[#This Row],[CodINE NUTII 2013]],VRefArren!B:H,2,FALSE())))</f>
        <v>3.31</v>
      </c>
      <c r="P242" s="854" t="n">
        <v>0</v>
      </c>
      <c r="Q242" s="855" t="n">
        <v>0</v>
      </c>
      <c r="R242" s="856" t="s">
        <v>1852</v>
      </c>
    </row>
    <row r="243" customFormat="false" ht="18" hidden="false" customHeight="false" outlineLevel="0" collapsed="false">
      <c r="A243" s="859" t="s">
        <v>1853</v>
      </c>
      <c r="B243" s="848" t="s">
        <v>1854</v>
      </c>
      <c r="C243" s="835" t="s">
        <v>1855</v>
      </c>
      <c r="D243" s="845" t="s">
        <v>813</v>
      </c>
      <c r="E243" s="862" t="str">
        <f aca="false">VLOOKUP(Table1432[[#This Row],[NUTS I]],Table1533[],2,FALSE())</f>
        <v>2</v>
      </c>
      <c r="F243" s="851" t="s">
        <v>813</v>
      </c>
      <c r="G243" s="850" t="str">
        <f aca="false">VLOOKUP(Table1432[[#This Row],[NUTS II 2011]],Table1634[],2,FALSE())</f>
        <v>20</v>
      </c>
      <c r="H243" s="849" t="s">
        <v>813</v>
      </c>
      <c r="I243" s="850" t="str">
        <f aca="false">VLOOKUP(Table1432[[#This Row],[NUTS II 2013]],Table162436[],2,FALSE())</f>
        <v>20</v>
      </c>
      <c r="J243" s="851" t="s">
        <v>813</v>
      </c>
      <c r="K243" s="850" t="str">
        <f aca="false">VLOOKUP(Table1432[[#This Row],[NUTS III 2011]],Table1735[],2,FALSE())</f>
        <v>200</v>
      </c>
      <c r="L243" s="851" t="s">
        <v>813</v>
      </c>
      <c r="M243" s="850" t="str">
        <f aca="false">VLOOKUP(Table1432[[#This Row],[NUTS III 2013]],Table172537[],2,FALSE())</f>
        <v>200</v>
      </c>
      <c r="N243" s="852" t="n">
        <f aca="false">IFERROR(VLOOKUP(Table1432[[#This Row],[CodINE Mun2013]],VRefAquis!B:H,2,FALSE()),IFERROR(VLOOKUP(Table1432[[#This Row],[CodINE NUTIII 2013]],VRefAquis!B:H,2,FALSE()),VLOOKUP(Table1432[[#This Row],[CodINE NUTII 2013]],VRefAquis!B:H,2,FALSE())))</f>
        <v>937</v>
      </c>
      <c r="O243" s="853" t="n">
        <f aca="false">IF(VLOOKUP(Table1432[[#This Row],[CodINE Mun2013]],VRefArren!B:H,2,FALSE())&lt;&gt;"",VLOOKUP(Table1432[[#This Row],[CodINE Mun2013]],VRefArren!B:H,2,FALSE()),IFERROR(VLOOKUP(Table1432[[#This Row],[CodINE NUTIII 2013]],VRefArren!B:H,2,FALSE()),VLOOKUP(Table1432[[#This Row],[CodINE NUTII 2013]],VRefArren!B:H,2,FALSE())))</f>
        <v>4.01</v>
      </c>
      <c r="P243" s="854" t="n">
        <v>0</v>
      </c>
      <c r="Q243" s="860" t="n">
        <v>0</v>
      </c>
      <c r="R243" s="856" t="s">
        <v>1856</v>
      </c>
    </row>
    <row r="244" customFormat="false" ht="18" hidden="false" customHeight="false" outlineLevel="0" collapsed="false">
      <c r="A244" s="859" t="s">
        <v>1857</v>
      </c>
      <c r="B244" s="848" t="s">
        <v>1858</v>
      </c>
      <c r="C244" s="835" t="s">
        <v>1859</v>
      </c>
      <c r="D244" s="845" t="s">
        <v>826</v>
      </c>
      <c r="E244" s="862" t="str">
        <f aca="false">VLOOKUP(Table1432[[#This Row],[NUTS I]],Table1533[],2,FALSE())</f>
        <v>3</v>
      </c>
      <c r="F244" s="851" t="s">
        <v>826</v>
      </c>
      <c r="G244" s="850" t="str">
        <f aca="false">VLOOKUP(Table1432[[#This Row],[NUTS II 2011]],Table1634[],2,FALSE())</f>
        <v>30</v>
      </c>
      <c r="H244" s="849" t="s">
        <v>826</v>
      </c>
      <c r="I244" s="850" t="str">
        <f aca="false">VLOOKUP(Table1432[[#This Row],[NUTS II 2013]],Table162436[],2,FALSE())</f>
        <v>30</v>
      </c>
      <c r="J244" s="851" t="s">
        <v>826</v>
      </c>
      <c r="K244" s="850" t="str">
        <f aca="false">VLOOKUP(Table1432[[#This Row],[NUTS III 2011]],Table1735[],2,FALSE())</f>
        <v>300</v>
      </c>
      <c r="L244" s="851" t="s">
        <v>826</v>
      </c>
      <c r="M244" s="850" t="str">
        <f aca="false">VLOOKUP(Table1432[[#This Row],[NUTS III 2013]],Table172537[],2,FALSE())</f>
        <v>300</v>
      </c>
      <c r="N244" s="852" t="n">
        <f aca="false">IFERROR(VLOOKUP(Table1432[[#This Row],[CodINE Mun2013]],VRefAquis!B:H,2,FALSE()),IFERROR(VLOOKUP(Table1432[[#This Row],[CodINE NUTIII 2013]],VRefAquis!B:H,2,FALSE()),VLOOKUP(Table1432[[#This Row],[CodINE NUTII 2013]],VRefAquis!B:H,2,FALSE())))</f>
        <v>1494</v>
      </c>
      <c r="O244" s="853" t="n">
        <f aca="false">IF(VLOOKUP(Table1432[[#This Row],[CodINE Mun2013]],VRefArren!B:H,2,FALSE())&lt;&gt;"",VLOOKUP(Table1432[[#This Row],[CodINE Mun2013]],VRefArren!B:H,2,FALSE()),IFERROR(VLOOKUP(Table1432[[#This Row],[CodINE NUTIII 2013]],VRefArren!B:H,2,FALSE()),VLOOKUP(Table1432[[#This Row],[CodINE NUTII 2013]],VRefArren!B:H,2,FALSE())))</f>
        <v>5.99</v>
      </c>
      <c r="P244" s="854" t="n">
        <v>0</v>
      </c>
      <c r="Q244" s="860" t="n">
        <v>0</v>
      </c>
      <c r="R244" s="856" t="s">
        <v>1860</v>
      </c>
    </row>
    <row r="245" customFormat="false" ht="18" hidden="false" customHeight="false" outlineLevel="0" collapsed="false">
      <c r="A245" s="859" t="s">
        <v>1861</v>
      </c>
      <c r="B245" s="848" t="s">
        <v>1862</v>
      </c>
      <c r="C245" s="835" t="s">
        <v>1863</v>
      </c>
      <c r="D245" s="849" t="s">
        <v>796</v>
      </c>
      <c r="E245" s="850" t="str">
        <f aca="false">VLOOKUP(Table1432[[#This Row],[NUTS I]],Table1533[],2,FALSE())</f>
        <v>1</v>
      </c>
      <c r="F245" s="851" t="s">
        <v>797</v>
      </c>
      <c r="G245" s="850" t="str">
        <f aca="false">VLOOKUP(Table1432[[#This Row],[NUTS II 2011]],Table1634[],2,FALSE())</f>
        <v>16</v>
      </c>
      <c r="H245" s="849" t="s">
        <v>797</v>
      </c>
      <c r="I245" s="850" t="str">
        <f aca="false">VLOOKUP(Table1432[[#This Row],[NUTS II 2013]],Table162436[],2,FALSE())</f>
        <v>16</v>
      </c>
      <c r="J245" s="851" t="s">
        <v>798</v>
      </c>
      <c r="K245" s="850" t="str">
        <f aca="false">VLOOKUP(Table1432[[#This Row],[NUTS III 2011]],Table1735[],2,FALSE())</f>
        <v>16C</v>
      </c>
      <c r="L245" s="849" t="s">
        <v>798</v>
      </c>
      <c r="M245" s="850" t="str">
        <f aca="false">VLOOKUP(Table1432[[#This Row],[NUTS III 2013]],Table172537[],2,FALSE())</f>
        <v>16I</v>
      </c>
      <c r="N245" s="852" t="n">
        <f aca="false">IFERROR(VLOOKUP(Table1432[[#This Row],[CodINE Mun2013]],VRefAquis!B:H,2,FALSE()),IFERROR(VLOOKUP(Table1432[[#This Row],[CodINE NUTIII 2013]],VRefAquis!B:H,2,FALSE()),VLOOKUP(Table1432[[#This Row],[CodINE NUTII 2013]],VRefAquis!B:H,2,FALSE())))</f>
        <v>740</v>
      </c>
      <c r="O245" s="853" t="n">
        <f aca="false">IF(VLOOKUP(Table1432[[#This Row],[CodINE Mun2013]],VRefArren!B:H,2,FALSE())&lt;&gt;"",VLOOKUP(Table1432[[#This Row],[CodINE Mun2013]],VRefArren!B:H,2,FALSE()),IFERROR(VLOOKUP(Table1432[[#This Row],[CodINE NUTIII 2013]],VRefArren!B:H,2,FALSE()),VLOOKUP(Table1432[[#This Row],[CodINE NUTII 2013]],VRefArren!B:H,2,FALSE())))</f>
        <v>3.6</v>
      </c>
      <c r="P245" s="854" t="n">
        <v>0</v>
      </c>
      <c r="Q245" s="860" t="n">
        <v>0</v>
      </c>
      <c r="R245" s="856" t="s">
        <v>1864</v>
      </c>
    </row>
    <row r="246" customFormat="false" ht="18" hidden="false" customHeight="false" outlineLevel="0" collapsed="false">
      <c r="A246" s="859" t="s">
        <v>1865</v>
      </c>
      <c r="B246" s="848" t="s">
        <v>1866</v>
      </c>
      <c r="C246" s="835" t="s">
        <v>1867</v>
      </c>
      <c r="D246" s="849" t="s">
        <v>796</v>
      </c>
      <c r="E246" s="850" t="str">
        <f aca="false">VLOOKUP(Table1432[[#This Row],[NUTS I]],Table1533[],2,FALSE())</f>
        <v>1</v>
      </c>
      <c r="F246" s="851" t="s">
        <v>797</v>
      </c>
      <c r="G246" s="850" t="str">
        <f aca="false">VLOOKUP(Table1432[[#This Row],[NUTS II 2011]],Table1634[],2,FALSE())</f>
        <v>16</v>
      </c>
      <c r="H246" s="849" t="s">
        <v>797</v>
      </c>
      <c r="I246" s="850" t="str">
        <f aca="false">VLOOKUP(Table1432[[#This Row],[NUTS II 2013]],Table162436[],2,FALSE())</f>
        <v>16</v>
      </c>
      <c r="J246" s="851" t="s">
        <v>823</v>
      </c>
      <c r="K246" s="850" t="str">
        <f aca="false">VLOOKUP(Table1432[[#This Row],[NUTS III 2011]],Table1735[],2,FALSE())</f>
        <v>165</v>
      </c>
      <c r="L246" s="845" t="s">
        <v>824</v>
      </c>
      <c r="M246" s="850" t="str">
        <f aca="false">VLOOKUP(Table1432[[#This Row],[NUTS III 2013]],Table172537[],2,FALSE())</f>
        <v>16G</v>
      </c>
      <c r="N246" s="852" t="n">
        <f aca="false">IFERROR(VLOOKUP(Table1432[[#This Row],[CodINE Mun2013]],VRefAquis!B:H,2,FALSE()),IFERROR(VLOOKUP(Table1432[[#This Row],[CodINE NUTIII 2013]],VRefAquis!B:H,2,FALSE()),VLOOKUP(Table1432[[#This Row],[CodINE NUTII 2013]],VRefAquis!B:H,2,FALSE())))</f>
        <v>942</v>
      </c>
      <c r="O246" s="853" t="n">
        <f aca="false">IF(VLOOKUP(Table1432[[#This Row],[CodINE Mun2013]],VRefArren!B:H,2,FALSE())&lt;&gt;"",VLOOKUP(Table1432[[#This Row],[CodINE Mun2013]],VRefArren!B:H,2,FALSE()),IFERROR(VLOOKUP(Table1432[[#This Row],[CodINE NUTIII 2013]],VRefArren!B:H,2,FALSE()),VLOOKUP(Table1432[[#This Row],[CodINE NUTII 2013]],VRefArren!B:H,2,FALSE())))</f>
        <v>2.28</v>
      </c>
      <c r="P246" s="854" t="n">
        <v>1</v>
      </c>
      <c r="Q246" s="860" t="n">
        <v>20</v>
      </c>
      <c r="R246" s="856" t="s">
        <v>1868</v>
      </c>
    </row>
    <row r="247" customFormat="false" ht="18" hidden="false" customHeight="false" outlineLevel="0" collapsed="false">
      <c r="A247" s="859" t="s">
        <v>1869</v>
      </c>
      <c r="B247" s="848" t="s">
        <v>1870</v>
      </c>
      <c r="C247" s="835" t="s">
        <v>1871</v>
      </c>
      <c r="D247" s="849" t="s">
        <v>796</v>
      </c>
      <c r="E247" s="850" t="str">
        <f aca="false">VLOOKUP(Table1432[[#This Row],[NUTS I]],Table1533[],2,FALSE())</f>
        <v>1</v>
      </c>
      <c r="F247" s="851" t="s">
        <v>797</v>
      </c>
      <c r="G247" s="850" t="str">
        <f aca="false">VLOOKUP(Table1432[[#This Row],[NUTS II 2011]],Table1634[],2,FALSE())</f>
        <v>16</v>
      </c>
      <c r="H247" s="849" t="s">
        <v>797</v>
      </c>
      <c r="I247" s="850" t="str">
        <f aca="false">VLOOKUP(Table1432[[#This Row],[NUTS II 2013]],Table162436[],2,FALSE())</f>
        <v>16</v>
      </c>
      <c r="J247" s="851" t="s">
        <v>1006</v>
      </c>
      <c r="K247" s="850" t="str">
        <f aca="false">VLOOKUP(Table1432[[#This Row],[NUTS III 2011]],Table1735[],2,FALSE())</f>
        <v>167</v>
      </c>
      <c r="L247" s="845" t="s">
        <v>898</v>
      </c>
      <c r="M247" s="850" t="str">
        <f aca="false">VLOOKUP(Table1432[[#This Row],[NUTS III 2013]],Table172537[],2,FALSE())</f>
        <v>16J</v>
      </c>
      <c r="N247" s="852" t="n">
        <f aca="false">IFERROR(VLOOKUP(Table1432[[#This Row],[CodINE Mun2013]],VRefAquis!B:H,2,FALSE()),IFERROR(VLOOKUP(Table1432[[#This Row],[CodINE NUTIII 2013]],VRefAquis!B:H,2,FALSE()),VLOOKUP(Table1432[[#This Row],[CodINE NUTII 2013]],VRefAquis!B:H,2,FALSE())))</f>
        <v>745</v>
      </c>
      <c r="O247" s="853" t="n">
        <f aca="false">IF(VLOOKUP(Table1432[[#This Row],[CodINE Mun2013]],VRefArren!B:H,2,FALSE())&lt;&gt;"",VLOOKUP(Table1432[[#This Row],[CodINE Mun2013]],VRefArren!B:H,2,FALSE()),IFERROR(VLOOKUP(Table1432[[#This Row],[CodINE NUTIII 2013]],VRefArren!B:H,2,FALSE()),VLOOKUP(Table1432[[#This Row],[CodINE NUTII 2013]],VRefArren!B:H,2,FALSE())))</f>
        <v>2.7</v>
      </c>
      <c r="P247" s="854" t="n">
        <v>12</v>
      </c>
      <c r="Q247" s="860" t="n">
        <v>47</v>
      </c>
      <c r="R247" s="856" t="s">
        <v>1872</v>
      </c>
    </row>
    <row r="248" customFormat="false" ht="18" hidden="false" customHeight="false" outlineLevel="0" collapsed="false">
      <c r="A248" s="847" t="s">
        <v>1873</v>
      </c>
      <c r="B248" s="848" t="s">
        <v>1874</v>
      </c>
      <c r="C248" s="835" t="s">
        <v>1875</v>
      </c>
      <c r="D248" s="849" t="s">
        <v>796</v>
      </c>
      <c r="E248" s="850" t="str">
        <f aca="false">VLOOKUP(Table1432[[#This Row],[NUTS I]],Table1533[],2,FALSE())</f>
        <v>1</v>
      </c>
      <c r="F248" s="851" t="s">
        <v>834</v>
      </c>
      <c r="G248" s="850" t="str">
        <f aca="false">VLOOKUP(Table1432[[#This Row],[NUTS II 2011]],Table1634[],2,FALSE())</f>
        <v>17</v>
      </c>
      <c r="H248" s="845" t="s">
        <v>828</v>
      </c>
      <c r="I248" s="850" t="str">
        <f aca="false">VLOOKUP(Table1432[[#This Row],[NUTS II 2013]],Table162436[],2,FALSE())</f>
        <v>17</v>
      </c>
      <c r="J248" s="851" t="s">
        <v>881</v>
      </c>
      <c r="K248" s="850" t="str">
        <f aca="false">VLOOKUP(Table1432[[#This Row],[NUTS III 2011]],Table1735[],2,FALSE())</f>
        <v>172</v>
      </c>
      <c r="L248" s="849" t="s">
        <v>828</v>
      </c>
      <c r="M248" s="850" t="str">
        <f aca="false">VLOOKUP(Table1432[[#This Row],[NUTS III 2013]],Table172537[],2,FALSE())</f>
        <v>170</v>
      </c>
      <c r="N248" s="852" t="n">
        <f aca="false">IFERROR(VLOOKUP(Table1432[[#This Row],[CodINE Mun2013]],VRefAquis!B:H,2,FALSE()),IFERROR(VLOOKUP(Table1432[[#This Row],[CodINE NUTIII 2013]],VRefAquis!B:H,2,FALSE()),VLOOKUP(Table1432[[#This Row],[CodINE NUTII 2013]],VRefAquis!B:H,2,FALSE())))</f>
        <v>1562</v>
      </c>
      <c r="O248" s="853" t="n">
        <f aca="false">IF(VLOOKUP(Table1432[[#This Row],[CodINE Mun2013]],VRefArren!B:H,2,FALSE())&lt;&gt;"",VLOOKUP(Table1432[[#This Row],[CodINE Mun2013]],VRefArren!B:H,2,FALSE()),IFERROR(VLOOKUP(Table1432[[#This Row],[CodINE NUTIII 2013]],VRefArren!B:H,2,FALSE()),VLOOKUP(Table1432[[#This Row],[CodINE NUTII 2013]],VRefArren!B:H,2,FALSE())))</f>
        <v>6.57</v>
      </c>
      <c r="P248" s="854" t="n">
        <v>3</v>
      </c>
      <c r="Q248" s="855" t="n">
        <v>526</v>
      </c>
      <c r="R248" s="856" t="s">
        <v>1876</v>
      </c>
    </row>
    <row r="249" customFormat="false" ht="18" hidden="false" customHeight="false" outlineLevel="0" collapsed="false">
      <c r="A249" s="847" t="s">
        <v>1877</v>
      </c>
      <c r="B249" s="848" t="s">
        <v>1878</v>
      </c>
      <c r="C249" s="835" t="s">
        <v>1879</v>
      </c>
      <c r="D249" s="849" t="s">
        <v>796</v>
      </c>
      <c r="E249" s="850" t="str">
        <f aca="false">VLOOKUP(Table1432[[#This Row],[NUTS I]],Table1533[],2,FALSE())</f>
        <v>1</v>
      </c>
      <c r="F249" s="851" t="s">
        <v>805</v>
      </c>
      <c r="G249" s="850" t="str">
        <f aca="false">VLOOKUP(Table1432[[#This Row],[NUTS II 2011]],Table1634[],2,FALSE())</f>
        <v>11</v>
      </c>
      <c r="H249" s="845" t="s">
        <v>805</v>
      </c>
      <c r="I249" s="850" t="str">
        <f aca="false">VLOOKUP(Table1432[[#This Row],[NUTS II 2013]],Table162436[],2,FALSE())</f>
        <v>11</v>
      </c>
      <c r="J249" s="851" t="s">
        <v>910</v>
      </c>
      <c r="K249" s="850" t="str">
        <f aca="false">VLOOKUP(Table1432[[#This Row],[NUTS III 2011]],Table1735[],2,FALSE())</f>
        <v>117</v>
      </c>
      <c r="L249" s="849" t="s">
        <v>910</v>
      </c>
      <c r="M249" s="850" t="str">
        <f aca="false">VLOOKUP(Table1432[[#This Row],[NUTS III 2013]],Table172537[],2,FALSE())</f>
        <v>11D</v>
      </c>
      <c r="N249" s="852" t="n">
        <f aca="false">IFERROR(VLOOKUP(Table1432[[#This Row],[CodINE Mun2013]],VRefAquis!B:H,2,FALSE()),IFERROR(VLOOKUP(Table1432[[#This Row],[CodINE NUTIII 2013]],VRefAquis!B:H,2,FALSE()),VLOOKUP(Table1432[[#This Row],[CodINE NUTII 2013]],VRefAquis!B:H,2,FALSE())))</f>
        <v>768</v>
      </c>
      <c r="O249" s="853" t="n">
        <f aca="false">IF(VLOOKUP(Table1432[[#This Row],[CodINE Mun2013]],VRefArren!B:H,2,FALSE())&lt;&gt;"",VLOOKUP(Table1432[[#This Row],[CodINE Mun2013]],VRefArren!B:H,2,FALSE()),IFERROR(VLOOKUP(Table1432[[#This Row],[CodINE NUTIII 2013]],VRefArren!B:H,2,FALSE()),VLOOKUP(Table1432[[#This Row],[CodINE NUTII 2013]],VRefArren!B:H,2,FALSE())))</f>
        <v>3.22</v>
      </c>
      <c r="P249" s="854" t="n">
        <v>0</v>
      </c>
      <c r="Q249" s="855" t="n">
        <v>0</v>
      </c>
      <c r="R249" s="856" t="s">
        <v>1880</v>
      </c>
    </row>
    <row r="250" customFormat="false" ht="18" hidden="false" customHeight="false" outlineLevel="0" collapsed="false">
      <c r="A250" s="847" t="s">
        <v>1881</v>
      </c>
      <c r="B250" s="848" t="s">
        <v>1882</v>
      </c>
      <c r="C250" s="835" t="s">
        <v>1883</v>
      </c>
      <c r="D250" s="849" t="s">
        <v>796</v>
      </c>
      <c r="E250" s="850" t="str">
        <f aca="false">VLOOKUP(Table1432[[#This Row],[NUTS I]],Table1533[],2,FALSE())</f>
        <v>1</v>
      </c>
      <c r="F250" s="851" t="s">
        <v>801</v>
      </c>
      <c r="G250" s="850" t="str">
        <f aca="false">VLOOKUP(Table1432[[#This Row],[NUTS II 2011]],Table1634[],2,FALSE())</f>
        <v>18</v>
      </c>
      <c r="H250" s="845" t="s">
        <v>801</v>
      </c>
      <c r="I250" s="850" t="str">
        <f aca="false">VLOOKUP(Table1432[[#This Row],[NUTS II 2013]],Table162436[],2,FALSE())</f>
        <v>18</v>
      </c>
      <c r="J250" s="851" t="s">
        <v>860</v>
      </c>
      <c r="K250" s="850" t="str">
        <f aca="false">VLOOKUP(Table1432[[#This Row],[NUTS III 2011]],Table1735[],2,FALSE())</f>
        <v>184</v>
      </c>
      <c r="L250" s="849" t="s">
        <v>860</v>
      </c>
      <c r="M250" s="850" t="str">
        <f aca="false">VLOOKUP(Table1432[[#This Row],[NUTS III 2013]],Table172537[],2,FALSE())</f>
        <v>184</v>
      </c>
      <c r="N250" s="852" t="n">
        <f aca="false">IFERROR(VLOOKUP(Table1432[[#This Row],[CodINE Mun2013]],VRefAquis!B:H,2,FALSE()),IFERROR(VLOOKUP(Table1432[[#This Row],[CodINE NUTIII 2013]],VRefAquis!B:H,2,FALSE()),VLOOKUP(Table1432[[#This Row],[CodINE NUTII 2013]],VRefAquis!B:H,2,FALSE())))</f>
        <v>557</v>
      </c>
      <c r="O250" s="853" t="n">
        <f aca="false">IF(VLOOKUP(Table1432[[#This Row],[CodINE Mun2013]],VRefArren!B:H,2,FALSE())&lt;&gt;"",VLOOKUP(Table1432[[#This Row],[CodINE Mun2013]],VRefArren!B:H,2,FALSE()),IFERROR(VLOOKUP(Table1432[[#This Row],[CodINE NUTIII 2013]],VRefArren!B:H,2,FALSE()),VLOOKUP(Table1432[[#This Row],[CodINE NUTII 2013]],VRefArren!B:H,2,FALSE())))</f>
        <v>3.94</v>
      </c>
      <c r="P250" s="854" t="n">
        <v>9</v>
      </c>
      <c r="Q250" s="855" t="n">
        <v>111</v>
      </c>
      <c r="R250" s="856" t="s">
        <v>1884</v>
      </c>
    </row>
    <row r="251" customFormat="false" ht="18" hidden="false" customHeight="false" outlineLevel="0" collapsed="false">
      <c r="A251" s="847" t="s">
        <v>1885</v>
      </c>
      <c r="B251" s="848" t="s">
        <v>1886</v>
      </c>
      <c r="C251" s="835" t="s">
        <v>1887</v>
      </c>
      <c r="D251" s="849" t="s">
        <v>796</v>
      </c>
      <c r="E251" s="850" t="str">
        <f aca="false">VLOOKUP(Table1432[[#This Row],[NUTS I]],Table1533[],2,FALSE())</f>
        <v>1</v>
      </c>
      <c r="F251" s="851" t="s">
        <v>797</v>
      </c>
      <c r="G251" s="850" t="str">
        <f aca="false">VLOOKUP(Table1432[[#This Row],[NUTS II 2011]],Table1634[],2,FALSE())</f>
        <v>16</v>
      </c>
      <c r="H251" s="849" t="s">
        <v>797</v>
      </c>
      <c r="I251" s="850" t="str">
        <f aca="false">VLOOKUP(Table1432[[#This Row],[NUTS II 2013]],Table162436[],2,FALSE())</f>
        <v>16</v>
      </c>
      <c r="J251" s="851" t="s">
        <v>984</v>
      </c>
      <c r="K251" s="850" t="str">
        <f aca="false">VLOOKUP(Table1432[[#This Row],[NUTS III 2011]],Table1735[],2,FALSE())</f>
        <v>166</v>
      </c>
      <c r="L251" s="849" t="s">
        <v>798</v>
      </c>
      <c r="M251" s="850" t="str">
        <f aca="false">VLOOKUP(Table1432[[#This Row],[NUTS III 2013]],Table172537[],2,FALSE())</f>
        <v>16I</v>
      </c>
      <c r="N251" s="852" t="n">
        <f aca="false">IFERROR(VLOOKUP(Table1432[[#This Row],[CodINE Mun2013]],VRefAquis!B:H,2,FALSE()),IFERROR(VLOOKUP(Table1432[[#This Row],[CodINE NUTIII 2013]],VRefAquis!B:H,2,FALSE()),VLOOKUP(Table1432[[#This Row],[CodINE NUTII 2013]],VRefAquis!B:H,2,FALSE())))</f>
        <v>740</v>
      </c>
      <c r="O251" s="853" t="n">
        <f aca="false">IF(VLOOKUP(Table1432[[#This Row],[CodINE Mun2013]],VRefArren!B:H,2,FALSE())&lt;&gt;"",VLOOKUP(Table1432[[#This Row],[CodINE Mun2013]],VRefArren!B:H,2,FALSE()),IFERROR(VLOOKUP(Table1432[[#This Row],[CodINE NUTIII 2013]],VRefArren!B:H,2,FALSE()),VLOOKUP(Table1432[[#This Row],[CodINE NUTII 2013]],VRefArren!B:H,2,FALSE())))</f>
        <v>2.83</v>
      </c>
      <c r="P251" s="854" t="n">
        <v>0</v>
      </c>
      <c r="Q251" s="855" t="n">
        <v>0</v>
      </c>
      <c r="R251" s="856" t="s">
        <v>1888</v>
      </c>
    </row>
    <row r="252" customFormat="false" ht="18" hidden="false" customHeight="false" outlineLevel="0" collapsed="false">
      <c r="A252" s="859" t="s">
        <v>1889</v>
      </c>
      <c r="B252" s="848" t="s">
        <v>1890</v>
      </c>
      <c r="C252" s="835" t="s">
        <v>1891</v>
      </c>
      <c r="D252" s="849" t="s">
        <v>796</v>
      </c>
      <c r="E252" s="850" t="str">
        <f aca="false">VLOOKUP(Table1432[[#This Row],[NUTS I]],Table1533[],2,FALSE())</f>
        <v>1</v>
      </c>
      <c r="F252" s="851" t="s">
        <v>834</v>
      </c>
      <c r="G252" s="850" t="str">
        <f aca="false">VLOOKUP(Table1432[[#This Row],[NUTS II 2011]],Table1634[],2,FALSE())</f>
        <v>17</v>
      </c>
      <c r="H252" s="845" t="s">
        <v>828</v>
      </c>
      <c r="I252" s="850" t="str">
        <f aca="false">VLOOKUP(Table1432[[#This Row],[NUTS II 2013]],Table162436[],2,FALSE())</f>
        <v>17</v>
      </c>
      <c r="J252" s="851" t="s">
        <v>881</v>
      </c>
      <c r="K252" s="850" t="str">
        <f aca="false">VLOOKUP(Table1432[[#This Row],[NUTS III 2011]],Table1735[],2,FALSE())</f>
        <v>172</v>
      </c>
      <c r="L252" s="849" t="s">
        <v>828</v>
      </c>
      <c r="M252" s="850" t="str">
        <f aca="false">VLOOKUP(Table1432[[#This Row],[NUTS III 2013]],Table172537[],2,FALSE())</f>
        <v>170</v>
      </c>
      <c r="N252" s="852" t="n">
        <f aca="false">IFERROR(VLOOKUP(Table1432[[#This Row],[CodINE Mun2013]],VRefAquis!B:H,2,FALSE()),IFERROR(VLOOKUP(Table1432[[#This Row],[CodINE NUTIII 2013]],VRefAquis!B:H,2,FALSE()),VLOOKUP(Table1432[[#This Row],[CodINE NUTII 2013]],VRefAquis!B:H,2,FALSE())))</f>
        <v>1475</v>
      </c>
      <c r="O252" s="853" t="n">
        <f aca="false">IF(VLOOKUP(Table1432[[#This Row],[CodINE Mun2013]],VRefArren!B:H,2,FALSE())&lt;&gt;"",VLOOKUP(Table1432[[#This Row],[CodINE Mun2013]],VRefArren!B:H,2,FALSE()),IFERROR(VLOOKUP(Table1432[[#This Row],[CodINE NUTIII 2013]],VRefArren!B:H,2,FALSE()),VLOOKUP(Table1432[[#This Row],[CodINE NUTII 2013]],VRefArren!B:H,2,FALSE())))</f>
        <v>5.83</v>
      </c>
      <c r="P252" s="854" t="n">
        <v>1</v>
      </c>
      <c r="Q252" s="860" t="n">
        <v>20</v>
      </c>
      <c r="R252" s="856" t="s">
        <v>1892</v>
      </c>
    </row>
    <row r="253" customFormat="false" ht="18" hidden="false" customHeight="false" outlineLevel="0" collapsed="false">
      <c r="A253" s="847" t="s">
        <v>1893</v>
      </c>
      <c r="B253" s="848" t="s">
        <v>1894</v>
      </c>
      <c r="C253" s="835" t="s">
        <v>1895</v>
      </c>
      <c r="D253" s="849" t="s">
        <v>796</v>
      </c>
      <c r="E253" s="850" t="str">
        <f aca="false">VLOOKUP(Table1432[[#This Row],[NUTS I]],Table1533[],2,FALSE())</f>
        <v>1</v>
      </c>
      <c r="F253" s="851" t="s">
        <v>834</v>
      </c>
      <c r="G253" s="850" t="str">
        <f aca="false">VLOOKUP(Table1432[[#This Row],[NUTS II 2011]],Table1634[],2,FALSE())</f>
        <v>17</v>
      </c>
      <c r="H253" s="845" t="s">
        <v>828</v>
      </c>
      <c r="I253" s="850" t="str">
        <f aca="false">VLOOKUP(Table1432[[#This Row],[NUTS II 2013]],Table162436[],2,FALSE())</f>
        <v>17</v>
      </c>
      <c r="J253" s="851" t="s">
        <v>881</v>
      </c>
      <c r="K253" s="850" t="str">
        <f aca="false">VLOOKUP(Table1432[[#This Row],[NUTS III 2011]],Table1735[],2,FALSE())</f>
        <v>172</v>
      </c>
      <c r="L253" s="849" t="s">
        <v>828</v>
      </c>
      <c r="M253" s="850" t="str">
        <f aca="false">VLOOKUP(Table1432[[#This Row],[NUTS III 2013]],Table172537[],2,FALSE())</f>
        <v>170</v>
      </c>
      <c r="N253" s="852" t="n">
        <f aca="false">IFERROR(VLOOKUP(Table1432[[#This Row],[CodINE Mun2013]],VRefAquis!B:H,2,FALSE()),IFERROR(VLOOKUP(Table1432[[#This Row],[CodINE NUTIII 2013]],VRefAquis!B:H,2,FALSE()),VLOOKUP(Table1432[[#This Row],[CodINE NUTII 2013]],VRefAquis!B:H,2,FALSE())))</f>
        <v>1556</v>
      </c>
      <c r="O253" s="853" t="n">
        <f aca="false">IF(VLOOKUP(Table1432[[#This Row],[CodINE Mun2013]],VRefArren!B:H,2,FALSE())&lt;&gt;"",VLOOKUP(Table1432[[#This Row],[CodINE Mun2013]],VRefArren!B:H,2,FALSE()),IFERROR(VLOOKUP(Table1432[[#This Row],[CodINE NUTIII 2013]],VRefArren!B:H,2,FALSE()),VLOOKUP(Table1432[[#This Row],[CodINE NUTII 2013]],VRefArren!B:H,2,FALSE())))</f>
        <v>6.48</v>
      </c>
      <c r="P253" s="854" t="n">
        <v>8</v>
      </c>
      <c r="Q253" s="855" t="n">
        <v>203</v>
      </c>
      <c r="R253" s="856" t="s">
        <v>1896</v>
      </c>
    </row>
    <row r="254" customFormat="false" ht="18" hidden="false" customHeight="false" outlineLevel="0" collapsed="false">
      <c r="A254" s="847" t="s">
        <v>1897</v>
      </c>
      <c r="B254" s="848" t="s">
        <v>1898</v>
      </c>
      <c r="C254" s="835" t="s">
        <v>1899</v>
      </c>
      <c r="D254" s="849" t="s">
        <v>796</v>
      </c>
      <c r="E254" s="850" t="str">
        <f aca="false">VLOOKUP(Table1432[[#This Row],[NUTS I]],Table1533[],2,FALSE())</f>
        <v>1</v>
      </c>
      <c r="F254" s="851" t="s">
        <v>797</v>
      </c>
      <c r="G254" s="850" t="str">
        <f aca="false">VLOOKUP(Table1432[[#This Row],[NUTS II 2011]],Table1634[],2,FALSE())</f>
        <v>16</v>
      </c>
      <c r="H254" s="849" t="s">
        <v>797</v>
      </c>
      <c r="I254" s="850" t="str">
        <f aca="false">VLOOKUP(Table1432[[#This Row],[NUTS II 2013]],Table162436[],2,FALSE())</f>
        <v>16</v>
      </c>
      <c r="J254" s="851" t="s">
        <v>810</v>
      </c>
      <c r="K254" s="850" t="str">
        <f aca="false">VLOOKUP(Table1432[[#This Row],[NUTS III 2011]],Table1735[],2,FALSE())</f>
        <v>161</v>
      </c>
      <c r="L254" s="849" t="s">
        <v>811</v>
      </c>
      <c r="M254" s="850" t="str">
        <f aca="false">VLOOKUP(Table1432[[#This Row],[NUTS III 2013]],Table172537[],2,FALSE())</f>
        <v>16D</v>
      </c>
      <c r="N254" s="852" t="n">
        <f aca="false">IFERROR(VLOOKUP(Table1432[[#This Row],[CodINE Mun2013]],VRefAquis!B:H,2,FALSE()),IFERROR(VLOOKUP(Table1432[[#This Row],[CodINE NUTIII 2013]],VRefAquis!B:H,2,FALSE()),VLOOKUP(Table1432[[#This Row],[CodINE NUTII 2013]],VRefAquis!B:H,2,FALSE())))</f>
        <v>1068</v>
      </c>
      <c r="O254" s="853" t="n">
        <f aca="false">IF(VLOOKUP(Table1432[[#This Row],[CodINE Mun2013]],VRefArren!B:H,2,FALSE())&lt;&gt;"",VLOOKUP(Table1432[[#This Row],[CodINE Mun2013]],VRefArren!B:H,2,FALSE()),IFERROR(VLOOKUP(Table1432[[#This Row],[CodINE NUTIII 2013]],VRefArren!B:H,2,FALSE()),VLOOKUP(Table1432[[#This Row],[CodINE NUTII 2013]],VRefArren!B:H,2,FALSE())))</f>
        <v>2.99</v>
      </c>
      <c r="P254" s="854" t="n">
        <v>1</v>
      </c>
      <c r="Q254" s="855" t="n">
        <v>1</v>
      </c>
      <c r="R254" s="856" t="s">
        <v>1900</v>
      </c>
    </row>
    <row r="255" customFormat="false" ht="18" hidden="false" customHeight="false" outlineLevel="0" collapsed="false">
      <c r="A255" s="859" t="s">
        <v>1901</v>
      </c>
      <c r="B255" s="848" t="s">
        <v>1902</v>
      </c>
      <c r="C255" s="835" t="s">
        <v>1903</v>
      </c>
      <c r="D255" s="849" t="s">
        <v>796</v>
      </c>
      <c r="E255" s="850" t="str">
        <f aca="false">VLOOKUP(Table1432[[#This Row],[NUTS I]],Table1533[],2,FALSE())</f>
        <v>1</v>
      </c>
      <c r="F255" s="851" t="s">
        <v>815</v>
      </c>
      <c r="G255" s="850" t="str">
        <f aca="false">VLOOKUP(Table1432[[#This Row],[NUTS II 2011]],Table1634[],2,FALSE())</f>
        <v>15</v>
      </c>
      <c r="H255" s="845" t="s">
        <v>815</v>
      </c>
      <c r="I255" s="850" t="str">
        <f aca="false">VLOOKUP(Table1432[[#This Row],[NUTS II 2013]],Table162436[],2,FALSE())</f>
        <v>15</v>
      </c>
      <c r="J255" s="851" t="s">
        <v>815</v>
      </c>
      <c r="K255" s="850" t="n">
        <f aca="false">VLOOKUP(Table1432[[#This Row],[NUTS III 2011]],Table1735[],2,FALSE())</f>
        <v>150</v>
      </c>
      <c r="L255" s="849" t="s">
        <v>815</v>
      </c>
      <c r="M255" s="850" t="n">
        <f aca="false">VLOOKUP(Table1432[[#This Row],[NUTS III 2013]],Table172537[],2,FALSE())</f>
        <v>150</v>
      </c>
      <c r="N255" s="852" t="n">
        <f aca="false">IFERROR(VLOOKUP(Table1432[[#This Row],[CodINE Mun2013]],VRefAquis!B:H,2,FALSE()),IFERROR(VLOOKUP(Table1432[[#This Row],[CodINE NUTIII 2013]],VRefAquis!B:H,2,FALSE()),VLOOKUP(Table1432[[#This Row],[CodINE NUTII 2013]],VRefAquis!B:H,2,FALSE())))</f>
        <v>1506</v>
      </c>
      <c r="O255" s="853" t="n">
        <f aca="false">IF(VLOOKUP(Table1432[[#This Row],[CodINE Mun2013]],VRefArren!B:H,2,FALSE())&lt;&gt;"",VLOOKUP(Table1432[[#This Row],[CodINE Mun2013]],VRefArren!B:H,2,FALSE()),IFERROR(VLOOKUP(Table1432[[#This Row],[CodINE NUTIII 2013]],VRefArren!B:H,2,FALSE()),VLOOKUP(Table1432[[#This Row],[CodINE NUTII 2013]],VRefArren!B:H,2,FALSE())))</f>
        <v>5.48</v>
      </c>
      <c r="P255" s="854" t="n">
        <v>4</v>
      </c>
      <c r="Q255" s="860" t="n">
        <v>15</v>
      </c>
      <c r="R255" s="856" t="s">
        <v>1904</v>
      </c>
    </row>
    <row r="256" customFormat="false" ht="18" hidden="false" customHeight="false" outlineLevel="0" collapsed="false">
      <c r="A256" s="859" t="s">
        <v>1905</v>
      </c>
      <c r="B256" s="848" t="s">
        <v>1906</v>
      </c>
      <c r="C256" s="835" t="s">
        <v>1907</v>
      </c>
      <c r="D256" s="849" t="s">
        <v>796</v>
      </c>
      <c r="E256" s="850" t="str">
        <f aca="false">VLOOKUP(Table1432[[#This Row],[NUTS I]],Table1533[],2,FALSE())</f>
        <v>1</v>
      </c>
      <c r="F256" s="851" t="s">
        <v>801</v>
      </c>
      <c r="G256" s="850" t="str">
        <f aca="false">VLOOKUP(Table1432[[#This Row],[NUTS II 2011]],Table1634[],2,FALSE())</f>
        <v>18</v>
      </c>
      <c r="H256" s="845" t="s">
        <v>801</v>
      </c>
      <c r="I256" s="850" t="str">
        <f aca="false">VLOOKUP(Table1432[[#This Row],[NUTS II 2013]],Table162436[],2,FALSE())</f>
        <v>18</v>
      </c>
      <c r="J256" s="851" t="s">
        <v>817</v>
      </c>
      <c r="K256" s="850" t="str">
        <f aca="false">VLOOKUP(Table1432[[#This Row],[NUTS III 2011]],Table1735[],2,FALSE())</f>
        <v>181</v>
      </c>
      <c r="L256" s="849" t="s">
        <v>817</v>
      </c>
      <c r="M256" s="850" t="str">
        <f aca="false">VLOOKUP(Table1432[[#This Row],[NUTS III 2013]],Table172537[],2,FALSE())</f>
        <v>181</v>
      </c>
      <c r="N256" s="852" t="n">
        <f aca="false">IFERROR(VLOOKUP(Table1432[[#This Row],[CodINE Mun2013]],VRefAquis!B:H,2,FALSE()),IFERROR(VLOOKUP(Table1432[[#This Row],[CodINE NUTIII 2013]],VRefAquis!B:H,2,FALSE()),VLOOKUP(Table1432[[#This Row],[CodINE NUTII 2013]],VRefAquis!B:H,2,FALSE())))</f>
        <v>1293</v>
      </c>
      <c r="O256" s="853" t="n">
        <f aca="false">IF(VLOOKUP(Table1432[[#This Row],[CodINE Mun2013]],VRefArren!B:H,2,FALSE())&lt;&gt;"",VLOOKUP(Table1432[[#This Row],[CodINE Mun2013]],VRefArren!B:H,2,FALSE()),IFERROR(VLOOKUP(Table1432[[#This Row],[CodINE NUTIII 2013]],VRefArren!B:H,2,FALSE()),VLOOKUP(Table1432[[#This Row],[CodINE NUTII 2013]],VRefArren!B:H,2,FALSE())))</f>
        <v>5.38</v>
      </c>
      <c r="P256" s="854" t="n">
        <v>25</v>
      </c>
      <c r="Q256" s="860" t="n">
        <v>147</v>
      </c>
      <c r="R256" s="856" t="s">
        <v>1908</v>
      </c>
    </row>
    <row r="257" customFormat="false" ht="18" hidden="false" customHeight="false" outlineLevel="0" collapsed="false">
      <c r="A257" s="859" t="s">
        <v>1909</v>
      </c>
      <c r="B257" s="848" t="s">
        <v>1910</v>
      </c>
      <c r="C257" s="835" t="s">
        <v>1911</v>
      </c>
      <c r="D257" s="849" t="s">
        <v>796</v>
      </c>
      <c r="E257" s="850" t="str">
        <f aca="false">VLOOKUP(Table1432[[#This Row],[NUTS I]],Table1533[],2,FALSE())</f>
        <v>1</v>
      </c>
      <c r="F257" s="851" t="s">
        <v>834</v>
      </c>
      <c r="G257" s="850" t="str">
        <f aca="false">VLOOKUP(Table1432[[#This Row],[NUTS II 2011]],Table1634[],2,FALSE())</f>
        <v>17</v>
      </c>
      <c r="H257" s="845" t="s">
        <v>828</v>
      </c>
      <c r="I257" s="850" t="str">
        <f aca="false">VLOOKUP(Table1432[[#This Row],[NUTS II 2013]],Table162436[],2,FALSE())</f>
        <v>17</v>
      </c>
      <c r="J257" s="851" t="s">
        <v>932</v>
      </c>
      <c r="K257" s="850" t="str">
        <f aca="false">VLOOKUP(Table1432[[#This Row],[NUTS III 2011]],Table1735[],2,FALSE())</f>
        <v>171</v>
      </c>
      <c r="L257" s="849" t="s">
        <v>828</v>
      </c>
      <c r="M257" s="850" t="str">
        <f aca="false">VLOOKUP(Table1432[[#This Row],[NUTS III 2013]],Table172537[],2,FALSE())</f>
        <v>170</v>
      </c>
      <c r="N257" s="852" t="n">
        <f aca="false">IFERROR(VLOOKUP(Table1432[[#This Row],[CodINE Mun2013]],VRefAquis!B:H,2,FALSE()),IFERROR(VLOOKUP(Table1432[[#This Row],[CodINE NUTIII 2013]],VRefAquis!B:H,2,FALSE()),VLOOKUP(Table1432[[#This Row],[CodINE NUTII 2013]],VRefAquis!B:H,2,FALSE())))</f>
        <v>1669</v>
      </c>
      <c r="O257" s="853" t="n">
        <f aca="false">IF(VLOOKUP(Table1432[[#This Row],[CodINE Mun2013]],VRefArren!B:H,2,FALSE())&lt;&gt;"",VLOOKUP(Table1432[[#This Row],[CodINE Mun2013]],VRefArren!B:H,2,FALSE()),IFERROR(VLOOKUP(Table1432[[#This Row],[CodINE NUTIII 2013]],VRefArren!B:H,2,FALSE()),VLOOKUP(Table1432[[#This Row],[CodINE NUTII 2013]],VRefArren!B:H,2,FALSE())))</f>
        <v>7.14</v>
      </c>
      <c r="P257" s="854" t="n">
        <v>158</v>
      </c>
      <c r="Q257" s="860" t="n">
        <v>238</v>
      </c>
      <c r="R257" s="856" t="s">
        <v>1912</v>
      </c>
    </row>
    <row r="258" customFormat="false" ht="30.75" hidden="false" customHeight="false" outlineLevel="0" collapsed="false">
      <c r="A258" s="847" t="s">
        <v>1913</v>
      </c>
      <c r="B258" s="848" t="s">
        <v>1914</v>
      </c>
      <c r="C258" s="835" t="s">
        <v>1915</v>
      </c>
      <c r="D258" s="849" t="s">
        <v>796</v>
      </c>
      <c r="E258" s="850" t="str">
        <f aca="false">VLOOKUP(Table1432[[#This Row],[NUTS I]],Table1533[],2,FALSE())</f>
        <v>1</v>
      </c>
      <c r="F258" s="851" t="s">
        <v>797</v>
      </c>
      <c r="G258" s="850" t="str">
        <f aca="false">VLOOKUP(Table1432[[#This Row],[NUTS II 2011]],Table1634[],2,FALSE())</f>
        <v>16</v>
      </c>
      <c r="H258" s="849" t="s">
        <v>797</v>
      </c>
      <c r="I258" s="850" t="str">
        <f aca="false">VLOOKUP(Table1432[[#This Row],[NUTS II 2013]],Table162436[],2,FALSE())</f>
        <v>16</v>
      </c>
      <c r="J258" s="851" t="s">
        <v>874</v>
      </c>
      <c r="K258" s="850" t="str">
        <f aca="false">VLOOKUP(Table1432[[#This Row],[NUTS III 2011]],Table1735[],2,FALSE())</f>
        <v>16B</v>
      </c>
      <c r="L258" s="845" t="s">
        <v>874</v>
      </c>
      <c r="M258" s="850" t="str">
        <f aca="false">VLOOKUP(Table1432[[#This Row],[NUTS III 2013]],Table172537[],2,FALSE())</f>
        <v>16B</v>
      </c>
      <c r="N258" s="852" t="n">
        <f aca="false">IFERROR(VLOOKUP(Table1432[[#This Row],[CodINE Mun2013]],VRefAquis!B:H,2,FALSE()),IFERROR(VLOOKUP(Table1432[[#This Row],[CodINE NUTIII 2013]],VRefAquis!B:H,2,FALSE()),VLOOKUP(Table1432[[#This Row],[CodINE NUTII 2013]],VRefAquis!B:H,2,FALSE())))</f>
        <v>1124</v>
      </c>
      <c r="O258" s="853" t="n">
        <f aca="false">IF(VLOOKUP(Table1432[[#This Row],[CodINE Mun2013]],VRefArren!B:H,2,FALSE())&lt;&gt;"",VLOOKUP(Table1432[[#This Row],[CodINE Mun2013]],VRefArren!B:H,2,FALSE()),IFERROR(VLOOKUP(Table1432[[#This Row],[CodINE NUTIII 2013]],VRefArren!B:H,2,FALSE()),VLOOKUP(Table1432[[#This Row],[CodINE NUTII 2013]],VRefArren!B:H,2,FALSE())))</f>
        <v>4.41</v>
      </c>
      <c r="P258" s="854" t="n">
        <v>1</v>
      </c>
      <c r="Q258" s="855" t="n">
        <v>1</v>
      </c>
      <c r="R258" s="856" t="s">
        <v>1916</v>
      </c>
    </row>
    <row r="259" customFormat="false" ht="18" hidden="false" customHeight="false" outlineLevel="0" collapsed="false">
      <c r="A259" s="859" t="s">
        <v>1917</v>
      </c>
      <c r="B259" s="848" t="s">
        <v>1918</v>
      </c>
      <c r="C259" s="835" t="s">
        <v>1919</v>
      </c>
      <c r="D259" s="849" t="s">
        <v>796</v>
      </c>
      <c r="E259" s="850" t="str">
        <f aca="false">VLOOKUP(Table1432[[#This Row],[NUTS I]],Table1533[],2,FALSE())</f>
        <v>1</v>
      </c>
      <c r="F259" s="851" t="s">
        <v>797</v>
      </c>
      <c r="G259" s="850" t="str">
        <f aca="false">VLOOKUP(Table1432[[#This Row],[NUTS II 2011]],Table1634[],2,FALSE())</f>
        <v>16</v>
      </c>
      <c r="H259" s="849" t="s">
        <v>797</v>
      </c>
      <c r="I259" s="850" t="str">
        <f aca="false">VLOOKUP(Table1432[[#This Row],[NUTS II 2013]],Table162436[],2,FALSE())</f>
        <v>16</v>
      </c>
      <c r="J259" s="851" t="s">
        <v>867</v>
      </c>
      <c r="K259" s="850" t="str">
        <f aca="false">VLOOKUP(Table1432[[#This Row],[NUTS III 2011]],Table1735[],2,FALSE())</f>
        <v>162</v>
      </c>
      <c r="L259" s="849" t="s">
        <v>958</v>
      </c>
      <c r="M259" s="850" t="str">
        <f aca="false">VLOOKUP(Table1432[[#This Row],[NUTS III 2013]],Table172537[],2,FALSE())</f>
        <v>16E</v>
      </c>
      <c r="N259" s="852" t="n">
        <f aca="false">IFERROR(VLOOKUP(Table1432[[#This Row],[CodINE Mun2013]],VRefAquis!B:H,2,FALSE()),IFERROR(VLOOKUP(Table1432[[#This Row],[CodINE NUTIII 2013]],VRefAquis!B:H,2,FALSE()),VLOOKUP(Table1432[[#This Row],[CodINE NUTII 2013]],VRefAquis!B:H,2,FALSE())))</f>
        <v>1021</v>
      </c>
      <c r="O259" s="853" t="n">
        <f aca="false">IF(VLOOKUP(Table1432[[#This Row],[CodINE Mun2013]],VRefArren!B:H,2,FALSE())&lt;&gt;"",VLOOKUP(Table1432[[#This Row],[CodINE Mun2013]],VRefArren!B:H,2,FALSE()),IFERROR(VLOOKUP(Table1432[[#This Row],[CodINE NUTIII 2013]],VRefArren!B:H,2,FALSE()),VLOOKUP(Table1432[[#This Row],[CodINE NUTII 2013]],VRefArren!B:H,2,FALSE())))</f>
        <v>3.13</v>
      </c>
      <c r="P259" s="854" t="n">
        <v>0</v>
      </c>
      <c r="Q259" s="860" t="n">
        <v>0</v>
      </c>
      <c r="R259" s="856" t="s">
        <v>1920</v>
      </c>
    </row>
    <row r="260" customFormat="false" ht="18" hidden="false" customHeight="false" outlineLevel="0" collapsed="false">
      <c r="A260" s="859" t="s">
        <v>1921</v>
      </c>
      <c r="B260" s="848" t="s">
        <v>1922</v>
      </c>
      <c r="C260" s="835" t="s">
        <v>1923</v>
      </c>
      <c r="D260" s="849" t="s">
        <v>796</v>
      </c>
      <c r="E260" s="850" t="str">
        <f aca="false">VLOOKUP(Table1432[[#This Row],[NUTS I]],Table1533[],2,FALSE())</f>
        <v>1</v>
      </c>
      <c r="F260" s="851" t="s">
        <v>801</v>
      </c>
      <c r="G260" s="850" t="str">
        <f aca="false">VLOOKUP(Table1432[[#This Row],[NUTS II 2011]],Table1634[],2,FALSE())</f>
        <v>18</v>
      </c>
      <c r="H260" s="845" t="s">
        <v>801</v>
      </c>
      <c r="I260" s="850" t="str">
        <f aca="false">VLOOKUP(Table1432[[#This Row],[NUTS II 2013]],Table162436[],2,FALSE())</f>
        <v>18</v>
      </c>
      <c r="J260" s="851" t="s">
        <v>803</v>
      </c>
      <c r="K260" s="850" t="str">
        <f aca="false">VLOOKUP(Table1432[[#This Row],[NUTS III 2011]],Table1735[],2,FALSE())</f>
        <v>183</v>
      </c>
      <c r="L260" s="849" t="s">
        <v>835</v>
      </c>
      <c r="M260" s="850" t="str">
        <f aca="false">VLOOKUP(Table1432[[#This Row],[NUTS III 2013]],Table172537[],2,FALSE())</f>
        <v>186</v>
      </c>
      <c r="N260" s="852" t="n">
        <f aca="false">IFERROR(VLOOKUP(Table1432[[#This Row],[CodINE Mun2013]],VRefAquis!B:H,2,FALSE()),IFERROR(VLOOKUP(Table1432[[#This Row],[CodINE NUTIII 2013]],VRefAquis!B:H,2,FALSE()),VLOOKUP(Table1432[[#This Row],[CodINE NUTII 2013]],VRefAquis!B:H,2,FALSE())))</f>
        <v>631</v>
      </c>
      <c r="O260" s="853" t="n">
        <f aca="false">IF(VLOOKUP(Table1432[[#This Row],[CodINE Mun2013]],VRefArren!B:H,2,FALSE())&lt;&gt;"",VLOOKUP(Table1432[[#This Row],[CodINE Mun2013]],VRefArren!B:H,2,FALSE()),IFERROR(VLOOKUP(Table1432[[#This Row],[CodINE NUTIII 2013]],VRefArren!B:H,2,FALSE()),VLOOKUP(Table1432[[#This Row],[CodINE NUTII 2013]],VRefArren!B:H,2,FALSE())))</f>
        <v>3.05</v>
      </c>
      <c r="P260" s="854" t="n">
        <v>1</v>
      </c>
      <c r="Q260" s="860" t="n">
        <v>3</v>
      </c>
      <c r="R260" s="856" t="s">
        <v>1924</v>
      </c>
    </row>
    <row r="261" customFormat="false" ht="18" hidden="false" customHeight="false" outlineLevel="0" collapsed="false">
      <c r="A261" s="847" t="s">
        <v>1925</v>
      </c>
      <c r="B261" s="848" t="s">
        <v>1926</v>
      </c>
      <c r="C261" s="835" t="s">
        <v>1927</v>
      </c>
      <c r="D261" s="849" t="s">
        <v>796</v>
      </c>
      <c r="E261" s="850" t="str">
        <f aca="false">VLOOKUP(Table1432[[#This Row],[NUTS I]],Table1533[],2,FALSE())</f>
        <v>1</v>
      </c>
      <c r="F261" s="851" t="s">
        <v>797</v>
      </c>
      <c r="G261" s="850" t="str">
        <f aca="false">VLOOKUP(Table1432[[#This Row],[NUTS II 2011]],Table1634[],2,FALSE())</f>
        <v>16</v>
      </c>
      <c r="H261" s="849" t="s">
        <v>797</v>
      </c>
      <c r="I261" s="850" t="str">
        <f aca="false">VLOOKUP(Table1432[[#This Row],[NUTS II 2013]],Table162436[],2,FALSE())</f>
        <v>16</v>
      </c>
      <c r="J261" s="851" t="s">
        <v>969</v>
      </c>
      <c r="K261" s="850" t="str">
        <f aca="false">VLOOKUP(Table1432[[#This Row],[NUTS III 2011]],Table1735[],2,FALSE())</f>
        <v>164</v>
      </c>
      <c r="L261" s="849" t="s">
        <v>958</v>
      </c>
      <c r="M261" s="850" t="str">
        <f aca="false">VLOOKUP(Table1432[[#This Row],[NUTS III 2013]],Table172537[],2,FALSE())</f>
        <v>16E</v>
      </c>
      <c r="N261" s="852" t="n">
        <f aca="false">IFERROR(VLOOKUP(Table1432[[#This Row],[CodINE Mun2013]],VRefAquis!B:H,2,FALSE()),IFERROR(VLOOKUP(Table1432[[#This Row],[CodINE NUTIII 2013]],VRefAquis!B:H,2,FALSE()),VLOOKUP(Table1432[[#This Row],[CodINE NUTII 2013]],VRefAquis!B:H,2,FALSE())))</f>
        <v>1021</v>
      </c>
      <c r="O261" s="853" t="n">
        <f aca="false">IF(VLOOKUP(Table1432[[#This Row],[CodINE Mun2013]],VRefArren!B:H,2,FALSE())&lt;&gt;"",VLOOKUP(Table1432[[#This Row],[CodINE Mun2013]],VRefArren!B:H,2,FALSE()),IFERROR(VLOOKUP(Table1432[[#This Row],[CodINE NUTIII 2013]],VRefArren!B:H,2,FALSE()),VLOOKUP(Table1432[[#This Row],[CodINE NUTII 2013]],VRefArren!B:H,2,FALSE())))</f>
        <v>3.05</v>
      </c>
      <c r="P261" s="854" t="n">
        <v>17</v>
      </c>
      <c r="Q261" s="855" t="n">
        <v>20</v>
      </c>
      <c r="R261" s="856" t="s">
        <v>1928</v>
      </c>
    </row>
    <row r="262" customFormat="false" ht="18" hidden="false" customHeight="false" outlineLevel="0" collapsed="false">
      <c r="A262" s="859" t="s">
        <v>1929</v>
      </c>
      <c r="B262" s="848" t="s">
        <v>1930</v>
      </c>
      <c r="C262" s="835" t="s">
        <v>1931</v>
      </c>
      <c r="D262" s="849" t="s">
        <v>796</v>
      </c>
      <c r="E262" s="850" t="str">
        <f aca="false">VLOOKUP(Table1432[[#This Row],[NUTS I]],Table1533[],2,FALSE())</f>
        <v>1</v>
      </c>
      <c r="F262" s="851" t="s">
        <v>805</v>
      </c>
      <c r="G262" s="850" t="str">
        <f aca="false">VLOOKUP(Table1432[[#This Row],[NUTS II 2011]],Table1634[],2,FALSE())</f>
        <v>11</v>
      </c>
      <c r="H262" s="845" t="s">
        <v>805</v>
      </c>
      <c r="I262" s="850" t="str">
        <f aca="false">VLOOKUP(Table1432[[#This Row],[NUTS II 2013]],Table162436[],2,FALSE())</f>
        <v>11</v>
      </c>
      <c r="J262" s="851" t="s">
        <v>910</v>
      </c>
      <c r="K262" s="850" t="str">
        <f aca="false">VLOOKUP(Table1432[[#This Row],[NUTS III 2011]],Table1735[],2,FALSE())</f>
        <v>117</v>
      </c>
      <c r="L262" s="849" t="s">
        <v>910</v>
      </c>
      <c r="M262" s="850" t="str">
        <f aca="false">VLOOKUP(Table1432[[#This Row],[NUTS III 2013]],Table172537[],2,FALSE())</f>
        <v>11D</v>
      </c>
      <c r="N262" s="852" t="n">
        <f aca="false">IFERROR(VLOOKUP(Table1432[[#This Row],[CodINE Mun2013]],VRefAquis!B:H,2,FALSE()),IFERROR(VLOOKUP(Table1432[[#This Row],[CodINE NUTIII 2013]],VRefAquis!B:H,2,FALSE()),VLOOKUP(Table1432[[#This Row],[CodINE NUTII 2013]],VRefAquis!B:H,2,FALSE())))</f>
        <v>768</v>
      </c>
      <c r="O262" s="853" t="n">
        <f aca="false">IF(VLOOKUP(Table1432[[#This Row],[CodINE Mun2013]],VRefArren!B:H,2,FALSE())&lt;&gt;"",VLOOKUP(Table1432[[#This Row],[CodINE Mun2013]],VRefArren!B:H,2,FALSE()),IFERROR(VLOOKUP(Table1432[[#This Row],[CodINE NUTIII 2013]],VRefArren!B:H,2,FALSE()),VLOOKUP(Table1432[[#This Row],[CodINE NUTII 2013]],VRefArren!B:H,2,FALSE())))</f>
        <v>3.22</v>
      </c>
      <c r="P262" s="854" t="n">
        <v>13</v>
      </c>
      <c r="Q262" s="860" t="n">
        <v>15</v>
      </c>
      <c r="R262" s="856" t="s">
        <v>1932</v>
      </c>
    </row>
    <row r="263" customFormat="false" ht="18" hidden="false" customHeight="false" outlineLevel="0" collapsed="false">
      <c r="A263" s="847" t="s">
        <v>1933</v>
      </c>
      <c r="B263" s="848" t="s">
        <v>1934</v>
      </c>
      <c r="C263" s="835" t="s">
        <v>1935</v>
      </c>
      <c r="D263" s="849" t="s">
        <v>796</v>
      </c>
      <c r="E263" s="850" t="str">
        <f aca="false">VLOOKUP(Table1432[[#This Row],[NUTS I]],Table1533[],2,FALSE())</f>
        <v>1</v>
      </c>
      <c r="F263" s="851" t="s">
        <v>805</v>
      </c>
      <c r="G263" s="850" t="str">
        <f aca="false">VLOOKUP(Table1432[[#This Row],[NUTS II 2011]],Table1634[],2,FALSE())</f>
        <v>11</v>
      </c>
      <c r="H263" s="845" t="s">
        <v>805</v>
      </c>
      <c r="I263" s="850" t="str">
        <f aca="false">VLOOKUP(Table1432[[#This Row],[NUTS II 2013]],Table162436[],2,FALSE())</f>
        <v>11</v>
      </c>
      <c r="J263" s="851" t="s">
        <v>910</v>
      </c>
      <c r="K263" s="850" t="str">
        <f aca="false">VLOOKUP(Table1432[[#This Row],[NUTS III 2011]],Table1735[],2,FALSE())</f>
        <v>117</v>
      </c>
      <c r="L263" s="849" t="s">
        <v>910</v>
      </c>
      <c r="M263" s="850" t="str">
        <f aca="false">VLOOKUP(Table1432[[#This Row],[NUTS III 2013]],Table172537[],2,FALSE())</f>
        <v>11D</v>
      </c>
      <c r="N263" s="852" t="n">
        <f aca="false">IFERROR(VLOOKUP(Table1432[[#This Row],[CodINE Mun2013]],VRefAquis!B:H,2,FALSE()),IFERROR(VLOOKUP(Table1432[[#This Row],[CodINE NUTIII 2013]],VRefAquis!B:H,2,FALSE()),VLOOKUP(Table1432[[#This Row],[CodINE NUTII 2013]],VRefAquis!B:H,2,FALSE())))</f>
        <v>768</v>
      </c>
      <c r="O263" s="853" t="n">
        <f aca="false">IF(VLOOKUP(Table1432[[#This Row],[CodINE Mun2013]],VRefArren!B:H,2,FALSE())&lt;&gt;"",VLOOKUP(Table1432[[#This Row],[CodINE Mun2013]],VRefArren!B:H,2,FALSE()),IFERROR(VLOOKUP(Table1432[[#This Row],[CodINE NUTIII 2013]],VRefArren!B:H,2,FALSE()),VLOOKUP(Table1432[[#This Row],[CodINE NUTII 2013]],VRefArren!B:H,2,FALSE())))</f>
        <v>3.22</v>
      </c>
      <c r="P263" s="854" t="n">
        <v>0</v>
      </c>
      <c r="Q263" s="855" t="n">
        <v>0</v>
      </c>
      <c r="R263" s="856" t="s">
        <v>1936</v>
      </c>
    </row>
    <row r="264" customFormat="false" ht="18" hidden="false" customHeight="false" outlineLevel="0" collapsed="false">
      <c r="A264" s="847" t="s">
        <v>1937</v>
      </c>
      <c r="B264" s="848" t="s">
        <v>1938</v>
      </c>
      <c r="C264" s="835" t="s">
        <v>1939</v>
      </c>
      <c r="D264" s="849" t="s">
        <v>796</v>
      </c>
      <c r="E264" s="850" t="str">
        <f aca="false">VLOOKUP(Table1432[[#This Row],[NUTS I]],Table1533[],2,FALSE())</f>
        <v>1</v>
      </c>
      <c r="F264" s="851" t="s">
        <v>815</v>
      </c>
      <c r="G264" s="850" t="str">
        <f aca="false">VLOOKUP(Table1432[[#This Row],[NUTS II 2011]],Table1634[],2,FALSE())</f>
        <v>15</v>
      </c>
      <c r="H264" s="845" t="s">
        <v>815</v>
      </c>
      <c r="I264" s="850" t="str">
        <f aca="false">VLOOKUP(Table1432[[#This Row],[NUTS II 2013]],Table162436[],2,FALSE())</f>
        <v>15</v>
      </c>
      <c r="J264" s="851" t="s">
        <v>815</v>
      </c>
      <c r="K264" s="850" t="n">
        <f aca="false">VLOOKUP(Table1432[[#This Row],[NUTS III 2011]],Table1735[],2,FALSE())</f>
        <v>150</v>
      </c>
      <c r="L264" s="849" t="s">
        <v>815</v>
      </c>
      <c r="M264" s="850" t="n">
        <f aca="false">VLOOKUP(Table1432[[#This Row],[NUTS III 2013]],Table172537[],2,FALSE())</f>
        <v>150</v>
      </c>
      <c r="N264" s="852" t="n">
        <f aca="false">IFERROR(VLOOKUP(Table1432[[#This Row],[CodINE Mun2013]],VRefAquis!B:H,2,FALSE()),IFERROR(VLOOKUP(Table1432[[#This Row],[CodINE NUTIII 2013]],VRefAquis!B:H,2,FALSE()),VLOOKUP(Table1432[[#This Row],[CodINE NUTII 2013]],VRefAquis!B:H,2,FALSE())))</f>
        <v>2025</v>
      </c>
      <c r="O264" s="853" t="n">
        <f aca="false">IF(VLOOKUP(Table1432[[#This Row],[CodINE Mun2013]],VRefArren!B:H,2,FALSE())&lt;&gt;"",VLOOKUP(Table1432[[#This Row],[CodINE Mun2013]],VRefArren!B:H,2,FALSE()),IFERROR(VLOOKUP(Table1432[[#This Row],[CodINE NUTIII 2013]],VRefArren!B:H,2,FALSE()),VLOOKUP(Table1432[[#This Row],[CodINE NUTII 2013]],VRefArren!B:H,2,FALSE())))</f>
        <v>6.89</v>
      </c>
      <c r="P264" s="854" t="n">
        <v>7</v>
      </c>
      <c r="Q264" s="855" t="n">
        <v>7</v>
      </c>
      <c r="R264" s="856" t="s">
        <v>1940</v>
      </c>
    </row>
    <row r="265" customFormat="false" ht="18" hidden="false" customHeight="false" outlineLevel="0" collapsed="false">
      <c r="A265" s="847" t="s">
        <v>1941</v>
      </c>
      <c r="B265" s="848" t="s">
        <v>1942</v>
      </c>
      <c r="C265" s="835" t="s">
        <v>1943</v>
      </c>
      <c r="D265" s="849" t="s">
        <v>796</v>
      </c>
      <c r="E265" s="850" t="str">
        <f aca="false">VLOOKUP(Table1432[[#This Row],[NUTS I]],Table1533[],2,FALSE())</f>
        <v>1</v>
      </c>
      <c r="F265" s="851" t="s">
        <v>805</v>
      </c>
      <c r="G265" s="850" t="str">
        <f aca="false">VLOOKUP(Table1432[[#This Row],[NUTS II 2011]],Table1634[],2,FALSE())</f>
        <v>11</v>
      </c>
      <c r="H265" s="845" t="s">
        <v>805</v>
      </c>
      <c r="I265" s="850" t="str">
        <f aca="false">VLOOKUP(Table1432[[#This Row],[NUTS II 2013]],Table162436[],2,FALSE())</f>
        <v>11</v>
      </c>
      <c r="J265" s="851" t="s">
        <v>896</v>
      </c>
      <c r="K265" s="850" t="str">
        <f aca="false">VLOOKUP(Table1432[[#This Row],[NUTS III 2011]],Table1735[],2,FALSE())</f>
        <v>112</v>
      </c>
      <c r="L265" s="845" t="s">
        <v>896</v>
      </c>
      <c r="M265" s="850" t="str">
        <f aca="false">VLOOKUP(Table1432[[#This Row],[NUTS III 2013]],Table172537[],2,FALSE())</f>
        <v>112</v>
      </c>
      <c r="N265" s="852" t="n">
        <f aca="false">IFERROR(VLOOKUP(Table1432[[#This Row],[CodINE Mun2013]],VRefAquis!B:H,2,FALSE()),IFERROR(VLOOKUP(Table1432[[#This Row],[CodINE NUTIII 2013]],VRefAquis!B:H,2,FALSE()),VLOOKUP(Table1432[[#This Row],[CodINE NUTII 2013]],VRefAquis!B:H,2,FALSE())))</f>
        <v>1107</v>
      </c>
      <c r="O265" s="853" t="n">
        <f aca="false">IF(VLOOKUP(Table1432[[#This Row],[CodINE Mun2013]],VRefArren!B:H,2,FALSE())&lt;&gt;"",VLOOKUP(Table1432[[#This Row],[CodINE Mun2013]],VRefArren!B:H,2,FALSE()),IFERROR(VLOOKUP(Table1432[[#This Row],[CodINE NUTIII 2013]],VRefArren!B:H,2,FALSE()),VLOOKUP(Table1432[[#This Row],[CodINE NUTII 2013]],VRefArren!B:H,2,FALSE())))</f>
        <v>4.82</v>
      </c>
      <c r="P265" s="854" t="n">
        <v>0</v>
      </c>
      <c r="Q265" s="855" t="n">
        <v>0</v>
      </c>
      <c r="R265" s="856" t="s">
        <v>1944</v>
      </c>
    </row>
    <row r="266" customFormat="false" ht="18" hidden="false" customHeight="false" outlineLevel="0" collapsed="false">
      <c r="A266" s="859" t="s">
        <v>1945</v>
      </c>
      <c r="B266" s="848" t="s">
        <v>1946</v>
      </c>
      <c r="C266" s="835" t="s">
        <v>1947</v>
      </c>
      <c r="D266" s="849" t="s">
        <v>796</v>
      </c>
      <c r="E266" s="850" t="str">
        <f aca="false">VLOOKUP(Table1432[[#This Row],[NUTS I]],Table1533[],2,FALSE())</f>
        <v>1</v>
      </c>
      <c r="F266" s="851" t="s">
        <v>797</v>
      </c>
      <c r="G266" s="850" t="str">
        <f aca="false">VLOOKUP(Table1432[[#This Row],[NUTS II 2011]],Table1634[],2,FALSE())</f>
        <v>16</v>
      </c>
      <c r="H266" s="849" t="s">
        <v>797</v>
      </c>
      <c r="I266" s="850" t="str">
        <f aca="false">VLOOKUP(Table1432[[#This Row],[NUTS II 2013]],Table162436[],2,FALSE())</f>
        <v>16</v>
      </c>
      <c r="J266" s="851" t="s">
        <v>798</v>
      </c>
      <c r="K266" s="850" t="str">
        <f aca="false">VLOOKUP(Table1432[[#This Row],[NUTS III 2011]],Table1735[],2,FALSE())</f>
        <v>16C</v>
      </c>
      <c r="L266" s="849" t="s">
        <v>798</v>
      </c>
      <c r="M266" s="850" t="str">
        <f aca="false">VLOOKUP(Table1432[[#This Row],[NUTS III 2013]],Table172537[],2,FALSE())</f>
        <v>16I</v>
      </c>
      <c r="N266" s="852" t="n">
        <f aca="false">IFERROR(VLOOKUP(Table1432[[#This Row],[CodINE Mun2013]],VRefAquis!B:H,2,FALSE()),IFERROR(VLOOKUP(Table1432[[#This Row],[CodINE NUTIII 2013]],VRefAquis!B:H,2,FALSE()),VLOOKUP(Table1432[[#This Row],[CodINE NUTII 2013]],VRefAquis!B:H,2,FALSE())))</f>
        <v>740</v>
      </c>
      <c r="O266" s="853" t="n">
        <f aca="false">IF(VLOOKUP(Table1432[[#This Row],[CodINE Mun2013]],VRefArren!B:H,2,FALSE())&lt;&gt;"",VLOOKUP(Table1432[[#This Row],[CodINE Mun2013]],VRefArren!B:H,2,FALSE()),IFERROR(VLOOKUP(Table1432[[#This Row],[CodINE NUTIII 2013]],VRefArren!B:H,2,FALSE()),VLOOKUP(Table1432[[#This Row],[CodINE NUTII 2013]],VRefArren!B:H,2,FALSE())))</f>
        <v>4.11</v>
      </c>
      <c r="P266" s="854" t="n">
        <v>3</v>
      </c>
      <c r="Q266" s="860" t="n">
        <v>68</v>
      </c>
      <c r="R266" s="856" t="s">
        <v>1948</v>
      </c>
    </row>
    <row r="267" customFormat="false" ht="18" hidden="false" customHeight="false" outlineLevel="0" collapsed="false">
      <c r="A267" s="847" t="s">
        <v>1949</v>
      </c>
      <c r="B267" s="848" t="s">
        <v>1950</v>
      </c>
      <c r="C267" s="835" t="s">
        <v>1951</v>
      </c>
      <c r="D267" s="849" t="s">
        <v>796</v>
      </c>
      <c r="E267" s="850" t="str">
        <f aca="false">VLOOKUP(Table1432[[#This Row],[NUTS I]],Table1533[],2,FALSE())</f>
        <v>1</v>
      </c>
      <c r="F267" s="851" t="s">
        <v>797</v>
      </c>
      <c r="G267" s="850" t="str">
        <f aca="false">VLOOKUP(Table1432[[#This Row],[NUTS II 2011]],Table1634[],2,FALSE())</f>
        <v>16</v>
      </c>
      <c r="H267" s="849" t="s">
        <v>797</v>
      </c>
      <c r="I267" s="850" t="str">
        <f aca="false">VLOOKUP(Table1432[[#This Row],[NUTS II 2013]],Table162436[],2,FALSE())</f>
        <v>16</v>
      </c>
      <c r="J267" s="851" t="s">
        <v>823</v>
      </c>
      <c r="K267" s="850" t="str">
        <f aca="false">VLOOKUP(Table1432[[#This Row],[NUTS III 2011]],Table1735[],2,FALSE())</f>
        <v>165</v>
      </c>
      <c r="L267" s="845" t="s">
        <v>824</v>
      </c>
      <c r="M267" s="850" t="str">
        <f aca="false">VLOOKUP(Table1432[[#This Row],[NUTS III 2013]],Table172537[],2,FALSE())</f>
        <v>16G</v>
      </c>
      <c r="N267" s="852" t="n">
        <f aca="false">IFERROR(VLOOKUP(Table1432[[#This Row],[CodINE Mun2013]],VRefAquis!B:H,2,FALSE()),IFERROR(VLOOKUP(Table1432[[#This Row],[CodINE NUTIII 2013]],VRefAquis!B:H,2,FALSE()),VLOOKUP(Table1432[[#This Row],[CodINE NUTII 2013]],VRefAquis!B:H,2,FALSE())))</f>
        <v>942</v>
      </c>
      <c r="O267" s="853" t="n">
        <f aca="false">IF(VLOOKUP(Table1432[[#This Row],[CodINE Mun2013]],VRefArren!B:H,2,FALSE())&lt;&gt;"",VLOOKUP(Table1432[[#This Row],[CodINE Mun2013]],VRefArren!B:H,2,FALSE()),IFERROR(VLOOKUP(Table1432[[#This Row],[CodINE NUTIII 2013]],VRefArren!B:H,2,FALSE()),VLOOKUP(Table1432[[#This Row],[CodINE NUTII 2013]],VRefArren!B:H,2,FALSE())))</f>
        <v>3.42</v>
      </c>
      <c r="P267" s="854" t="n">
        <v>0</v>
      </c>
      <c r="Q267" s="855" t="n">
        <v>0</v>
      </c>
      <c r="R267" s="856" t="s">
        <v>1952</v>
      </c>
    </row>
    <row r="268" customFormat="false" ht="18" hidden="false" customHeight="false" outlineLevel="0" collapsed="false">
      <c r="A268" s="859" t="s">
        <v>1953</v>
      </c>
      <c r="B268" s="848" t="s">
        <v>1954</v>
      </c>
      <c r="C268" s="835" t="s">
        <v>1955</v>
      </c>
      <c r="D268" s="849" t="s">
        <v>796</v>
      </c>
      <c r="E268" s="850" t="str">
        <f aca="false">VLOOKUP(Table1432[[#This Row],[NUTS I]],Table1533[],2,FALSE())</f>
        <v>1</v>
      </c>
      <c r="F268" s="851" t="s">
        <v>805</v>
      </c>
      <c r="G268" s="850" t="str">
        <f aca="false">VLOOKUP(Table1432[[#This Row],[NUTS II 2011]],Table1634[],2,FALSE())</f>
        <v>11</v>
      </c>
      <c r="H268" s="845" t="s">
        <v>805</v>
      </c>
      <c r="I268" s="850" t="str">
        <f aca="false">VLOOKUP(Table1432[[#This Row],[NUTS II 2013]],Table162436[],2,FALSE())</f>
        <v>11</v>
      </c>
      <c r="J268" s="851" t="s">
        <v>910</v>
      </c>
      <c r="K268" s="850" t="str">
        <f aca="false">VLOOKUP(Table1432[[#This Row],[NUTS III 2011]],Table1735[],2,FALSE())</f>
        <v>117</v>
      </c>
      <c r="L268" s="849" t="s">
        <v>910</v>
      </c>
      <c r="M268" s="850" t="str">
        <f aca="false">VLOOKUP(Table1432[[#This Row],[NUTS III 2013]],Table172537[],2,FALSE())</f>
        <v>11D</v>
      </c>
      <c r="N268" s="852" t="n">
        <f aca="false">IFERROR(VLOOKUP(Table1432[[#This Row],[CodINE Mun2013]],VRefAquis!B:H,2,FALSE()),IFERROR(VLOOKUP(Table1432[[#This Row],[CodINE NUTIII 2013]],VRefAquis!B:H,2,FALSE()),VLOOKUP(Table1432[[#This Row],[CodINE NUTII 2013]],VRefAquis!B:H,2,FALSE())))</f>
        <v>768</v>
      </c>
      <c r="O268" s="853" t="n">
        <f aca="false">IF(VLOOKUP(Table1432[[#This Row],[CodINE Mun2013]],VRefArren!B:H,2,FALSE())&lt;&gt;"",VLOOKUP(Table1432[[#This Row],[CodINE Mun2013]],VRefArren!B:H,2,FALSE()),IFERROR(VLOOKUP(Table1432[[#This Row],[CodINE NUTIII 2013]],VRefArren!B:H,2,FALSE()),VLOOKUP(Table1432[[#This Row],[CodINE NUTII 2013]],VRefArren!B:H,2,FALSE())))</f>
        <v>3.22</v>
      </c>
      <c r="P268" s="854" t="n">
        <v>1</v>
      </c>
      <c r="Q268" s="860" t="n">
        <v>15</v>
      </c>
      <c r="R268" s="856" t="s">
        <v>1956</v>
      </c>
    </row>
    <row r="269" customFormat="false" ht="18" hidden="false" customHeight="false" outlineLevel="0" collapsed="false">
      <c r="A269" s="847" t="s">
        <v>1957</v>
      </c>
      <c r="B269" s="848" t="s">
        <v>1958</v>
      </c>
      <c r="C269" s="835" t="s">
        <v>1959</v>
      </c>
      <c r="D269" s="849" t="s">
        <v>796</v>
      </c>
      <c r="E269" s="850" t="str">
        <f aca="false">VLOOKUP(Table1432[[#This Row],[NUTS I]],Table1533[],2,FALSE())</f>
        <v>1</v>
      </c>
      <c r="F269" s="851" t="s">
        <v>797</v>
      </c>
      <c r="G269" s="850" t="str">
        <f aca="false">VLOOKUP(Table1432[[#This Row],[NUTS II 2011]],Table1634[],2,FALSE())</f>
        <v>16</v>
      </c>
      <c r="H269" s="849" t="s">
        <v>797</v>
      </c>
      <c r="I269" s="850" t="str">
        <f aca="false">VLOOKUP(Table1432[[#This Row],[NUTS II 2013]],Table162436[],2,FALSE())</f>
        <v>16</v>
      </c>
      <c r="J269" s="851" t="s">
        <v>798</v>
      </c>
      <c r="K269" s="850" t="str">
        <f aca="false">VLOOKUP(Table1432[[#This Row],[NUTS III 2011]],Table1735[],2,FALSE())</f>
        <v>16C</v>
      </c>
      <c r="L269" s="849" t="s">
        <v>798</v>
      </c>
      <c r="M269" s="850" t="str">
        <f aca="false">VLOOKUP(Table1432[[#This Row],[NUTS III 2013]],Table172537[],2,FALSE())</f>
        <v>16I</v>
      </c>
      <c r="N269" s="852" t="n">
        <f aca="false">IFERROR(VLOOKUP(Table1432[[#This Row],[CodINE Mun2013]],VRefAquis!B:H,2,FALSE()),IFERROR(VLOOKUP(Table1432[[#This Row],[CodINE NUTIII 2013]],VRefAquis!B:H,2,FALSE()),VLOOKUP(Table1432[[#This Row],[CodINE NUTII 2013]],VRefAquis!B:H,2,FALSE())))</f>
        <v>740</v>
      </c>
      <c r="O269" s="853" t="n">
        <f aca="false">IF(VLOOKUP(Table1432[[#This Row],[CodINE Mun2013]],VRefArren!B:H,2,FALSE())&lt;&gt;"",VLOOKUP(Table1432[[#This Row],[CodINE Mun2013]],VRefArren!B:H,2,FALSE()),IFERROR(VLOOKUP(Table1432[[#This Row],[CodINE NUTIII 2013]],VRefArren!B:H,2,FALSE()),VLOOKUP(Table1432[[#This Row],[CodINE NUTII 2013]],VRefArren!B:H,2,FALSE())))</f>
        <v>3.51</v>
      </c>
      <c r="P269" s="854" t="n">
        <v>0</v>
      </c>
      <c r="Q269" s="855" t="n">
        <v>0</v>
      </c>
      <c r="R269" s="856" t="s">
        <v>1960</v>
      </c>
    </row>
    <row r="270" customFormat="false" ht="18" hidden="false" customHeight="false" outlineLevel="0" collapsed="false">
      <c r="A270" s="859" t="s">
        <v>1961</v>
      </c>
      <c r="B270" s="848" t="s">
        <v>1962</v>
      </c>
      <c r="C270" s="835" t="s">
        <v>1963</v>
      </c>
      <c r="D270" s="849" t="s">
        <v>796</v>
      </c>
      <c r="E270" s="850" t="str">
        <f aca="false">VLOOKUP(Table1432[[#This Row],[NUTS I]],Table1533[],2,FALSE())</f>
        <v>1</v>
      </c>
      <c r="F270" s="851" t="s">
        <v>797</v>
      </c>
      <c r="G270" s="850" t="str">
        <f aca="false">VLOOKUP(Table1432[[#This Row],[NUTS II 2011]],Table1634[],2,FALSE())</f>
        <v>16</v>
      </c>
      <c r="H270" s="849" t="s">
        <v>797</v>
      </c>
      <c r="I270" s="850" t="str">
        <f aca="false">VLOOKUP(Table1432[[#This Row],[NUTS II 2013]],Table162436[],2,FALSE())</f>
        <v>16</v>
      </c>
      <c r="J270" s="851" t="s">
        <v>874</v>
      </c>
      <c r="K270" s="850" t="str">
        <f aca="false">VLOOKUP(Table1432[[#This Row],[NUTS III 2011]],Table1735[],2,FALSE())</f>
        <v>16B</v>
      </c>
      <c r="L270" s="845" t="s">
        <v>874</v>
      </c>
      <c r="M270" s="850" t="str">
        <f aca="false">VLOOKUP(Table1432[[#This Row],[NUTS III 2013]],Table172537[],2,FALSE())</f>
        <v>16B</v>
      </c>
      <c r="N270" s="852" t="n">
        <f aca="false">IFERROR(VLOOKUP(Table1432[[#This Row],[CodINE Mun2013]],VRefAquis!B:H,2,FALSE()),IFERROR(VLOOKUP(Table1432[[#This Row],[CodINE NUTIII 2013]],VRefAquis!B:H,2,FALSE()),VLOOKUP(Table1432[[#This Row],[CodINE NUTII 2013]],VRefAquis!B:H,2,FALSE())))</f>
        <v>1124</v>
      </c>
      <c r="O270" s="853" t="n">
        <f aca="false">IF(VLOOKUP(Table1432[[#This Row],[CodINE Mun2013]],VRefArren!B:H,2,FALSE())&lt;&gt;"",VLOOKUP(Table1432[[#This Row],[CodINE Mun2013]],VRefArren!B:H,2,FALSE()),IFERROR(VLOOKUP(Table1432[[#This Row],[CodINE NUTIII 2013]],VRefArren!B:H,2,FALSE()),VLOOKUP(Table1432[[#This Row],[CodINE NUTII 2013]],VRefArren!B:H,2,FALSE())))</f>
        <v>5.45</v>
      </c>
      <c r="P270" s="854" t="n">
        <v>9</v>
      </c>
      <c r="Q270" s="860" t="n">
        <v>10</v>
      </c>
      <c r="R270" s="856" t="s">
        <v>1964</v>
      </c>
    </row>
    <row r="271" customFormat="false" ht="18" hidden="false" customHeight="false" outlineLevel="0" collapsed="false">
      <c r="A271" s="847" t="s">
        <v>1965</v>
      </c>
      <c r="B271" s="848" t="s">
        <v>1966</v>
      </c>
      <c r="C271" s="835" t="s">
        <v>1967</v>
      </c>
      <c r="D271" s="849" t="s">
        <v>796</v>
      </c>
      <c r="E271" s="850" t="str">
        <f aca="false">VLOOKUP(Table1432[[#This Row],[NUTS I]],Table1533[],2,FALSE())</f>
        <v>1</v>
      </c>
      <c r="F271" s="851" t="s">
        <v>797</v>
      </c>
      <c r="G271" s="850" t="str">
        <f aca="false">VLOOKUP(Table1432[[#This Row],[NUTS II 2011]],Table1634[],2,FALSE())</f>
        <v>16</v>
      </c>
      <c r="H271" s="849" t="s">
        <v>797</v>
      </c>
      <c r="I271" s="850" t="str">
        <f aca="false">VLOOKUP(Table1432[[#This Row],[NUTS II 2013]],Table162436[],2,FALSE())</f>
        <v>16</v>
      </c>
      <c r="J271" s="851" t="s">
        <v>883</v>
      </c>
      <c r="K271" s="850" t="str">
        <f aca="false">VLOOKUP(Table1432[[#This Row],[NUTS III 2011]],Table1735[],2,FALSE())</f>
        <v>168</v>
      </c>
      <c r="L271" s="845" t="s">
        <v>898</v>
      </c>
      <c r="M271" s="850" t="str">
        <f aca="false">VLOOKUP(Table1432[[#This Row],[NUTS III 2013]],Table172537[],2,FALSE())</f>
        <v>16J</v>
      </c>
      <c r="N271" s="852" t="n">
        <f aca="false">IFERROR(VLOOKUP(Table1432[[#This Row],[CodINE Mun2013]],VRefAquis!B:H,2,FALSE()),IFERROR(VLOOKUP(Table1432[[#This Row],[CodINE NUTIII 2013]],VRefAquis!B:H,2,FALSE()),VLOOKUP(Table1432[[#This Row],[CodINE NUTII 2013]],VRefAquis!B:H,2,FALSE())))</f>
        <v>745</v>
      </c>
      <c r="O271" s="853" t="n">
        <f aca="false">IF(VLOOKUP(Table1432[[#This Row],[CodINE Mun2013]],VRefArren!B:H,2,FALSE())&lt;&gt;"",VLOOKUP(Table1432[[#This Row],[CodINE Mun2013]],VRefArren!B:H,2,FALSE()),IFERROR(VLOOKUP(Table1432[[#This Row],[CodINE NUTIII 2013]],VRefArren!B:H,2,FALSE()),VLOOKUP(Table1432[[#This Row],[CodINE NUTII 2013]],VRefArren!B:H,2,FALSE())))</f>
        <v>2.97</v>
      </c>
      <c r="P271" s="854" t="n">
        <v>0</v>
      </c>
      <c r="Q271" s="855" t="n">
        <v>0</v>
      </c>
      <c r="R271" s="856" t="s">
        <v>1968</v>
      </c>
    </row>
    <row r="272" customFormat="false" ht="18" hidden="false" customHeight="false" outlineLevel="0" collapsed="false">
      <c r="A272" s="847" t="s">
        <v>1969</v>
      </c>
      <c r="B272" s="848" t="s">
        <v>1970</v>
      </c>
      <c r="C272" s="835" t="s">
        <v>1971</v>
      </c>
      <c r="D272" s="849" t="s">
        <v>796</v>
      </c>
      <c r="E272" s="850" t="str">
        <f aca="false">VLOOKUP(Table1432[[#This Row],[NUTS I]],Table1533[],2,FALSE())</f>
        <v>1</v>
      </c>
      <c r="F272" s="851" t="s">
        <v>805</v>
      </c>
      <c r="G272" s="850" t="str">
        <f aca="false">VLOOKUP(Table1432[[#This Row],[NUTS II 2011]],Table1634[],2,FALSE())</f>
        <v>11</v>
      </c>
      <c r="H272" s="845" t="s">
        <v>805</v>
      </c>
      <c r="I272" s="850" t="str">
        <f aca="false">VLOOKUP(Table1432[[#This Row],[NUTS II 2013]],Table162436[],2,FALSE())</f>
        <v>11</v>
      </c>
      <c r="J272" s="851" t="s">
        <v>851</v>
      </c>
      <c r="K272" s="850" t="str">
        <f aca="false">VLOOKUP(Table1432[[#This Row],[NUTS III 2011]],Table1735[],2,FALSE())</f>
        <v>113</v>
      </c>
      <c r="L272" s="845" t="s">
        <v>869</v>
      </c>
      <c r="M272" s="850" t="str">
        <f aca="false">VLOOKUP(Table1432[[#This Row],[NUTS III 2013]],Table172537[],2,FALSE())</f>
        <v>11A</v>
      </c>
      <c r="N272" s="852" t="n">
        <f aca="false">IFERROR(VLOOKUP(Table1432[[#This Row],[CodINE Mun2013]],VRefAquis!B:H,2,FALSE()),IFERROR(VLOOKUP(Table1432[[#This Row],[CodINE NUTIII 2013]],VRefAquis!B:H,2,FALSE()),VLOOKUP(Table1432[[#This Row],[CodINE NUTII 2013]],VRefAquis!B:H,2,FALSE())))</f>
        <v>924</v>
      </c>
      <c r="O272" s="853" t="n">
        <f aca="false">IF(VLOOKUP(Table1432[[#This Row],[CodINE Mun2013]],VRefArren!B:H,2,FALSE())&lt;&gt;"",VLOOKUP(Table1432[[#This Row],[CodINE Mun2013]],VRefArren!B:H,2,FALSE()),IFERROR(VLOOKUP(Table1432[[#This Row],[CodINE NUTIII 2013]],VRefArren!B:H,2,FALSE()),VLOOKUP(Table1432[[#This Row],[CodINE NUTII 2013]],VRefArren!B:H,2,FALSE())))</f>
        <v>4.54</v>
      </c>
      <c r="P272" s="854" t="n">
        <v>49</v>
      </c>
      <c r="Q272" s="855" t="n">
        <v>121</v>
      </c>
      <c r="R272" s="856" t="s">
        <v>1972</v>
      </c>
    </row>
    <row r="273" customFormat="false" ht="18" hidden="false" customHeight="false" outlineLevel="0" collapsed="false">
      <c r="A273" s="859" t="s">
        <v>1973</v>
      </c>
      <c r="B273" s="848" t="s">
        <v>1974</v>
      </c>
      <c r="C273" s="835" t="s">
        <v>1975</v>
      </c>
      <c r="D273" s="849" t="s">
        <v>796</v>
      </c>
      <c r="E273" s="850" t="str">
        <f aca="false">VLOOKUP(Table1432[[#This Row],[NUTS I]],Table1533[],2,FALSE())</f>
        <v>1</v>
      </c>
      <c r="F273" s="851" t="s">
        <v>797</v>
      </c>
      <c r="G273" s="850" t="str">
        <f aca="false">VLOOKUP(Table1432[[#This Row],[NUTS II 2011]],Table1634[],2,FALSE())</f>
        <v>16</v>
      </c>
      <c r="H273" s="849" t="s">
        <v>797</v>
      </c>
      <c r="I273" s="850" t="str">
        <f aca="false">VLOOKUP(Table1432[[#This Row],[NUTS II 2013]],Table162436[],2,FALSE())</f>
        <v>16</v>
      </c>
      <c r="J273" s="851" t="s">
        <v>810</v>
      </c>
      <c r="K273" s="850" t="str">
        <f aca="false">VLOOKUP(Table1432[[#This Row],[NUTS III 2011]],Table1735[],2,FALSE())</f>
        <v>161</v>
      </c>
      <c r="L273" s="849" t="s">
        <v>811</v>
      </c>
      <c r="M273" s="850" t="str">
        <f aca="false">VLOOKUP(Table1432[[#This Row],[NUTS III 2013]],Table172537[],2,FALSE())</f>
        <v>16D</v>
      </c>
      <c r="N273" s="852" t="n">
        <f aca="false">IFERROR(VLOOKUP(Table1432[[#This Row],[CodINE Mun2013]],VRefAquis!B:H,2,FALSE()),IFERROR(VLOOKUP(Table1432[[#This Row],[CodINE NUTIII 2013]],VRefAquis!B:H,2,FALSE()),VLOOKUP(Table1432[[#This Row],[CodINE NUTII 2013]],VRefAquis!B:H,2,FALSE())))</f>
        <v>1068</v>
      </c>
      <c r="O273" s="853" t="n">
        <f aca="false">IF(VLOOKUP(Table1432[[#This Row],[CodINE Mun2013]],VRefArren!B:H,2,FALSE())&lt;&gt;"",VLOOKUP(Table1432[[#This Row],[CodINE Mun2013]],VRefArren!B:H,2,FALSE()),IFERROR(VLOOKUP(Table1432[[#This Row],[CodINE NUTIII 2013]],VRefArren!B:H,2,FALSE()),VLOOKUP(Table1432[[#This Row],[CodINE NUTII 2013]],VRefArren!B:H,2,FALSE())))</f>
        <v>3.48</v>
      </c>
      <c r="P273" s="854" t="n">
        <v>4</v>
      </c>
      <c r="Q273" s="860" t="n">
        <v>15</v>
      </c>
      <c r="R273" s="856" t="s">
        <v>1976</v>
      </c>
    </row>
    <row r="274" customFormat="false" ht="18" hidden="false" customHeight="false" outlineLevel="0" collapsed="false">
      <c r="A274" s="859" t="s">
        <v>1977</v>
      </c>
      <c r="B274" s="848" t="s">
        <v>1978</v>
      </c>
      <c r="C274" s="835" t="s">
        <v>1979</v>
      </c>
      <c r="D274" s="849" t="s">
        <v>796</v>
      </c>
      <c r="E274" s="850" t="str">
        <f aca="false">VLOOKUP(Table1432[[#This Row],[NUTS I]],Table1533[],2,FALSE())</f>
        <v>1</v>
      </c>
      <c r="F274" s="851" t="s">
        <v>805</v>
      </c>
      <c r="G274" s="850" t="str">
        <f aca="false">VLOOKUP(Table1432[[#This Row],[NUTS II 2011]],Table1634[],2,FALSE())</f>
        <v>11</v>
      </c>
      <c r="H274" s="845" t="s">
        <v>805</v>
      </c>
      <c r="I274" s="850" t="str">
        <f aca="false">VLOOKUP(Table1432[[#This Row],[NUTS II 2013]],Table162436[],2,FALSE())</f>
        <v>11</v>
      </c>
      <c r="J274" s="851" t="s">
        <v>925</v>
      </c>
      <c r="K274" s="850" t="str">
        <f aca="false">VLOOKUP(Table1432[[#This Row],[NUTS III 2011]],Table1735[],2,FALSE())</f>
        <v>116</v>
      </c>
      <c r="L274" s="845" t="s">
        <v>869</v>
      </c>
      <c r="M274" s="850" t="str">
        <f aca="false">VLOOKUP(Table1432[[#This Row],[NUTS III 2013]],Table172537[],2,FALSE())</f>
        <v>11A</v>
      </c>
      <c r="N274" s="852" t="n">
        <f aca="false">IFERROR(VLOOKUP(Table1432[[#This Row],[CodINE Mun2013]],VRefAquis!B:H,2,FALSE()),IFERROR(VLOOKUP(Table1432[[#This Row],[CodINE NUTIII 2013]],VRefAquis!B:H,2,FALSE()),VLOOKUP(Table1432[[#This Row],[CodINE NUTII 2013]],VRefAquis!B:H,2,FALSE())))</f>
        <v>780</v>
      </c>
      <c r="O274" s="853" t="n">
        <f aca="false">IF(VLOOKUP(Table1432[[#This Row],[CodINE Mun2013]],VRefArren!B:H,2,FALSE())&lt;&gt;"",VLOOKUP(Table1432[[#This Row],[CodINE Mun2013]],VRefArren!B:H,2,FALSE()),IFERROR(VLOOKUP(Table1432[[#This Row],[CodINE NUTIII 2013]],VRefArren!B:H,2,FALSE()),VLOOKUP(Table1432[[#This Row],[CodINE NUTII 2013]],VRefArren!B:H,2,FALSE())))</f>
        <v>3.33</v>
      </c>
      <c r="P274" s="854" t="n">
        <v>3</v>
      </c>
      <c r="Q274" s="860" t="n">
        <v>5</v>
      </c>
      <c r="R274" s="856" t="s">
        <v>1980</v>
      </c>
    </row>
    <row r="275" customFormat="false" ht="18" hidden="false" customHeight="false" outlineLevel="0" collapsed="false">
      <c r="A275" s="847" t="s">
        <v>1981</v>
      </c>
      <c r="B275" s="848" t="s">
        <v>1982</v>
      </c>
      <c r="C275" s="835" t="s">
        <v>1983</v>
      </c>
      <c r="D275" s="849" t="s">
        <v>796</v>
      </c>
      <c r="E275" s="850" t="str">
        <f aca="false">VLOOKUP(Table1432[[#This Row],[NUTS I]],Table1533[],2,FALSE())</f>
        <v>1</v>
      </c>
      <c r="F275" s="851" t="s">
        <v>805</v>
      </c>
      <c r="G275" s="850" t="str">
        <f aca="false">VLOOKUP(Table1432[[#This Row],[NUTS II 2011]],Table1634[],2,FALSE())</f>
        <v>11</v>
      </c>
      <c r="H275" s="845" t="s">
        <v>805</v>
      </c>
      <c r="I275" s="850" t="str">
        <f aca="false">VLOOKUP(Table1432[[#This Row],[NUTS II 2013]],Table162436[],2,FALSE())</f>
        <v>11</v>
      </c>
      <c r="J275" s="851" t="s">
        <v>957</v>
      </c>
      <c r="K275" s="850" t="str">
        <f aca="false">VLOOKUP(Table1432[[#This Row],[NUTS III 2011]],Table1735[],2,FALSE())</f>
        <v>111</v>
      </c>
      <c r="L275" s="849" t="s">
        <v>844</v>
      </c>
      <c r="M275" s="850" t="str">
        <f aca="false">VLOOKUP(Table1432[[#This Row],[NUTS III 2013]],Table172537[],2,FALSE())</f>
        <v>111</v>
      </c>
      <c r="N275" s="852" t="n">
        <f aca="false">IFERROR(VLOOKUP(Table1432[[#This Row],[CodINE Mun2013]],VRefAquis!B:H,2,FALSE()),IFERROR(VLOOKUP(Table1432[[#This Row],[CodINE NUTIII 2013]],VRefAquis!B:H,2,FALSE()),VLOOKUP(Table1432[[#This Row],[CodINE NUTII 2013]],VRefAquis!B:H,2,FALSE())))</f>
        <v>988</v>
      </c>
      <c r="O275" s="853" t="n">
        <f aca="false">IF(VLOOKUP(Table1432[[#This Row],[CodINE Mun2013]],VRefArren!B:H,2,FALSE())&lt;&gt;"",VLOOKUP(Table1432[[#This Row],[CodINE Mun2013]],VRefArren!B:H,2,FALSE()),IFERROR(VLOOKUP(Table1432[[#This Row],[CodINE NUTIII 2013]],VRefArren!B:H,2,FALSE()),VLOOKUP(Table1432[[#This Row],[CodINE NUTII 2013]],VRefArren!B:H,2,FALSE())))</f>
        <v>3.48</v>
      </c>
      <c r="P275" s="854" t="n">
        <v>4</v>
      </c>
      <c r="Q275" s="855" t="n">
        <v>12</v>
      </c>
      <c r="R275" s="856" t="s">
        <v>1984</v>
      </c>
    </row>
    <row r="276" customFormat="false" ht="18" hidden="false" customHeight="false" outlineLevel="0" collapsed="false">
      <c r="A276" s="847" t="s">
        <v>1985</v>
      </c>
      <c r="B276" s="848" t="s">
        <v>1986</v>
      </c>
      <c r="C276" s="835" t="s">
        <v>1987</v>
      </c>
      <c r="D276" s="849" t="s">
        <v>796</v>
      </c>
      <c r="E276" s="850" t="str">
        <f aca="false">VLOOKUP(Table1432[[#This Row],[NUTS I]],Table1533[],2,FALSE())</f>
        <v>1</v>
      </c>
      <c r="F276" s="851" t="s">
        <v>805</v>
      </c>
      <c r="G276" s="850" t="str">
        <f aca="false">VLOOKUP(Table1432[[#This Row],[NUTS II 2011]],Table1634[],2,FALSE())</f>
        <v>11</v>
      </c>
      <c r="H276" s="845" t="s">
        <v>805</v>
      </c>
      <c r="I276" s="850" t="str">
        <f aca="false">VLOOKUP(Table1432[[#This Row],[NUTS II 2013]],Table162436[],2,FALSE())</f>
        <v>11</v>
      </c>
      <c r="J276" s="851" t="s">
        <v>939</v>
      </c>
      <c r="K276" s="850" t="str">
        <f aca="false">VLOOKUP(Table1432[[#This Row],[NUTS III 2011]],Table1735[],2,FALSE())</f>
        <v>114</v>
      </c>
      <c r="L276" s="845" t="s">
        <v>869</v>
      </c>
      <c r="M276" s="850" t="str">
        <f aca="false">VLOOKUP(Table1432[[#This Row],[NUTS III 2013]],Table172537[],2,FALSE())</f>
        <v>11A</v>
      </c>
      <c r="N276" s="852" t="n">
        <f aca="false">IFERROR(VLOOKUP(Table1432[[#This Row],[CodINE Mun2013]],VRefAquis!B:H,2,FALSE()),IFERROR(VLOOKUP(Table1432[[#This Row],[CodINE NUTIII 2013]],VRefAquis!B:H,2,FALSE()),VLOOKUP(Table1432[[#This Row],[CodINE NUTII 2013]],VRefAquis!B:H,2,FALSE())))</f>
        <v>1269</v>
      </c>
      <c r="O276" s="853" t="n">
        <f aca="false">IF(VLOOKUP(Table1432[[#This Row],[CodINE Mun2013]],VRefArren!B:H,2,FALSE())&lt;&gt;"",VLOOKUP(Table1432[[#This Row],[CodINE Mun2013]],VRefArren!B:H,2,FALSE()),IFERROR(VLOOKUP(Table1432[[#This Row],[CodINE NUTIII 2013]],VRefArren!B:H,2,FALSE()),VLOOKUP(Table1432[[#This Row],[CodINE NUTII 2013]],VRefArren!B:H,2,FALSE())))</f>
        <v>5.42</v>
      </c>
      <c r="P276" s="854" t="n">
        <v>137</v>
      </c>
      <c r="Q276" s="855" t="n">
        <v>363</v>
      </c>
      <c r="R276" s="856" t="s">
        <v>1988</v>
      </c>
    </row>
    <row r="277" customFormat="false" ht="18" hidden="false" customHeight="false" outlineLevel="0" collapsed="false">
      <c r="A277" s="847" t="s">
        <v>1989</v>
      </c>
      <c r="B277" s="848" t="s">
        <v>1990</v>
      </c>
      <c r="C277" s="835" t="s">
        <v>1991</v>
      </c>
      <c r="D277" s="849" t="s">
        <v>796</v>
      </c>
      <c r="E277" s="850" t="str">
        <f aca="false">VLOOKUP(Table1432[[#This Row],[NUTS I]],Table1533[],2,FALSE())</f>
        <v>1</v>
      </c>
      <c r="F277" s="851" t="s">
        <v>805</v>
      </c>
      <c r="G277" s="850" t="str">
        <f aca="false">VLOOKUP(Table1432[[#This Row],[NUTS II 2011]],Table1634[],2,FALSE())</f>
        <v>11</v>
      </c>
      <c r="H277" s="845" t="s">
        <v>805</v>
      </c>
      <c r="I277" s="850" t="str">
        <f aca="false">VLOOKUP(Table1432[[#This Row],[NUTS II 2013]],Table162436[],2,FALSE())</f>
        <v>11</v>
      </c>
      <c r="J277" s="851" t="s">
        <v>842</v>
      </c>
      <c r="K277" s="850" t="str">
        <f aca="false">VLOOKUP(Table1432[[#This Row],[NUTS III 2011]],Table1735[],2,FALSE())</f>
        <v>118</v>
      </c>
      <c r="L277" s="845" t="s">
        <v>854</v>
      </c>
      <c r="M277" s="850" t="str">
        <f aca="false">VLOOKUP(Table1432[[#This Row],[NUTS III 2013]],Table172537[],2,FALSE())</f>
        <v>11B</v>
      </c>
      <c r="N277" s="852" t="n">
        <f aca="false">IFERROR(VLOOKUP(Table1432[[#This Row],[CodINE Mun2013]],VRefAquis!B:H,2,FALSE()),IFERROR(VLOOKUP(Table1432[[#This Row],[CodINE NUTIII 2013]],VRefAquis!B:H,2,FALSE()),VLOOKUP(Table1432[[#This Row],[CodINE NUTII 2013]],VRefAquis!B:H,2,FALSE())))</f>
        <v>800</v>
      </c>
      <c r="O277" s="853" t="n">
        <f aca="false">IF(VLOOKUP(Table1432[[#This Row],[CodINE Mun2013]],VRefArren!B:H,2,FALSE())&lt;&gt;"",VLOOKUP(Table1432[[#This Row],[CodINE Mun2013]],VRefArren!B:H,2,FALSE()),IFERROR(VLOOKUP(Table1432[[#This Row],[CodINE NUTIII 2013]],VRefArren!B:H,2,FALSE()),VLOOKUP(Table1432[[#This Row],[CodINE NUTII 2013]],VRefArren!B:H,2,FALSE())))</f>
        <v>2.27</v>
      </c>
      <c r="P277" s="854" t="n">
        <v>0</v>
      </c>
      <c r="Q277" s="855" t="n">
        <v>0</v>
      </c>
      <c r="R277" s="856" t="s">
        <v>1992</v>
      </c>
    </row>
    <row r="278" customFormat="false" ht="18" hidden="false" customHeight="false" outlineLevel="0" collapsed="false">
      <c r="A278" s="859" t="s">
        <v>1993</v>
      </c>
      <c r="B278" s="848" t="s">
        <v>1994</v>
      </c>
      <c r="C278" s="835" t="s">
        <v>1995</v>
      </c>
      <c r="D278" s="845" t="s">
        <v>813</v>
      </c>
      <c r="E278" s="862" t="str">
        <f aca="false">VLOOKUP(Table1432[[#This Row],[NUTS I]],Table1533[],2,FALSE())</f>
        <v>2</v>
      </c>
      <c r="F278" s="851" t="s">
        <v>813</v>
      </c>
      <c r="G278" s="850" t="str">
        <f aca="false">VLOOKUP(Table1432[[#This Row],[NUTS II 2011]],Table1634[],2,FALSE())</f>
        <v>20</v>
      </c>
      <c r="H278" s="849" t="s">
        <v>813</v>
      </c>
      <c r="I278" s="850" t="str">
        <f aca="false">VLOOKUP(Table1432[[#This Row],[NUTS II 2013]],Table162436[],2,FALSE())</f>
        <v>20</v>
      </c>
      <c r="J278" s="851" t="s">
        <v>813</v>
      </c>
      <c r="K278" s="850" t="str">
        <f aca="false">VLOOKUP(Table1432[[#This Row],[NUTS III 2011]],Table1735[],2,FALSE())</f>
        <v>200</v>
      </c>
      <c r="L278" s="851" t="s">
        <v>813</v>
      </c>
      <c r="M278" s="850" t="str">
        <f aca="false">VLOOKUP(Table1432[[#This Row],[NUTS III 2013]],Table172537[],2,FALSE())</f>
        <v>200</v>
      </c>
      <c r="N278" s="852" t="n">
        <f aca="false">IFERROR(VLOOKUP(Table1432[[#This Row],[CodINE Mun2013]],VRefAquis!B:H,2,FALSE()),IFERROR(VLOOKUP(Table1432[[#This Row],[CodINE NUTIII 2013]],VRefAquis!B:H,2,FALSE()),VLOOKUP(Table1432[[#This Row],[CodINE NUTII 2013]],VRefAquis!B:H,2,FALSE())))</f>
        <v>937</v>
      </c>
      <c r="O278" s="853" t="n">
        <f aca="false">IF(VLOOKUP(Table1432[[#This Row],[CodINE Mun2013]],VRefArren!B:H,2,FALSE())&lt;&gt;"",VLOOKUP(Table1432[[#This Row],[CodINE Mun2013]],VRefArren!B:H,2,FALSE()),IFERROR(VLOOKUP(Table1432[[#This Row],[CodINE NUTIII 2013]],VRefArren!B:H,2,FALSE()),VLOOKUP(Table1432[[#This Row],[CodINE NUTII 2013]],VRefArren!B:H,2,FALSE())))</f>
        <v>3.36</v>
      </c>
      <c r="P278" s="854" t="n">
        <v>0</v>
      </c>
      <c r="Q278" s="860" t="n">
        <v>0</v>
      </c>
      <c r="R278" s="856" t="s">
        <v>1996</v>
      </c>
    </row>
    <row r="279" customFormat="false" ht="18" hidden="false" customHeight="false" outlineLevel="0" collapsed="false">
      <c r="A279" s="847" t="s">
        <v>1997</v>
      </c>
      <c r="B279" s="848" t="s">
        <v>1998</v>
      </c>
      <c r="C279" s="835" t="s">
        <v>1999</v>
      </c>
      <c r="D279" s="849" t="s">
        <v>796</v>
      </c>
      <c r="E279" s="850" t="str">
        <f aca="false">VLOOKUP(Table1432[[#This Row],[NUTS I]],Table1533[],2,FALSE())</f>
        <v>1</v>
      </c>
      <c r="F279" s="851" t="s">
        <v>801</v>
      </c>
      <c r="G279" s="850" t="str">
        <f aca="false">VLOOKUP(Table1432[[#This Row],[NUTS II 2011]],Table1634[],2,FALSE())</f>
        <v>18</v>
      </c>
      <c r="H279" s="845" t="s">
        <v>801</v>
      </c>
      <c r="I279" s="850" t="str">
        <f aca="false">VLOOKUP(Table1432[[#This Row],[NUTS II 2013]],Table162436[],2,FALSE())</f>
        <v>18</v>
      </c>
      <c r="J279" s="851" t="s">
        <v>803</v>
      </c>
      <c r="K279" s="850" t="str">
        <f aca="false">VLOOKUP(Table1432[[#This Row],[NUTS III 2011]],Table1735[],2,FALSE())</f>
        <v>183</v>
      </c>
      <c r="L279" s="849" t="s">
        <v>803</v>
      </c>
      <c r="M279" s="850" t="str">
        <f aca="false">VLOOKUP(Table1432[[#This Row],[NUTS III 2013]],Table172537[],2,FALSE())</f>
        <v>187</v>
      </c>
      <c r="N279" s="852" t="n">
        <f aca="false">IFERROR(VLOOKUP(Table1432[[#This Row],[CodINE Mun2013]],VRefAquis!B:H,2,FALSE()),IFERROR(VLOOKUP(Table1432[[#This Row],[CodINE NUTIII 2013]],VRefAquis!B:H,2,FALSE()),VLOOKUP(Table1432[[#This Row],[CodINE NUTII 2013]],VRefAquis!B:H,2,FALSE())))</f>
        <v>835</v>
      </c>
      <c r="O279" s="853" t="n">
        <f aca="false">IF(VLOOKUP(Table1432[[#This Row],[CodINE Mun2013]],VRefArren!B:H,2,FALSE())&lt;&gt;"",VLOOKUP(Table1432[[#This Row],[CodINE Mun2013]],VRefArren!B:H,2,FALSE()),IFERROR(VLOOKUP(Table1432[[#This Row],[CodINE NUTIII 2013]],VRefArren!B:H,2,FALSE()),VLOOKUP(Table1432[[#This Row],[CodINE NUTII 2013]],VRefArren!B:H,2,FALSE())))</f>
        <v>3.74</v>
      </c>
      <c r="P279" s="854" t="n">
        <v>1</v>
      </c>
      <c r="Q279" s="855" t="n">
        <v>12</v>
      </c>
      <c r="R279" s="856" t="s">
        <v>2000</v>
      </c>
    </row>
    <row r="280" customFormat="false" ht="18" hidden="false" customHeight="false" outlineLevel="0" collapsed="false">
      <c r="A280" s="859" t="s">
        <v>2001</v>
      </c>
      <c r="B280" s="848" t="s">
        <v>2002</v>
      </c>
      <c r="C280" s="835" t="s">
        <v>2003</v>
      </c>
      <c r="D280" s="849" t="s">
        <v>796</v>
      </c>
      <c r="E280" s="850" t="str">
        <f aca="false">VLOOKUP(Table1432[[#This Row],[NUTS I]],Table1533[],2,FALSE())</f>
        <v>1</v>
      </c>
      <c r="F280" s="851" t="s">
        <v>801</v>
      </c>
      <c r="G280" s="850" t="str">
        <f aca="false">VLOOKUP(Table1432[[#This Row],[NUTS II 2011]],Table1634[],2,FALSE())</f>
        <v>18</v>
      </c>
      <c r="H280" s="845" t="s">
        <v>801</v>
      </c>
      <c r="I280" s="850" t="str">
        <f aca="false">VLOOKUP(Table1432[[#This Row],[NUTS II 2013]],Table162436[],2,FALSE())</f>
        <v>18</v>
      </c>
      <c r="J280" s="851" t="s">
        <v>803</v>
      </c>
      <c r="K280" s="850" t="str">
        <f aca="false">VLOOKUP(Table1432[[#This Row],[NUTS III 2011]],Table1735[],2,FALSE())</f>
        <v>183</v>
      </c>
      <c r="L280" s="849" t="s">
        <v>803</v>
      </c>
      <c r="M280" s="850" t="str">
        <f aca="false">VLOOKUP(Table1432[[#This Row],[NUTS III 2013]],Table172537[],2,FALSE())</f>
        <v>187</v>
      </c>
      <c r="N280" s="852" t="n">
        <f aca="false">IFERROR(VLOOKUP(Table1432[[#This Row],[CodINE Mun2013]],VRefAquis!B:H,2,FALSE()),IFERROR(VLOOKUP(Table1432[[#This Row],[CodINE NUTIII 2013]],VRefAquis!B:H,2,FALSE()),VLOOKUP(Table1432[[#This Row],[CodINE NUTII 2013]],VRefAquis!B:H,2,FALSE())))</f>
        <v>835</v>
      </c>
      <c r="O280" s="853" t="n">
        <f aca="false">IF(VLOOKUP(Table1432[[#This Row],[CodINE Mun2013]],VRefArren!B:H,2,FALSE())&lt;&gt;"",VLOOKUP(Table1432[[#This Row],[CodINE Mun2013]],VRefArren!B:H,2,FALSE()),IFERROR(VLOOKUP(Table1432[[#This Row],[CodINE NUTIII 2013]],VRefArren!B:H,2,FALSE()),VLOOKUP(Table1432[[#This Row],[CodINE NUTII 2013]],VRefArren!B:H,2,FALSE())))</f>
        <v>3.79</v>
      </c>
      <c r="P280" s="854" t="n">
        <v>0</v>
      </c>
      <c r="Q280" s="860" t="n">
        <v>0</v>
      </c>
      <c r="R280" s="856" t="s">
        <v>2004</v>
      </c>
    </row>
    <row r="281" customFormat="false" ht="18" hidden="false" customHeight="false" outlineLevel="0" collapsed="false">
      <c r="A281" s="859" t="s">
        <v>2005</v>
      </c>
      <c r="B281" s="848" t="s">
        <v>2006</v>
      </c>
      <c r="C281" s="835" t="s">
        <v>2007</v>
      </c>
      <c r="D281" s="849" t="s">
        <v>796</v>
      </c>
      <c r="E281" s="850" t="str">
        <f aca="false">VLOOKUP(Table1432[[#This Row],[NUTS I]],Table1533[],2,FALSE())</f>
        <v>1</v>
      </c>
      <c r="F281" s="851" t="s">
        <v>805</v>
      </c>
      <c r="G281" s="850" t="str">
        <f aca="false">VLOOKUP(Table1432[[#This Row],[NUTS II 2011]],Table1634[],2,FALSE())</f>
        <v>11</v>
      </c>
      <c r="H281" s="845" t="s">
        <v>805</v>
      </c>
      <c r="I281" s="850" t="str">
        <f aca="false">VLOOKUP(Table1432[[#This Row],[NUTS II 2013]],Table162436[],2,FALSE())</f>
        <v>11</v>
      </c>
      <c r="J281" s="851" t="s">
        <v>957</v>
      </c>
      <c r="K281" s="850" t="str">
        <f aca="false">VLOOKUP(Table1432[[#This Row],[NUTS III 2011]],Table1735[],2,FALSE())</f>
        <v>111</v>
      </c>
      <c r="L281" s="849" t="s">
        <v>844</v>
      </c>
      <c r="M281" s="850" t="str">
        <f aca="false">VLOOKUP(Table1432[[#This Row],[NUTS III 2013]],Table172537[],2,FALSE())</f>
        <v>111</v>
      </c>
      <c r="N281" s="852" t="n">
        <f aca="false">IFERROR(VLOOKUP(Table1432[[#This Row],[CodINE Mun2013]],VRefAquis!B:H,2,FALSE()),IFERROR(VLOOKUP(Table1432[[#This Row],[CodINE NUTIII 2013]],VRefAquis!B:H,2,FALSE()),VLOOKUP(Table1432[[#This Row],[CodINE NUTII 2013]],VRefAquis!B:H,2,FALSE())))</f>
        <v>988</v>
      </c>
      <c r="O281" s="853" t="n">
        <f aca="false">IF(VLOOKUP(Table1432[[#This Row],[CodINE Mun2013]],VRefArren!B:H,2,FALSE())&lt;&gt;"",VLOOKUP(Table1432[[#This Row],[CodINE Mun2013]],VRefArren!B:H,2,FALSE()),IFERROR(VLOOKUP(Table1432[[#This Row],[CodINE NUTIII 2013]],VRefArren!B:H,2,FALSE()),VLOOKUP(Table1432[[#This Row],[CodINE NUTII 2013]],VRefArren!B:H,2,FALSE())))</f>
        <v>4.73</v>
      </c>
      <c r="P281" s="854" t="n">
        <v>7</v>
      </c>
      <c r="Q281" s="860" t="n">
        <v>129</v>
      </c>
      <c r="R281" s="856" t="s">
        <v>2008</v>
      </c>
    </row>
    <row r="282" customFormat="false" ht="18" hidden="false" customHeight="false" outlineLevel="0" collapsed="false">
      <c r="A282" s="859" t="s">
        <v>2009</v>
      </c>
      <c r="B282" s="848" t="s">
        <v>2010</v>
      </c>
      <c r="C282" s="835" t="s">
        <v>2011</v>
      </c>
      <c r="D282" s="849" t="s">
        <v>796</v>
      </c>
      <c r="E282" s="850" t="str">
        <f aca="false">VLOOKUP(Table1432[[#This Row],[NUTS I]],Table1533[],2,FALSE())</f>
        <v>1</v>
      </c>
      <c r="F282" s="851" t="s">
        <v>801</v>
      </c>
      <c r="G282" s="850" t="str">
        <f aca="false">VLOOKUP(Table1432[[#This Row],[NUTS II 2011]],Table1634[],2,FALSE())</f>
        <v>18</v>
      </c>
      <c r="H282" s="845" t="s">
        <v>801</v>
      </c>
      <c r="I282" s="850" t="str">
        <f aca="false">VLOOKUP(Table1432[[#This Row],[NUTS II 2013]],Table162436[],2,FALSE())</f>
        <v>18</v>
      </c>
      <c r="J282" s="851" t="s">
        <v>860</v>
      </c>
      <c r="K282" s="850" t="str">
        <f aca="false">VLOOKUP(Table1432[[#This Row],[NUTS III 2011]],Table1735[],2,FALSE())</f>
        <v>184</v>
      </c>
      <c r="L282" s="849" t="s">
        <v>860</v>
      </c>
      <c r="M282" s="850" t="str">
        <f aca="false">VLOOKUP(Table1432[[#This Row],[NUTS III 2013]],Table172537[],2,FALSE())</f>
        <v>184</v>
      </c>
      <c r="N282" s="852" t="n">
        <f aca="false">IFERROR(VLOOKUP(Table1432[[#This Row],[CodINE Mun2013]],VRefAquis!B:H,2,FALSE()),IFERROR(VLOOKUP(Table1432[[#This Row],[CodINE NUTIII 2013]],VRefAquis!B:H,2,FALSE()),VLOOKUP(Table1432[[#This Row],[CodINE NUTII 2013]],VRefAquis!B:H,2,FALSE())))</f>
        <v>557</v>
      </c>
      <c r="O282" s="853" t="n">
        <f aca="false">IF(VLOOKUP(Table1432[[#This Row],[CodINE Mun2013]],VRefArren!B:H,2,FALSE())&lt;&gt;"",VLOOKUP(Table1432[[#This Row],[CodINE Mun2013]],VRefArren!B:H,2,FALSE()),IFERROR(VLOOKUP(Table1432[[#This Row],[CodINE NUTIII 2013]],VRefArren!B:H,2,FALSE()),VLOOKUP(Table1432[[#This Row],[CodINE NUTII 2013]],VRefArren!B:H,2,FALSE())))</f>
        <v>3.76</v>
      </c>
      <c r="P282" s="854" t="n">
        <v>5</v>
      </c>
      <c r="Q282" s="860" t="n">
        <v>29</v>
      </c>
      <c r="R282" s="856" t="s">
        <v>2012</v>
      </c>
    </row>
    <row r="283" customFormat="false" ht="18" hidden="false" customHeight="false" outlineLevel="0" collapsed="false">
      <c r="A283" s="847" t="s">
        <v>2013</v>
      </c>
      <c r="B283" s="848" t="s">
        <v>2014</v>
      </c>
      <c r="C283" s="835" t="s">
        <v>2015</v>
      </c>
      <c r="D283" s="849" t="s">
        <v>796</v>
      </c>
      <c r="E283" s="850" t="str">
        <f aca="false">VLOOKUP(Table1432[[#This Row],[NUTS I]],Table1533[],2,FALSE())</f>
        <v>1</v>
      </c>
      <c r="F283" s="851" t="s">
        <v>805</v>
      </c>
      <c r="G283" s="850" t="str">
        <f aca="false">VLOOKUP(Table1432[[#This Row],[NUTS II 2011]],Table1634[],2,FALSE())</f>
        <v>11</v>
      </c>
      <c r="H283" s="845" t="s">
        <v>805</v>
      </c>
      <c r="I283" s="850" t="str">
        <f aca="false">VLOOKUP(Table1432[[#This Row],[NUTS II 2013]],Table162436[],2,FALSE())</f>
        <v>11</v>
      </c>
      <c r="J283" s="851" t="s">
        <v>851</v>
      </c>
      <c r="K283" s="850" t="str">
        <f aca="false">VLOOKUP(Table1432[[#This Row],[NUTS III 2011]],Table1735[],2,FALSE())</f>
        <v>113</v>
      </c>
      <c r="L283" s="849" t="s">
        <v>851</v>
      </c>
      <c r="M283" s="850" t="str">
        <f aca="false">VLOOKUP(Table1432[[#This Row],[NUTS III 2013]],Table172537[],2,FALSE())</f>
        <v>119</v>
      </c>
      <c r="N283" s="852" t="n">
        <f aca="false">IFERROR(VLOOKUP(Table1432[[#This Row],[CodINE Mun2013]],VRefAquis!B:H,2,FALSE()),IFERROR(VLOOKUP(Table1432[[#This Row],[CodINE NUTIII 2013]],VRefAquis!B:H,2,FALSE()),VLOOKUP(Table1432[[#This Row],[CodINE NUTII 2013]],VRefAquis!B:H,2,FALSE())))</f>
        <v>964</v>
      </c>
      <c r="O283" s="853" t="n">
        <f aca="false">IF(VLOOKUP(Table1432[[#This Row],[CodINE Mun2013]],VRefArren!B:H,2,FALSE())&lt;&gt;"",VLOOKUP(Table1432[[#This Row],[CodINE Mun2013]],VRefArren!B:H,2,FALSE()),IFERROR(VLOOKUP(Table1432[[#This Row],[CodINE NUTIII 2013]],VRefArren!B:H,2,FALSE()),VLOOKUP(Table1432[[#This Row],[CodINE NUTII 2013]],VRefArren!B:H,2,FALSE())))</f>
        <v>3.57</v>
      </c>
      <c r="P283" s="854" t="n">
        <v>9</v>
      </c>
      <c r="Q283" s="855" t="n">
        <v>9</v>
      </c>
      <c r="R283" s="856" t="s">
        <v>2016</v>
      </c>
    </row>
    <row r="284" customFormat="false" ht="30.75" hidden="false" customHeight="false" outlineLevel="0" collapsed="false">
      <c r="A284" s="847" t="s">
        <v>2017</v>
      </c>
      <c r="B284" s="848" t="s">
        <v>2018</v>
      </c>
      <c r="C284" s="835" t="s">
        <v>2019</v>
      </c>
      <c r="D284" s="845" t="s">
        <v>813</v>
      </c>
      <c r="E284" s="862" t="str">
        <f aca="false">VLOOKUP(Table1432[[#This Row],[NUTS I]],Table1533[],2,FALSE())</f>
        <v>2</v>
      </c>
      <c r="F284" s="851" t="s">
        <v>813</v>
      </c>
      <c r="G284" s="850" t="str">
        <f aca="false">VLOOKUP(Table1432[[#This Row],[NUTS II 2011]],Table1634[],2,FALSE())</f>
        <v>20</v>
      </c>
      <c r="H284" s="849" t="s">
        <v>813</v>
      </c>
      <c r="I284" s="850" t="str">
        <f aca="false">VLOOKUP(Table1432[[#This Row],[NUTS II 2013]],Table162436[],2,FALSE())</f>
        <v>20</v>
      </c>
      <c r="J284" s="851" t="s">
        <v>813</v>
      </c>
      <c r="K284" s="850" t="str">
        <f aca="false">VLOOKUP(Table1432[[#This Row],[NUTS III 2011]],Table1735[],2,FALSE())</f>
        <v>200</v>
      </c>
      <c r="L284" s="851" t="s">
        <v>813</v>
      </c>
      <c r="M284" s="850" t="str">
        <f aca="false">VLOOKUP(Table1432[[#This Row],[NUTS III 2013]],Table172537[],2,FALSE())</f>
        <v>200</v>
      </c>
      <c r="N284" s="852" t="n">
        <f aca="false">IFERROR(VLOOKUP(Table1432[[#This Row],[CodINE Mun2013]],VRefAquis!B:H,2,FALSE()),IFERROR(VLOOKUP(Table1432[[#This Row],[CodINE NUTIII 2013]],VRefAquis!B:H,2,FALSE()),VLOOKUP(Table1432[[#This Row],[CodINE NUTII 2013]],VRefAquis!B:H,2,FALSE())))</f>
        <v>937</v>
      </c>
      <c r="O284" s="853" t="n">
        <f aca="false">IF(VLOOKUP(Table1432[[#This Row],[CodINE Mun2013]],VRefArren!B:H,2,FALSE())&lt;&gt;"",VLOOKUP(Table1432[[#This Row],[CodINE Mun2013]],VRefArren!B:H,2,FALSE()),IFERROR(VLOOKUP(Table1432[[#This Row],[CodINE NUTIII 2013]],VRefArren!B:H,2,FALSE()),VLOOKUP(Table1432[[#This Row],[CodINE NUTII 2013]],VRefArren!B:H,2,FALSE())))</f>
        <v>4.64</v>
      </c>
      <c r="P284" s="854" t="n">
        <v>5</v>
      </c>
      <c r="Q284" s="855" t="n">
        <v>115</v>
      </c>
      <c r="R284" s="856" t="s">
        <v>2020</v>
      </c>
    </row>
    <row r="285" customFormat="false" ht="18" hidden="false" customHeight="false" outlineLevel="0" collapsed="false">
      <c r="A285" s="859" t="s">
        <v>2021</v>
      </c>
      <c r="B285" s="848" t="s">
        <v>2022</v>
      </c>
      <c r="C285" s="835" t="s">
        <v>2023</v>
      </c>
      <c r="D285" s="849" t="s">
        <v>796</v>
      </c>
      <c r="E285" s="850" t="str">
        <f aca="false">VLOOKUP(Table1432[[#This Row],[NUTS I]],Table1533[],2,FALSE())</f>
        <v>1</v>
      </c>
      <c r="F285" s="851" t="s">
        <v>797</v>
      </c>
      <c r="G285" s="850" t="str">
        <f aca="false">VLOOKUP(Table1432[[#This Row],[NUTS II 2011]],Table1634[],2,FALSE())</f>
        <v>16</v>
      </c>
      <c r="H285" s="849" t="s">
        <v>797</v>
      </c>
      <c r="I285" s="850" t="str">
        <f aca="false">VLOOKUP(Table1432[[#This Row],[NUTS II 2013]],Table162436[],2,FALSE())</f>
        <v>16</v>
      </c>
      <c r="J285" s="851" t="s">
        <v>984</v>
      </c>
      <c r="K285" s="850" t="str">
        <f aca="false">VLOOKUP(Table1432[[#This Row],[NUTS III 2011]],Table1735[],2,FALSE())</f>
        <v>166</v>
      </c>
      <c r="L285" s="849" t="s">
        <v>798</v>
      </c>
      <c r="M285" s="850" t="str">
        <f aca="false">VLOOKUP(Table1432[[#This Row],[NUTS III 2013]],Table172537[],2,FALSE())</f>
        <v>16I</v>
      </c>
      <c r="N285" s="852" t="n">
        <f aca="false">IFERROR(VLOOKUP(Table1432[[#This Row],[CodINE Mun2013]],VRefAquis!B:H,2,FALSE()),IFERROR(VLOOKUP(Table1432[[#This Row],[CodINE NUTIII 2013]],VRefAquis!B:H,2,FALSE()),VLOOKUP(Table1432[[#This Row],[CodINE NUTII 2013]],VRefAquis!B:H,2,FALSE())))</f>
        <v>740</v>
      </c>
      <c r="O285" s="853" t="n">
        <f aca="false">IF(VLOOKUP(Table1432[[#This Row],[CodINE Mun2013]],VRefArren!B:H,2,FALSE())&lt;&gt;"",VLOOKUP(Table1432[[#This Row],[CodINE Mun2013]],VRefArren!B:H,2,FALSE()),IFERROR(VLOOKUP(Table1432[[#This Row],[CodINE NUTIII 2013]],VRefArren!B:H,2,FALSE()),VLOOKUP(Table1432[[#This Row],[CodINE NUTII 2013]],VRefArren!B:H,2,FALSE())))</f>
        <v>3.6</v>
      </c>
      <c r="P285" s="854" t="n">
        <v>0</v>
      </c>
      <c r="Q285" s="860" t="n">
        <v>0</v>
      </c>
      <c r="R285" s="856" t="s">
        <v>2024</v>
      </c>
    </row>
    <row r="286" customFormat="false" ht="18" hidden="false" customHeight="false" outlineLevel="0" collapsed="false">
      <c r="A286" s="859" t="s">
        <v>2025</v>
      </c>
      <c r="B286" s="848" t="s">
        <v>2026</v>
      </c>
      <c r="C286" s="835" t="s">
        <v>2027</v>
      </c>
      <c r="D286" s="849" t="s">
        <v>796</v>
      </c>
      <c r="E286" s="850" t="str">
        <f aca="false">VLOOKUP(Table1432[[#This Row],[NUTS I]],Table1533[],2,FALSE())</f>
        <v>1</v>
      </c>
      <c r="F286" s="851" t="s">
        <v>815</v>
      </c>
      <c r="G286" s="850" t="str">
        <f aca="false">VLOOKUP(Table1432[[#This Row],[NUTS II 2011]],Table1634[],2,FALSE())</f>
        <v>15</v>
      </c>
      <c r="H286" s="845" t="s">
        <v>815</v>
      </c>
      <c r="I286" s="850" t="str">
        <f aca="false">VLOOKUP(Table1432[[#This Row],[NUTS II 2013]],Table162436[],2,FALSE())</f>
        <v>15</v>
      </c>
      <c r="J286" s="851" t="s">
        <v>815</v>
      </c>
      <c r="K286" s="850" t="n">
        <f aca="false">VLOOKUP(Table1432[[#This Row],[NUTS III 2011]],Table1735[],2,FALSE())</f>
        <v>150</v>
      </c>
      <c r="L286" s="849" t="s">
        <v>815</v>
      </c>
      <c r="M286" s="850" t="n">
        <f aca="false">VLOOKUP(Table1432[[#This Row],[NUTS III 2013]],Table172537[],2,FALSE())</f>
        <v>150</v>
      </c>
      <c r="N286" s="852" t="n">
        <f aca="false">IFERROR(VLOOKUP(Table1432[[#This Row],[CodINE Mun2013]],VRefAquis!B:H,2,FALSE()),IFERROR(VLOOKUP(Table1432[[#This Row],[CodINE NUTIII 2013]],VRefAquis!B:H,2,FALSE()),VLOOKUP(Table1432[[#This Row],[CodINE NUTII 2013]],VRefAquis!B:H,2,FALSE())))</f>
        <v>1597</v>
      </c>
      <c r="O286" s="853" t="n">
        <f aca="false">IF(VLOOKUP(Table1432[[#This Row],[CodINE Mun2013]],VRefArren!B:H,2,FALSE())&lt;&gt;"",VLOOKUP(Table1432[[#This Row],[CodINE Mun2013]],VRefArren!B:H,2,FALSE()),IFERROR(VLOOKUP(Table1432[[#This Row],[CodINE NUTIII 2013]],VRefArren!B:H,2,FALSE()),VLOOKUP(Table1432[[#This Row],[CodINE NUTII 2013]],VRefArren!B:H,2,FALSE())))</f>
        <v>4.85</v>
      </c>
      <c r="P286" s="854" t="n">
        <v>0</v>
      </c>
      <c r="Q286" s="860" t="n">
        <v>0</v>
      </c>
      <c r="R286" s="856" t="s">
        <v>2028</v>
      </c>
    </row>
    <row r="287" customFormat="false" ht="18" hidden="false" customHeight="false" outlineLevel="0" collapsed="false">
      <c r="A287" s="859" t="s">
        <v>2029</v>
      </c>
      <c r="B287" s="848" t="s">
        <v>2030</v>
      </c>
      <c r="C287" s="835" t="s">
        <v>2031</v>
      </c>
      <c r="D287" s="849" t="s">
        <v>796</v>
      </c>
      <c r="E287" s="850" t="str">
        <f aca="false">VLOOKUP(Table1432[[#This Row],[NUTS I]],Table1533[],2,FALSE())</f>
        <v>1</v>
      </c>
      <c r="F287" s="851" t="s">
        <v>805</v>
      </c>
      <c r="G287" s="850" t="str">
        <f aca="false">VLOOKUP(Table1432[[#This Row],[NUTS II 2011]],Table1634[],2,FALSE())</f>
        <v>11</v>
      </c>
      <c r="H287" s="845" t="s">
        <v>805</v>
      </c>
      <c r="I287" s="850" t="str">
        <f aca="false">VLOOKUP(Table1432[[#This Row],[NUTS II 2013]],Table162436[],2,FALSE())</f>
        <v>11</v>
      </c>
      <c r="J287" s="851" t="s">
        <v>939</v>
      </c>
      <c r="K287" s="850" t="str">
        <f aca="false">VLOOKUP(Table1432[[#This Row],[NUTS III 2011]],Table1735[],2,FALSE())</f>
        <v>114</v>
      </c>
      <c r="L287" s="845" t="s">
        <v>869</v>
      </c>
      <c r="M287" s="850" t="str">
        <f aca="false">VLOOKUP(Table1432[[#This Row],[NUTS III 2013]],Table172537[],2,FALSE())</f>
        <v>11A</v>
      </c>
      <c r="N287" s="852" t="n">
        <f aca="false">IFERROR(VLOOKUP(Table1432[[#This Row],[CodINE Mun2013]],VRefAquis!B:H,2,FALSE()),IFERROR(VLOOKUP(Table1432[[#This Row],[CodINE NUTIII 2013]],VRefAquis!B:H,2,FALSE()),VLOOKUP(Table1432[[#This Row],[CodINE NUTII 2013]],VRefAquis!B:H,2,FALSE())))</f>
        <v>1186</v>
      </c>
      <c r="O287" s="853" t="n">
        <f aca="false">IF(VLOOKUP(Table1432[[#This Row],[CodINE Mun2013]],VRefArren!B:H,2,FALSE())&lt;&gt;"",VLOOKUP(Table1432[[#This Row],[CodINE Mun2013]],VRefArren!B:H,2,FALSE()),IFERROR(VLOOKUP(Table1432[[#This Row],[CodINE NUTIII 2013]],VRefArren!B:H,2,FALSE()),VLOOKUP(Table1432[[#This Row],[CodINE NUTII 2013]],VRefArren!B:H,2,FALSE())))</f>
        <v>5</v>
      </c>
      <c r="P287" s="854" t="n">
        <v>0</v>
      </c>
      <c r="Q287" s="860" t="n">
        <v>0</v>
      </c>
      <c r="R287" s="856" t="s">
        <v>2032</v>
      </c>
    </row>
    <row r="288" customFormat="false" ht="18" hidden="false" customHeight="false" outlineLevel="0" collapsed="false">
      <c r="A288" s="847" t="s">
        <v>2033</v>
      </c>
      <c r="B288" s="848" t="s">
        <v>2034</v>
      </c>
      <c r="C288" s="835" t="s">
        <v>2035</v>
      </c>
      <c r="D288" s="845" t="s">
        <v>813</v>
      </c>
      <c r="E288" s="862" t="str">
        <f aca="false">VLOOKUP(Table1432[[#This Row],[NUTS I]],Table1533[],2,FALSE())</f>
        <v>2</v>
      </c>
      <c r="F288" s="851" t="s">
        <v>813</v>
      </c>
      <c r="G288" s="850" t="str">
        <f aca="false">VLOOKUP(Table1432[[#This Row],[NUTS II 2011]],Table1634[],2,FALSE())</f>
        <v>20</v>
      </c>
      <c r="H288" s="849" t="s">
        <v>813</v>
      </c>
      <c r="I288" s="850" t="str">
        <f aca="false">VLOOKUP(Table1432[[#This Row],[NUTS II 2013]],Table162436[],2,FALSE())</f>
        <v>20</v>
      </c>
      <c r="J288" s="851" t="s">
        <v>813</v>
      </c>
      <c r="K288" s="850" t="str">
        <f aca="false">VLOOKUP(Table1432[[#This Row],[NUTS III 2011]],Table1735[],2,FALSE())</f>
        <v>200</v>
      </c>
      <c r="L288" s="851" t="s">
        <v>813</v>
      </c>
      <c r="M288" s="850" t="str">
        <f aca="false">VLOOKUP(Table1432[[#This Row],[NUTS III 2013]],Table172537[],2,FALSE())</f>
        <v>200</v>
      </c>
      <c r="N288" s="852" t="n">
        <f aca="false">IFERROR(VLOOKUP(Table1432[[#This Row],[CodINE Mun2013]],VRefAquis!B:H,2,FALSE()),IFERROR(VLOOKUP(Table1432[[#This Row],[CodINE NUTIII 2013]],VRefAquis!B:H,2,FALSE()),VLOOKUP(Table1432[[#This Row],[CodINE NUTII 2013]],VRefAquis!B:H,2,FALSE())))</f>
        <v>937</v>
      </c>
      <c r="O288" s="853" t="n">
        <f aca="false">IF(VLOOKUP(Table1432[[#This Row],[CodINE Mun2013]],VRefArren!B:H,2,FALSE())&lt;&gt;"",VLOOKUP(Table1432[[#This Row],[CodINE Mun2013]],VRefArren!B:H,2,FALSE()),IFERROR(VLOOKUP(Table1432[[#This Row],[CodINE NUTIII 2013]],VRefArren!B:H,2,FALSE()),VLOOKUP(Table1432[[#This Row],[CodINE NUTII 2013]],VRefArren!B:H,2,FALSE())))</f>
        <v>4.01</v>
      </c>
      <c r="P288" s="854" t="n">
        <v>0</v>
      </c>
      <c r="Q288" s="855" t="n">
        <v>0</v>
      </c>
      <c r="R288" s="856" t="s">
        <v>2036</v>
      </c>
    </row>
    <row r="289" customFormat="false" ht="18" hidden="false" customHeight="false" outlineLevel="0" collapsed="false">
      <c r="A289" s="859" t="s">
        <v>2037</v>
      </c>
      <c r="B289" s="848" t="s">
        <v>2038</v>
      </c>
      <c r="C289" s="835" t="s">
        <v>2039</v>
      </c>
      <c r="D289" s="849" t="s">
        <v>796</v>
      </c>
      <c r="E289" s="850" t="str">
        <f aca="false">VLOOKUP(Table1432[[#This Row],[NUTS I]],Table1533[],2,FALSE())</f>
        <v>1</v>
      </c>
      <c r="F289" s="851" t="s">
        <v>805</v>
      </c>
      <c r="G289" s="850" t="str">
        <f aca="false">VLOOKUP(Table1432[[#This Row],[NUTS II 2011]],Table1634[],2,FALSE())</f>
        <v>11</v>
      </c>
      <c r="H289" s="845" t="s">
        <v>805</v>
      </c>
      <c r="I289" s="850" t="str">
        <f aca="false">VLOOKUP(Table1432[[#This Row],[NUTS II 2013]],Table162436[],2,FALSE())</f>
        <v>11</v>
      </c>
      <c r="J289" s="851" t="s">
        <v>910</v>
      </c>
      <c r="K289" s="850" t="str">
        <f aca="false">VLOOKUP(Table1432[[#This Row],[NUTS III 2011]],Table1735[],2,FALSE())</f>
        <v>117</v>
      </c>
      <c r="L289" s="849" t="s">
        <v>903</v>
      </c>
      <c r="M289" s="850" t="str">
        <f aca="false">VLOOKUP(Table1432[[#This Row],[NUTS III 2013]],Table172537[],2,FALSE())</f>
        <v>11E</v>
      </c>
      <c r="N289" s="852" t="n">
        <f aca="false">IFERROR(VLOOKUP(Table1432[[#This Row],[CodINE Mun2013]],VRefAquis!B:H,2,FALSE()),IFERROR(VLOOKUP(Table1432[[#This Row],[CodINE NUTIII 2013]],VRefAquis!B:H,2,FALSE()),VLOOKUP(Table1432[[#This Row],[CodINE NUTII 2013]],VRefAquis!B:H,2,FALSE())))</f>
        <v>849</v>
      </c>
      <c r="O289" s="853" t="n">
        <f aca="false">IF(VLOOKUP(Table1432[[#This Row],[CodINE Mun2013]],VRefArren!B:H,2,FALSE())&lt;&gt;"",VLOOKUP(Table1432[[#This Row],[CodINE Mun2013]],VRefArren!B:H,2,FALSE()),IFERROR(VLOOKUP(Table1432[[#This Row],[CodINE NUTIII 2013]],VRefArren!B:H,2,FALSE()),VLOOKUP(Table1432[[#This Row],[CodINE NUTII 2013]],VRefArren!B:H,2,FALSE())))</f>
        <v>1.86</v>
      </c>
      <c r="P289" s="854" t="n">
        <v>3</v>
      </c>
      <c r="Q289" s="855" t="n">
        <v>4</v>
      </c>
      <c r="R289" s="856" t="s">
        <v>2040</v>
      </c>
    </row>
    <row r="290" customFormat="false" ht="18" hidden="false" customHeight="false" outlineLevel="0" collapsed="false">
      <c r="A290" s="847" t="s">
        <v>2041</v>
      </c>
      <c r="B290" s="848" t="s">
        <v>2042</v>
      </c>
      <c r="C290" s="835" t="s">
        <v>2043</v>
      </c>
      <c r="D290" s="849" t="s">
        <v>796</v>
      </c>
      <c r="E290" s="850" t="str">
        <f aca="false">VLOOKUP(Table1432[[#This Row],[NUTS I]],Table1533[],2,FALSE())</f>
        <v>1</v>
      </c>
      <c r="F290" s="851" t="s">
        <v>834</v>
      </c>
      <c r="G290" s="850" t="str">
        <f aca="false">VLOOKUP(Table1432[[#This Row],[NUTS II 2011]],Table1634[],2,FALSE())</f>
        <v>17</v>
      </c>
      <c r="H290" s="845" t="s">
        <v>828</v>
      </c>
      <c r="I290" s="850" t="str">
        <f aca="false">VLOOKUP(Table1432[[#This Row],[NUTS II 2013]],Table162436[],2,FALSE())</f>
        <v>17</v>
      </c>
      <c r="J290" s="851" t="s">
        <v>932</v>
      </c>
      <c r="K290" s="850" t="str">
        <f aca="false">VLOOKUP(Table1432[[#This Row],[NUTS III 2011]],Table1735[],2,FALSE())</f>
        <v>171</v>
      </c>
      <c r="L290" s="849" t="s">
        <v>828</v>
      </c>
      <c r="M290" s="850" t="str">
        <f aca="false">VLOOKUP(Table1432[[#This Row],[NUTS III 2013]],Table172537[],2,FALSE())</f>
        <v>170</v>
      </c>
      <c r="N290" s="852" t="n">
        <f aca="false">IFERROR(VLOOKUP(Table1432[[#This Row],[CodINE Mun2013]],VRefAquis!B:H,2,FALSE()),IFERROR(VLOOKUP(Table1432[[#This Row],[CodINE NUTIII 2013]],VRefAquis!B:H,2,FALSE()),VLOOKUP(Table1432[[#This Row],[CodINE NUTII 2013]],VRefAquis!B:H,2,FALSE())))</f>
        <v>1719</v>
      </c>
      <c r="O290" s="853" t="n">
        <f aca="false">IF(VLOOKUP(Table1432[[#This Row],[CodINE Mun2013]],VRefArren!B:H,2,FALSE())&lt;&gt;"",VLOOKUP(Table1432[[#This Row],[CodINE Mun2013]],VRefArren!B:H,2,FALSE()),IFERROR(VLOOKUP(Table1432[[#This Row],[CodINE NUTIII 2013]],VRefArren!B:H,2,FALSE()),VLOOKUP(Table1432[[#This Row],[CodINE NUTII 2013]],VRefArren!B:H,2,FALSE())))</f>
        <v>6.82</v>
      </c>
      <c r="P290" s="854" t="n">
        <v>3</v>
      </c>
      <c r="Q290" s="855" t="n">
        <v>44</v>
      </c>
      <c r="R290" s="856" t="s">
        <v>2044</v>
      </c>
    </row>
    <row r="291" customFormat="false" ht="30.75" hidden="false" customHeight="false" outlineLevel="0" collapsed="false">
      <c r="A291" s="859" t="s">
        <v>2045</v>
      </c>
      <c r="B291" s="848" t="s">
        <v>2046</v>
      </c>
      <c r="C291" s="835" t="s">
        <v>2047</v>
      </c>
      <c r="D291" s="845" t="s">
        <v>813</v>
      </c>
      <c r="E291" s="862" t="str">
        <f aca="false">VLOOKUP(Table1432[[#This Row],[NUTS I]],Table1533[],2,FALSE())</f>
        <v>2</v>
      </c>
      <c r="F291" s="851" t="s">
        <v>813</v>
      </c>
      <c r="G291" s="850" t="str">
        <f aca="false">VLOOKUP(Table1432[[#This Row],[NUTS II 2011]],Table1634[],2,FALSE())</f>
        <v>20</v>
      </c>
      <c r="H291" s="849" t="s">
        <v>813</v>
      </c>
      <c r="I291" s="850" t="str">
        <f aca="false">VLOOKUP(Table1432[[#This Row],[NUTS II 2013]],Table162436[],2,FALSE())</f>
        <v>20</v>
      </c>
      <c r="J291" s="851" t="s">
        <v>813</v>
      </c>
      <c r="K291" s="850" t="str">
        <f aca="false">VLOOKUP(Table1432[[#This Row],[NUTS III 2011]],Table1735[],2,FALSE())</f>
        <v>200</v>
      </c>
      <c r="L291" s="851" t="s">
        <v>813</v>
      </c>
      <c r="M291" s="850" t="str">
        <f aca="false">VLOOKUP(Table1432[[#This Row],[NUTS III 2013]],Table172537[],2,FALSE())</f>
        <v>200</v>
      </c>
      <c r="N291" s="852" t="n">
        <f aca="false">IFERROR(VLOOKUP(Table1432[[#This Row],[CodINE Mun2013]],VRefAquis!B:H,2,FALSE()),IFERROR(VLOOKUP(Table1432[[#This Row],[CodINE NUTIII 2013]],VRefAquis!B:H,2,FALSE()),VLOOKUP(Table1432[[#This Row],[CodINE NUTII 2013]],VRefAquis!B:H,2,FALSE())))</f>
        <v>937</v>
      </c>
      <c r="O291" s="853" t="n">
        <f aca="false">IF(VLOOKUP(Table1432[[#This Row],[CodINE Mun2013]],VRefArren!B:H,2,FALSE())&lt;&gt;"",VLOOKUP(Table1432[[#This Row],[CodINE Mun2013]],VRefArren!B:H,2,FALSE()),IFERROR(VLOOKUP(Table1432[[#This Row],[CodINE NUTIII 2013]],VRefArren!B:H,2,FALSE()),VLOOKUP(Table1432[[#This Row],[CodINE NUTII 2013]],VRefArren!B:H,2,FALSE())))</f>
        <v>4.01</v>
      </c>
      <c r="P291" s="854" t="n">
        <v>0</v>
      </c>
      <c r="Q291" s="860" t="n">
        <v>0</v>
      </c>
      <c r="R291" s="856" t="s">
        <v>2048</v>
      </c>
    </row>
    <row r="292" customFormat="false" ht="30.75" hidden="false" customHeight="false" outlineLevel="0" collapsed="false">
      <c r="A292" s="847" t="s">
        <v>2049</v>
      </c>
      <c r="B292" s="848" t="s">
        <v>2050</v>
      </c>
      <c r="C292" s="835" t="s">
        <v>2051</v>
      </c>
      <c r="D292" s="849" t="s">
        <v>796</v>
      </c>
      <c r="E292" s="850" t="str">
        <f aca="false">VLOOKUP(Table1432[[#This Row],[NUTS I]],Table1533[],2,FALSE())</f>
        <v>1</v>
      </c>
      <c r="F292" s="851" t="s">
        <v>797</v>
      </c>
      <c r="G292" s="850" t="str">
        <f aca="false">VLOOKUP(Table1432[[#This Row],[NUTS II 2011]],Table1634[],2,FALSE())</f>
        <v>16</v>
      </c>
      <c r="H292" s="849" t="s">
        <v>797</v>
      </c>
      <c r="I292" s="850" t="str">
        <f aca="false">VLOOKUP(Table1432[[#This Row],[NUTS II 2013]],Table162436[],2,FALSE())</f>
        <v>16</v>
      </c>
      <c r="J292" s="851" t="s">
        <v>798</v>
      </c>
      <c r="K292" s="850" t="str">
        <f aca="false">VLOOKUP(Table1432[[#This Row],[NUTS III 2011]],Table1735[],2,FALSE())</f>
        <v>16C</v>
      </c>
      <c r="L292" s="849" t="s">
        <v>798</v>
      </c>
      <c r="M292" s="850" t="str">
        <f aca="false">VLOOKUP(Table1432[[#This Row],[NUTS III 2013]],Table172537[],2,FALSE())</f>
        <v>16I</v>
      </c>
      <c r="N292" s="852" t="n">
        <f aca="false">IFERROR(VLOOKUP(Table1432[[#This Row],[CodINE Mun2013]],VRefAquis!B:H,2,FALSE()),IFERROR(VLOOKUP(Table1432[[#This Row],[CodINE NUTIII 2013]],VRefAquis!B:H,2,FALSE()),VLOOKUP(Table1432[[#This Row],[CodINE NUTII 2013]],VRefAquis!B:H,2,FALSE())))</f>
        <v>740</v>
      </c>
      <c r="O292" s="853" t="n">
        <f aca="false">IF(VLOOKUP(Table1432[[#This Row],[CodINE Mun2013]],VRefArren!B:H,2,FALSE())&lt;&gt;"",VLOOKUP(Table1432[[#This Row],[CodINE Mun2013]],VRefArren!B:H,2,FALSE()),IFERROR(VLOOKUP(Table1432[[#This Row],[CodINE NUTIII 2013]],VRefArren!B:H,2,FALSE()),VLOOKUP(Table1432[[#This Row],[CodINE NUTII 2013]],VRefArren!B:H,2,FALSE())))</f>
        <v>3.27</v>
      </c>
      <c r="P292" s="854" t="n">
        <v>1</v>
      </c>
      <c r="Q292" s="855" t="n">
        <v>10</v>
      </c>
      <c r="R292" s="856" t="s">
        <v>2052</v>
      </c>
    </row>
    <row r="293" customFormat="false" ht="30.75" hidden="false" customHeight="false" outlineLevel="0" collapsed="false">
      <c r="A293" s="847" t="s">
        <v>2053</v>
      </c>
      <c r="B293" s="848" t="s">
        <v>2054</v>
      </c>
      <c r="C293" s="835" t="s">
        <v>2055</v>
      </c>
      <c r="D293" s="849" t="s">
        <v>796</v>
      </c>
      <c r="E293" s="850" t="str">
        <f aca="false">VLOOKUP(Table1432[[#This Row],[NUTS I]],Table1533[],2,FALSE())</f>
        <v>1</v>
      </c>
      <c r="F293" s="851" t="s">
        <v>805</v>
      </c>
      <c r="G293" s="850" t="str">
        <f aca="false">VLOOKUP(Table1432[[#This Row],[NUTS II 2011]],Table1634[],2,FALSE())</f>
        <v>11</v>
      </c>
      <c r="H293" s="845" t="s">
        <v>805</v>
      </c>
      <c r="I293" s="850" t="str">
        <f aca="false">VLOOKUP(Table1432[[#This Row],[NUTS II 2013]],Table162436[],2,FALSE())</f>
        <v>11</v>
      </c>
      <c r="J293" s="851" t="s">
        <v>957</v>
      </c>
      <c r="K293" s="850" t="str">
        <f aca="false">VLOOKUP(Table1432[[#This Row],[NUTS III 2011]],Table1735[],2,FALSE())</f>
        <v>111</v>
      </c>
      <c r="L293" s="849" t="s">
        <v>844</v>
      </c>
      <c r="M293" s="850" t="str">
        <f aca="false">VLOOKUP(Table1432[[#This Row],[NUTS III 2013]],Table172537[],2,FALSE())</f>
        <v>111</v>
      </c>
      <c r="N293" s="852" t="n">
        <f aca="false">IFERROR(VLOOKUP(Table1432[[#This Row],[CodINE Mun2013]],VRefAquis!B:H,2,FALSE()),IFERROR(VLOOKUP(Table1432[[#This Row],[CodINE NUTIII 2013]],VRefAquis!B:H,2,FALSE()),VLOOKUP(Table1432[[#This Row],[CodINE NUTII 2013]],VRefAquis!B:H,2,FALSE())))</f>
        <v>988</v>
      </c>
      <c r="O293" s="853" t="n">
        <f aca="false">IF(VLOOKUP(Table1432[[#This Row],[CodINE Mun2013]],VRefArren!B:H,2,FALSE())&lt;&gt;"",VLOOKUP(Table1432[[#This Row],[CodINE Mun2013]],VRefArren!B:H,2,FALSE()),IFERROR(VLOOKUP(Table1432[[#This Row],[CodINE NUTIII 2013]],VRefArren!B:H,2,FALSE()),VLOOKUP(Table1432[[#This Row],[CodINE NUTII 2013]],VRefArren!B:H,2,FALSE())))</f>
        <v>3.13</v>
      </c>
      <c r="P293" s="854" t="n">
        <v>0</v>
      </c>
      <c r="Q293" s="855" t="n">
        <v>0</v>
      </c>
      <c r="R293" s="856" t="s">
        <v>2056</v>
      </c>
    </row>
    <row r="294" customFormat="false" ht="30.75" hidden="false" customHeight="false" outlineLevel="0" collapsed="false">
      <c r="A294" s="859" t="s">
        <v>2057</v>
      </c>
      <c r="B294" s="848" t="s">
        <v>2058</v>
      </c>
      <c r="C294" s="835" t="s">
        <v>2059</v>
      </c>
      <c r="D294" s="849" t="s">
        <v>796</v>
      </c>
      <c r="E294" s="850" t="str">
        <f aca="false">VLOOKUP(Table1432[[#This Row],[NUTS I]],Table1533[],2,FALSE())</f>
        <v>1</v>
      </c>
      <c r="F294" s="851" t="s">
        <v>805</v>
      </c>
      <c r="G294" s="850" t="str">
        <f aca="false">VLOOKUP(Table1432[[#This Row],[NUTS II 2011]],Table1634[],2,FALSE())</f>
        <v>11</v>
      </c>
      <c r="H294" s="845" t="s">
        <v>805</v>
      </c>
      <c r="I294" s="850" t="str">
        <f aca="false">VLOOKUP(Table1432[[#This Row],[NUTS II 2013]],Table162436[],2,FALSE())</f>
        <v>11</v>
      </c>
      <c r="J294" s="851" t="s">
        <v>851</v>
      </c>
      <c r="K294" s="850" t="str">
        <f aca="false">VLOOKUP(Table1432[[#This Row],[NUTS III 2011]],Table1735[],2,FALSE())</f>
        <v>113</v>
      </c>
      <c r="L294" s="849" t="s">
        <v>851</v>
      </c>
      <c r="M294" s="850" t="str">
        <f aca="false">VLOOKUP(Table1432[[#This Row],[NUTS III 2013]],Table172537[],2,FALSE())</f>
        <v>119</v>
      </c>
      <c r="N294" s="852" t="n">
        <f aca="false">IFERROR(VLOOKUP(Table1432[[#This Row],[CodINE Mun2013]],VRefAquis!B:H,2,FALSE()),IFERROR(VLOOKUP(Table1432[[#This Row],[CodINE NUTIII 2013]],VRefAquis!B:H,2,FALSE()),VLOOKUP(Table1432[[#This Row],[CodINE NUTII 2013]],VRefAquis!B:H,2,FALSE())))</f>
        <v>964</v>
      </c>
      <c r="O294" s="853" t="n">
        <f aca="false">IF(VLOOKUP(Table1432[[#This Row],[CodINE Mun2013]],VRefArren!B:H,2,FALSE())&lt;&gt;"",VLOOKUP(Table1432[[#This Row],[CodINE Mun2013]],VRefArren!B:H,2,FALSE()),IFERROR(VLOOKUP(Table1432[[#This Row],[CodINE NUTIII 2013]],VRefArren!B:H,2,FALSE()),VLOOKUP(Table1432[[#This Row],[CodINE NUTII 2013]],VRefArren!B:H,2,FALSE())))</f>
        <v>4</v>
      </c>
      <c r="P294" s="854" t="n">
        <v>1</v>
      </c>
      <c r="Q294" s="860" t="n">
        <v>17</v>
      </c>
      <c r="R294" s="856" t="s">
        <v>2060</v>
      </c>
    </row>
    <row r="295" customFormat="false" ht="30.75" hidden="false" customHeight="false" outlineLevel="0" collapsed="false">
      <c r="A295" s="847" t="s">
        <v>2061</v>
      </c>
      <c r="B295" s="848" t="s">
        <v>2062</v>
      </c>
      <c r="C295" s="835" t="s">
        <v>2063</v>
      </c>
      <c r="D295" s="849" t="s">
        <v>796</v>
      </c>
      <c r="E295" s="850" t="str">
        <f aca="false">VLOOKUP(Table1432[[#This Row],[NUTS I]],Table1533[],2,FALSE())</f>
        <v>1</v>
      </c>
      <c r="F295" s="851" t="s">
        <v>805</v>
      </c>
      <c r="G295" s="850" t="str">
        <f aca="false">VLOOKUP(Table1432[[#This Row],[NUTS II 2011]],Table1634[],2,FALSE())</f>
        <v>11</v>
      </c>
      <c r="H295" s="845" t="s">
        <v>805</v>
      </c>
      <c r="I295" s="850" t="str">
        <f aca="false">VLOOKUP(Table1432[[#This Row],[NUTS II 2013]],Table162436[],2,FALSE())</f>
        <v>11</v>
      </c>
      <c r="J295" s="851" t="s">
        <v>910</v>
      </c>
      <c r="K295" s="850" t="str">
        <f aca="false">VLOOKUP(Table1432[[#This Row],[NUTS III 2011]],Table1735[],2,FALSE())</f>
        <v>117</v>
      </c>
      <c r="L295" s="849" t="s">
        <v>910</v>
      </c>
      <c r="M295" s="850" t="str">
        <f aca="false">VLOOKUP(Table1432[[#This Row],[NUTS III 2013]],Table172537[],2,FALSE())</f>
        <v>11D</v>
      </c>
      <c r="N295" s="852" t="n">
        <f aca="false">IFERROR(VLOOKUP(Table1432[[#This Row],[CodINE Mun2013]],VRefAquis!B:H,2,FALSE()),IFERROR(VLOOKUP(Table1432[[#This Row],[CodINE NUTIII 2013]],VRefAquis!B:H,2,FALSE()),VLOOKUP(Table1432[[#This Row],[CodINE NUTII 2013]],VRefAquis!B:H,2,FALSE())))</f>
        <v>768</v>
      </c>
      <c r="O295" s="853" t="n">
        <f aca="false">IF(VLOOKUP(Table1432[[#This Row],[CodINE Mun2013]],VRefArren!B:H,2,FALSE())&lt;&gt;"",VLOOKUP(Table1432[[#This Row],[CodINE Mun2013]],VRefArren!B:H,2,FALSE()),IFERROR(VLOOKUP(Table1432[[#This Row],[CodINE NUTIII 2013]],VRefArren!B:H,2,FALSE()),VLOOKUP(Table1432[[#This Row],[CodINE NUTII 2013]],VRefArren!B:H,2,FALSE())))</f>
        <v>3.22</v>
      </c>
      <c r="P295" s="854" t="n">
        <v>0</v>
      </c>
      <c r="Q295" s="855" t="n">
        <v>0</v>
      </c>
      <c r="R295" s="856" t="s">
        <v>2064</v>
      </c>
    </row>
    <row r="296" customFormat="false" ht="18" hidden="false" customHeight="false" outlineLevel="0" collapsed="false">
      <c r="A296" s="847" t="s">
        <v>2065</v>
      </c>
      <c r="B296" s="848" t="s">
        <v>2066</v>
      </c>
      <c r="C296" s="835" t="s">
        <v>2067</v>
      </c>
      <c r="D296" s="849" t="s">
        <v>796</v>
      </c>
      <c r="E296" s="850" t="str">
        <f aca="false">VLOOKUP(Table1432[[#This Row],[NUTS I]],Table1533[],2,FALSE())</f>
        <v>1</v>
      </c>
      <c r="F296" s="851" t="s">
        <v>805</v>
      </c>
      <c r="G296" s="850" t="str">
        <f aca="false">VLOOKUP(Table1432[[#This Row],[NUTS II 2011]],Table1634[],2,FALSE())</f>
        <v>11</v>
      </c>
      <c r="H296" s="845" t="s">
        <v>805</v>
      </c>
      <c r="I296" s="850" t="str">
        <f aca="false">VLOOKUP(Table1432[[#This Row],[NUTS II 2013]],Table162436[],2,FALSE())</f>
        <v>11</v>
      </c>
      <c r="J296" s="851" t="s">
        <v>939</v>
      </c>
      <c r="K296" s="850" t="str">
        <f aca="false">VLOOKUP(Table1432[[#This Row],[NUTS III 2011]],Table1735[],2,FALSE())</f>
        <v>114</v>
      </c>
      <c r="L296" s="845" t="s">
        <v>869</v>
      </c>
      <c r="M296" s="850" t="str">
        <f aca="false">VLOOKUP(Table1432[[#This Row],[NUTS III 2013]],Table172537[],2,FALSE())</f>
        <v>11A</v>
      </c>
      <c r="N296" s="852" t="n">
        <f aca="false">IFERROR(VLOOKUP(Table1432[[#This Row],[CodINE Mun2013]],VRefAquis!B:H,2,FALSE()),IFERROR(VLOOKUP(Table1432[[#This Row],[CodINE NUTIII 2013]],VRefAquis!B:H,2,FALSE()),VLOOKUP(Table1432[[#This Row],[CodINE NUTII 2013]],VRefAquis!B:H,2,FALSE())))</f>
        <v>1528</v>
      </c>
      <c r="O296" s="853" t="n">
        <f aca="false">IF(VLOOKUP(Table1432[[#This Row],[CodINE Mun2013]],VRefArren!B:H,2,FALSE())&lt;&gt;"",VLOOKUP(Table1432[[#This Row],[CodINE Mun2013]],VRefArren!B:H,2,FALSE()),IFERROR(VLOOKUP(Table1432[[#This Row],[CodINE NUTIII 2013]],VRefArren!B:H,2,FALSE()),VLOOKUP(Table1432[[#This Row],[CodINE NUTII 2013]],VRefArren!B:H,2,FALSE())))</f>
        <v>6.5</v>
      </c>
      <c r="P296" s="854" t="n">
        <v>339</v>
      </c>
      <c r="Q296" s="855" t="n">
        <v>824</v>
      </c>
      <c r="R296" s="856" t="s">
        <v>2068</v>
      </c>
    </row>
    <row r="297" customFormat="false" ht="18" hidden="false" customHeight="false" outlineLevel="0" collapsed="false">
      <c r="A297" s="859" t="s">
        <v>2069</v>
      </c>
      <c r="B297" s="848" t="s">
        <v>2070</v>
      </c>
      <c r="C297" s="835" t="s">
        <v>2071</v>
      </c>
      <c r="D297" s="849" t="s">
        <v>796</v>
      </c>
      <c r="E297" s="850" t="str">
        <f aca="false">VLOOKUP(Table1432[[#This Row],[NUTS I]],Table1533[],2,FALSE())</f>
        <v>1</v>
      </c>
      <c r="F297" s="851" t="s">
        <v>797</v>
      </c>
      <c r="G297" s="850" t="str">
        <f aca="false">VLOOKUP(Table1432[[#This Row],[NUTS II 2011]],Table1634[],2,FALSE())</f>
        <v>16</v>
      </c>
      <c r="H297" s="849" t="s">
        <v>797</v>
      </c>
      <c r="I297" s="850" t="str">
        <f aca="false">VLOOKUP(Table1432[[#This Row],[NUTS II 2013]],Table162436[],2,FALSE())</f>
        <v>16</v>
      </c>
      <c r="J297" s="851" t="s">
        <v>823</v>
      </c>
      <c r="K297" s="850" t="str">
        <f aca="false">VLOOKUP(Table1432[[#This Row],[NUTS III 2011]],Table1735[],2,FALSE())</f>
        <v>165</v>
      </c>
      <c r="L297" s="845" t="s">
        <v>824</v>
      </c>
      <c r="M297" s="850" t="str">
        <f aca="false">VLOOKUP(Table1432[[#This Row],[NUTS III 2013]],Table172537[],2,FALSE())</f>
        <v>16G</v>
      </c>
      <c r="N297" s="852" t="n">
        <f aca="false">IFERROR(VLOOKUP(Table1432[[#This Row],[CodINE Mun2013]],VRefAquis!B:H,2,FALSE()),IFERROR(VLOOKUP(Table1432[[#This Row],[CodINE NUTIII 2013]],VRefAquis!B:H,2,FALSE()),VLOOKUP(Table1432[[#This Row],[CodINE NUTII 2013]],VRefAquis!B:H,2,FALSE())))</f>
        <v>942</v>
      </c>
      <c r="O297" s="853" t="n">
        <f aca="false">IF(VLOOKUP(Table1432[[#This Row],[CodINE Mun2013]],VRefArren!B:H,2,FALSE())&lt;&gt;"",VLOOKUP(Table1432[[#This Row],[CodINE Mun2013]],VRefArren!B:H,2,FALSE()),IFERROR(VLOOKUP(Table1432[[#This Row],[CodINE NUTIII 2013]],VRefArren!B:H,2,FALSE()),VLOOKUP(Table1432[[#This Row],[CodINE NUTII 2013]],VRefArren!B:H,2,FALSE())))</f>
        <v>3.54</v>
      </c>
      <c r="P297" s="854" t="n">
        <v>0</v>
      </c>
      <c r="Q297" s="860" t="n">
        <v>0</v>
      </c>
      <c r="R297" s="856" t="s">
        <v>2072</v>
      </c>
    </row>
    <row r="298" customFormat="false" ht="18" hidden="false" customHeight="false" outlineLevel="0" collapsed="false">
      <c r="A298" s="859" t="s">
        <v>2073</v>
      </c>
      <c r="B298" s="848" t="s">
        <v>2074</v>
      </c>
      <c r="C298" s="835" t="s">
        <v>2075</v>
      </c>
      <c r="D298" s="849" t="s">
        <v>796</v>
      </c>
      <c r="E298" s="850" t="str">
        <f aca="false">VLOOKUP(Table1432[[#This Row],[NUTS I]],Table1533[],2,FALSE())</f>
        <v>1</v>
      </c>
      <c r="F298" s="851" t="s">
        <v>797</v>
      </c>
      <c r="G298" s="850" t="str">
        <f aca="false">VLOOKUP(Table1432[[#This Row],[NUTS II 2011]],Table1634[],2,FALSE())</f>
        <v>16</v>
      </c>
      <c r="H298" s="849" t="s">
        <v>797</v>
      </c>
      <c r="I298" s="850" t="str">
        <f aca="false">VLOOKUP(Table1432[[#This Row],[NUTS II 2013]],Table162436[],2,FALSE())</f>
        <v>16</v>
      </c>
      <c r="J298" s="851" t="s">
        <v>969</v>
      </c>
      <c r="K298" s="850" t="str">
        <f aca="false">VLOOKUP(Table1432[[#This Row],[NUTS III 2011]],Table1735[],2,FALSE())</f>
        <v>164</v>
      </c>
      <c r="L298" s="849" t="s">
        <v>958</v>
      </c>
      <c r="M298" s="850" t="str">
        <f aca="false">VLOOKUP(Table1432[[#This Row],[NUTS III 2013]],Table172537[],2,FALSE())</f>
        <v>16E</v>
      </c>
      <c r="N298" s="852" t="n">
        <f aca="false">IFERROR(VLOOKUP(Table1432[[#This Row],[CodINE Mun2013]],VRefAquis!B:H,2,FALSE()),IFERROR(VLOOKUP(Table1432[[#This Row],[CodINE NUTIII 2013]],VRefAquis!B:H,2,FALSE()),VLOOKUP(Table1432[[#This Row],[CodINE NUTII 2013]],VRefAquis!B:H,2,FALSE())))</f>
        <v>1021</v>
      </c>
      <c r="O298" s="853" t="n">
        <f aca="false">IF(VLOOKUP(Table1432[[#This Row],[CodINE Mun2013]],VRefArren!B:H,2,FALSE())&lt;&gt;"",VLOOKUP(Table1432[[#This Row],[CodINE Mun2013]],VRefArren!B:H,2,FALSE()),IFERROR(VLOOKUP(Table1432[[#This Row],[CodINE NUTIII 2013]],VRefArren!B:H,2,FALSE()),VLOOKUP(Table1432[[#This Row],[CodINE NUTII 2013]],VRefArren!B:H,2,FALSE())))</f>
        <v>2.64</v>
      </c>
      <c r="P298" s="854" t="n">
        <v>0</v>
      </c>
      <c r="Q298" s="860" t="n">
        <v>0</v>
      </c>
      <c r="R298" s="856" t="s">
        <v>2076</v>
      </c>
    </row>
    <row r="299" customFormat="false" ht="18" hidden="false" customHeight="false" outlineLevel="0" collapsed="false">
      <c r="A299" s="859" t="s">
        <v>2077</v>
      </c>
      <c r="B299" s="848" t="s">
        <v>2078</v>
      </c>
      <c r="C299" s="835" t="s">
        <v>2079</v>
      </c>
      <c r="D299" s="849" t="s">
        <v>796</v>
      </c>
      <c r="E299" s="850" t="str">
        <f aca="false">VLOOKUP(Table1432[[#This Row],[NUTS I]],Table1533[],2,FALSE())</f>
        <v>1</v>
      </c>
      <c r="F299" s="851" t="s">
        <v>805</v>
      </c>
      <c r="G299" s="850" t="str">
        <f aca="false">VLOOKUP(Table1432[[#This Row],[NUTS II 2011]],Table1634[],2,FALSE())</f>
        <v>11</v>
      </c>
      <c r="H299" s="845" t="s">
        <v>805</v>
      </c>
      <c r="I299" s="850" t="str">
        <f aca="false">VLOOKUP(Table1432[[#This Row],[NUTS II 2013]],Table162436[],2,FALSE())</f>
        <v>11</v>
      </c>
      <c r="J299" s="851" t="s">
        <v>842</v>
      </c>
      <c r="K299" s="850" t="str">
        <f aca="false">VLOOKUP(Table1432[[#This Row],[NUTS III 2011]],Table1735[],2,FALSE())</f>
        <v>118</v>
      </c>
      <c r="L299" s="845" t="s">
        <v>854</v>
      </c>
      <c r="M299" s="850" t="str">
        <f aca="false">VLOOKUP(Table1432[[#This Row],[NUTS III 2013]],Table172537[],2,FALSE())</f>
        <v>11B</v>
      </c>
      <c r="N299" s="852" t="n">
        <f aca="false">IFERROR(VLOOKUP(Table1432[[#This Row],[CodINE Mun2013]],VRefAquis!B:H,2,FALSE()),IFERROR(VLOOKUP(Table1432[[#This Row],[CodINE NUTIII 2013]],VRefAquis!B:H,2,FALSE()),VLOOKUP(Table1432[[#This Row],[CodINE NUTII 2013]],VRefAquis!B:H,2,FALSE())))</f>
        <v>800</v>
      </c>
      <c r="O299" s="853" t="n">
        <f aca="false">IF(VLOOKUP(Table1432[[#This Row],[CodINE Mun2013]],VRefArren!B:H,2,FALSE())&lt;&gt;"",VLOOKUP(Table1432[[#This Row],[CodINE Mun2013]],VRefArren!B:H,2,FALSE()),IFERROR(VLOOKUP(Table1432[[#This Row],[CodINE NUTIII 2013]],VRefArren!B:H,2,FALSE()),VLOOKUP(Table1432[[#This Row],[CodINE NUTII 2013]],VRefArren!B:H,2,FALSE())))</f>
        <v>3.38</v>
      </c>
      <c r="P299" s="854" t="n">
        <v>0</v>
      </c>
      <c r="Q299" s="860" t="n">
        <v>0</v>
      </c>
      <c r="R299" s="856" t="s">
        <v>2080</v>
      </c>
    </row>
    <row r="300" customFormat="false" ht="18" hidden="false" customHeight="false" outlineLevel="0" collapsed="false">
      <c r="A300" s="859" t="s">
        <v>2081</v>
      </c>
      <c r="B300" s="848" t="s">
        <v>2082</v>
      </c>
      <c r="C300" s="835" t="s">
        <v>2083</v>
      </c>
      <c r="D300" s="849" t="s">
        <v>796</v>
      </c>
      <c r="E300" s="850" t="str">
        <f aca="false">VLOOKUP(Table1432[[#This Row],[NUTS I]],Table1533[],2,FALSE())</f>
        <v>1</v>
      </c>
      <c r="F300" s="851" t="s">
        <v>805</v>
      </c>
      <c r="G300" s="850" t="str">
        <f aca="false">VLOOKUP(Table1432[[#This Row],[NUTS II 2011]],Table1634[],2,FALSE())</f>
        <v>11</v>
      </c>
      <c r="H300" s="845" t="s">
        <v>805</v>
      </c>
      <c r="I300" s="850" t="str">
        <f aca="false">VLOOKUP(Table1432[[#This Row],[NUTS II 2013]],Table162436[],2,FALSE())</f>
        <v>11</v>
      </c>
      <c r="J300" s="851" t="s">
        <v>910</v>
      </c>
      <c r="K300" s="850" t="str">
        <f aca="false">VLOOKUP(Table1432[[#This Row],[NUTS III 2011]],Table1735[],2,FALSE())</f>
        <v>117</v>
      </c>
      <c r="L300" s="849" t="s">
        <v>910</v>
      </c>
      <c r="M300" s="850" t="str">
        <f aca="false">VLOOKUP(Table1432[[#This Row],[NUTS III 2013]],Table172537[],2,FALSE())</f>
        <v>11D</v>
      </c>
      <c r="N300" s="852" t="n">
        <f aca="false">IFERROR(VLOOKUP(Table1432[[#This Row],[CodINE Mun2013]],VRefAquis!B:H,2,FALSE()),IFERROR(VLOOKUP(Table1432[[#This Row],[CodINE NUTIII 2013]],VRefAquis!B:H,2,FALSE()),VLOOKUP(Table1432[[#This Row],[CodINE NUTII 2013]],VRefAquis!B:H,2,FALSE())))</f>
        <v>768</v>
      </c>
      <c r="O300" s="853" t="n">
        <f aca="false">IF(VLOOKUP(Table1432[[#This Row],[CodINE Mun2013]],VRefArren!B:H,2,FALSE())&lt;&gt;"",VLOOKUP(Table1432[[#This Row],[CodINE Mun2013]],VRefArren!B:H,2,FALSE()),IFERROR(VLOOKUP(Table1432[[#This Row],[CodINE NUTIII 2013]],VRefArren!B:H,2,FALSE()),VLOOKUP(Table1432[[#This Row],[CodINE NUTII 2013]],VRefArren!B:H,2,FALSE())))</f>
        <v>3.9</v>
      </c>
      <c r="P300" s="854" t="n">
        <v>6</v>
      </c>
      <c r="Q300" s="860" t="n">
        <v>17</v>
      </c>
      <c r="R300" s="856" t="s">
        <v>2084</v>
      </c>
    </row>
    <row r="301" customFormat="false" ht="30.75" hidden="false" customHeight="false" outlineLevel="0" collapsed="false">
      <c r="A301" s="847" t="s">
        <v>2085</v>
      </c>
      <c r="B301" s="848" t="s">
        <v>2086</v>
      </c>
      <c r="C301" s="835" t="s">
        <v>2087</v>
      </c>
      <c r="D301" s="849" t="s">
        <v>796</v>
      </c>
      <c r="E301" s="850" t="str">
        <f aca="false">VLOOKUP(Table1432[[#This Row],[NUTS I]],Table1533[],2,FALSE())</f>
        <v>1</v>
      </c>
      <c r="F301" s="851" t="s">
        <v>815</v>
      </c>
      <c r="G301" s="850" t="str">
        <f aca="false">VLOOKUP(Table1432[[#This Row],[NUTS II 2011]],Table1634[],2,FALSE())</f>
        <v>15</v>
      </c>
      <c r="H301" s="845" t="s">
        <v>815</v>
      </c>
      <c r="I301" s="850" t="str">
        <f aca="false">VLOOKUP(Table1432[[#This Row],[NUTS II 2013]],Table162436[],2,FALSE())</f>
        <v>15</v>
      </c>
      <c r="J301" s="851" t="s">
        <v>815</v>
      </c>
      <c r="K301" s="850" t="n">
        <f aca="false">VLOOKUP(Table1432[[#This Row],[NUTS III 2011]],Table1735[],2,FALSE())</f>
        <v>150</v>
      </c>
      <c r="L301" s="849" t="s">
        <v>815</v>
      </c>
      <c r="M301" s="850" t="n">
        <f aca="false">VLOOKUP(Table1432[[#This Row],[NUTS III 2013]],Table172537[],2,FALSE())</f>
        <v>150</v>
      </c>
      <c r="N301" s="852" t="n">
        <f aca="false">IFERROR(VLOOKUP(Table1432[[#This Row],[CodINE Mun2013]],VRefAquis!B:H,2,FALSE()),IFERROR(VLOOKUP(Table1432[[#This Row],[CodINE NUTIII 2013]],VRefAquis!B:H,2,FALSE()),VLOOKUP(Table1432[[#This Row],[CodINE NUTII 2013]],VRefAquis!B:H,2,FALSE())))</f>
        <v>2095</v>
      </c>
      <c r="O301" s="853" t="n">
        <f aca="false">IF(VLOOKUP(Table1432[[#This Row],[CodINE Mun2013]],VRefArren!B:H,2,FALSE())&lt;&gt;"",VLOOKUP(Table1432[[#This Row],[CodINE Mun2013]],VRefArren!B:H,2,FALSE()),IFERROR(VLOOKUP(Table1432[[#This Row],[CodINE NUTIII 2013]],VRefArren!B:H,2,FALSE()),VLOOKUP(Table1432[[#This Row],[CodINE NUTII 2013]],VRefArren!B:H,2,FALSE())))</f>
        <v>6.1</v>
      </c>
      <c r="P301" s="854" t="n">
        <v>19</v>
      </c>
      <c r="Q301" s="855" t="n">
        <v>34</v>
      </c>
      <c r="R301" s="856" t="s">
        <v>2088</v>
      </c>
    </row>
    <row r="302" customFormat="false" ht="18" hidden="false" customHeight="false" outlineLevel="0" collapsed="false">
      <c r="A302" s="847" t="s">
        <v>2089</v>
      </c>
      <c r="B302" s="848" t="s">
        <v>2090</v>
      </c>
      <c r="C302" s="835" t="s">
        <v>2091</v>
      </c>
      <c r="D302" s="849" t="s">
        <v>796</v>
      </c>
      <c r="E302" s="850" t="str">
        <f aca="false">VLOOKUP(Table1432[[#This Row],[NUTS I]],Table1533[],2,FALSE())</f>
        <v>1</v>
      </c>
      <c r="F302" s="851" t="s">
        <v>797</v>
      </c>
      <c r="G302" s="850" t="str">
        <f aca="false">VLOOKUP(Table1432[[#This Row],[NUTS II 2011]],Table1634[],2,FALSE())</f>
        <v>16</v>
      </c>
      <c r="H302" s="849" t="s">
        <v>797</v>
      </c>
      <c r="I302" s="850" t="str">
        <f aca="false">VLOOKUP(Table1432[[#This Row],[NUTS II 2013]],Table162436[],2,FALSE())</f>
        <v>16</v>
      </c>
      <c r="J302" s="851" t="s">
        <v>888</v>
      </c>
      <c r="K302" s="850" t="str">
        <f aca="false">VLOOKUP(Table1432[[#This Row],[NUTS III 2011]],Table1735[],2,FALSE())</f>
        <v>169</v>
      </c>
      <c r="L302" s="849" t="s">
        <v>890</v>
      </c>
      <c r="M302" s="850" t="str">
        <f aca="false">VLOOKUP(Table1432[[#This Row],[NUTS III 2013]],Table172537[],2,FALSE())</f>
        <v>16H</v>
      </c>
      <c r="N302" s="852" t="n">
        <f aca="false">IFERROR(VLOOKUP(Table1432[[#This Row],[CodINE Mun2013]],VRefAquis!B:H,2,FALSE()),IFERROR(VLOOKUP(Table1432[[#This Row],[CodINE NUTIII 2013]],VRefAquis!B:H,2,FALSE()),VLOOKUP(Table1432[[#This Row],[CodINE NUTII 2013]],VRefAquis!B:H,2,FALSE())))</f>
        <v>750</v>
      </c>
      <c r="O302" s="853" t="n">
        <f aca="false">IF(VLOOKUP(Table1432[[#This Row],[CodINE Mun2013]],VRefArren!B:H,2,FALSE())&lt;&gt;"",VLOOKUP(Table1432[[#This Row],[CodINE Mun2013]],VRefArren!B:H,2,FALSE()),IFERROR(VLOOKUP(Table1432[[#This Row],[CodINE NUTIII 2013]],VRefArren!B:H,2,FALSE()),VLOOKUP(Table1432[[#This Row],[CodINE NUTII 2013]],VRefArren!B:H,2,FALSE())))</f>
        <v>3.09</v>
      </c>
      <c r="P302" s="854" t="n">
        <v>0</v>
      </c>
      <c r="Q302" s="855" t="n">
        <v>0</v>
      </c>
      <c r="R302" s="856" t="s">
        <v>2092</v>
      </c>
    </row>
    <row r="303" customFormat="false" ht="18" hidden="false" customHeight="false" outlineLevel="0" collapsed="false">
      <c r="A303" s="859" t="s">
        <v>2093</v>
      </c>
      <c r="B303" s="848" t="s">
        <v>2094</v>
      </c>
      <c r="C303" s="835" t="s">
        <v>2095</v>
      </c>
      <c r="D303" s="849" t="s">
        <v>796</v>
      </c>
      <c r="E303" s="850" t="str">
        <f aca="false">VLOOKUP(Table1432[[#This Row],[NUTS I]],Table1533[],2,FALSE())</f>
        <v>1</v>
      </c>
      <c r="F303" s="851" t="s">
        <v>805</v>
      </c>
      <c r="G303" s="850" t="str">
        <f aca="false">VLOOKUP(Table1432[[#This Row],[NUTS II 2011]],Table1634[],2,FALSE())</f>
        <v>11</v>
      </c>
      <c r="H303" s="845" t="s">
        <v>805</v>
      </c>
      <c r="I303" s="850" t="str">
        <f aca="false">VLOOKUP(Table1432[[#This Row],[NUTS II 2013]],Table162436[],2,FALSE())</f>
        <v>11</v>
      </c>
      <c r="J303" s="851" t="s">
        <v>896</v>
      </c>
      <c r="K303" s="850" t="str">
        <f aca="false">VLOOKUP(Table1432[[#This Row],[NUTS III 2011]],Table1735[],2,FALSE())</f>
        <v>112</v>
      </c>
      <c r="L303" s="845" t="s">
        <v>896</v>
      </c>
      <c r="M303" s="850" t="str">
        <f aca="false">VLOOKUP(Table1432[[#This Row],[NUTS III 2013]],Table172537[],2,FALSE())</f>
        <v>112</v>
      </c>
      <c r="N303" s="852" t="n">
        <f aca="false">IFERROR(VLOOKUP(Table1432[[#This Row],[CodINE Mun2013]],VRefAquis!B:H,2,FALSE()),IFERROR(VLOOKUP(Table1432[[#This Row],[CodINE NUTIII 2013]],VRefAquis!B:H,2,FALSE()),VLOOKUP(Table1432[[#This Row],[CodINE NUTII 2013]],VRefAquis!B:H,2,FALSE())))</f>
        <v>1107</v>
      </c>
      <c r="O303" s="853" t="n">
        <f aca="false">IF(VLOOKUP(Table1432[[#This Row],[CodINE Mun2013]],VRefArren!B:H,2,FALSE())&lt;&gt;"",VLOOKUP(Table1432[[#This Row],[CodINE Mun2013]],VRefArren!B:H,2,FALSE()),IFERROR(VLOOKUP(Table1432[[#This Row],[CodINE NUTIII 2013]],VRefArren!B:H,2,FALSE()),VLOOKUP(Table1432[[#This Row],[CodINE NUTII 2013]],VRefArren!B:H,2,FALSE())))</f>
        <v>3.39</v>
      </c>
      <c r="P303" s="854" t="n">
        <v>4</v>
      </c>
      <c r="Q303" s="860" t="n">
        <v>48</v>
      </c>
      <c r="R303" s="856" t="s">
        <v>2096</v>
      </c>
    </row>
    <row r="304" customFormat="false" ht="18" hidden="false" customHeight="false" outlineLevel="0" collapsed="false">
      <c r="A304" s="847" t="s">
        <v>2097</v>
      </c>
      <c r="B304" s="848" t="s">
        <v>2098</v>
      </c>
      <c r="C304" s="835" t="s">
        <v>2099</v>
      </c>
      <c r="D304" s="849" t="s">
        <v>796</v>
      </c>
      <c r="E304" s="850" t="str">
        <f aca="false">VLOOKUP(Table1432[[#This Row],[NUTS I]],Table1533[],2,FALSE())</f>
        <v>1</v>
      </c>
      <c r="F304" s="851" t="s">
        <v>801</v>
      </c>
      <c r="G304" s="850" t="str">
        <f aca="false">VLOOKUP(Table1432[[#This Row],[NUTS II 2011]],Table1634[],2,FALSE())</f>
        <v>18</v>
      </c>
      <c r="H304" s="845" t="s">
        <v>801</v>
      </c>
      <c r="I304" s="850" t="str">
        <f aca="false">VLOOKUP(Table1432[[#This Row],[NUTS II 2013]],Table162436[],2,FALSE())</f>
        <v>18</v>
      </c>
      <c r="J304" s="851" t="s">
        <v>803</v>
      </c>
      <c r="K304" s="850" t="str">
        <f aca="false">VLOOKUP(Table1432[[#This Row],[NUTS III 2011]],Table1735[],2,FALSE())</f>
        <v>183</v>
      </c>
      <c r="L304" s="849" t="s">
        <v>803</v>
      </c>
      <c r="M304" s="850" t="str">
        <f aca="false">VLOOKUP(Table1432[[#This Row],[NUTS III 2013]],Table172537[],2,FALSE())</f>
        <v>187</v>
      </c>
      <c r="N304" s="852" t="n">
        <f aca="false">IFERROR(VLOOKUP(Table1432[[#This Row],[CodINE Mun2013]],VRefAquis!B:H,2,FALSE()),IFERROR(VLOOKUP(Table1432[[#This Row],[CodINE NUTIII 2013]],VRefAquis!B:H,2,FALSE()),VLOOKUP(Table1432[[#This Row],[CodINE NUTII 2013]],VRefAquis!B:H,2,FALSE())))</f>
        <v>835</v>
      </c>
      <c r="O304" s="853" t="n">
        <f aca="false">IF(VLOOKUP(Table1432[[#This Row],[CodINE Mun2013]],VRefArren!B:H,2,FALSE())&lt;&gt;"",VLOOKUP(Table1432[[#This Row],[CodINE Mun2013]],VRefArren!B:H,2,FALSE()),IFERROR(VLOOKUP(Table1432[[#This Row],[CodINE NUTIII 2013]],VRefArren!B:H,2,FALSE()),VLOOKUP(Table1432[[#This Row],[CodINE NUTII 2013]],VRefArren!B:H,2,FALSE())))</f>
        <v>2.82</v>
      </c>
      <c r="P304" s="854" t="n">
        <v>0</v>
      </c>
      <c r="Q304" s="855" t="n">
        <v>0</v>
      </c>
      <c r="R304" s="856" t="s">
        <v>2100</v>
      </c>
    </row>
    <row r="305" customFormat="false" ht="18" hidden="false" customHeight="false" outlineLevel="0" collapsed="false">
      <c r="A305" s="859" t="s">
        <v>2101</v>
      </c>
      <c r="B305" s="848" t="s">
        <v>2102</v>
      </c>
      <c r="C305" s="835" t="s">
        <v>2103</v>
      </c>
      <c r="D305" s="849" t="s">
        <v>796</v>
      </c>
      <c r="E305" s="850" t="str">
        <f aca="false">VLOOKUP(Table1432[[#This Row],[NUTS I]],Table1533[],2,FALSE())</f>
        <v>1</v>
      </c>
      <c r="F305" s="851" t="s">
        <v>805</v>
      </c>
      <c r="G305" s="850" t="str">
        <f aca="false">VLOOKUP(Table1432[[#This Row],[NUTS II 2011]],Table1634[],2,FALSE())</f>
        <v>11</v>
      </c>
      <c r="H305" s="845" t="s">
        <v>805</v>
      </c>
      <c r="I305" s="850" t="str">
        <f aca="false">VLOOKUP(Table1432[[#This Row],[NUTS II 2013]],Table162436[],2,FALSE())</f>
        <v>11</v>
      </c>
      <c r="J305" s="851" t="s">
        <v>842</v>
      </c>
      <c r="K305" s="850" t="str">
        <f aca="false">VLOOKUP(Table1432[[#This Row],[NUTS III 2011]],Table1735[],2,FALSE())</f>
        <v>118</v>
      </c>
      <c r="L305" s="849" t="s">
        <v>903</v>
      </c>
      <c r="M305" s="850" t="str">
        <f aca="false">VLOOKUP(Table1432[[#This Row],[NUTS III 2013]],Table172537[],2,FALSE())</f>
        <v>11E</v>
      </c>
      <c r="N305" s="852" t="n">
        <f aca="false">IFERROR(VLOOKUP(Table1432[[#This Row],[CodINE Mun2013]],VRefAquis!B:H,2,FALSE()),IFERROR(VLOOKUP(Table1432[[#This Row],[CodINE NUTIII 2013]],VRefAquis!B:H,2,FALSE()),VLOOKUP(Table1432[[#This Row],[CodINE NUTII 2013]],VRefAquis!B:H,2,FALSE())))</f>
        <v>849</v>
      </c>
      <c r="O305" s="853" t="n">
        <f aca="false">IF(VLOOKUP(Table1432[[#This Row],[CodINE Mun2013]],VRefArren!B:H,2,FALSE())&lt;&gt;"",VLOOKUP(Table1432[[#This Row],[CodINE Mun2013]],VRefArren!B:H,2,FALSE()),IFERROR(VLOOKUP(Table1432[[#This Row],[CodINE NUTIII 2013]],VRefArren!B:H,2,FALSE()),VLOOKUP(Table1432[[#This Row],[CodINE NUTII 2013]],VRefArren!B:H,2,FALSE())))</f>
        <v>2.43</v>
      </c>
      <c r="P305" s="854" t="n">
        <v>5</v>
      </c>
      <c r="Q305" s="855" t="n">
        <v>13</v>
      </c>
      <c r="R305" s="856" t="s">
        <v>2104</v>
      </c>
    </row>
    <row r="306" customFormat="false" ht="18" hidden="false" customHeight="false" outlineLevel="0" collapsed="false">
      <c r="A306" s="859" t="s">
        <v>2105</v>
      </c>
      <c r="B306" s="848" t="s">
        <v>2106</v>
      </c>
      <c r="C306" s="835" t="s">
        <v>2107</v>
      </c>
      <c r="D306" s="849" t="s">
        <v>796</v>
      </c>
      <c r="E306" s="850" t="str">
        <f aca="false">VLOOKUP(Table1432[[#This Row],[NUTS I]],Table1533[],2,FALSE())</f>
        <v>1</v>
      </c>
      <c r="F306" s="851" t="s">
        <v>805</v>
      </c>
      <c r="G306" s="850" t="str">
        <f aca="false">VLOOKUP(Table1432[[#This Row],[NUTS II 2011]],Table1634[],2,FALSE())</f>
        <v>11</v>
      </c>
      <c r="H306" s="845" t="s">
        <v>805</v>
      </c>
      <c r="I306" s="850" t="str">
        <f aca="false">VLOOKUP(Table1432[[#This Row],[NUTS II 2013]],Table162436[],2,FALSE())</f>
        <v>11</v>
      </c>
      <c r="J306" s="851" t="s">
        <v>842</v>
      </c>
      <c r="K306" s="850" t="str">
        <f aca="false">VLOOKUP(Table1432[[#This Row],[NUTS III 2011]],Table1735[],2,FALSE())</f>
        <v>118</v>
      </c>
      <c r="L306" s="849" t="s">
        <v>903</v>
      </c>
      <c r="M306" s="850" t="str">
        <f aca="false">VLOOKUP(Table1432[[#This Row],[NUTS III 2013]],Table172537[],2,FALSE())</f>
        <v>11E</v>
      </c>
      <c r="N306" s="852" t="n">
        <f aca="false">IFERROR(VLOOKUP(Table1432[[#This Row],[CodINE Mun2013]],VRefAquis!B:H,2,FALSE()),IFERROR(VLOOKUP(Table1432[[#This Row],[CodINE NUTIII 2013]],VRefAquis!B:H,2,FALSE()),VLOOKUP(Table1432[[#This Row],[CodINE NUTII 2013]],VRefAquis!B:H,2,FALSE())))</f>
        <v>849</v>
      </c>
      <c r="O306" s="853" t="n">
        <f aca="false">IF(VLOOKUP(Table1432[[#This Row],[CodINE Mun2013]],VRefArren!B:H,2,FALSE())&lt;&gt;"",VLOOKUP(Table1432[[#This Row],[CodINE Mun2013]],VRefArren!B:H,2,FALSE()),IFERROR(VLOOKUP(Table1432[[#This Row],[CodINE NUTIII 2013]],VRefArren!B:H,2,FALSE()),VLOOKUP(Table1432[[#This Row],[CodINE NUTII 2013]],VRefArren!B:H,2,FALSE())))</f>
        <v>2.43</v>
      </c>
      <c r="P306" s="854" t="n">
        <v>45</v>
      </c>
      <c r="Q306" s="855" t="n">
        <v>45</v>
      </c>
      <c r="R306" s="856" t="s">
        <v>2108</v>
      </c>
    </row>
    <row r="307" customFormat="false" ht="18" hidden="false" customHeight="false" outlineLevel="0" collapsed="false">
      <c r="A307" s="847" t="s">
        <v>2109</v>
      </c>
      <c r="B307" s="848" t="s">
        <v>2110</v>
      </c>
      <c r="C307" s="835" t="s">
        <v>2111</v>
      </c>
      <c r="D307" s="849" t="s">
        <v>796</v>
      </c>
      <c r="E307" s="850" t="str">
        <f aca="false">VLOOKUP(Table1432[[#This Row],[NUTS I]],Table1533[],2,FALSE())</f>
        <v>1</v>
      </c>
      <c r="F307" s="851" t="s">
        <v>797</v>
      </c>
      <c r="G307" s="850" t="str">
        <f aca="false">VLOOKUP(Table1432[[#This Row],[NUTS II 2011]],Table1634[],2,FALSE())</f>
        <v>16</v>
      </c>
      <c r="H307" s="849" t="s">
        <v>797</v>
      </c>
      <c r="I307" s="850" t="str">
        <f aca="false">VLOOKUP(Table1432[[#This Row],[NUTS II 2013]],Table162436[],2,FALSE())</f>
        <v>16</v>
      </c>
      <c r="J307" s="851" t="s">
        <v>823</v>
      </c>
      <c r="K307" s="850" t="str">
        <f aca="false">VLOOKUP(Table1432[[#This Row],[NUTS III 2011]],Table1735[],2,FALSE())</f>
        <v>165</v>
      </c>
      <c r="L307" s="845" t="s">
        <v>824</v>
      </c>
      <c r="M307" s="850" t="str">
        <f aca="false">VLOOKUP(Table1432[[#This Row],[NUTS III 2013]],Table172537[],2,FALSE())</f>
        <v>16G</v>
      </c>
      <c r="N307" s="852" t="n">
        <f aca="false">IFERROR(VLOOKUP(Table1432[[#This Row],[CodINE Mun2013]],VRefAquis!B:H,2,FALSE()),IFERROR(VLOOKUP(Table1432[[#This Row],[CodINE NUTIII 2013]],VRefAquis!B:H,2,FALSE()),VLOOKUP(Table1432[[#This Row],[CodINE NUTII 2013]],VRefAquis!B:H,2,FALSE())))</f>
        <v>942</v>
      </c>
      <c r="O307" s="853" t="n">
        <f aca="false">IF(VLOOKUP(Table1432[[#This Row],[CodINE Mun2013]],VRefArren!B:H,2,FALSE())&lt;&gt;"",VLOOKUP(Table1432[[#This Row],[CodINE Mun2013]],VRefArren!B:H,2,FALSE()),IFERROR(VLOOKUP(Table1432[[#This Row],[CodINE NUTIII 2013]],VRefArren!B:H,2,FALSE()),VLOOKUP(Table1432[[#This Row],[CodINE NUTII 2013]],VRefArren!B:H,2,FALSE())))</f>
        <v>4.07</v>
      </c>
      <c r="P307" s="854" t="n">
        <v>4</v>
      </c>
      <c r="Q307" s="855" t="n">
        <v>72</v>
      </c>
      <c r="R307" s="856" t="s">
        <v>2112</v>
      </c>
    </row>
    <row r="308" customFormat="false" ht="18" hidden="false" customHeight="false" outlineLevel="0" collapsed="false">
      <c r="A308" s="847" t="s">
        <v>2113</v>
      </c>
      <c r="B308" s="848" t="s">
        <v>2114</v>
      </c>
      <c r="C308" s="835" t="s">
        <v>2115</v>
      </c>
      <c r="D308" s="849" t="s">
        <v>796</v>
      </c>
      <c r="E308" s="850" t="str">
        <f aca="false">VLOOKUP(Table1432[[#This Row],[NUTS I]],Table1533[],2,FALSE())</f>
        <v>1</v>
      </c>
      <c r="F308" s="851" t="s">
        <v>805</v>
      </c>
      <c r="G308" s="850" t="str">
        <f aca="false">VLOOKUP(Table1432[[#This Row],[NUTS II 2011]],Table1634[],2,FALSE())</f>
        <v>11</v>
      </c>
      <c r="H308" s="845" t="s">
        <v>805</v>
      </c>
      <c r="I308" s="850" t="str">
        <f aca="false">VLOOKUP(Table1432[[#This Row],[NUTS II 2013]],Table162436[],2,FALSE())</f>
        <v>11</v>
      </c>
      <c r="J308" s="851" t="s">
        <v>851</v>
      </c>
      <c r="K308" s="850" t="str">
        <f aca="false">VLOOKUP(Table1432[[#This Row],[NUTS III 2011]],Table1735[],2,FALSE())</f>
        <v>113</v>
      </c>
      <c r="L308" s="849" t="s">
        <v>851</v>
      </c>
      <c r="M308" s="850" t="str">
        <f aca="false">VLOOKUP(Table1432[[#This Row],[NUTS III 2013]],Table172537[],2,FALSE())</f>
        <v>119</v>
      </c>
      <c r="N308" s="852" t="n">
        <f aca="false">IFERROR(VLOOKUP(Table1432[[#This Row],[CodINE Mun2013]],VRefAquis!B:H,2,FALSE()),IFERROR(VLOOKUP(Table1432[[#This Row],[CodINE NUTIII 2013]],VRefAquis!B:H,2,FALSE()),VLOOKUP(Table1432[[#This Row],[CodINE NUTII 2013]],VRefAquis!B:H,2,FALSE())))</f>
        <v>964</v>
      </c>
      <c r="O308" s="853" t="n">
        <f aca="false">IF(VLOOKUP(Table1432[[#This Row],[CodINE Mun2013]],VRefArren!B:H,2,FALSE())&lt;&gt;"",VLOOKUP(Table1432[[#This Row],[CodINE Mun2013]],VRefArren!B:H,2,FALSE()),IFERROR(VLOOKUP(Table1432[[#This Row],[CodINE NUTIII 2013]],VRefArren!B:H,2,FALSE()),VLOOKUP(Table1432[[#This Row],[CodINE NUTII 2013]],VRefArren!B:H,2,FALSE())))</f>
        <v>3.12</v>
      </c>
      <c r="P308" s="854" t="n">
        <v>54</v>
      </c>
      <c r="Q308" s="855" t="n">
        <v>62</v>
      </c>
      <c r="R308" s="856" t="s">
        <v>2116</v>
      </c>
    </row>
    <row r="309" customFormat="false" ht="18" hidden="false" customHeight="false" outlineLevel="0" collapsed="false">
      <c r="A309" s="859" t="s">
        <v>2117</v>
      </c>
      <c r="B309" s="848" t="s">
        <v>2118</v>
      </c>
      <c r="C309" s="835" t="s">
        <v>2119</v>
      </c>
      <c r="D309" s="849" t="s">
        <v>796</v>
      </c>
      <c r="E309" s="850" t="str">
        <f aca="false">VLOOKUP(Table1432[[#This Row],[NUTS I]],Table1533[],2,FALSE())</f>
        <v>1</v>
      </c>
      <c r="F309" s="851" t="s">
        <v>797</v>
      </c>
      <c r="G309" s="850" t="str">
        <f aca="false">VLOOKUP(Table1432[[#This Row],[NUTS II 2011]],Table1634[],2,FALSE())</f>
        <v>16</v>
      </c>
      <c r="H309" s="849" t="s">
        <v>797</v>
      </c>
      <c r="I309" s="850" t="str">
        <f aca="false">VLOOKUP(Table1432[[#This Row],[NUTS II 2013]],Table162436[],2,FALSE())</f>
        <v>16</v>
      </c>
      <c r="J309" s="851" t="s">
        <v>823</v>
      </c>
      <c r="K309" s="850" t="str">
        <f aca="false">VLOOKUP(Table1432[[#This Row],[NUTS III 2011]],Table1735[],2,FALSE())</f>
        <v>165</v>
      </c>
      <c r="L309" s="845" t="s">
        <v>824</v>
      </c>
      <c r="M309" s="850" t="str">
        <f aca="false">VLOOKUP(Table1432[[#This Row],[NUTS III 2013]],Table172537[],2,FALSE())</f>
        <v>16G</v>
      </c>
      <c r="N309" s="852" t="n">
        <f aca="false">IFERROR(VLOOKUP(Table1432[[#This Row],[CodINE Mun2013]],VRefAquis!B:H,2,FALSE()),IFERROR(VLOOKUP(Table1432[[#This Row],[CodINE NUTIII 2013]],VRefAquis!B:H,2,FALSE()),VLOOKUP(Table1432[[#This Row],[CodINE NUTII 2013]],VRefAquis!B:H,2,FALSE())))</f>
        <v>942</v>
      </c>
      <c r="O309" s="853" t="n">
        <f aca="false">IF(VLOOKUP(Table1432[[#This Row],[CodINE Mun2013]],VRefArren!B:H,2,FALSE())&lt;&gt;"",VLOOKUP(Table1432[[#This Row],[CodINE Mun2013]],VRefArren!B:H,2,FALSE()),IFERROR(VLOOKUP(Table1432[[#This Row],[CodINE NUTIII 2013]],VRefArren!B:H,2,FALSE()),VLOOKUP(Table1432[[#This Row],[CodINE NUTII 2013]],VRefArren!B:H,2,FALSE())))</f>
        <v>3.54</v>
      </c>
      <c r="P309" s="854" t="n">
        <v>0</v>
      </c>
      <c r="Q309" s="860" t="n">
        <v>0</v>
      </c>
      <c r="R309" s="856" t="s">
        <v>2120</v>
      </c>
    </row>
    <row r="310" customFormat="false" ht="18" hidden="false" customHeight="false" outlineLevel="0" collapsed="false">
      <c r="A310" s="863" t="n">
        <f aca="false">SUBTOTAL(103,Table1432[Município])</f>
        <v>308</v>
      </c>
      <c r="B310" s="864"/>
      <c r="C310" s="864"/>
      <c r="D310" s="864"/>
      <c r="E310" s="865"/>
      <c r="F310" s="864"/>
      <c r="G310" s="865"/>
      <c r="H310" s="864"/>
      <c r="I310" s="865"/>
      <c r="J310" s="864"/>
      <c r="K310" s="865"/>
      <c r="L310" s="864"/>
      <c r="M310" s="865"/>
      <c r="N310" s="866"/>
      <c r="O310" s="866"/>
      <c r="P310" s="854" t="n">
        <f aca="false">SUBTOTAL(109,Table1432[Lev. 2018 NÚCLEOS])</f>
        <v>2901</v>
      </c>
      <c r="Q310" s="854" t="n">
        <f aca="false">SUBTOTAL(109,Table1432[Lev. 2019 FAMÍLIAS])</f>
        <v>25762</v>
      </c>
      <c r="R310" s="0"/>
    </row>
    <row r="311" customFormat="false" ht="15" hidden="false" customHeight="false" outlineLevel="0" collapsed="false">
      <c r="A311" s="867"/>
      <c r="B311" s="868"/>
      <c r="C311" s="867"/>
      <c r="D311" s="869"/>
      <c r="E311" s="870"/>
      <c r="F311" s="870"/>
      <c r="G311" s="870"/>
      <c r="H311" s="869"/>
      <c r="I311" s="869"/>
      <c r="J311" s="869"/>
      <c r="K311" s="869"/>
      <c r="L311" s="871"/>
      <c r="M311" s="871"/>
    </row>
    <row r="312" s="872" customFormat="true" ht="30.75" hidden="false" customHeight="false" outlineLevel="0" collapsed="false">
      <c r="A312" s="872" t="n">
        <v>1</v>
      </c>
      <c r="B312" s="872" t="n">
        <f aca="false">A312+1</f>
        <v>2</v>
      </c>
      <c r="C312" s="872" t="n">
        <f aca="false">B312+1</f>
        <v>3</v>
      </c>
      <c r="D312" s="872" t="n">
        <f aca="false">C312+1</f>
        <v>4</v>
      </c>
      <c r="E312" s="872" t="n">
        <f aca="false">D312+1</f>
        <v>5</v>
      </c>
      <c r="F312" s="872" t="n">
        <f aca="false">E312+1</f>
        <v>6</v>
      </c>
      <c r="G312" s="872" t="n">
        <f aca="false">F312+1</f>
        <v>7</v>
      </c>
      <c r="H312" s="872" t="n">
        <f aca="false">G312+1</f>
        <v>8</v>
      </c>
      <c r="I312" s="872" t="n">
        <f aca="false">H312+1</f>
        <v>9</v>
      </c>
      <c r="J312" s="872" t="n">
        <f aca="false">I312+1</f>
        <v>10</v>
      </c>
      <c r="K312" s="872" t="n">
        <f aca="false">J312+1</f>
        <v>11</v>
      </c>
      <c r="L312" s="872" t="n">
        <f aca="false">K312+1</f>
        <v>12</v>
      </c>
      <c r="M312" s="872" t="n">
        <f aca="false">L312+1</f>
        <v>13</v>
      </c>
      <c r="N312" s="872" t="n">
        <f aca="false">M312+1</f>
        <v>14</v>
      </c>
      <c r="O312" s="872" t="n">
        <f aca="false">N312+1</f>
        <v>15</v>
      </c>
      <c r="P312" s="872" t="n">
        <f aca="false">O312+1</f>
        <v>16</v>
      </c>
      <c r="Q312" s="872" t="n">
        <f aca="false">P312+1</f>
        <v>17</v>
      </c>
    </row>
  </sheetData>
  <conditionalFormatting sqref="AB2:AB8">
    <cfRule type="duplicateValues" priority="2" aboveAverage="0" equalAverage="0" bottom="0" percent="0" rank="0" text="" dxfId="93"/>
  </conditionalFormatting>
  <conditionalFormatting sqref="AE2:AE26">
    <cfRule type="duplicateValues" priority="3" aboveAverage="0" equalAverage="0" bottom="0" percent="0" rank="0" text="" dxfId="94"/>
  </conditionalFormatting>
  <conditionalFormatting sqref="S2:S4">
    <cfRule type="duplicateValues" priority="4" aboveAverage="0" equalAverage="0" bottom="0" percent="0" rank="0" text="" dxfId="95"/>
  </conditionalFormatting>
  <conditionalFormatting sqref="Y2:Y31">
    <cfRule type="duplicateValues" priority="5" aboveAverage="0" equalAverage="0" bottom="0" percent="0" rank="0" text="" dxfId="96"/>
  </conditionalFormatting>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tableParts>
    <tablePart r:id="rId1"/>
    <tablePart r:id="rId2"/>
    <tablePart r:id="rId3"/>
    <tablePart r:id="rId4"/>
    <tablePart r:id="rId5"/>
    <tablePart r:id="rId6"/>
  </tablePar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1" activeCellId="0" sqref="A1"/>
    </sheetView>
  </sheetViews>
  <sheetFormatPr defaultColWidth="8.6796875" defaultRowHeight="14.25" zeroHeight="false" outlineLevelRow="0" outlineLevelCol="0"/>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60"/>
  <sheetViews>
    <sheetView showFormulas="false" showGridLines="true" showRowColHeaders="true" showZeros="true" rightToLeft="false" tabSelected="false" showOutlineSymbols="true" defaultGridColor="true" view="pageBreakPreview" topLeftCell="A32" colorId="64" zoomScale="100" zoomScaleNormal="100" zoomScalePageLayoutView="100" workbookViewId="0">
      <selection pane="topLeft" activeCell="J20" activeCellId="0" sqref="J20"/>
    </sheetView>
  </sheetViews>
  <sheetFormatPr defaultColWidth="9.18359375" defaultRowHeight="14.25" zeroHeight="false" outlineLevelRow="0" outlineLevelCol="0"/>
  <cols>
    <col collapsed="false" customWidth="true" hidden="false" outlineLevel="0" max="1" min="1" style="0" width="23"/>
    <col collapsed="false" customWidth="true" hidden="false" outlineLevel="0" max="2" min="2" style="0" width="23.54"/>
  </cols>
  <sheetData>
    <row r="1" customFormat="false" ht="14.25" hidden="false" customHeight="false" outlineLevel="0" collapsed="false">
      <c r="A1" s="0" t="s">
        <v>2121</v>
      </c>
      <c r="C1" s="0" t="s">
        <v>624</v>
      </c>
      <c r="E1" s="873" t="s">
        <v>2122</v>
      </c>
    </row>
    <row r="2" customFormat="false" ht="14.25" hidden="false" customHeight="false" outlineLevel="0" collapsed="false">
      <c r="A2" s="0" t="n">
        <v>0</v>
      </c>
      <c r="C2" s="0" t="s">
        <v>625</v>
      </c>
      <c r="E2" s="873" t="s">
        <v>2123</v>
      </c>
    </row>
    <row r="3" customFormat="false" ht="14.25" hidden="false" customHeight="false" outlineLevel="0" collapsed="false">
      <c r="A3" s="0" t="n">
        <v>3</v>
      </c>
    </row>
    <row r="4" customFormat="false" ht="14.25" hidden="false" customHeight="false" outlineLevel="0" collapsed="false">
      <c r="A4" s="0" t="n">
        <v>4</v>
      </c>
    </row>
    <row r="5" customFormat="false" ht="14.25" hidden="false" customHeight="false" outlineLevel="0" collapsed="false">
      <c r="A5" s="0" t="n">
        <v>5</v>
      </c>
    </row>
    <row r="6" customFormat="false" ht="14.25" hidden="false" customHeight="false" outlineLevel="0" collapsed="false">
      <c r="A6" s="0" t="n">
        <v>6</v>
      </c>
    </row>
    <row r="7" customFormat="false" ht="14.25" hidden="false" customHeight="false" outlineLevel="0" collapsed="false">
      <c r="A7" s="0" t="n">
        <v>7</v>
      </c>
    </row>
    <row r="8" customFormat="false" ht="14.25" hidden="false" customHeight="false" outlineLevel="0" collapsed="false">
      <c r="A8" s="0" t="n">
        <v>8</v>
      </c>
    </row>
    <row r="9" customFormat="false" ht="14.25" hidden="false" customHeight="false" outlineLevel="0" collapsed="false">
      <c r="A9" s="0" t="n">
        <v>9</v>
      </c>
    </row>
    <row r="10" customFormat="false" ht="14.25" hidden="false" customHeight="false" outlineLevel="0" collapsed="false">
      <c r="A10" s="0" t="n">
        <v>10</v>
      </c>
    </row>
    <row r="11" customFormat="false" ht="14.25" hidden="false" customHeight="false" outlineLevel="0" collapsed="false">
      <c r="A11" s="0" t="n">
        <v>11</v>
      </c>
    </row>
    <row r="12" customFormat="false" ht="14.25" hidden="false" customHeight="false" outlineLevel="0" collapsed="false">
      <c r="A12" s="0" t="n">
        <v>12</v>
      </c>
    </row>
    <row r="13" customFormat="false" ht="14.25" hidden="false" customHeight="false" outlineLevel="0" collapsed="false">
      <c r="A13" s="0" t="n">
        <v>13</v>
      </c>
    </row>
    <row r="14" customFormat="false" ht="14.25" hidden="false" customHeight="false" outlineLevel="0" collapsed="false">
      <c r="A14" s="0" t="n">
        <v>14</v>
      </c>
    </row>
    <row r="15" customFormat="false" ht="14.25" hidden="false" customHeight="false" outlineLevel="0" collapsed="false">
      <c r="A15" s="0" t="n">
        <v>15</v>
      </c>
    </row>
    <row r="16" customFormat="false" ht="14.25" hidden="false" customHeight="false" outlineLevel="0" collapsed="false">
      <c r="A16" s="0" t="n">
        <v>16</v>
      </c>
    </row>
    <row r="17" customFormat="false" ht="14.25" hidden="false" customHeight="false" outlineLevel="0" collapsed="false">
      <c r="A17" s="0" t="n">
        <v>17</v>
      </c>
    </row>
    <row r="18" customFormat="false" ht="14.25" hidden="false" customHeight="false" outlineLevel="0" collapsed="false">
      <c r="A18" s="0" t="n">
        <v>18</v>
      </c>
    </row>
    <row r="19" customFormat="false" ht="14.25" hidden="false" customHeight="false" outlineLevel="0" collapsed="false">
      <c r="A19" s="0" t="n">
        <v>19</v>
      </c>
    </row>
    <row r="20" customFormat="false" ht="14.25" hidden="false" customHeight="false" outlineLevel="0" collapsed="false">
      <c r="A20" s="0" t="n">
        <v>20</v>
      </c>
    </row>
    <row r="21" customFormat="false" ht="14.25" hidden="false" customHeight="false" outlineLevel="0" collapsed="false">
      <c r="A21" s="0" t="n">
        <v>21</v>
      </c>
    </row>
    <row r="22" customFormat="false" ht="14.25" hidden="false" customHeight="false" outlineLevel="0" collapsed="false">
      <c r="A22" s="0" t="n">
        <v>22</v>
      </c>
    </row>
    <row r="23" customFormat="false" ht="14.25" hidden="false" customHeight="false" outlineLevel="0" collapsed="false">
      <c r="A23" s="0" t="n">
        <v>23</v>
      </c>
    </row>
    <row r="24" customFormat="false" ht="14.25" hidden="false" customHeight="false" outlineLevel="0" collapsed="false">
      <c r="A24" s="0" t="n">
        <v>24</v>
      </c>
    </row>
    <row r="25" customFormat="false" ht="14.25" hidden="false" customHeight="false" outlineLevel="0" collapsed="false">
      <c r="A25" s="0" t="n">
        <v>25</v>
      </c>
    </row>
    <row r="26" customFormat="false" ht="14.25" hidden="false" customHeight="false" outlineLevel="0" collapsed="false">
      <c r="A26" s="0" t="n">
        <v>26</v>
      </c>
    </row>
    <row r="27" customFormat="false" ht="14.25" hidden="false" customHeight="false" outlineLevel="0" collapsed="false">
      <c r="A27" s="0" t="n">
        <v>27</v>
      </c>
    </row>
    <row r="28" customFormat="false" ht="14.25" hidden="false" customHeight="false" outlineLevel="0" collapsed="false">
      <c r="A28" s="0" t="n">
        <v>28</v>
      </c>
    </row>
    <row r="29" customFormat="false" ht="14.25" hidden="false" customHeight="false" outlineLevel="0" collapsed="false">
      <c r="A29" s="0" t="n">
        <v>29</v>
      </c>
    </row>
    <row r="30" customFormat="false" ht="14.25" hidden="false" customHeight="false" outlineLevel="0" collapsed="false">
      <c r="A30" s="0" t="n">
        <v>30</v>
      </c>
    </row>
    <row r="31" customFormat="false" ht="14.25" hidden="false" customHeight="false" outlineLevel="0" collapsed="false">
      <c r="A31" s="0" t="n">
        <v>31</v>
      </c>
    </row>
    <row r="32" customFormat="false" ht="14.25" hidden="false" customHeight="false" outlineLevel="0" collapsed="false">
      <c r="A32" s="0" t="n">
        <v>32</v>
      </c>
    </row>
    <row r="33" customFormat="false" ht="14.25" hidden="false" customHeight="false" outlineLevel="0" collapsed="false">
      <c r="A33" s="0" t="n">
        <v>33</v>
      </c>
    </row>
    <row r="34" customFormat="false" ht="14.25" hidden="false" customHeight="false" outlineLevel="0" collapsed="false">
      <c r="A34" s="0" t="n">
        <v>34</v>
      </c>
    </row>
    <row r="35" customFormat="false" ht="14.25" hidden="false" customHeight="false" outlineLevel="0" collapsed="false">
      <c r="A35" s="0" t="n">
        <v>35</v>
      </c>
    </row>
    <row r="36" customFormat="false" ht="14.25" hidden="false" customHeight="false" outlineLevel="0" collapsed="false">
      <c r="A36" s="0" t="n">
        <v>36</v>
      </c>
    </row>
    <row r="37" customFormat="false" ht="14.25" hidden="false" customHeight="false" outlineLevel="0" collapsed="false">
      <c r="A37" s="0" t="n">
        <v>37</v>
      </c>
    </row>
    <row r="38" customFormat="false" ht="14.25" hidden="false" customHeight="false" outlineLevel="0" collapsed="false">
      <c r="A38" s="0" t="n">
        <v>38</v>
      </c>
    </row>
    <row r="39" customFormat="false" ht="14.25" hidden="false" customHeight="false" outlineLevel="0" collapsed="false">
      <c r="A39" s="0" t="n">
        <v>39</v>
      </c>
    </row>
    <row r="40" customFormat="false" ht="14.25" hidden="false" customHeight="false" outlineLevel="0" collapsed="false">
      <c r="A40" s="0" t="n">
        <v>40</v>
      </c>
    </row>
    <row r="41" customFormat="false" ht="14.25" hidden="false" customHeight="false" outlineLevel="0" collapsed="false">
      <c r="A41" s="0" t="n">
        <v>41</v>
      </c>
    </row>
    <row r="42" customFormat="false" ht="14.25" hidden="false" customHeight="false" outlineLevel="0" collapsed="false">
      <c r="A42" s="0" t="n">
        <v>42</v>
      </c>
    </row>
    <row r="43" customFormat="false" ht="14.25" hidden="false" customHeight="false" outlineLevel="0" collapsed="false">
      <c r="A43" s="0" t="n">
        <v>43</v>
      </c>
    </row>
    <row r="44" customFormat="false" ht="14.25" hidden="false" customHeight="false" outlineLevel="0" collapsed="false">
      <c r="A44" s="0" t="n">
        <v>44</v>
      </c>
    </row>
    <row r="45" customFormat="false" ht="14.25" hidden="false" customHeight="false" outlineLevel="0" collapsed="false">
      <c r="A45" s="0" t="n">
        <v>45</v>
      </c>
    </row>
    <row r="46" customFormat="false" ht="14.25" hidden="false" customHeight="false" outlineLevel="0" collapsed="false">
      <c r="A46" s="0" t="n">
        <v>46</v>
      </c>
    </row>
    <row r="47" customFormat="false" ht="14.25" hidden="false" customHeight="false" outlineLevel="0" collapsed="false">
      <c r="A47" s="0" t="n">
        <v>47</v>
      </c>
    </row>
    <row r="48" customFormat="false" ht="14.25" hidden="false" customHeight="false" outlineLevel="0" collapsed="false">
      <c r="A48" s="0" t="n">
        <v>48</v>
      </c>
    </row>
    <row r="49" customFormat="false" ht="14.25" hidden="false" customHeight="false" outlineLevel="0" collapsed="false">
      <c r="A49" s="0" t="n">
        <v>49</v>
      </c>
    </row>
    <row r="50" customFormat="false" ht="14.25" hidden="false" customHeight="false" outlineLevel="0" collapsed="false">
      <c r="A50" s="0" t="n">
        <v>50</v>
      </c>
    </row>
    <row r="51" customFormat="false" ht="14.25" hidden="false" customHeight="false" outlineLevel="0" collapsed="false">
      <c r="A51" s="0" t="n">
        <v>51</v>
      </c>
    </row>
    <row r="52" customFormat="false" ht="14.25" hidden="false" customHeight="false" outlineLevel="0" collapsed="false">
      <c r="A52" s="0" t="n">
        <v>52</v>
      </c>
    </row>
    <row r="53" customFormat="false" ht="14.25" hidden="false" customHeight="false" outlineLevel="0" collapsed="false">
      <c r="A53" s="0" t="n">
        <v>53</v>
      </c>
    </row>
    <row r="54" customFormat="false" ht="14.25" hidden="false" customHeight="false" outlineLevel="0" collapsed="false">
      <c r="A54" s="0" t="n">
        <v>54</v>
      </c>
    </row>
    <row r="55" customFormat="false" ht="14.25" hidden="false" customHeight="false" outlineLevel="0" collapsed="false">
      <c r="A55" s="0" t="n">
        <v>55</v>
      </c>
    </row>
    <row r="56" customFormat="false" ht="14.25" hidden="false" customHeight="false" outlineLevel="0" collapsed="false">
      <c r="A56" s="0" t="n">
        <v>56</v>
      </c>
    </row>
    <row r="57" customFormat="false" ht="14.25" hidden="false" customHeight="false" outlineLevel="0" collapsed="false">
      <c r="A57" s="0" t="n">
        <v>57</v>
      </c>
    </row>
    <row r="58" customFormat="false" ht="14.25" hidden="false" customHeight="false" outlineLevel="0" collapsed="false">
      <c r="A58" s="0" t="n">
        <v>58</v>
      </c>
    </row>
    <row r="59" customFormat="false" ht="14.25" hidden="false" customHeight="false" outlineLevel="0" collapsed="false">
      <c r="A59" s="0" t="n">
        <v>59</v>
      </c>
    </row>
    <row r="60" customFormat="false" ht="14.25" hidden="false" customHeight="false" outlineLevel="0" collapsed="false">
      <c r="A60" s="0" t="n">
        <v>60</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T33"/>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E5" activeCellId="0" sqref="E5"/>
    </sheetView>
  </sheetViews>
  <sheetFormatPr defaultColWidth="9.18359375" defaultRowHeight="14.25" zeroHeight="false" outlineLevelRow="0" outlineLevelCol="0"/>
  <cols>
    <col collapsed="false" customWidth="true" hidden="false" outlineLevel="0" max="1" min="1" style="2" width="8.82"/>
    <col collapsed="false" customWidth="true" hidden="false" outlineLevel="0" max="2" min="2" style="2" width="45"/>
    <col collapsed="false" customWidth="true" hidden="false" outlineLevel="0" max="3" min="3" style="2" width="21.82"/>
    <col collapsed="false" customWidth="true" hidden="false" outlineLevel="0" max="4" min="4" style="2" width="8.82"/>
    <col collapsed="false" customWidth="true" hidden="false" outlineLevel="0" max="5" min="5" style="2" width="5.18"/>
    <col collapsed="false" customWidth="true" hidden="false" outlineLevel="0" max="6" min="6" style="2" width="5.82"/>
    <col collapsed="false" customWidth="false" hidden="false" outlineLevel="0" max="7" min="7" style="2" width="9.18"/>
    <col collapsed="false" customWidth="true" hidden="false" outlineLevel="0" max="8" min="8" style="2" width="12.54"/>
    <col collapsed="false" customWidth="true" hidden="false" outlineLevel="0" max="9" min="9" style="2" width="15.45"/>
    <col collapsed="false" customWidth="false" hidden="false" outlineLevel="0" max="10" min="10" style="2" width="9.18"/>
    <col collapsed="false" customWidth="true" hidden="false" outlineLevel="0" max="11" min="11" style="2" width="80"/>
    <col collapsed="false" customWidth="false" hidden="false" outlineLevel="0" max="16384" min="12" style="2" width="9.18"/>
  </cols>
  <sheetData>
    <row r="1" customFormat="false" ht="25.5" hidden="false" customHeight="false" outlineLevel="0" collapsed="false">
      <c r="A1" s="874" t="s">
        <v>2124</v>
      </c>
      <c r="B1" s="874"/>
      <c r="C1" s="874"/>
      <c r="D1" s="874"/>
      <c r="E1" s="874"/>
      <c r="F1" s="874"/>
      <c r="G1" s="874"/>
      <c r="H1" s="874"/>
      <c r="I1" s="874"/>
      <c r="K1" s="875"/>
      <c r="L1" s="875"/>
      <c r="M1" s="875"/>
      <c r="N1" s="875"/>
      <c r="O1" s="875"/>
      <c r="P1" s="875"/>
      <c r="Q1" s="875"/>
      <c r="R1" s="875"/>
      <c r="S1" s="875"/>
    </row>
    <row r="2" customFormat="false" ht="21" hidden="false" customHeight="false" outlineLevel="0" collapsed="false">
      <c r="A2" s="876"/>
      <c r="B2" s="876"/>
      <c r="C2" s="876"/>
      <c r="D2" s="877"/>
      <c r="E2" s="877"/>
      <c r="F2" s="877"/>
      <c r="G2" s="877"/>
      <c r="H2" s="877"/>
      <c r="I2" s="877"/>
      <c r="K2" s="876"/>
      <c r="L2" s="876"/>
      <c r="M2" s="876"/>
      <c r="N2" s="877"/>
      <c r="O2" s="877"/>
      <c r="P2" s="877"/>
      <c r="Q2" s="877"/>
      <c r="R2" s="877"/>
      <c r="S2" s="877"/>
    </row>
    <row r="3" customFormat="false" ht="21" hidden="false" customHeight="false" outlineLevel="0" collapsed="false">
      <c r="A3" s="878" t="s">
        <v>2125</v>
      </c>
      <c r="C3" s="879"/>
      <c r="I3" s="880"/>
      <c r="K3" s="878" t="s">
        <v>2126</v>
      </c>
      <c r="M3" s="879"/>
      <c r="S3" s="880"/>
    </row>
    <row r="4" customFormat="false" ht="57.75" hidden="false" customHeight="true" outlineLevel="0" collapsed="false">
      <c r="A4" s="881" t="s">
        <v>92</v>
      </c>
      <c r="B4" s="881"/>
      <c r="C4" s="881" t="s">
        <v>284</v>
      </c>
      <c r="D4" s="881" t="s">
        <v>285</v>
      </c>
      <c r="E4" s="881" t="s">
        <v>2127</v>
      </c>
      <c r="F4" s="882" t="s">
        <v>2128</v>
      </c>
      <c r="G4" s="881" t="s">
        <v>2129</v>
      </c>
      <c r="H4" s="881" t="s">
        <v>2130</v>
      </c>
      <c r="I4" s="882" t="s">
        <v>2131</v>
      </c>
      <c r="K4" s="380" t="s">
        <v>273</v>
      </c>
      <c r="L4" s="380"/>
      <c r="M4" s="380"/>
      <c r="N4" s="380"/>
      <c r="O4" s="380" t="s">
        <v>274</v>
      </c>
      <c r="P4" s="380"/>
      <c r="Q4" s="380"/>
      <c r="R4" s="380"/>
      <c r="S4" s="380"/>
    </row>
    <row r="5" customFormat="false" ht="14.25" hidden="false" customHeight="false" outlineLevel="0" collapsed="false">
      <c r="A5" s="883" t="n">
        <v>1</v>
      </c>
      <c r="B5" s="884"/>
      <c r="C5" s="885"/>
      <c r="D5" s="886" t="s">
        <v>2132</v>
      </c>
      <c r="E5" s="887"/>
      <c r="F5" s="888"/>
      <c r="G5" s="885"/>
      <c r="H5" s="885"/>
      <c r="I5" s="889"/>
      <c r="J5" s="890"/>
      <c r="K5" s="380"/>
      <c r="L5" s="380"/>
      <c r="M5" s="380"/>
      <c r="N5" s="380"/>
      <c r="O5" s="380"/>
      <c r="P5" s="380"/>
      <c r="Q5" s="380"/>
      <c r="R5" s="380"/>
      <c r="S5" s="380"/>
    </row>
    <row r="6" customFormat="false" ht="14.25" hidden="false" customHeight="false" outlineLevel="0" collapsed="false">
      <c r="A6" s="881" t="n">
        <v>2</v>
      </c>
      <c r="B6" s="891"/>
      <c r="C6" s="885"/>
      <c r="D6" s="892"/>
      <c r="E6" s="893"/>
      <c r="F6" s="888"/>
      <c r="G6" s="885"/>
      <c r="H6" s="885"/>
      <c r="I6" s="889"/>
      <c r="K6" s="380"/>
      <c r="L6" s="380"/>
      <c r="M6" s="380"/>
      <c r="N6" s="380"/>
      <c r="O6" s="380"/>
      <c r="P6" s="380"/>
      <c r="Q6" s="380"/>
      <c r="R6" s="380"/>
      <c r="S6" s="380"/>
    </row>
    <row r="7" customFormat="false" ht="25.5" hidden="false" customHeight="false" outlineLevel="0" collapsed="false">
      <c r="A7" s="881" t="n">
        <v>3</v>
      </c>
      <c r="B7" s="891"/>
      <c r="C7" s="885"/>
      <c r="D7" s="885"/>
      <c r="E7" s="893"/>
      <c r="F7" s="888"/>
      <c r="G7" s="894"/>
      <c r="H7" s="885"/>
      <c r="I7" s="889"/>
      <c r="K7" s="380"/>
      <c r="L7" s="380"/>
      <c r="M7" s="380"/>
      <c r="N7" s="380"/>
      <c r="O7" s="380"/>
      <c r="P7" s="380"/>
      <c r="Q7" s="380"/>
      <c r="R7" s="380"/>
      <c r="S7" s="380"/>
    </row>
    <row r="8" customFormat="false" ht="25.5" hidden="false" customHeight="false" outlineLevel="0" collapsed="false">
      <c r="A8" s="881" t="n">
        <v>4</v>
      </c>
      <c r="B8" s="891"/>
      <c r="C8" s="885"/>
      <c r="D8" s="885"/>
      <c r="E8" s="893"/>
      <c r="F8" s="888"/>
      <c r="G8" s="894"/>
      <c r="H8" s="885"/>
      <c r="I8" s="889"/>
      <c r="K8" s="380"/>
      <c r="L8" s="380"/>
      <c r="M8" s="380"/>
      <c r="N8" s="380"/>
      <c r="O8" s="380"/>
      <c r="P8" s="380"/>
      <c r="Q8" s="380"/>
      <c r="R8" s="380"/>
      <c r="S8" s="380"/>
    </row>
    <row r="9" customFormat="false" ht="25.5" hidden="false" customHeight="true" outlineLevel="0" collapsed="false">
      <c r="A9" s="881" t="n">
        <v>5</v>
      </c>
      <c r="B9" s="891"/>
      <c r="C9" s="885"/>
      <c r="D9" s="892"/>
      <c r="E9" s="893"/>
      <c r="F9" s="888"/>
      <c r="G9" s="894"/>
      <c r="H9" s="885"/>
      <c r="I9" s="889"/>
      <c r="K9" s="380" t="s">
        <v>277</v>
      </c>
      <c r="L9" s="380"/>
      <c r="M9" s="380"/>
      <c r="N9" s="380"/>
      <c r="O9" s="380" t="s">
        <v>278</v>
      </c>
      <c r="P9" s="380"/>
      <c r="Q9" s="380"/>
      <c r="R9" s="380"/>
      <c r="S9" s="380"/>
    </row>
    <row r="10" customFormat="false" ht="25.5" hidden="false" customHeight="false" outlineLevel="0" collapsed="false">
      <c r="A10" s="881" t="n">
        <v>6</v>
      </c>
      <c r="B10" s="891"/>
      <c r="C10" s="885"/>
      <c r="D10" s="892"/>
      <c r="E10" s="893"/>
      <c r="F10" s="888"/>
      <c r="G10" s="894"/>
      <c r="H10" s="885"/>
      <c r="I10" s="889"/>
      <c r="K10" s="380"/>
      <c r="L10" s="380"/>
      <c r="M10" s="380"/>
      <c r="N10" s="380"/>
      <c r="O10" s="380"/>
      <c r="P10" s="380"/>
      <c r="Q10" s="380"/>
      <c r="R10" s="380"/>
      <c r="S10" s="380"/>
    </row>
    <row r="11" customFormat="false" ht="25.5" hidden="false" customHeight="false" outlineLevel="0" collapsed="false">
      <c r="A11" s="881" t="n">
        <v>7</v>
      </c>
      <c r="B11" s="891"/>
      <c r="C11" s="885"/>
      <c r="D11" s="892"/>
      <c r="E11" s="893"/>
      <c r="F11" s="888"/>
      <c r="G11" s="894"/>
      <c r="H11" s="885"/>
      <c r="I11" s="889"/>
      <c r="K11" s="380"/>
      <c r="L11" s="380"/>
      <c r="M11" s="380"/>
      <c r="N11" s="380"/>
      <c r="O11" s="380"/>
      <c r="P11" s="380"/>
      <c r="Q11" s="380"/>
      <c r="R11" s="380"/>
      <c r="S11" s="380"/>
    </row>
    <row r="12" customFormat="false" ht="25.5" hidden="false" customHeight="false" outlineLevel="0" collapsed="false">
      <c r="A12" s="881" t="n">
        <v>8</v>
      </c>
      <c r="B12" s="891"/>
      <c r="C12" s="885"/>
      <c r="D12" s="892"/>
      <c r="E12" s="893"/>
      <c r="F12" s="888"/>
      <c r="G12" s="894"/>
      <c r="H12" s="885"/>
      <c r="I12" s="889"/>
      <c r="K12" s="380"/>
      <c r="L12" s="380"/>
      <c r="M12" s="380"/>
      <c r="N12" s="380"/>
      <c r="O12" s="380"/>
      <c r="P12" s="380"/>
      <c r="Q12" s="380"/>
      <c r="R12" s="380"/>
      <c r="S12" s="380"/>
    </row>
    <row r="13" customFormat="false" ht="21" hidden="false" customHeight="true" outlineLevel="0" collapsed="false">
      <c r="A13" s="895" t="s">
        <v>2133</v>
      </c>
      <c r="B13" s="895"/>
      <c r="C13" s="896"/>
      <c r="D13" s="896"/>
      <c r="E13" s="896"/>
      <c r="F13" s="896"/>
      <c r="G13" s="896"/>
      <c r="H13" s="896"/>
      <c r="I13" s="896"/>
      <c r="K13" s="380"/>
      <c r="L13" s="380"/>
      <c r="M13" s="380"/>
      <c r="N13" s="380"/>
      <c r="O13" s="380"/>
      <c r="P13" s="380"/>
      <c r="Q13" s="380"/>
      <c r="R13" s="380"/>
      <c r="S13" s="380"/>
    </row>
    <row r="14" customFormat="false" ht="45" hidden="false" customHeight="true" outlineLevel="0" collapsed="false">
      <c r="A14" s="897" t="s">
        <v>2134</v>
      </c>
      <c r="B14" s="897"/>
      <c r="C14" s="898"/>
      <c r="D14" s="899" t="s">
        <v>2135</v>
      </c>
      <c r="E14" s="899"/>
      <c r="F14" s="899"/>
      <c r="G14" s="899"/>
      <c r="H14" s="899"/>
      <c r="I14" s="899"/>
    </row>
    <row r="15" customFormat="false" ht="18" hidden="false" customHeight="true" outlineLevel="0" collapsed="false">
      <c r="A15" s="900"/>
      <c r="B15" s="901"/>
      <c r="C15" s="902"/>
      <c r="D15" s="903"/>
      <c r="E15" s="903"/>
      <c r="F15" s="903"/>
      <c r="G15" s="903"/>
      <c r="H15" s="903"/>
      <c r="I15" s="903"/>
      <c r="J15" s="900"/>
      <c r="K15" s="904" t="s">
        <v>2136</v>
      </c>
      <c r="L15" s="904"/>
      <c r="M15" s="904"/>
      <c r="N15" s="904"/>
      <c r="O15" s="904"/>
      <c r="P15" s="904"/>
      <c r="Q15" s="904"/>
      <c r="R15" s="904"/>
      <c r="S15" s="904"/>
    </row>
    <row r="16" customFormat="false" ht="78.75" hidden="false" customHeight="true" outlineLevel="0" collapsed="false">
      <c r="A16" s="897" t="s">
        <v>2137</v>
      </c>
      <c r="B16" s="897"/>
      <c r="C16" s="898"/>
      <c r="D16" s="899" t="s">
        <v>2135</v>
      </c>
      <c r="E16" s="899"/>
      <c r="F16" s="899"/>
      <c r="G16" s="899"/>
      <c r="H16" s="899"/>
      <c r="I16" s="899"/>
      <c r="K16" s="905" t="s">
        <v>2138</v>
      </c>
      <c r="L16" s="905"/>
      <c r="M16" s="898"/>
      <c r="N16" s="898"/>
      <c r="O16" s="898"/>
      <c r="P16" s="898"/>
      <c r="Q16" s="898"/>
      <c r="R16" s="898"/>
      <c r="S16" s="898"/>
    </row>
    <row r="17" customFormat="false" ht="14.25" hidden="false" customHeight="false" outlineLevel="0" collapsed="false">
      <c r="A17" s="900"/>
      <c r="B17" s="906"/>
      <c r="C17" s="902"/>
      <c r="D17" s="903"/>
      <c r="E17" s="903"/>
      <c r="F17" s="903"/>
      <c r="G17" s="903"/>
      <c r="H17" s="903"/>
      <c r="I17" s="903"/>
      <c r="J17" s="900"/>
      <c r="K17" s="905"/>
      <c r="L17" s="905"/>
      <c r="M17" s="898"/>
      <c r="N17" s="898"/>
      <c r="O17" s="898"/>
      <c r="P17" s="898"/>
      <c r="Q17" s="898"/>
      <c r="R17" s="898"/>
      <c r="S17" s="898"/>
      <c r="T17" s="900"/>
    </row>
    <row r="18" customFormat="false" ht="48" hidden="false" customHeight="true" outlineLevel="0" collapsed="false">
      <c r="A18" s="897" t="s">
        <v>2139</v>
      </c>
      <c r="B18" s="897"/>
      <c r="C18" s="898"/>
      <c r="D18" s="899" t="s">
        <v>2135</v>
      </c>
      <c r="E18" s="899"/>
      <c r="F18" s="899"/>
      <c r="G18" s="899"/>
      <c r="H18" s="899"/>
      <c r="I18" s="899"/>
      <c r="K18" s="905"/>
      <c r="L18" s="905"/>
      <c r="M18" s="898"/>
      <c r="N18" s="898"/>
      <c r="O18" s="898"/>
      <c r="P18" s="898"/>
      <c r="Q18" s="898"/>
      <c r="R18" s="898"/>
      <c r="S18" s="898"/>
    </row>
    <row r="19" customFormat="false" ht="14.25" hidden="false" customHeight="false" outlineLevel="0" collapsed="false">
      <c r="A19" s="907"/>
      <c r="B19" s="908"/>
      <c r="C19" s="902"/>
      <c r="D19" s="903"/>
      <c r="E19" s="903"/>
      <c r="F19" s="903"/>
      <c r="G19" s="903"/>
      <c r="H19" s="903"/>
      <c r="I19" s="903"/>
      <c r="J19" s="900"/>
      <c r="K19" s="905"/>
      <c r="L19" s="905"/>
      <c r="M19" s="898"/>
      <c r="N19" s="898"/>
      <c r="O19" s="898"/>
      <c r="P19" s="898"/>
      <c r="Q19" s="898"/>
      <c r="R19" s="898"/>
      <c r="S19" s="898"/>
      <c r="T19" s="900"/>
    </row>
    <row r="20" customFormat="false" ht="50.25" hidden="false" customHeight="true" outlineLevel="0" collapsed="false">
      <c r="A20" s="897" t="s">
        <v>2140</v>
      </c>
      <c r="B20" s="897"/>
      <c r="C20" s="898"/>
      <c r="D20" s="899" t="s">
        <v>2135</v>
      </c>
      <c r="E20" s="899"/>
      <c r="F20" s="899"/>
      <c r="G20" s="899"/>
      <c r="H20" s="899"/>
      <c r="I20" s="899"/>
      <c r="K20" s="905"/>
      <c r="L20" s="905"/>
      <c r="M20" s="898"/>
      <c r="N20" s="898"/>
      <c r="O20" s="898"/>
      <c r="P20" s="898"/>
      <c r="Q20" s="898"/>
      <c r="R20" s="898"/>
      <c r="S20" s="898"/>
    </row>
    <row r="21" customFormat="false" ht="14.25" hidden="false" customHeight="false" outlineLevel="0" collapsed="false">
      <c r="A21" s="907"/>
      <c r="B21" s="908"/>
      <c r="C21" s="902"/>
      <c r="D21" s="903"/>
      <c r="E21" s="903"/>
      <c r="F21" s="903"/>
      <c r="G21" s="903"/>
      <c r="H21" s="903"/>
      <c r="I21" s="903"/>
      <c r="J21" s="900"/>
      <c r="K21" s="905"/>
      <c r="L21" s="905"/>
      <c r="M21" s="898"/>
      <c r="N21" s="898"/>
      <c r="O21" s="898"/>
      <c r="P21" s="898"/>
      <c r="Q21" s="898"/>
      <c r="R21" s="898"/>
      <c r="S21" s="898"/>
      <c r="T21" s="900"/>
    </row>
    <row r="22" customFormat="false" ht="61.5" hidden="false" customHeight="true" outlineLevel="0" collapsed="false">
      <c r="A22" s="909" t="s">
        <v>2141</v>
      </c>
      <c r="B22" s="909"/>
      <c r="C22" s="898"/>
      <c r="D22" s="910" t="s">
        <v>2135</v>
      </c>
      <c r="E22" s="910"/>
      <c r="F22" s="910"/>
      <c r="G22" s="910"/>
      <c r="H22" s="910"/>
      <c r="I22" s="910"/>
      <c r="K22" s="905"/>
      <c r="L22" s="905"/>
      <c r="M22" s="898"/>
      <c r="N22" s="898"/>
      <c r="O22" s="898"/>
      <c r="P22" s="898"/>
      <c r="Q22" s="898"/>
      <c r="R22" s="898"/>
      <c r="S22" s="898"/>
      <c r="T22" s="900"/>
    </row>
    <row r="23" customFormat="false" ht="14.25" hidden="false" customHeight="false" outlineLevel="0" collapsed="false">
      <c r="A23" s="900"/>
      <c r="B23" s="906"/>
      <c r="C23" s="902"/>
      <c r="D23" s="903"/>
      <c r="E23" s="903"/>
      <c r="F23" s="903"/>
      <c r="G23" s="903"/>
      <c r="H23" s="903"/>
      <c r="I23" s="903"/>
      <c r="J23" s="900"/>
      <c r="K23" s="900"/>
      <c r="L23" s="901"/>
      <c r="M23" s="902"/>
      <c r="N23" s="903"/>
      <c r="O23" s="903"/>
      <c r="P23" s="903"/>
      <c r="Q23" s="903"/>
      <c r="R23" s="903"/>
      <c r="S23" s="903"/>
      <c r="T23" s="900"/>
    </row>
    <row r="24" customFormat="false" ht="57.75" hidden="false" customHeight="true" outlineLevel="0" collapsed="false">
      <c r="A24" s="911" t="s">
        <v>2142</v>
      </c>
      <c r="B24" s="911"/>
      <c r="C24" s="898"/>
      <c r="D24" s="899" t="s">
        <v>2135</v>
      </c>
      <c r="E24" s="899"/>
      <c r="F24" s="899"/>
      <c r="G24" s="899"/>
      <c r="H24" s="899"/>
      <c r="I24" s="899"/>
      <c r="K24" s="912" t="s">
        <v>2143</v>
      </c>
      <c r="L24" s="912"/>
      <c r="M24" s="913"/>
      <c r="N24" s="913"/>
      <c r="O24" s="913"/>
      <c r="P24" s="913"/>
      <c r="Q24" s="913"/>
      <c r="R24" s="913"/>
      <c r="S24" s="913"/>
      <c r="T24" s="900"/>
    </row>
    <row r="25" customFormat="false" ht="14.25" hidden="false" customHeight="false" outlineLevel="0" collapsed="false">
      <c r="A25" s="900"/>
      <c r="B25" s="320"/>
      <c r="C25" s="320"/>
      <c r="D25" s="900"/>
      <c r="E25" s="900"/>
      <c r="F25" s="900"/>
      <c r="G25" s="900"/>
      <c r="H25" s="900"/>
      <c r="I25" s="900"/>
      <c r="J25" s="900"/>
      <c r="K25" s="900"/>
      <c r="L25" s="900"/>
      <c r="M25" s="900"/>
      <c r="N25" s="900"/>
      <c r="O25" s="900"/>
      <c r="P25" s="900"/>
      <c r="Q25" s="900"/>
      <c r="R25" s="900"/>
      <c r="S25" s="900"/>
      <c r="T25" s="900"/>
    </row>
    <row r="26" customFormat="false" ht="14.25" hidden="false" customHeight="true" outlineLevel="0" collapsed="false">
      <c r="A26" s="914"/>
      <c r="B26" s="901"/>
      <c r="C26" s="915" t="s">
        <v>2144</v>
      </c>
      <c r="D26" s="916"/>
      <c r="E26" s="916"/>
      <c r="F26" s="916"/>
      <c r="G26" s="916"/>
      <c r="H26" s="916"/>
      <c r="I26" s="917"/>
      <c r="J26" s="900"/>
      <c r="K26" s="912" t="s">
        <v>2145</v>
      </c>
      <c r="L26" s="912"/>
      <c r="M26" s="898"/>
      <c r="N26" s="918"/>
      <c r="O26" s="918"/>
      <c r="P26" s="918"/>
      <c r="Q26" s="918"/>
      <c r="R26" s="918"/>
      <c r="S26" s="919"/>
      <c r="T26" s="900"/>
    </row>
    <row r="27" customFormat="false" ht="21" hidden="false" customHeight="true" outlineLevel="0" collapsed="false">
      <c r="A27" s="920"/>
      <c r="B27" s="921"/>
      <c r="C27" s="922" t="s">
        <v>2146</v>
      </c>
      <c r="D27" s="923"/>
      <c r="E27" s="923"/>
      <c r="F27" s="923"/>
      <c r="G27" s="923"/>
      <c r="H27" s="924"/>
      <c r="I27" s="925"/>
      <c r="J27" s="924"/>
      <c r="K27" s="912" t="s">
        <v>2147</v>
      </c>
      <c r="L27" s="912"/>
      <c r="M27" s="891"/>
      <c r="N27" s="891"/>
      <c r="O27" s="891"/>
      <c r="P27" s="891"/>
      <c r="Q27" s="891"/>
      <c r="R27" s="891"/>
      <c r="S27" s="891"/>
      <c r="T27" s="924"/>
    </row>
    <row r="28" customFormat="false" ht="21" hidden="false" customHeight="true" outlineLevel="0" collapsed="false">
      <c r="A28" s="920"/>
      <c r="B28" s="926" t="s">
        <v>2148</v>
      </c>
      <c r="C28" s="926"/>
      <c r="D28" s="923"/>
      <c r="E28" s="923"/>
      <c r="F28" s="923"/>
      <c r="G28" s="923"/>
      <c r="H28" s="924"/>
      <c r="I28" s="925"/>
      <c r="J28" s="924"/>
      <c r="K28" s="912" t="s">
        <v>2149</v>
      </c>
      <c r="L28" s="912"/>
      <c r="M28" s="898"/>
      <c r="N28" s="912" t="s">
        <v>2150</v>
      </c>
      <c r="O28" s="912"/>
      <c r="P28" s="912"/>
      <c r="Q28" s="912"/>
      <c r="R28" s="912"/>
      <c r="S28" s="912"/>
      <c r="T28" s="924"/>
    </row>
    <row r="29" customFormat="false" ht="21" hidden="false" customHeight="false" outlineLevel="0" collapsed="false">
      <c r="A29" s="927"/>
      <c r="B29" s="928"/>
      <c r="C29" s="928"/>
      <c r="D29" s="929"/>
      <c r="E29" s="929"/>
      <c r="F29" s="929"/>
      <c r="G29" s="929"/>
      <c r="H29" s="930"/>
      <c r="I29" s="931"/>
      <c r="J29" s="900"/>
      <c r="K29" s="924"/>
      <c r="L29" s="932"/>
      <c r="M29" s="932"/>
      <c r="N29" s="933"/>
      <c r="O29" s="933"/>
      <c r="P29" s="933"/>
      <c r="Q29" s="933"/>
      <c r="R29" s="924"/>
      <c r="S29" s="924"/>
      <c r="T29" s="900"/>
    </row>
    <row r="30" customFormat="false" ht="61.5" hidden="false" customHeight="true" outlineLevel="0" collapsed="false">
      <c r="A30" s="934" t="s">
        <v>2151</v>
      </c>
      <c r="B30" s="934"/>
      <c r="C30" s="898"/>
      <c r="D30" s="935" t="s">
        <v>2152</v>
      </c>
      <c r="E30" s="935"/>
      <c r="F30" s="935"/>
      <c r="G30" s="935"/>
      <c r="H30" s="935"/>
      <c r="I30" s="935"/>
    </row>
    <row r="31" customFormat="false" ht="33" hidden="false" customHeight="true" outlineLevel="0" collapsed="false">
      <c r="A31" s="934" t="s">
        <v>2153</v>
      </c>
      <c r="B31" s="934"/>
      <c r="C31" s="898"/>
      <c r="D31" s="935" t="s">
        <v>2152</v>
      </c>
      <c r="E31" s="935"/>
      <c r="F31" s="935"/>
      <c r="G31" s="935"/>
      <c r="H31" s="935"/>
      <c r="I31" s="935"/>
      <c r="K31" s="320"/>
      <c r="L31" s="320"/>
      <c r="M31" s="936"/>
      <c r="N31" s="937"/>
      <c r="O31" s="937"/>
      <c r="P31" s="937"/>
      <c r="Q31" s="937"/>
      <c r="R31" s="937"/>
      <c r="S31" s="937"/>
    </row>
    <row r="32" customFormat="false" ht="21" hidden="false" customHeight="false" outlineLevel="0" collapsed="false">
      <c r="A32" s="938" t="s">
        <v>2154</v>
      </c>
      <c r="B32" s="901"/>
      <c r="C32" s="320"/>
      <c r="D32" s="900"/>
      <c r="E32" s="900"/>
      <c r="F32" s="900"/>
      <c r="G32" s="900"/>
      <c r="H32" s="900"/>
      <c r="I32" s="900"/>
      <c r="J32" s="900"/>
      <c r="K32" s="939"/>
      <c r="L32" s="320"/>
      <c r="M32" s="320"/>
      <c r="N32" s="900"/>
      <c r="O32" s="900"/>
      <c r="P32" s="900"/>
      <c r="Q32" s="900"/>
      <c r="R32" s="900"/>
      <c r="S32" s="900"/>
      <c r="T32" s="900"/>
    </row>
    <row r="33" customFormat="false" ht="14.25" hidden="false" customHeight="false" outlineLevel="0" collapsed="false">
      <c r="B33" s="900"/>
      <c r="K33" s="900"/>
      <c r="L33" s="900"/>
      <c r="M33" s="900"/>
      <c r="N33" s="900"/>
      <c r="O33" s="900"/>
      <c r="P33" s="900"/>
      <c r="Q33" s="900"/>
      <c r="R33" s="900"/>
      <c r="S33" s="900"/>
    </row>
  </sheetData>
  <mergeCells count="44">
    <mergeCell ref="A1:I1"/>
    <mergeCell ref="K1:S1"/>
    <mergeCell ref="A2:C2"/>
    <mergeCell ref="D2:I2"/>
    <mergeCell ref="K2:M2"/>
    <mergeCell ref="N2:S2"/>
    <mergeCell ref="A4:B4"/>
    <mergeCell ref="K4:N8"/>
    <mergeCell ref="O4:S8"/>
    <mergeCell ref="K9:N13"/>
    <mergeCell ref="O9:S13"/>
    <mergeCell ref="A13:B13"/>
    <mergeCell ref="C13:I13"/>
    <mergeCell ref="A14:B14"/>
    <mergeCell ref="D14:I14"/>
    <mergeCell ref="K15:S15"/>
    <mergeCell ref="A16:B16"/>
    <mergeCell ref="D16:I16"/>
    <mergeCell ref="K16:L22"/>
    <mergeCell ref="M16:S22"/>
    <mergeCell ref="A18:B18"/>
    <mergeCell ref="D18:I18"/>
    <mergeCell ref="A20:B20"/>
    <mergeCell ref="D20:I20"/>
    <mergeCell ref="A22:B22"/>
    <mergeCell ref="D22:I22"/>
    <mergeCell ref="A24:B24"/>
    <mergeCell ref="D24:I24"/>
    <mergeCell ref="K24:L24"/>
    <mergeCell ref="M24:S24"/>
    <mergeCell ref="K26:L26"/>
    <mergeCell ref="D27:G27"/>
    <mergeCell ref="K27:L27"/>
    <mergeCell ref="M27:S27"/>
    <mergeCell ref="B28:C28"/>
    <mergeCell ref="D28:G28"/>
    <mergeCell ref="K28:L28"/>
    <mergeCell ref="N28:S28"/>
    <mergeCell ref="A30:B30"/>
    <mergeCell ref="D30:I30"/>
    <mergeCell ref="A31:B31"/>
    <mergeCell ref="D31:I31"/>
    <mergeCell ref="K31:L31"/>
    <mergeCell ref="N31:S31"/>
  </mergeCell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Q28"/>
  <sheetViews>
    <sheetView showFormulas="false" showGridLines="true" showRowColHeaders="true" showZeros="true" rightToLeft="false" tabSelected="false" showOutlineSymbols="true" defaultGridColor="true" view="pageBreakPreview" topLeftCell="A1" colorId="64" zoomScale="100" zoomScaleNormal="80" zoomScalePageLayoutView="100" workbookViewId="0">
      <pane xSplit="0" ySplit="1" topLeftCell="A2" activePane="bottomLeft" state="frozen"/>
      <selection pane="topLeft" activeCell="A1" activeCellId="0" sqref="A1"/>
      <selection pane="bottomLeft" activeCell="G32" activeCellId="0" sqref="G32"/>
    </sheetView>
  </sheetViews>
  <sheetFormatPr defaultColWidth="9.18359375" defaultRowHeight="14.25" zeroHeight="false" outlineLevelRow="0" outlineLevelCol="0"/>
  <cols>
    <col collapsed="false" customWidth="true" hidden="false" outlineLevel="0" max="1" min="1" style="301" width="20.45"/>
    <col collapsed="false" customWidth="true" hidden="false" outlineLevel="0" max="2" min="2" style="301" width="2.82"/>
    <col collapsed="false" customWidth="true" hidden="false" outlineLevel="0" max="3" min="3" style="301" width="33.82"/>
    <col collapsed="false" customWidth="true" hidden="false" outlineLevel="0" max="4" min="4" style="301" width="3.45"/>
    <col collapsed="false" customWidth="true" hidden="false" outlineLevel="0" max="5" min="5" style="301" width="24.18"/>
    <col collapsed="false" customWidth="true" hidden="false" outlineLevel="0" max="6" min="6" style="301" width="12.82"/>
    <col collapsed="false" customWidth="true" hidden="false" outlineLevel="0" max="7" min="7" style="301" width="3.18"/>
    <col collapsed="false" customWidth="true" hidden="false" outlineLevel="0" max="8" min="8" style="301" width="82"/>
    <col collapsed="false" customWidth="true" hidden="false" outlineLevel="0" max="9" min="9" style="301" width="2.54"/>
    <col collapsed="false" customWidth="true" hidden="false" outlineLevel="0" max="10" min="10" style="301" width="12.82"/>
    <col collapsed="false" customWidth="true" hidden="false" outlineLevel="0" max="11" min="11" style="301" width="4"/>
    <col collapsed="false" customWidth="true" hidden="false" outlineLevel="0" max="12" min="12" style="301" width="11.18"/>
    <col collapsed="false" customWidth="false" hidden="false" outlineLevel="0" max="14" min="13" style="301" width="9.18"/>
    <col collapsed="false" customWidth="true" hidden="false" outlineLevel="0" max="15" min="15" style="301" width="27"/>
    <col collapsed="false" customWidth="true" hidden="false" outlineLevel="0" max="16" min="16" style="301" width="21.82"/>
    <col collapsed="false" customWidth="true" hidden="false" outlineLevel="0" max="17" min="17" style="301" width="14.54"/>
    <col collapsed="false" customWidth="false" hidden="false" outlineLevel="0" max="16384" min="18" style="301" width="9.18"/>
  </cols>
  <sheetData>
    <row r="1" s="846" customFormat="true" ht="14.25" hidden="false" customHeight="false" outlineLevel="0" collapsed="false">
      <c r="A1" s="846" t="s">
        <v>2155</v>
      </c>
      <c r="C1" s="846" t="s">
        <v>2156</v>
      </c>
      <c r="E1" s="846" t="s">
        <v>2157</v>
      </c>
      <c r="F1" s="846" t="s">
        <v>2158</v>
      </c>
      <c r="H1" s="846" t="s">
        <v>2159</v>
      </c>
      <c r="J1" s="846" t="s">
        <v>2160</v>
      </c>
      <c r="L1" s="846" t="s">
        <v>2161</v>
      </c>
      <c r="M1" s="846" t="s">
        <v>2162</v>
      </c>
      <c r="O1" s="846" t="s">
        <v>2163</v>
      </c>
      <c r="P1" s="846" t="s">
        <v>115</v>
      </c>
      <c r="Q1" s="846" t="s">
        <v>2164</v>
      </c>
    </row>
    <row r="2" customFormat="false" ht="28.5" hidden="false" customHeight="false" outlineLevel="0" collapsed="false">
      <c r="A2" s="301" t="s">
        <v>2165</v>
      </c>
      <c r="C2" s="301" t="s">
        <v>2166</v>
      </c>
      <c r="E2" s="301" t="s">
        <v>80</v>
      </c>
      <c r="F2" s="301" t="n">
        <v>225439838</v>
      </c>
      <c r="H2" s="301" t="s">
        <v>2167</v>
      </c>
      <c r="J2" s="301" t="n">
        <v>1</v>
      </c>
      <c r="L2" s="301" t="n">
        <v>2021</v>
      </c>
      <c r="M2" s="940" t="n">
        <v>0.075</v>
      </c>
      <c r="O2" s="301" t="s">
        <v>723</v>
      </c>
      <c r="P2" s="301" t="s">
        <v>2168</v>
      </c>
      <c r="Q2" s="301" t="s">
        <v>624</v>
      </c>
    </row>
    <row r="3" customFormat="false" ht="43.5" hidden="false" customHeight="false" outlineLevel="0" collapsed="false">
      <c r="A3" s="301" t="s">
        <v>2169</v>
      </c>
      <c r="C3" s="301" t="s">
        <v>2170</v>
      </c>
      <c r="E3" s="301" t="s">
        <v>2171</v>
      </c>
      <c r="F3" s="301" t="s">
        <v>2172</v>
      </c>
      <c r="H3" s="301" t="s">
        <v>2173</v>
      </c>
      <c r="J3" s="301" t="n">
        <v>2</v>
      </c>
      <c r="L3" s="301" t="n">
        <v>2022</v>
      </c>
      <c r="M3" s="940" t="n">
        <v>0.05</v>
      </c>
      <c r="O3" s="301" t="s">
        <v>91</v>
      </c>
      <c r="P3" s="301" t="s">
        <v>2174</v>
      </c>
      <c r="Q3" s="301" t="s">
        <v>625</v>
      </c>
    </row>
    <row r="4" customFormat="false" ht="28.5" hidden="false" customHeight="false" outlineLevel="0" collapsed="false">
      <c r="C4" s="301" t="s">
        <v>2175</v>
      </c>
      <c r="E4" s="301" t="s">
        <v>2176</v>
      </c>
      <c r="F4" s="301" t="s">
        <v>2177</v>
      </c>
      <c r="H4" s="301" t="s">
        <v>2178</v>
      </c>
      <c r="J4" s="301" t="n">
        <v>3</v>
      </c>
      <c r="L4" s="301" t="n">
        <v>2023</v>
      </c>
      <c r="M4" s="940" t="n">
        <v>0.025</v>
      </c>
      <c r="O4" s="301" t="s">
        <v>737</v>
      </c>
    </row>
    <row r="5" customFormat="false" ht="28.5" hidden="false" customHeight="false" outlineLevel="0" collapsed="false">
      <c r="A5" s="941" t="s">
        <v>235</v>
      </c>
      <c r="E5" s="301" t="s">
        <v>2179</v>
      </c>
      <c r="F5" s="301" t="s">
        <v>2180</v>
      </c>
      <c r="H5" s="301" t="s">
        <v>2181</v>
      </c>
      <c r="J5" s="301" t="n">
        <v>4</v>
      </c>
      <c r="O5" s="301" t="s">
        <v>746</v>
      </c>
    </row>
    <row r="6" customFormat="false" ht="43.5" hidden="false" customHeight="false" outlineLevel="0" collapsed="false">
      <c r="A6" s="941" t="s">
        <v>624</v>
      </c>
      <c r="C6" s="846" t="s">
        <v>2182</v>
      </c>
      <c r="E6" s="301" t="s">
        <v>2183</v>
      </c>
      <c r="F6" s="301" t="s">
        <v>2184</v>
      </c>
      <c r="H6" s="301" t="s">
        <v>2185</v>
      </c>
      <c r="J6" s="301" t="n">
        <v>5</v>
      </c>
    </row>
    <row r="7" customFormat="false" ht="14.25" hidden="false" customHeight="false" outlineLevel="0" collapsed="false">
      <c r="A7" s="941" t="s">
        <v>625</v>
      </c>
      <c r="C7" s="301" t="s">
        <v>2186</v>
      </c>
      <c r="E7" s="301" t="s">
        <v>2187</v>
      </c>
      <c r="F7" s="301" t="s">
        <v>2188</v>
      </c>
      <c r="H7" s="301" t="s">
        <v>2189</v>
      </c>
    </row>
    <row r="8" customFormat="false" ht="15" hidden="false" customHeight="false" outlineLevel="0" collapsed="false">
      <c r="C8" s="301" t="s">
        <v>2190</v>
      </c>
      <c r="E8" s="301" t="s">
        <v>2191</v>
      </c>
      <c r="F8" s="301" t="n">
        <v>217231652</v>
      </c>
      <c r="H8" s="301" t="s">
        <v>2192</v>
      </c>
    </row>
    <row r="9" customFormat="false" ht="17.25" hidden="false" customHeight="false" outlineLevel="0" collapsed="false">
      <c r="A9" s="942" t="s">
        <v>2193</v>
      </c>
      <c r="C9" s="301" t="s">
        <v>2194</v>
      </c>
      <c r="E9" s="301" t="s">
        <v>2195</v>
      </c>
      <c r="H9" s="301" t="s">
        <v>2196</v>
      </c>
    </row>
    <row r="10" customFormat="false" ht="18" hidden="false" customHeight="false" outlineLevel="0" collapsed="false">
      <c r="A10" s="943" t="s">
        <v>2122</v>
      </c>
      <c r="E10" s="301" t="s">
        <v>2197</v>
      </c>
    </row>
    <row r="11" customFormat="false" ht="14.25" hidden="false" customHeight="false" outlineLevel="0" collapsed="false">
      <c r="C11" s="301" t="s">
        <v>62</v>
      </c>
      <c r="E11" s="301" t="s">
        <v>2198</v>
      </c>
    </row>
    <row r="12" customFormat="false" ht="14.25" hidden="false" customHeight="false" outlineLevel="0" collapsed="false">
      <c r="A12" s="944" t="s">
        <v>2123</v>
      </c>
      <c r="C12" s="301" t="s">
        <v>2199</v>
      </c>
    </row>
    <row r="13" customFormat="false" ht="14.25" hidden="false" customHeight="false" outlineLevel="0" collapsed="false">
      <c r="C13" s="301" t="s">
        <v>133</v>
      </c>
    </row>
    <row r="15" customFormat="false" ht="14.25" hidden="false" customHeight="false" outlineLevel="0" collapsed="false">
      <c r="I15" s="846"/>
    </row>
    <row r="23" customFormat="false" ht="14.25" hidden="false" customHeight="false" outlineLevel="0" collapsed="false">
      <c r="G23" s="782"/>
      <c r="H23" s="782"/>
      <c r="I23" s="782"/>
    </row>
    <row r="24" customFormat="false" ht="14.25" hidden="false" customHeight="false" outlineLevel="0" collapsed="false">
      <c r="G24" s="782"/>
      <c r="H24" s="782"/>
      <c r="I24" s="782"/>
      <c r="J24" s="782"/>
      <c r="K24" s="782"/>
    </row>
    <row r="25" customFormat="false" ht="14.25" hidden="false" customHeight="false" outlineLevel="0" collapsed="false">
      <c r="E25" s="782"/>
      <c r="F25" s="782"/>
      <c r="G25" s="782"/>
      <c r="H25" s="782"/>
      <c r="I25" s="782"/>
      <c r="J25" s="782"/>
      <c r="K25" s="782"/>
    </row>
    <row r="26" customFormat="false" ht="14.25" hidden="false" customHeight="false" outlineLevel="0" collapsed="false">
      <c r="E26" s="782"/>
      <c r="F26" s="782"/>
      <c r="G26" s="782"/>
      <c r="H26" s="782"/>
      <c r="I26" s="782"/>
      <c r="J26" s="782"/>
      <c r="K26" s="782"/>
    </row>
    <row r="27" customFormat="false" ht="14.25" hidden="false" customHeight="false" outlineLevel="0" collapsed="false">
      <c r="E27" s="782"/>
      <c r="F27" s="782"/>
    </row>
    <row r="28" customFormat="false" ht="14.25" hidden="false" customHeight="false" outlineLevel="0" collapsed="false">
      <c r="E28" s="782"/>
      <c r="F28" s="782"/>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tableParts>
    <tablePart r:id="rId1"/>
    <tablePart r:id="rId2"/>
    <tablePart r:id="rId3"/>
    <tablePart r:id="rId4"/>
    <tablePart r:id="rId5"/>
    <tablePart r:id="rId6"/>
    <tablePart r:id="rId7"/>
    <tablePart r:id="rId8"/>
  </tablePar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E699"/>
    <pageSetUpPr fitToPage="false"/>
  </sheetPr>
  <dimension ref="A2:H77"/>
  <sheetViews>
    <sheetView showFormulas="false" showGridLines="true" showRowColHeaders="true" showZeros="true" rightToLeft="false" tabSelected="false" showOutlineSymbols="true" defaultGridColor="true" view="pageBreakPreview" topLeftCell="A1" colorId="64" zoomScale="100" zoomScaleNormal="76" zoomScalePageLayoutView="100" workbookViewId="0">
      <selection pane="topLeft" activeCell="G32" activeCellId="0" sqref="G32"/>
    </sheetView>
  </sheetViews>
  <sheetFormatPr defaultColWidth="10.18359375" defaultRowHeight="14.25" zeroHeight="false" outlineLevelRow="0" outlineLevelCol="0"/>
  <cols>
    <col collapsed="false" customWidth="true" hidden="false" outlineLevel="0" max="1" min="1" style="161" width="89"/>
    <col collapsed="false" customWidth="true" hidden="false" outlineLevel="0" max="2" min="2" style="161" width="18.45"/>
    <col collapsed="false" customWidth="true" hidden="false" outlineLevel="0" max="3" min="3" style="161" width="6.54"/>
    <col collapsed="false" customWidth="true" hidden="false" outlineLevel="0" max="4" min="4" style="161" width="91.82"/>
    <col collapsed="false" customWidth="true" hidden="false" outlineLevel="0" max="5" min="5" style="161" width="16.18"/>
    <col collapsed="false" customWidth="true" hidden="false" outlineLevel="0" max="6" min="6" style="161" width="10.82"/>
    <col collapsed="false" customWidth="true" hidden="false" outlineLevel="0" max="7" min="7" style="161" width="11.54"/>
    <col collapsed="false" customWidth="true" hidden="false" outlineLevel="0" max="8" min="8" style="161" width="24.82"/>
    <col collapsed="false" customWidth="true" hidden="false" outlineLevel="0" max="9" min="9" style="161" width="13.82"/>
    <col collapsed="false" customWidth="false" hidden="false" outlineLevel="0" max="16384" min="10" style="161" width="10.18"/>
  </cols>
  <sheetData>
    <row r="2" customFormat="false" ht="21" hidden="false" customHeight="false" outlineLevel="0" collapsed="false">
      <c r="B2" s="945" t="str">
        <f aca="false">IF(E54="Sim","Cálculo do montante a financiar, em comparticipação a fundo perdido e empréstimo, no âmbito do Programa 1.º Direito","Simulador do montante a financiar, em comparticipação a fundo perdido e empréstimo, no âmbito do Programa 1.º Direito")</f>
        <v>Cálculo do montante a financiar, em comparticipação a fundo perdido e empréstimo, no âmbito do Programa 1.º Direito</v>
      </c>
      <c r="C2" s="945"/>
      <c r="D2" s="945"/>
      <c r="E2" s="945"/>
    </row>
    <row r="3" customFormat="false" ht="14.25" hidden="false" customHeight="true" outlineLevel="0" collapsed="false">
      <c r="B3" s="946" t="s">
        <v>630</v>
      </c>
      <c r="C3" s="946"/>
      <c r="D3" s="946"/>
      <c r="E3" s="946"/>
    </row>
    <row r="4" customFormat="false" ht="14.25" hidden="false" customHeight="false" outlineLevel="0" collapsed="false">
      <c r="B4" s="946"/>
      <c r="C4" s="946"/>
      <c r="D4" s="946"/>
      <c r="E4" s="946"/>
    </row>
    <row r="5" customFormat="false" ht="18" hidden="false" customHeight="false" outlineLevel="0" collapsed="false">
      <c r="B5" s="697"/>
      <c r="C5" s="697"/>
      <c r="D5" s="697"/>
      <c r="E5" s="697"/>
    </row>
    <row r="6" customFormat="false" ht="18" hidden="false" customHeight="false" outlineLevel="0" collapsed="false">
      <c r="A6" s="947" t="s">
        <v>2200</v>
      </c>
      <c r="B6" s="948"/>
      <c r="C6" s="697"/>
      <c r="D6" s="697"/>
      <c r="E6" s="697"/>
    </row>
    <row r="7" customFormat="false" ht="18" hidden="false" customHeight="false" outlineLevel="0" collapsed="false">
      <c r="A7" s="949" t="s">
        <v>2201</v>
      </c>
      <c r="B7" s="950" t="n">
        <v>44362</v>
      </c>
      <c r="C7" s="697"/>
      <c r="D7" s="697"/>
      <c r="E7" s="697"/>
    </row>
    <row r="8" s="159" customFormat="true" ht="6" hidden="false" customHeight="false" outlineLevel="0" collapsed="false">
      <c r="B8" s="951"/>
      <c r="C8" s="951"/>
      <c r="D8" s="951"/>
      <c r="E8" s="951"/>
    </row>
    <row r="9" customFormat="false" ht="15" hidden="false" customHeight="false" outlineLevel="0" collapsed="false">
      <c r="A9" s="699" t="s">
        <v>70</v>
      </c>
      <c r="B9" s="700" t="str">
        <f aca="false">Enquadramento!I11</f>
        <v>1D.0903.0001.01</v>
      </c>
      <c r="C9" s="700"/>
      <c r="D9" s="700"/>
      <c r="E9" s="700"/>
    </row>
    <row r="10" s="159" customFormat="true" ht="6" hidden="false" customHeight="false" outlineLevel="0" collapsed="false">
      <c r="A10" s="952"/>
      <c r="B10" s="951"/>
      <c r="C10" s="951"/>
      <c r="D10" s="951"/>
      <c r="E10" s="951"/>
    </row>
    <row r="11" customFormat="false" ht="15" hidden="false" customHeight="false" outlineLevel="0" collapsed="false">
      <c r="A11" s="699" t="s">
        <v>636</v>
      </c>
      <c r="B11" s="702" t="str">
        <f aca="false">Enquadramento!D7</f>
        <v>Celorico da Beira</v>
      </c>
      <c r="C11" s="702"/>
      <c r="D11" s="702"/>
      <c r="E11" s="702"/>
    </row>
    <row r="12" customFormat="false" ht="15" hidden="false" customHeight="false" outlineLevel="0" collapsed="false">
      <c r="A12" s="703" t="s">
        <v>638</v>
      </c>
    </row>
    <row r="13" customFormat="false" ht="15" hidden="false" customHeight="false" outlineLevel="0" collapsed="false">
      <c r="A13" s="704" t="s">
        <v>639</v>
      </c>
      <c r="B13" s="704"/>
      <c r="D13" s="704" t="s">
        <v>640</v>
      </c>
      <c r="E13" s="704"/>
    </row>
    <row r="14" customFormat="false" ht="18" hidden="false" customHeight="false" outlineLevel="0" collapsed="false">
      <c r="A14" s="707" t="s">
        <v>641</v>
      </c>
      <c r="B14" s="953" t="n">
        <v>438.81</v>
      </c>
      <c r="C14" s="954"/>
      <c r="D14" s="707" t="s">
        <v>642</v>
      </c>
      <c r="E14" s="955" t="n">
        <v>0.015</v>
      </c>
    </row>
    <row r="15" customFormat="false" ht="17.25" hidden="false" customHeight="false" outlineLevel="0" collapsed="false">
      <c r="A15" s="956" t="s">
        <v>643</v>
      </c>
      <c r="B15" s="957" t="n">
        <f aca="false">IF(B16="Sim",1.25,1)</f>
        <v>1</v>
      </c>
      <c r="C15" s="711"/>
      <c r="D15" s="712" t="s">
        <v>2202</v>
      </c>
      <c r="E15" s="958" t="n">
        <f aca="false">CP_HCC</f>
        <v>1070.19</v>
      </c>
      <c r="F15" s="959"/>
    </row>
    <row r="16" customFormat="false" ht="18" hidden="false" customHeight="false" outlineLevel="0" collapsed="false">
      <c r="A16" s="960" t="s">
        <v>2203</v>
      </c>
      <c r="B16" s="961" t="str">
        <f aca="false">'Anexo IB'!H24</f>
        <v>Não</v>
      </c>
      <c r="C16" s="954"/>
      <c r="D16" s="962" t="s">
        <v>646</v>
      </c>
      <c r="E16" s="963" t="n">
        <f aca="false">+B52</f>
        <v>250</v>
      </c>
    </row>
    <row r="17" customFormat="false" ht="18" hidden="false" customHeight="false" outlineLevel="0" collapsed="false">
      <c r="A17" s="962" t="s">
        <v>2204</v>
      </c>
      <c r="B17" s="961" t="e">
        <f aca="false">'anexo ib'!#ref!</f>
        <v>#VALUE!</v>
      </c>
      <c r="C17" s="954"/>
      <c r="D17" s="964" t="s">
        <v>648</v>
      </c>
      <c r="E17" s="965" t="n">
        <v>1</v>
      </c>
      <c r="F17" s="966"/>
    </row>
    <row r="18" customFormat="false" ht="18" hidden="false" customHeight="false" outlineLevel="0" collapsed="false">
      <c r="A18" s="707" t="s">
        <v>2205</v>
      </c>
      <c r="B18" s="967" t="e">
        <f aca="false">'anexo ib'!#ref!</f>
        <v>#VALUE!</v>
      </c>
      <c r="C18" s="954"/>
      <c r="D18" s="968" t="s">
        <v>2206</v>
      </c>
      <c r="E18" s="969" t="n">
        <v>3</v>
      </c>
    </row>
    <row r="19" customFormat="false" ht="18" hidden="false" customHeight="false" outlineLevel="0" collapsed="false">
      <c r="A19" s="968" t="s">
        <v>2207</v>
      </c>
      <c r="B19" s="970" t="n">
        <f aca="false">'Anexo IB'!H21</f>
        <v>0</v>
      </c>
      <c r="C19" s="954"/>
      <c r="D19" s="971" t="s">
        <v>2208</v>
      </c>
      <c r="E19" s="972"/>
    </row>
    <row r="20" customFormat="false" ht="18" hidden="false" customHeight="false" outlineLevel="0" collapsed="false">
      <c r="A20" s="968" t="s">
        <v>652</v>
      </c>
      <c r="B20" s="970" t="n">
        <f aca="false">'Anexo IB'!H20</f>
        <v>0</v>
      </c>
      <c r="C20" s="954"/>
      <c r="D20" s="707" t="s">
        <v>655</v>
      </c>
      <c r="E20" s="973" t="str">
        <f aca="false">IF(A41&lt;&gt;9,"",(E15*E19)+E17)</f>
        <v/>
      </c>
      <c r="F20" s="974"/>
      <c r="G20" s="975"/>
    </row>
    <row r="21" customFormat="false" ht="18" hidden="false" customHeight="false" outlineLevel="0" collapsed="false">
      <c r="A21" s="976" t="s">
        <v>2209</v>
      </c>
      <c r="B21" s="977" t="n">
        <f aca="false">'Anexo IB'!H22</f>
        <v>0</v>
      </c>
      <c r="C21" s="954"/>
      <c r="D21" s="707" t="s">
        <v>2210</v>
      </c>
      <c r="E21" s="978" t="n">
        <v>30</v>
      </c>
      <c r="F21" s="974"/>
      <c r="G21" s="979"/>
    </row>
    <row r="22" customFormat="false" ht="18" hidden="false" customHeight="false" outlineLevel="0" collapsed="false">
      <c r="A22" s="707" t="s">
        <v>2211</v>
      </c>
      <c r="B22" s="980" t="n">
        <f aca="false">'Anexo IB'!H19</f>
        <v>0</v>
      </c>
      <c r="C22" s="954"/>
      <c r="D22" s="739" t="s">
        <v>659</v>
      </c>
      <c r="E22" s="981"/>
      <c r="F22" s="982" t="e">
        <f aca="false">ROUND(+B30*((1+E14)^(1/12)-1),2)</f>
        <v>#VALUE!</v>
      </c>
      <c r="G22" s="983"/>
      <c r="H22" s="751"/>
    </row>
    <row r="23" customFormat="false" ht="18" hidden="false" customHeight="false" outlineLevel="0" collapsed="false">
      <c r="A23" s="707" t="s">
        <v>658</v>
      </c>
      <c r="B23" s="984" t="n">
        <f aca="false">'Anexo IB'!H25</f>
        <v>1</v>
      </c>
      <c r="C23" s="954"/>
      <c r="D23" s="985" t="str">
        <f aca="false">IF(A41&lt;&gt;9,"",IF(C24&gt;4*B14,"CANDIDATURA NÃO ELEGÍVEL PORQUE RMM DO AGREGADO É SUPERIOR A 4 VEZES O VALOR DO IAS",IF(AND(B34&gt;0,B34&lt;A42),"O VALOR DAS DESPESAS ELEGÍVEIS NÃO É TOTALMENTE FINANCIÁVEL. ",IF(E22="","",IF(E36=0,"",IF(E36&gt;E21," PRESTAÇÃO PROPOSTA NÃO ADMISSÍVEL PORQUE O PRAZO MÁXIMO DE REEMBOLSO DO EMPRÉSTIMO DE 30 ANOS É ULTRAPASSADO",""))))))</f>
        <v/>
      </c>
      <c r="E23" s="985"/>
      <c r="G23" s="986"/>
      <c r="H23" s="751"/>
    </row>
    <row r="24" customFormat="false" ht="18" hidden="false" customHeight="false" outlineLevel="0" collapsed="false">
      <c r="A24" s="707" t="s">
        <v>2212</v>
      </c>
      <c r="B24" s="987" t="str">
        <f aca="false">IF(A41=9,ROUND(B17/12/B23,2)-B18,"")</f>
        <v/>
      </c>
      <c r="C24" s="988" t="str">
        <f aca="false">IF(A41=9,ROUND(B17/12/B23,2),"")</f>
        <v/>
      </c>
      <c r="D24" s="985"/>
      <c r="E24" s="985"/>
      <c r="F24" s="983"/>
      <c r="G24" s="751"/>
      <c r="H24" s="751"/>
    </row>
    <row r="25" customFormat="false" ht="18" hidden="false" customHeight="false" outlineLevel="0" collapsed="false">
      <c r="A25" s="960" t="s">
        <v>2213</v>
      </c>
      <c r="B25" s="987" t="str">
        <f aca="false">IF(A41&lt;&gt;9,"",IF(B24-B14&lt;0,0,B24-B14))</f>
        <v/>
      </c>
      <c r="C25" s="954"/>
      <c r="D25" s="985"/>
      <c r="E25" s="985"/>
      <c r="F25" s="989"/>
      <c r="G25" s="983"/>
      <c r="H25" s="751"/>
    </row>
    <row r="26" customFormat="false" ht="18" hidden="false" customHeight="false" outlineLevel="0" collapsed="false">
      <c r="A26" s="960" t="s">
        <v>2214</v>
      </c>
      <c r="B26" s="990" t="str">
        <f aca="false">IF(A41&lt;&gt;9,"",IF(B25=0,0,MIN(B25,0.25*B24)))</f>
        <v/>
      </c>
      <c r="C26" s="954"/>
      <c r="D26" s="985"/>
      <c r="E26" s="985"/>
      <c r="F26" s="751"/>
      <c r="G26" s="751"/>
      <c r="H26" s="751"/>
    </row>
    <row r="27" s="159" customFormat="true" ht="6" hidden="false" customHeight="false" outlineLevel="0" collapsed="false">
      <c r="A27" s="991"/>
      <c r="B27" s="992"/>
      <c r="D27" s="993"/>
      <c r="E27" s="993"/>
      <c r="F27" s="994"/>
      <c r="G27" s="994"/>
      <c r="H27" s="994"/>
    </row>
    <row r="28" customFormat="false" ht="15" hidden="false" customHeight="false" outlineLevel="0" collapsed="false">
      <c r="A28" s="704" t="s">
        <v>663</v>
      </c>
      <c r="B28" s="704"/>
      <c r="D28" s="995" t="str">
        <f aca="false">IF(F26=TRUE(),"","Estrutura do financiamento de acordo com valor da prestação mensal proposta")</f>
        <v>Estrutura do financiamento de acordo com valor da prestação mensal proposta</v>
      </c>
      <c r="E28" s="995"/>
      <c r="F28" s="751"/>
      <c r="G28" s="751"/>
      <c r="H28" s="751"/>
    </row>
    <row r="29" s="159" customFormat="true" ht="6" hidden="false" customHeight="false" outlineLevel="0" collapsed="false">
      <c r="A29" s="996"/>
      <c r="C29" s="994"/>
      <c r="D29" s="95"/>
      <c r="E29" s="95"/>
      <c r="F29" s="994"/>
      <c r="G29" s="994"/>
      <c r="H29" s="994"/>
    </row>
    <row r="30" customFormat="false" ht="18" hidden="false" customHeight="false" outlineLevel="0" collapsed="false">
      <c r="A30" s="997" t="s">
        <v>96</v>
      </c>
      <c r="B30" s="998" t="str">
        <f aca="false">IF(A41&lt;&gt;9,"",B33-B31)</f>
        <v/>
      </c>
      <c r="C30" s="999"/>
      <c r="D30" s="1000" t="s">
        <v>96</v>
      </c>
      <c r="E30" s="998" t="str">
        <f aca="false">+B30</f>
        <v/>
      </c>
      <c r="F30" s="751"/>
      <c r="G30" s="751"/>
      <c r="H30" s="751"/>
    </row>
    <row r="31" customFormat="false" ht="18" hidden="false" customHeight="false" outlineLevel="0" collapsed="false">
      <c r="A31" s="997" t="s">
        <v>97</v>
      </c>
      <c r="B31" s="998" t="str">
        <f aca="false">IF(A41&lt;&gt;9,"",IF(B25=0,B33,IF(B33-B26*180&lt;0,0,(B33-B26*180))))</f>
        <v/>
      </c>
      <c r="C31" s="999"/>
      <c r="D31" s="1000" t="s">
        <v>97</v>
      </c>
      <c r="E31" s="998" t="str">
        <f aca="false">+B31</f>
        <v/>
      </c>
      <c r="F31" s="751"/>
      <c r="G31" s="751"/>
      <c r="H31" s="1001"/>
    </row>
    <row r="32" customFormat="false" ht="18" hidden="false" customHeight="false" outlineLevel="0" collapsed="false">
      <c r="A32" s="997" t="s">
        <v>98</v>
      </c>
      <c r="B32" s="998" t="str">
        <f aca="false">IF(A41&lt;&gt;9,"",B30+B31)</f>
        <v/>
      </c>
      <c r="C32" s="999"/>
      <c r="D32" s="1000" t="s">
        <v>98</v>
      </c>
      <c r="E32" s="998" t="str">
        <f aca="false">+B32</f>
        <v/>
      </c>
      <c r="F32" s="751"/>
      <c r="G32" s="751"/>
      <c r="H32" s="751"/>
    </row>
    <row r="33" customFormat="false" ht="18" hidden="false" customHeight="false" outlineLevel="0" collapsed="false">
      <c r="A33" s="997" t="s">
        <v>99</v>
      </c>
      <c r="B33" s="998" t="str">
        <f aca="false">IF(A41=9,MIN(E20,E16),"")</f>
        <v/>
      </c>
      <c r="C33" s="999"/>
      <c r="D33" s="1000" t="s">
        <v>99</v>
      </c>
      <c r="E33" s="998" t="str">
        <f aca="false">+B33</f>
        <v/>
      </c>
      <c r="F33" s="751"/>
      <c r="G33" s="751"/>
      <c r="H33" s="751"/>
    </row>
    <row r="34" customFormat="false" ht="18" hidden="false" customHeight="false" outlineLevel="0" collapsed="false">
      <c r="A34" s="997" t="s">
        <v>100</v>
      </c>
      <c r="B34" s="998" t="str">
        <f aca="false">IF(A41&lt;&gt;9,"",IF(E16-E20&lt;0,0,E16-E20))</f>
        <v/>
      </c>
      <c r="C34" s="999"/>
      <c r="D34" s="1000" t="s">
        <v>100</v>
      </c>
      <c r="E34" s="998" t="str">
        <f aca="false">+B34</f>
        <v/>
      </c>
      <c r="F34" s="751"/>
      <c r="G34" s="751"/>
      <c r="H34" s="751"/>
    </row>
    <row r="35" customFormat="false" ht="18" hidden="false" customHeight="false" outlineLevel="0" collapsed="false">
      <c r="A35" s="997" t="s">
        <v>101</v>
      </c>
      <c r="B35" s="1002" t="str">
        <f aca="false">IFERROR(IF(OR(A41&lt;&gt;9,B30=0),"",+E18),0)</f>
        <v/>
      </c>
      <c r="C35" s="999"/>
      <c r="D35" s="1003" t="s">
        <v>101</v>
      </c>
      <c r="E35" s="1004" t="str">
        <f aca="false">IF(E22="","",IF(E22&lt;=F22,"",IF(E22&lt;=0,"",IFERROR(IF(OR(A41&lt;&gt;9,E30=0),"",+E18),0))))</f>
        <v/>
      </c>
      <c r="F35" s="751"/>
      <c r="G35" s="751"/>
      <c r="H35" s="751"/>
    </row>
    <row r="36" customFormat="false" ht="18" hidden="false" customHeight="false" outlineLevel="0" collapsed="false">
      <c r="A36" s="997" t="s">
        <v>102</v>
      </c>
      <c r="B36" s="1005" t="str">
        <f aca="false">IF(OR(A41&lt;&gt;9,B30=0),"",MIN(E21,ROUNDUP(NPER((1+E14)^(1/12)-1,B26,-B30)/12,0)))</f>
        <v/>
      </c>
      <c r="C36" s="999"/>
      <c r="D36" s="1003" t="s">
        <v>666</v>
      </c>
      <c r="E36" s="1006" t="str">
        <f aca="false">IF(E22="","",IF(E22&lt;=F22,"",IF(OR(E22=0,E30=0),"",ROUNDUP(NPER((1+E14/2)^(1/12)-1,E22,-E30)/12,0))))</f>
        <v/>
      </c>
      <c r="F36" s="751"/>
      <c r="G36" s="751"/>
      <c r="H36" s="751"/>
    </row>
    <row r="37" customFormat="false" ht="18" hidden="false" customHeight="false" outlineLevel="0" collapsed="false">
      <c r="A37" s="1003" t="str">
        <f aca="false">IF(OR(B30=0,A41&lt;&gt;9),"",+CONCATENATE("Valor da Prestação Mensal de reembolso do empréstimo (da 1ª à ",TEXT(MIN(B36*12,120-E18),"###"),"ª)"))</f>
        <v/>
      </c>
      <c r="B37" s="1007" t="str">
        <f aca="false">IF(A41&lt;&gt;9,"",IF(B36="","",IF(OR(A41&lt;&gt;9,B30=0),0,PMT((1+E14/2)^(0.0833333333333333)-1,B36*12,-B30))))</f>
        <v/>
      </c>
      <c r="C37" s="999"/>
      <c r="D37" s="1003" t="str">
        <f aca="false">IF(E36="","",IF(OR(E30=0,A41&lt;&gt;9),"",+CONCATENATE("Valor da Prestação Mensal de reembolso do empréstimo (da 1ª à ",TEXT(MIN(E36*12,120-E18),"###"),"ª)")))</f>
        <v/>
      </c>
      <c r="E37" s="1007" t="str">
        <f aca="false">IF(A41&lt;&gt;9,"",IF(E36="","",IF(OR(A41&lt;&gt;9,E30=0),0,PMT((1+E14/2)^(0.0833333333333333)-1,E36*12,-E30))))</f>
        <v/>
      </c>
      <c r="F37" s="751"/>
      <c r="G37" s="751"/>
      <c r="H37" s="751"/>
    </row>
    <row r="38" customFormat="false" ht="18" hidden="false" customHeight="false" outlineLevel="0" collapsed="false">
      <c r="A38" s="1008" t="str">
        <f aca="false">IF(OR(B30=0,A41&lt;&gt;9,B36&lt;=10),"",IF(OR(MIN(B36*12,120-E18)&lt;120-E18,B30=0),"",(+CONCATENATE("Valor da Prestação Mensal de reembolso do empréstimo ","(da ",TEXT(121-E18,"###"),"ª à ",TEXT(B36*12,"###"),"ª)"))))</f>
        <v/>
      </c>
      <c r="B38" s="1007" t="str">
        <f aca="false">IF(A41&lt;&gt;9,"",IF(A38="","",IF(OR(A41&lt;&gt;9,B30=0),0,VLOOKUP(121,'[8]Plano Tx de Esforço'!A6:J365,10,FALSE()))))</f>
        <v/>
      </c>
      <c r="C38" s="999"/>
      <c r="D38" s="1003" t="str">
        <f aca="false">IF(E36="","",IF(OR(E30=0,A41&lt;&gt;9,E36&lt;=10),"",IF(OR(MIN(E36*12,120-E18)&lt;120-E18,E30=0),"",(+CONCATENATE("Valor da Prestação Mensal de reembolso do empréstimo ","(da ",TEXT(121-E18,"###"),"ª à ",TEXT(E36*12,"###"),"ª)")))))</f>
        <v/>
      </c>
      <c r="E38" s="1007" t="str">
        <f aca="false">IF(A41&lt;&gt;9,"",IF(D38="","",IF(OR(A41&lt;&gt;9,E30=0),0,VLOOKUP(121,'[8]Plano Prestação Mensal Proposta'!A6:J365,10,FALSE()))))</f>
        <v/>
      </c>
      <c r="F38" s="751"/>
      <c r="G38" s="751"/>
      <c r="H38" s="751"/>
    </row>
    <row r="39" s="764" customFormat="true" ht="39.75" hidden="false" customHeight="true" outlineLevel="0" collapsed="false">
      <c r="A39" s="1009" t="s">
        <v>2215</v>
      </c>
      <c r="B39" s="1009"/>
      <c r="C39" s="1009"/>
      <c r="D39" s="1009"/>
      <c r="E39" s="1009"/>
      <c r="F39" s="1010"/>
      <c r="G39" s="1010"/>
      <c r="H39" s="1010"/>
    </row>
    <row r="40" customFormat="false" ht="19.5" hidden="false" customHeight="false" outlineLevel="0" collapsed="false">
      <c r="A40" s="1011" t="str">
        <f aca="false">IF(E54="Sim","Valores determinados pelo IHRU","Os valores de financiamento obtidos a partir deste simulador são indicativos, carecendo de confirmação pelo IHRU quando ocorrer a submissão da candidatura.")</f>
        <v>Valores determinados pelo IHRU</v>
      </c>
      <c r="B40" s="1011"/>
      <c r="C40" s="1011"/>
      <c r="D40" s="1011"/>
      <c r="E40" s="1011"/>
      <c r="F40" s="751"/>
      <c r="G40" s="751"/>
      <c r="H40" s="751"/>
    </row>
    <row r="41" customFormat="false" ht="14.25" hidden="false" customHeight="false" outlineLevel="0" collapsed="false">
      <c r="A41" s="974" t="n">
        <f aca="false">COUNTA(B19,B20,B21,B16,B17,E16,E15,E18,E19)</f>
        <v>8</v>
      </c>
      <c r="B41" s="1001"/>
      <c r="C41" s="1001"/>
      <c r="D41" s="747"/>
      <c r="E41" s="751"/>
      <c r="F41" s="751"/>
      <c r="G41" s="751"/>
      <c r="H41" s="751"/>
    </row>
    <row r="42" customFormat="false" ht="14.25" hidden="false" customHeight="false" outlineLevel="0" collapsed="false">
      <c r="A42" s="1012"/>
      <c r="B42" s="751"/>
      <c r="C42" s="751"/>
      <c r="D42" s="747"/>
      <c r="E42" s="751"/>
      <c r="F42" s="751"/>
      <c r="G42" s="751"/>
      <c r="H42" s="751"/>
    </row>
    <row r="43" customFormat="false" ht="15" hidden="false" customHeight="false" outlineLevel="0" collapsed="false">
      <c r="A43" s="1013" t="s">
        <v>2216</v>
      </c>
      <c r="B43" s="1013"/>
      <c r="C43" s="1014" t="s">
        <v>2217</v>
      </c>
      <c r="E43" s="751"/>
      <c r="F43" s="751"/>
      <c r="G43" s="751"/>
      <c r="H43" s="751"/>
    </row>
    <row r="44" customFormat="false" ht="15" hidden="false" customHeight="false" outlineLevel="0" collapsed="false">
      <c r="A44" s="1014" t="s">
        <v>2218</v>
      </c>
      <c r="B44" s="1015"/>
      <c r="C44" s="1016" t="n">
        <v>0</v>
      </c>
      <c r="D44" s="1017"/>
      <c r="E44" s="751"/>
      <c r="F44" s="751"/>
      <c r="G44" s="751"/>
      <c r="H44" s="751"/>
    </row>
    <row r="45" customFormat="false" ht="15" hidden="false" customHeight="false" outlineLevel="0" collapsed="false">
      <c r="A45" s="1018" t="s">
        <v>332</v>
      </c>
      <c r="B45" s="1019"/>
      <c r="C45" s="1016" t="n">
        <v>0.23</v>
      </c>
      <c r="D45" s="751"/>
      <c r="E45" s="751"/>
      <c r="F45" s="751"/>
      <c r="G45" s="751"/>
      <c r="H45" s="751"/>
    </row>
    <row r="46" customFormat="false" ht="15" hidden="false" customHeight="false" outlineLevel="0" collapsed="false">
      <c r="A46" s="1014" t="s">
        <v>2219</v>
      </c>
      <c r="B46" s="1015"/>
      <c r="C46" s="1016" t="n">
        <v>0.23</v>
      </c>
      <c r="D46" s="751"/>
      <c r="E46" s="751"/>
      <c r="F46" s="751"/>
      <c r="G46" s="751"/>
      <c r="H46" s="751"/>
    </row>
    <row r="47" customFormat="false" ht="15" hidden="false" customHeight="false" outlineLevel="0" collapsed="false">
      <c r="A47" s="1014" t="s">
        <v>2220</v>
      </c>
      <c r="B47" s="1015"/>
      <c r="C47" s="1016" t="n">
        <v>0.06</v>
      </c>
      <c r="D47" s="751"/>
      <c r="E47" s="751"/>
      <c r="F47" s="751"/>
      <c r="G47" s="751"/>
      <c r="H47" s="751"/>
    </row>
    <row r="48" customFormat="false" ht="15" hidden="false" customHeight="false" outlineLevel="0" collapsed="false">
      <c r="A48" s="1014" t="s">
        <v>2221</v>
      </c>
      <c r="B48" s="1020" t="n">
        <v>250</v>
      </c>
      <c r="C48" s="1016" t="n">
        <v>0</v>
      </c>
      <c r="E48" s="751"/>
      <c r="F48" s="751"/>
      <c r="G48" s="751"/>
      <c r="H48" s="751"/>
    </row>
    <row r="49" customFormat="false" ht="15" hidden="false" customHeight="false" outlineLevel="0" collapsed="false">
      <c r="A49" s="1014" t="s">
        <v>2222</v>
      </c>
      <c r="B49" s="1015"/>
      <c r="C49" s="1016" t="n">
        <v>0</v>
      </c>
      <c r="D49" s="751"/>
      <c r="E49" s="751"/>
      <c r="F49" s="751"/>
      <c r="G49" s="751"/>
      <c r="H49" s="751"/>
    </row>
    <row r="50" customFormat="false" ht="15" hidden="false" customHeight="false" outlineLevel="0" collapsed="false">
      <c r="A50" s="1014" t="s">
        <v>2223</v>
      </c>
      <c r="B50" s="1015" t="n">
        <f aca="false">ROUND(+B45*C45+B46*C46,2)</f>
        <v>0</v>
      </c>
      <c r="C50" s="1016"/>
      <c r="D50" s="751"/>
      <c r="E50" s="751"/>
      <c r="F50" s="751"/>
      <c r="G50" s="751"/>
      <c r="H50" s="751"/>
    </row>
    <row r="51" customFormat="false" ht="15" hidden="false" customHeight="false" outlineLevel="0" collapsed="false">
      <c r="A51" s="1014" t="s">
        <v>2224</v>
      </c>
      <c r="B51" s="1015" t="n">
        <f aca="false">ROUND(+B47*C47,2)</f>
        <v>0</v>
      </c>
      <c r="C51" s="1016"/>
      <c r="D51" s="751"/>
      <c r="E51" s="751"/>
      <c r="F51" s="751"/>
      <c r="G51" s="751"/>
      <c r="H51" s="751"/>
    </row>
    <row r="52" customFormat="false" ht="14.25" hidden="false" customHeight="false" outlineLevel="0" collapsed="false">
      <c r="A52" s="1021" t="s">
        <v>337</v>
      </c>
      <c r="B52" s="1022" t="n">
        <f aca="false">SUM(B44:B51)</f>
        <v>250</v>
      </c>
      <c r="C52" s="1014"/>
      <c r="D52" s="751"/>
      <c r="E52" s="751"/>
      <c r="F52" s="751"/>
      <c r="G52" s="751"/>
      <c r="H52" s="751"/>
    </row>
    <row r="53" customFormat="false" ht="14.25" hidden="false" customHeight="false" outlineLevel="0" collapsed="false">
      <c r="A53" s="751"/>
      <c r="B53" s="751"/>
      <c r="C53" s="751"/>
      <c r="D53" s="751"/>
      <c r="E53" s="751"/>
      <c r="F53" s="751"/>
      <c r="G53" s="751"/>
      <c r="H53" s="751"/>
    </row>
    <row r="54" customFormat="false" ht="21" hidden="false" customHeight="false" outlineLevel="0" collapsed="false">
      <c r="A54" s="1023" t="s">
        <v>2225</v>
      </c>
      <c r="B54" s="1023"/>
      <c r="C54" s="1023"/>
      <c r="D54" s="1023"/>
      <c r="E54" s="1024" t="s">
        <v>624</v>
      </c>
      <c r="F54" s="751"/>
      <c r="G54" s="751"/>
      <c r="H54" s="751"/>
    </row>
    <row r="55" customFormat="false" ht="14.25" hidden="false" customHeight="false" outlineLevel="0" collapsed="false">
      <c r="A55" s="751"/>
      <c r="B55" s="751"/>
      <c r="C55" s="751"/>
      <c r="D55" s="751"/>
      <c r="E55" s="751"/>
      <c r="F55" s="751"/>
      <c r="G55" s="751"/>
      <c r="H55" s="751"/>
    </row>
    <row r="56" customFormat="false" ht="14.25" hidden="false" customHeight="false" outlineLevel="0" collapsed="false">
      <c r="A56" s="751"/>
      <c r="B56" s="751"/>
      <c r="C56" s="751"/>
      <c r="D56" s="751"/>
      <c r="E56" s="751"/>
      <c r="F56" s="751"/>
      <c r="G56" s="751"/>
      <c r="H56" s="751"/>
    </row>
    <row r="57" customFormat="false" ht="14.25" hidden="false" customHeight="false" outlineLevel="0" collapsed="false">
      <c r="A57" s="751"/>
      <c r="B57" s="751"/>
      <c r="C57" s="751"/>
      <c r="D57" s="751"/>
      <c r="E57" s="751"/>
      <c r="F57" s="751"/>
      <c r="G57" s="751"/>
      <c r="H57" s="751"/>
    </row>
    <row r="58" customFormat="false" ht="14.25" hidden="false" customHeight="false" outlineLevel="0" collapsed="false">
      <c r="A58" s="751"/>
      <c r="B58" s="751"/>
      <c r="C58" s="751"/>
      <c r="D58" s="751"/>
      <c r="E58" s="751"/>
      <c r="F58" s="751"/>
      <c r="G58" s="751"/>
      <c r="H58" s="751"/>
    </row>
    <row r="59" customFormat="false" ht="14.25" hidden="false" customHeight="false" outlineLevel="0" collapsed="false">
      <c r="A59" s="751"/>
      <c r="B59" s="751"/>
      <c r="C59" s="751"/>
      <c r="D59" s="751"/>
      <c r="E59" s="751"/>
      <c r="F59" s="751"/>
      <c r="G59" s="751"/>
      <c r="H59" s="751"/>
    </row>
    <row r="60" customFormat="false" ht="14.25" hidden="false" customHeight="false" outlineLevel="0" collapsed="false">
      <c r="A60" s="751"/>
      <c r="B60" s="751"/>
      <c r="C60" s="751"/>
      <c r="D60" s="751"/>
      <c r="E60" s="751"/>
      <c r="F60" s="751"/>
      <c r="G60" s="751"/>
      <c r="H60" s="751"/>
    </row>
    <row r="61" customFormat="false" ht="14.25" hidden="false" customHeight="false" outlineLevel="0" collapsed="false">
      <c r="A61" s="751"/>
      <c r="B61" s="751"/>
      <c r="C61" s="751"/>
      <c r="D61" s="751"/>
      <c r="E61" s="751"/>
      <c r="F61" s="751"/>
      <c r="G61" s="751"/>
      <c r="H61" s="751"/>
    </row>
    <row r="62" customFormat="false" ht="14.25" hidden="false" customHeight="false" outlineLevel="0" collapsed="false">
      <c r="A62" s="751"/>
      <c r="B62" s="751"/>
      <c r="C62" s="751"/>
      <c r="D62" s="751"/>
      <c r="E62" s="751"/>
      <c r="F62" s="751"/>
      <c r="G62" s="751"/>
      <c r="H62" s="751"/>
    </row>
    <row r="63" customFormat="false" ht="14.25" hidden="false" customHeight="false" outlineLevel="0" collapsed="false">
      <c r="A63" s="751"/>
      <c r="B63" s="751"/>
      <c r="C63" s="751"/>
      <c r="D63" s="751"/>
      <c r="E63" s="751"/>
      <c r="F63" s="751"/>
      <c r="G63" s="751"/>
      <c r="H63" s="751"/>
    </row>
    <row r="64" customFormat="false" ht="14.25" hidden="false" customHeight="false" outlineLevel="0" collapsed="false">
      <c r="A64" s="751"/>
      <c r="B64" s="751"/>
      <c r="C64" s="751"/>
      <c r="D64" s="751"/>
      <c r="E64" s="751"/>
      <c r="F64" s="751"/>
      <c r="G64" s="751"/>
      <c r="H64" s="751"/>
    </row>
    <row r="65" customFormat="false" ht="14.25" hidden="false" customHeight="false" outlineLevel="0" collapsed="false">
      <c r="A65" s="751"/>
      <c r="B65" s="751"/>
      <c r="C65" s="751"/>
      <c r="D65" s="751"/>
      <c r="E65" s="751"/>
      <c r="F65" s="751"/>
      <c r="G65" s="751"/>
      <c r="H65" s="751"/>
    </row>
    <row r="66" customFormat="false" ht="14.25" hidden="false" customHeight="false" outlineLevel="0" collapsed="false">
      <c r="A66" s="751"/>
      <c r="B66" s="751"/>
      <c r="C66" s="751"/>
      <c r="D66" s="751"/>
      <c r="E66" s="751"/>
      <c r="F66" s="751"/>
      <c r="G66" s="751"/>
      <c r="H66" s="751"/>
    </row>
    <row r="67" customFormat="false" ht="14.25" hidden="false" customHeight="false" outlineLevel="0" collapsed="false">
      <c r="A67" s="751"/>
      <c r="B67" s="751"/>
      <c r="C67" s="751"/>
      <c r="D67" s="751"/>
      <c r="E67" s="751"/>
    </row>
    <row r="68" customFormat="false" ht="14.25" hidden="false" customHeight="false" outlineLevel="0" collapsed="false">
      <c r="A68" s="751"/>
      <c r="B68" s="751"/>
      <c r="D68" s="751"/>
      <c r="E68" s="751"/>
    </row>
    <row r="69" customFormat="false" ht="14.25" hidden="false" customHeight="false" outlineLevel="0" collapsed="false">
      <c r="A69" s="751"/>
      <c r="B69" s="751"/>
      <c r="D69" s="751"/>
      <c r="E69" s="751"/>
    </row>
    <row r="70" customFormat="false" ht="14.25" hidden="false" customHeight="false" outlineLevel="0" collapsed="false">
      <c r="A70" s="751"/>
      <c r="B70" s="751"/>
      <c r="D70" s="751"/>
      <c r="E70" s="751"/>
    </row>
    <row r="71" customFormat="false" ht="14.25" hidden="false" customHeight="false" outlineLevel="0" collapsed="false">
      <c r="A71" s="751"/>
      <c r="B71" s="751"/>
      <c r="D71" s="751"/>
      <c r="E71" s="751"/>
    </row>
    <row r="72" customFormat="false" ht="14.25" hidden="false" customHeight="false" outlineLevel="0" collapsed="false">
      <c r="A72" s="751"/>
      <c r="B72" s="751"/>
      <c r="D72" s="751"/>
      <c r="E72" s="751"/>
    </row>
    <row r="73" customFormat="false" ht="14.25" hidden="false" customHeight="false" outlineLevel="0" collapsed="false">
      <c r="A73" s="751"/>
      <c r="B73" s="751"/>
    </row>
    <row r="74" customFormat="false" ht="14.25" hidden="false" customHeight="false" outlineLevel="0" collapsed="false">
      <c r="A74" s="751"/>
      <c r="B74" s="751"/>
    </row>
    <row r="75" customFormat="false" ht="14.25" hidden="false" customHeight="false" outlineLevel="0" collapsed="false">
      <c r="A75" s="751"/>
      <c r="B75" s="751"/>
    </row>
    <row r="76" customFormat="false" ht="14.25" hidden="false" customHeight="false" outlineLevel="0" collapsed="false">
      <c r="A76" s="751"/>
      <c r="B76" s="751"/>
    </row>
    <row r="77" customFormat="false" ht="14.25" hidden="false" customHeight="false" outlineLevel="0" collapsed="false">
      <c r="A77" s="751"/>
      <c r="B77" s="751"/>
    </row>
  </sheetData>
  <mergeCells count="13">
    <mergeCell ref="B2:E2"/>
    <mergeCell ref="B3:E4"/>
    <mergeCell ref="B9:E9"/>
    <mergeCell ref="B11:E11"/>
    <mergeCell ref="A13:B13"/>
    <mergeCell ref="D13:E13"/>
    <mergeCell ref="D23:E26"/>
    <mergeCell ref="A28:B28"/>
    <mergeCell ref="D28:E28"/>
    <mergeCell ref="A39:E39"/>
    <mergeCell ref="A40:E40"/>
    <mergeCell ref="A43:B43"/>
    <mergeCell ref="A54:D54"/>
  </mergeCells>
  <conditionalFormatting sqref="B19:B20">
    <cfRule type="expression" priority="2" aboveAverage="0" equalAverage="0" bottom="0" percent="0" rank="0" text="" dxfId="97">
      <formula>IF(B15&lt;&gt;1,"0")</formula>
    </cfRule>
  </conditionalFormatting>
  <conditionalFormatting sqref="D38:E38">
    <cfRule type="expression" priority="3" aboveAverage="0" equalAverage="0" bottom="0" percent="0" rank="0" text="" dxfId="98">
      <formula>$E$22=""</formula>
    </cfRule>
  </conditionalFormatting>
  <conditionalFormatting sqref="D34">
    <cfRule type="expression" priority="4" aboveAverage="0" equalAverage="0" bottom="0" percent="0" rank="0" text="" dxfId="99">
      <formula>$E$22=""</formula>
    </cfRule>
  </conditionalFormatting>
  <conditionalFormatting sqref="E36">
    <cfRule type="expression" priority="5" aboveAverage="0" equalAverage="0" bottom="0" percent="0" rank="0" text="" dxfId="100">
      <formula>$E$22=""</formula>
    </cfRule>
  </conditionalFormatting>
  <conditionalFormatting sqref="D28:E33 D37:E37 D36 D35:E35 E34">
    <cfRule type="expression" priority="6" aboveAverage="0" equalAverage="0" bottom="0" percent="0" rank="0" text="" dxfId="101">
      <formula>$E$22=""</formula>
    </cfRule>
  </conditionalFormatting>
  <dataValidations count="10">
    <dataValidation allowBlank="true" error="Apenas são aceites valores maiores que zero." errorStyle="stop" operator="greaterThan" showDropDown="false" showErrorMessage="true" showInputMessage="true" sqref="E16" type="decimal">
      <formula1>0</formula1>
      <formula2>0</formula2>
    </dataValidation>
    <dataValidation allowBlank="true" error="O primeiro adulto não dependente vive isolado. Por favor insira o valor 0 (zero)" errorStyle="stop" operator="between" showDropDown="false" showErrorMessage="true" showInputMessage="true" sqref="B19" type="whole">
      <formula1>0</formula1>
      <formula2>IF(B16="Sim",0,100)</formula2>
    </dataValidation>
    <dataValidation allowBlank="true" error="O agregado é composto apenas por um elemento." errorStyle="stop" operator="between" showDropDown="false" showErrorMessage="true" showInputMessage="true" sqref="B20" type="none">
      <formula1>0</formula1>
      <formula2>0</formula2>
    </dataValidation>
    <dataValidation allowBlank="true" error="O número de indíviduos nesta categoria tem de ser coerente com a composição do agregado. Por favor corrija.&#10;" errorStyle="stop" operator="between" showDropDown="false" showErrorMessage="true" showInputMessage="true" sqref="B21" type="whole">
      <formula1>0</formula1>
      <formula2>INT(B15)+B19+B20</formula2>
    </dataValidation>
    <dataValidation allowBlank="true" error="A prestação não pode ser inferior aos juros a pagar num mês  ou superior à Taxa de Esforço Máxima. Por favor insira um novo  valor de prestação." errorStyle="stop" errorTitle="Atenção" operator="between" showDropDown="false" showErrorMessage="true" showInputMessage="true" sqref="E22" type="decimal">
      <formula1>F22+0.01</formula1>
      <formula2>B26</formula2>
    </dataValidation>
    <dataValidation allowBlank="true" error="Deve registar a data no formato indicado e anterior ao dia de hoje " errorStyle="stop" operator="greaterThan" showDropDown="false" showErrorMessage="true" showInputMessage="true" sqref="B17" type="decimal">
      <formula1>0</formula1>
      <formula2>0</formula2>
    </dataValidation>
    <dataValidation allowBlank="true" error="Caso não tenha encargos com empréstimo à habitação insira o valor 0 (zero)" errorStyle="stop" operator="greaterThanOrEqual" showDropDown="false" showErrorMessage="true" showInputMessage="true" sqref="B18" type="decimal">
      <formula1>0</formula1>
      <formula2>0</formula2>
    </dataValidation>
    <dataValidation allowBlank="true" error="De acordo com o n.º 3 do art.º 19.º do DL 37/2018, corresponde até ao máximo de 10 % do valor total da empreitada&#10;de construção ou de reabilitação" errorStyle="stop" operator="between" showDropDown="false" showErrorMessage="true" showInputMessage="true" sqref="E17" type="decimal">
      <formula1>0</formula1>
      <formula2>E16*0.1</formula2>
    </dataValidation>
    <dataValidation allowBlank="true" error="Valores admitidos:&#10;0, quando não se prevê fase de utilização, ou&#10;valores superiores a 3 meses." errorStyle="stop" errorTitle="Erro" operator="between" showDropDown="false" showErrorMessage="true" showInputMessage="true" sqref="E18" type="list">
      <formula1>Lista!$A$2:$A$60</formula1>
      <formula2>0</formula2>
    </dataValidation>
    <dataValidation allowBlank="true" errorStyle="stop" operator="between" promptTitle="tabelas" showDropDown="false" showErrorMessage="true" showInputMessage="true" sqref="E54" type="list">
      <formula1>Tabelas!$Q$2:$Q$3</formula1>
      <formula2>0</formula2>
    </dataValidation>
  </dataValidations>
  <printOptions headings="false" gridLines="false" gridLinesSet="true" horizontalCentered="false" verticalCentered="false"/>
  <pageMargins left="0.708333333333333" right="0.708333333333333" top="0.747916666666667" bottom="0.747916666666667" header="0.511811023622047" footer="0.511811023622047"/>
  <pageSetup paperSize="9" scale="53" fitToWidth="1" fitToHeight="1" pageOrder="downThenOver" orientation="landscape" blackAndWhite="false" draft="false" cellComments="none" horizontalDpi="300" verticalDpi="300" copies="1"/>
  <headerFooter differentFirst="false" differentOddEven="false">
    <oddHeader/>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 operator="containsText" id="{D0F58119-EB40-4643-8F30-A5A17DBB6BF7}">
            <xm:f>NOT(ISERROR(SEARCH($D$23,D23)))</xm:f>
            <xm:f>$D$23</xm:f>
            <x14:dxf>
              <font>
                <b val="1"/>
                <i val="0"/>
                <color rgb="FFC00000"/>
              </font>
              <fill>
                <patternFill>
                  <bgColor theme="5" tint="0.5999"/>
                </patternFill>
              </fill>
            </x14:dxf>
          </x14:cfRule>
          <x14:cfRule type="containsText" priority="8" operator="containsText" id="{703F3030-D65F-42CD-A5D5-59A04ADDE1E9}">
            <xm:f>NOT(ISERROR(SEARCH($D$23,D23)))</xm:f>
            <xm:f>$D$23</xm:f>
            <x14:dxf>
              <font>
                <color rgb="FF9C0006"/>
              </font>
            </x14:dxf>
          </x14:cfRule>
          <x14:cfRule type="containsText" priority="9" operator="containsText" id="{8DF1D6CA-6C6E-455E-AB7B-1E50E151208A}">
            <xm:f>NOT(ISERROR(SEARCH($D$23,D23)))</xm:f>
            <xm:f>$D$23</xm:f>
            <x14:dxf>
              <font>
                <color rgb="FF006100"/>
              </font>
              <fill>
                <patternFill>
                  <bgColor rgb="FFC6EFCE"/>
                </patternFill>
              </fill>
            </x14:dxf>
          </x14:cfRule>
          <xm:sqref>D23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G312"/>
  <sheetViews>
    <sheetView showFormulas="false" showGridLines="true" showRowColHeaders="true" showZeros="true" rightToLeft="false" tabSelected="false" showOutlineSymbols="true" defaultGridColor="true" view="pageBreakPreview" topLeftCell="A1" colorId="64" zoomScale="100" zoomScaleNormal="80" zoomScalePageLayoutView="100" workbookViewId="0">
      <pane xSplit="0" ySplit="1" topLeftCell="A285" activePane="bottomLeft" state="frozen"/>
      <selection pane="topLeft" activeCell="A1" activeCellId="0" sqref="A1"/>
      <selection pane="bottomLeft" activeCell="G32" activeCellId="0" sqref="G32"/>
    </sheetView>
  </sheetViews>
  <sheetFormatPr defaultColWidth="9.18359375" defaultRowHeight="15" zeroHeight="false" outlineLevelRow="0" outlineLevelCol="0"/>
  <cols>
    <col collapsed="false" customWidth="true" hidden="false" outlineLevel="0" max="1" min="1" style="1025" width="18.18"/>
    <col collapsed="false" customWidth="true" hidden="false" outlineLevel="0" max="2" min="2" style="1026" width="19.18"/>
    <col collapsed="false" customWidth="true" hidden="false" outlineLevel="0" max="3" min="3" style="1025" width="19.18"/>
    <col collapsed="false" customWidth="true" hidden="false" outlineLevel="0" max="4" min="4" style="1025" width="25"/>
    <col collapsed="false" customWidth="true" hidden="false" outlineLevel="0" max="5" min="5" style="1027" width="19.27"/>
    <col collapsed="false" customWidth="true" hidden="false" outlineLevel="0" max="6" min="6" style="1027" width="25"/>
    <col collapsed="false" customWidth="true" hidden="false" outlineLevel="0" max="7" min="7" style="1027" width="20.45"/>
    <col collapsed="false" customWidth="true" hidden="false" outlineLevel="0" max="8" min="8" style="1028" width="25"/>
    <col collapsed="false" customWidth="true" hidden="false" outlineLevel="0" max="9" min="9" style="1028" width="20.45"/>
    <col collapsed="false" customWidth="true" hidden="false" outlineLevel="0" max="10" min="10" style="1028" width="25"/>
    <col collapsed="false" customWidth="true" hidden="false" outlineLevel="0" max="11" min="11" style="1028" width="21"/>
    <col collapsed="false" customWidth="true" hidden="false" outlineLevel="0" max="12" min="12" style="1028" width="24.82"/>
    <col collapsed="false" customWidth="true" hidden="false" outlineLevel="0" max="13" min="13" style="1028" width="21"/>
    <col collapsed="false" customWidth="true" hidden="false" outlineLevel="0" max="14" min="14" style="1029" width="14.27"/>
    <col collapsed="false" customWidth="true" hidden="false" outlineLevel="0" max="15" min="15" style="1029" width="13.82"/>
    <col collapsed="false" customWidth="true" hidden="false" outlineLevel="0" max="16" min="16" style="1029" width="20.73"/>
    <col collapsed="false" customWidth="true" hidden="false" outlineLevel="0" max="17" min="17" style="1029" width="20.82"/>
    <col collapsed="false" customWidth="true" hidden="false" outlineLevel="0" max="18" min="18" style="1029" width="26.45"/>
    <col collapsed="false" customWidth="true" hidden="false" outlineLevel="0" max="19" min="19" style="1029" width="2.54"/>
    <col collapsed="false" customWidth="true" hidden="false" outlineLevel="0" max="20" min="20" style="1030" width="24.82"/>
    <col collapsed="false" customWidth="true" hidden="false" outlineLevel="0" max="21" min="21" style="1030" width="15.27"/>
    <col collapsed="false" customWidth="true" hidden="false" outlineLevel="0" max="22" min="22" style="1030" width="1.82"/>
    <col collapsed="false" customWidth="true" hidden="false" outlineLevel="0" max="23" min="23" style="1030" width="25"/>
    <col collapsed="false" customWidth="true" hidden="false" outlineLevel="0" max="24" min="24" style="1030" width="19"/>
    <col collapsed="false" customWidth="true" hidden="false" outlineLevel="0" max="25" min="25" style="1030" width="3.54"/>
    <col collapsed="false" customWidth="true" hidden="false" outlineLevel="0" max="26" min="26" style="1030" width="25"/>
    <col collapsed="false" customWidth="true" hidden="false" outlineLevel="0" max="27" min="27" style="1030" width="18.73"/>
    <col collapsed="false" customWidth="true" hidden="false" outlineLevel="0" max="28" min="28" style="1030" width="3.54"/>
    <col collapsed="false" customWidth="true" hidden="false" outlineLevel="0" max="29" min="29" style="1030" width="24.82"/>
    <col collapsed="false" customWidth="true" hidden="false" outlineLevel="0" max="30" min="30" style="1030" width="21.73"/>
    <col collapsed="false" customWidth="true" hidden="false" outlineLevel="0" max="31" min="31" style="1030" width="3.54"/>
    <col collapsed="false" customWidth="true" hidden="false" outlineLevel="0" max="32" min="32" style="1030" width="25"/>
    <col collapsed="false" customWidth="true" hidden="false" outlineLevel="0" max="33" min="33" style="1030" width="18.73"/>
    <col collapsed="false" customWidth="true" hidden="false" outlineLevel="0" max="34" min="34" style="1029" width="3.54"/>
    <col collapsed="false" customWidth="false" hidden="false" outlineLevel="0" max="16384" min="35" style="1029" width="9.18"/>
  </cols>
  <sheetData>
    <row r="1" s="1032" customFormat="true" ht="15" hidden="false" customHeight="false" outlineLevel="0" collapsed="false">
      <c r="A1" s="836" t="s">
        <v>636</v>
      </c>
      <c r="B1" s="837" t="s">
        <v>766</v>
      </c>
      <c r="C1" s="837" t="s">
        <v>767</v>
      </c>
      <c r="D1" s="838" t="s">
        <v>768</v>
      </c>
      <c r="E1" s="1031" t="s">
        <v>769</v>
      </c>
      <c r="F1" s="840" t="s">
        <v>770</v>
      </c>
      <c r="G1" s="841" t="s">
        <v>771</v>
      </c>
      <c r="H1" s="840" t="s">
        <v>772</v>
      </c>
      <c r="I1" s="841" t="s">
        <v>773</v>
      </c>
      <c r="J1" s="842" t="s">
        <v>774</v>
      </c>
      <c r="K1" s="843" t="s">
        <v>775</v>
      </c>
      <c r="L1" s="842" t="s">
        <v>776</v>
      </c>
      <c r="M1" s="843" t="s">
        <v>777</v>
      </c>
      <c r="N1" s="837" t="s">
        <v>778</v>
      </c>
      <c r="O1" s="837" t="s">
        <v>779</v>
      </c>
      <c r="P1" s="837" t="s">
        <v>780</v>
      </c>
      <c r="Q1" s="837" t="s">
        <v>781</v>
      </c>
      <c r="R1" s="844" t="s">
        <v>782</v>
      </c>
      <c r="T1" s="1030" t="s">
        <v>783</v>
      </c>
      <c r="U1" s="1030" t="s">
        <v>784</v>
      </c>
      <c r="V1" s="1030"/>
      <c r="W1" s="1030" t="s">
        <v>785</v>
      </c>
      <c r="X1" s="1030" t="s">
        <v>786</v>
      </c>
      <c r="Y1" s="1030"/>
      <c r="Z1" s="1030" t="s">
        <v>787</v>
      </c>
      <c r="AA1" s="845" t="s">
        <v>788</v>
      </c>
      <c r="AB1" s="1030"/>
      <c r="AC1" s="1030" t="s">
        <v>789</v>
      </c>
      <c r="AD1" s="1030" t="s">
        <v>790</v>
      </c>
      <c r="AE1" s="1030"/>
      <c r="AF1" s="1030" t="s">
        <v>791</v>
      </c>
      <c r="AG1" s="845" t="s">
        <v>792</v>
      </c>
    </row>
    <row r="2" customFormat="false" ht="18" hidden="false" customHeight="false" outlineLevel="0" collapsed="false">
      <c r="A2" s="847" t="s">
        <v>793</v>
      </c>
      <c r="B2" s="1033" t="s">
        <v>794</v>
      </c>
      <c r="C2" s="1030" t="s">
        <v>795</v>
      </c>
      <c r="D2" s="849" t="s">
        <v>796</v>
      </c>
      <c r="E2" s="1034" t="str">
        <f aca="false">VLOOKUP(Table143223[[#This Row],[NUTS I]],Table153324[],2,FALSE())</f>
        <v>1</v>
      </c>
      <c r="F2" s="1033" t="s">
        <v>797</v>
      </c>
      <c r="G2" s="1034" t="str">
        <f aca="false">VLOOKUP(Table143223[[#This Row],[NUTS II 2011]],Table163425[],2,FALSE())</f>
        <v>16</v>
      </c>
      <c r="H2" s="849" t="s">
        <v>797</v>
      </c>
      <c r="I2" s="1034" t="str">
        <f aca="false">VLOOKUP(Table143223[[#This Row],[NUTS II 2013]],Table16243627[],2,FALSE())</f>
        <v>16</v>
      </c>
      <c r="J2" s="1033" t="s">
        <v>798</v>
      </c>
      <c r="K2" s="1034" t="str">
        <f aca="false">VLOOKUP(Table143223[[#This Row],[NUTS III 2011]],Table173526[],2,FALSE())</f>
        <v>16C</v>
      </c>
      <c r="L2" s="849" t="s">
        <v>798</v>
      </c>
      <c r="M2" s="1034" t="str">
        <f aca="false">VLOOKUP(Table143223[[#This Row],[NUTS III 2013]],Table17253728[],2,FALSE())</f>
        <v>16I</v>
      </c>
      <c r="N2" s="1035" t="e">
        <f aca="false">IFERROR(VLOOKUP(Table143223[[#This Row],[CodINE Mun2013]],[6]VRefAquis!B$1:H$1048576,2,FALSE()),IFERROR(VLOOKUP(Table143223[[#This Row],[CodINE NUTIII 2013]],[6]VRefAquis!B$1:H$1048576,2,FALSE()),VLOOKUP(Table143223[[#This Row],[CodINE NUTII 2013]],[6]VRefAquis!B$1:H$1048576,2,FALSE())))</f>
        <v>#N/A</v>
      </c>
      <c r="O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 s="1037" t="n">
        <v>4</v>
      </c>
      <c r="Q2" s="855" t="n">
        <v>15</v>
      </c>
      <c r="R2" s="856" t="str">
        <f aca="false">CONCATENATE("010.01.04.05/2021/",Table143223[[#This Row],[CodINE Mun2011]])</f>
        <v>010.01.04.05/2021/1401</v>
      </c>
      <c r="T2" s="1030" t="s">
        <v>796</v>
      </c>
      <c r="U2" s="1030" t="s">
        <v>800</v>
      </c>
      <c r="W2" s="1033" t="s">
        <v>801</v>
      </c>
      <c r="X2" s="1033" t="s">
        <v>802</v>
      </c>
      <c r="Z2" s="1033" t="s">
        <v>803</v>
      </c>
      <c r="AA2" s="1038" t="s">
        <v>804</v>
      </c>
      <c r="AC2" s="1030" t="s">
        <v>805</v>
      </c>
      <c r="AD2" s="1030" t="s">
        <v>806</v>
      </c>
      <c r="AF2" s="1030" t="s">
        <v>803</v>
      </c>
      <c r="AG2" s="1030" t="s">
        <v>807</v>
      </c>
    </row>
    <row r="3" customFormat="false" ht="18" hidden="false" customHeight="false" outlineLevel="0" collapsed="false">
      <c r="A3" s="859" t="s">
        <v>131</v>
      </c>
      <c r="B3" s="1033" t="s">
        <v>808</v>
      </c>
      <c r="C3" s="1030" t="s">
        <v>809</v>
      </c>
      <c r="D3" s="849" t="s">
        <v>796</v>
      </c>
      <c r="E3" s="1034" t="str">
        <f aca="false">VLOOKUP(Table143223[[#This Row],[NUTS I]],Table153324[],2,FALSE())</f>
        <v>1</v>
      </c>
      <c r="F3" s="1033" t="s">
        <v>797</v>
      </c>
      <c r="G3" s="1034" t="str">
        <f aca="false">VLOOKUP(Table143223[[#This Row],[NUTS II 2011]],Table163425[],2,FALSE())</f>
        <v>16</v>
      </c>
      <c r="H3" s="849" t="s">
        <v>797</v>
      </c>
      <c r="I3" s="1034" t="str">
        <f aca="false">VLOOKUP(Table143223[[#This Row],[NUTS II 2013]],Table16243627[],2,FALSE())</f>
        <v>16</v>
      </c>
      <c r="J3" s="1033" t="s">
        <v>810</v>
      </c>
      <c r="K3" s="1034" t="str">
        <f aca="false">VLOOKUP(Table143223[[#This Row],[NUTS III 2011]],Table173526[],2,FALSE())</f>
        <v>161</v>
      </c>
      <c r="L3" s="849" t="s">
        <v>811</v>
      </c>
      <c r="M3" s="1034" t="str">
        <f aca="false">VLOOKUP(Table143223[[#This Row],[NUTS III 2013]],Table17253728[],2,FALSE())</f>
        <v>16D</v>
      </c>
      <c r="N3" s="1035" t="e">
        <f aca="false">IFERROR(VLOOKUP(Table143223[[#This Row],[CodINE Mun2013]],[6]VRefAquis!B$1:H$1048576,2,FALSE()),IFERROR(VLOOKUP(Table143223[[#This Row],[CodINE NUTIII 2013]],[6]VRefAquis!B$1:H$1048576,2,FALSE()),VLOOKUP(Table143223[[#This Row],[CodINE NUTII 2013]],[6]VRefAquis!B$1:H$1048576,2,FALSE())))</f>
        <v>#N/A</v>
      </c>
      <c r="O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 s="1037" t="n">
        <v>0</v>
      </c>
      <c r="Q3" s="860" t="n">
        <v>0</v>
      </c>
      <c r="R3" s="856" t="str">
        <f aca="false">CONCATENATE("010.01.04.05/2021/",Table143223[[#This Row],[CodINE Mun2011]])</f>
        <v>010.01.04.05/2021/0101</v>
      </c>
      <c r="T3" s="1030" t="s">
        <v>813</v>
      </c>
      <c r="U3" s="1030" t="s">
        <v>814</v>
      </c>
      <c r="W3" s="1033" t="s">
        <v>815</v>
      </c>
      <c r="X3" s="1033" t="s">
        <v>816</v>
      </c>
      <c r="Z3" s="1033" t="s">
        <v>817</v>
      </c>
      <c r="AA3" s="1038" t="s">
        <v>818</v>
      </c>
      <c r="AC3" s="1030" t="s">
        <v>797</v>
      </c>
      <c r="AD3" s="1030" t="s">
        <v>819</v>
      </c>
      <c r="AF3" s="1030" t="s">
        <v>817</v>
      </c>
      <c r="AG3" s="1030" t="s">
        <v>818</v>
      </c>
    </row>
    <row r="4" customFormat="false" ht="18" hidden="false" customHeight="false" outlineLevel="0" collapsed="false">
      <c r="A4" s="859" t="s">
        <v>820</v>
      </c>
      <c r="B4" s="1033" t="s">
        <v>821</v>
      </c>
      <c r="C4" s="1030" t="s">
        <v>822</v>
      </c>
      <c r="D4" s="849" t="s">
        <v>796</v>
      </c>
      <c r="E4" s="1034" t="str">
        <f aca="false">VLOOKUP(Table143223[[#This Row],[NUTS I]],Table153324[],2,FALSE())</f>
        <v>1</v>
      </c>
      <c r="F4" s="1033" t="s">
        <v>797</v>
      </c>
      <c r="G4" s="1034" t="str">
        <f aca="false">VLOOKUP(Table143223[[#This Row],[NUTS II 2011]],Table163425[],2,FALSE())</f>
        <v>16</v>
      </c>
      <c r="H4" s="849" t="s">
        <v>797</v>
      </c>
      <c r="I4" s="1034" t="str">
        <f aca="false">VLOOKUP(Table143223[[#This Row],[NUTS II 2013]],Table16243627[],2,FALSE())</f>
        <v>16</v>
      </c>
      <c r="J4" s="1033" t="s">
        <v>823</v>
      </c>
      <c r="K4" s="1034" t="str">
        <f aca="false">VLOOKUP(Table143223[[#This Row],[NUTS III 2011]],Table173526[],2,FALSE())</f>
        <v>165</v>
      </c>
      <c r="L4" s="845" t="s">
        <v>824</v>
      </c>
      <c r="M4" s="1034" t="str">
        <f aca="false">VLOOKUP(Table143223[[#This Row],[NUTS III 2013]],Table17253728[],2,FALSE())</f>
        <v>16G</v>
      </c>
      <c r="N4" s="1035" t="e">
        <f aca="false">IFERROR(VLOOKUP(Table143223[[#This Row],[CodINE Mun2013]],[6]VRefAquis!B$1:H$1048576,2,FALSE()),IFERROR(VLOOKUP(Table143223[[#This Row],[CodINE NUTIII 2013]],[6]VRefAquis!B$1:H$1048576,2,FALSE()),VLOOKUP(Table143223[[#This Row],[CodINE NUTII 2013]],[6]VRefAquis!B$1:H$1048576,2,FALSE())))</f>
        <v>#N/A</v>
      </c>
      <c r="O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4" s="1037" t="n">
        <v>1</v>
      </c>
      <c r="Q4" s="855" t="n">
        <v>1</v>
      </c>
      <c r="R4" s="856" t="str">
        <f aca="false">CONCATENATE("010.01.04.05/2021/",Table143223[[#This Row],[CodINE Mun2011]])</f>
        <v>010.01.04.05/2021/0901</v>
      </c>
      <c r="T4" s="1030" t="s">
        <v>826</v>
      </c>
      <c r="U4" s="1030" t="s">
        <v>827</v>
      </c>
      <c r="W4" s="1033" t="s">
        <v>797</v>
      </c>
      <c r="X4" s="1033" t="s">
        <v>819</v>
      </c>
      <c r="Z4" s="1033" t="s">
        <v>815</v>
      </c>
      <c r="AA4" s="1038" t="n">
        <v>150</v>
      </c>
      <c r="AC4" s="1030" t="s">
        <v>828</v>
      </c>
      <c r="AD4" s="1030" t="s">
        <v>829</v>
      </c>
      <c r="AF4" s="1030" t="s">
        <v>815</v>
      </c>
      <c r="AG4" s="1030" t="n">
        <v>150</v>
      </c>
    </row>
    <row r="5" customFormat="false" ht="18" hidden="false" customHeight="false" outlineLevel="0" collapsed="false">
      <c r="A5" s="859" t="s">
        <v>830</v>
      </c>
      <c r="B5" s="1033" t="s">
        <v>831</v>
      </c>
      <c r="C5" s="1030" t="s">
        <v>832</v>
      </c>
      <c r="D5" s="849" t="s">
        <v>796</v>
      </c>
      <c r="E5" s="1034" t="str">
        <f aca="false">VLOOKUP(Table143223[[#This Row],[NUTS I]],Table153324[],2,FALSE())</f>
        <v>1</v>
      </c>
      <c r="F5" s="1033" t="s">
        <v>801</v>
      </c>
      <c r="G5" s="1034" t="str">
        <f aca="false">VLOOKUP(Table143223[[#This Row],[NUTS II 2011]],Table163425[],2,FALSE())</f>
        <v>18</v>
      </c>
      <c r="H5" s="845" t="s">
        <v>801</v>
      </c>
      <c r="I5" s="1034" t="str">
        <f aca="false">VLOOKUP(Table143223[[#This Row],[NUTS II 2013]],Table16243627[],2,FALSE())</f>
        <v>18</v>
      </c>
      <c r="J5" s="1033" t="s">
        <v>803</v>
      </c>
      <c r="K5" s="1034" t="str">
        <f aca="false">VLOOKUP(Table143223[[#This Row],[NUTS III 2011]],Table173526[],2,FALSE())</f>
        <v>183</v>
      </c>
      <c r="L5" s="849" t="s">
        <v>803</v>
      </c>
      <c r="M5" s="1034" t="str">
        <f aca="false">VLOOKUP(Table143223[[#This Row],[NUTS III 2013]],Table17253728[],2,FALSE())</f>
        <v>187</v>
      </c>
      <c r="N5" s="1035" t="e">
        <f aca="false">IFERROR(VLOOKUP(Table143223[[#This Row],[CodINE Mun2013]],[6]VRefAquis!B$1:H$1048576,2,FALSE()),IFERROR(VLOOKUP(Table143223[[#This Row],[CodINE NUTIII 2013]],[6]VRefAquis!B$1:H$1048576,2,FALSE()),VLOOKUP(Table143223[[#This Row],[CodINE NUTII 2013]],[6]VRefAquis!B$1:H$1048576,2,FALSE())))</f>
        <v>#N/A</v>
      </c>
      <c r="O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5" s="1037" t="n">
        <v>0</v>
      </c>
      <c r="Q5" s="860" t="n">
        <v>0</v>
      </c>
      <c r="R5" s="856" t="str">
        <f aca="false">CONCATENATE("010.01.04.05/2021/",Table143223[[#This Row],[CodINE Mun2011]])</f>
        <v>010.01.04.05/2021/0701</v>
      </c>
      <c r="T5" s="1030" t="s">
        <v>337</v>
      </c>
      <c r="U5" s="1030" t="n">
        <f aca="false">SUBTOTAL(103,Table153324[CodNUTI])</f>
        <v>3</v>
      </c>
      <c r="W5" s="1033" t="s">
        <v>834</v>
      </c>
      <c r="X5" s="1033" t="s">
        <v>829</v>
      </c>
      <c r="Z5" s="1033" t="s">
        <v>835</v>
      </c>
      <c r="AA5" s="1038" t="s">
        <v>836</v>
      </c>
      <c r="AC5" s="1030" t="s">
        <v>801</v>
      </c>
      <c r="AD5" s="1030" t="s">
        <v>802</v>
      </c>
      <c r="AF5" s="1030" t="s">
        <v>835</v>
      </c>
      <c r="AG5" s="1030" t="s">
        <v>837</v>
      </c>
    </row>
    <row r="6" customFormat="false" ht="18" hidden="false" customHeight="false" outlineLevel="0" collapsed="false">
      <c r="A6" s="847" t="s">
        <v>838</v>
      </c>
      <c r="B6" s="1033" t="s">
        <v>839</v>
      </c>
      <c r="C6" s="1030" t="s">
        <v>840</v>
      </c>
      <c r="D6" s="849" t="s">
        <v>796</v>
      </c>
      <c r="E6" s="1034" t="str">
        <f aca="false">VLOOKUP(Table143223[[#This Row],[NUTS I]],Table153324[],2,FALSE())</f>
        <v>1</v>
      </c>
      <c r="F6" s="1033" t="s">
        <v>797</v>
      </c>
      <c r="G6" s="1034" t="str">
        <f aca="false">VLOOKUP(Table143223[[#This Row],[NUTS II 2011]],Table163425[],2,FALSE())</f>
        <v>16</v>
      </c>
      <c r="H6" s="849" t="s">
        <v>797</v>
      </c>
      <c r="I6" s="1034" t="str">
        <f aca="false">VLOOKUP(Table143223[[#This Row],[NUTS II 2013]],Table16243627[],2,FALSE())</f>
        <v>16</v>
      </c>
      <c r="J6" s="1033" t="s">
        <v>810</v>
      </c>
      <c r="K6" s="1034" t="str">
        <f aca="false">VLOOKUP(Table143223[[#This Row],[NUTS III 2011]],Table173526[],2,FALSE())</f>
        <v>161</v>
      </c>
      <c r="L6" s="849" t="s">
        <v>811</v>
      </c>
      <c r="M6" s="1034" t="str">
        <f aca="false">VLOOKUP(Table143223[[#This Row],[NUTS III 2013]],Table17253728[],2,FALSE())</f>
        <v>16D</v>
      </c>
      <c r="N6" s="1035" t="e">
        <f aca="false">IFERROR(VLOOKUP(Table143223[[#This Row],[CodINE Mun2013]],[6]VRefAquis!B$1:H$1048576,2,FALSE()),IFERROR(VLOOKUP(Table143223[[#This Row],[CodINE NUTIII 2013]],[6]VRefAquis!B$1:H$1048576,2,FALSE()),VLOOKUP(Table143223[[#This Row],[CodINE NUTII 2013]],[6]VRefAquis!B$1:H$1048576,2,FALSE())))</f>
        <v>#N/A</v>
      </c>
      <c r="O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6" s="1037" t="n">
        <v>0</v>
      </c>
      <c r="Q6" s="855" t="n">
        <v>0</v>
      </c>
      <c r="R6" s="856" t="str">
        <f aca="false">CONCATENATE("010.01.04.05/2021/",Table143223[[#This Row],[CodINE Mun2011]])</f>
        <v>010.01.04.05/2021/0102</v>
      </c>
      <c r="W6" s="1033" t="s">
        <v>805</v>
      </c>
      <c r="X6" s="1033" t="s">
        <v>806</v>
      </c>
      <c r="Z6" s="1033" t="s">
        <v>842</v>
      </c>
      <c r="AA6" s="1038" t="s">
        <v>843</v>
      </c>
      <c r="AC6" s="1030" t="s">
        <v>815</v>
      </c>
      <c r="AD6" s="1030" t="s">
        <v>816</v>
      </c>
      <c r="AF6" s="1030" t="s">
        <v>844</v>
      </c>
      <c r="AG6" s="1030" t="s">
        <v>845</v>
      </c>
    </row>
    <row r="7" customFormat="false" ht="18" hidden="false" customHeight="false" outlineLevel="0" collapsed="false">
      <c r="A7" s="859" t="s">
        <v>846</v>
      </c>
      <c r="B7" s="1033" t="s">
        <v>847</v>
      </c>
      <c r="C7" s="1030" t="s">
        <v>848</v>
      </c>
      <c r="D7" s="849" t="s">
        <v>796</v>
      </c>
      <c r="E7" s="1034" t="str">
        <f aca="false">VLOOKUP(Table143223[[#This Row],[NUTS I]],Table153324[],2,FALSE())</f>
        <v>1</v>
      </c>
      <c r="F7" s="1033" t="s">
        <v>815</v>
      </c>
      <c r="G7" s="1034" t="str">
        <f aca="false">VLOOKUP(Table143223[[#This Row],[NUTS II 2011]],Table163425[],2,FALSE())</f>
        <v>15</v>
      </c>
      <c r="H7" s="845" t="s">
        <v>815</v>
      </c>
      <c r="I7" s="1034" t="str">
        <f aca="false">VLOOKUP(Table143223[[#This Row],[NUTS II 2013]],Table16243627[],2,FALSE())</f>
        <v>15</v>
      </c>
      <c r="J7" s="1033" t="s">
        <v>815</v>
      </c>
      <c r="K7" s="1034" t="n">
        <f aca="false">VLOOKUP(Table143223[[#This Row],[NUTS III 2011]],Table173526[],2,FALSE())</f>
        <v>150</v>
      </c>
      <c r="L7" s="849" t="s">
        <v>815</v>
      </c>
      <c r="M7" s="1034" t="n">
        <f aca="false">VLOOKUP(Table143223[[#This Row],[NUTS III 2013]],Table17253728[],2,FALSE())</f>
        <v>150</v>
      </c>
      <c r="N7" s="1035" t="e">
        <f aca="false">IFERROR(VLOOKUP(Table143223[[#This Row],[CodINE Mun2013]],[6]VRefAquis!B$1:H$1048576,2,FALSE()),IFERROR(VLOOKUP(Table143223[[#This Row],[CodINE NUTIII 2013]],[6]VRefAquis!B$1:H$1048576,2,FALSE()),VLOOKUP(Table143223[[#This Row],[CodINE NUTII 2013]],[6]VRefAquis!B$1:H$1048576,2,FALSE())))</f>
        <v>#N/A</v>
      </c>
      <c r="O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7" s="1037" t="n">
        <v>19</v>
      </c>
      <c r="Q7" s="860" t="n">
        <v>87</v>
      </c>
      <c r="R7" s="856" t="str">
        <f aca="false">CONCATENATE("010.01.04.05/2021/",Table143223[[#This Row],[CodINE Mun2011]])</f>
        <v>010.01.04.05/2021/0801</v>
      </c>
      <c r="W7" s="1033" t="s">
        <v>826</v>
      </c>
      <c r="X7" s="1033" t="s">
        <v>850</v>
      </c>
      <c r="Z7" s="1033" t="s">
        <v>851</v>
      </c>
      <c r="AA7" s="1038" t="s">
        <v>852</v>
      </c>
      <c r="AC7" s="1030" t="s">
        <v>813</v>
      </c>
      <c r="AD7" s="1030" t="s">
        <v>853</v>
      </c>
      <c r="AF7" s="1030" t="s">
        <v>854</v>
      </c>
      <c r="AG7" s="1030" t="s">
        <v>855</v>
      </c>
    </row>
    <row r="8" customFormat="false" ht="18" hidden="false" customHeight="false" outlineLevel="0" collapsed="false">
      <c r="A8" s="859" t="s">
        <v>856</v>
      </c>
      <c r="B8" s="1033" t="s">
        <v>857</v>
      </c>
      <c r="C8" s="1030" t="s">
        <v>858</v>
      </c>
      <c r="D8" s="849" t="s">
        <v>796</v>
      </c>
      <c r="E8" s="1034" t="str">
        <f aca="false">VLOOKUP(Table143223[[#This Row],[NUTS I]],Table153324[],2,FALSE())</f>
        <v>1</v>
      </c>
      <c r="F8" s="1033" t="s">
        <v>801</v>
      </c>
      <c r="G8" s="1034" t="str">
        <f aca="false">VLOOKUP(Table143223[[#This Row],[NUTS II 2011]],Table163425[],2,FALSE())</f>
        <v>18</v>
      </c>
      <c r="H8" s="845" t="s">
        <v>801</v>
      </c>
      <c r="I8" s="1034" t="str">
        <f aca="false">VLOOKUP(Table143223[[#This Row],[NUTS II 2013]],Table16243627[],2,FALSE())</f>
        <v>18</v>
      </c>
      <c r="J8" s="1033" t="s">
        <v>817</v>
      </c>
      <c r="K8" s="1034" t="str">
        <f aca="false">VLOOKUP(Table143223[[#This Row],[NUTS III 2011]],Table173526[],2,FALSE())</f>
        <v>181</v>
      </c>
      <c r="L8" s="849" t="s">
        <v>817</v>
      </c>
      <c r="M8" s="1034" t="str">
        <f aca="false">VLOOKUP(Table143223[[#This Row],[NUTS III 2013]],Table17253728[],2,FALSE())</f>
        <v>181</v>
      </c>
      <c r="N8" s="1035" t="e">
        <f aca="false">IFERROR(VLOOKUP(Table143223[[#This Row],[CodINE Mun2013]],[6]VRefAquis!B$1:H$1048576,2,FALSE()),IFERROR(VLOOKUP(Table143223[[#This Row],[CodINE NUTIII 2013]],[6]VRefAquis!B$1:H$1048576,2,FALSE()),VLOOKUP(Table143223[[#This Row],[CodINE NUTII 2013]],[6]VRefAquis!B$1:H$1048576,2,FALSE())))</f>
        <v>#N/A</v>
      </c>
      <c r="O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8" s="1037" t="n">
        <v>4</v>
      </c>
      <c r="Q8" s="860" t="n">
        <v>4</v>
      </c>
      <c r="R8" s="856" t="str">
        <f aca="false">CONCATENATE("010.01.04.05/2021/",Table143223[[#This Row],[CodINE Mun2011]])</f>
        <v>010.01.04.05/2021/1501</v>
      </c>
      <c r="W8" s="1033" t="s">
        <v>813</v>
      </c>
      <c r="X8" s="1033" t="s">
        <v>853</v>
      </c>
      <c r="Z8" s="1033" t="s">
        <v>860</v>
      </c>
      <c r="AA8" s="1038" t="s">
        <v>861</v>
      </c>
      <c r="AC8" s="1030" t="s">
        <v>826</v>
      </c>
      <c r="AD8" s="1030" t="s">
        <v>850</v>
      </c>
      <c r="AF8" s="1030" t="s">
        <v>828</v>
      </c>
      <c r="AG8" s="1030" t="s">
        <v>862</v>
      </c>
    </row>
    <row r="9" customFormat="false" ht="18" hidden="false" customHeight="false" outlineLevel="0" collapsed="false">
      <c r="A9" s="859" t="s">
        <v>863</v>
      </c>
      <c r="B9" s="1033" t="s">
        <v>864</v>
      </c>
      <c r="C9" s="1030" t="s">
        <v>865</v>
      </c>
      <c r="D9" s="849" t="s">
        <v>796</v>
      </c>
      <c r="E9" s="1034" t="str">
        <f aca="false">VLOOKUP(Table143223[[#This Row],[NUTS I]],Table153324[],2,FALSE())</f>
        <v>1</v>
      </c>
      <c r="F9" s="1033" t="s">
        <v>797</v>
      </c>
      <c r="G9" s="1034" t="str">
        <f aca="false">VLOOKUP(Table143223[[#This Row],[NUTS II 2011]],Table163425[],2,FALSE())</f>
        <v>16</v>
      </c>
      <c r="H9" s="849" t="s">
        <v>797</v>
      </c>
      <c r="I9" s="1034" t="str">
        <f aca="false">VLOOKUP(Table143223[[#This Row],[NUTS II 2013]],Table16243627[],2,FALSE())</f>
        <v>16</v>
      </c>
      <c r="J9" s="1033" t="s">
        <v>798</v>
      </c>
      <c r="K9" s="1034" t="str">
        <f aca="false">VLOOKUP(Table143223[[#This Row],[NUTS III 2011]],Table173526[],2,FALSE())</f>
        <v>16C</v>
      </c>
      <c r="L9" s="849" t="s">
        <v>798</v>
      </c>
      <c r="M9" s="1034" t="str">
        <f aca="false">VLOOKUP(Table143223[[#This Row],[NUTS III 2013]],Table17253728[],2,FALSE())</f>
        <v>16I</v>
      </c>
      <c r="N9" s="1035" t="e">
        <f aca="false">IFERROR(VLOOKUP(Table143223[[#This Row],[CodINE Mun2013]],[6]VRefAquis!B$1:H$1048576,2,FALSE()),IFERROR(VLOOKUP(Table143223[[#This Row],[CodINE NUTIII 2013]],[6]VRefAquis!B$1:H$1048576,2,FALSE()),VLOOKUP(Table143223[[#This Row],[CodINE NUTII 2013]],[6]VRefAquis!B$1:H$1048576,2,FALSE())))</f>
        <v>#N/A</v>
      </c>
      <c r="O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9" s="1037" t="n">
        <v>3</v>
      </c>
      <c r="Q9" s="860" t="n">
        <v>3</v>
      </c>
      <c r="R9" s="856" t="str">
        <f aca="false">CONCATENATE("010.01.04.05/2021/",Table143223[[#This Row],[CodINE Mun2011]])</f>
        <v>010.01.04.05/2021/1402</v>
      </c>
      <c r="W9" s="1030" t="s">
        <v>337</v>
      </c>
      <c r="X9" s="1030" t="n">
        <f aca="false">SUBTOTAL(103,Table163425[CodNUTII 2011])</f>
        <v>7</v>
      </c>
      <c r="Z9" s="1033" t="s">
        <v>867</v>
      </c>
      <c r="AA9" s="1038" t="s">
        <v>868</v>
      </c>
      <c r="AC9" s="1030" t="s">
        <v>337</v>
      </c>
      <c r="AD9" s="1030" t="n">
        <f aca="false">SUBTOTAL(103,Table16243627[CodNUTII 2013])</f>
        <v>7</v>
      </c>
      <c r="AF9" s="1030" t="s">
        <v>869</v>
      </c>
      <c r="AG9" s="1030" t="s">
        <v>870</v>
      </c>
    </row>
    <row r="10" customFormat="false" ht="18" hidden="false" customHeight="false" outlineLevel="0" collapsed="false">
      <c r="A10" s="847" t="s">
        <v>871</v>
      </c>
      <c r="B10" s="1033" t="s">
        <v>872</v>
      </c>
      <c r="C10" s="1030" t="s">
        <v>873</v>
      </c>
      <c r="D10" s="849" t="s">
        <v>796</v>
      </c>
      <c r="E10" s="1034" t="str">
        <f aca="false">VLOOKUP(Table143223[[#This Row],[NUTS I]],Table153324[],2,FALSE())</f>
        <v>1</v>
      </c>
      <c r="F10" s="1033" t="s">
        <v>797</v>
      </c>
      <c r="G10" s="1034" t="str">
        <f aca="false">VLOOKUP(Table143223[[#This Row],[NUTS II 2011]],Table163425[],2,FALSE())</f>
        <v>16</v>
      </c>
      <c r="H10" s="849" t="s">
        <v>797</v>
      </c>
      <c r="I10" s="1034" t="str">
        <f aca="false">VLOOKUP(Table143223[[#This Row],[NUTS II 2013]],Table16243627[],2,FALSE())</f>
        <v>16</v>
      </c>
      <c r="J10" s="1033" t="s">
        <v>874</v>
      </c>
      <c r="K10" s="1034" t="str">
        <f aca="false">VLOOKUP(Table143223[[#This Row],[NUTS III 2011]],Table173526[],2,FALSE())</f>
        <v>16B</v>
      </c>
      <c r="L10" s="845" t="s">
        <v>874</v>
      </c>
      <c r="M10" s="1034" t="str">
        <f aca="false">VLOOKUP(Table143223[[#This Row],[NUTS III 2013]],Table17253728[],2,FALSE())</f>
        <v>16B</v>
      </c>
      <c r="N10" s="1035" t="e">
        <f aca="false">IFERROR(VLOOKUP(Table143223[[#This Row],[CodINE Mun2013]],[6]VRefAquis!B$1:H$1048576,2,FALSE()),IFERROR(VLOOKUP(Table143223[[#This Row],[CodINE NUTIII 2013]],[6]VRefAquis!B$1:H$1048576,2,FALSE()),VLOOKUP(Table143223[[#This Row],[CodINE NUTII 2013]],[6]VRefAquis!B$1:H$1048576,2,FALSE())))</f>
        <v>#N/A</v>
      </c>
      <c r="O1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0" s="1037" t="n">
        <v>1</v>
      </c>
      <c r="Q10" s="855" t="n">
        <v>28</v>
      </c>
      <c r="R10" s="856" t="str">
        <f aca="false">CONCATENATE("010.01.04.05/2021/",Table143223[[#This Row],[CodINE Mun2011]])</f>
        <v>010.01.04.05/2021/1001</v>
      </c>
      <c r="Z10" s="1033" t="s">
        <v>810</v>
      </c>
      <c r="AA10" s="1038" t="s">
        <v>876</v>
      </c>
      <c r="AF10" s="1030" t="s">
        <v>851</v>
      </c>
      <c r="AG10" s="1030" t="s">
        <v>877</v>
      </c>
    </row>
    <row r="11" customFormat="false" ht="18" hidden="false" customHeight="false" outlineLevel="0" collapsed="false">
      <c r="A11" s="859" t="s">
        <v>878</v>
      </c>
      <c r="B11" s="1033" t="s">
        <v>879</v>
      </c>
      <c r="C11" s="1030" t="s">
        <v>880</v>
      </c>
      <c r="D11" s="849" t="s">
        <v>796</v>
      </c>
      <c r="E11" s="1034" t="str">
        <f aca="false">VLOOKUP(Table143223[[#This Row],[NUTS I]],Table153324[],2,FALSE())</f>
        <v>1</v>
      </c>
      <c r="F11" s="1033" t="s">
        <v>834</v>
      </c>
      <c r="G11" s="1034" t="str">
        <f aca="false">VLOOKUP(Table143223[[#This Row],[NUTS II 2011]],Table163425[],2,FALSE())</f>
        <v>17</v>
      </c>
      <c r="H11" s="845" t="s">
        <v>828</v>
      </c>
      <c r="I11" s="1034" t="str">
        <f aca="false">VLOOKUP(Table143223[[#This Row],[NUTS II 2013]],Table16243627[],2,FALSE())</f>
        <v>17</v>
      </c>
      <c r="J11" s="1033" t="s">
        <v>881</v>
      </c>
      <c r="K11" s="1034" t="str">
        <f aca="false">VLOOKUP(Table143223[[#This Row],[NUTS III 2011]],Table173526[],2,FALSE())</f>
        <v>172</v>
      </c>
      <c r="L11" s="849" t="s">
        <v>828</v>
      </c>
      <c r="M11" s="1034" t="str">
        <f aca="false">VLOOKUP(Table143223[[#This Row],[NUTS III 2013]],Table17253728[],2,FALSE())</f>
        <v>170</v>
      </c>
      <c r="N11" s="1035" t="e">
        <f aca="false">IFERROR(VLOOKUP(Table143223[[#This Row],[CodINE Mun2013]],[6]VRefAquis!B$1:H$1048576,2,FALSE()),IFERROR(VLOOKUP(Table143223[[#This Row],[CodINE NUTIII 2013]],[6]VRefAquis!B$1:H$1048576,2,FALSE()),VLOOKUP(Table143223[[#This Row],[CodINE NUTII 2013]],[6]VRefAquis!B$1:H$1048576,2,FALSE())))</f>
        <v>#N/A</v>
      </c>
      <c r="O1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1" s="1037" t="n">
        <v>5</v>
      </c>
      <c r="Q11" s="860" t="n">
        <v>56</v>
      </c>
      <c r="R11" s="856" t="str">
        <f aca="false">CONCATENATE("010.01.04.05/2021/",Table143223[[#This Row],[CodINE Mun2011]])</f>
        <v>010.01.04.05/2021/1502</v>
      </c>
      <c r="Z11" s="1033" t="s">
        <v>883</v>
      </c>
      <c r="AA11" s="1038" t="s">
        <v>884</v>
      </c>
      <c r="AF11" s="1030" t="s">
        <v>860</v>
      </c>
      <c r="AG11" s="1030" t="s">
        <v>861</v>
      </c>
    </row>
    <row r="12" customFormat="false" ht="18" hidden="false" customHeight="false" outlineLevel="0" collapsed="false">
      <c r="A12" s="847" t="s">
        <v>885</v>
      </c>
      <c r="B12" s="1033" t="s">
        <v>886</v>
      </c>
      <c r="C12" s="1030" t="n">
        <v>1500802</v>
      </c>
      <c r="D12" s="849" t="s">
        <v>796</v>
      </c>
      <c r="E12" s="1034" t="str">
        <f aca="false">VLOOKUP(Table143223[[#This Row],[NUTS I]],Table153324[],2,FALSE())</f>
        <v>1</v>
      </c>
      <c r="F12" s="1033" t="s">
        <v>815</v>
      </c>
      <c r="G12" s="1034" t="str">
        <f aca="false">VLOOKUP(Table143223[[#This Row],[NUTS II 2011]],Table163425[],2,FALSE())</f>
        <v>15</v>
      </c>
      <c r="H12" s="845" t="s">
        <v>815</v>
      </c>
      <c r="I12" s="1034" t="str">
        <f aca="false">VLOOKUP(Table143223[[#This Row],[NUTS II 2013]],Table16243627[],2,FALSE())</f>
        <v>15</v>
      </c>
      <c r="J12" s="1033" t="s">
        <v>815</v>
      </c>
      <c r="K12" s="1034" t="n">
        <f aca="false">VLOOKUP(Table143223[[#This Row],[NUTS III 2011]],Table173526[],2,FALSE())</f>
        <v>150</v>
      </c>
      <c r="L12" s="849" t="s">
        <v>815</v>
      </c>
      <c r="M12" s="1034" t="n">
        <f aca="false">VLOOKUP(Table143223[[#This Row],[NUTS III 2013]],Table17253728[],2,FALSE())</f>
        <v>150</v>
      </c>
      <c r="N12" s="1035" t="e">
        <f aca="false">IFERROR(VLOOKUP(Table143223[[#This Row],[CodINE Mun2013]],[6]VRefAquis!B$1:H$1048576,2,FALSE()),IFERROR(VLOOKUP(Table143223[[#This Row],[CodINE NUTIII 2013]],[6]VRefAquis!B$1:H$1048576,2,FALSE()),VLOOKUP(Table143223[[#This Row],[CodINE NUTII 2013]],[6]VRefAquis!B$1:H$1048576,2,FALSE())))</f>
        <v>#N/A</v>
      </c>
      <c r="O1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2" s="1037" t="n">
        <v>3</v>
      </c>
      <c r="Q12" s="855" t="n">
        <v>4</v>
      </c>
      <c r="R12" s="856" t="str">
        <f aca="false">CONCATENATE("010.01.04.05/2021/",Table143223[[#This Row],[CodINE Mun2011]])</f>
        <v>010.01.04.05/2021/0802</v>
      </c>
      <c r="Z12" s="1033" t="s">
        <v>888</v>
      </c>
      <c r="AA12" s="1038" t="s">
        <v>889</v>
      </c>
      <c r="AF12" s="1030" t="s">
        <v>890</v>
      </c>
      <c r="AG12" s="1030" t="s">
        <v>891</v>
      </c>
    </row>
    <row r="13" customFormat="false" ht="18" hidden="false" customHeight="false" outlineLevel="0" collapsed="false">
      <c r="A13" s="859" t="s">
        <v>892</v>
      </c>
      <c r="B13" s="1033" t="s">
        <v>893</v>
      </c>
      <c r="C13" s="1030" t="s">
        <v>894</v>
      </c>
      <c r="D13" s="849" t="s">
        <v>796</v>
      </c>
      <c r="E13" s="1034" t="str">
        <f aca="false">VLOOKUP(Table143223[[#This Row],[NUTS I]],Table153324[],2,FALSE())</f>
        <v>1</v>
      </c>
      <c r="F13" s="1033" t="s">
        <v>797</v>
      </c>
      <c r="G13" s="1034" t="str">
        <f aca="false">VLOOKUP(Table143223[[#This Row],[NUTS II 2011]],Table163425[],2,FALSE())</f>
        <v>16</v>
      </c>
      <c r="H13" s="849" t="s">
        <v>797</v>
      </c>
      <c r="I13" s="1034" t="str">
        <f aca="false">VLOOKUP(Table143223[[#This Row],[NUTS II 2013]],Table16243627[],2,FALSE())</f>
        <v>16</v>
      </c>
      <c r="J13" s="1033" t="s">
        <v>874</v>
      </c>
      <c r="K13" s="1034" t="str">
        <f aca="false">VLOOKUP(Table143223[[#This Row],[NUTS III 2011]],Table173526[],2,FALSE())</f>
        <v>16B</v>
      </c>
      <c r="L13" s="845" t="s">
        <v>874</v>
      </c>
      <c r="M13" s="1034" t="str">
        <f aca="false">VLOOKUP(Table143223[[#This Row],[NUTS III 2013]],Table17253728[],2,FALSE())</f>
        <v>16B</v>
      </c>
      <c r="N13" s="1035" t="e">
        <f aca="false">IFERROR(VLOOKUP(Table143223[[#This Row],[CodINE Mun2013]],[6]VRefAquis!B$1:H$1048576,2,FALSE()),IFERROR(VLOOKUP(Table143223[[#This Row],[CodINE NUTIII 2013]],[6]VRefAquis!B$1:H$1048576,2,FALSE()),VLOOKUP(Table143223[[#This Row],[CodINE NUTII 2013]],[6]VRefAquis!B$1:H$1048576,2,FALSE())))</f>
        <v>#N/A</v>
      </c>
      <c r="O1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3" s="1037" t="n">
        <v>19</v>
      </c>
      <c r="Q13" s="860" t="n">
        <v>22</v>
      </c>
      <c r="R13" s="856" t="str">
        <f aca="false">CONCATENATE("010.01.04.05/2021/",Table143223[[#This Row],[CodINE Mun2011]])</f>
        <v>010.01.04.05/2021/1101</v>
      </c>
      <c r="T13" s="1038"/>
      <c r="U13" s="1038"/>
      <c r="V13" s="1039"/>
      <c r="W13" s="1039"/>
      <c r="Z13" s="1033" t="s">
        <v>896</v>
      </c>
      <c r="AA13" s="1038" t="s">
        <v>897</v>
      </c>
      <c r="AF13" s="1030" t="s">
        <v>898</v>
      </c>
      <c r="AG13" s="1030" t="s">
        <v>899</v>
      </c>
    </row>
    <row r="14" customFormat="false" ht="18" hidden="false" customHeight="false" outlineLevel="0" collapsed="false">
      <c r="A14" s="859" t="s">
        <v>900</v>
      </c>
      <c r="B14" s="1033" t="s">
        <v>901</v>
      </c>
      <c r="C14" s="1030" t="s">
        <v>902</v>
      </c>
      <c r="D14" s="849" t="s">
        <v>796</v>
      </c>
      <c r="E14" s="1034" t="str">
        <f aca="false">VLOOKUP(Table143223[[#This Row],[NUTS I]],Table153324[],2,FALSE())</f>
        <v>1</v>
      </c>
      <c r="F14" s="1033" t="s">
        <v>805</v>
      </c>
      <c r="G14" s="1034" t="str">
        <f aca="false">VLOOKUP(Table143223[[#This Row],[NUTS II 2011]],Table163425[],2,FALSE())</f>
        <v>11</v>
      </c>
      <c r="H14" s="845" t="s">
        <v>805</v>
      </c>
      <c r="I14" s="1034" t="str">
        <f aca="false">VLOOKUP(Table143223[[#This Row],[NUTS II 2013]],Table16243627[],2,FALSE())</f>
        <v>11</v>
      </c>
      <c r="J14" s="1033" t="s">
        <v>842</v>
      </c>
      <c r="K14" s="1034" t="str">
        <f aca="false">VLOOKUP(Table143223[[#This Row],[NUTS III 2011]],Table173526[],2,FALSE())</f>
        <v>118</v>
      </c>
      <c r="L14" s="849" t="s">
        <v>903</v>
      </c>
      <c r="M14" s="1034" t="str">
        <f aca="false">VLOOKUP(Table143223[[#This Row],[NUTS III 2013]],Table17253728[],2,FALSE())</f>
        <v>11E</v>
      </c>
      <c r="N14" s="1035" t="e">
        <f aca="false">IFERROR(VLOOKUP(Table143223[[#This Row],[CodINE Mun2013]],[6]VRefAquis!B$1:H$1048576,2,FALSE()),IFERROR(VLOOKUP(Table143223[[#This Row],[CodINE NUTIII 2013]],[6]VRefAquis!B$1:H$1048576,2,FALSE()),VLOOKUP(Table143223[[#This Row],[CodINE NUTII 2013]],[6]VRefAquis!B$1:H$1048576,2,FALSE())))</f>
        <v>#N/A</v>
      </c>
      <c r="O1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4" s="1037" t="n">
        <v>6</v>
      </c>
      <c r="Q14" s="855" t="n">
        <v>7</v>
      </c>
      <c r="R14" s="856" t="str">
        <f aca="false">CONCATENATE("010.01.04.05/2021/",Table143223[[#This Row],[CodINE Mun2011]])</f>
        <v>010.01.04.05/2021/0401</v>
      </c>
      <c r="T14" s="1038"/>
      <c r="U14" s="1038"/>
      <c r="V14" s="1039"/>
      <c r="W14" s="1039"/>
      <c r="Z14" s="1033" t="s">
        <v>905</v>
      </c>
      <c r="AA14" s="1038" t="s">
        <v>906</v>
      </c>
      <c r="AF14" s="1030" t="s">
        <v>896</v>
      </c>
      <c r="AG14" s="1030" t="s">
        <v>897</v>
      </c>
    </row>
    <row r="15" customFormat="false" ht="18" hidden="false" customHeight="false" outlineLevel="0" collapsed="false">
      <c r="A15" s="859" t="s">
        <v>907</v>
      </c>
      <c r="B15" s="1033" t="s">
        <v>908</v>
      </c>
      <c r="C15" s="1030" t="s">
        <v>909</v>
      </c>
      <c r="D15" s="849" t="s">
        <v>796</v>
      </c>
      <c r="E15" s="1034" t="str">
        <f aca="false">VLOOKUP(Table143223[[#This Row],[NUTS I]],Table153324[],2,FALSE())</f>
        <v>1</v>
      </c>
      <c r="F15" s="1033" t="s">
        <v>805</v>
      </c>
      <c r="G15" s="1034" t="str">
        <f aca="false">VLOOKUP(Table143223[[#This Row],[NUTS II 2011]],Table163425[],2,FALSE())</f>
        <v>11</v>
      </c>
      <c r="H15" s="845" t="s">
        <v>805</v>
      </c>
      <c r="I15" s="1034" t="str">
        <f aca="false">VLOOKUP(Table143223[[#This Row],[NUTS II 2013]],Table16243627[],2,FALSE())</f>
        <v>11</v>
      </c>
      <c r="J15" s="1033" t="s">
        <v>910</v>
      </c>
      <c r="K15" s="1034" t="str">
        <f aca="false">VLOOKUP(Table143223[[#This Row],[NUTS III 2011]],Table173526[],2,FALSE())</f>
        <v>117</v>
      </c>
      <c r="L15" s="849" t="s">
        <v>910</v>
      </c>
      <c r="M15" s="1034" t="str">
        <f aca="false">VLOOKUP(Table143223[[#This Row],[NUTS III 2013]],Table17253728[],2,FALSE())</f>
        <v>11D</v>
      </c>
      <c r="N15" s="1035" t="e">
        <f aca="false">IFERROR(VLOOKUP(Table143223[[#This Row],[CodINE Mun2013]],[6]VRefAquis!B$1:H$1048576,2,FALSE()),IFERROR(VLOOKUP(Table143223[[#This Row],[CodINE NUTIII 2013]],[6]VRefAquis!B$1:H$1048576,2,FALSE()),VLOOKUP(Table143223[[#This Row],[CodINE NUTII 2013]],[6]VRefAquis!B$1:H$1048576,2,FALSE())))</f>
        <v>#N/A</v>
      </c>
      <c r="O1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5" s="1037" t="n">
        <v>5</v>
      </c>
      <c r="Q15" s="860" t="n">
        <v>5</v>
      </c>
      <c r="R15" s="856" t="str">
        <f aca="false">CONCATENATE("010.01.04.05/2021/",Table143223[[#This Row],[CodINE Mun2011]])</f>
        <v>010.01.04.05/2021/1701</v>
      </c>
      <c r="T15" s="1038"/>
      <c r="U15" s="1038"/>
      <c r="V15" s="1039"/>
      <c r="W15" s="1039"/>
      <c r="Z15" s="1033" t="s">
        <v>823</v>
      </c>
      <c r="AA15" s="1038" t="s">
        <v>912</v>
      </c>
      <c r="AF15" s="1030" t="s">
        <v>910</v>
      </c>
      <c r="AG15" s="1030" t="s">
        <v>913</v>
      </c>
    </row>
    <row r="16" customFormat="false" ht="18" hidden="false" customHeight="false" outlineLevel="0" collapsed="false">
      <c r="A16" s="859" t="s">
        <v>914</v>
      </c>
      <c r="B16" s="1033" t="s">
        <v>915</v>
      </c>
      <c r="C16" s="1030" t="s">
        <v>916</v>
      </c>
      <c r="D16" s="849" t="s">
        <v>796</v>
      </c>
      <c r="E16" s="1034" t="str">
        <f aca="false">VLOOKUP(Table143223[[#This Row],[NUTS I]],Table153324[],2,FALSE())</f>
        <v>1</v>
      </c>
      <c r="F16" s="1033" t="s">
        <v>815</v>
      </c>
      <c r="G16" s="1034" t="str">
        <f aca="false">VLOOKUP(Table143223[[#This Row],[NUTS II 2011]],Table163425[],2,FALSE())</f>
        <v>15</v>
      </c>
      <c r="H16" s="845" t="s">
        <v>815</v>
      </c>
      <c r="I16" s="1034" t="str">
        <f aca="false">VLOOKUP(Table143223[[#This Row],[NUTS II 2013]],Table16243627[],2,FALSE())</f>
        <v>15</v>
      </c>
      <c r="J16" s="1033" t="s">
        <v>815</v>
      </c>
      <c r="K16" s="1034" t="n">
        <f aca="false">VLOOKUP(Table143223[[#This Row],[NUTS III 2011]],Table173526[],2,FALSE())</f>
        <v>150</v>
      </c>
      <c r="L16" s="849" t="s">
        <v>815</v>
      </c>
      <c r="M16" s="1034" t="n">
        <f aca="false">VLOOKUP(Table143223[[#This Row],[NUTS III 2013]],Table17253728[],2,FALSE())</f>
        <v>150</v>
      </c>
      <c r="N16" s="1035" t="e">
        <f aca="false">IFERROR(VLOOKUP(Table143223[[#This Row],[CodINE Mun2013]],[6]VRefAquis!B$1:H$1048576,2,FALSE()),IFERROR(VLOOKUP(Table143223[[#This Row],[CodINE NUTIII 2013]],[6]VRefAquis!B$1:H$1048576,2,FALSE()),VLOOKUP(Table143223[[#This Row],[CodINE NUTII 2013]],[6]VRefAquis!B$1:H$1048576,2,FALSE())))</f>
        <v>#N/A</v>
      </c>
      <c r="O1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6" s="1037" t="n">
        <v>0</v>
      </c>
      <c r="Q16" s="860" t="n">
        <v>0</v>
      </c>
      <c r="R16" s="856" t="str">
        <f aca="false">CONCATENATE("010.01.04.05/2021/",Table143223[[#This Row],[CodINE Mun2011]])</f>
        <v>010.01.04.05/2021/0803</v>
      </c>
      <c r="T16" s="1038"/>
      <c r="U16" s="1038"/>
      <c r="V16" s="1039"/>
      <c r="W16" s="1039"/>
      <c r="Z16" s="1033" t="s">
        <v>910</v>
      </c>
      <c r="AA16" s="1038" t="s">
        <v>918</v>
      </c>
      <c r="AF16" s="1030" t="s">
        <v>919</v>
      </c>
      <c r="AG16" s="1030" t="s">
        <v>920</v>
      </c>
    </row>
    <row r="17" customFormat="false" ht="18" hidden="false" customHeight="false" outlineLevel="0" collapsed="false">
      <c r="A17" s="859" t="s">
        <v>921</v>
      </c>
      <c r="B17" s="1033" t="s">
        <v>922</v>
      </c>
      <c r="C17" s="1030" t="s">
        <v>923</v>
      </c>
      <c r="D17" s="849" t="s">
        <v>796</v>
      </c>
      <c r="E17" s="1034" t="str">
        <f aca="false">VLOOKUP(Table143223[[#This Row],[NUTS I]],Table153324[],2,FALSE())</f>
        <v>1</v>
      </c>
      <c r="F17" s="1033" t="s">
        <v>801</v>
      </c>
      <c r="G17" s="1034" t="str">
        <f aca="false">VLOOKUP(Table143223[[#This Row],[NUTS II 2011]],Table163425[],2,FALSE())</f>
        <v>18</v>
      </c>
      <c r="H17" s="845" t="s">
        <v>801</v>
      </c>
      <c r="I17" s="1034" t="str">
        <f aca="false">VLOOKUP(Table143223[[#This Row],[NUTS II 2013]],Table16243627[],2,FALSE())</f>
        <v>18</v>
      </c>
      <c r="J17" s="1033" t="s">
        <v>860</v>
      </c>
      <c r="K17" s="1034" t="str">
        <f aca="false">VLOOKUP(Table143223[[#This Row],[NUTS III 2011]],Table173526[],2,FALSE())</f>
        <v>184</v>
      </c>
      <c r="L17" s="849" t="s">
        <v>860</v>
      </c>
      <c r="M17" s="1034" t="str">
        <f aca="false">VLOOKUP(Table143223[[#This Row],[NUTS III 2013]],Table17253728[],2,FALSE())</f>
        <v>184</v>
      </c>
      <c r="N17" s="1035" t="e">
        <f aca="false">IFERROR(VLOOKUP(Table143223[[#This Row],[CodINE Mun2013]],[6]VRefAquis!B$1:H$1048576,2,FALSE()),IFERROR(VLOOKUP(Table143223[[#This Row],[CodINE NUTIII 2013]],[6]VRefAquis!B$1:H$1048576,2,FALSE()),VLOOKUP(Table143223[[#This Row],[CodINE NUTII 2013]],[6]VRefAquis!B$1:H$1048576,2,FALSE())))</f>
        <v>#N/A</v>
      </c>
      <c r="O1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7" s="1037" t="n">
        <v>0</v>
      </c>
      <c r="Q17" s="860" t="n">
        <v>0</v>
      </c>
      <c r="R17" s="856" t="str">
        <f aca="false">CONCATENATE("010.01.04.05/2021/",Table143223[[#This Row],[CodINE Mun2011]])</f>
        <v>010.01.04.05/2021/0201</v>
      </c>
      <c r="T17" s="1038"/>
      <c r="U17" s="1038"/>
      <c r="V17" s="1039"/>
      <c r="W17" s="1039"/>
      <c r="Z17" s="1033" t="s">
        <v>925</v>
      </c>
      <c r="AA17" s="1038" t="s">
        <v>926</v>
      </c>
      <c r="AF17" s="1030" t="s">
        <v>798</v>
      </c>
      <c r="AG17" s="1030" t="s">
        <v>927</v>
      </c>
    </row>
    <row r="18" customFormat="false" ht="18" hidden="false" customHeight="false" outlineLevel="0" collapsed="false">
      <c r="A18" s="847" t="s">
        <v>928</v>
      </c>
      <c r="B18" s="1033" t="s">
        <v>929</v>
      </c>
      <c r="C18" s="1030" t="s">
        <v>930</v>
      </c>
      <c r="D18" s="849" t="s">
        <v>796</v>
      </c>
      <c r="E18" s="1034" t="str">
        <f aca="false">VLOOKUP(Table143223[[#This Row],[NUTS I]],Table153324[],2,FALSE())</f>
        <v>1</v>
      </c>
      <c r="F18" s="1033" t="s">
        <v>834</v>
      </c>
      <c r="G18" s="1034" t="str">
        <f aca="false">VLOOKUP(Table143223[[#This Row],[NUTS II 2011]],Table163425[],2,FALSE())</f>
        <v>17</v>
      </c>
      <c r="H18" s="845" t="s">
        <v>828</v>
      </c>
      <c r="I18" s="1034" t="str">
        <f aca="false">VLOOKUP(Table143223[[#This Row],[NUTS II 2013]],Table16243627[],2,FALSE())</f>
        <v>17</v>
      </c>
      <c r="J18" s="1033" t="s">
        <v>881</v>
      </c>
      <c r="K18" s="1034" t="str">
        <f aca="false">VLOOKUP(Table143223[[#This Row],[NUTS III 2011]],Table173526[],2,FALSE())</f>
        <v>172</v>
      </c>
      <c r="L18" s="849" t="s">
        <v>828</v>
      </c>
      <c r="M18" s="1034" t="str">
        <f aca="false">VLOOKUP(Table143223[[#This Row],[NUTS III 2013]],Table17253728[],2,FALSE())</f>
        <v>170</v>
      </c>
      <c r="N18" s="1035" t="e">
        <f aca="false">IFERROR(VLOOKUP(Table143223[[#This Row],[CodINE Mun2013]],[6]VRefAquis!B$1:H$1048576,2,FALSE()),IFERROR(VLOOKUP(Table143223[[#This Row],[CodINE NUTIII 2013]],[6]VRefAquis!B$1:H$1048576,2,FALSE()),VLOOKUP(Table143223[[#This Row],[CodINE NUTII 2013]],[6]VRefAquis!B$1:H$1048576,2,FALSE())))</f>
        <v>#N/A</v>
      </c>
      <c r="O1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8" s="1037" t="n">
        <v>60</v>
      </c>
      <c r="Q18" s="855" t="n">
        <v>2735</v>
      </c>
      <c r="R18" s="856" t="str">
        <f aca="false">CONCATENATE("010.01.04.05/2021/",Table143223[[#This Row],[CodINE Mun2011]])</f>
        <v>010.01.04.05/2021/1503</v>
      </c>
      <c r="T18" s="1038"/>
      <c r="U18" s="1038"/>
      <c r="V18" s="1039"/>
      <c r="W18" s="1039"/>
      <c r="Z18" s="1033" t="s">
        <v>932</v>
      </c>
      <c r="AA18" s="1038" t="s">
        <v>933</v>
      </c>
      <c r="AF18" s="1030" t="s">
        <v>874</v>
      </c>
      <c r="AG18" s="1030" t="s">
        <v>934</v>
      </c>
    </row>
    <row r="19" customFormat="false" ht="18" hidden="false" customHeight="false" outlineLevel="0" collapsed="false">
      <c r="A19" s="847" t="s">
        <v>935</v>
      </c>
      <c r="B19" s="1033" t="s">
        <v>936</v>
      </c>
      <c r="C19" s="1030" t="s">
        <v>937</v>
      </c>
      <c r="D19" s="849" t="s">
        <v>796</v>
      </c>
      <c r="E19" s="1034" t="str">
        <f aca="false">VLOOKUP(Table143223[[#This Row],[NUTS I]],Table153324[],2,FALSE())</f>
        <v>1</v>
      </c>
      <c r="F19" s="1033" t="s">
        <v>797</v>
      </c>
      <c r="G19" s="1034" t="str">
        <f aca="false">VLOOKUP(Table143223[[#This Row],[NUTS II 2011]],Table163425[],2,FALSE())</f>
        <v>16</v>
      </c>
      <c r="H19" s="849" t="s">
        <v>797</v>
      </c>
      <c r="I19" s="1034" t="str">
        <f aca="false">VLOOKUP(Table143223[[#This Row],[NUTS II 2013]],Table16243627[],2,FALSE())</f>
        <v>16</v>
      </c>
      <c r="J19" s="1033" t="s">
        <v>883</v>
      </c>
      <c r="K19" s="1034" t="str">
        <f aca="false">VLOOKUP(Table143223[[#This Row],[NUTS III 2011]],Table173526[],2,FALSE())</f>
        <v>168</v>
      </c>
      <c r="L19" s="845" t="s">
        <v>898</v>
      </c>
      <c r="M19" s="1034" t="str">
        <f aca="false">VLOOKUP(Table143223[[#This Row],[NUTS III 2013]],Table17253728[],2,FALSE())</f>
        <v>16J</v>
      </c>
      <c r="N19" s="1035" t="e">
        <f aca="false">IFERROR(VLOOKUP(Table143223[[#This Row],[CodINE Mun2013]],[6]VRefAquis!B$1:H$1048576,2,FALSE()),IFERROR(VLOOKUP(Table143223[[#This Row],[CodINE NUTIII 2013]],[6]VRefAquis!B$1:H$1048576,2,FALSE()),VLOOKUP(Table143223[[#This Row],[CodINE NUTII 2013]],[6]VRefAquis!B$1:H$1048576,2,FALSE())))</f>
        <v>#N/A</v>
      </c>
      <c r="O1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9" s="1037" t="n">
        <v>1</v>
      </c>
      <c r="Q19" s="855" t="n">
        <v>20</v>
      </c>
      <c r="R19" s="856" t="str">
        <f aca="false">CONCATENATE("010.01.04.05/2021/",Table143223[[#This Row],[CodINE Mun2011]])</f>
        <v>010.01.04.05/2021/0902</v>
      </c>
      <c r="T19" s="1038"/>
      <c r="U19" s="1038"/>
      <c r="V19" s="1039"/>
      <c r="W19" s="1039"/>
      <c r="Z19" s="1033" t="s">
        <v>939</v>
      </c>
      <c r="AA19" s="1038" t="s">
        <v>940</v>
      </c>
      <c r="AF19" s="1030" t="s">
        <v>826</v>
      </c>
      <c r="AG19" s="1030" t="s">
        <v>941</v>
      </c>
    </row>
    <row r="20" customFormat="false" ht="18" hidden="false" customHeight="false" outlineLevel="0" collapsed="false">
      <c r="A20" s="859" t="s">
        <v>942</v>
      </c>
      <c r="B20" s="1033" t="s">
        <v>943</v>
      </c>
      <c r="C20" s="1030" t="s">
        <v>944</v>
      </c>
      <c r="D20" s="849" t="s">
        <v>796</v>
      </c>
      <c r="E20" s="1034" t="str">
        <f aca="false">VLOOKUP(Table143223[[#This Row],[NUTS I]],Table153324[],2,FALSE())</f>
        <v>1</v>
      </c>
      <c r="F20" s="1033" t="s">
        <v>801</v>
      </c>
      <c r="G20" s="1034" t="str">
        <f aca="false">VLOOKUP(Table143223[[#This Row],[NUTS II 2011]],Table163425[],2,FALSE())</f>
        <v>18</v>
      </c>
      <c r="H20" s="845" t="s">
        <v>801</v>
      </c>
      <c r="I20" s="1034" t="str">
        <f aca="false">VLOOKUP(Table143223[[#This Row],[NUTS II 2013]],Table16243627[],2,FALSE())</f>
        <v>18</v>
      </c>
      <c r="J20" s="1033" t="s">
        <v>919</v>
      </c>
      <c r="K20" s="1034" t="str">
        <f aca="false">VLOOKUP(Table143223[[#This Row],[NUTS III 2011]],Table173526[],2,FALSE())</f>
        <v>185</v>
      </c>
      <c r="L20" s="849" t="s">
        <v>919</v>
      </c>
      <c r="M20" s="1034" t="str">
        <f aca="false">VLOOKUP(Table143223[[#This Row],[NUTS III 2013]],Table17253728[],2,FALSE())</f>
        <v>185</v>
      </c>
      <c r="N20" s="1035" t="e">
        <f aca="false">IFERROR(VLOOKUP(Table143223[[#This Row],[CodINE Mun2013]],[6]VRefAquis!B$1:H$1048576,2,FALSE()),IFERROR(VLOOKUP(Table143223[[#This Row],[CodINE NUTIII 2013]],[6]VRefAquis!B$1:H$1048576,2,FALSE()),VLOOKUP(Table143223[[#This Row],[CodINE NUTII 2013]],[6]VRefAquis!B$1:H$1048576,2,FALSE())))</f>
        <v>#N/A</v>
      </c>
      <c r="O2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0" s="1037" t="n">
        <v>3</v>
      </c>
      <c r="Q20" s="860" t="n">
        <v>34</v>
      </c>
      <c r="R20" s="856" t="str">
        <f aca="false">CONCATENATE("010.01.04.05/2021/",Table143223[[#This Row],[CodINE Mun2011]])</f>
        <v>010.01.04.05/2021/1403</v>
      </c>
      <c r="Z20" s="1033" t="s">
        <v>919</v>
      </c>
      <c r="AA20" s="1038" t="s">
        <v>920</v>
      </c>
      <c r="AF20" s="1030" t="s">
        <v>813</v>
      </c>
      <c r="AG20" s="1030" t="s">
        <v>946</v>
      </c>
    </row>
    <row r="21" customFormat="false" ht="18" hidden="false" customHeight="false" outlineLevel="0" collapsed="false">
      <c r="A21" s="847" t="s">
        <v>947</v>
      </c>
      <c r="B21" s="1033" t="s">
        <v>948</v>
      </c>
      <c r="C21" s="1030" t="s">
        <v>949</v>
      </c>
      <c r="D21" s="849" t="s">
        <v>796</v>
      </c>
      <c r="E21" s="1034" t="str">
        <f aca="false">VLOOKUP(Table143223[[#This Row],[NUTS I]],Table153324[],2,FALSE())</f>
        <v>1</v>
      </c>
      <c r="F21" s="1033" t="s">
        <v>801</v>
      </c>
      <c r="G21" s="1034" t="str">
        <f aca="false">VLOOKUP(Table143223[[#This Row],[NUTS II 2011]],Table163425[],2,FALSE())</f>
        <v>18</v>
      </c>
      <c r="H21" s="845" t="s">
        <v>801</v>
      </c>
      <c r="I21" s="1034" t="str">
        <f aca="false">VLOOKUP(Table143223[[#This Row],[NUTS II 2013]],Table16243627[],2,FALSE())</f>
        <v>18</v>
      </c>
      <c r="J21" s="1033" t="s">
        <v>860</v>
      </c>
      <c r="K21" s="1034" t="str">
        <f aca="false">VLOOKUP(Table143223[[#This Row],[NUTS III 2011]],Table173526[],2,FALSE())</f>
        <v>184</v>
      </c>
      <c r="L21" s="849" t="s">
        <v>860</v>
      </c>
      <c r="M21" s="1034" t="str">
        <f aca="false">VLOOKUP(Table143223[[#This Row],[NUTS III 2013]],Table17253728[],2,FALSE())</f>
        <v>184</v>
      </c>
      <c r="N21" s="1035" t="e">
        <f aca="false">IFERROR(VLOOKUP(Table143223[[#This Row],[CodINE Mun2013]],[6]VRefAquis!B$1:H$1048576,2,FALSE()),IFERROR(VLOOKUP(Table143223[[#This Row],[CodINE NUTIII 2013]],[6]VRefAquis!B$1:H$1048576,2,FALSE()),VLOOKUP(Table143223[[#This Row],[CodINE NUTII 2013]],[6]VRefAquis!B$1:H$1048576,2,FALSE())))</f>
        <v>#N/A</v>
      </c>
      <c r="O2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1" s="1037" t="n">
        <v>0</v>
      </c>
      <c r="Q21" s="855" t="n">
        <v>0</v>
      </c>
      <c r="R21" s="856" t="str">
        <f aca="false">CONCATENATE("010.01.04.05/2021/",Table143223[[#This Row],[CodINE Mun2011]])</f>
        <v>010.01.04.05/2021/0202</v>
      </c>
      <c r="Z21" s="1033" t="s">
        <v>798</v>
      </c>
      <c r="AA21" s="1038" t="s">
        <v>951</v>
      </c>
      <c r="AF21" s="1030" t="s">
        <v>811</v>
      </c>
      <c r="AG21" s="1030" t="s">
        <v>952</v>
      </c>
    </row>
    <row r="22" customFormat="false" ht="18" hidden="false" customHeight="false" outlineLevel="0" collapsed="false">
      <c r="A22" s="847" t="s">
        <v>953</v>
      </c>
      <c r="B22" s="1033" t="s">
        <v>954</v>
      </c>
      <c r="C22" s="1030" t="s">
        <v>955</v>
      </c>
      <c r="D22" s="849" t="s">
        <v>796</v>
      </c>
      <c r="E22" s="1034" t="str">
        <f aca="false">VLOOKUP(Table143223[[#This Row],[NUTS I]],Table153324[],2,FALSE())</f>
        <v>1</v>
      </c>
      <c r="F22" s="1033" t="s">
        <v>801</v>
      </c>
      <c r="G22" s="1034" t="str">
        <f aca="false">VLOOKUP(Table143223[[#This Row],[NUTS II 2011]],Table163425[],2,FALSE())</f>
        <v>18</v>
      </c>
      <c r="H22" s="845" t="s">
        <v>801</v>
      </c>
      <c r="I22" s="1034" t="str">
        <f aca="false">VLOOKUP(Table143223[[#This Row],[NUTS II 2013]],Table16243627[],2,FALSE())</f>
        <v>18</v>
      </c>
      <c r="J22" s="1033" t="s">
        <v>919</v>
      </c>
      <c r="K22" s="1034" t="str">
        <f aca="false">VLOOKUP(Table143223[[#This Row],[NUTS III 2011]],Table173526[],2,FALSE())</f>
        <v>185</v>
      </c>
      <c r="L22" s="849" t="s">
        <v>919</v>
      </c>
      <c r="M22" s="1034" t="str">
        <f aca="false">VLOOKUP(Table143223[[#This Row],[NUTS III 2013]],Table17253728[],2,FALSE())</f>
        <v>185</v>
      </c>
      <c r="N22" s="1035" t="e">
        <f aca="false">IFERROR(VLOOKUP(Table143223[[#This Row],[CodINE Mun2013]],[6]VRefAquis!B$1:H$1048576,2,FALSE()),IFERROR(VLOOKUP(Table143223[[#This Row],[CodINE NUTIII 2013]],[6]VRefAquis!B$1:H$1048576,2,FALSE()),VLOOKUP(Table143223[[#This Row],[CodINE NUTII 2013]],[6]VRefAquis!B$1:H$1048576,2,FALSE())))</f>
        <v>#N/A</v>
      </c>
      <c r="O2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2" s="1037" t="n">
        <v>0</v>
      </c>
      <c r="Q22" s="855" t="n">
        <v>0</v>
      </c>
      <c r="R22" s="856" t="str">
        <f aca="false">CONCATENATE("010.01.04.05/2021/",Table143223[[#This Row],[CodINE Mun2011]])</f>
        <v>010.01.04.05/2021/1404</v>
      </c>
      <c r="T22" s="1030" t="s">
        <v>2226</v>
      </c>
      <c r="Z22" s="1033" t="s">
        <v>957</v>
      </c>
      <c r="AA22" s="1038" t="s">
        <v>845</v>
      </c>
      <c r="AF22" s="1030" t="s">
        <v>958</v>
      </c>
      <c r="AG22" s="1030" t="s">
        <v>959</v>
      </c>
    </row>
    <row r="23" customFormat="false" ht="18" hidden="false" customHeight="false" outlineLevel="0" collapsed="false">
      <c r="A23" s="859" t="s">
        <v>960</v>
      </c>
      <c r="B23" s="1033" t="s">
        <v>961</v>
      </c>
      <c r="C23" s="1030" t="s">
        <v>962</v>
      </c>
      <c r="D23" s="849" t="s">
        <v>796</v>
      </c>
      <c r="E23" s="1034" t="str">
        <f aca="false">VLOOKUP(Table143223[[#This Row],[NUTS I]],Table153324[],2,FALSE())</f>
        <v>1</v>
      </c>
      <c r="F23" s="1033" t="s">
        <v>801</v>
      </c>
      <c r="G23" s="1034" t="str">
        <f aca="false">VLOOKUP(Table143223[[#This Row],[NUTS II 2011]],Table163425[],2,FALSE())</f>
        <v>18</v>
      </c>
      <c r="H23" s="845" t="s">
        <v>801</v>
      </c>
      <c r="I23" s="1034" t="str">
        <f aca="false">VLOOKUP(Table143223[[#This Row],[NUTS II 2013]],Table16243627[],2,FALSE())</f>
        <v>18</v>
      </c>
      <c r="J23" s="1033" t="s">
        <v>835</v>
      </c>
      <c r="K23" s="1034" t="str">
        <f aca="false">VLOOKUP(Table143223[[#This Row],[NUTS III 2011]],Table173526[],2,FALSE())</f>
        <v>182</v>
      </c>
      <c r="L23" s="849" t="s">
        <v>835</v>
      </c>
      <c r="M23" s="1034" t="str">
        <f aca="false">VLOOKUP(Table143223[[#This Row],[NUTS III 2013]],Table17253728[],2,FALSE())</f>
        <v>186</v>
      </c>
      <c r="N23" s="1035" t="e">
        <f aca="false">IFERROR(VLOOKUP(Table143223[[#This Row],[CodINE Mun2013]],[6]VRefAquis!B$1:H$1048576,2,FALSE()),IFERROR(VLOOKUP(Table143223[[#This Row],[CodINE NUTIII 2013]],[6]VRefAquis!B$1:H$1048576,2,FALSE()),VLOOKUP(Table143223[[#This Row],[CodINE NUTII 2013]],[6]VRefAquis!B$1:H$1048576,2,FALSE())))</f>
        <v>#N/A</v>
      </c>
      <c r="O2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3" s="1037" t="n">
        <v>1</v>
      </c>
      <c r="Q23" s="860" t="n">
        <v>24</v>
      </c>
      <c r="R23" s="856" t="str">
        <f aca="false">CONCATENATE("010.01.04.05/2021/",Table143223[[#This Row],[CodINE Mun2011]])</f>
        <v>010.01.04.05/2021/1201</v>
      </c>
      <c r="Z23" s="1033" t="s">
        <v>874</v>
      </c>
      <c r="AA23" s="1038" t="s">
        <v>934</v>
      </c>
      <c r="AF23" s="1030" t="s">
        <v>964</v>
      </c>
      <c r="AG23" s="1030" t="s">
        <v>965</v>
      </c>
    </row>
    <row r="24" customFormat="false" ht="18" hidden="false" customHeight="false" outlineLevel="0" collapsed="false">
      <c r="A24" s="859" t="s">
        <v>966</v>
      </c>
      <c r="B24" s="1033" t="s">
        <v>967</v>
      </c>
      <c r="C24" s="1030" t="s">
        <v>968</v>
      </c>
      <c r="D24" s="849" t="s">
        <v>796</v>
      </c>
      <c r="E24" s="1034" t="str">
        <f aca="false">VLOOKUP(Table143223[[#This Row],[NUTS I]],Table153324[],2,FALSE())</f>
        <v>1</v>
      </c>
      <c r="F24" s="1033" t="s">
        <v>797</v>
      </c>
      <c r="G24" s="1034" t="str">
        <f aca="false">VLOOKUP(Table143223[[#This Row],[NUTS II 2011]],Table163425[],2,FALSE())</f>
        <v>16</v>
      </c>
      <c r="H24" s="849" t="s">
        <v>797</v>
      </c>
      <c r="I24" s="1034" t="str">
        <f aca="false">VLOOKUP(Table143223[[#This Row],[NUTS II 2013]],Table16243627[],2,FALSE())</f>
        <v>16</v>
      </c>
      <c r="J24" s="1033" t="s">
        <v>969</v>
      </c>
      <c r="K24" s="1034" t="str">
        <f aca="false">VLOOKUP(Table143223[[#This Row],[NUTS III 2011]],Table173526[],2,FALSE())</f>
        <v>164</v>
      </c>
      <c r="L24" s="849" t="s">
        <v>964</v>
      </c>
      <c r="M24" s="1034" t="str">
        <f aca="false">VLOOKUP(Table143223[[#This Row],[NUTS III 2013]],Table17253728[],2,FALSE())</f>
        <v>16F</v>
      </c>
      <c r="N24" s="1035" t="e">
        <f aca="false">IFERROR(VLOOKUP(Table143223[[#This Row],[CodINE Mun2013]],[6]VRefAquis!B$1:H$1048576,2,FALSE()),IFERROR(VLOOKUP(Table143223[[#This Row],[CodINE NUTIII 2013]],[6]VRefAquis!B$1:H$1048576,2,FALSE()),VLOOKUP(Table143223[[#This Row],[CodINE NUTII 2013]],[6]VRefAquis!B$1:H$1048576,2,FALSE())))</f>
        <v>#N/A</v>
      </c>
      <c r="O2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4" s="1037" t="n">
        <v>3</v>
      </c>
      <c r="Q24" s="860" t="n">
        <v>3</v>
      </c>
      <c r="R24" s="856" t="str">
        <f aca="false">CONCATENATE("010.01.04.05/2021/",Table143223[[#This Row],[CodINE Mun2011]])</f>
        <v>010.01.04.05/2021/1002</v>
      </c>
      <c r="Z24" s="1033" t="s">
        <v>881</v>
      </c>
      <c r="AA24" s="1038" t="s">
        <v>971</v>
      </c>
      <c r="AF24" s="1030" t="s">
        <v>972</v>
      </c>
      <c r="AG24" s="1030" t="s">
        <v>973</v>
      </c>
    </row>
    <row r="25" customFormat="false" ht="18" hidden="false" customHeight="false" outlineLevel="0" collapsed="false">
      <c r="A25" s="859" t="s">
        <v>974</v>
      </c>
      <c r="B25" s="1033" t="s">
        <v>975</v>
      </c>
      <c r="C25" s="1030" t="s">
        <v>976</v>
      </c>
      <c r="D25" s="849" t="s">
        <v>796</v>
      </c>
      <c r="E25" s="1034" t="str">
        <f aca="false">VLOOKUP(Table143223[[#This Row],[NUTS I]],Table153324[],2,FALSE())</f>
        <v>1</v>
      </c>
      <c r="F25" s="1033" t="s">
        <v>801</v>
      </c>
      <c r="G25" s="1034" t="str">
        <f aca="false">VLOOKUP(Table143223[[#This Row],[NUTS II 2011]],Table163425[],2,FALSE())</f>
        <v>18</v>
      </c>
      <c r="H25" s="845" t="s">
        <v>801</v>
      </c>
      <c r="I25" s="1034" t="str">
        <f aca="false">VLOOKUP(Table143223[[#This Row],[NUTS II 2013]],Table16243627[],2,FALSE())</f>
        <v>18</v>
      </c>
      <c r="J25" s="1033" t="s">
        <v>860</v>
      </c>
      <c r="K25" s="1034" t="str">
        <f aca="false">VLOOKUP(Table143223[[#This Row],[NUTS III 2011]],Table173526[],2,FALSE())</f>
        <v>184</v>
      </c>
      <c r="L25" s="849" t="s">
        <v>860</v>
      </c>
      <c r="M25" s="1034" t="str">
        <f aca="false">VLOOKUP(Table143223[[#This Row],[NUTS III 2013]],Table17253728[],2,FALSE())</f>
        <v>184</v>
      </c>
      <c r="N25" s="1035" t="e">
        <f aca="false">IFERROR(VLOOKUP(Table143223[[#This Row],[CodINE Mun2013]],[6]VRefAquis!B$1:H$1048576,2,FALSE()),IFERROR(VLOOKUP(Table143223[[#This Row],[CodINE NUTIII 2013]],[6]VRefAquis!B$1:H$1048576,2,FALSE()),VLOOKUP(Table143223[[#This Row],[CodINE NUTII 2013]],[6]VRefAquis!B$1:H$1048576,2,FALSE())))</f>
        <v>#N/A</v>
      </c>
      <c r="O2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5" s="1037" t="n">
        <v>1</v>
      </c>
      <c r="Q25" s="860" t="n">
        <v>5</v>
      </c>
      <c r="R25" s="856" t="str">
        <f aca="false">CONCATENATE("010.01.04.05/2021/",Table143223[[#This Row],[CodINE Mun2011]])</f>
        <v>010.01.04.05/2021/0203</v>
      </c>
      <c r="Z25" s="1033" t="s">
        <v>969</v>
      </c>
      <c r="AA25" s="1038" t="s">
        <v>978</v>
      </c>
      <c r="AF25" s="1030" t="s">
        <v>903</v>
      </c>
      <c r="AG25" s="1030" t="s">
        <v>979</v>
      </c>
    </row>
    <row r="26" customFormat="false" ht="18" hidden="false" customHeight="false" outlineLevel="0" collapsed="false">
      <c r="A26" s="859" t="s">
        <v>980</v>
      </c>
      <c r="B26" s="1033" t="s">
        <v>981</v>
      </c>
      <c r="C26" s="1030" t="s">
        <v>982</v>
      </c>
      <c r="D26" s="849" t="s">
        <v>796</v>
      </c>
      <c r="E26" s="1034" t="str">
        <f aca="false">VLOOKUP(Table143223[[#This Row],[NUTS I]],Table153324[],2,FALSE())</f>
        <v>1</v>
      </c>
      <c r="F26" s="1033" t="s">
        <v>834</v>
      </c>
      <c r="G26" s="1034" t="str">
        <f aca="false">VLOOKUP(Table143223[[#This Row],[NUTS II 2011]],Table163425[],2,FALSE())</f>
        <v>17</v>
      </c>
      <c r="H26" s="845" t="s">
        <v>828</v>
      </c>
      <c r="I26" s="1034" t="str">
        <f aca="false">VLOOKUP(Table143223[[#This Row],[NUTS II 2013]],Table16243627[],2,FALSE())</f>
        <v>17</v>
      </c>
      <c r="J26" s="1033" t="s">
        <v>932</v>
      </c>
      <c r="K26" s="1034" t="str">
        <f aca="false">VLOOKUP(Table143223[[#This Row],[NUTS III 2011]],Table173526[],2,FALSE())</f>
        <v>171</v>
      </c>
      <c r="L26" s="849" t="s">
        <v>828</v>
      </c>
      <c r="M26" s="1034" t="str">
        <f aca="false">VLOOKUP(Table143223[[#This Row],[NUTS III 2013]],Table17253728[],2,FALSE())</f>
        <v>170</v>
      </c>
      <c r="N26" s="1035" t="e">
        <f aca="false">IFERROR(VLOOKUP(Table143223[[#This Row],[CodINE Mun2013]],[6]VRefAquis!B$1:H$1048576,2,FALSE()),IFERROR(VLOOKUP(Table143223[[#This Row],[CodINE NUTIII 2013]],[6]VRefAquis!B$1:H$1048576,2,FALSE()),VLOOKUP(Table143223[[#This Row],[CodINE NUTII 2013]],[6]VRefAquis!B$1:H$1048576,2,FALSE())))</f>
        <v>#N/A</v>
      </c>
      <c r="O2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6" s="1037" t="n">
        <v>15</v>
      </c>
      <c r="Q26" s="860" t="n">
        <v>2839</v>
      </c>
      <c r="R26" s="856" t="str">
        <f aca="false">CONCATENATE("010.01.04.05/2021/",Table143223[[#This Row],[CodINE Mun2011]])</f>
        <v>010.01.04.05/2021/1115</v>
      </c>
      <c r="Z26" s="1033" t="s">
        <v>984</v>
      </c>
      <c r="AA26" s="1038" t="s">
        <v>985</v>
      </c>
      <c r="AF26" s="1030" t="s">
        <v>824</v>
      </c>
      <c r="AG26" s="1030" t="s">
        <v>986</v>
      </c>
    </row>
    <row r="27" customFormat="false" ht="18" hidden="false" customHeight="false" outlineLevel="0" collapsed="false">
      <c r="A27" s="859" t="s">
        <v>987</v>
      </c>
      <c r="B27" s="1033" t="s">
        <v>988</v>
      </c>
      <c r="C27" s="1030" t="s">
        <v>989</v>
      </c>
      <c r="D27" s="849" t="s">
        <v>796</v>
      </c>
      <c r="E27" s="1034" t="str">
        <f aca="false">VLOOKUP(Table143223[[#This Row],[NUTS I]],Table153324[],2,FALSE())</f>
        <v>1</v>
      </c>
      <c r="F27" s="1033" t="s">
        <v>805</v>
      </c>
      <c r="G27" s="1034" t="str">
        <f aca="false">VLOOKUP(Table143223[[#This Row],[NUTS II 2011]],Table163425[],2,FALSE())</f>
        <v>11</v>
      </c>
      <c r="H27" s="845" t="s">
        <v>805</v>
      </c>
      <c r="I27" s="1034" t="str">
        <f aca="false">VLOOKUP(Table143223[[#This Row],[NUTS II 2013]],Table16243627[],2,FALSE())</f>
        <v>11</v>
      </c>
      <c r="J27" s="1033" t="s">
        <v>990</v>
      </c>
      <c r="K27" s="1034" t="str">
        <f aca="false">VLOOKUP(Table143223[[#This Row],[NUTS III 2011]],Table173526[],2,FALSE())</f>
        <v>115</v>
      </c>
      <c r="L27" s="849" t="s">
        <v>972</v>
      </c>
      <c r="M27" s="1034" t="str">
        <f aca="false">VLOOKUP(Table143223[[#This Row],[NUTS III 2013]],Table17253728[],2,FALSE())</f>
        <v>11C</v>
      </c>
      <c r="N27" s="1035" t="e">
        <f aca="false">IFERROR(VLOOKUP(Table143223[[#This Row],[CodINE Mun2013]],[6]VRefAquis!B$1:H$1048576,2,FALSE()),IFERROR(VLOOKUP(Table143223[[#This Row],[CodINE NUTIII 2013]],[6]VRefAquis!B$1:H$1048576,2,FALSE()),VLOOKUP(Table143223[[#This Row],[CodINE NUTII 2013]],[6]VRefAquis!B$1:H$1048576,2,FALSE())))</f>
        <v>#N/A</v>
      </c>
      <c r="O2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7" s="1037" t="n">
        <v>0</v>
      </c>
      <c r="Q27" s="860" t="n">
        <v>0</v>
      </c>
      <c r="R27" s="856" t="str">
        <f aca="false">CONCATENATE("010.01.04.05/2021/",Table143223[[#This Row],[CodINE Mun2011]])</f>
        <v>010.01.04.05/2021/1301</v>
      </c>
      <c r="Z27" s="1033" t="s">
        <v>992</v>
      </c>
      <c r="AA27" s="1038" t="s">
        <v>993</v>
      </c>
      <c r="AF27" s="1030" t="s">
        <v>337</v>
      </c>
      <c r="AG27" s="1030" t="n">
        <f aca="false">SUBTOTAL(103,Table17253728[CodINE_NUTIII 2013])</f>
        <v>25</v>
      </c>
    </row>
    <row r="28" customFormat="false" ht="18" hidden="false" customHeight="false" outlineLevel="0" collapsed="false">
      <c r="A28" s="847" t="s">
        <v>994</v>
      </c>
      <c r="B28" s="1033" t="s">
        <v>995</v>
      </c>
      <c r="C28" s="1030" t="s">
        <v>996</v>
      </c>
      <c r="D28" s="849" t="s">
        <v>796</v>
      </c>
      <c r="E28" s="1034" t="str">
        <f aca="false">VLOOKUP(Table143223[[#This Row],[NUTS I]],Table153324[],2,FALSE())</f>
        <v>1</v>
      </c>
      <c r="F28" s="1033" t="s">
        <v>805</v>
      </c>
      <c r="G28" s="1034" t="str">
        <f aca="false">VLOOKUP(Table143223[[#This Row],[NUTS II 2011]],Table163425[],2,FALSE())</f>
        <v>11</v>
      </c>
      <c r="H28" s="845" t="s">
        <v>805</v>
      </c>
      <c r="I28" s="1034" t="str">
        <f aca="false">VLOOKUP(Table143223[[#This Row],[NUTS II 2013]],Table16243627[],2,FALSE())</f>
        <v>11</v>
      </c>
      <c r="J28" s="1033" t="s">
        <v>896</v>
      </c>
      <c r="K28" s="1034" t="str">
        <f aca="false">VLOOKUP(Table143223[[#This Row],[NUTS III 2011]],Table173526[],2,FALSE())</f>
        <v>112</v>
      </c>
      <c r="L28" s="845" t="s">
        <v>896</v>
      </c>
      <c r="M28" s="1034" t="str">
        <f aca="false">VLOOKUP(Table143223[[#This Row],[NUTS III 2013]],Table17253728[],2,FALSE())</f>
        <v>112</v>
      </c>
      <c r="N28" s="1035" t="e">
        <f aca="false">IFERROR(VLOOKUP(Table143223[[#This Row],[CodINE Mun2013]],[6]VRefAquis!B$1:H$1048576,2,FALSE()),IFERROR(VLOOKUP(Table143223[[#This Row],[CodINE NUTIII 2013]],[6]VRefAquis!B$1:H$1048576,2,FALSE()),VLOOKUP(Table143223[[#This Row],[CodINE NUTII 2013]],[6]VRefAquis!B$1:H$1048576,2,FALSE())))</f>
        <v>#N/A</v>
      </c>
      <c r="O2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8" s="1037" t="n">
        <v>0</v>
      </c>
      <c r="Q28" s="855" t="n">
        <v>0</v>
      </c>
      <c r="R28" s="856" t="str">
        <f aca="false">CONCATENATE("010.01.04.05/2021/",Table143223[[#This Row],[CodINE Mun2011]])</f>
        <v>010.01.04.05/2021/0301</v>
      </c>
      <c r="Z28" s="1033" t="s">
        <v>826</v>
      </c>
      <c r="AA28" s="1038" t="s">
        <v>941</v>
      </c>
    </row>
    <row r="29" customFormat="false" ht="18" hidden="false" customHeight="false" outlineLevel="0" collapsed="false">
      <c r="A29" s="859" t="s">
        <v>998</v>
      </c>
      <c r="B29" s="1033" t="s">
        <v>999</v>
      </c>
      <c r="C29" s="1030" t="s">
        <v>1000</v>
      </c>
      <c r="D29" s="849" t="s">
        <v>796</v>
      </c>
      <c r="E29" s="1034" t="str">
        <f aca="false">VLOOKUP(Table143223[[#This Row],[NUTS I]],Table153324[],2,FALSE())</f>
        <v>1</v>
      </c>
      <c r="F29" s="1033" t="s">
        <v>797</v>
      </c>
      <c r="G29" s="1034" t="str">
        <f aca="false">VLOOKUP(Table143223[[#This Row],[NUTS II 2011]],Table163425[],2,FALSE())</f>
        <v>16</v>
      </c>
      <c r="H29" s="849" t="s">
        <v>797</v>
      </c>
      <c r="I29" s="1034" t="str">
        <f aca="false">VLOOKUP(Table143223[[#This Row],[NUTS II 2013]],Table16243627[],2,FALSE())</f>
        <v>16</v>
      </c>
      <c r="J29" s="1033" t="s">
        <v>810</v>
      </c>
      <c r="K29" s="1034" t="str">
        <f aca="false">VLOOKUP(Table143223[[#This Row],[NUTS III 2011]],Table173526[],2,FALSE())</f>
        <v>161</v>
      </c>
      <c r="L29" s="849" t="s">
        <v>811</v>
      </c>
      <c r="M29" s="1034" t="str">
        <f aca="false">VLOOKUP(Table143223[[#This Row],[NUTS III 2013]],Table17253728[],2,FALSE())</f>
        <v>16D</v>
      </c>
      <c r="N29" s="1035" t="e">
        <f aca="false">IFERROR(VLOOKUP(Table143223[[#This Row],[CodINE Mun2013]],[6]VRefAquis!B$1:H$1048576,2,FALSE()),IFERROR(VLOOKUP(Table143223[[#This Row],[CodINE NUTIII 2013]],[6]VRefAquis!B$1:H$1048576,2,FALSE()),VLOOKUP(Table143223[[#This Row],[CodINE NUTII 2013]],[6]VRefAquis!B$1:H$1048576,2,FALSE())))</f>
        <v>#N/A</v>
      </c>
      <c r="O2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9" s="1037" t="n">
        <v>0</v>
      </c>
      <c r="Q29" s="860" t="n">
        <v>0</v>
      </c>
      <c r="R29" s="856" t="str">
        <f aca="false">CONCATENATE("010.01.04.05/2021/",Table143223[[#This Row],[CodINE Mun2011]])</f>
        <v>010.01.04.05/2021/0103</v>
      </c>
      <c r="Z29" s="1033" t="s">
        <v>813</v>
      </c>
      <c r="AA29" s="1038" t="s">
        <v>946</v>
      </c>
    </row>
    <row r="30" customFormat="false" ht="18" hidden="false" customHeight="false" outlineLevel="0" collapsed="false">
      <c r="A30" s="859" t="s">
        <v>1002</v>
      </c>
      <c r="B30" s="1033" t="s">
        <v>1003</v>
      </c>
      <c r="C30" s="1030" t="s">
        <v>1004</v>
      </c>
      <c r="D30" s="845" t="s">
        <v>813</v>
      </c>
      <c r="E30" s="1040" t="str">
        <f aca="false">VLOOKUP(Table143223[[#This Row],[NUTS I]],Table153324[],2,FALSE())</f>
        <v>2</v>
      </c>
      <c r="F30" s="1033" t="s">
        <v>813</v>
      </c>
      <c r="G30" s="1034" t="str">
        <f aca="false">VLOOKUP(Table143223[[#This Row],[NUTS II 2011]],Table163425[],2,FALSE())</f>
        <v>20</v>
      </c>
      <c r="H30" s="849" t="s">
        <v>813</v>
      </c>
      <c r="I30" s="1034" t="str">
        <f aca="false">VLOOKUP(Table143223[[#This Row],[NUTS II 2013]],Table16243627[],2,FALSE())</f>
        <v>20</v>
      </c>
      <c r="J30" s="1033" t="s">
        <v>813</v>
      </c>
      <c r="K30" s="1034" t="str">
        <f aca="false">VLOOKUP(Table143223[[#This Row],[NUTS III 2011]],Table173526[],2,FALSE())</f>
        <v>200</v>
      </c>
      <c r="L30" s="1033" t="s">
        <v>813</v>
      </c>
      <c r="M30" s="1034" t="str">
        <f aca="false">VLOOKUP(Table143223[[#This Row],[NUTS III 2013]],Table17253728[],2,FALSE())</f>
        <v>200</v>
      </c>
      <c r="N30" s="1035" t="e">
        <f aca="false">IFERROR(VLOOKUP(Table143223[[#This Row],[CodINE Mun2013]],[6]VRefAquis!B$1:H$1048576,2,FALSE()),IFERROR(VLOOKUP(Table143223[[#This Row],[CodINE NUTIII 2013]],[6]VRefAquis!B$1:H$1048576,2,FALSE()),VLOOKUP(Table143223[[#This Row],[CodINE NUTII 2013]],[6]VRefAquis!B$1:H$1048576,2,FALSE())))</f>
        <v>#N/A</v>
      </c>
      <c r="O3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0" s="1037" t="n">
        <v>0</v>
      </c>
      <c r="Q30" s="860" t="n">
        <v>0</v>
      </c>
      <c r="R30" s="856" t="str">
        <f aca="false">CONCATENATE("010.01.04.05/2021/",Table143223[[#This Row],[CodINE Mun2011]])</f>
        <v>010.01.04.05/2021/4301</v>
      </c>
      <c r="Z30" s="1033" t="s">
        <v>1006</v>
      </c>
      <c r="AA30" s="1038" t="s">
        <v>1007</v>
      </c>
    </row>
    <row r="31" customFormat="false" ht="18" hidden="false" customHeight="false" outlineLevel="0" collapsed="false">
      <c r="A31" s="847" t="s">
        <v>1008</v>
      </c>
      <c r="B31" s="1033" t="s">
        <v>1009</v>
      </c>
      <c r="C31" s="1030" t="s">
        <v>1010</v>
      </c>
      <c r="D31" s="849" t="s">
        <v>796</v>
      </c>
      <c r="E31" s="1034" t="str">
        <f aca="false">VLOOKUP(Table143223[[#This Row],[NUTS I]],Table153324[],2,FALSE())</f>
        <v>1</v>
      </c>
      <c r="F31" s="1033" t="s">
        <v>797</v>
      </c>
      <c r="G31" s="1034" t="str">
        <f aca="false">VLOOKUP(Table143223[[#This Row],[NUTS II 2011]],Table163425[],2,FALSE())</f>
        <v>16</v>
      </c>
      <c r="H31" s="849" t="s">
        <v>797</v>
      </c>
      <c r="I31" s="1034" t="str">
        <f aca="false">VLOOKUP(Table143223[[#This Row],[NUTS II 2013]],Table16243627[],2,FALSE())</f>
        <v>16</v>
      </c>
      <c r="J31" s="1033" t="s">
        <v>969</v>
      </c>
      <c r="K31" s="1034" t="str">
        <f aca="false">VLOOKUP(Table143223[[#This Row],[NUTS III 2011]],Table173526[],2,FALSE())</f>
        <v>164</v>
      </c>
      <c r="L31" s="849" t="s">
        <v>964</v>
      </c>
      <c r="M31" s="1034" t="str">
        <f aca="false">VLOOKUP(Table143223[[#This Row],[NUTS III 2013]],Table17253728[],2,FALSE())</f>
        <v>16F</v>
      </c>
      <c r="N31" s="1035" t="e">
        <f aca="false">IFERROR(VLOOKUP(Table143223[[#This Row],[CodINE Mun2013]],[6]VRefAquis!B$1:H$1048576,2,FALSE()),IFERROR(VLOOKUP(Table143223[[#This Row],[CodINE NUTIII 2013]],[6]VRefAquis!B$1:H$1048576,2,FALSE()),VLOOKUP(Table143223[[#This Row],[CodINE NUTII 2013]],[6]VRefAquis!B$1:H$1048576,2,FALSE())))</f>
        <v>#N/A</v>
      </c>
      <c r="O3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1" s="1037" t="n">
        <v>0</v>
      </c>
      <c r="Q31" s="860" t="n">
        <v>0</v>
      </c>
      <c r="R31" s="856" t="str">
        <f aca="false">CONCATENATE("010.01.04.05/2021/",Table143223[[#This Row],[CodINE Mun2011]])</f>
        <v>010.01.04.05/2021/1003</v>
      </c>
      <c r="Z31" s="1033" t="s">
        <v>990</v>
      </c>
      <c r="AA31" s="1038" t="s">
        <v>1012</v>
      </c>
    </row>
    <row r="32" customFormat="false" ht="18" hidden="false" customHeight="false" outlineLevel="0" collapsed="false">
      <c r="A32" s="859" t="s">
        <v>1013</v>
      </c>
      <c r="B32" s="1033" t="s">
        <v>1014</v>
      </c>
      <c r="C32" s="1030" t="s">
        <v>1015</v>
      </c>
      <c r="D32" s="849" t="s">
        <v>796</v>
      </c>
      <c r="E32" s="1034" t="str">
        <f aca="false">VLOOKUP(Table143223[[#This Row],[NUTS I]],Table153324[],2,FALSE())</f>
        <v>1</v>
      </c>
      <c r="F32" s="1033" t="s">
        <v>805</v>
      </c>
      <c r="G32" s="1034" t="str">
        <f aca="false">VLOOKUP(Table143223[[#This Row],[NUTS II 2011]],Table163425[],2,FALSE())</f>
        <v>11</v>
      </c>
      <c r="H32" s="845" t="s">
        <v>805</v>
      </c>
      <c r="I32" s="1034" t="str">
        <f aca="false">VLOOKUP(Table143223[[#This Row],[NUTS II 2013]],Table16243627[],2,FALSE())</f>
        <v>11</v>
      </c>
      <c r="J32" s="1033" t="s">
        <v>957</v>
      </c>
      <c r="K32" s="1034" t="str">
        <f aca="false">VLOOKUP(Table143223[[#This Row],[NUTS III 2011]],Table173526[],2,FALSE())</f>
        <v>111</v>
      </c>
      <c r="L32" s="849" t="s">
        <v>844</v>
      </c>
      <c r="M32" s="1034" t="str">
        <f aca="false">VLOOKUP(Table143223[[#This Row],[NUTS III 2013]],Table17253728[],2,FALSE())</f>
        <v>111</v>
      </c>
      <c r="N32" s="1035" t="e">
        <f aca="false">IFERROR(VLOOKUP(Table143223[[#This Row],[CodINE Mun2013]],[6]VRefAquis!B$1:H$1048576,2,FALSE()),IFERROR(VLOOKUP(Table143223[[#This Row],[CodINE NUTIII 2013]],[6]VRefAquis!B$1:H$1048576,2,FALSE()),VLOOKUP(Table143223[[#This Row],[CodINE NUTII 2013]],[6]VRefAquis!B$1:H$1048576,2,FALSE())))</f>
        <v>#N/A</v>
      </c>
      <c r="O3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2" s="1037" t="n">
        <v>0</v>
      </c>
      <c r="Q32" s="860" t="n">
        <v>0</v>
      </c>
      <c r="R32" s="856" t="str">
        <f aca="false">CONCATENATE("010.01.04.05/2021/",Table143223[[#This Row],[CodINE Mun2011]])</f>
        <v>010.01.04.05/2021/1601</v>
      </c>
      <c r="Z32" s="1030" t="s">
        <v>337</v>
      </c>
      <c r="AA32" s="1030" t="n">
        <f aca="false">SUBTOTAL(103,Table173526[CodINE_NUTIII 2011])</f>
        <v>30</v>
      </c>
    </row>
    <row r="33" customFormat="false" ht="18" hidden="false" customHeight="false" outlineLevel="0" collapsed="false">
      <c r="A33" s="859" t="s">
        <v>1017</v>
      </c>
      <c r="B33" s="1033" t="s">
        <v>1018</v>
      </c>
      <c r="C33" s="1030" t="s">
        <v>1019</v>
      </c>
      <c r="D33" s="849" t="s">
        <v>796</v>
      </c>
      <c r="E33" s="1034" t="str">
        <f aca="false">VLOOKUP(Table143223[[#This Row],[NUTS I]],Table153324[],2,FALSE())</f>
        <v>1</v>
      </c>
      <c r="F33" s="1033" t="s">
        <v>797</v>
      </c>
      <c r="G33" s="1034" t="str">
        <f aca="false">VLOOKUP(Table143223[[#This Row],[NUTS II 2011]],Table163425[],2,FALSE())</f>
        <v>16</v>
      </c>
      <c r="H33" s="849" t="s">
        <v>797</v>
      </c>
      <c r="I33" s="1034" t="str">
        <f aca="false">VLOOKUP(Table143223[[#This Row],[NUTS II 2013]],Table16243627[],2,FALSE())</f>
        <v>16</v>
      </c>
      <c r="J33" s="1033" t="s">
        <v>969</v>
      </c>
      <c r="K33" s="1034" t="str">
        <f aca="false">VLOOKUP(Table143223[[#This Row],[NUTS III 2011]],Table173526[],2,FALSE())</f>
        <v>164</v>
      </c>
      <c r="L33" s="849" t="s">
        <v>958</v>
      </c>
      <c r="M33" s="1034" t="str">
        <f aca="false">VLOOKUP(Table143223[[#This Row],[NUTS III 2013]],Table17253728[],2,FALSE())</f>
        <v>16E</v>
      </c>
      <c r="N33" s="1035" t="e">
        <f aca="false">IFERROR(VLOOKUP(Table143223[[#This Row],[CodINE Mun2013]],[6]VRefAquis!B$1:H$1048576,2,FALSE()),IFERROR(VLOOKUP(Table143223[[#This Row],[CodINE NUTIII 2013]],[6]VRefAquis!B$1:H$1048576,2,FALSE()),VLOOKUP(Table143223[[#This Row],[CodINE NUTII 2013]],[6]VRefAquis!B$1:H$1048576,2,FALSE())))</f>
        <v>#N/A</v>
      </c>
      <c r="O3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3" s="1037" t="n">
        <v>1</v>
      </c>
      <c r="Q33" s="860" t="n">
        <v>1</v>
      </c>
      <c r="R33" s="856" t="str">
        <f aca="false">CONCATENATE("010.01.04.05/2021/",Table143223[[#This Row],[CodINE Mun2011]])</f>
        <v>010.01.04.05/2021/0601</v>
      </c>
    </row>
    <row r="34" customFormat="false" ht="18" hidden="false" customHeight="false" outlineLevel="0" collapsed="false">
      <c r="A34" s="847" t="s">
        <v>1021</v>
      </c>
      <c r="B34" s="1033" t="s">
        <v>1022</v>
      </c>
      <c r="C34" s="1030" t="s">
        <v>1023</v>
      </c>
      <c r="D34" s="849" t="s">
        <v>796</v>
      </c>
      <c r="E34" s="1034" t="str">
        <f aca="false">VLOOKUP(Table143223[[#This Row],[NUTS I]],Table153324[],2,FALSE())</f>
        <v>1</v>
      </c>
      <c r="F34" s="1033" t="s">
        <v>805</v>
      </c>
      <c r="G34" s="1034" t="str">
        <f aca="false">VLOOKUP(Table143223[[#This Row],[NUTS II 2011]],Table163425[],2,FALSE())</f>
        <v>11</v>
      </c>
      <c r="H34" s="845" t="s">
        <v>805</v>
      </c>
      <c r="I34" s="1034" t="str">
        <f aca="false">VLOOKUP(Table143223[[#This Row],[NUTS II 2013]],Table16243627[],2,FALSE())</f>
        <v>11</v>
      </c>
      <c r="J34" s="1033" t="s">
        <v>910</v>
      </c>
      <c r="K34" s="1034" t="str">
        <f aca="false">VLOOKUP(Table143223[[#This Row],[NUTS III 2011]],Table173526[],2,FALSE())</f>
        <v>117</v>
      </c>
      <c r="L34" s="849" t="s">
        <v>910</v>
      </c>
      <c r="M34" s="1034" t="str">
        <f aca="false">VLOOKUP(Table143223[[#This Row],[NUTS III 2013]],Table17253728[],2,FALSE())</f>
        <v>11D</v>
      </c>
      <c r="N34" s="1035" t="e">
        <f aca="false">IFERROR(VLOOKUP(Table143223[[#This Row],[CodINE Mun2013]],[6]VRefAquis!B$1:H$1048576,2,FALSE()),IFERROR(VLOOKUP(Table143223[[#This Row],[CodINE NUTIII 2013]],[6]VRefAquis!B$1:H$1048576,2,FALSE()),VLOOKUP(Table143223[[#This Row],[CodINE NUTII 2013]],[6]VRefAquis!B$1:H$1048576,2,FALSE())))</f>
        <v>#N/A</v>
      </c>
      <c r="O3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4" s="1037" t="n">
        <v>1</v>
      </c>
      <c r="Q34" s="855" t="n">
        <v>1</v>
      </c>
      <c r="R34" s="856" t="str">
        <f aca="false">CONCATENATE("010.01.04.05/2021/",Table143223[[#This Row],[CodINE Mun2011]])</f>
        <v>010.01.04.05/2021/1801</v>
      </c>
    </row>
    <row r="35" customFormat="false" ht="18" hidden="false" customHeight="false" outlineLevel="0" collapsed="false">
      <c r="A35" s="847" t="s">
        <v>1025</v>
      </c>
      <c r="B35" s="1033" t="s">
        <v>1026</v>
      </c>
      <c r="C35" s="1030" t="s">
        <v>1027</v>
      </c>
      <c r="D35" s="849" t="s">
        <v>796</v>
      </c>
      <c r="E35" s="1034" t="str">
        <f aca="false">VLOOKUP(Table143223[[#This Row],[NUTS I]],Table153324[],2,FALSE())</f>
        <v>1</v>
      </c>
      <c r="F35" s="1033" t="s">
        <v>805</v>
      </c>
      <c r="G35" s="1034" t="str">
        <f aca="false">VLOOKUP(Table143223[[#This Row],[NUTS II 2011]],Table163425[],2,FALSE())</f>
        <v>11</v>
      </c>
      <c r="H35" s="845" t="s">
        <v>805</v>
      </c>
      <c r="I35" s="1034" t="str">
        <f aca="false">VLOOKUP(Table143223[[#This Row],[NUTS II 2013]],Table16243627[],2,FALSE())</f>
        <v>11</v>
      </c>
      <c r="J35" s="1033" t="s">
        <v>925</v>
      </c>
      <c r="K35" s="1034" t="str">
        <f aca="false">VLOOKUP(Table143223[[#This Row],[NUTS III 2011]],Table173526[],2,FALSE())</f>
        <v>116</v>
      </c>
      <c r="L35" s="845" t="s">
        <v>869</v>
      </c>
      <c r="M35" s="1034" t="str">
        <f aca="false">VLOOKUP(Table143223[[#This Row],[NUTS III 2013]],Table17253728[],2,FALSE())</f>
        <v>11A</v>
      </c>
      <c r="N35" s="1035" t="e">
        <f aca="false">IFERROR(VLOOKUP(Table143223[[#This Row],[CodINE Mun2013]],[6]VRefAquis!B$1:H$1048576,2,FALSE()),IFERROR(VLOOKUP(Table143223[[#This Row],[CodINE NUTIII 2013]],[6]VRefAquis!B$1:H$1048576,2,FALSE()),VLOOKUP(Table143223[[#This Row],[CodINE NUTII 2013]],[6]VRefAquis!B$1:H$1048576,2,FALSE())))</f>
        <v>#N/A</v>
      </c>
      <c r="O3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5" s="1037" t="n">
        <v>0</v>
      </c>
      <c r="Q35" s="855" t="n">
        <v>0</v>
      </c>
      <c r="R35" s="856" t="str">
        <f aca="false">CONCATENATE("010.01.04.05/2021/",Table143223[[#This Row],[CodINE Mun2011]])</f>
        <v>010.01.04.05/2021/0104</v>
      </c>
    </row>
    <row r="36" customFormat="false" ht="18" hidden="false" customHeight="false" outlineLevel="0" collapsed="false">
      <c r="A36" s="847" t="s">
        <v>1029</v>
      </c>
      <c r="B36" s="1033" t="s">
        <v>1030</v>
      </c>
      <c r="C36" s="1030" t="s">
        <v>1031</v>
      </c>
      <c r="D36" s="849" t="s">
        <v>796</v>
      </c>
      <c r="E36" s="1034" t="str">
        <f aca="false">VLOOKUP(Table143223[[#This Row],[NUTS I]],Table153324[],2,FALSE())</f>
        <v>1</v>
      </c>
      <c r="F36" s="1033" t="s">
        <v>801</v>
      </c>
      <c r="G36" s="1034" t="str">
        <f aca="false">VLOOKUP(Table143223[[#This Row],[NUTS II 2011]],Table163425[],2,FALSE())</f>
        <v>18</v>
      </c>
      <c r="H36" s="845" t="s">
        <v>801</v>
      </c>
      <c r="I36" s="1034" t="str">
        <f aca="false">VLOOKUP(Table143223[[#This Row],[NUTS II 2013]],Table16243627[],2,FALSE())</f>
        <v>18</v>
      </c>
      <c r="J36" s="1033" t="s">
        <v>803</v>
      </c>
      <c r="K36" s="1034" t="str">
        <f aca="false">VLOOKUP(Table143223[[#This Row],[NUTS III 2011]],Table173526[],2,FALSE())</f>
        <v>183</v>
      </c>
      <c r="L36" s="849" t="s">
        <v>803</v>
      </c>
      <c r="M36" s="1034" t="str">
        <f aca="false">VLOOKUP(Table143223[[#This Row],[NUTS III 2013]],Table17253728[],2,FALSE())</f>
        <v>187</v>
      </c>
      <c r="N36" s="1035" t="e">
        <f aca="false">IFERROR(VLOOKUP(Table143223[[#This Row],[CodINE Mun2013]],[6]VRefAquis!B$1:H$1048576,2,FALSE()),IFERROR(VLOOKUP(Table143223[[#This Row],[CodINE NUTIII 2013]],[6]VRefAquis!B$1:H$1048576,2,FALSE()),VLOOKUP(Table143223[[#This Row],[CodINE NUTII 2013]],[6]VRefAquis!B$1:H$1048576,2,FALSE())))</f>
        <v>#N/A</v>
      </c>
      <c r="O3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6" s="1037" t="n">
        <v>0</v>
      </c>
      <c r="Q36" s="855" t="n">
        <v>0</v>
      </c>
      <c r="R36" s="856" t="str">
        <f aca="false">CONCATENATE("010.01.04.05/2021/",Table143223[[#This Row],[CodINE Mun2011]])</f>
        <v>010.01.04.05/2021/0702</v>
      </c>
    </row>
    <row r="37" customFormat="false" ht="18" hidden="false" customHeight="false" outlineLevel="0" collapsed="false">
      <c r="A37" s="847" t="s">
        <v>1033</v>
      </c>
      <c r="B37" s="1033" t="s">
        <v>1034</v>
      </c>
      <c r="C37" s="1030" t="s">
        <v>1035</v>
      </c>
      <c r="D37" s="849" t="s">
        <v>796</v>
      </c>
      <c r="E37" s="1034" t="str">
        <f aca="false">VLOOKUP(Table143223[[#This Row],[NUTS I]],Table153324[],2,FALSE())</f>
        <v>1</v>
      </c>
      <c r="F37" s="1033" t="s">
        <v>801</v>
      </c>
      <c r="G37" s="1034" t="str">
        <f aca="false">VLOOKUP(Table143223[[#This Row],[NUTS II 2011]],Table163425[],2,FALSE())</f>
        <v>18</v>
      </c>
      <c r="H37" s="845" t="s">
        <v>801</v>
      </c>
      <c r="I37" s="1034" t="str">
        <f aca="false">VLOOKUP(Table143223[[#This Row],[NUTS II 2013]],Table16243627[],2,FALSE())</f>
        <v>18</v>
      </c>
      <c r="J37" s="1033" t="s">
        <v>835</v>
      </c>
      <c r="K37" s="1034" t="str">
        <f aca="false">VLOOKUP(Table143223[[#This Row],[NUTS III 2011]],Table173526[],2,FALSE())</f>
        <v>182</v>
      </c>
      <c r="L37" s="849" t="s">
        <v>835</v>
      </c>
      <c r="M37" s="1034" t="str">
        <f aca="false">VLOOKUP(Table143223[[#This Row],[NUTS III 2013]],Table17253728[],2,FALSE())</f>
        <v>186</v>
      </c>
      <c r="N37" s="1035" t="e">
        <f aca="false">IFERROR(VLOOKUP(Table143223[[#This Row],[CodINE Mun2013]],[6]VRefAquis!B$1:H$1048576,2,FALSE()),IFERROR(VLOOKUP(Table143223[[#This Row],[CodINE NUTIII 2013]],[6]VRefAquis!B$1:H$1048576,2,FALSE()),VLOOKUP(Table143223[[#This Row],[CodINE NUTII 2013]],[6]VRefAquis!B$1:H$1048576,2,FALSE())))</f>
        <v>#N/A</v>
      </c>
      <c r="O3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7" s="1037" t="n">
        <v>0</v>
      </c>
      <c r="Q37" s="855" t="n">
        <v>0</v>
      </c>
      <c r="R37" s="856" t="str">
        <f aca="false">CONCATENATE("010.01.04.05/2021/",Table143223[[#This Row],[CodINE Mun2011]])</f>
        <v>010.01.04.05/2021/1202</v>
      </c>
    </row>
    <row r="38" customFormat="false" ht="18" hidden="false" customHeight="false" outlineLevel="0" collapsed="false">
      <c r="A38" s="847" t="s">
        <v>1037</v>
      </c>
      <c r="B38" s="1033" t="s">
        <v>1038</v>
      </c>
      <c r="C38" s="1030" t="s">
        <v>1039</v>
      </c>
      <c r="D38" s="849" t="s">
        <v>796</v>
      </c>
      <c r="E38" s="1034" t="str">
        <f aca="false">VLOOKUP(Table143223[[#This Row],[NUTS I]],Table153324[],2,FALSE())</f>
        <v>1</v>
      </c>
      <c r="F38" s="1033" t="s">
        <v>797</v>
      </c>
      <c r="G38" s="1034" t="str">
        <f aca="false">VLOOKUP(Table143223[[#This Row],[NUTS II 2011]],Table163425[],2,FALSE())</f>
        <v>16</v>
      </c>
      <c r="H38" s="849" t="s">
        <v>797</v>
      </c>
      <c r="I38" s="1034" t="str">
        <f aca="false">VLOOKUP(Table143223[[#This Row],[NUTS II 2013]],Table16243627[],2,FALSE())</f>
        <v>16</v>
      </c>
      <c r="J38" s="1033" t="s">
        <v>874</v>
      </c>
      <c r="K38" s="1034" t="str">
        <f aca="false">VLOOKUP(Table143223[[#This Row],[NUTS III 2011]],Table173526[],2,FALSE())</f>
        <v>16B</v>
      </c>
      <c r="L38" s="845" t="s">
        <v>874</v>
      </c>
      <c r="M38" s="1034" t="str">
        <f aca="false">VLOOKUP(Table143223[[#This Row],[NUTS III 2013]],Table17253728[],2,FALSE())</f>
        <v>16B</v>
      </c>
      <c r="N38" s="1035" t="e">
        <f aca="false">IFERROR(VLOOKUP(Table143223[[#This Row],[CodINE Mun2013]],[6]VRefAquis!B$1:H$1048576,2,FALSE()),IFERROR(VLOOKUP(Table143223[[#This Row],[CodINE NUTIII 2013]],[6]VRefAquis!B$1:H$1048576,2,FALSE()),VLOOKUP(Table143223[[#This Row],[CodINE NUTII 2013]],[6]VRefAquis!B$1:H$1048576,2,FALSE())))</f>
        <v>#N/A</v>
      </c>
      <c r="O3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8" s="1037" t="n">
        <v>0</v>
      </c>
      <c r="Q38" s="855" t="n">
        <v>0</v>
      </c>
      <c r="R38" s="856" t="str">
        <f aca="false">CONCATENATE("010.01.04.05/2021/",Table143223[[#This Row],[CodINE Mun2011]])</f>
        <v>010.01.04.05/2021/1102</v>
      </c>
    </row>
    <row r="39" customFormat="false" ht="18" hidden="false" customHeight="false" outlineLevel="0" collapsed="false">
      <c r="A39" s="847" t="s">
        <v>1041</v>
      </c>
      <c r="B39" s="1033" t="s">
        <v>1042</v>
      </c>
      <c r="C39" s="1030" t="s">
        <v>1043</v>
      </c>
      <c r="D39" s="849" t="s">
        <v>796</v>
      </c>
      <c r="E39" s="1034" t="str">
        <f aca="false">VLOOKUP(Table143223[[#This Row],[NUTS I]],Table153324[],2,FALSE())</f>
        <v>1</v>
      </c>
      <c r="F39" s="1033" t="s">
        <v>797</v>
      </c>
      <c r="G39" s="1034" t="str">
        <f aca="false">VLOOKUP(Table143223[[#This Row],[NUTS II 2011]],Table163425[],2,FALSE())</f>
        <v>16</v>
      </c>
      <c r="H39" s="849" t="s">
        <v>797</v>
      </c>
      <c r="I39" s="1034" t="str">
        <f aca="false">VLOOKUP(Table143223[[#This Row],[NUTS II 2013]],Table16243627[],2,FALSE())</f>
        <v>16</v>
      </c>
      <c r="J39" s="1033" t="s">
        <v>810</v>
      </c>
      <c r="K39" s="1034" t="str">
        <f aca="false">VLOOKUP(Table143223[[#This Row],[NUTS III 2011]],Table173526[],2,FALSE())</f>
        <v>161</v>
      </c>
      <c r="L39" s="849" t="s">
        <v>811</v>
      </c>
      <c r="M39" s="1034" t="str">
        <f aca="false">VLOOKUP(Table143223[[#This Row],[NUTS III 2013]],Table17253728[],2,FALSE())</f>
        <v>16D</v>
      </c>
      <c r="N39" s="1035" t="e">
        <f aca="false">IFERROR(VLOOKUP(Table143223[[#This Row],[CodINE Mun2013]],[6]VRefAquis!B$1:H$1048576,2,FALSE()),IFERROR(VLOOKUP(Table143223[[#This Row],[CodINE NUTIII 2013]],[6]VRefAquis!B$1:H$1048576,2,FALSE()),VLOOKUP(Table143223[[#This Row],[CodINE NUTII 2013]],[6]VRefAquis!B$1:H$1048576,2,FALSE())))</f>
        <v>#N/A</v>
      </c>
      <c r="O3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9" s="1037" t="n">
        <v>20</v>
      </c>
      <c r="Q39" s="855" t="n">
        <v>227</v>
      </c>
      <c r="R39" s="856" t="str">
        <f aca="false">CONCATENATE("010.01.04.05/2021/",Table143223[[#This Row],[CodINE Mun2011]])</f>
        <v>010.01.04.05/2021/0105</v>
      </c>
    </row>
    <row r="40" customFormat="false" ht="18" hidden="false" customHeight="false" outlineLevel="0" collapsed="false">
      <c r="A40" s="859" t="s">
        <v>1045</v>
      </c>
      <c r="B40" s="1033" t="s">
        <v>1046</v>
      </c>
      <c r="C40" s="1030" t="s">
        <v>1047</v>
      </c>
      <c r="D40" s="849" t="s">
        <v>796</v>
      </c>
      <c r="E40" s="1034" t="str">
        <f aca="false">VLOOKUP(Table143223[[#This Row],[NUTS I]],Table153324[],2,FALSE())</f>
        <v>1</v>
      </c>
      <c r="F40" s="1033" t="s">
        <v>801</v>
      </c>
      <c r="G40" s="1034" t="str">
        <f aca="false">VLOOKUP(Table143223[[#This Row],[NUTS II 2011]],Table163425[],2,FALSE())</f>
        <v>18</v>
      </c>
      <c r="H40" s="845" t="s">
        <v>801</v>
      </c>
      <c r="I40" s="1034" t="str">
        <f aca="false">VLOOKUP(Table143223[[#This Row],[NUTS II 2013]],Table16243627[],2,FALSE())</f>
        <v>18</v>
      </c>
      <c r="J40" s="1033" t="s">
        <v>835</v>
      </c>
      <c r="K40" s="1034" t="str">
        <f aca="false">VLOOKUP(Table143223[[#This Row],[NUTS III 2011]],Table173526[],2,FALSE())</f>
        <v>182</v>
      </c>
      <c r="L40" s="849" t="s">
        <v>835</v>
      </c>
      <c r="M40" s="1034" t="str">
        <f aca="false">VLOOKUP(Table143223[[#This Row],[NUTS III 2013]],Table17253728[],2,FALSE())</f>
        <v>186</v>
      </c>
      <c r="N40" s="1035" t="e">
        <f aca="false">IFERROR(VLOOKUP(Table143223[[#This Row],[CodINE Mun2013]],[6]VRefAquis!B$1:H$1048576,2,FALSE()),IFERROR(VLOOKUP(Table143223[[#This Row],[CodINE NUTIII 2013]],[6]VRefAquis!B$1:H$1048576,2,FALSE()),VLOOKUP(Table143223[[#This Row],[CodINE NUTII 2013]],[6]VRefAquis!B$1:H$1048576,2,FALSE())))</f>
        <v>#N/A</v>
      </c>
      <c r="O4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40" s="1037" t="n">
        <v>2</v>
      </c>
      <c r="Q40" s="860" t="n">
        <v>40</v>
      </c>
      <c r="R40" s="856" t="str">
        <f aca="false">CONCATENATE("010.01.04.05/2021/",Table143223[[#This Row],[CodINE Mun2011]])</f>
        <v>010.01.04.05/2021/1203</v>
      </c>
    </row>
    <row r="41" customFormat="false" ht="18" hidden="false" customHeight="false" outlineLevel="0" collapsed="false">
      <c r="A41" s="859" t="s">
        <v>1049</v>
      </c>
      <c r="B41" s="1033" t="s">
        <v>1050</v>
      </c>
      <c r="C41" s="1030" t="s">
        <v>1051</v>
      </c>
      <c r="D41" s="849" t="s">
        <v>796</v>
      </c>
      <c r="E41" s="1034" t="str">
        <f aca="false">VLOOKUP(Table143223[[#This Row],[NUTS I]],Table153324[],2,FALSE())</f>
        <v>1</v>
      </c>
      <c r="F41" s="1033" t="s">
        <v>801</v>
      </c>
      <c r="G41" s="1034" t="str">
        <f aca="false">VLOOKUP(Table143223[[#This Row],[NUTS II 2011]],Table163425[],2,FALSE())</f>
        <v>18</v>
      </c>
      <c r="H41" s="845" t="s">
        <v>801</v>
      </c>
      <c r="I41" s="1034" t="str">
        <f aca="false">VLOOKUP(Table143223[[#This Row],[NUTS II 2013]],Table16243627[],2,FALSE())</f>
        <v>18</v>
      </c>
      <c r="J41" s="1033" t="s">
        <v>919</v>
      </c>
      <c r="K41" s="1034" t="str">
        <f aca="false">VLOOKUP(Table143223[[#This Row],[NUTS III 2011]],Table173526[],2,FALSE())</f>
        <v>185</v>
      </c>
      <c r="L41" s="849" t="s">
        <v>919</v>
      </c>
      <c r="M41" s="1034" t="str">
        <f aca="false">VLOOKUP(Table143223[[#This Row],[NUTS III 2013]],Table17253728[],2,FALSE())</f>
        <v>185</v>
      </c>
      <c r="N41" s="1035" t="e">
        <f aca="false">IFERROR(VLOOKUP(Table143223[[#This Row],[CodINE Mun2013]],[6]VRefAquis!B$1:H$1048576,2,FALSE()),IFERROR(VLOOKUP(Table143223[[#This Row],[CodINE NUTIII 2013]],[6]VRefAquis!B$1:H$1048576,2,FALSE()),VLOOKUP(Table143223[[#This Row],[CodINE NUTII 2013]],[6]VRefAquis!B$1:H$1048576,2,FALSE())))</f>
        <v>#N/A</v>
      </c>
      <c r="O4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41" s="1037" t="n">
        <v>1</v>
      </c>
      <c r="Q41" s="860" t="n">
        <v>6</v>
      </c>
      <c r="R41" s="856" t="str">
        <f aca="false">CONCATENATE("010.01.04.05/2021/",Table143223[[#This Row],[CodINE Mun2011]])</f>
        <v>010.01.04.05/2021/1103</v>
      </c>
    </row>
    <row r="42" customFormat="false" ht="18" hidden="false" customHeight="false" outlineLevel="0" collapsed="false">
      <c r="A42" s="847" t="s">
        <v>1053</v>
      </c>
      <c r="B42" s="1033" t="s">
        <v>1054</v>
      </c>
      <c r="C42" s="1030" t="s">
        <v>1055</v>
      </c>
      <c r="D42" s="849" t="s">
        <v>796</v>
      </c>
      <c r="E42" s="1034" t="str">
        <f aca="false">VLOOKUP(Table143223[[#This Row],[NUTS I]],Table153324[],2,FALSE())</f>
        <v>1</v>
      </c>
      <c r="F42" s="1033" t="s">
        <v>805</v>
      </c>
      <c r="G42" s="1034" t="str">
        <f aca="false">VLOOKUP(Table143223[[#This Row],[NUTS II 2011]],Table163425[],2,FALSE())</f>
        <v>11</v>
      </c>
      <c r="H42" s="845" t="s">
        <v>805</v>
      </c>
      <c r="I42" s="1034" t="str">
        <f aca="false">VLOOKUP(Table143223[[#This Row],[NUTS II 2013]],Table16243627[],2,FALSE())</f>
        <v>11</v>
      </c>
      <c r="J42" s="1033" t="s">
        <v>990</v>
      </c>
      <c r="K42" s="1034" t="str">
        <f aca="false">VLOOKUP(Table143223[[#This Row],[NUTS III 2011]],Table173526[],2,FALSE())</f>
        <v>115</v>
      </c>
      <c r="L42" s="849" t="s">
        <v>972</v>
      </c>
      <c r="M42" s="1034" t="str">
        <f aca="false">VLOOKUP(Table143223[[#This Row],[NUTS III 2013]],Table17253728[],2,FALSE())</f>
        <v>11C</v>
      </c>
      <c r="N42" s="1035" t="e">
        <f aca="false">IFERROR(VLOOKUP(Table143223[[#This Row],[CodINE Mun2013]],[6]VRefAquis!B$1:H$1048576,2,FALSE()),IFERROR(VLOOKUP(Table143223[[#This Row],[CodINE NUTIII 2013]],[6]VRefAquis!B$1:H$1048576,2,FALSE()),VLOOKUP(Table143223[[#This Row],[CodINE NUTII 2013]],[6]VRefAquis!B$1:H$1048576,2,FALSE())))</f>
        <v>#N/A</v>
      </c>
      <c r="O4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42" s="1037" t="n">
        <v>2</v>
      </c>
      <c r="Q42" s="855" t="n">
        <v>6</v>
      </c>
      <c r="R42" s="856" t="str">
        <f aca="false">CONCATENATE("010.01.04.05/2021/",Table143223[[#This Row],[CodINE Mun2011]])</f>
        <v>010.01.04.05/2021/1302</v>
      </c>
    </row>
    <row r="43" customFormat="false" ht="18" hidden="false" customHeight="false" outlineLevel="0" collapsed="false">
      <c r="A43" s="859" t="s">
        <v>1057</v>
      </c>
      <c r="B43" s="1033" t="s">
        <v>1058</v>
      </c>
      <c r="C43" s="1030" t="s">
        <v>1059</v>
      </c>
      <c r="D43" s="849" t="s">
        <v>796</v>
      </c>
      <c r="E43" s="1034" t="str">
        <f aca="false">VLOOKUP(Table143223[[#This Row],[NUTS I]],Table153324[],2,FALSE())</f>
        <v>1</v>
      </c>
      <c r="F43" s="1033" t="s">
        <v>805</v>
      </c>
      <c r="G43" s="1034" t="str">
        <f aca="false">VLOOKUP(Table143223[[#This Row],[NUTS II 2011]],Table163425[],2,FALSE())</f>
        <v>11</v>
      </c>
      <c r="H43" s="845" t="s">
        <v>805</v>
      </c>
      <c r="I43" s="1034" t="str">
        <f aca="false">VLOOKUP(Table143223[[#This Row],[NUTS II 2013]],Table16243627[],2,FALSE())</f>
        <v>11</v>
      </c>
      <c r="J43" s="1033" t="s">
        <v>896</v>
      </c>
      <c r="K43" s="1034" t="str">
        <f aca="false">VLOOKUP(Table143223[[#This Row],[NUTS III 2011]],Table173526[],2,FALSE())</f>
        <v>112</v>
      </c>
      <c r="L43" s="845" t="s">
        <v>896</v>
      </c>
      <c r="M43" s="1034" t="str">
        <f aca="false">VLOOKUP(Table143223[[#This Row],[NUTS III 2013]],Table17253728[],2,FALSE())</f>
        <v>112</v>
      </c>
      <c r="N43" s="1035" t="e">
        <f aca="false">IFERROR(VLOOKUP(Table143223[[#This Row],[CodINE Mun2013]],[6]VRefAquis!B$1:H$1048576,2,FALSE()),IFERROR(VLOOKUP(Table143223[[#This Row],[CodINE NUTIII 2013]],[6]VRefAquis!B$1:H$1048576,2,FALSE()),VLOOKUP(Table143223[[#This Row],[CodINE NUTII 2013]],[6]VRefAquis!B$1:H$1048576,2,FALSE())))</f>
        <v>#N/A</v>
      </c>
      <c r="O4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43" s="1037" t="n">
        <v>5</v>
      </c>
      <c r="Q43" s="860" t="n">
        <v>57</v>
      </c>
      <c r="R43" s="856" t="str">
        <f aca="false">CONCATENATE("010.01.04.05/2021/",Table143223[[#This Row],[CodINE Mun2011]])</f>
        <v>010.01.04.05/2021/0302</v>
      </c>
    </row>
    <row r="44" customFormat="false" ht="18" hidden="false" customHeight="false" outlineLevel="0" collapsed="false">
      <c r="A44" s="847" t="s">
        <v>1061</v>
      </c>
      <c r="B44" s="1033" t="s">
        <v>1062</v>
      </c>
      <c r="C44" s="1030" t="s">
        <v>1063</v>
      </c>
      <c r="D44" s="849" t="s">
        <v>796</v>
      </c>
      <c r="E44" s="1034" t="str">
        <f aca="false">VLOOKUP(Table143223[[#This Row],[NUTS I]],Table153324[],2,FALSE())</f>
        <v>1</v>
      </c>
      <c r="F44" s="1033" t="s">
        <v>801</v>
      </c>
      <c r="G44" s="1034" t="str">
        <f aca="false">VLOOKUP(Table143223[[#This Row],[NUTS II 2011]],Table163425[],2,FALSE())</f>
        <v>18</v>
      </c>
      <c r="H44" s="845" t="s">
        <v>801</v>
      </c>
      <c r="I44" s="1034" t="str">
        <f aca="false">VLOOKUP(Table143223[[#This Row],[NUTS II 2013]],Table16243627[],2,FALSE())</f>
        <v>18</v>
      </c>
      <c r="J44" s="1033" t="s">
        <v>860</v>
      </c>
      <c r="K44" s="1034" t="str">
        <f aca="false">VLOOKUP(Table143223[[#This Row],[NUTS III 2011]],Table173526[],2,FALSE())</f>
        <v>184</v>
      </c>
      <c r="L44" s="849" t="s">
        <v>860</v>
      </c>
      <c r="M44" s="1034" t="str">
        <f aca="false">VLOOKUP(Table143223[[#This Row],[NUTS III 2013]],Table17253728[],2,FALSE())</f>
        <v>184</v>
      </c>
      <c r="N44" s="1035" t="e">
        <f aca="false">IFERROR(VLOOKUP(Table143223[[#This Row],[CodINE Mun2013]],[6]VRefAquis!B$1:H$1048576,2,FALSE()),IFERROR(VLOOKUP(Table143223[[#This Row],[CodINE NUTIII 2013]],[6]VRefAquis!B$1:H$1048576,2,FALSE()),VLOOKUP(Table143223[[#This Row],[CodINE NUTII 2013]],[6]VRefAquis!B$1:H$1048576,2,FALSE())))</f>
        <v>#N/A</v>
      </c>
      <c r="O4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44" s="1037" t="n">
        <v>0</v>
      </c>
      <c r="Q44" s="855" t="n">
        <v>0</v>
      </c>
      <c r="R44" s="856" t="str">
        <f aca="false">CONCATENATE("010.01.04.05/2021/",Table143223[[#This Row],[CodINE Mun2011]])</f>
        <v>010.01.04.05/2021/0204</v>
      </c>
    </row>
    <row r="45" customFormat="false" ht="18" hidden="false" customHeight="false" outlineLevel="0" collapsed="false">
      <c r="A45" s="847" t="s">
        <v>1065</v>
      </c>
      <c r="B45" s="1033" t="s">
        <v>1066</v>
      </c>
      <c r="C45" s="1030" t="s">
        <v>1067</v>
      </c>
      <c r="D45" s="849" t="s">
        <v>796</v>
      </c>
      <c r="E45" s="1034" t="str">
        <f aca="false">VLOOKUP(Table143223[[#This Row],[NUTS I]],Table153324[],2,FALSE())</f>
        <v>1</v>
      </c>
      <c r="F45" s="1033" t="s">
        <v>834</v>
      </c>
      <c r="G45" s="1034" t="str">
        <f aca="false">VLOOKUP(Table143223[[#This Row],[NUTS II 2011]],Table163425[],2,FALSE())</f>
        <v>17</v>
      </c>
      <c r="H45" s="845" t="s">
        <v>828</v>
      </c>
      <c r="I45" s="1034" t="str">
        <f aca="false">VLOOKUP(Table143223[[#This Row],[NUTS II 2013]],Table16243627[],2,FALSE())</f>
        <v>17</v>
      </c>
      <c r="J45" s="1033" t="s">
        <v>881</v>
      </c>
      <c r="K45" s="1034" t="str">
        <f aca="false">VLOOKUP(Table143223[[#This Row],[NUTS III 2011]],Table173526[],2,FALSE())</f>
        <v>172</v>
      </c>
      <c r="L45" s="849" t="s">
        <v>828</v>
      </c>
      <c r="M45" s="1034" t="str">
        <f aca="false">VLOOKUP(Table143223[[#This Row],[NUTS III 2013]],Table17253728[],2,FALSE())</f>
        <v>170</v>
      </c>
      <c r="N45" s="1035" t="e">
        <f aca="false">IFERROR(VLOOKUP(Table143223[[#This Row],[CodINE Mun2013]],[6]VRefAquis!B$1:H$1048576,2,FALSE()),IFERROR(VLOOKUP(Table143223[[#This Row],[CodINE NUTIII 2013]],[6]VRefAquis!B$1:H$1048576,2,FALSE()),VLOOKUP(Table143223[[#This Row],[CodINE NUTII 2013]],[6]VRefAquis!B$1:H$1048576,2,FALSE())))</f>
        <v>#N/A</v>
      </c>
      <c r="O4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45" s="1037" t="n">
        <v>9</v>
      </c>
      <c r="Q45" s="855" t="n">
        <v>376</v>
      </c>
      <c r="R45" s="856" t="str">
        <f aca="false">CONCATENATE("010.01.04.05/2021/",Table143223[[#This Row],[CodINE Mun2011]])</f>
        <v>010.01.04.05/2021/1504</v>
      </c>
    </row>
    <row r="46" customFormat="false" ht="18" hidden="false" customHeight="false" outlineLevel="0" collapsed="false">
      <c r="A46" s="859" t="s">
        <v>1069</v>
      </c>
      <c r="B46" s="1033" t="s">
        <v>1070</v>
      </c>
      <c r="C46" s="1030" t="s">
        <v>1071</v>
      </c>
      <c r="D46" s="849" t="s">
        <v>796</v>
      </c>
      <c r="E46" s="1034" t="str">
        <f aca="false">VLOOKUP(Table143223[[#This Row],[NUTS I]],Table153324[],2,FALSE())</f>
        <v>1</v>
      </c>
      <c r="F46" s="1033" t="s">
        <v>797</v>
      </c>
      <c r="G46" s="1034" t="str">
        <f aca="false">VLOOKUP(Table143223[[#This Row],[NUTS II 2011]],Table163425[],2,FALSE())</f>
        <v>16</v>
      </c>
      <c r="H46" s="849" t="s">
        <v>797</v>
      </c>
      <c r="I46" s="1034" t="str">
        <f aca="false">VLOOKUP(Table143223[[#This Row],[NUTS II 2013]],Table16243627[],2,FALSE())</f>
        <v>16</v>
      </c>
      <c r="J46" s="1033" t="s">
        <v>992</v>
      </c>
      <c r="K46" s="1034" t="str">
        <f aca="false">VLOOKUP(Table143223[[#This Row],[NUTS III 2011]],Table173526[],2,FALSE())</f>
        <v>163</v>
      </c>
      <c r="L46" s="849" t="s">
        <v>964</v>
      </c>
      <c r="M46" s="1034" t="str">
        <f aca="false">VLOOKUP(Table143223[[#This Row],[NUTS III 2013]],Table17253728[],2,FALSE())</f>
        <v>16F</v>
      </c>
      <c r="N46" s="1035" t="e">
        <f aca="false">IFERROR(VLOOKUP(Table143223[[#This Row],[CodINE Mun2013]],[6]VRefAquis!B$1:H$1048576,2,FALSE()),IFERROR(VLOOKUP(Table143223[[#This Row],[CodINE NUTIII 2013]],[6]VRefAquis!B$1:H$1048576,2,FALSE()),VLOOKUP(Table143223[[#This Row],[CodINE NUTII 2013]],[6]VRefAquis!B$1:H$1048576,2,FALSE())))</f>
        <v>#N/A</v>
      </c>
      <c r="O4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46" s="1037" t="n">
        <v>0</v>
      </c>
      <c r="Q46" s="860" t="n">
        <v>0</v>
      </c>
      <c r="R46" s="856" t="str">
        <f aca="false">CONCATENATE("010.01.04.05/2021/",Table143223[[#This Row],[CodINE Mun2011]])</f>
        <v>010.01.04.05/2021/1004</v>
      </c>
    </row>
    <row r="47" customFormat="false" ht="18" hidden="false" customHeight="false" outlineLevel="0" collapsed="false">
      <c r="A47" s="859" t="s">
        <v>1073</v>
      </c>
      <c r="B47" s="1033" t="s">
        <v>1074</v>
      </c>
      <c r="C47" s="1030" t="s">
        <v>1075</v>
      </c>
      <c r="D47" s="849" t="s">
        <v>796</v>
      </c>
      <c r="E47" s="1034" t="str">
        <f aca="false">VLOOKUP(Table143223[[#This Row],[NUTS I]],Table153324[],2,FALSE())</f>
        <v>1</v>
      </c>
      <c r="F47" s="1033" t="s">
        <v>801</v>
      </c>
      <c r="G47" s="1034" t="str">
        <f aca="false">VLOOKUP(Table143223[[#This Row],[NUTS II 2011]],Table163425[],2,FALSE())</f>
        <v>18</v>
      </c>
      <c r="H47" s="845" t="s">
        <v>801</v>
      </c>
      <c r="I47" s="1034" t="str">
        <f aca="false">VLOOKUP(Table143223[[#This Row],[NUTS II 2013]],Table16243627[],2,FALSE())</f>
        <v>18</v>
      </c>
      <c r="J47" s="1033" t="s">
        <v>860</v>
      </c>
      <c r="K47" s="1034" t="str">
        <f aca="false">VLOOKUP(Table143223[[#This Row],[NUTS III 2011]],Table173526[],2,FALSE())</f>
        <v>184</v>
      </c>
      <c r="L47" s="849" t="s">
        <v>860</v>
      </c>
      <c r="M47" s="1034" t="str">
        <f aca="false">VLOOKUP(Table143223[[#This Row],[NUTS III 2013]],Table17253728[],2,FALSE())</f>
        <v>184</v>
      </c>
      <c r="N47" s="1035" t="e">
        <f aca="false">IFERROR(VLOOKUP(Table143223[[#This Row],[CodINE Mun2013]],[6]VRefAquis!B$1:H$1048576,2,FALSE()),IFERROR(VLOOKUP(Table143223[[#This Row],[CodINE NUTIII 2013]],[6]VRefAquis!B$1:H$1048576,2,FALSE()),VLOOKUP(Table143223[[#This Row],[CodINE NUTII 2013]],[6]VRefAquis!B$1:H$1048576,2,FALSE())))</f>
        <v>#N/A</v>
      </c>
      <c r="O4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47" s="1037" t="n">
        <v>14</v>
      </c>
      <c r="Q47" s="860" t="n">
        <v>109</v>
      </c>
      <c r="R47" s="856" t="str">
        <f aca="false">CONCATENATE("010.01.04.05/2021/",Table143223[[#This Row],[CodINE Mun2011]])</f>
        <v>010.01.04.05/2021/0205</v>
      </c>
    </row>
    <row r="48" customFormat="false" ht="18" hidden="false" customHeight="false" outlineLevel="0" collapsed="false">
      <c r="A48" s="859" t="s">
        <v>1077</v>
      </c>
      <c r="B48" s="1033" t="s">
        <v>1078</v>
      </c>
      <c r="C48" s="1030" t="s">
        <v>1079</v>
      </c>
      <c r="D48" s="849" t="s">
        <v>796</v>
      </c>
      <c r="E48" s="1034" t="str">
        <f aca="false">VLOOKUP(Table143223[[#This Row],[NUTS I]],Table153324[],2,FALSE())</f>
        <v>1</v>
      </c>
      <c r="F48" s="1033" t="s">
        <v>797</v>
      </c>
      <c r="G48" s="1034" t="str">
        <f aca="false">VLOOKUP(Table143223[[#This Row],[NUTS II 2011]],Table163425[],2,FALSE())</f>
        <v>16</v>
      </c>
      <c r="H48" s="849" t="s">
        <v>797</v>
      </c>
      <c r="I48" s="1034" t="str">
        <f aca="false">VLOOKUP(Table143223[[#This Row],[NUTS II 2013]],Table16243627[],2,FALSE())</f>
        <v>16</v>
      </c>
      <c r="J48" s="1033" t="s">
        <v>905</v>
      </c>
      <c r="K48" s="1034" t="str">
        <f aca="false">VLOOKUP(Table143223[[#This Row],[NUTS III 2011]],Table173526[],2,FALSE())</f>
        <v>16A</v>
      </c>
      <c r="L48" s="845" t="s">
        <v>898</v>
      </c>
      <c r="M48" s="1034" t="str">
        <f aca="false">VLOOKUP(Table143223[[#This Row],[NUTS III 2013]],Table17253728[],2,FALSE())</f>
        <v>16J</v>
      </c>
      <c r="N48" s="1035" t="e">
        <f aca="false">IFERROR(VLOOKUP(Table143223[[#This Row],[CodINE Mun2013]],[6]VRefAquis!B$1:H$1048576,2,FALSE()),IFERROR(VLOOKUP(Table143223[[#This Row],[CodINE NUTIII 2013]],[6]VRefAquis!B$1:H$1048576,2,FALSE()),VLOOKUP(Table143223[[#This Row],[CodINE NUTII 2013]],[6]VRefAquis!B$1:H$1048576,2,FALSE())))</f>
        <v>#N/A</v>
      </c>
      <c r="O4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48" s="1037" t="n">
        <v>2</v>
      </c>
      <c r="Q48" s="860" t="n">
        <v>2</v>
      </c>
      <c r="R48" s="856" t="str">
        <f aca="false">CONCATENATE("010.01.04.05/2021/",Table143223[[#This Row],[CodINE Mun2011]])</f>
        <v>010.01.04.05/2021/0501</v>
      </c>
    </row>
    <row r="49" customFormat="false" ht="18" hidden="false" customHeight="false" outlineLevel="0" collapsed="false">
      <c r="A49" s="847" t="s">
        <v>1081</v>
      </c>
      <c r="B49" s="1033" t="s">
        <v>1082</v>
      </c>
      <c r="C49" s="1030" t="s">
        <v>1083</v>
      </c>
      <c r="D49" s="849" t="s">
        <v>796</v>
      </c>
      <c r="E49" s="1034" t="str">
        <f aca="false">VLOOKUP(Table143223[[#This Row],[NUTS I]],Table153324[],2,FALSE())</f>
        <v>1</v>
      </c>
      <c r="F49" s="1033" t="s">
        <v>801</v>
      </c>
      <c r="G49" s="1034" t="str">
        <f aca="false">VLOOKUP(Table143223[[#This Row],[NUTS II 2011]],Table163425[],2,FALSE())</f>
        <v>18</v>
      </c>
      <c r="H49" s="845" t="s">
        <v>801</v>
      </c>
      <c r="I49" s="1034" t="str">
        <f aca="false">VLOOKUP(Table143223[[#This Row],[NUTS II 2013]],Table16243627[],2,FALSE())</f>
        <v>18</v>
      </c>
      <c r="J49" s="1033" t="s">
        <v>919</v>
      </c>
      <c r="K49" s="1034" t="str">
        <f aca="false">VLOOKUP(Table143223[[#This Row],[NUTS III 2011]],Table173526[],2,FALSE())</f>
        <v>185</v>
      </c>
      <c r="L49" s="849" t="s">
        <v>919</v>
      </c>
      <c r="M49" s="1034" t="str">
        <f aca="false">VLOOKUP(Table143223[[#This Row],[NUTS III 2013]],Table17253728[],2,FALSE())</f>
        <v>185</v>
      </c>
      <c r="N49" s="1035" t="e">
        <f aca="false">IFERROR(VLOOKUP(Table143223[[#This Row],[CodINE Mun2013]],[6]VRefAquis!B$1:H$1048576,2,FALSE()),IFERROR(VLOOKUP(Table143223[[#This Row],[CodINE NUTIII 2013]],[6]VRefAquis!B$1:H$1048576,2,FALSE()),VLOOKUP(Table143223[[#This Row],[CodINE NUTII 2013]],[6]VRefAquis!B$1:H$1048576,2,FALSE())))</f>
        <v>#N/A</v>
      </c>
      <c r="O4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49" s="1037" t="n">
        <v>18</v>
      </c>
      <c r="Q49" s="855" t="n">
        <v>37</v>
      </c>
      <c r="R49" s="856" t="str">
        <f aca="false">CONCATENATE("010.01.04.05/2021/",Table143223[[#This Row],[CodINE Mun2011]])</f>
        <v>010.01.04.05/2021/1405</v>
      </c>
    </row>
    <row r="50" customFormat="false" ht="18" hidden="false" customHeight="false" outlineLevel="0" collapsed="false">
      <c r="A50" s="859" t="s">
        <v>1085</v>
      </c>
      <c r="B50" s="1033" t="s">
        <v>1086</v>
      </c>
      <c r="C50" s="1030" t="s">
        <v>1087</v>
      </c>
      <c r="D50" s="849" t="s">
        <v>796</v>
      </c>
      <c r="E50" s="1034" t="str">
        <f aca="false">VLOOKUP(Table143223[[#This Row],[NUTS I]],Table153324[],2,FALSE())</f>
        <v>1</v>
      </c>
      <c r="F50" s="1033" t="s">
        <v>797</v>
      </c>
      <c r="G50" s="1034" t="str">
        <f aca="false">VLOOKUP(Table143223[[#This Row],[NUTS II 2011]],Table163425[],2,FALSE())</f>
        <v>16</v>
      </c>
      <c r="H50" s="849" t="s">
        <v>797</v>
      </c>
      <c r="I50" s="1034" t="str">
        <f aca="false">VLOOKUP(Table143223[[#This Row],[NUTS II 2013]],Table16243627[],2,FALSE())</f>
        <v>16</v>
      </c>
      <c r="J50" s="1033" t="s">
        <v>874</v>
      </c>
      <c r="K50" s="1034" t="str">
        <f aca="false">VLOOKUP(Table143223[[#This Row],[NUTS III 2011]],Table173526[],2,FALSE())</f>
        <v>16B</v>
      </c>
      <c r="L50" s="845" t="s">
        <v>874</v>
      </c>
      <c r="M50" s="1034" t="str">
        <f aca="false">VLOOKUP(Table143223[[#This Row],[NUTS III 2013]],Table17253728[],2,FALSE())</f>
        <v>16B</v>
      </c>
      <c r="N50" s="1035" t="e">
        <f aca="false">IFERROR(VLOOKUP(Table143223[[#This Row],[CodINE Mun2013]],[6]VRefAquis!B$1:H$1048576,2,FALSE()),IFERROR(VLOOKUP(Table143223[[#This Row],[CodINE NUTIII 2013]],[6]VRefAquis!B$1:H$1048576,2,FALSE()),VLOOKUP(Table143223[[#This Row],[CodINE NUTII 2013]],[6]VRefAquis!B$1:H$1048576,2,FALSE())))</f>
        <v>#N/A</v>
      </c>
      <c r="O5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50" s="1037" t="n">
        <v>0</v>
      </c>
      <c r="Q50" s="860" t="n">
        <v>0</v>
      </c>
      <c r="R50" s="856" t="str">
        <f aca="false">CONCATENATE("010.01.04.05/2021/",Table143223[[#This Row],[CodINE Mun2011]])</f>
        <v>010.01.04.05/2021/1005</v>
      </c>
    </row>
    <row r="51" customFormat="false" ht="18" hidden="false" customHeight="false" outlineLevel="0" collapsed="false">
      <c r="A51" s="859" t="s">
        <v>1089</v>
      </c>
      <c r="B51" s="1033" t="s">
        <v>1090</v>
      </c>
      <c r="C51" s="1030" t="s">
        <v>1091</v>
      </c>
      <c r="D51" s="849" t="s">
        <v>796</v>
      </c>
      <c r="E51" s="1034" t="str">
        <f aca="false">VLOOKUP(Table143223[[#This Row],[NUTS I]],Table153324[],2,FALSE())</f>
        <v>1</v>
      </c>
      <c r="F51" s="1033" t="s">
        <v>801</v>
      </c>
      <c r="G51" s="1034" t="str">
        <f aca="false">VLOOKUP(Table143223[[#This Row],[NUTS II 2011]],Table163425[],2,FALSE())</f>
        <v>18</v>
      </c>
      <c r="H51" s="845" t="s">
        <v>801</v>
      </c>
      <c r="I51" s="1034" t="str">
        <f aca="false">VLOOKUP(Table143223[[#This Row],[NUTS II 2013]],Table16243627[],2,FALSE())</f>
        <v>18</v>
      </c>
      <c r="J51" s="1033" t="s">
        <v>803</v>
      </c>
      <c r="K51" s="1034" t="str">
        <f aca="false">VLOOKUP(Table143223[[#This Row],[NUTS III 2011]],Table173526[],2,FALSE())</f>
        <v>183</v>
      </c>
      <c r="L51" s="849" t="s">
        <v>803</v>
      </c>
      <c r="M51" s="1034" t="str">
        <f aca="false">VLOOKUP(Table143223[[#This Row],[NUTS III 2013]],Table17253728[],2,FALSE())</f>
        <v>187</v>
      </c>
      <c r="N51" s="1035" t="e">
        <f aca="false">IFERROR(VLOOKUP(Table143223[[#This Row],[CodINE Mun2013]],[6]VRefAquis!B$1:H$1048576,2,FALSE()),IFERROR(VLOOKUP(Table143223[[#This Row],[CodINE NUTIII 2013]],[6]VRefAquis!B$1:H$1048576,2,FALSE()),VLOOKUP(Table143223[[#This Row],[CodINE NUTII 2013]],[6]VRefAquis!B$1:H$1048576,2,FALSE())))</f>
        <v>#N/A</v>
      </c>
      <c r="O5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51" s="1037" t="n">
        <v>1</v>
      </c>
      <c r="Q51" s="860" t="n">
        <v>44</v>
      </c>
      <c r="R51" s="856" t="str">
        <f aca="false">CONCATENATE("010.01.04.05/2021/",Table143223[[#This Row],[CodINE Mun2011]])</f>
        <v>010.01.04.05/2021/0703</v>
      </c>
    </row>
    <row r="52" customFormat="false" ht="18" hidden="false" customHeight="false" outlineLevel="0" collapsed="false">
      <c r="A52" s="847" t="s">
        <v>1093</v>
      </c>
      <c r="B52" s="1033" t="s">
        <v>1094</v>
      </c>
      <c r="C52" s="1030" t="s">
        <v>1095</v>
      </c>
      <c r="D52" s="849" t="s">
        <v>796</v>
      </c>
      <c r="E52" s="1034" t="str">
        <f aca="false">VLOOKUP(Table143223[[#This Row],[NUTS I]],Table153324[],2,FALSE())</f>
        <v>1</v>
      </c>
      <c r="F52" s="1033" t="s">
        <v>805</v>
      </c>
      <c r="G52" s="1034" t="str">
        <f aca="false">VLOOKUP(Table143223[[#This Row],[NUTS II 2011]],Table163425[],2,FALSE())</f>
        <v>11</v>
      </c>
      <c r="H52" s="845" t="s">
        <v>805</v>
      </c>
      <c r="I52" s="1034" t="str">
        <f aca="false">VLOOKUP(Table143223[[#This Row],[NUTS II 2013]],Table16243627[],2,FALSE())</f>
        <v>11</v>
      </c>
      <c r="J52" s="1033" t="s">
        <v>842</v>
      </c>
      <c r="K52" s="1034" t="str">
        <f aca="false">VLOOKUP(Table143223[[#This Row],[NUTS III 2011]],Table173526[],2,FALSE())</f>
        <v>118</v>
      </c>
      <c r="L52" s="845" t="s">
        <v>854</v>
      </c>
      <c r="M52" s="1034" t="str">
        <f aca="false">VLOOKUP(Table143223[[#This Row],[NUTS III 2013]],Table17253728[],2,FALSE())</f>
        <v>11B</v>
      </c>
      <c r="N52" s="1035" t="e">
        <f aca="false">IFERROR(VLOOKUP(Table143223[[#This Row],[CodINE Mun2013]],[6]VRefAquis!B$1:H$1048576,2,FALSE()),IFERROR(VLOOKUP(Table143223[[#This Row],[CodINE NUTIII 2013]],[6]VRefAquis!B$1:H$1048576,2,FALSE()),VLOOKUP(Table143223[[#This Row],[CodINE NUTII 2013]],[6]VRefAquis!B$1:H$1048576,2,FALSE())))</f>
        <v>#N/A</v>
      </c>
      <c r="O5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52" s="1037" t="n">
        <v>0</v>
      </c>
      <c r="Q52" s="855" t="n">
        <v>0</v>
      </c>
      <c r="R52" s="856" t="str">
        <f aca="false">CONCATENATE("010.01.04.05/2021/",Table143223[[#This Row],[CodINE Mun2011]])</f>
        <v>010.01.04.05/2021/1702</v>
      </c>
    </row>
    <row r="53" customFormat="false" ht="18" hidden="false" customHeight="false" outlineLevel="0" collapsed="false">
      <c r="A53" s="847" t="s">
        <v>1097</v>
      </c>
      <c r="B53" s="1033" t="s">
        <v>1098</v>
      </c>
      <c r="C53" s="1030" t="s">
        <v>1099</v>
      </c>
      <c r="D53" s="849" t="s">
        <v>796</v>
      </c>
      <c r="E53" s="1034" t="str">
        <f aca="false">VLOOKUP(Table143223[[#This Row],[NUTS I]],Table153324[],2,FALSE())</f>
        <v>1</v>
      </c>
      <c r="F53" s="1033" t="s">
        <v>805</v>
      </c>
      <c r="G53" s="1034" t="str">
        <f aca="false">VLOOKUP(Table143223[[#This Row],[NUTS II 2011]],Table163425[],2,FALSE())</f>
        <v>11</v>
      </c>
      <c r="H53" s="845" t="s">
        <v>805</v>
      </c>
      <c r="I53" s="1034" t="str">
        <f aca="false">VLOOKUP(Table143223[[#This Row],[NUTS II 2013]],Table16243627[],2,FALSE())</f>
        <v>11</v>
      </c>
      <c r="J53" s="1033" t="s">
        <v>896</v>
      </c>
      <c r="K53" s="1034" t="str">
        <f aca="false">VLOOKUP(Table143223[[#This Row],[NUTS III 2011]],Table173526[],2,FALSE())</f>
        <v>112</v>
      </c>
      <c r="L53" s="845" t="s">
        <v>896</v>
      </c>
      <c r="M53" s="1034" t="str">
        <f aca="false">VLOOKUP(Table143223[[#This Row],[NUTS III 2013]],Table17253728[],2,FALSE())</f>
        <v>112</v>
      </c>
      <c r="N53" s="1035" t="e">
        <f aca="false">IFERROR(VLOOKUP(Table143223[[#This Row],[CodINE Mun2013]],[6]VRefAquis!B$1:H$1048576,2,FALSE()),IFERROR(VLOOKUP(Table143223[[#This Row],[CodINE NUTIII 2013]],[6]VRefAquis!B$1:H$1048576,2,FALSE()),VLOOKUP(Table143223[[#This Row],[CodINE NUTII 2013]],[6]VRefAquis!B$1:H$1048576,2,FALSE())))</f>
        <v>#N/A</v>
      </c>
      <c r="O5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53" s="1037" t="n">
        <v>2</v>
      </c>
      <c r="Q53" s="855" t="n">
        <v>80</v>
      </c>
      <c r="R53" s="856" t="str">
        <f aca="false">CONCATENATE("010.01.04.05/2021/",Table143223[[#This Row],[CodINE Mun2011]])</f>
        <v>010.01.04.05/2021/0303</v>
      </c>
    </row>
    <row r="54" customFormat="false" ht="18" hidden="false" customHeight="false" outlineLevel="0" collapsed="false">
      <c r="A54" s="859" t="s">
        <v>1101</v>
      </c>
      <c r="B54" s="1033" t="s">
        <v>1102</v>
      </c>
      <c r="C54" s="1030" t="s">
        <v>1103</v>
      </c>
      <c r="D54" s="849" t="s">
        <v>796</v>
      </c>
      <c r="E54" s="1034" t="str">
        <f aca="false">VLOOKUP(Table143223[[#This Row],[NUTS I]],Table153324[],2,FALSE())</f>
        <v>1</v>
      </c>
      <c r="F54" s="1033" t="s">
        <v>805</v>
      </c>
      <c r="G54" s="1034" t="str">
        <f aca="false">VLOOKUP(Table143223[[#This Row],[NUTS II 2011]],Table163425[],2,FALSE())</f>
        <v>11</v>
      </c>
      <c r="H54" s="845" t="s">
        <v>805</v>
      </c>
      <c r="I54" s="1034" t="str">
        <f aca="false">VLOOKUP(Table143223[[#This Row],[NUTS II 2013]],Table16243627[],2,FALSE())</f>
        <v>11</v>
      </c>
      <c r="J54" s="1033" t="s">
        <v>842</v>
      </c>
      <c r="K54" s="1034" t="str">
        <f aca="false">VLOOKUP(Table143223[[#This Row],[NUTS III 2011]],Table173526[],2,FALSE())</f>
        <v>118</v>
      </c>
      <c r="L54" s="849" t="s">
        <v>903</v>
      </c>
      <c r="M54" s="1034" t="str">
        <f aca="false">VLOOKUP(Table143223[[#This Row],[NUTS III 2013]],Table17253728[],2,FALSE())</f>
        <v>11E</v>
      </c>
      <c r="N54" s="1035" t="e">
        <f aca="false">IFERROR(VLOOKUP(Table143223[[#This Row],[CodINE Mun2013]],[6]VRefAquis!B$1:H$1048576,2,FALSE()),IFERROR(VLOOKUP(Table143223[[#This Row],[CodINE NUTIII 2013]],[6]VRefAquis!B$1:H$1048576,2,FALSE()),VLOOKUP(Table143223[[#This Row],[CodINE NUTII 2013]],[6]VRefAquis!B$1:H$1048576,2,FALSE())))</f>
        <v>#N/A</v>
      </c>
      <c r="O5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54" s="1037" t="n">
        <v>5</v>
      </c>
      <c r="Q54" s="855" t="n">
        <v>34</v>
      </c>
      <c r="R54" s="856" t="str">
        <f aca="false">CONCATENATE("010.01.04.05/2021/",Table143223[[#This Row],[CodINE Mun2011]])</f>
        <v>010.01.04.05/2021/0402</v>
      </c>
    </row>
    <row r="55" customFormat="false" ht="30.75" hidden="false" customHeight="false" outlineLevel="0" collapsed="false">
      <c r="A55" s="859" t="s">
        <v>1105</v>
      </c>
      <c r="B55" s="1033" t="s">
        <v>1106</v>
      </c>
      <c r="C55" s="1030" t="s">
        <v>1107</v>
      </c>
      <c r="D55" s="849" t="s">
        <v>796</v>
      </c>
      <c r="E55" s="1034" t="str">
        <f aca="false">VLOOKUP(Table143223[[#This Row],[NUTS I]],Table153324[],2,FALSE())</f>
        <v>1</v>
      </c>
      <c r="F55" s="1033" t="s">
        <v>805</v>
      </c>
      <c r="G55" s="1034" t="str">
        <f aca="false">VLOOKUP(Table143223[[#This Row],[NUTS II 2011]],Table163425[],2,FALSE())</f>
        <v>11</v>
      </c>
      <c r="H55" s="845" t="s">
        <v>805</v>
      </c>
      <c r="I55" s="1034" t="str">
        <f aca="false">VLOOKUP(Table143223[[#This Row],[NUTS II 2013]],Table16243627[],2,FALSE())</f>
        <v>11</v>
      </c>
      <c r="J55" s="1033" t="s">
        <v>990</v>
      </c>
      <c r="K55" s="1034" t="str">
        <f aca="false">VLOOKUP(Table143223[[#This Row],[NUTS III 2011]],Table173526[],2,FALSE())</f>
        <v>115</v>
      </c>
      <c r="L55" s="849" t="s">
        <v>851</v>
      </c>
      <c r="M55" s="1034" t="str">
        <f aca="false">VLOOKUP(Table143223[[#This Row],[NUTS III 2013]],Table17253728[],2,FALSE())</f>
        <v>119</v>
      </c>
      <c r="N55" s="1035" t="e">
        <f aca="false">IFERROR(VLOOKUP(Table143223[[#This Row],[CodINE Mun2013]],[6]VRefAquis!B$1:H$1048576,2,FALSE()),IFERROR(VLOOKUP(Table143223[[#This Row],[CodINE NUTIII 2013]],[6]VRefAquis!B$1:H$1048576,2,FALSE()),VLOOKUP(Table143223[[#This Row],[CodINE NUTII 2013]],[6]VRefAquis!B$1:H$1048576,2,FALSE())))</f>
        <v>#N/A</v>
      </c>
      <c r="O5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55" s="1037" t="n">
        <v>0</v>
      </c>
      <c r="Q55" s="860" t="n">
        <v>0</v>
      </c>
      <c r="R55" s="856" t="str">
        <f aca="false">CONCATENATE("010.01.04.05/2021/",Table143223[[#This Row],[CodINE Mun2011]])</f>
        <v>010.01.04.05/2021/0304</v>
      </c>
    </row>
    <row r="56" customFormat="false" ht="18" hidden="false" customHeight="false" outlineLevel="0" collapsed="false">
      <c r="A56" s="847" t="s">
        <v>1109</v>
      </c>
      <c r="B56" s="1033" t="s">
        <v>1110</v>
      </c>
      <c r="C56" s="1030" t="s">
        <v>1111</v>
      </c>
      <c r="D56" s="849" t="s">
        <v>796</v>
      </c>
      <c r="E56" s="1034" t="str">
        <f aca="false">VLOOKUP(Table143223[[#This Row],[NUTS I]],Table153324[],2,FALSE())</f>
        <v>1</v>
      </c>
      <c r="F56" s="1033" t="s">
        <v>797</v>
      </c>
      <c r="G56" s="1034" t="str">
        <f aca="false">VLOOKUP(Table143223[[#This Row],[NUTS II 2011]],Table163425[],2,FALSE())</f>
        <v>16</v>
      </c>
      <c r="H56" s="849" t="s">
        <v>797</v>
      </c>
      <c r="I56" s="1034" t="str">
        <f aca="false">VLOOKUP(Table143223[[#This Row],[NUTS II 2013]],Table16243627[],2,FALSE())</f>
        <v>16</v>
      </c>
      <c r="J56" s="1033" t="s">
        <v>874</v>
      </c>
      <c r="K56" s="1034" t="str">
        <f aca="false">VLOOKUP(Table143223[[#This Row],[NUTS III 2011]],Table173526[],2,FALSE())</f>
        <v>16B</v>
      </c>
      <c r="L56" s="845" t="s">
        <v>874</v>
      </c>
      <c r="M56" s="1034" t="str">
        <f aca="false">VLOOKUP(Table143223[[#This Row],[NUTS III 2013]],Table17253728[],2,FALSE())</f>
        <v>16B</v>
      </c>
      <c r="N56" s="1035" t="e">
        <f aca="false">IFERROR(VLOOKUP(Table143223[[#This Row],[CodINE Mun2013]],[6]VRefAquis!B$1:H$1048576,2,FALSE()),IFERROR(VLOOKUP(Table143223[[#This Row],[CodINE NUTIII 2013]],[6]VRefAquis!B$1:H$1048576,2,FALSE()),VLOOKUP(Table143223[[#This Row],[CodINE NUTII 2013]],[6]VRefAquis!B$1:H$1048576,2,FALSE())))</f>
        <v>#N/A</v>
      </c>
      <c r="O5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56" s="1037" t="n">
        <v>0</v>
      </c>
      <c r="Q56" s="855" t="n">
        <v>0</v>
      </c>
      <c r="R56" s="856" t="str">
        <f aca="false">CONCATENATE("010.01.04.05/2021/",Table143223[[#This Row],[CodINE Mun2011]])</f>
        <v>010.01.04.05/2021/1104</v>
      </c>
    </row>
    <row r="57" customFormat="false" ht="18" hidden="false" customHeight="false" outlineLevel="0" collapsed="false">
      <c r="A57" s="859" t="s">
        <v>1113</v>
      </c>
      <c r="B57" s="1033" t="s">
        <v>1114</v>
      </c>
      <c r="C57" s="1030" t="s">
        <v>1115</v>
      </c>
      <c r="D57" s="849" t="s">
        <v>796</v>
      </c>
      <c r="E57" s="1034" t="str">
        <f aca="false">VLOOKUP(Table143223[[#This Row],[NUTS I]],Table153324[],2,FALSE())</f>
        <v>1</v>
      </c>
      <c r="F57" s="1033" t="s">
        <v>797</v>
      </c>
      <c r="G57" s="1034" t="str">
        <f aca="false">VLOOKUP(Table143223[[#This Row],[NUTS II 2011]],Table163425[],2,FALSE())</f>
        <v>16</v>
      </c>
      <c r="H57" s="849" t="s">
        <v>797</v>
      </c>
      <c r="I57" s="1034" t="str">
        <f aca="false">VLOOKUP(Table143223[[#This Row],[NUTS II 2013]],Table16243627[],2,FALSE())</f>
        <v>16</v>
      </c>
      <c r="J57" s="1033" t="s">
        <v>874</v>
      </c>
      <c r="K57" s="1034" t="str">
        <f aca="false">VLOOKUP(Table143223[[#This Row],[NUTS III 2011]],Table173526[],2,FALSE())</f>
        <v>16B</v>
      </c>
      <c r="L57" s="845" t="s">
        <v>874</v>
      </c>
      <c r="M57" s="1034" t="str">
        <f aca="false">VLOOKUP(Table143223[[#This Row],[NUTS III 2013]],Table17253728[],2,FALSE())</f>
        <v>16B</v>
      </c>
      <c r="N57" s="1035" t="e">
        <f aca="false">IFERROR(VLOOKUP(Table143223[[#This Row],[CodINE Mun2013]],[6]VRefAquis!B$1:H$1048576,2,FALSE()),IFERROR(VLOOKUP(Table143223[[#This Row],[CodINE NUTIII 2013]],[6]VRefAquis!B$1:H$1048576,2,FALSE()),VLOOKUP(Table143223[[#This Row],[CodINE NUTII 2013]],[6]VRefAquis!B$1:H$1048576,2,FALSE())))</f>
        <v>#N/A</v>
      </c>
      <c r="O5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57" s="1037" t="n">
        <v>1</v>
      </c>
      <c r="Q57" s="860" t="n">
        <v>3</v>
      </c>
      <c r="R57" s="856" t="str">
        <f aca="false">CONCATENATE("010.01.04.05/2021/",Table143223[[#This Row],[CodINE Mun2011]])</f>
        <v>010.01.04.05/2021/1006</v>
      </c>
    </row>
    <row r="58" customFormat="false" ht="18" hidden="false" customHeight="false" outlineLevel="0" collapsed="false">
      <c r="A58" s="847" t="s">
        <v>1117</v>
      </c>
      <c r="B58" s="1033" t="s">
        <v>1118</v>
      </c>
      <c r="C58" s="1030" t="s">
        <v>1119</v>
      </c>
      <c r="D58" s="845" t="s">
        <v>813</v>
      </c>
      <c r="E58" s="1040" t="str">
        <f aca="false">VLOOKUP(Table143223[[#This Row],[NUTS I]],Table153324[],2,FALSE())</f>
        <v>2</v>
      </c>
      <c r="F58" s="1033" t="s">
        <v>813</v>
      </c>
      <c r="G58" s="1034" t="str">
        <f aca="false">VLOOKUP(Table143223[[#This Row],[NUTS II 2011]],Table163425[],2,FALSE())</f>
        <v>20</v>
      </c>
      <c r="H58" s="849" t="s">
        <v>813</v>
      </c>
      <c r="I58" s="1034" t="str">
        <f aca="false">VLOOKUP(Table143223[[#This Row],[NUTS II 2013]],Table16243627[],2,FALSE())</f>
        <v>20</v>
      </c>
      <c r="J58" s="1033" t="s">
        <v>813</v>
      </c>
      <c r="K58" s="1034" t="str">
        <f aca="false">VLOOKUP(Table143223[[#This Row],[NUTS III 2011]],Table173526[],2,FALSE())</f>
        <v>200</v>
      </c>
      <c r="L58" s="1033" t="s">
        <v>813</v>
      </c>
      <c r="M58" s="1034" t="str">
        <f aca="false">VLOOKUP(Table143223[[#This Row],[NUTS III 2013]],Table17253728[],2,FALSE())</f>
        <v>200</v>
      </c>
      <c r="N58" s="1035" t="e">
        <f aca="false">IFERROR(VLOOKUP(Table143223[[#This Row],[CodINE Mun2013]],[6]VRefAquis!B$1:H$1048576,2,FALSE()),IFERROR(VLOOKUP(Table143223[[#This Row],[CodINE NUTIII 2013]],[6]VRefAquis!B$1:H$1048576,2,FALSE()),VLOOKUP(Table143223[[#This Row],[CodINE NUTII 2013]],[6]VRefAquis!B$1:H$1048576,2,FALSE())))</f>
        <v>#N/A</v>
      </c>
      <c r="O5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58" s="1037" t="n">
        <v>2</v>
      </c>
      <c r="Q58" s="855" t="n">
        <v>4</v>
      </c>
      <c r="R58" s="856" t="str">
        <f aca="false">CONCATENATE("010.01.04.05/2021/",Table143223[[#This Row],[CodINE Mun2011]])</f>
        <v>010.01.04.05/2021/4501</v>
      </c>
    </row>
    <row r="59" customFormat="false" ht="18" hidden="false" customHeight="false" outlineLevel="0" collapsed="false">
      <c r="A59" s="847" t="s">
        <v>1121</v>
      </c>
      <c r="B59" s="1033" t="s">
        <v>1122</v>
      </c>
      <c r="C59" s="1030" t="s">
        <v>1123</v>
      </c>
      <c r="D59" s="845" t="s">
        <v>826</v>
      </c>
      <c r="E59" s="1040" t="str">
        <f aca="false">VLOOKUP(Table143223[[#This Row],[NUTS I]],Table153324[],2,FALSE())</f>
        <v>3</v>
      </c>
      <c r="F59" s="1033" t="s">
        <v>826</v>
      </c>
      <c r="G59" s="1034" t="str">
        <f aca="false">VLOOKUP(Table143223[[#This Row],[NUTS II 2011]],Table163425[],2,FALSE())</f>
        <v>30</v>
      </c>
      <c r="H59" s="849" t="s">
        <v>826</v>
      </c>
      <c r="I59" s="1034" t="str">
        <f aca="false">VLOOKUP(Table143223[[#This Row],[NUTS II 2013]],Table16243627[],2,FALSE())</f>
        <v>30</v>
      </c>
      <c r="J59" s="1033" t="s">
        <v>826</v>
      </c>
      <c r="K59" s="1034" t="str">
        <f aca="false">VLOOKUP(Table143223[[#This Row],[NUTS III 2011]],Table173526[],2,FALSE())</f>
        <v>300</v>
      </c>
      <c r="L59" s="1033" t="s">
        <v>826</v>
      </c>
      <c r="M59" s="1034" t="str">
        <f aca="false">VLOOKUP(Table143223[[#This Row],[NUTS III 2013]],Table17253728[],2,FALSE())</f>
        <v>300</v>
      </c>
      <c r="N59" s="1035" t="e">
        <f aca="false">IFERROR(VLOOKUP(Table143223[[#This Row],[CodINE Mun2013]],[6]VRefAquis!B$1:H$1048576,2,FALSE()),IFERROR(VLOOKUP(Table143223[[#This Row],[CodINE NUTIII 2013]],[6]VRefAquis!B$1:H$1048576,2,FALSE()),VLOOKUP(Table143223[[#This Row],[CodINE NUTII 2013]],[6]VRefAquis!B$1:H$1048576,2,FALSE())))</f>
        <v>#N/A</v>
      </c>
      <c r="O5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59" s="1037" t="n">
        <v>0</v>
      </c>
      <c r="Q59" s="855" t="n">
        <v>0</v>
      </c>
      <c r="R59" s="856" t="str">
        <f aca="false">CONCATENATE("010.01.04.05/2021/",Table143223[[#This Row],[CodINE Mun2011]])</f>
        <v>010.01.04.05/2021/3101</v>
      </c>
    </row>
    <row r="60" customFormat="false" ht="18" hidden="false" customHeight="false" outlineLevel="0" collapsed="false">
      <c r="A60" s="859" t="s">
        <v>1125</v>
      </c>
      <c r="B60" s="1033" t="s">
        <v>1126</v>
      </c>
      <c r="C60" s="1030" t="s">
        <v>1127</v>
      </c>
      <c r="D60" s="845" t="s">
        <v>826</v>
      </c>
      <c r="E60" s="1040" t="str">
        <f aca="false">VLOOKUP(Table143223[[#This Row],[NUTS I]],Table153324[],2,FALSE())</f>
        <v>3</v>
      </c>
      <c r="F60" s="1033" t="s">
        <v>826</v>
      </c>
      <c r="G60" s="1034" t="str">
        <f aca="false">VLOOKUP(Table143223[[#This Row],[NUTS II 2011]],Table163425[],2,FALSE())</f>
        <v>30</v>
      </c>
      <c r="H60" s="849" t="s">
        <v>826</v>
      </c>
      <c r="I60" s="1034" t="str">
        <f aca="false">VLOOKUP(Table143223[[#This Row],[NUTS II 2013]],Table16243627[],2,FALSE())</f>
        <v>30</v>
      </c>
      <c r="J60" s="1033" t="s">
        <v>826</v>
      </c>
      <c r="K60" s="1034" t="str">
        <f aca="false">VLOOKUP(Table143223[[#This Row],[NUTS III 2011]],Table173526[],2,FALSE())</f>
        <v>300</v>
      </c>
      <c r="L60" s="1033" t="s">
        <v>826</v>
      </c>
      <c r="M60" s="1034" t="str">
        <f aca="false">VLOOKUP(Table143223[[#This Row],[NUTS III 2013]],Table17253728[],2,FALSE())</f>
        <v>300</v>
      </c>
      <c r="N60" s="1035" t="e">
        <f aca="false">IFERROR(VLOOKUP(Table143223[[#This Row],[CodINE Mun2013]],[6]VRefAquis!B$1:H$1048576,2,FALSE()),IFERROR(VLOOKUP(Table143223[[#This Row],[CodINE NUTIII 2013]],[6]VRefAquis!B$1:H$1048576,2,FALSE()),VLOOKUP(Table143223[[#This Row],[CodINE NUTII 2013]],[6]VRefAquis!B$1:H$1048576,2,FALSE())))</f>
        <v>#N/A</v>
      </c>
      <c r="O6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60" s="1037" t="n">
        <v>0</v>
      </c>
      <c r="Q60" s="860" t="n">
        <v>0</v>
      </c>
      <c r="R60" s="856" t="str">
        <f aca="false">CONCATENATE("010.01.04.05/2021/",Table143223[[#This Row],[CodINE Mun2011]])</f>
        <v>010.01.04.05/2021/3102</v>
      </c>
    </row>
    <row r="61" customFormat="false" ht="18" hidden="false" customHeight="false" outlineLevel="0" collapsed="false">
      <c r="A61" s="847" t="s">
        <v>1129</v>
      </c>
      <c r="B61" s="1033" t="s">
        <v>1130</v>
      </c>
      <c r="C61" s="1030" t="s">
        <v>1131</v>
      </c>
      <c r="D61" s="849" t="s">
        <v>796</v>
      </c>
      <c r="E61" s="1034" t="str">
        <f aca="false">VLOOKUP(Table143223[[#This Row],[NUTS I]],Table153324[],2,FALSE())</f>
        <v>1</v>
      </c>
      <c r="F61" s="1033" t="s">
        <v>805</v>
      </c>
      <c r="G61" s="1034" t="str">
        <f aca="false">VLOOKUP(Table143223[[#This Row],[NUTS II 2011]],Table163425[],2,FALSE())</f>
        <v>11</v>
      </c>
      <c r="H61" s="845" t="s">
        <v>805</v>
      </c>
      <c r="I61" s="1034" t="str">
        <f aca="false">VLOOKUP(Table143223[[#This Row],[NUTS II 2013]],Table16243627[],2,FALSE())</f>
        <v>11</v>
      </c>
      <c r="J61" s="1033" t="s">
        <v>957</v>
      </c>
      <c r="K61" s="1034" t="str">
        <f aca="false">VLOOKUP(Table143223[[#This Row],[NUTS III 2011]],Table173526[],2,FALSE())</f>
        <v>111</v>
      </c>
      <c r="L61" s="849" t="s">
        <v>844</v>
      </c>
      <c r="M61" s="1034" t="str">
        <f aca="false">VLOOKUP(Table143223[[#This Row],[NUTS III 2013]],Table17253728[],2,FALSE())</f>
        <v>111</v>
      </c>
      <c r="N61" s="1035" t="e">
        <f aca="false">IFERROR(VLOOKUP(Table143223[[#This Row],[CodINE Mun2013]],[6]VRefAquis!B$1:H$1048576,2,FALSE()),IFERROR(VLOOKUP(Table143223[[#This Row],[CodINE NUTIII 2013]],[6]VRefAquis!B$1:H$1048576,2,FALSE()),VLOOKUP(Table143223[[#This Row],[CodINE NUTII 2013]],[6]VRefAquis!B$1:H$1048576,2,FALSE())))</f>
        <v>#N/A</v>
      </c>
      <c r="O6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61" s="1037" t="n">
        <v>0</v>
      </c>
      <c r="Q61" s="855" t="n">
        <v>0</v>
      </c>
      <c r="R61" s="856" t="str">
        <f aca="false">CONCATENATE("010.01.04.05/2021/",Table143223[[#This Row],[CodINE Mun2011]])</f>
        <v>010.01.04.05/2021/1602</v>
      </c>
    </row>
    <row r="62" customFormat="false" ht="18" hidden="false" customHeight="false" outlineLevel="0" collapsed="false">
      <c r="A62" s="847" t="s">
        <v>1133</v>
      </c>
      <c r="B62" s="1033" t="s">
        <v>1134</v>
      </c>
      <c r="C62" s="1030" t="s">
        <v>1135</v>
      </c>
      <c r="D62" s="849" t="s">
        <v>796</v>
      </c>
      <c r="E62" s="1034" t="str">
        <f aca="false">VLOOKUP(Table143223[[#This Row],[NUTS I]],Table153324[],2,FALSE())</f>
        <v>1</v>
      </c>
      <c r="F62" s="1033" t="s">
        <v>801</v>
      </c>
      <c r="G62" s="1034" t="str">
        <f aca="false">VLOOKUP(Table143223[[#This Row],[NUTS II 2011]],Table163425[],2,FALSE())</f>
        <v>18</v>
      </c>
      <c r="H62" s="845" t="s">
        <v>801</v>
      </c>
      <c r="I62" s="1034" t="str">
        <f aca="false">VLOOKUP(Table143223[[#This Row],[NUTS II 2013]],Table16243627[],2,FALSE())</f>
        <v>18</v>
      </c>
      <c r="J62" s="1033" t="s">
        <v>835</v>
      </c>
      <c r="K62" s="1034" t="str">
        <f aca="false">VLOOKUP(Table143223[[#This Row],[NUTS III 2011]],Table173526[],2,FALSE())</f>
        <v>182</v>
      </c>
      <c r="L62" s="849" t="s">
        <v>835</v>
      </c>
      <c r="M62" s="1034" t="str">
        <f aca="false">VLOOKUP(Table143223[[#This Row],[NUTS III 2013]],Table17253728[],2,FALSE())</f>
        <v>186</v>
      </c>
      <c r="N62" s="1035" t="e">
        <f aca="false">IFERROR(VLOOKUP(Table143223[[#This Row],[CodINE Mun2013]],[6]VRefAquis!B$1:H$1048576,2,FALSE()),IFERROR(VLOOKUP(Table143223[[#This Row],[CodINE NUTIII 2013]],[6]VRefAquis!B$1:H$1048576,2,FALSE()),VLOOKUP(Table143223[[#This Row],[CodINE NUTII 2013]],[6]VRefAquis!B$1:H$1048576,2,FALSE())))</f>
        <v>#N/A</v>
      </c>
      <c r="O6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62" s="1037" t="n">
        <v>4</v>
      </c>
      <c r="Q62" s="855" t="n">
        <v>26</v>
      </c>
      <c r="R62" s="856" t="str">
        <f aca="false">CONCATENATE("010.01.04.05/2021/",Table143223[[#This Row],[CodINE Mun2011]])</f>
        <v>010.01.04.05/2021/1204</v>
      </c>
    </row>
    <row r="63" customFormat="false" ht="18" hidden="false" customHeight="false" outlineLevel="0" collapsed="false">
      <c r="A63" s="847" t="s">
        <v>1137</v>
      </c>
      <c r="B63" s="1033" t="s">
        <v>1138</v>
      </c>
      <c r="C63" s="1030" t="s">
        <v>1139</v>
      </c>
      <c r="D63" s="849" t="s">
        <v>796</v>
      </c>
      <c r="E63" s="1034" t="str">
        <f aca="false">VLOOKUP(Table143223[[#This Row],[NUTS I]],Table153324[],2,FALSE())</f>
        <v>1</v>
      </c>
      <c r="F63" s="1033" t="s">
        <v>797</v>
      </c>
      <c r="G63" s="1034" t="str">
        <f aca="false">VLOOKUP(Table143223[[#This Row],[NUTS II 2011]],Table163425[],2,FALSE())</f>
        <v>16</v>
      </c>
      <c r="H63" s="849" t="s">
        <v>797</v>
      </c>
      <c r="I63" s="1034" t="str">
        <f aca="false">VLOOKUP(Table143223[[#This Row],[NUTS II 2013]],Table16243627[],2,FALSE())</f>
        <v>16</v>
      </c>
      <c r="J63" s="1033" t="s">
        <v>867</v>
      </c>
      <c r="K63" s="1034" t="str">
        <f aca="false">VLOOKUP(Table143223[[#This Row],[NUTS III 2011]],Table173526[],2,FALSE())</f>
        <v>162</v>
      </c>
      <c r="L63" s="849" t="s">
        <v>958</v>
      </c>
      <c r="M63" s="1034" t="str">
        <f aca="false">VLOOKUP(Table143223[[#This Row],[NUTS III 2013]],Table17253728[],2,FALSE())</f>
        <v>16E</v>
      </c>
      <c r="N63" s="1035" t="e">
        <f aca="false">IFERROR(VLOOKUP(Table143223[[#This Row],[CodINE Mun2013]],[6]VRefAquis!B$1:H$1048576,2,FALSE()),IFERROR(VLOOKUP(Table143223[[#This Row],[CodINE NUTIII 2013]],[6]VRefAquis!B$1:H$1048576,2,FALSE()),VLOOKUP(Table143223[[#This Row],[CodINE NUTII 2013]],[6]VRefAquis!B$1:H$1048576,2,FALSE())))</f>
        <v>#N/A</v>
      </c>
      <c r="O6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63" s="1037" t="n">
        <v>16</v>
      </c>
      <c r="Q63" s="855" t="n">
        <v>32</v>
      </c>
      <c r="R63" s="856" t="str">
        <f aca="false">CONCATENATE("010.01.04.05/2021/",Table143223[[#This Row],[CodINE Mun2011]])</f>
        <v>010.01.04.05/2021/0602</v>
      </c>
    </row>
    <row r="64" customFormat="false" ht="30.75" hidden="false" customHeight="false" outlineLevel="0" collapsed="false">
      <c r="A64" s="859" t="s">
        <v>1141</v>
      </c>
      <c r="B64" s="1033" t="s">
        <v>1142</v>
      </c>
      <c r="C64" s="1030" t="s">
        <v>1143</v>
      </c>
      <c r="D64" s="849" t="s">
        <v>796</v>
      </c>
      <c r="E64" s="1034" t="str">
        <f aca="false">VLOOKUP(Table143223[[#This Row],[NUTS I]],Table153324[],2,FALSE())</f>
        <v>1</v>
      </c>
      <c r="F64" s="1033" t="s">
        <v>805</v>
      </c>
      <c r="G64" s="1034" t="str">
        <f aca="false">VLOOKUP(Table143223[[#This Row],[NUTS II 2011]],Table163425[],2,FALSE())</f>
        <v>11</v>
      </c>
      <c r="H64" s="845" t="s">
        <v>805</v>
      </c>
      <c r="I64" s="1034" t="str">
        <f aca="false">VLOOKUP(Table143223[[#This Row],[NUTS II 2013]],Table16243627[],2,FALSE())</f>
        <v>11</v>
      </c>
      <c r="J64" s="1033" t="s">
        <v>910</v>
      </c>
      <c r="K64" s="1034" t="str">
        <f aca="false">VLOOKUP(Table143223[[#This Row],[NUTS III 2011]],Table173526[],2,FALSE())</f>
        <v>117</v>
      </c>
      <c r="L64" s="849" t="s">
        <v>910</v>
      </c>
      <c r="M64" s="1034" t="str">
        <f aca="false">VLOOKUP(Table143223[[#This Row],[NUTS III 2013]],Table17253728[],2,FALSE())</f>
        <v>11D</v>
      </c>
      <c r="N64" s="1035" t="e">
        <f aca="false">IFERROR(VLOOKUP(Table143223[[#This Row],[CodINE Mun2013]],[6]VRefAquis!B$1:H$1048576,2,FALSE()),IFERROR(VLOOKUP(Table143223[[#This Row],[CodINE NUTIII 2013]],[6]VRefAquis!B$1:H$1048576,2,FALSE()),VLOOKUP(Table143223[[#This Row],[CodINE NUTII 2013]],[6]VRefAquis!B$1:H$1048576,2,FALSE())))</f>
        <v>#N/A</v>
      </c>
      <c r="O6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64" s="1037" t="n">
        <v>1</v>
      </c>
      <c r="Q64" s="860" t="n">
        <v>20</v>
      </c>
      <c r="R64" s="856" t="str">
        <f aca="false">CONCATENATE("010.01.04.05/2021/",Table143223[[#This Row],[CodINE Mun2011]])</f>
        <v>010.01.04.05/2021/0403</v>
      </c>
    </row>
    <row r="65" customFormat="false" ht="18" hidden="false" customHeight="false" outlineLevel="0" collapsed="false">
      <c r="A65" s="859" t="s">
        <v>1145</v>
      </c>
      <c r="B65" s="1033" t="s">
        <v>1146</v>
      </c>
      <c r="C65" s="1030" t="s">
        <v>1147</v>
      </c>
      <c r="D65" s="849" t="s">
        <v>796</v>
      </c>
      <c r="E65" s="1034" t="str">
        <f aca="false">VLOOKUP(Table143223[[#This Row],[NUTS I]],Table153324[],2,FALSE())</f>
        <v>1</v>
      </c>
      <c r="F65" s="1033" t="s">
        <v>797</v>
      </c>
      <c r="G65" s="1034" t="str">
        <f aca="false">VLOOKUP(Table143223[[#This Row],[NUTS II 2011]],Table163425[],2,FALSE())</f>
        <v>16</v>
      </c>
      <c r="H65" s="849" t="s">
        <v>797</v>
      </c>
      <c r="I65" s="1034" t="str">
        <f aca="false">VLOOKUP(Table143223[[#This Row],[NUTS II 2013]],Table16243627[],2,FALSE())</f>
        <v>16</v>
      </c>
      <c r="J65" s="1033" t="s">
        <v>823</v>
      </c>
      <c r="K65" s="1034" t="str">
        <f aca="false">VLOOKUP(Table143223[[#This Row],[NUTS III 2011]],Table173526[],2,FALSE())</f>
        <v>165</v>
      </c>
      <c r="L65" s="845" t="s">
        <v>824</v>
      </c>
      <c r="M65" s="1034" t="str">
        <f aca="false">VLOOKUP(Table143223[[#This Row],[NUTS III 2013]],Table17253728[],2,FALSE())</f>
        <v>16G</v>
      </c>
      <c r="N65" s="1035" t="e">
        <f aca="false">IFERROR(VLOOKUP(Table143223[[#This Row],[CodINE Mun2013]],[6]VRefAquis!B$1:H$1048576,2,FALSE()),IFERROR(VLOOKUP(Table143223[[#This Row],[CodINE NUTIII 2013]],[6]VRefAquis!B$1:H$1048576,2,FALSE()),VLOOKUP(Table143223[[#This Row],[CodINE NUTII 2013]],[6]VRefAquis!B$1:H$1048576,2,FALSE())))</f>
        <v>#N/A</v>
      </c>
      <c r="O6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65" s="1037" t="n">
        <v>12</v>
      </c>
      <c r="Q65" s="860" t="n">
        <v>12</v>
      </c>
      <c r="R65" s="856" t="str">
        <f aca="false">CONCATENATE("010.01.04.05/2021/",Table143223[[#This Row],[CodINE Mun2011]])</f>
        <v>010.01.04.05/2021/1802</v>
      </c>
    </row>
    <row r="66" customFormat="false" ht="18" hidden="false" customHeight="false" outlineLevel="0" collapsed="false">
      <c r="A66" s="859" t="s">
        <v>1149</v>
      </c>
      <c r="B66" s="1033" t="s">
        <v>1150</v>
      </c>
      <c r="C66" s="1030" t="s">
        <v>1151</v>
      </c>
      <c r="D66" s="849" t="s">
        <v>796</v>
      </c>
      <c r="E66" s="1034" t="str">
        <f aca="false">VLOOKUP(Table143223[[#This Row],[NUTS I]],Table153324[],2,FALSE())</f>
        <v>1</v>
      </c>
      <c r="F66" s="1033" t="s">
        <v>801</v>
      </c>
      <c r="G66" s="1034" t="str">
        <f aca="false">VLOOKUP(Table143223[[#This Row],[NUTS II 2011]],Table163425[],2,FALSE())</f>
        <v>18</v>
      </c>
      <c r="H66" s="845" t="s">
        <v>801</v>
      </c>
      <c r="I66" s="1034" t="str">
        <f aca="false">VLOOKUP(Table143223[[#This Row],[NUTS II 2013]],Table16243627[],2,FALSE())</f>
        <v>18</v>
      </c>
      <c r="J66" s="1033" t="s">
        <v>919</v>
      </c>
      <c r="K66" s="1034" t="str">
        <f aca="false">VLOOKUP(Table143223[[#This Row],[NUTS III 2011]],Table173526[],2,FALSE())</f>
        <v>185</v>
      </c>
      <c r="L66" s="849" t="s">
        <v>919</v>
      </c>
      <c r="M66" s="1034" t="str">
        <f aca="false">VLOOKUP(Table143223[[#This Row],[NUTS III 2013]],Table17253728[],2,FALSE())</f>
        <v>185</v>
      </c>
      <c r="N66" s="1035" t="e">
        <f aca="false">IFERROR(VLOOKUP(Table143223[[#This Row],[CodINE Mun2013]],[6]VRefAquis!B$1:H$1048576,2,FALSE()),IFERROR(VLOOKUP(Table143223[[#This Row],[CodINE NUTIII 2013]],[6]VRefAquis!B$1:H$1048576,2,FALSE()),VLOOKUP(Table143223[[#This Row],[CodINE NUTII 2013]],[6]VRefAquis!B$1:H$1048576,2,FALSE())))</f>
        <v>#N/A</v>
      </c>
      <c r="O6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66" s="1037" t="n">
        <v>19</v>
      </c>
      <c r="Q66" s="860" t="n">
        <v>23</v>
      </c>
      <c r="R66" s="856" t="str">
        <f aca="false">CONCATENATE("010.01.04.05/2021/",Table143223[[#This Row],[CodINE Mun2011]])</f>
        <v>010.01.04.05/2021/1406</v>
      </c>
    </row>
    <row r="67" customFormat="false" ht="18" hidden="false" customHeight="false" outlineLevel="0" collapsed="false">
      <c r="A67" s="859" t="s">
        <v>1153</v>
      </c>
      <c r="B67" s="1033" t="s">
        <v>1154</v>
      </c>
      <c r="C67" s="1030" t="s">
        <v>1155</v>
      </c>
      <c r="D67" s="849" t="s">
        <v>796</v>
      </c>
      <c r="E67" s="1034" t="str">
        <f aca="false">VLOOKUP(Table143223[[#This Row],[NUTS I]],Table153324[],2,FALSE())</f>
        <v>1</v>
      </c>
      <c r="F67" s="1033" t="s">
        <v>834</v>
      </c>
      <c r="G67" s="1034" t="str">
        <f aca="false">VLOOKUP(Table143223[[#This Row],[NUTS II 2011]],Table163425[],2,FALSE())</f>
        <v>17</v>
      </c>
      <c r="H67" s="845" t="s">
        <v>828</v>
      </c>
      <c r="I67" s="1034" t="str">
        <f aca="false">VLOOKUP(Table143223[[#This Row],[NUTS II 2013]],Table16243627[],2,FALSE())</f>
        <v>17</v>
      </c>
      <c r="J67" s="1033" t="s">
        <v>932</v>
      </c>
      <c r="K67" s="1034" t="str">
        <f aca="false">VLOOKUP(Table143223[[#This Row],[NUTS III 2011]],Table173526[],2,FALSE())</f>
        <v>171</v>
      </c>
      <c r="L67" s="849" t="s">
        <v>828</v>
      </c>
      <c r="M67" s="1034" t="str">
        <f aca="false">VLOOKUP(Table143223[[#This Row],[NUTS III 2013]],Table17253728[],2,FALSE())</f>
        <v>170</v>
      </c>
      <c r="N67" s="1035" t="e">
        <f aca="false">IFERROR(VLOOKUP(Table143223[[#This Row],[CodINE Mun2013]],[6]VRefAquis!B$1:H$1048576,2,FALSE()),IFERROR(VLOOKUP(Table143223[[#This Row],[CodINE NUTIII 2013]],[6]VRefAquis!B$1:H$1048576,2,FALSE()),VLOOKUP(Table143223[[#This Row],[CodINE NUTII 2013]],[6]VRefAquis!B$1:H$1048576,2,FALSE())))</f>
        <v>#N/A</v>
      </c>
      <c r="O6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67" s="1037" t="n">
        <v>10</v>
      </c>
      <c r="Q67" s="860" t="n">
        <v>764</v>
      </c>
      <c r="R67" s="856" t="str">
        <f aca="false">CONCATENATE("010.01.04.05/2021/",Table143223[[#This Row],[CodINE Mun2011]])</f>
        <v>010.01.04.05/2021/1105</v>
      </c>
    </row>
    <row r="68" customFormat="false" ht="30.75" hidden="false" customHeight="false" outlineLevel="0" collapsed="false">
      <c r="A68" s="847" t="s">
        <v>1157</v>
      </c>
      <c r="B68" s="1033" t="s">
        <v>1158</v>
      </c>
      <c r="C68" s="1030" t="s">
        <v>1159</v>
      </c>
      <c r="D68" s="849" t="s">
        <v>796</v>
      </c>
      <c r="E68" s="1034" t="str">
        <f aca="false">VLOOKUP(Table143223[[#This Row],[NUTS I]],Table153324[],2,FALSE())</f>
        <v>1</v>
      </c>
      <c r="F68" s="1033" t="s">
        <v>797</v>
      </c>
      <c r="G68" s="1034" t="str">
        <f aca="false">VLOOKUP(Table143223[[#This Row],[NUTS II 2011]],Table163425[],2,FALSE())</f>
        <v>16</v>
      </c>
      <c r="H68" s="849" t="s">
        <v>797</v>
      </c>
      <c r="I68" s="1034" t="str">
        <f aca="false">VLOOKUP(Table143223[[#This Row],[NUTS II 2013]],Table16243627[],2,FALSE())</f>
        <v>16</v>
      </c>
      <c r="J68" s="1033" t="s">
        <v>969</v>
      </c>
      <c r="K68" s="1034" t="str">
        <f aca="false">VLOOKUP(Table143223[[#This Row],[NUTS III 2011]],Table173526[],2,FALSE())</f>
        <v>164</v>
      </c>
      <c r="L68" s="849" t="s">
        <v>964</v>
      </c>
      <c r="M68" s="1034" t="str">
        <f aca="false">VLOOKUP(Table143223[[#This Row],[NUTS III 2013]],Table17253728[],2,FALSE())</f>
        <v>16F</v>
      </c>
      <c r="N68" s="1035" t="e">
        <f aca="false">IFERROR(VLOOKUP(Table143223[[#This Row],[CodINE Mun2013]],[6]VRefAquis!B$1:H$1048576,2,FALSE()),IFERROR(VLOOKUP(Table143223[[#This Row],[CodINE NUTIII 2013]],[6]VRefAquis!B$1:H$1048576,2,FALSE()),VLOOKUP(Table143223[[#This Row],[CodINE NUTII 2013]],[6]VRefAquis!B$1:H$1048576,2,FALSE())))</f>
        <v>#N/A</v>
      </c>
      <c r="O6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68" s="1037" t="n">
        <v>0</v>
      </c>
      <c r="Q68" s="855" t="n">
        <v>0</v>
      </c>
      <c r="R68" s="856" t="str">
        <f aca="false">CONCATENATE("010.01.04.05/2021/",Table143223[[#This Row],[CodINE Mun2011]])</f>
        <v>010.01.04.05/2021/1007</v>
      </c>
    </row>
    <row r="69" customFormat="false" ht="18" hidden="false" customHeight="false" outlineLevel="0" collapsed="false">
      <c r="A69" s="859" t="s">
        <v>1161</v>
      </c>
      <c r="B69" s="1033" t="s">
        <v>1162</v>
      </c>
      <c r="C69" s="1030" t="s">
        <v>1163</v>
      </c>
      <c r="D69" s="849" t="s">
        <v>796</v>
      </c>
      <c r="E69" s="1034" t="str">
        <f aca="false">VLOOKUP(Table143223[[#This Row],[NUTS I]],Table153324[],2,FALSE())</f>
        <v>1</v>
      </c>
      <c r="F69" s="1033" t="s">
        <v>797</v>
      </c>
      <c r="G69" s="1034" t="str">
        <f aca="false">VLOOKUP(Table143223[[#This Row],[NUTS II 2011]],Table163425[],2,FALSE())</f>
        <v>16</v>
      </c>
      <c r="H69" s="849" t="s">
        <v>797</v>
      </c>
      <c r="I69" s="1034" t="str">
        <f aca="false">VLOOKUP(Table143223[[#This Row],[NUTS II 2013]],Table16243627[],2,FALSE())</f>
        <v>16</v>
      </c>
      <c r="J69" s="1033" t="s">
        <v>888</v>
      </c>
      <c r="K69" s="1034" t="str">
        <f aca="false">VLOOKUP(Table143223[[#This Row],[NUTS III 2011]],Table173526[],2,FALSE())</f>
        <v>169</v>
      </c>
      <c r="L69" s="849" t="s">
        <v>890</v>
      </c>
      <c r="M69" s="1034" t="str">
        <f aca="false">VLOOKUP(Table143223[[#This Row],[NUTS III 2013]],Table17253728[],2,FALSE())</f>
        <v>16H</v>
      </c>
      <c r="N69" s="1035" t="e">
        <f aca="false">IFERROR(VLOOKUP(Table143223[[#This Row],[CodINE Mun2013]],[6]VRefAquis!B$1:H$1048576,2,FALSE()),IFERROR(VLOOKUP(Table143223[[#This Row],[CodINE NUTIII 2013]],[6]VRefAquis!B$1:H$1048576,2,FALSE()),VLOOKUP(Table143223[[#This Row],[CodINE NUTII 2013]],[6]VRefAquis!B$1:H$1048576,2,FALSE())))</f>
        <v>#N/A</v>
      </c>
      <c r="O6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69" s="1037" t="n">
        <v>1</v>
      </c>
      <c r="Q69" s="860" t="n">
        <v>7</v>
      </c>
      <c r="R69" s="856" t="str">
        <f aca="false">CONCATENATE("010.01.04.05/2021/",Table143223[[#This Row],[CodINE Mun2011]])</f>
        <v>010.01.04.05/2021/0502</v>
      </c>
    </row>
    <row r="70" customFormat="false" ht="18" hidden="false" customHeight="false" outlineLevel="0" collapsed="false">
      <c r="A70" s="859" t="s">
        <v>1165</v>
      </c>
      <c r="B70" s="1033" t="s">
        <v>1166</v>
      </c>
      <c r="C70" s="1030" t="s">
        <v>1167</v>
      </c>
      <c r="D70" s="849" t="s">
        <v>796</v>
      </c>
      <c r="E70" s="1034" t="str">
        <f aca="false">VLOOKUP(Table143223[[#This Row],[NUTS I]],Table153324[],2,FALSE())</f>
        <v>1</v>
      </c>
      <c r="F70" s="1033" t="s">
        <v>805</v>
      </c>
      <c r="G70" s="1034" t="str">
        <f aca="false">VLOOKUP(Table143223[[#This Row],[NUTS II 2011]],Table163425[],2,FALSE())</f>
        <v>11</v>
      </c>
      <c r="H70" s="845" t="s">
        <v>805</v>
      </c>
      <c r="I70" s="1034" t="str">
        <f aca="false">VLOOKUP(Table143223[[#This Row],[NUTS II 2013]],Table16243627[],2,FALSE())</f>
        <v>11</v>
      </c>
      <c r="J70" s="1033" t="s">
        <v>990</v>
      </c>
      <c r="K70" s="1034" t="str">
        <f aca="false">VLOOKUP(Table143223[[#This Row],[NUTS III 2011]],Table173526[],2,FALSE())</f>
        <v>115</v>
      </c>
      <c r="L70" s="849" t="s">
        <v>972</v>
      </c>
      <c r="M70" s="1034" t="str">
        <f aca="false">VLOOKUP(Table143223[[#This Row],[NUTS III 2013]],Table17253728[],2,FALSE())</f>
        <v>11C</v>
      </c>
      <c r="N70" s="1035" t="e">
        <f aca="false">IFERROR(VLOOKUP(Table143223[[#This Row],[CodINE Mun2013]],[6]VRefAquis!B$1:H$1048576,2,FALSE()),IFERROR(VLOOKUP(Table143223[[#This Row],[CodINE NUTIII 2013]],[6]VRefAquis!B$1:H$1048576,2,FALSE()),VLOOKUP(Table143223[[#This Row],[CodINE NUTII 2013]],[6]VRefAquis!B$1:H$1048576,2,FALSE())))</f>
        <v>#N/A</v>
      </c>
      <c r="O7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70" s="1037" t="n">
        <v>0</v>
      </c>
      <c r="Q70" s="860" t="n">
        <v>0</v>
      </c>
      <c r="R70" s="856" t="str">
        <f aca="false">CONCATENATE("010.01.04.05/2021/",Table143223[[#This Row],[CodINE Mun2011]])</f>
        <v>010.01.04.05/2021/0106</v>
      </c>
    </row>
    <row r="71" customFormat="false" ht="18" hidden="false" customHeight="false" outlineLevel="0" collapsed="false">
      <c r="A71" s="859" t="s">
        <v>1169</v>
      </c>
      <c r="B71" s="1033" t="s">
        <v>1170</v>
      </c>
      <c r="C71" s="1030" t="s">
        <v>1171</v>
      </c>
      <c r="D71" s="849" t="s">
        <v>796</v>
      </c>
      <c r="E71" s="1034" t="str">
        <f aca="false">VLOOKUP(Table143223[[#This Row],[NUTS I]],Table153324[],2,FALSE())</f>
        <v>1</v>
      </c>
      <c r="F71" s="1033" t="s">
        <v>801</v>
      </c>
      <c r="G71" s="1034" t="str">
        <f aca="false">VLOOKUP(Table143223[[#This Row],[NUTS II 2011]],Table163425[],2,FALSE())</f>
        <v>18</v>
      </c>
      <c r="H71" s="845" t="s">
        <v>801</v>
      </c>
      <c r="I71" s="1034" t="str">
        <f aca="false">VLOOKUP(Table143223[[#This Row],[NUTS II 2013]],Table16243627[],2,FALSE())</f>
        <v>18</v>
      </c>
      <c r="J71" s="1033" t="s">
        <v>835</v>
      </c>
      <c r="K71" s="1034" t="str">
        <f aca="false">VLOOKUP(Table143223[[#This Row],[NUTS III 2011]],Table173526[],2,FALSE())</f>
        <v>182</v>
      </c>
      <c r="L71" s="849" t="s">
        <v>835</v>
      </c>
      <c r="M71" s="1034" t="str">
        <f aca="false">VLOOKUP(Table143223[[#This Row],[NUTS III 2013]],Table17253728[],2,FALSE())</f>
        <v>186</v>
      </c>
      <c r="N71" s="1035" t="e">
        <f aca="false">IFERROR(VLOOKUP(Table143223[[#This Row],[CodINE Mun2013]],[6]VRefAquis!B$1:H$1048576,2,FALSE()),IFERROR(VLOOKUP(Table143223[[#This Row],[CodINE NUTIII 2013]],[6]VRefAquis!B$1:H$1048576,2,FALSE()),VLOOKUP(Table143223[[#This Row],[CodINE NUTII 2013]],[6]VRefAquis!B$1:H$1048576,2,FALSE())))</f>
        <v>#N/A</v>
      </c>
      <c r="O7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71" s="1037" t="n">
        <v>0</v>
      </c>
      <c r="Q71" s="860" t="n">
        <v>0</v>
      </c>
      <c r="R71" s="856" t="str">
        <f aca="false">CONCATENATE("010.01.04.05/2021/",Table143223[[#This Row],[CodINE Mun2011]])</f>
        <v>010.01.04.05/2021/1205</v>
      </c>
    </row>
    <row r="72" customFormat="false" ht="18" hidden="false" customHeight="false" outlineLevel="0" collapsed="false">
      <c r="A72" s="859" t="s">
        <v>1173</v>
      </c>
      <c r="B72" s="1033" t="s">
        <v>1174</v>
      </c>
      <c r="C72" s="1030" t="s">
        <v>1175</v>
      </c>
      <c r="D72" s="849" t="s">
        <v>796</v>
      </c>
      <c r="E72" s="1034" t="str">
        <f aca="false">VLOOKUP(Table143223[[#This Row],[NUTS I]],Table153324[],2,FALSE())</f>
        <v>1</v>
      </c>
      <c r="F72" s="1033" t="s">
        <v>797</v>
      </c>
      <c r="G72" s="1034" t="str">
        <f aca="false">VLOOKUP(Table143223[[#This Row],[NUTS II 2011]],Table163425[],2,FALSE())</f>
        <v>16</v>
      </c>
      <c r="H72" s="849" t="s">
        <v>797</v>
      </c>
      <c r="I72" s="1034" t="str">
        <f aca="false">VLOOKUP(Table143223[[#This Row],[NUTS II 2013]],Table16243627[],2,FALSE())</f>
        <v>16</v>
      </c>
      <c r="J72" s="1033" t="s">
        <v>823</v>
      </c>
      <c r="K72" s="1034" t="str">
        <f aca="false">VLOOKUP(Table143223[[#This Row],[NUTS III 2011]],Table173526[],2,FALSE())</f>
        <v>165</v>
      </c>
      <c r="L72" s="845" t="s">
        <v>824</v>
      </c>
      <c r="M72" s="1034" t="str">
        <f aca="false">VLOOKUP(Table143223[[#This Row],[NUTS III 2013]],Table17253728[],2,FALSE())</f>
        <v>16G</v>
      </c>
      <c r="N72" s="1035" t="e">
        <f aca="false">IFERROR(VLOOKUP(Table143223[[#This Row],[CodINE Mun2013]],[6]VRefAquis!B$1:H$1048576,2,FALSE()),IFERROR(VLOOKUP(Table143223[[#This Row],[CodINE NUTIII 2013]],[6]VRefAquis!B$1:H$1048576,2,FALSE()),VLOOKUP(Table143223[[#This Row],[CodINE NUTII 2013]],[6]VRefAquis!B$1:H$1048576,2,FALSE())))</f>
        <v>#N/A</v>
      </c>
      <c r="O7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72" s="1037" t="n">
        <v>0</v>
      </c>
      <c r="Q72" s="855" t="n">
        <v>0</v>
      </c>
      <c r="R72" s="856" t="str">
        <f aca="false">CONCATENATE("010.01.04.05/2021/",Table143223[[#This Row],[CodINE Mun2011]])</f>
        <v>010.01.04.05/2021/1803</v>
      </c>
    </row>
    <row r="73" customFormat="false" ht="18" hidden="false" customHeight="false" outlineLevel="0" collapsed="false">
      <c r="A73" s="847" t="s">
        <v>1177</v>
      </c>
      <c r="B73" s="1033" t="s">
        <v>1178</v>
      </c>
      <c r="C73" s="1030" t="s">
        <v>1179</v>
      </c>
      <c r="D73" s="849" t="s">
        <v>796</v>
      </c>
      <c r="E73" s="1034" t="str">
        <f aca="false">VLOOKUP(Table143223[[#This Row],[NUTS I]],Table153324[],2,FALSE())</f>
        <v>1</v>
      </c>
      <c r="F73" s="1033" t="s">
        <v>815</v>
      </c>
      <c r="G73" s="1034" t="str">
        <f aca="false">VLOOKUP(Table143223[[#This Row],[NUTS II 2011]],Table163425[],2,FALSE())</f>
        <v>15</v>
      </c>
      <c r="H73" s="845" t="s">
        <v>815</v>
      </c>
      <c r="I73" s="1034" t="str">
        <f aca="false">VLOOKUP(Table143223[[#This Row],[NUTS II 2013]],Table16243627[],2,FALSE())</f>
        <v>15</v>
      </c>
      <c r="J73" s="1033" t="s">
        <v>815</v>
      </c>
      <c r="K73" s="1034" t="n">
        <f aca="false">VLOOKUP(Table143223[[#This Row],[NUTS III 2011]],Table173526[],2,FALSE())</f>
        <v>150</v>
      </c>
      <c r="L73" s="849" t="s">
        <v>815</v>
      </c>
      <c r="M73" s="1034" t="n">
        <f aca="false">VLOOKUP(Table143223[[#This Row],[NUTS III 2013]],Table17253728[],2,FALSE())</f>
        <v>150</v>
      </c>
      <c r="N73" s="1035" t="e">
        <f aca="false">IFERROR(VLOOKUP(Table143223[[#This Row],[CodINE Mun2013]],[6]VRefAquis!B$1:H$1048576,2,FALSE()),IFERROR(VLOOKUP(Table143223[[#This Row],[CodINE NUTIII 2013]],[6]VRefAquis!B$1:H$1048576,2,FALSE()),VLOOKUP(Table143223[[#This Row],[CodINE NUTII 2013]],[6]VRefAquis!B$1:H$1048576,2,FALSE())))</f>
        <v>#N/A</v>
      </c>
      <c r="O7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73" s="1037" t="n">
        <v>0</v>
      </c>
      <c r="Q73" s="855" t="n">
        <v>0</v>
      </c>
      <c r="R73" s="856" t="str">
        <f aca="false">CONCATENATE("010.01.04.05/2021/",Table143223[[#This Row],[CodINE Mun2011]])</f>
        <v>010.01.04.05/2021/0804</v>
      </c>
    </row>
    <row r="74" customFormat="false" ht="18" hidden="false" customHeight="false" outlineLevel="0" collapsed="false">
      <c r="A74" s="847" t="s">
        <v>1181</v>
      </c>
      <c r="B74" s="1033" t="s">
        <v>1182</v>
      </c>
      <c r="C74" s="1030" t="s">
        <v>1183</v>
      </c>
      <c r="D74" s="849" t="s">
        <v>796</v>
      </c>
      <c r="E74" s="1034" t="str">
        <f aca="false">VLOOKUP(Table143223[[#This Row],[NUTS I]],Table153324[],2,FALSE())</f>
        <v>1</v>
      </c>
      <c r="F74" s="1033" t="s">
        <v>801</v>
      </c>
      <c r="G74" s="1034" t="str">
        <f aca="false">VLOOKUP(Table143223[[#This Row],[NUTS II 2011]],Table163425[],2,FALSE())</f>
        <v>18</v>
      </c>
      <c r="H74" s="845" t="s">
        <v>801</v>
      </c>
      <c r="I74" s="1034" t="str">
        <f aca="false">VLOOKUP(Table143223[[#This Row],[NUTS II 2013]],Table16243627[],2,FALSE())</f>
        <v>18</v>
      </c>
      <c r="J74" s="1033" t="s">
        <v>860</v>
      </c>
      <c r="K74" s="1034" t="str">
        <f aca="false">VLOOKUP(Table143223[[#This Row],[NUTS III 2011]],Table173526[],2,FALSE())</f>
        <v>184</v>
      </c>
      <c r="L74" s="849" t="s">
        <v>860</v>
      </c>
      <c r="M74" s="1034" t="str">
        <f aca="false">VLOOKUP(Table143223[[#This Row],[NUTS III 2013]],Table17253728[],2,FALSE())</f>
        <v>184</v>
      </c>
      <c r="N74" s="1035" t="e">
        <f aca="false">IFERROR(VLOOKUP(Table143223[[#This Row],[CodINE Mun2013]],[6]VRefAquis!B$1:H$1048576,2,FALSE()),IFERROR(VLOOKUP(Table143223[[#This Row],[CodINE NUTIII 2013]],[6]VRefAquis!B$1:H$1048576,2,FALSE()),VLOOKUP(Table143223[[#This Row],[CodINE NUTII 2013]],[6]VRefAquis!B$1:H$1048576,2,FALSE())))</f>
        <v>#N/A</v>
      </c>
      <c r="O7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74" s="1037" t="n">
        <v>0</v>
      </c>
      <c r="Q74" s="855" t="n">
        <v>0</v>
      </c>
      <c r="R74" s="856" t="str">
        <f aca="false">CONCATENATE("010.01.04.05/2021/",Table143223[[#This Row],[CodINE Mun2011]])</f>
        <v>010.01.04.05/2021/0206</v>
      </c>
    </row>
    <row r="75" customFormat="false" ht="18" hidden="false" customHeight="false" outlineLevel="0" collapsed="false">
      <c r="A75" s="847" t="s">
        <v>580</v>
      </c>
      <c r="B75" s="1033" t="s">
        <v>1185</v>
      </c>
      <c r="C75" s="1030" t="s">
        <v>1186</v>
      </c>
      <c r="D75" s="849" t="s">
        <v>796</v>
      </c>
      <c r="E75" s="1034" t="str">
        <f aca="false">VLOOKUP(Table143223[[#This Row],[NUTS I]],Table153324[],2,FALSE())</f>
        <v>1</v>
      </c>
      <c r="F75" s="1033" t="s">
        <v>797</v>
      </c>
      <c r="G75" s="1034" t="str">
        <f aca="false">VLOOKUP(Table143223[[#This Row],[NUTS II 2011]],Table163425[],2,FALSE())</f>
        <v>16</v>
      </c>
      <c r="H75" s="849" t="s">
        <v>797</v>
      </c>
      <c r="I75" s="1034" t="str">
        <f aca="false">VLOOKUP(Table143223[[#This Row],[NUTS II 2013]],Table16243627[],2,FALSE())</f>
        <v>16</v>
      </c>
      <c r="J75" s="1033" t="s">
        <v>883</v>
      </c>
      <c r="K75" s="1034" t="str">
        <f aca="false">VLOOKUP(Table143223[[#This Row],[NUTS III 2011]],Table173526[],2,FALSE())</f>
        <v>168</v>
      </c>
      <c r="L75" s="845" t="s">
        <v>898</v>
      </c>
      <c r="M75" s="1034" t="str">
        <f aca="false">VLOOKUP(Table143223[[#This Row],[NUTS III 2013]],Table17253728[],2,FALSE())</f>
        <v>16J</v>
      </c>
      <c r="N75" s="1035" t="e">
        <f aca="false">IFERROR(VLOOKUP(Table143223[[#This Row],[CodINE Mun2013]],[6]VRefAquis!B$1:H$1048576,2,FALSE()),IFERROR(VLOOKUP(Table143223[[#This Row],[CodINE NUTIII 2013]],[6]VRefAquis!B$1:H$1048576,2,FALSE()),VLOOKUP(Table143223[[#This Row],[CodINE NUTII 2013]],[6]VRefAquis!B$1:H$1048576,2,FALSE())))</f>
        <v>#N/A</v>
      </c>
      <c r="O7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75" s="1037" t="n">
        <v>3</v>
      </c>
      <c r="Q75" s="855" t="n">
        <v>26</v>
      </c>
      <c r="R75" s="856" t="str">
        <f aca="false">CONCATENATE("010.01.04.05/2021/",Table143223[[#This Row],[CodINE Mun2011]])</f>
        <v>010.01.04.05/2021/0903</v>
      </c>
    </row>
    <row r="76" customFormat="false" ht="18" hidden="false" customHeight="false" outlineLevel="0" collapsed="false">
      <c r="A76" s="847" t="s">
        <v>1188</v>
      </c>
      <c r="B76" s="1033" t="s">
        <v>1189</v>
      </c>
      <c r="C76" s="1030" t="s">
        <v>1190</v>
      </c>
      <c r="D76" s="849" t="s">
        <v>796</v>
      </c>
      <c r="E76" s="1034" t="str">
        <f aca="false">VLOOKUP(Table143223[[#This Row],[NUTS I]],Table153324[],2,FALSE())</f>
        <v>1</v>
      </c>
      <c r="F76" s="1033" t="s">
        <v>805</v>
      </c>
      <c r="G76" s="1034" t="str">
        <f aca="false">VLOOKUP(Table143223[[#This Row],[NUTS II 2011]],Table163425[],2,FALSE())</f>
        <v>11</v>
      </c>
      <c r="H76" s="845" t="s">
        <v>805</v>
      </c>
      <c r="I76" s="1034" t="str">
        <f aca="false">VLOOKUP(Table143223[[#This Row],[NUTS II 2013]],Table16243627[],2,FALSE())</f>
        <v>11</v>
      </c>
      <c r="J76" s="1033" t="s">
        <v>990</v>
      </c>
      <c r="K76" s="1034" t="str">
        <f aca="false">VLOOKUP(Table143223[[#This Row],[NUTS III 2011]],Table173526[],2,FALSE())</f>
        <v>115</v>
      </c>
      <c r="L76" s="849" t="s">
        <v>972</v>
      </c>
      <c r="M76" s="1034" t="str">
        <f aca="false">VLOOKUP(Table143223[[#This Row],[NUTS III 2013]],Table17253728[],2,FALSE())</f>
        <v>11C</v>
      </c>
      <c r="N76" s="1035" t="e">
        <f aca="false">IFERROR(VLOOKUP(Table143223[[#This Row],[CodINE Mun2013]],[6]VRefAquis!B$1:H$1048576,2,FALSE()),IFERROR(VLOOKUP(Table143223[[#This Row],[CodINE NUTIII 2013]],[6]VRefAquis!B$1:H$1048576,2,FALSE()),VLOOKUP(Table143223[[#This Row],[CodINE NUTII 2013]],[6]VRefAquis!B$1:H$1048576,2,FALSE())))</f>
        <v>#N/A</v>
      </c>
      <c r="O7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76" s="1037" t="n">
        <v>0</v>
      </c>
      <c r="Q76" s="855" t="n">
        <v>0</v>
      </c>
      <c r="R76" s="856" t="str">
        <f aca="false">CONCATENATE("010.01.04.05/2021/",Table143223[[#This Row],[CodINE Mun2011]])</f>
        <v>010.01.04.05/2021/0305</v>
      </c>
    </row>
    <row r="77" customFormat="false" ht="18" hidden="false" customHeight="false" outlineLevel="0" collapsed="false">
      <c r="A77" s="847" t="s">
        <v>1192</v>
      </c>
      <c r="B77" s="1033" t="s">
        <v>1193</v>
      </c>
      <c r="C77" s="1030" t="s">
        <v>1194</v>
      </c>
      <c r="D77" s="849" t="s">
        <v>796</v>
      </c>
      <c r="E77" s="1034" t="str">
        <f aca="false">VLOOKUP(Table143223[[#This Row],[NUTS I]],Table153324[],2,FALSE())</f>
        <v>1</v>
      </c>
      <c r="F77" s="1033" t="s">
        <v>801</v>
      </c>
      <c r="G77" s="1034" t="str">
        <f aca="false">VLOOKUP(Table143223[[#This Row],[NUTS II 2011]],Table163425[],2,FALSE())</f>
        <v>18</v>
      </c>
      <c r="H77" s="845" t="s">
        <v>801</v>
      </c>
      <c r="I77" s="1034" t="str">
        <f aca="false">VLOOKUP(Table143223[[#This Row],[NUTS II 2013]],Table16243627[],2,FALSE())</f>
        <v>18</v>
      </c>
      <c r="J77" s="1033" t="s">
        <v>919</v>
      </c>
      <c r="K77" s="1034" t="str">
        <f aca="false">VLOOKUP(Table143223[[#This Row],[NUTS III 2011]],Table173526[],2,FALSE())</f>
        <v>185</v>
      </c>
      <c r="L77" s="849" t="s">
        <v>919</v>
      </c>
      <c r="M77" s="1034" t="str">
        <f aca="false">VLOOKUP(Table143223[[#This Row],[NUTS III 2013]],Table17253728[],2,FALSE())</f>
        <v>185</v>
      </c>
      <c r="N77" s="1035" t="e">
        <f aca="false">IFERROR(VLOOKUP(Table143223[[#This Row],[CodINE Mun2013]],[6]VRefAquis!B$1:H$1048576,2,FALSE()),IFERROR(VLOOKUP(Table143223[[#This Row],[CodINE NUTIII 2013]],[6]VRefAquis!B$1:H$1048576,2,FALSE()),VLOOKUP(Table143223[[#This Row],[CodINE NUTII 2013]],[6]VRefAquis!B$1:H$1048576,2,FALSE())))</f>
        <v>#N/A</v>
      </c>
      <c r="O7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77" s="1037" t="n">
        <v>4</v>
      </c>
      <c r="Q77" s="855" t="n">
        <v>8</v>
      </c>
      <c r="R77" s="856" t="str">
        <f aca="false">CONCATENATE("010.01.04.05/2021/",Table143223[[#This Row],[CodINE Mun2011]])</f>
        <v>010.01.04.05/2021/1407</v>
      </c>
    </row>
    <row r="78" customFormat="false" ht="18" hidden="false" customHeight="false" outlineLevel="0" collapsed="false">
      <c r="A78" s="859" t="s">
        <v>1196</v>
      </c>
      <c r="B78" s="1033" t="s">
        <v>1197</v>
      </c>
      <c r="C78" s="1030" t="s">
        <v>1198</v>
      </c>
      <c r="D78" s="849" t="s">
        <v>796</v>
      </c>
      <c r="E78" s="1034" t="str">
        <f aca="false">VLOOKUP(Table143223[[#This Row],[NUTS I]],Table153324[],2,FALSE())</f>
        <v>1</v>
      </c>
      <c r="F78" s="1033" t="s">
        <v>805</v>
      </c>
      <c r="G78" s="1034" t="str">
        <f aca="false">VLOOKUP(Table143223[[#This Row],[NUTS II 2011]],Table163425[],2,FALSE())</f>
        <v>11</v>
      </c>
      <c r="H78" s="845" t="s">
        <v>805</v>
      </c>
      <c r="I78" s="1034" t="str">
        <f aca="false">VLOOKUP(Table143223[[#This Row],[NUTS II 2013]],Table16243627[],2,FALSE())</f>
        <v>11</v>
      </c>
      <c r="J78" s="1033" t="s">
        <v>842</v>
      </c>
      <c r="K78" s="1034" t="str">
        <f aca="false">VLOOKUP(Table143223[[#This Row],[NUTS III 2011]],Table173526[],2,FALSE())</f>
        <v>118</v>
      </c>
      <c r="L78" s="845" t="s">
        <v>854</v>
      </c>
      <c r="M78" s="1034" t="str">
        <f aca="false">VLOOKUP(Table143223[[#This Row],[NUTS III 2013]],Table17253728[],2,FALSE())</f>
        <v>11B</v>
      </c>
      <c r="N78" s="1035" t="e">
        <f aca="false">IFERROR(VLOOKUP(Table143223[[#This Row],[CodINE Mun2013]],[6]VRefAquis!B$1:H$1048576,2,FALSE()),IFERROR(VLOOKUP(Table143223[[#This Row],[CodINE NUTIII 2013]],[6]VRefAquis!B$1:H$1048576,2,FALSE()),VLOOKUP(Table143223[[#This Row],[CodINE NUTII 2013]],[6]VRefAquis!B$1:H$1048576,2,FALSE())))</f>
        <v>#N/A</v>
      </c>
      <c r="O7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78" s="1037" t="n">
        <v>8</v>
      </c>
      <c r="Q78" s="860" t="n">
        <v>15</v>
      </c>
      <c r="R78" s="856" t="str">
        <f aca="false">CONCATENATE("010.01.04.05/2021/",Table143223[[#This Row],[CodINE Mun2011]])</f>
        <v>010.01.04.05/2021/1703</v>
      </c>
    </row>
    <row r="79" customFormat="false" ht="18" hidden="false" customHeight="false" outlineLevel="0" collapsed="false">
      <c r="A79" s="859" t="s">
        <v>1200</v>
      </c>
      <c r="B79" s="1033" t="s">
        <v>1201</v>
      </c>
      <c r="C79" s="1030" t="s">
        <v>1202</v>
      </c>
      <c r="D79" s="849" t="s">
        <v>796</v>
      </c>
      <c r="E79" s="1034" t="str">
        <f aca="false">VLOOKUP(Table143223[[#This Row],[NUTS I]],Table153324[],2,FALSE())</f>
        <v>1</v>
      </c>
      <c r="F79" s="1033" t="s">
        <v>805</v>
      </c>
      <c r="G79" s="1034" t="str">
        <f aca="false">VLOOKUP(Table143223[[#This Row],[NUTS II 2011]],Table163425[],2,FALSE())</f>
        <v>11</v>
      </c>
      <c r="H79" s="845" t="s">
        <v>805</v>
      </c>
      <c r="I79" s="1034" t="str">
        <f aca="false">VLOOKUP(Table143223[[#This Row],[NUTS II 2013]],Table16243627[],2,FALSE())</f>
        <v>11</v>
      </c>
      <c r="J79" s="1033" t="s">
        <v>990</v>
      </c>
      <c r="K79" s="1034" t="str">
        <f aca="false">VLOOKUP(Table143223[[#This Row],[NUTS III 2011]],Table173526[],2,FALSE())</f>
        <v>115</v>
      </c>
      <c r="L79" s="849" t="s">
        <v>972</v>
      </c>
      <c r="M79" s="1034" t="str">
        <f aca="false">VLOOKUP(Table143223[[#This Row],[NUTS III 2013]],Table17253728[],2,FALSE())</f>
        <v>11C</v>
      </c>
      <c r="N79" s="1035" t="e">
        <f aca="false">IFERROR(VLOOKUP(Table143223[[#This Row],[CodINE Mun2013]],[6]VRefAquis!B$1:H$1048576,2,FALSE()),IFERROR(VLOOKUP(Table143223[[#This Row],[CodINE NUTIII 2013]],[6]VRefAquis!B$1:H$1048576,2,FALSE()),VLOOKUP(Table143223[[#This Row],[CodINE NUTII 2013]],[6]VRefAquis!B$1:H$1048576,2,FALSE())))</f>
        <v>#N/A</v>
      </c>
      <c r="O7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79" s="1037" t="n">
        <v>1</v>
      </c>
      <c r="Q79" s="860" t="n">
        <v>20</v>
      </c>
      <c r="R79" s="856" t="str">
        <f aca="false">CONCATENATE("010.01.04.05/2021/",Table143223[[#This Row],[CodINE Mun2011]])</f>
        <v>010.01.04.05/2021/1804</v>
      </c>
    </row>
    <row r="80" customFormat="false" ht="18" hidden="false" customHeight="false" outlineLevel="0" collapsed="false">
      <c r="A80" s="859" t="s">
        <v>1204</v>
      </c>
      <c r="B80" s="1033" t="s">
        <v>1205</v>
      </c>
      <c r="C80" s="1030" t="s">
        <v>1206</v>
      </c>
      <c r="D80" s="849" t="s">
        <v>796</v>
      </c>
      <c r="E80" s="1034" t="str">
        <f aca="false">VLOOKUP(Table143223[[#This Row],[NUTS I]],Table153324[],2,FALSE())</f>
        <v>1</v>
      </c>
      <c r="F80" s="1033" t="s">
        <v>797</v>
      </c>
      <c r="G80" s="1034" t="str">
        <f aca="false">VLOOKUP(Table143223[[#This Row],[NUTS II 2011]],Table163425[],2,FALSE())</f>
        <v>16</v>
      </c>
      <c r="H80" s="849" t="s">
        <v>797</v>
      </c>
      <c r="I80" s="1034" t="str">
        <f aca="false">VLOOKUP(Table143223[[#This Row],[NUTS II 2013]],Table16243627[],2,FALSE())</f>
        <v>16</v>
      </c>
      <c r="J80" s="1033" t="s">
        <v>867</v>
      </c>
      <c r="K80" s="1034" t="str">
        <f aca="false">VLOOKUP(Table143223[[#This Row],[NUTS III 2011]],Table173526[],2,FALSE())</f>
        <v>162</v>
      </c>
      <c r="L80" s="849" t="s">
        <v>958</v>
      </c>
      <c r="M80" s="1034" t="str">
        <f aca="false">VLOOKUP(Table143223[[#This Row],[NUTS III 2013]],Table17253728[],2,FALSE())</f>
        <v>16E</v>
      </c>
      <c r="N80" s="1035" t="e">
        <f aca="false">IFERROR(VLOOKUP(Table143223[[#This Row],[CodINE Mun2013]],[6]VRefAquis!B$1:H$1048576,2,FALSE()),IFERROR(VLOOKUP(Table143223[[#This Row],[CodINE NUTIII 2013]],[6]VRefAquis!B$1:H$1048576,2,FALSE()),VLOOKUP(Table143223[[#This Row],[CodINE NUTII 2013]],[6]VRefAquis!B$1:H$1048576,2,FALSE())))</f>
        <v>#N/A</v>
      </c>
      <c r="O8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80" s="1037" t="n">
        <v>6</v>
      </c>
      <c r="Q80" s="860" t="n">
        <v>14</v>
      </c>
      <c r="R80" s="856" t="str">
        <f aca="false">CONCATENATE("010.01.04.05/2021/",Table143223[[#This Row],[CodINE Mun2011]])</f>
        <v>010.01.04.05/2021/0603</v>
      </c>
    </row>
    <row r="81" customFormat="false" ht="18" hidden="false" customHeight="false" outlineLevel="0" collapsed="false">
      <c r="A81" s="847" t="s">
        <v>1208</v>
      </c>
      <c r="B81" s="1033" t="s">
        <v>1209</v>
      </c>
      <c r="C81" s="1030" t="s">
        <v>1210</v>
      </c>
      <c r="D81" s="849" t="s">
        <v>796</v>
      </c>
      <c r="E81" s="1034" t="str">
        <f aca="false">VLOOKUP(Table143223[[#This Row],[NUTS I]],Table153324[],2,FALSE())</f>
        <v>1</v>
      </c>
      <c r="F81" s="1033" t="s">
        <v>797</v>
      </c>
      <c r="G81" s="1034" t="str">
        <f aca="false">VLOOKUP(Table143223[[#This Row],[NUTS II 2011]],Table163425[],2,FALSE())</f>
        <v>16</v>
      </c>
      <c r="H81" s="849" t="s">
        <v>797</v>
      </c>
      <c r="I81" s="1034" t="str">
        <f aca="false">VLOOKUP(Table143223[[#This Row],[NUTS II 2013]],Table16243627[],2,FALSE())</f>
        <v>16</v>
      </c>
      <c r="J81" s="1033" t="s">
        <v>867</v>
      </c>
      <c r="K81" s="1034" t="str">
        <f aca="false">VLOOKUP(Table143223[[#This Row],[NUTS III 2011]],Table173526[],2,FALSE())</f>
        <v>162</v>
      </c>
      <c r="L81" s="849" t="s">
        <v>958</v>
      </c>
      <c r="M81" s="1034" t="str">
        <f aca="false">VLOOKUP(Table143223[[#This Row],[NUTS III 2013]],Table17253728[],2,FALSE())</f>
        <v>16E</v>
      </c>
      <c r="N81" s="1035" t="e">
        <f aca="false">IFERROR(VLOOKUP(Table143223[[#This Row],[CodINE Mun2013]],[6]VRefAquis!B$1:H$1048576,2,FALSE()),IFERROR(VLOOKUP(Table143223[[#This Row],[CodINE NUTIII 2013]],[6]VRefAquis!B$1:H$1048576,2,FALSE()),VLOOKUP(Table143223[[#This Row],[CodINE NUTII 2013]],[6]VRefAquis!B$1:H$1048576,2,FALSE())))</f>
        <v>#N/A</v>
      </c>
      <c r="O8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81" s="1037" t="n">
        <v>0</v>
      </c>
      <c r="Q81" s="855" t="n">
        <v>0</v>
      </c>
      <c r="R81" s="856" t="str">
        <f aca="false">CONCATENATE("010.01.04.05/2021/",Table143223[[#This Row],[CodINE Mun2011]])</f>
        <v>010.01.04.05/2021/0604</v>
      </c>
    </row>
    <row r="82" customFormat="false" ht="18" hidden="false" customHeight="false" outlineLevel="0" collapsed="false">
      <c r="A82" s="847" t="s">
        <v>1212</v>
      </c>
      <c r="B82" s="1033" t="s">
        <v>1213</v>
      </c>
      <c r="C82" s="1030" t="s">
        <v>1214</v>
      </c>
      <c r="D82" s="849" t="s">
        <v>796</v>
      </c>
      <c r="E82" s="1034" t="str">
        <f aca="false">VLOOKUP(Table143223[[#This Row],[NUTS I]],Table153324[],2,FALSE())</f>
        <v>1</v>
      </c>
      <c r="F82" s="1033" t="s">
        <v>797</v>
      </c>
      <c r="G82" s="1034" t="str">
        <f aca="false">VLOOKUP(Table143223[[#This Row],[NUTS II 2011]],Table163425[],2,FALSE())</f>
        <v>16</v>
      </c>
      <c r="H82" s="849" t="s">
        <v>797</v>
      </c>
      <c r="I82" s="1034" t="str">
        <f aca="false">VLOOKUP(Table143223[[#This Row],[NUTS II 2013]],Table16243627[],2,FALSE())</f>
        <v>16</v>
      </c>
      <c r="J82" s="1033" t="s">
        <v>798</v>
      </c>
      <c r="K82" s="1034" t="str">
        <f aca="false">VLOOKUP(Table143223[[#This Row],[NUTS III 2011]],Table173526[],2,FALSE())</f>
        <v>16C</v>
      </c>
      <c r="L82" s="849" t="s">
        <v>798</v>
      </c>
      <c r="M82" s="1034" t="str">
        <f aca="false">VLOOKUP(Table143223[[#This Row],[NUTS III 2013]],Table17253728[],2,FALSE())</f>
        <v>16I</v>
      </c>
      <c r="N82" s="1035" t="e">
        <f aca="false">IFERROR(VLOOKUP(Table143223[[#This Row],[CodINE Mun2013]],[6]VRefAquis!B$1:H$1048576,2,FALSE()),IFERROR(VLOOKUP(Table143223[[#This Row],[CodINE NUTIII 2013]],[6]VRefAquis!B$1:H$1048576,2,FALSE()),VLOOKUP(Table143223[[#This Row],[CodINE NUTII 2013]],[6]VRefAquis!B$1:H$1048576,2,FALSE())))</f>
        <v>#N/A</v>
      </c>
      <c r="O8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82" s="1037" t="n">
        <v>1</v>
      </c>
      <c r="Q82" s="855" t="n">
        <v>6</v>
      </c>
      <c r="R82" s="856" t="str">
        <f aca="false">CONCATENATE("010.01.04.05/2021/",Table143223[[#This Row],[CodINE Mun2011]])</f>
        <v>010.01.04.05/2021/1408</v>
      </c>
    </row>
    <row r="83" customFormat="false" ht="18" hidden="false" customHeight="false" outlineLevel="0" collapsed="false">
      <c r="A83" s="859" t="s">
        <v>1216</v>
      </c>
      <c r="B83" s="1033" t="s">
        <v>1217</v>
      </c>
      <c r="C83" s="1030" t="s">
        <v>1218</v>
      </c>
      <c r="D83" s="849" t="s">
        <v>796</v>
      </c>
      <c r="E83" s="1034" t="str">
        <f aca="false">VLOOKUP(Table143223[[#This Row],[NUTS I]],Table153324[],2,FALSE())</f>
        <v>1</v>
      </c>
      <c r="F83" s="1033" t="s">
        <v>801</v>
      </c>
      <c r="G83" s="1034" t="str">
        <f aca="false">VLOOKUP(Table143223[[#This Row],[NUTS II 2011]],Table163425[],2,FALSE())</f>
        <v>18</v>
      </c>
      <c r="H83" s="845" t="s">
        <v>801</v>
      </c>
      <c r="I83" s="1034" t="str">
        <f aca="false">VLOOKUP(Table143223[[#This Row],[NUTS II 2013]],Table16243627[],2,FALSE())</f>
        <v>18</v>
      </c>
      <c r="J83" s="1033" t="s">
        <v>919</v>
      </c>
      <c r="K83" s="1034" t="str">
        <f aca="false">VLOOKUP(Table143223[[#This Row],[NUTS III 2011]],Table173526[],2,FALSE())</f>
        <v>185</v>
      </c>
      <c r="L83" s="849" t="s">
        <v>919</v>
      </c>
      <c r="M83" s="1034" t="str">
        <f aca="false">VLOOKUP(Table143223[[#This Row],[NUTS III 2013]],Table17253728[],2,FALSE())</f>
        <v>185</v>
      </c>
      <c r="N83" s="1035" t="e">
        <f aca="false">IFERROR(VLOOKUP(Table143223[[#This Row],[CodINE Mun2013]],[6]VRefAquis!B$1:H$1048576,2,FALSE()),IFERROR(VLOOKUP(Table143223[[#This Row],[CodINE NUTIII 2013]],[6]VRefAquis!B$1:H$1048576,2,FALSE()),VLOOKUP(Table143223[[#This Row],[CodINE NUTII 2013]],[6]VRefAquis!B$1:H$1048576,2,FALSE())))</f>
        <v>#N/A</v>
      </c>
      <c r="O8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83" s="1037" t="n">
        <v>8</v>
      </c>
      <c r="Q83" s="860" t="n">
        <v>105</v>
      </c>
      <c r="R83" s="856" t="str">
        <f aca="false">CONCATENATE("010.01.04.05/2021/",Table143223[[#This Row],[CodINE Mun2011]])</f>
        <v>010.01.04.05/2021/1409</v>
      </c>
    </row>
    <row r="84" customFormat="false" ht="18" hidden="false" customHeight="false" outlineLevel="0" collapsed="false">
      <c r="A84" s="847" t="s">
        <v>1220</v>
      </c>
      <c r="B84" s="1033" t="s">
        <v>1221</v>
      </c>
      <c r="C84" s="1030" t="s">
        <v>1222</v>
      </c>
      <c r="D84" s="845" t="s">
        <v>813</v>
      </c>
      <c r="E84" s="1040" t="str">
        <f aca="false">VLOOKUP(Table143223[[#This Row],[NUTS I]],Table153324[],2,FALSE())</f>
        <v>2</v>
      </c>
      <c r="F84" s="1033" t="s">
        <v>813</v>
      </c>
      <c r="G84" s="1034" t="str">
        <f aca="false">VLOOKUP(Table143223[[#This Row],[NUTS II 2011]],Table163425[],2,FALSE())</f>
        <v>20</v>
      </c>
      <c r="H84" s="849" t="s">
        <v>813</v>
      </c>
      <c r="I84" s="1034" t="str">
        <f aca="false">VLOOKUP(Table143223[[#This Row],[NUTS II 2013]],Table16243627[],2,FALSE())</f>
        <v>20</v>
      </c>
      <c r="J84" s="1033" t="s">
        <v>813</v>
      </c>
      <c r="K84" s="1034" t="str">
        <f aca="false">VLOOKUP(Table143223[[#This Row],[NUTS III 2011]],Table173526[],2,FALSE())</f>
        <v>200</v>
      </c>
      <c r="L84" s="1033" t="s">
        <v>813</v>
      </c>
      <c r="M84" s="1034" t="str">
        <f aca="false">VLOOKUP(Table143223[[#This Row],[NUTS III 2013]],Table17253728[],2,FALSE())</f>
        <v>200</v>
      </c>
      <c r="N84" s="1035" t="e">
        <f aca="false">IFERROR(VLOOKUP(Table143223[[#This Row],[CodINE Mun2013]],[6]VRefAquis!B$1:H$1048576,2,FALSE()),IFERROR(VLOOKUP(Table143223[[#This Row],[CodINE NUTIII 2013]],[6]VRefAquis!B$1:H$1048576,2,FALSE()),VLOOKUP(Table143223[[#This Row],[CodINE NUTII 2013]],[6]VRefAquis!B$1:H$1048576,2,FALSE())))</f>
        <v>#N/A</v>
      </c>
      <c r="O8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84" s="1037" t="n">
        <v>0</v>
      </c>
      <c r="Q84" s="855" t="n">
        <v>0</v>
      </c>
      <c r="R84" s="856" t="str">
        <f aca="false">CONCATENATE("010.01.04.05/2021/",Table143223[[#This Row],[CodINE Mun2011]])</f>
        <v>010.01.04.05/2021/4901</v>
      </c>
    </row>
    <row r="85" customFormat="false" ht="18" hidden="false" customHeight="false" outlineLevel="0" collapsed="false">
      <c r="A85" s="859" t="s">
        <v>60</v>
      </c>
      <c r="B85" s="1033" t="s">
        <v>1224</v>
      </c>
      <c r="C85" s="1030" t="s">
        <v>1225</v>
      </c>
      <c r="D85" s="849" t="s">
        <v>796</v>
      </c>
      <c r="E85" s="1034" t="str">
        <f aca="false">VLOOKUP(Table143223[[#This Row],[NUTS I]],Table153324[],2,FALSE())</f>
        <v>1</v>
      </c>
      <c r="F85" s="1033" t="s">
        <v>797</v>
      </c>
      <c r="G85" s="1034" t="str">
        <f aca="false">VLOOKUP(Table143223[[#This Row],[NUTS II 2011]],Table163425[],2,FALSE())</f>
        <v>16</v>
      </c>
      <c r="H85" s="849" t="s">
        <v>797</v>
      </c>
      <c r="I85" s="1034" t="str">
        <f aca="false">VLOOKUP(Table143223[[#This Row],[NUTS II 2013]],Table16243627[],2,FALSE())</f>
        <v>16</v>
      </c>
      <c r="J85" s="1033" t="s">
        <v>905</v>
      </c>
      <c r="K85" s="1034" t="str">
        <f aca="false">VLOOKUP(Table143223[[#This Row],[NUTS III 2011]],Table173526[],2,FALSE())</f>
        <v>16A</v>
      </c>
      <c r="L85" s="845" t="s">
        <v>898</v>
      </c>
      <c r="M85" s="1034" t="str">
        <f aca="false">VLOOKUP(Table143223[[#This Row],[NUTS III 2013]],Table17253728[],2,FALSE())</f>
        <v>16J</v>
      </c>
      <c r="N85" s="1035" t="e">
        <f aca="false">IFERROR(VLOOKUP(Table143223[[#This Row],[CodINE Mun2013]],[6]VRefAquis!B$1:H$1048576,2,FALSE()),IFERROR(VLOOKUP(Table143223[[#This Row],[CodINE NUTIII 2013]],[6]VRefAquis!B$1:H$1048576,2,FALSE()),VLOOKUP(Table143223[[#This Row],[CodINE NUTII 2013]],[6]VRefAquis!B$1:H$1048576,2,FALSE())))</f>
        <v>#N/A</v>
      </c>
      <c r="O8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85" s="1037" t="n">
        <v>0</v>
      </c>
      <c r="Q85" s="860" t="n">
        <v>0</v>
      </c>
      <c r="R85" s="856" t="str">
        <f aca="false">CONCATENATE("010.01.04.05/2021/",Table143223[[#This Row],[CodINE Mun2011]])</f>
        <v>010.01.04.05/2021/0503</v>
      </c>
    </row>
    <row r="86" customFormat="false" ht="18" hidden="false" customHeight="false" outlineLevel="0" collapsed="false">
      <c r="A86" s="847" t="s">
        <v>1227</v>
      </c>
      <c r="B86" s="1033" t="s">
        <v>1228</v>
      </c>
      <c r="C86" s="1030" t="s">
        <v>1229</v>
      </c>
      <c r="D86" s="849" t="s">
        <v>796</v>
      </c>
      <c r="E86" s="1034" t="str">
        <f aca="false">VLOOKUP(Table143223[[#This Row],[NUTS I]],Table153324[],2,FALSE())</f>
        <v>1</v>
      </c>
      <c r="F86" s="1033" t="s">
        <v>801</v>
      </c>
      <c r="G86" s="1034" t="str">
        <f aca="false">VLOOKUP(Table143223[[#This Row],[NUTS II 2011]],Table163425[],2,FALSE())</f>
        <v>18</v>
      </c>
      <c r="H86" s="845" t="s">
        <v>801</v>
      </c>
      <c r="I86" s="1034" t="str">
        <f aca="false">VLOOKUP(Table143223[[#This Row],[NUTS II 2013]],Table16243627[],2,FALSE())</f>
        <v>18</v>
      </c>
      <c r="J86" s="1033" t="s">
        <v>835</v>
      </c>
      <c r="K86" s="1034" t="str">
        <f aca="false">VLOOKUP(Table143223[[#This Row],[NUTS III 2011]],Table173526[],2,FALSE())</f>
        <v>182</v>
      </c>
      <c r="L86" s="849" t="s">
        <v>835</v>
      </c>
      <c r="M86" s="1034" t="str">
        <f aca="false">VLOOKUP(Table143223[[#This Row],[NUTS III 2013]],Table17253728[],2,FALSE())</f>
        <v>186</v>
      </c>
      <c r="N86" s="1035" t="e">
        <f aca="false">IFERROR(VLOOKUP(Table143223[[#This Row],[CodINE Mun2013]],[6]VRefAquis!B$1:H$1048576,2,FALSE()),IFERROR(VLOOKUP(Table143223[[#This Row],[CodINE NUTIII 2013]],[6]VRefAquis!B$1:H$1048576,2,FALSE()),VLOOKUP(Table143223[[#This Row],[CodINE NUTII 2013]],[6]VRefAquis!B$1:H$1048576,2,FALSE())))</f>
        <v>#N/A</v>
      </c>
      <c r="O8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86" s="1037" t="n">
        <v>3</v>
      </c>
      <c r="Q86" s="855" t="n">
        <v>18</v>
      </c>
      <c r="R86" s="856" t="str">
        <f aca="false">CONCATENATE("010.01.04.05/2021/",Table143223[[#This Row],[CodINE Mun2011]])</f>
        <v>010.01.04.05/2021/1206</v>
      </c>
    </row>
    <row r="87" customFormat="false" ht="18" hidden="false" customHeight="false" outlineLevel="0" collapsed="false">
      <c r="A87" s="859" t="s">
        <v>1231</v>
      </c>
      <c r="B87" s="1033" t="s">
        <v>1232</v>
      </c>
      <c r="C87" s="1030" t="s">
        <v>1233</v>
      </c>
      <c r="D87" s="849" t="s">
        <v>796</v>
      </c>
      <c r="E87" s="1034" t="str">
        <f aca="false">VLOOKUP(Table143223[[#This Row],[NUTS I]],Table153324[],2,FALSE())</f>
        <v>1</v>
      </c>
      <c r="F87" s="1033" t="s">
        <v>801</v>
      </c>
      <c r="G87" s="1034" t="str">
        <f aca="false">VLOOKUP(Table143223[[#This Row],[NUTS II 2011]],Table163425[],2,FALSE())</f>
        <v>18</v>
      </c>
      <c r="H87" s="845" t="s">
        <v>801</v>
      </c>
      <c r="I87" s="1034" t="str">
        <f aca="false">VLOOKUP(Table143223[[#This Row],[NUTS II 2013]],Table16243627[],2,FALSE())</f>
        <v>18</v>
      </c>
      <c r="J87" s="1033" t="s">
        <v>860</v>
      </c>
      <c r="K87" s="1034" t="str">
        <f aca="false">VLOOKUP(Table143223[[#This Row],[NUTS III 2011]],Table173526[],2,FALSE())</f>
        <v>184</v>
      </c>
      <c r="L87" s="849" t="s">
        <v>860</v>
      </c>
      <c r="M87" s="1034" t="str">
        <f aca="false">VLOOKUP(Table143223[[#This Row],[NUTS III 2013]],Table17253728[],2,FALSE())</f>
        <v>184</v>
      </c>
      <c r="N87" s="1035" t="e">
        <f aca="false">IFERROR(VLOOKUP(Table143223[[#This Row],[CodINE Mun2013]],[6]VRefAquis!B$1:H$1048576,2,FALSE()),IFERROR(VLOOKUP(Table143223[[#This Row],[CodINE NUTIII 2013]],[6]VRefAquis!B$1:H$1048576,2,FALSE()),VLOOKUP(Table143223[[#This Row],[CodINE NUTII 2013]],[6]VRefAquis!B$1:H$1048576,2,FALSE())))</f>
        <v>#N/A</v>
      </c>
      <c r="O8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87" s="1037" t="n">
        <v>1</v>
      </c>
      <c r="Q87" s="860" t="n">
        <v>4</v>
      </c>
      <c r="R87" s="856" t="str">
        <f aca="false">CONCATENATE("010.01.04.05/2021/",Table143223[[#This Row],[CodINE Mun2011]])</f>
        <v>010.01.04.05/2021/0207</v>
      </c>
    </row>
    <row r="88" customFormat="false" ht="18" hidden="false" customHeight="false" outlineLevel="0" collapsed="false">
      <c r="A88" s="859" t="s">
        <v>1235</v>
      </c>
      <c r="B88" s="1033" t="s">
        <v>1236</v>
      </c>
      <c r="C88" s="1030" t="s">
        <v>1237</v>
      </c>
      <c r="D88" s="849" t="s">
        <v>796</v>
      </c>
      <c r="E88" s="1034" t="str">
        <f aca="false">VLOOKUP(Table143223[[#This Row],[NUTS I]],Table153324[],2,FALSE())</f>
        <v>1</v>
      </c>
      <c r="F88" s="1033" t="s">
        <v>801</v>
      </c>
      <c r="G88" s="1034" t="str">
        <f aca="false">VLOOKUP(Table143223[[#This Row],[NUTS II 2011]],Table163425[],2,FALSE())</f>
        <v>18</v>
      </c>
      <c r="H88" s="845" t="s">
        <v>801</v>
      </c>
      <c r="I88" s="1034" t="str">
        <f aca="false">VLOOKUP(Table143223[[#This Row],[NUTS II 2013]],Table16243627[],2,FALSE())</f>
        <v>18</v>
      </c>
      <c r="J88" s="1033" t="s">
        <v>835</v>
      </c>
      <c r="K88" s="1034" t="str">
        <f aca="false">VLOOKUP(Table143223[[#This Row],[NUTS III 2011]],Table173526[],2,FALSE())</f>
        <v>182</v>
      </c>
      <c r="L88" s="849" t="s">
        <v>835</v>
      </c>
      <c r="M88" s="1034" t="str">
        <f aca="false">VLOOKUP(Table143223[[#This Row],[NUTS III 2013]],Table17253728[],2,FALSE())</f>
        <v>186</v>
      </c>
      <c r="N88" s="1035" t="e">
        <f aca="false">IFERROR(VLOOKUP(Table143223[[#This Row],[CodINE Mun2013]],[6]VRefAquis!B$1:H$1048576,2,FALSE()),IFERROR(VLOOKUP(Table143223[[#This Row],[CodINE NUTIII 2013]],[6]VRefAquis!B$1:H$1048576,2,FALSE()),VLOOKUP(Table143223[[#This Row],[CodINE NUTII 2013]],[6]VRefAquis!B$1:H$1048576,2,FALSE())))</f>
        <v>#N/A</v>
      </c>
      <c r="O8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88" s="1037" t="n">
        <v>6</v>
      </c>
      <c r="Q88" s="860" t="n">
        <v>34</v>
      </c>
      <c r="R88" s="856" t="str">
        <f aca="false">CONCATENATE("010.01.04.05/2021/",Table143223[[#This Row],[CodINE Mun2011]])</f>
        <v>010.01.04.05/2021/1207</v>
      </c>
    </row>
    <row r="89" customFormat="false" ht="18" hidden="false" customHeight="false" outlineLevel="0" collapsed="false">
      <c r="A89" s="859" t="s">
        <v>1239</v>
      </c>
      <c r="B89" s="1033" t="s">
        <v>1240</v>
      </c>
      <c r="C89" s="1030" t="s">
        <v>1241</v>
      </c>
      <c r="D89" s="849" t="s">
        <v>796</v>
      </c>
      <c r="E89" s="1034" t="str">
        <f aca="false">VLOOKUP(Table143223[[#This Row],[NUTS I]],Table153324[],2,FALSE())</f>
        <v>1</v>
      </c>
      <c r="F89" s="1033" t="s">
        <v>797</v>
      </c>
      <c r="G89" s="1034" t="str">
        <f aca="false">VLOOKUP(Table143223[[#This Row],[NUTS II 2011]],Table163425[],2,FALSE())</f>
        <v>16</v>
      </c>
      <c r="H89" s="849" t="s">
        <v>797</v>
      </c>
      <c r="I89" s="1034" t="str">
        <f aca="false">VLOOKUP(Table143223[[#This Row],[NUTS II 2013]],Table16243627[],2,FALSE())</f>
        <v>16</v>
      </c>
      <c r="J89" s="1033" t="s">
        <v>798</v>
      </c>
      <c r="K89" s="1034" t="str">
        <f aca="false">VLOOKUP(Table143223[[#This Row],[NUTS III 2011]],Table173526[],2,FALSE())</f>
        <v>16C</v>
      </c>
      <c r="L89" s="849" t="s">
        <v>798</v>
      </c>
      <c r="M89" s="1034" t="str">
        <f aca="false">VLOOKUP(Table143223[[#This Row],[NUTS III 2013]],Table17253728[],2,FALSE())</f>
        <v>16I</v>
      </c>
      <c r="N89" s="1035" t="e">
        <f aca="false">IFERROR(VLOOKUP(Table143223[[#This Row],[CodINE Mun2013]],[6]VRefAquis!B$1:H$1048576,2,FALSE()),IFERROR(VLOOKUP(Table143223[[#This Row],[CodINE NUTIII 2013]],[6]VRefAquis!B$1:H$1048576,2,FALSE()),VLOOKUP(Table143223[[#This Row],[CodINE NUTII 2013]],[6]VRefAquis!B$1:H$1048576,2,FALSE())))</f>
        <v>#N/A</v>
      </c>
      <c r="O8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89" s="1037" t="n">
        <v>0</v>
      </c>
      <c r="Q89" s="860" t="n">
        <v>0</v>
      </c>
      <c r="R89" s="856" t="str">
        <f aca="false">CONCATENATE("010.01.04.05/2021/",Table143223[[#This Row],[CodINE Mun2011]])</f>
        <v>010.01.04.05/2021/1410</v>
      </c>
    </row>
    <row r="90" customFormat="false" ht="18" hidden="false" customHeight="false" outlineLevel="0" collapsed="false">
      <c r="A90" s="859" t="s">
        <v>1243</v>
      </c>
      <c r="B90" s="1033" t="s">
        <v>1244</v>
      </c>
      <c r="C90" s="1030" t="s">
        <v>1245</v>
      </c>
      <c r="D90" s="849" t="s">
        <v>796</v>
      </c>
      <c r="E90" s="1034" t="str">
        <f aca="false">VLOOKUP(Table143223[[#This Row],[NUTS I]],Table153324[],2,FALSE())</f>
        <v>1</v>
      </c>
      <c r="F90" s="1033" t="s">
        <v>805</v>
      </c>
      <c r="G90" s="1034" t="str">
        <f aca="false">VLOOKUP(Table143223[[#This Row],[NUTS II 2011]],Table163425[],2,FALSE())</f>
        <v>11</v>
      </c>
      <c r="H90" s="845" t="s">
        <v>805</v>
      </c>
      <c r="I90" s="1034" t="str">
        <f aca="false">VLOOKUP(Table143223[[#This Row],[NUTS II 2013]],Table16243627[],2,FALSE())</f>
        <v>11</v>
      </c>
      <c r="J90" s="1033" t="s">
        <v>939</v>
      </c>
      <c r="K90" s="1034" t="str">
        <f aca="false">VLOOKUP(Table143223[[#This Row],[NUTS III 2011]],Table173526[],2,FALSE())</f>
        <v>114</v>
      </c>
      <c r="L90" s="845" t="s">
        <v>869</v>
      </c>
      <c r="M90" s="1034" t="str">
        <f aca="false">VLOOKUP(Table143223[[#This Row],[NUTS III 2013]],Table17253728[],2,FALSE())</f>
        <v>11A</v>
      </c>
      <c r="N90" s="1035" t="e">
        <f aca="false">IFERROR(VLOOKUP(Table143223[[#This Row],[CodINE Mun2013]],[6]VRefAquis!B$1:H$1048576,2,FALSE()),IFERROR(VLOOKUP(Table143223[[#This Row],[CodINE NUTIII 2013]],[6]VRefAquis!B$1:H$1048576,2,FALSE()),VLOOKUP(Table143223[[#This Row],[CodINE NUTII 2013]],[6]VRefAquis!B$1:H$1048576,2,FALSE())))</f>
        <v>#N/A</v>
      </c>
      <c r="O9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90" s="1037" t="n">
        <v>41</v>
      </c>
      <c r="Q90" s="860" t="n">
        <v>84</v>
      </c>
      <c r="R90" s="856" t="str">
        <f aca="false">CONCATENATE("010.01.04.05/2021/",Table143223[[#This Row],[CodINE Mun2011]])</f>
        <v>010.01.04.05/2021/0107</v>
      </c>
    </row>
    <row r="91" customFormat="false" ht="18" hidden="false" customHeight="false" outlineLevel="0" collapsed="false">
      <c r="A91" s="859" t="s">
        <v>1247</v>
      </c>
      <c r="B91" s="1033" t="s">
        <v>1248</v>
      </c>
      <c r="C91" s="1030" t="s">
        <v>1249</v>
      </c>
      <c r="D91" s="849" t="s">
        <v>796</v>
      </c>
      <c r="E91" s="1034" t="str">
        <f aca="false">VLOOKUP(Table143223[[#This Row],[NUTS I]],Table153324[],2,FALSE())</f>
        <v>1</v>
      </c>
      <c r="F91" s="1033" t="s">
        <v>805</v>
      </c>
      <c r="G91" s="1034" t="str">
        <f aca="false">VLOOKUP(Table143223[[#This Row],[NUTS II 2011]],Table163425[],2,FALSE())</f>
        <v>11</v>
      </c>
      <c r="H91" s="845" t="s">
        <v>805</v>
      </c>
      <c r="I91" s="1034" t="str">
        <f aca="false">VLOOKUP(Table143223[[#This Row],[NUTS II 2013]],Table16243627[],2,FALSE())</f>
        <v>11</v>
      </c>
      <c r="J91" s="1033" t="s">
        <v>896</v>
      </c>
      <c r="K91" s="1034" t="str">
        <f aca="false">VLOOKUP(Table143223[[#This Row],[NUTS III 2011]],Table173526[],2,FALSE())</f>
        <v>112</v>
      </c>
      <c r="L91" s="845" t="s">
        <v>896</v>
      </c>
      <c r="M91" s="1034" t="str">
        <f aca="false">VLOOKUP(Table143223[[#This Row],[NUTS III 2013]],Table17253728[],2,FALSE())</f>
        <v>112</v>
      </c>
      <c r="N91" s="1035" t="e">
        <f aca="false">IFERROR(VLOOKUP(Table143223[[#This Row],[CodINE Mun2013]],[6]VRefAquis!B$1:H$1048576,2,FALSE()),IFERROR(VLOOKUP(Table143223[[#This Row],[CodINE NUTIII 2013]],[6]VRefAquis!B$1:H$1048576,2,FALSE()),VLOOKUP(Table143223[[#This Row],[CodINE NUTII 2013]],[6]VRefAquis!B$1:H$1048576,2,FALSE())))</f>
        <v>#N/A</v>
      </c>
      <c r="O9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91" s="1037" t="n">
        <v>5</v>
      </c>
      <c r="Q91" s="860" t="n">
        <v>8</v>
      </c>
      <c r="R91" s="856" t="str">
        <f aca="false">CONCATENATE("010.01.04.05/2021/",Table143223[[#This Row],[CodINE Mun2011]])</f>
        <v>010.01.04.05/2021/0306</v>
      </c>
    </row>
    <row r="92" customFormat="false" ht="18" hidden="false" customHeight="false" outlineLevel="0" collapsed="false">
      <c r="A92" s="859" t="s">
        <v>1251</v>
      </c>
      <c r="B92" s="1033" t="s">
        <v>1252</v>
      </c>
      <c r="C92" s="1030" t="s">
        <v>1253</v>
      </c>
      <c r="D92" s="849" t="s">
        <v>796</v>
      </c>
      <c r="E92" s="1034" t="str">
        <f aca="false">VLOOKUP(Table143223[[#This Row],[NUTS I]],Table153324[],2,FALSE())</f>
        <v>1</v>
      </c>
      <c r="F92" s="1033" t="s">
        <v>797</v>
      </c>
      <c r="G92" s="1034" t="str">
        <f aca="false">VLOOKUP(Table143223[[#This Row],[NUTS II 2011]],Table163425[],2,FALSE())</f>
        <v>16</v>
      </c>
      <c r="H92" s="849" t="s">
        <v>797</v>
      </c>
      <c r="I92" s="1034" t="str">
        <f aca="false">VLOOKUP(Table143223[[#This Row],[NUTS II 2013]],Table16243627[],2,FALSE())</f>
        <v>16</v>
      </c>
      <c r="J92" s="1033" t="s">
        <v>810</v>
      </c>
      <c r="K92" s="1034" t="str">
        <f aca="false">VLOOKUP(Table143223[[#This Row],[NUTS III 2011]],Table173526[],2,FALSE())</f>
        <v>161</v>
      </c>
      <c r="L92" s="849" t="s">
        <v>811</v>
      </c>
      <c r="M92" s="1034" t="str">
        <f aca="false">VLOOKUP(Table143223[[#This Row],[NUTS III 2013]],Table17253728[],2,FALSE())</f>
        <v>16D</v>
      </c>
      <c r="N92" s="1035" t="e">
        <f aca="false">IFERROR(VLOOKUP(Table143223[[#This Row],[CodINE Mun2013]],[6]VRefAquis!B$1:H$1048576,2,FALSE()),IFERROR(VLOOKUP(Table143223[[#This Row],[CodINE NUTIII 2013]],[6]VRefAquis!B$1:H$1048576,2,FALSE()),VLOOKUP(Table143223[[#This Row],[CodINE NUTII 2013]],[6]VRefAquis!B$1:H$1048576,2,FALSE())))</f>
        <v>#N/A</v>
      </c>
      <c r="O9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92" s="1037" t="n">
        <v>2</v>
      </c>
      <c r="Q92" s="860" t="n">
        <v>127</v>
      </c>
      <c r="R92" s="856" t="str">
        <f aca="false">CONCATENATE("010.01.04.05/2021/",Table143223[[#This Row],[CodINE Mun2011]])</f>
        <v>010.01.04.05/2021/0108</v>
      </c>
    </row>
    <row r="93" customFormat="false" ht="18" hidden="false" customHeight="false" outlineLevel="0" collapsed="false">
      <c r="A93" s="847" t="s">
        <v>1255</v>
      </c>
      <c r="B93" s="1033" t="s">
        <v>1256</v>
      </c>
      <c r="C93" s="1030" t="s">
        <v>1257</v>
      </c>
      <c r="D93" s="849" t="s">
        <v>796</v>
      </c>
      <c r="E93" s="1034" t="str">
        <f aca="false">VLOOKUP(Table143223[[#This Row],[NUTS I]],Table153324[],2,FALSE())</f>
        <v>1</v>
      </c>
      <c r="F93" s="1033" t="s">
        <v>801</v>
      </c>
      <c r="G93" s="1034" t="str">
        <f aca="false">VLOOKUP(Table143223[[#This Row],[NUTS II 2011]],Table163425[],2,FALSE())</f>
        <v>18</v>
      </c>
      <c r="H93" s="845" t="s">
        <v>801</v>
      </c>
      <c r="I93" s="1034" t="str">
        <f aca="false">VLOOKUP(Table143223[[#This Row],[NUTS II 2013]],Table16243627[],2,FALSE())</f>
        <v>18</v>
      </c>
      <c r="J93" s="1033" t="s">
        <v>803</v>
      </c>
      <c r="K93" s="1034" t="str">
        <f aca="false">VLOOKUP(Table143223[[#This Row],[NUTS III 2011]],Table173526[],2,FALSE())</f>
        <v>183</v>
      </c>
      <c r="L93" s="849" t="s">
        <v>803</v>
      </c>
      <c r="M93" s="1034" t="str">
        <f aca="false">VLOOKUP(Table143223[[#This Row],[NUTS III 2013]],Table17253728[],2,FALSE())</f>
        <v>187</v>
      </c>
      <c r="N93" s="1035" t="e">
        <f aca="false">IFERROR(VLOOKUP(Table143223[[#This Row],[CodINE Mun2013]],[6]VRefAquis!B$1:H$1048576,2,FALSE()),IFERROR(VLOOKUP(Table143223[[#This Row],[CodINE NUTIII 2013]],[6]VRefAquis!B$1:H$1048576,2,FALSE()),VLOOKUP(Table143223[[#This Row],[CodINE NUTII 2013]],[6]VRefAquis!B$1:H$1048576,2,FALSE())))</f>
        <v>#N/A</v>
      </c>
      <c r="O9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93" s="1037" t="n">
        <v>0</v>
      </c>
      <c r="Q93" s="1037" t="n">
        <v>0</v>
      </c>
      <c r="R93" s="856" t="str">
        <f aca="false">CONCATENATE("010.01.04.05/2021/",Table143223[[#This Row],[CodINE Mun2011]])</f>
        <v>010.01.04.05/2021/0704</v>
      </c>
    </row>
    <row r="94" customFormat="false" ht="18" hidden="false" customHeight="false" outlineLevel="0" collapsed="false">
      <c r="A94" s="859" t="s">
        <v>1259</v>
      </c>
      <c r="B94" s="1033" t="s">
        <v>1260</v>
      </c>
      <c r="C94" s="1030" t="s">
        <v>1261</v>
      </c>
      <c r="D94" s="849" t="s">
        <v>796</v>
      </c>
      <c r="E94" s="1034" t="str">
        <f aca="false">VLOOKUP(Table143223[[#This Row],[NUTS I]],Table153324[],2,FALSE())</f>
        <v>1</v>
      </c>
      <c r="F94" s="1033" t="s">
        <v>801</v>
      </c>
      <c r="G94" s="1034" t="str">
        <f aca="false">VLOOKUP(Table143223[[#This Row],[NUTS II 2011]],Table163425[],2,FALSE())</f>
        <v>18</v>
      </c>
      <c r="H94" s="845" t="s">
        <v>801</v>
      </c>
      <c r="I94" s="1034" t="str">
        <f aca="false">VLOOKUP(Table143223[[#This Row],[NUTS II 2013]],Table16243627[],2,FALSE())</f>
        <v>18</v>
      </c>
      <c r="J94" s="1033" t="s">
        <v>803</v>
      </c>
      <c r="K94" s="1034" t="str">
        <f aca="false">VLOOKUP(Table143223[[#This Row],[NUTS III 2011]],Table173526[],2,FALSE())</f>
        <v>183</v>
      </c>
      <c r="L94" s="849" t="s">
        <v>803</v>
      </c>
      <c r="M94" s="1034" t="str">
        <f aca="false">VLOOKUP(Table143223[[#This Row],[NUTS III 2013]],Table17253728[],2,FALSE())</f>
        <v>187</v>
      </c>
      <c r="N94" s="1035" t="e">
        <f aca="false">IFERROR(VLOOKUP(Table143223[[#This Row],[CodINE Mun2013]],[6]VRefAquis!B$1:H$1048576,2,FALSE()),IFERROR(VLOOKUP(Table143223[[#This Row],[CodINE NUTIII 2013]],[6]VRefAquis!B$1:H$1048576,2,FALSE()),VLOOKUP(Table143223[[#This Row],[CodINE NUTII 2013]],[6]VRefAquis!B$1:H$1048576,2,FALSE())))</f>
        <v>#N/A</v>
      </c>
      <c r="O9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94" s="1037" t="n">
        <v>17</v>
      </c>
      <c r="Q94" s="860" t="n">
        <v>153</v>
      </c>
      <c r="R94" s="856" t="str">
        <f aca="false">CONCATENATE("010.01.04.05/2021/",Table143223[[#This Row],[CodINE Mun2011]])</f>
        <v>010.01.04.05/2021/0705</v>
      </c>
    </row>
    <row r="95" customFormat="false" ht="18" hidden="false" customHeight="false" outlineLevel="0" collapsed="false">
      <c r="A95" s="847" t="s">
        <v>1263</v>
      </c>
      <c r="B95" s="1033" t="s">
        <v>1264</v>
      </c>
      <c r="C95" s="1030" t="s">
        <v>1265</v>
      </c>
      <c r="D95" s="849" t="s">
        <v>796</v>
      </c>
      <c r="E95" s="1034" t="str">
        <f aca="false">VLOOKUP(Table143223[[#This Row],[NUTS I]],Table153324[],2,FALSE())</f>
        <v>1</v>
      </c>
      <c r="F95" s="1033" t="s">
        <v>805</v>
      </c>
      <c r="G95" s="1034" t="str">
        <f aca="false">VLOOKUP(Table143223[[#This Row],[NUTS II 2011]],Table163425[],2,FALSE())</f>
        <v>11</v>
      </c>
      <c r="H95" s="845" t="s">
        <v>805</v>
      </c>
      <c r="I95" s="1034" t="str">
        <f aca="false">VLOOKUP(Table143223[[#This Row],[NUTS II 2013]],Table16243627[],2,FALSE())</f>
        <v>11</v>
      </c>
      <c r="J95" s="1033" t="s">
        <v>851</v>
      </c>
      <c r="K95" s="1034" t="str">
        <f aca="false">VLOOKUP(Table143223[[#This Row],[NUTS III 2011]],Table173526[],2,FALSE())</f>
        <v>113</v>
      </c>
      <c r="L95" s="849" t="s">
        <v>851</v>
      </c>
      <c r="M95" s="1034" t="str">
        <f aca="false">VLOOKUP(Table143223[[#This Row],[NUTS III 2013]],Table17253728[],2,FALSE())</f>
        <v>119</v>
      </c>
      <c r="N95" s="1035" t="e">
        <f aca="false">IFERROR(VLOOKUP(Table143223[[#This Row],[CodINE Mun2013]],[6]VRefAquis!B$1:H$1048576,2,FALSE()),IFERROR(VLOOKUP(Table143223[[#This Row],[CodINE NUTIII 2013]],[6]VRefAquis!B$1:H$1048576,2,FALSE()),VLOOKUP(Table143223[[#This Row],[CodINE NUTII 2013]],[6]VRefAquis!B$1:H$1048576,2,FALSE())))</f>
        <v>#N/A</v>
      </c>
      <c r="O9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95" s="1037" t="n">
        <v>0</v>
      </c>
      <c r="Q95" s="855" t="n">
        <v>0</v>
      </c>
      <c r="R95" s="856" t="str">
        <f aca="false">CONCATENATE("010.01.04.05/2021/",Table143223[[#This Row],[CodINE Mun2011]])</f>
        <v>010.01.04.05/2021/0307</v>
      </c>
    </row>
    <row r="96" customFormat="false" ht="18" hidden="false" customHeight="false" outlineLevel="0" collapsed="false">
      <c r="A96" s="859" t="s">
        <v>1267</v>
      </c>
      <c r="B96" s="1033" t="s">
        <v>1268</v>
      </c>
      <c r="C96" s="1030" t="s">
        <v>1269</v>
      </c>
      <c r="D96" s="849" t="s">
        <v>796</v>
      </c>
      <c r="E96" s="1034" t="str">
        <f aca="false">VLOOKUP(Table143223[[#This Row],[NUTS I]],Table153324[],2,FALSE())</f>
        <v>1</v>
      </c>
      <c r="F96" s="1033" t="s">
        <v>815</v>
      </c>
      <c r="G96" s="1034" t="str">
        <f aca="false">VLOOKUP(Table143223[[#This Row],[NUTS II 2011]],Table163425[],2,FALSE())</f>
        <v>15</v>
      </c>
      <c r="H96" s="845" t="s">
        <v>815</v>
      </c>
      <c r="I96" s="1034" t="str">
        <f aca="false">VLOOKUP(Table143223[[#This Row],[NUTS II 2013]],Table16243627[],2,FALSE())</f>
        <v>15</v>
      </c>
      <c r="J96" s="1033" t="s">
        <v>815</v>
      </c>
      <c r="K96" s="1034" t="n">
        <f aca="false">VLOOKUP(Table143223[[#This Row],[NUTS III 2011]],Table173526[],2,FALSE())</f>
        <v>150</v>
      </c>
      <c r="L96" s="849" t="s">
        <v>815</v>
      </c>
      <c r="M96" s="1034" t="n">
        <f aca="false">VLOOKUP(Table143223[[#This Row],[NUTS III 2013]],Table17253728[],2,FALSE())</f>
        <v>150</v>
      </c>
      <c r="N96" s="1035" t="e">
        <f aca="false">IFERROR(VLOOKUP(Table143223[[#This Row],[CodINE Mun2013]],[6]VRefAquis!B$1:H$1048576,2,FALSE()),IFERROR(VLOOKUP(Table143223[[#This Row],[CodINE NUTIII 2013]],[6]VRefAquis!B$1:H$1048576,2,FALSE()),VLOOKUP(Table143223[[#This Row],[CodINE NUTII 2013]],[6]VRefAquis!B$1:H$1048576,2,FALSE())))</f>
        <v>#N/A</v>
      </c>
      <c r="O9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96" s="1037" t="n">
        <v>15</v>
      </c>
      <c r="Q96" s="860" t="n">
        <v>209</v>
      </c>
      <c r="R96" s="856" t="str">
        <f aca="false">CONCATENATE("010.01.04.05/2021/",Table143223[[#This Row],[CodINE Mun2011]])</f>
        <v>010.01.04.05/2021/0805</v>
      </c>
    </row>
    <row r="97" customFormat="false" ht="18" hidden="false" customHeight="false" outlineLevel="0" collapsed="false">
      <c r="A97" s="847" t="s">
        <v>1271</v>
      </c>
      <c r="B97" s="1033" t="s">
        <v>1272</v>
      </c>
      <c r="C97" s="1030" t="s">
        <v>1273</v>
      </c>
      <c r="D97" s="849" t="s">
        <v>796</v>
      </c>
      <c r="E97" s="1034" t="str">
        <f aca="false">VLOOKUP(Table143223[[#This Row],[NUTS I]],Table153324[],2,FALSE())</f>
        <v>1</v>
      </c>
      <c r="F97" s="1033" t="s">
        <v>805</v>
      </c>
      <c r="G97" s="1034" t="str">
        <f aca="false">VLOOKUP(Table143223[[#This Row],[NUTS II 2011]],Table163425[],2,FALSE())</f>
        <v>11</v>
      </c>
      <c r="H97" s="845" t="s">
        <v>805</v>
      </c>
      <c r="I97" s="1034" t="str">
        <f aca="false">VLOOKUP(Table143223[[#This Row],[NUTS II 2013]],Table16243627[],2,FALSE())</f>
        <v>11</v>
      </c>
      <c r="J97" s="1033" t="s">
        <v>990</v>
      </c>
      <c r="K97" s="1034" t="str">
        <f aca="false">VLOOKUP(Table143223[[#This Row],[NUTS III 2011]],Table173526[],2,FALSE())</f>
        <v>115</v>
      </c>
      <c r="L97" s="849" t="s">
        <v>972</v>
      </c>
      <c r="M97" s="1034" t="str">
        <f aca="false">VLOOKUP(Table143223[[#This Row],[NUTS III 2013]],Table17253728[],2,FALSE())</f>
        <v>11C</v>
      </c>
      <c r="N97" s="1035" t="e">
        <f aca="false">IFERROR(VLOOKUP(Table143223[[#This Row],[CodINE Mun2013]],[6]VRefAquis!B$1:H$1048576,2,FALSE()),IFERROR(VLOOKUP(Table143223[[#This Row],[CodINE NUTIII 2013]],[6]VRefAquis!B$1:H$1048576,2,FALSE()),VLOOKUP(Table143223[[#This Row],[CodINE NUTII 2013]],[6]VRefAquis!B$1:H$1048576,2,FALSE())))</f>
        <v>#N/A</v>
      </c>
      <c r="O9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97" s="1037" t="n">
        <v>1</v>
      </c>
      <c r="Q97" s="855" t="n">
        <v>50</v>
      </c>
      <c r="R97" s="856" t="str">
        <f aca="false">CONCATENATE("010.01.04.05/2021/",Table143223[[#This Row],[CodINE Mun2011]])</f>
        <v>010.01.04.05/2021/1303</v>
      </c>
    </row>
    <row r="98" customFormat="false" ht="30.75" hidden="false" customHeight="false" outlineLevel="0" collapsed="false">
      <c r="A98" s="847" t="s">
        <v>1275</v>
      </c>
      <c r="B98" s="1033" t="s">
        <v>1276</v>
      </c>
      <c r="C98" s="1030" t="s">
        <v>1277</v>
      </c>
      <c r="D98" s="849" t="s">
        <v>796</v>
      </c>
      <c r="E98" s="1034" t="str">
        <f aca="false">VLOOKUP(Table143223[[#This Row],[NUTS I]],Table153324[],2,FALSE())</f>
        <v>1</v>
      </c>
      <c r="F98" s="1033" t="s">
        <v>801</v>
      </c>
      <c r="G98" s="1034" t="str">
        <f aca="false">VLOOKUP(Table143223[[#This Row],[NUTS II 2011]],Table163425[],2,FALSE())</f>
        <v>18</v>
      </c>
      <c r="H98" s="845" t="s">
        <v>801</v>
      </c>
      <c r="I98" s="1034" t="str">
        <f aca="false">VLOOKUP(Table143223[[#This Row],[NUTS II 2013]],Table16243627[],2,FALSE())</f>
        <v>18</v>
      </c>
      <c r="J98" s="1033" t="s">
        <v>860</v>
      </c>
      <c r="K98" s="1034" t="str">
        <f aca="false">VLOOKUP(Table143223[[#This Row],[NUTS III 2011]],Table173526[],2,FALSE())</f>
        <v>184</v>
      </c>
      <c r="L98" s="849" t="s">
        <v>860</v>
      </c>
      <c r="M98" s="1034" t="str">
        <f aca="false">VLOOKUP(Table143223[[#This Row],[NUTS III 2013]],Table17253728[],2,FALSE())</f>
        <v>184</v>
      </c>
      <c r="N98" s="1035" t="e">
        <f aca="false">IFERROR(VLOOKUP(Table143223[[#This Row],[CodINE Mun2013]],[6]VRefAquis!B$1:H$1048576,2,FALSE()),IFERROR(VLOOKUP(Table143223[[#This Row],[CodINE NUTIII 2013]],[6]VRefAquis!B$1:H$1048576,2,FALSE()),VLOOKUP(Table143223[[#This Row],[CodINE NUTII 2013]],[6]VRefAquis!B$1:H$1048576,2,FALSE())))</f>
        <v>#N/A</v>
      </c>
      <c r="O9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98" s="1037" t="n">
        <v>1</v>
      </c>
      <c r="Q98" s="855" t="n">
        <v>1</v>
      </c>
      <c r="R98" s="856" t="str">
        <f aca="false">CONCATENATE("010.01.04.05/2021/",Table143223[[#This Row],[CodINE Mun2011]])</f>
        <v>010.01.04.05/2021/0208</v>
      </c>
    </row>
    <row r="99" customFormat="false" ht="18" hidden="false" customHeight="false" outlineLevel="0" collapsed="false">
      <c r="A99" s="847" t="s">
        <v>1279</v>
      </c>
      <c r="B99" s="1033" t="s">
        <v>1280</v>
      </c>
      <c r="C99" s="1030" t="s">
        <v>1281</v>
      </c>
      <c r="D99" s="849" t="s">
        <v>796</v>
      </c>
      <c r="E99" s="1034" t="str">
        <f aca="false">VLOOKUP(Table143223[[#This Row],[NUTS I]],Table153324[],2,FALSE())</f>
        <v>1</v>
      </c>
      <c r="F99" s="1033" t="s">
        <v>797</v>
      </c>
      <c r="G99" s="1034" t="str">
        <f aca="false">VLOOKUP(Table143223[[#This Row],[NUTS II 2011]],Table163425[],2,FALSE())</f>
        <v>16</v>
      </c>
      <c r="H99" s="849" t="s">
        <v>797</v>
      </c>
      <c r="I99" s="1034" t="str">
        <f aca="false">VLOOKUP(Table143223[[#This Row],[NUTS II 2013]],Table16243627[],2,FALSE())</f>
        <v>16</v>
      </c>
      <c r="J99" s="1033" t="s">
        <v>798</v>
      </c>
      <c r="K99" s="1034" t="str">
        <f aca="false">VLOOKUP(Table143223[[#This Row],[NUTS III 2011]],Table173526[],2,FALSE())</f>
        <v>16C</v>
      </c>
      <c r="L99" s="849" t="s">
        <v>798</v>
      </c>
      <c r="M99" s="1034" t="str">
        <f aca="false">VLOOKUP(Table143223[[#This Row],[NUTS III 2013]],Table17253728[],2,FALSE())</f>
        <v>16I</v>
      </c>
      <c r="N99" s="1035" t="e">
        <f aca="false">IFERROR(VLOOKUP(Table143223[[#This Row],[CodINE Mun2013]],[6]VRefAquis!B$1:H$1048576,2,FALSE()),IFERROR(VLOOKUP(Table143223[[#This Row],[CodINE NUTIII 2013]],[6]VRefAquis!B$1:H$1048576,2,FALSE()),VLOOKUP(Table143223[[#This Row],[CodINE NUTII 2013]],[6]VRefAquis!B$1:H$1048576,2,FALSE())))</f>
        <v>#N/A</v>
      </c>
      <c r="O9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99" s="1037" t="n">
        <v>4</v>
      </c>
      <c r="Q99" s="855" t="n">
        <v>4</v>
      </c>
      <c r="R99" s="856" t="str">
        <f aca="false">CONCATENATE("010.01.04.05/2021/",Table143223[[#This Row],[CodINE Mun2011]])</f>
        <v>010.01.04.05/2021/1411</v>
      </c>
    </row>
    <row r="100" customFormat="false" ht="18" hidden="false" customHeight="false" outlineLevel="0" collapsed="false">
      <c r="A100" s="859" t="s">
        <v>1283</v>
      </c>
      <c r="B100" s="1033" t="s">
        <v>1284</v>
      </c>
      <c r="C100" s="1030" t="s">
        <v>1285</v>
      </c>
      <c r="D100" s="849" t="s">
        <v>796</v>
      </c>
      <c r="E100" s="1034" t="str">
        <f aca="false">VLOOKUP(Table143223[[#This Row],[NUTS I]],Table153324[],2,FALSE())</f>
        <v>1</v>
      </c>
      <c r="F100" s="1033" t="s">
        <v>797</v>
      </c>
      <c r="G100" s="1034" t="str">
        <f aca="false">VLOOKUP(Table143223[[#This Row],[NUTS II 2011]],Table163425[],2,FALSE())</f>
        <v>16</v>
      </c>
      <c r="H100" s="849" t="s">
        <v>797</v>
      </c>
      <c r="I100" s="1034" t="str">
        <f aca="false">VLOOKUP(Table143223[[#This Row],[NUTS II 2013]],Table16243627[],2,FALSE())</f>
        <v>16</v>
      </c>
      <c r="J100" s="1033" t="s">
        <v>867</v>
      </c>
      <c r="K100" s="1034" t="str">
        <f aca="false">VLOOKUP(Table143223[[#This Row],[NUTS III 2011]],Table173526[],2,FALSE())</f>
        <v>162</v>
      </c>
      <c r="L100" s="849" t="s">
        <v>958</v>
      </c>
      <c r="M100" s="1034" t="str">
        <f aca="false">VLOOKUP(Table143223[[#This Row],[NUTS III 2013]],Table17253728[],2,FALSE())</f>
        <v>16E</v>
      </c>
      <c r="N100" s="1035" t="e">
        <f aca="false">IFERROR(VLOOKUP(Table143223[[#This Row],[CodINE Mun2013]],[6]VRefAquis!B$1:H$1048576,2,FALSE()),IFERROR(VLOOKUP(Table143223[[#This Row],[CodINE NUTIII 2013]],[6]VRefAquis!B$1:H$1048576,2,FALSE()),VLOOKUP(Table143223[[#This Row],[CodINE NUTII 2013]],[6]VRefAquis!B$1:H$1048576,2,FALSE())))</f>
        <v>#N/A</v>
      </c>
      <c r="O10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00" s="1037" t="n">
        <v>1</v>
      </c>
      <c r="Q100" s="860" t="n">
        <v>4</v>
      </c>
      <c r="R100" s="856" t="str">
        <f aca="false">CONCATENATE("010.01.04.05/2021/",Table143223[[#This Row],[CodINE Mun2011]])</f>
        <v>010.01.04.05/2021/0605</v>
      </c>
    </row>
    <row r="101" customFormat="false" ht="30.75" hidden="false" customHeight="false" outlineLevel="0" collapsed="false">
      <c r="A101" s="847" t="s">
        <v>1287</v>
      </c>
      <c r="B101" s="1033" t="s">
        <v>1288</v>
      </c>
      <c r="C101" s="1030" t="s">
        <v>1289</v>
      </c>
      <c r="D101" s="849" t="s">
        <v>796</v>
      </c>
      <c r="E101" s="1034" t="str">
        <f aca="false">VLOOKUP(Table143223[[#This Row],[NUTS I]],Table153324[],2,FALSE())</f>
        <v>1</v>
      </c>
      <c r="F101" s="1033" t="s">
        <v>797</v>
      </c>
      <c r="G101" s="1034" t="str">
        <f aca="false">VLOOKUP(Table143223[[#This Row],[NUTS II 2011]],Table163425[],2,FALSE())</f>
        <v>16</v>
      </c>
      <c r="H101" s="849" t="s">
        <v>797</v>
      </c>
      <c r="I101" s="1034" t="str">
        <f aca="false">VLOOKUP(Table143223[[#This Row],[NUTS II 2013]],Table16243627[],2,FALSE())</f>
        <v>16</v>
      </c>
      <c r="J101" s="1033" t="s">
        <v>883</v>
      </c>
      <c r="K101" s="1034" t="str">
        <f aca="false">VLOOKUP(Table143223[[#This Row],[NUTS III 2011]],Table173526[],2,FALSE())</f>
        <v>168</v>
      </c>
      <c r="L101" s="845" t="s">
        <v>898</v>
      </c>
      <c r="M101" s="1034" t="str">
        <f aca="false">VLOOKUP(Table143223[[#This Row],[NUTS III 2013]],Table17253728[],2,FALSE())</f>
        <v>16J</v>
      </c>
      <c r="N101" s="1035" t="e">
        <f aca="false">IFERROR(VLOOKUP(Table143223[[#This Row],[CodINE Mun2013]],[6]VRefAquis!B$1:H$1048576,2,FALSE()),IFERROR(VLOOKUP(Table143223[[#This Row],[CodINE NUTIII 2013]],[6]VRefAquis!B$1:H$1048576,2,FALSE()),VLOOKUP(Table143223[[#This Row],[CodINE NUTII 2013]],[6]VRefAquis!B$1:H$1048576,2,FALSE())))</f>
        <v>#N/A</v>
      </c>
      <c r="O10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01" s="1037" t="n">
        <v>0</v>
      </c>
      <c r="Q101" s="855" t="n">
        <v>0</v>
      </c>
      <c r="R101" s="856" t="str">
        <f aca="false">CONCATENATE("010.01.04.05/2021/",Table143223[[#This Row],[CodINE Mun2011]])</f>
        <v>010.01.04.05/2021/0904</v>
      </c>
    </row>
    <row r="102" customFormat="false" ht="18" hidden="false" customHeight="false" outlineLevel="0" collapsed="false">
      <c r="A102" s="859" t="s">
        <v>1291</v>
      </c>
      <c r="B102" s="1033" t="s">
        <v>1292</v>
      </c>
      <c r="C102" s="1030" t="s">
        <v>1293</v>
      </c>
      <c r="D102" s="849" t="s">
        <v>796</v>
      </c>
      <c r="E102" s="1034" t="str">
        <f aca="false">VLOOKUP(Table143223[[#This Row],[NUTS I]],Table153324[],2,FALSE())</f>
        <v>1</v>
      </c>
      <c r="F102" s="1033" t="s">
        <v>797</v>
      </c>
      <c r="G102" s="1034" t="str">
        <f aca="false">VLOOKUP(Table143223[[#This Row],[NUTS II 2011]],Table163425[],2,FALSE())</f>
        <v>16</v>
      </c>
      <c r="H102" s="849" t="s">
        <v>797</v>
      </c>
      <c r="I102" s="1034" t="str">
        <f aca="false">VLOOKUP(Table143223[[#This Row],[NUTS II 2013]],Table16243627[],2,FALSE())</f>
        <v>16</v>
      </c>
      <c r="J102" s="1033" t="s">
        <v>969</v>
      </c>
      <c r="K102" s="1034" t="str">
        <f aca="false">VLOOKUP(Table143223[[#This Row],[NUTS III 2011]],Table173526[],2,FALSE())</f>
        <v>164</v>
      </c>
      <c r="L102" s="849" t="s">
        <v>964</v>
      </c>
      <c r="M102" s="1034" t="str">
        <f aca="false">VLOOKUP(Table143223[[#This Row],[NUTS III 2013]],Table17253728[],2,FALSE())</f>
        <v>16F</v>
      </c>
      <c r="N102" s="1035" t="e">
        <f aca="false">IFERROR(VLOOKUP(Table143223[[#This Row],[CodINE Mun2013]],[6]VRefAquis!B$1:H$1048576,2,FALSE()),IFERROR(VLOOKUP(Table143223[[#This Row],[CodINE NUTIII 2013]],[6]VRefAquis!B$1:H$1048576,2,FALSE()),VLOOKUP(Table143223[[#This Row],[CodINE NUTII 2013]],[6]VRefAquis!B$1:H$1048576,2,FALSE())))</f>
        <v>#N/A</v>
      </c>
      <c r="O10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02" s="1037" t="n">
        <v>0</v>
      </c>
      <c r="Q102" s="860" t="n">
        <v>0</v>
      </c>
      <c r="R102" s="856" t="str">
        <f aca="false">CONCATENATE("010.01.04.05/2021/",Table143223[[#This Row],[CodINE Mun2011]])</f>
        <v>010.01.04.05/2021/1008</v>
      </c>
    </row>
    <row r="103" customFormat="false" ht="18" hidden="false" customHeight="false" outlineLevel="0" collapsed="false">
      <c r="A103" s="859" t="s">
        <v>1295</v>
      </c>
      <c r="B103" s="1033" t="s">
        <v>1296</v>
      </c>
      <c r="C103" s="1030" t="s">
        <v>1297</v>
      </c>
      <c r="D103" s="849" t="s">
        <v>796</v>
      </c>
      <c r="E103" s="1034" t="str">
        <f aca="false">VLOOKUP(Table143223[[#This Row],[NUTS I]],Table153324[],2,FALSE())</f>
        <v>1</v>
      </c>
      <c r="F103" s="1033" t="s">
        <v>797</v>
      </c>
      <c r="G103" s="1034" t="str">
        <f aca="false">VLOOKUP(Table143223[[#This Row],[NUTS II 2011]],Table163425[],2,FALSE())</f>
        <v>16</v>
      </c>
      <c r="H103" s="849" t="s">
        <v>797</v>
      </c>
      <c r="I103" s="1034" t="str">
        <f aca="false">VLOOKUP(Table143223[[#This Row],[NUTS II 2013]],Table16243627[],2,FALSE())</f>
        <v>16</v>
      </c>
      <c r="J103" s="1033" t="s">
        <v>1006</v>
      </c>
      <c r="K103" s="1034" t="str">
        <f aca="false">VLOOKUP(Table143223[[#This Row],[NUTS III 2011]],Table173526[],2,FALSE())</f>
        <v>167</v>
      </c>
      <c r="L103" s="845" t="s">
        <v>898</v>
      </c>
      <c r="M103" s="1034" t="str">
        <f aca="false">VLOOKUP(Table143223[[#This Row],[NUTS III 2013]],Table17253728[],2,FALSE())</f>
        <v>16J</v>
      </c>
      <c r="N103" s="1035" t="e">
        <f aca="false">IFERROR(VLOOKUP(Table143223[[#This Row],[CodINE Mun2013]],[6]VRefAquis!B$1:H$1048576,2,FALSE()),IFERROR(VLOOKUP(Table143223[[#This Row],[CodINE NUTIII 2013]],[6]VRefAquis!B$1:H$1048576,2,FALSE()),VLOOKUP(Table143223[[#This Row],[CodINE NUTII 2013]],[6]VRefAquis!B$1:H$1048576,2,FALSE())))</f>
        <v>#N/A</v>
      </c>
      <c r="O10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03" s="1037" t="n">
        <v>0</v>
      </c>
      <c r="Q103" s="860" t="n">
        <v>0</v>
      </c>
      <c r="R103" s="856" t="str">
        <f aca="false">CONCATENATE("010.01.04.05/2021/",Table143223[[#This Row],[CodINE Mun2011]])</f>
        <v>010.01.04.05/2021/0905</v>
      </c>
    </row>
    <row r="104" customFormat="false" ht="30.75" hidden="false" customHeight="false" outlineLevel="0" collapsed="false">
      <c r="A104" s="847" t="s">
        <v>1299</v>
      </c>
      <c r="B104" s="1033" t="s">
        <v>1300</v>
      </c>
      <c r="C104" s="1030" t="s">
        <v>1301</v>
      </c>
      <c r="D104" s="849" t="s">
        <v>796</v>
      </c>
      <c r="E104" s="1034" t="str">
        <f aca="false">VLOOKUP(Table143223[[#This Row],[NUTS I]],Table153324[],2,FALSE())</f>
        <v>1</v>
      </c>
      <c r="F104" s="1033" t="s">
        <v>805</v>
      </c>
      <c r="G104" s="1034" t="str">
        <f aca="false">VLOOKUP(Table143223[[#This Row],[NUTS II 2011]],Table163425[],2,FALSE())</f>
        <v>11</v>
      </c>
      <c r="H104" s="845" t="s">
        <v>805</v>
      </c>
      <c r="I104" s="1034" t="str">
        <f aca="false">VLOOKUP(Table143223[[#This Row],[NUTS II 2013]],Table16243627[],2,FALSE())</f>
        <v>11</v>
      </c>
      <c r="J104" s="1033" t="s">
        <v>910</v>
      </c>
      <c r="K104" s="1034" t="str">
        <f aca="false">VLOOKUP(Table143223[[#This Row],[NUTS III 2011]],Table173526[],2,FALSE())</f>
        <v>117</v>
      </c>
      <c r="L104" s="849" t="s">
        <v>910</v>
      </c>
      <c r="M104" s="1034" t="str">
        <f aca="false">VLOOKUP(Table143223[[#This Row],[NUTS III 2013]],Table17253728[],2,FALSE())</f>
        <v>11D</v>
      </c>
      <c r="N104" s="1035" t="e">
        <f aca="false">IFERROR(VLOOKUP(Table143223[[#This Row],[CodINE Mun2013]],[6]VRefAquis!B$1:H$1048576,2,FALSE()),IFERROR(VLOOKUP(Table143223[[#This Row],[CodINE NUTIII 2013]],[6]VRefAquis!B$1:H$1048576,2,FALSE()),VLOOKUP(Table143223[[#This Row],[CodINE NUTII 2013]],[6]VRefAquis!B$1:H$1048576,2,FALSE())))</f>
        <v>#N/A</v>
      </c>
      <c r="O10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04" s="1037" t="n">
        <v>1</v>
      </c>
      <c r="Q104" s="855" t="n">
        <v>15</v>
      </c>
      <c r="R104" s="856" t="str">
        <f aca="false">CONCATENATE("010.01.04.05/2021/",Table143223[[#This Row],[CodINE Mun2011]])</f>
        <v>010.01.04.05/2021/0404</v>
      </c>
    </row>
    <row r="105" customFormat="false" ht="18" hidden="false" customHeight="false" outlineLevel="0" collapsed="false">
      <c r="A105" s="847" t="s">
        <v>1303</v>
      </c>
      <c r="B105" s="1033" t="s">
        <v>1304</v>
      </c>
      <c r="C105" s="1030" t="s">
        <v>1305</v>
      </c>
      <c r="D105" s="849" t="s">
        <v>796</v>
      </c>
      <c r="E105" s="1034" t="str">
        <f aca="false">VLOOKUP(Table143223[[#This Row],[NUTS I]],Table153324[],2,FALSE())</f>
        <v>1</v>
      </c>
      <c r="F105" s="1033" t="s">
        <v>801</v>
      </c>
      <c r="G105" s="1034" t="str">
        <f aca="false">VLOOKUP(Table143223[[#This Row],[NUTS II 2011]],Table163425[],2,FALSE())</f>
        <v>18</v>
      </c>
      <c r="H105" s="845" t="s">
        <v>801</v>
      </c>
      <c r="I105" s="1034" t="str">
        <f aca="false">VLOOKUP(Table143223[[#This Row],[NUTS II 2013]],Table16243627[],2,FALSE())</f>
        <v>18</v>
      </c>
      <c r="J105" s="1033" t="s">
        <v>835</v>
      </c>
      <c r="K105" s="1034" t="str">
        <f aca="false">VLOOKUP(Table143223[[#This Row],[NUTS III 2011]],Table173526[],2,FALSE())</f>
        <v>182</v>
      </c>
      <c r="L105" s="849" t="s">
        <v>835</v>
      </c>
      <c r="M105" s="1034" t="str">
        <f aca="false">VLOOKUP(Table143223[[#This Row],[NUTS III 2013]],Table17253728[],2,FALSE())</f>
        <v>186</v>
      </c>
      <c r="N105" s="1035" t="e">
        <f aca="false">IFERROR(VLOOKUP(Table143223[[#This Row],[CodINE Mun2013]],[6]VRefAquis!B$1:H$1048576,2,FALSE()),IFERROR(VLOOKUP(Table143223[[#This Row],[CodINE NUTIII 2013]],[6]VRefAquis!B$1:H$1048576,2,FALSE()),VLOOKUP(Table143223[[#This Row],[CodINE NUTII 2013]],[6]VRefAquis!B$1:H$1048576,2,FALSE())))</f>
        <v>#N/A</v>
      </c>
      <c r="O10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05" s="1037" t="n">
        <v>0</v>
      </c>
      <c r="Q105" s="855" t="n">
        <v>0</v>
      </c>
      <c r="R105" s="856" t="str">
        <f aca="false">CONCATENATE("010.01.04.05/2021/",Table143223[[#This Row],[CodINE Mun2011]])</f>
        <v>010.01.04.05/2021/1208</v>
      </c>
    </row>
    <row r="106" customFormat="false" ht="18" hidden="false" customHeight="false" outlineLevel="0" collapsed="false">
      <c r="A106" s="847" t="s">
        <v>1307</v>
      </c>
      <c r="B106" s="1033" t="s">
        <v>1308</v>
      </c>
      <c r="C106" s="1030" t="s">
        <v>1309</v>
      </c>
      <c r="D106" s="845" t="s">
        <v>826</v>
      </c>
      <c r="E106" s="1040" t="str">
        <f aca="false">VLOOKUP(Table143223[[#This Row],[NUTS I]],Table153324[],2,FALSE())</f>
        <v>3</v>
      </c>
      <c r="F106" s="1033" t="s">
        <v>826</v>
      </c>
      <c r="G106" s="1034" t="str">
        <f aca="false">VLOOKUP(Table143223[[#This Row],[NUTS II 2011]],Table163425[],2,FALSE())</f>
        <v>30</v>
      </c>
      <c r="H106" s="849" t="s">
        <v>826</v>
      </c>
      <c r="I106" s="1034" t="str">
        <f aca="false">VLOOKUP(Table143223[[#This Row],[NUTS II 2013]],Table16243627[],2,FALSE())</f>
        <v>30</v>
      </c>
      <c r="J106" s="1033" t="s">
        <v>826</v>
      </c>
      <c r="K106" s="1034" t="str">
        <f aca="false">VLOOKUP(Table143223[[#This Row],[NUTS III 2011]],Table173526[],2,FALSE())</f>
        <v>300</v>
      </c>
      <c r="L106" s="1033" t="s">
        <v>826</v>
      </c>
      <c r="M106" s="1034" t="str">
        <f aca="false">VLOOKUP(Table143223[[#This Row],[NUTS III 2013]],Table17253728[],2,FALSE())</f>
        <v>300</v>
      </c>
      <c r="N106" s="1035" t="e">
        <f aca="false">IFERROR(VLOOKUP(Table143223[[#This Row],[CodINE Mun2013]],[6]VRefAquis!B$1:H$1048576,2,FALSE()),IFERROR(VLOOKUP(Table143223[[#This Row],[CodINE NUTIII 2013]],[6]VRefAquis!B$1:H$1048576,2,FALSE()),VLOOKUP(Table143223[[#This Row],[CodINE NUTII 2013]],[6]VRefAquis!B$1:H$1048576,2,FALSE())))</f>
        <v>#N/A</v>
      </c>
      <c r="O10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06" s="1037" t="n">
        <v>12</v>
      </c>
      <c r="Q106" s="855" t="n">
        <v>610</v>
      </c>
      <c r="R106" s="856" t="str">
        <f aca="false">CONCATENATE("010.01.04.05/2021/",Table143223[[#This Row],[CodINE Mun2011]])</f>
        <v>010.01.04.05/2021/3103</v>
      </c>
    </row>
    <row r="107" customFormat="false" ht="18" hidden="false" customHeight="false" outlineLevel="0" collapsed="false">
      <c r="A107" s="847" t="s">
        <v>1311</v>
      </c>
      <c r="B107" s="1033" t="s">
        <v>1312</v>
      </c>
      <c r="C107" s="1030" t="s">
        <v>1313</v>
      </c>
      <c r="D107" s="849" t="s">
        <v>796</v>
      </c>
      <c r="E107" s="1034" t="str">
        <f aca="false">VLOOKUP(Table143223[[#This Row],[NUTS I]],Table153324[],2,FALSE())</f>
        <v>1</v>
      </c>
      <c r="F107" s="1033" t="s">
        <v>797</v>
      </c>
      <c r="G107" s="1034" t="str">
        <f aca="false">VLOOKUP(Table143223[[#This Row],[NUTS II 2011]],Table163425[],2,FALSE())</f>
        <v>16</v>
      </c>
      <c r="H107" s="849" t="s">
        <v>797</v>
      </c>
      <c r="I107" s="1034" t="str">
        <f aca="false">VLOOKUP(Table143223[[#This Row],[NUTS II 2013]],Table16243627[],2,FALSE())</f>
        <v>16</v>
      </c>
      <c r="J107" s="1033" t="s">
        <v>905</v>
      </c>
      <c r="K107" s="1034" t="str">
        <f aca="false">VLOOKUP(Table143223[[#This Row],[NUTS III 2011]],Table173526[],2,FALSE())</f>
        <v>16A</v>
      </c>
      <c r="L107" s="845" t="s">
        <v>898</v>
      </c>
      <c r="M107" s="1034" t="str">
        <f aca="false">VLOOKUP(Table143223[[#This Row],[NUTS III 2013]],Table17253728[],2,FALSE())</f>
        <v>16J</v>
      </c>
      <c r="N107" s="1035" t="e">
        <f aca="false">IFERROR(VLOOKUP(Table143223[[#This Row],[CodINE Mun2013]],[6]VRefAquis!B$1:H$1048576,2,FALSE()),IFERROR(VLOOKUP(Table143223[[#This Row],[CodINE NUTIII 2013]],[6]VRefAquis!B$1:H$1048576,2,FALSE()),VLOOKUP(Table143223[[#This Row],[CodINE NUTII 2013]],[6]VRefAquis!B$1:H$1048576,2,FALSE())))</f>
        <v>#N/A</v>
      </c>
      <c r="O10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07" s="1037" t="n">
        <v>16</v>
      </c>
      <c r="Q107" s="855" t="n">
        <v>25</v>
      </c>
      <c r="R107" s="856" t="str">
        <f aca="false">CONCATENATE("010.01.04.05/2021/",Table143223[[#This Row],[CodINE Mun2011]])</f>
        <v>010.01.04.05/2021/0504</v>
      </c>
    </row>
    <row r="108" customFormat="false" ht="18" hidden="false" customHeight="false" outlineLevel="0" collapsed="false">
      <c r="A108" s="859" t="s">
        <v>1315</v>
      </c>
      <c r="B108" s="1033" t="s">
        <v>1316</v>
      </c>
      <c r="C108" s="1030" t="s">
        <v>1317</v>
      </c>
      <c r="D108" s="849" t="s">
        <v>796</v>
      </c>
      <c r="E108" s="1034" t="str">
        <f aca="false">VLOOKUP(Table143223[[#This Row],[NUTS I]],Table153324[],2,FALSE())</f>
        <v>1</v>
      </c>
      <c r="F108" s="1033" t="s">
        <v>801</v>
      </c>
      <c r="G108" s="1034" t="str">
        <f aca="false">VLOOKUP(Table143223[[#This Row],[NUTS II 2011]],Table163425[],2,FALSE())</f>
        <v>18</v>
      </c>
      <c r="H108" s="845" t="s">
        <v>801</v>
      </c>
      <c r="I108" s="1034" t="str">
        <f aca="false">VLOOKUP(Table143223[[#This Row],[NUTS II 2013]],Table16243627[],2,FALSE())</f>
        <v>18</v>
      </c>
      <c r="J108" s="1033" t="s">
        <v>835</v>
      </c>
      <c r="K108" s="1034" t="str">
        <f aca="false">VLOOKUP(Table143223[[#This Row],[NUTS III 2011]],Table173526[],2,FALSE())</f>
        <v>182</v>
      </c>
      <c r="L108" s="849" t="s">
        <v>835</v>
      </c>
      <c r="M108" s="1034" t="str">
        <f aca="false">VLOOKUP(Table143223[[#This Row],[NUTS III 2013]],Table17253728[],2,FALSE())</f>
        <v>186</v>
      </c>
      <c r="N108" s="1035" t="e">
        <f aca="false">IFERROR(VLOOKUP(Table143223[[#This Row],[CodINE Mun2013]],[6]VRefAquis!B$1:H$1048576,2,FALSE()),IFERROR(VLOOKUP(Table143223[[#This Row],[CodINE NUTIII 2013]],[6]VRefAquis!B$1:H$1048576,2,FALSE()),VLOOKUP(Table143223[[#This Row],[CodINE NUTII 2013]],[6]VRefAquis!B$1:H$1048576,2,FALSE())))</f>
        <v>#N/A</v>
      </c>
      <c r="O10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08" s="1037" t="n">
        <v>2</v>
      </c>
      <c r="Q108" s="860" t="n">
        <v>7</v>
      </c>
      <c r="R108" s="856" t="str">
        <f aca="false">CONCATENATE("010.01.04.05/2021/",Table143223[[#This Row],[CodINE Mun2011]])</f>
        <v>010.01.04.05/2021/1209</v>
      </c>
    </row>
    <row r="109" customFormat="false" ht="18" hidden="false" customHeight="false" outlineLevel="0" collapsed="false">
      <c r="A109" s="847" t="s">
        <v>1319</v>
      </c>
      <c r="B109" s="1033" t="s">
        <v>1320</v>
      </c>
      <c r="C109" s="1030" t="s">
        <v>1321</v>
      </c>
      <c r="D109" s="849" t="s">
        <v>796</v>
      </c>
      <c r="E109" s="1034" t="str">
        <f aca="false">VLOOKUP(Table143223[[#This Row],[NUTS I]],Table153324[],2,FALSE())</f>
        <v>1</v>
      </c>
      <c r="F109" s="1033" t="s">
        <v>797</v>
      </c>
      <c r="G109" s="1034" t="str">
        <f aca="false">VLOOKUP(Table143223[[#This Row],[NUTS II 2011]],Table163425[],2,FALSE())</f>
        <v>16</v>
      </c>
      <c r="H109" s="849" t="s">
        <v>797</v>
      </c>
      <c r="I109" s="1034" t="str">
        <f aca="false">VLOOKUP(Table143223[[#This Row],[NUTS II 2013]],Table16243627[],2,FALSE())</f>
        <v>16</v>
      </c>
      <c r="J109" s="1033" t="s">
        <v>969</v>
      </c>
      <c r="K109" s="1034" t="str">
        <f aca="false">VLOOKUP(Table143223[[#This Row],[NUTS III 2011]],Table173526[],2,FALSE())</f>
        <v>164</v>
      </c>
      <c r="L109" s="849" t="s">
        <v>958</v>
      </c>
      <c r="M109" s="1034" t="str">
        <f aca="false">VLOOKUP(Table143223[[#This Row],[NUTS III 2013]],Table17253728[],2,FALSE())</f>
        <v>16E</v>
      </c>
      <c r="N109" s="1035" t="e">
        <f aca="false">IFERROR(VLOOKUP(Table143223[[#This Row],[CodINE Mun2013]],[6]VRefAquis!B$1:H$1048576,2,FALSE()),IFERROR(VLOOKUP(Table143223[[#This Row],[CodINE NUTIII 2013]],[6]VRefAquis!B$1:H$1048576,2,FALSE()),VLOOKUP(Table143223[[#This Row],[CodINE NUTII 2013]],[6]VRefAquis!B$1:H$1048576,2,FALSE())))</f>
        <v>#N/A</v>
      </c>
      <c r="O10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09" s="1037" t="n">
        <v>0</v>
      </c>
      <c r="Q109" s="855" t="n">
        <v>0</v>
      </c>
      <c r="R109" s="856" t="str">
        <f aca="false">CONCATENATE("010.01.04.05/2021/",Table143223[[#This Row],[CodINE Mun2011]])</f>
        <v>010.01.04.05/2021/0606</v>
      </c>
    </row>
    <row r="110" customFormat="false" ht="18" hidden="false" customHeight="false" outlineLevel="0" collapsed="false">
      <c r="A110" s="847" t="s">
        <v>1323</v>
      </c>
      <c r="B110" s="1033" t="s">
        <v>1324</v>
      </c>
      <c r="C110" s="1030" t="s">
        <v>1325</v>
      </c>
      <c r="D110" s="849" t="s">
        <v>796</v>
      </c>
      <c r="E110" s="1034" t="str">
        <f aca="false">VLOOKUP(Table143223[[#This Row],[NUTS I]],Table153324[],2,FALSE())</f>
        <v>1</v>
      </c>
      <c r="F110" s="1033" t="s">
        <v>801</v>
      </c>
      <c r="G110" s="1034" t="str">
        <f aca="false">VLOOKUP(Table143223[[#This Row],[NUTS II 2011]],Table163425[],2,FALSE())</f>
        <v>18</v>
      </c>
      <c r="H110" s="845" t="s">
        <v>801</v>
      </c>
      <c r="I110" s="1034" t="str">
        <f aca="false">VLOOKUP(Table143223[[#This Row],[NUTS II 2013]],Table16243627[],2,FALSE())</f>
        <v>18</v>
      </c>
      <c r="J110" s="1033" t="s">
        <v>919</v>
      </c>
      <c r="K110" s="1034" t="str">
        <f aca="false">VLOOKUP(Table143223[[#This Row],[NUTS III 2011]],Table173526[],2,FALSE())</f>
        <v>185</v>
      </c>
      <c r="L110" s="849" t="s">
        <v>919</v>
      </c>
      <c r="M110" s="1034" t="str">
        <f aca="false">VLOOKUP(Table143223[[#This Row],[NUTS III 2013]],Table17253728[],2,FALSE())</f>
        <v>185</v>
      </c>
      <c r="N110" s="1035" t="e">
        <f aca="false">IFERROR(VLOOKUP(Table143223[[#This Row],[CodINE Mun2013]],[6]VRefAquis!B$1:H$1048576,2,FALSE()),IFERROR(VLOOKUP(Table143223[[#This Row],[CodINE NUTIII 2013]],[6]VRefAquis!B$1:H$1048576,2,FALSE()),VLOOKUP(Table143223[[#This Row],[CodINE NUTII 2013]],[6]VRefAquis!B$1:H$1048576,2,FALSE())))</f>
        <v>#N/A</v>
      </c>
      <c r="O11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10" s="1037" t="n">
        <v>1</v>
      </c>
      <c r="Q110" s="855" t="n">
        <v>3</v>
      </c>
      <c r="R110" s="856" t="str">
        <f aca="false">CONCATENATE("010.01.04.05/2021/",Table143223[[#This Row],[CodINE Mun2011]])</f>
        <v>010.01.04.05/2021/1412</v>
      </c>
    </row>
    <row r="111" customFormat="false" ht="18" hidden="false" customHeight="false" outlineLevel="0" collapsed="false">
      <c r="A111" s="847" t="s">
        <v>1327</v>
      </c>
      <c r="B111" s="1033" t="s">
        <v>1328</v>
      </c>
      <c r="C111" s="1030" t="s">
        <v>1329</v>
      </c>
      <c r="D111" s="849" t="s">
        <v>796</v>
      </c>
      <c r="E111" s="1034" t="str">
        <f aca="false">VLOOKUP(Table143223[[#This Row],[NUTS I]],Table153324[],2,FALSE())</f>
        <v>1</v>
      </c>
      <c r="F111" s="1033" t="s">
        <v>805</v>
      </c>
      <c r="G111" s="1034" t="str">
        <f aca="false">VLOOKUP(Table143223[[#This Row],[NUTS II 2011]],Table163425[],2,FALSE())</f>
        <v>11</v>
      </c>
      <c r="H111" s="845" t="s">
        <v>805</v>
      </c>
      <c r="I111" s="1034" t="str">
        <f aca="false">VLOOKUP(Table143223[[#This Row],[NUTS II 2013]],Table16243627[],2,FALSE())</f>
        <v>11</v>
      </c>
      <c r="J111" s="1033" t="s">
        <v>939</v>
      </c>
      <c r="K111" s="1034" t="str">
        <f aca="false">VLOOKUP(Table143223[[#This Row],[NUTS III 2011]],Table173526[],2,FALSE())</f>
        <v>114</v>
      </c>
      <c r="L111" s="845" t="s">
        <v>869</v>
      </c>
      <c r="M111" s="1034" t="str">
        <f aca="false">VLOOKUP(Table143223[[#This Row],[NUTS III 2013]],Table17253728[],2,FALSE())</f>
        <v>11A</v>
      </c>
      <c r="N111" s="1035" t="e">
        <f aca="false">IFERROR(VLOOKUP(Table143223[[#This Row],[CodINE Mun2013]],[6]VRefAquis!B$1:H$1048576,2,FALSE()),IFERROR(VLOOKUP(Table143223[[#This Row],[CodINE NUTIII 2013]],[6]VRefAquis!B$1:H$1048576,2,FALSE()),VLOOKUP(Table143223[[#This Row],[CodINE NUTII 2013]],[6]VRefAquis!B$1:H$1048576,2,FALSE())))</f>
        <v>#N/A</v>
      </c>
      <c r="O11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11" s="1037" t="n">
        <v>173</v>
      </c>
      <c r="Q111" s="855" t="n">
        <v>502</v>
      </c>
      <c r="R111" s="856" t="str">
        <f aca="false">CONCATENATE("010.01.04.05/2021/",Table143223[[#This Row],[CodINE Mun2011]])</f>
        <v>010.01.04.05/2021/1304</v>
      </c>
    </row>
    <row r="112" customFormat="false" ht="18" hidden="false" customHeight="false" outlineLevel="0" collapsed="false">
      <c r="A112" s="859" t="s">
        <v>1331</v>
      </c>
      <c r="B112" s="1033" t="s">
        <v>1332</v>
      </c>
      <c r="C112" s="1030" t="s">
        <v>1333</v>
      </c>
      <c r="D112" s="849" t="s">
        <v>796</v>
      </c>
      <c r="E112" s="1034" t="str">
        <f aca="false">VLOOKUP(Table143223[[#This Row],[NUTS I]],Table153324[],2,FALSE())</f>
        <v>1</v>
      </c>
      <c r="F112" s="1033" t="s">
        <v>797</v>
      </c>
      <c r="G112" s="1034" t="str">
        <f aca="false">VLOOKUP(Table143223[[#This Row],[NUTS II 2011]],Table163425[],2,FALSE())</f>
        <v>16</v>
      </c>
      <c r="H112" s="849" t="s">
        <v>797</v>
      </c>
      <c r="I112" s="1034" t="str">
        <f aca="false">VLOOKUP(Table143223[[#This Row],[NUTS II 2013]],Table16243627[],2,FALSE())</f>
        <v>16</v>
      </c>
      <c r="J112" s="1033" t="s">
        <v>1006</v>
      </c>
      <c r="K112" s="1034" t="str">
        <f aca="false">VLOOKUP(Table143223[[#This Row],[NUTS III 2011]],Table173526[],2,FALSE())</f>
        <v>167</v>
      </c>
      <c r="L112" s="845" t="s">
        <v>898</v>
      </c>
      <c r="M112" s="1034" t="str">
        <f aca="false">VLOOKUP(Table143223[[#This Row],[NUTS III 2013]],Table17253728[],2,FALSE())</f>
        <v>16J</v>
      </c>
      <c r="N112" s="1035" t="e">
        <f aca="false">IFERROR(VLOOKUP(Table143223[[#This Row],[CodINE Mun2013]],[6]VRefAquis!B$1:H$1048576,2,FALSE()),IFERROR(VLOOKUP(Table143223[[#This Row],[CodINE NUTIII 2013]],[6]VRefAquis!B$1:H$1048576,2,FALSE()),VLOOKUP(Table143223[[#This Row],[CodINE NUTII 2013]],[6]VRefAquis!B$1:H$1048576,2,FALSE())))</f>
        <v>#N/A</v>
      </c>
      <c r="O11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12" s="1037" t="n">
        <v>4</v>
      </c>
      <c r="Q112" s="860" t="n">
        <v>28</v>
      </c>
      <c r="R112" s="856" t="str">
        <f aca="false">CONCATENATE("010.01.04.05/2021/",Table143223[[#This Row],[CodINE Mun2011]])</f>
        <v>010.01.04.05/2021/0906</v>
      </c>
    </row>
    <row r="113" customFormat="false" ht="18" hidden="false" customHeight="false" outlineLevel="0" collapsed="false">
      <c r="A113" s="847" t="s">
        <v>1335</v>
      </c>
      <c r="B113" s="1033" t="s">
        <v>1336</v>
      </c>
      <c r="C113" s="1030" t="s">
        <v>1337</v>
      </c>
      <c r="D113" s="849" t="s">
        <v>796</v>
      </c>
      <c r="E113" s="1034" t="str">
        <f aca="false">VLOOKUP(Table143223[[#This Row],[NUTS I]],Table153324[],2,FALSE())</f>
        <v>1</v>
      </c>
      <c r="F113" s="1033" t="s">
        <v>801</v>
      </c>
      <c r="G113" s="1034" t="str">
        <f aca="false">VLOOKUP(Table143223[[#This Row],[NUTS II 2011]],Table163425[],2,FALSE())</f>
        <v>18</v>
      </c>
      <c r="H113" s="845" t="s">
        <v>801</v>
      </c>
      <c r="I113" s="1034" t="str">
        <f aca="false">VLOOKUP(Table143223[[#This Row],[NUTS II 2013]],Table16243627[],2,FALSE())</f>
        <v>18</v>
      </c>
      <c r="J113" s="1033" t="s">
        <v>817</v>
      </c>
      <c r="K113" s="1034" t="str">
        <f aca="false">VLOOKUP(Table143223[[#This Row],[NUTS III 2011]],Table173526[],2,FALSE())</f>
        <v>181</v>
      </c>
      <c r="L113" s="849" t="s">
        <v>817</v>
      </c>
      <c r="M113" s="1034" t="str">
        <f aca="false">VLOOKUP(Table143223[[#This Row],[NUTS III 2013]],Table17253728[],2,FALSE())</f>
        <v>181</v>
      </c>
      <c r="N113" s="1035" t="e">
        <f aca="false">IFERROR(VLOOKUP(Table143223[[#This Row],[CodINE Mun2013]],[6]VRefAquis!B$1:H$1048576,2,FALSE()),IFERROR(VLOOKUP(Table143223[[#This Row],[CodINE NUTIII 2013]],[6]VRefAquis!B$1:H$1048576,2,FALSE()),VLOOKUP(Table143223[[#This Row],[CodINE NUTII 2013]],[6]VRefAquis!B$1:H$1048576,2,FALSE())))</f>
        <v>#N/A</v>
      </c>
      <c r="O11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13" s="1037" t="n">
        <v>0</v>
      </c>
      <c r="Q113" s="855" t="n">
        <v>0</v>
      </c>
      <c r="R113" s="856" t="str">
        <f aca="false">CONCATENATE("010.01.04.05/2021/",Table143223[[#This Row],[CodINE Mun2011]])</f>
        <v>010.01.04.05/2021/1505</v>
      </c>
    </row>
    <row r="114" customFormat="false" ht="18" hidden="false" customHeight="false" outlineLevel="0" collapsed="false">
      <c r="A114" s="847" t="s">
        <v>1339</v>
      </c>
      <c r="B114" s="1033" t="s">
        <v>1340</v>
      </c>
      <c r="C114" s="1030" t="s">
        <v>1341</v>
      </c>
      <c r="D114" s="849" t="s">
        <v>796</v>
      </c>
      <c r="E114" s="1034" t="str">
        <f aca="false">VLOOKUP(Table143223[[#This Row],[NUTS I]],Table153324[],2,FALSE())</f>
        <v>1</v>
      </c>
      <c r="F114" s="1033" t="s">
        <v>797</v>
      </c>
      <c r="G114" s="1034" t="str">
        <f aca="false">VLOOKUP(Table143223[[#This Row],[NUTS II 2011]],Table163425[],2,FALSE())</f>
        <v>16</v>
      </c>
      <c r="H114" s="849" t="s">
        <v>797</v>
      </c>
      <c r="I114" s="1034" t="str">
        <f aca="false">VLOOKUP(Table143223[[#This Row],[NUTS II 2013]],Table16243627[],2,FALSE())</f>
        <v>16</v>
      </c>
      <c r="J114" s="1033" t="s">
        <v>883</v>
      </c>
      <c r="K114" s="1034" t="str">
        <f aca="false">VLOOKUP(Table143223[[#This Row],[NUTS III 2011]],Table173526[],2,FALSE())</f>
        <v>168</v>
      </c>
      <c r="L114" s="845" t="s">
        <v>898</v>
      </c>
      <c r="M114" s="1034" t="str">
        <f aca="false">VLOOKUP(Table143223[[#This Row],[NUTS III 2013]],Table17253728[],2,FALSE())</f>
        <v>16J</v>
      </c>
      <c r="N114" s="1035" t="e">
        <f aca="false">IFERROR(VLOOKUP(Table143223[[#This Row],[CodINE Mun2013]],[6]VRefAquis!B$1:H$1048576,2,FALSE()),IFERROR(VLOOKUP(Table143223[[#This Row],[CodINE NUTIII 2013]],[6]VRefAquis!B$1:H$1048576,2,FALSE()),VLOOKUP(Table143223[[#This Row],[CodINE NUTII 2013]],[6]VRefAquis!B$1:H$1048576,2,FALSE())))</f>
        <v>#N/A</v>
      </c>
      <c r="O11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14" s="1037" t="n">
        <v>5</v>
      </c>
      <c r="Q114" s="855" t="n">
        <v>35</v>
      </c>
      <c r="R114" s="856" t="str">
        <f aca="false">CONCATENATE("010.01.04.05/2021/",Table143223[[#This Row],[CodINE Mun2011]])</f>
        <v>010.01.04.05/2021/0907</v>
      </c>
    </row>
    <row r="115" customFormat="false" ht="18" hidden="false" customHeight="false" outlineLevel="0" collapsed="false">
      <c r="A115" s="859" t="s">
        <v>1343</v>
      </c>
      <c r="B115" s="1033" t="s">
        <v>1344</v>
      </c>
      <c r="C115" s="1030" t="s">
        <v>1345</v>
      </c>
      <c r="D115" s="849" t="s">
        <v>796</v>
      </c>
      <c r="E115" s="1034" t="str">
        <f aca="false">VLOOKUP(Table143223[[#This Row],[NUTS I]],Table153324[],2,FALSE())</f>
        <v>1</v>
      </c>
      <c r="F115" s="1033" t="s">
        <v>805</v>
      </c>
      <c r="G115" s="1034" t="str">
        <f aca="false">VLOOKUP(Table143223[[#This Row],[NUTS II 2011]],Table163425[],2,FALSE())</f>
        <v>11</v>
      </c>
      <c r="H115" s="845" t="s">
        <v>805</v>
      </c>
      <c r="I115" s="1034" t="str">
        <f aca="false">VLOOKUP(Table143223[[#This Row],[NUTS II 2013]],Table16243627[],2,FALSE())</f>
        <v>11</v>
      </c>
      <c r="J115" s="1033" t="s">
        <v>851</v>
      </c>
      <c r="K115" s="1034" t="str">
        <f aca="false">VLOOKUP(Table143223[[#This Row],[NUTS III 2011]],Table173526[],2,FALSE())</f>
        <v>113</v>
      </c>
      <c r="L115" s="849" t="s">
        <v>851</v>
      </c>
      <c r="M115" s="1034" t="str">
        <f aca="false">VLOOKUP(Table143223[[#This Row],[NUTS III 2013]],Table17253728[],2,FALSE())</f>
        <v>119</v>
      </c>
      <c r="N115" s="1035" t="e">
        <f aca="false">IFERROR(VLOOKUP(Table143223[[#This Row],[CodINE Mun2013]],[6]VRefAquis!B$1:H$1048576,2,FALSE()),IFERROR(VLOOKUP(Table143223[[#This Row],[CodINE NUTIII 2013]],[6]VRefAquis!B$1:H$1048576,2,FALSE()),VLOOKUP(Table143223[[#This Row],[CodINE NUTII 2013]],[6]VRefAquis!B$1:H$1048576,2,FALSE())))</f>
        <v>#N/A</v>
      </c>
      <c r="O11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15" s="1037" t="n">
        <v>2</v>
      </c>
      <c r="Q115" s="860" t="n">
        <v>610</v>
      </c>
      <c r="R115" s="856" t="str">
        <f aca="false">CONCATENATE("010.01.04.05/2021/",Table143223[[#This Row],[CodINE Mun2011]])</f>
        <v>010.01.04.05/2021/0308</v>
      </c>
    </row>
    <row r="116" customFormat="false" ht="18" hidden="false" customHeight="false" outlineLevel="0" collapsed="false">
      <c r="A116" s="859" t="s">
        <v>1347</v>
      </c>
      <c r="B116" s="1033" t="s">
        <v>1348</v>
      </c>
      <c r="C116" s="1030" t="s">
        <v>1349</v>
      </c>
      <c r="D116" s="845" t="s">
        <v>813</v>
      </c>
      <c r="E116" s="1040" t="str">
        <f aca="false">VLOOKUP(Table143223[[#This Row],[NUTS I]],Table153324[],2,FALSE())</f>
        <v>2</v>
      </c>
      <c r="F116" s="1033" t="s">
        <v>813</v>
      </c>
      <c r="G116" s="1034" t="str">
        <f aca="false">VLOOKUP(Table143223[[#This Row],[NUTS II 2011]],Table163425[],2,FALSE())</f>
        <v>20</v>
      </c>
      <c r="H116" s="849" t="s">
        <v>813</v>
      </c>
      <c r="I116" s="1034" t="str">
        <f aca="false">VLOOKUP(Table143223[[#This Row],[NUTS II 2013]],Table16243627[],2,FALSE())</f>
        <v>20</v>
      </c>
      <c r="J116" s="1033" t="s">
        <v>813</v>
      </c>
      <c r="K116" s="1034" t="str">
        <f aca="false">VLOOKUP(Table143223[[#This Row],[NUTS III 2011]],Table173526[],2,FALSE())</f>
        <v>200</v>
      </c>
      <c r="L116" s="1033" t="s">
        <v>813</v>
      </c>
      <c r="M116" s="1034" t="str">
        <f aca="false">VLOOKUP(Table143223[[#This Row],[NUTS III 2013]],Table17253728[],2,FALSE())</f>
        <v>200</v>
      </c>
      <c r="N116" s="1035" t="e">
        <f aca="false">IFERROR(VLOOKUP(Table143223[[#This Row],[CodINE Mun2013]],[6]VRefAquis!B$1:H$1048576,2,FALSE()),IFERROR(VLOOKUP(Table143223[[#This Row],[CodINE NUTIII 2013]],[6]VRefAquis!B$1:H$1048576,2,FALSE()),VLOOKUP(Table143223[[#This Row],[CodINE NUTII 2013]],[6]VRefAquis!B$1:H$1048576,2,FALSE())))</f>
        <v>#N/A</v>
      </c>
      <c r="O11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16" s="1037" t="n">
        <v>0</v>
      </c>
      <c r="Q116" s="860" t="n">
        <v>0</v>
      </c>
      <c r="R116" s="856" t="str">
        <f aca="false">CONCATENATE("010.01.04.05/2021/",Table143223[[#This Row],[CodINE Mun2011]])</f>
        <v>010.01.04.05/2021/4701</v>
      </c>
    </row>
    <row r="117" customFormat="false" ht="18" hidden="false" customHeight="false" outlineLevel="0" collapsed="false">
      <c r="A117" s="847" t="s">
        <v>1351</v>
      </c>
      <c r="B117" s="1033" t="s">
        <v>1352</v>
      </c>
      <c r="C117" s="1030" t="s">
        <v>1353</v>
      </c>
      <c r="D117" s="849" t="s">
        <v>796</v>
      </c>
      <c r="E117" s="1034" t="str">
        <f aca="false">VLOOKUP(Table143223[[#This Row],[NUTS I]],Table153324[],2,FALSE())</f>
        <v>1</v>
      </c>
      <c r="F117" s="1033" t="s">
        <v>797</v>
      </c>
      <c r="G117" s="1034" t="str">
        <f aca="false">VLOOKUP(Table143223[[#This Row],[NUTS II 2011]],Table163425[],2,FALSE())</f>
        <v>16</v>
      </c>
      <c r="H117" s="849" t="s">
        <v>797</v>
      </c>
      <c r="I117" s="1034" t="str">
        <f aca="false">VLOOKUP(Table143223[[#This Row],[NUTS II 2013]],Table16243627[],2,FALSE())</f>
        <v>16</v>
      </c>
      <c r="J117" s="1033" t="s">
        <v>888</v>
      </c>
      <c r="K117" s="1034" t="str">
        <f aca="false">VLOOKUP(Table143223[[#This Row],[NUTS III 2011]],Table173526[],2,FALSE())</f>
        <v>169</v>
      </c>
      <c r="L117" s="849" t="s">
        <v>890</v>
      </c>
      <c r="M117" s="1034" t="str">
        <f aca="false">VLOOKUP(Table143223[[#This Row],[NUTS III 2013]],Table17253728[],2,FALSE())</f>
        <v>16H</v>
      </c>
      <c r="N117" s="1035" t="e">
        <f aca="false">IFERROR(VLOOKUP(Table143223[[#This Row],[CodINE Mun2013]],[6]VRefAquis!B$1:H$1048576,2,FALSE()),IFERROR(VLOOKUP(Table143223[[#This Row],[CodINE NUTIII 2013]],[6]VRefAquis!B$1:H$1048576,2,FALSE()),VLOOKUP(Table143223[[#This Row],[CodINE NUTII 2013]],[6]VRefAquis!B$1:H$1048576,2,FALSE())))</f>
        <v>#N/A</v>
      </c>
      <c r="O11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17" s="1037" t="n">
        <v>6</v>
      </c>
      <c r="Q117" s="855" t="n">
        <v>6</v>
      </c>
      <c r="R117" s="856" t="str">
        <f aca="false">CONCATENATE("010.01.04.05/2021/",Table143223[[#This Row],[CodINE Mun2011]])</f>
        <v>010.01.04.05/2021/0505</v>
      </c>
    </row>
    <row r="118" customFormat="false" ht="18" hidden="false" customHeight="false" outlineLevel="0" collapsed="false">
      <c r="A118" s="847" t="s">
        <v>1355</v>
      </c>
      <c r="B118" s="1033" t="s">
        <v>1356</v>
      </c>
      <c r="C118" s="1030" t="s">
        <v>1357</v>
      </c>
      <c r="D118" s="849" t="s">
        <v>796</v>
      </c>
      <c r="E118" s="1034" t="str">
        <f aca="false">VLOOKUP(Table143223[[#This Row],[NUTS I]],Table153324[],2,FALSE())</f>
        <v>1</v>
      </c>
      <c r="F118" s="1033" t="s">
        <v>797</v>
      </c>
      <c r="G118" s="1034" t="str">
        <f aca="false">VLOOKUP(Table143223[[#This Row],[NUTS II 2011]],Table163425[],2,FALSE())</f>
        <v>16</v>
      </c>
      <c r="H118" s="849" t="s">
        <v>797</v>
      </c>
      <c r="I118" s="1034" t="str">
        <f aca="false">VLOOKUP(Table143223[[#This Row],[NUTS II 2013]],Table16243627[],2,FALSE())</f>
        <v>16</v>
      </c>
      <c r="J118" s="1033" t="s">
        <v>810</v>
      </c>
      <c r="K118" s="1034" t="str">
        <f aca="false">VLOOKUP(Table143223[[#This Row],[NUTS III 2011]],Table173526[],2,FALSE())</f>
        <v>161</v>
      </c>
      <c r="L118" s="849" t="s">
        <v>811</v>
      </c>
      <c r="M118" s="1034" t="str">
        <f aca="false">VLOOKUP(Table143223[[#This Row],[NUTS III 2013]],Table17253728[],2,FALSE())</f>
        <v>16D</v>
      </c>
      <c r="N118" s="1035" t="e">
        <f aca="false">IFERROR(VLOOKUP(Table143223[[#This Row],[CodINE Mun2013]],[6]VRefAquis!B$1:H$1048576,2,FALSE()),IFERROR(VLOOKUP(Table143223[[#This Row],[CodINE NUTIII 2013]],[6]VRefAquis!B$1:H$1048576,2,FALSE()),VLOOKUP(Table143223[[#This Row],[CodINE NUTII 2013]],[6]VRefAquis!B$1:H$1048576,2,FALSE())))</f>
        <v>#N/A</v>
      </c>
      <c r="O11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18" s="1037" t="n">
        <v>12</v>
      </c>
      <c r="Q118" s="855" t="n">
        <v>106</v>
      </c>
      <c r="R118" s="856" t="str">
        <f aca="false">CONCATENATE("010.01.04.05/2021/",Table143223[[#This Row],[CodINE Mun2011]])</f>
        <v>010.01.04.05/2021/0110</v>
      </c>
    </row>
    <row r="119" customFormat="false" ht="18" hidden="false" customHeight="false" outlineLevel="0" collapsed="false">
      <c r="A119" s="847" t="s">
        <v>1359</v>
      </c>
      <c r="B119" s="1033" t="s">
        <v>1360</v>
      </c>
      <c r="C119" s="1030" t="s">
        <v>1361</v>
      </c>
      <c r="D119" s="849" t="s">
        <v>796</v>
      </c>
      <c r="E119" s="1034" t="str">
        <f aca="false">VLOOKUP(Table143223[[#This Row],[NUTS I]],Table153324[],2,FALSE())</f>
        <v>1</v>
      </c>
      <c r="F119" s="1033" t="s">
        <v>815</v>
      </c>
      <c r="G119" s="1034" t="str">
        <f aca="false">VLOOKUP(Table143223[[#This Row],[NUTS II 2011]],Table163425[],2,FALSE())</f>
        <v>15</v>
      </c>
      <c r="H119" s="845" t="s">
        <v>815</v>
      </c>
      <c r="I119" s="1034" t="str">
        <f aca="false">VLOOKUP(Table143223[[#This Row],[NUTS II 2013]],Table16243627[],2,FALSE())</f>
        <v>15</v>
      </c>
      <c r="J119" s="1033" t="s">
        <v>815</v>
      </c>
      <c r="K119" s="1034" t="n">
        <f aca="false">VLOOKUP(Table143223[[#This Row],[NUTS III 2011]],Table173526[],2,FALSE())</f>
        <v>150</v>
      </c>
      <c r="L119" s="849" t="s">
        <v>815</v>
      </c>
      <c r="M119" s="1034" t="n">
        <f aca="false">VLOOKUP(Table143223[[#This Row],[NUTS III 2013]],Table17253728[],2,FALSE())</f>
        <v>150</v>
      </c>
      <c r="N119" s="1035" t="e">
        <f aca="false">IFERROR(VLOOKUP(Table143223[[#This Row],[CodINE Mun2013]],[6]VRefAquis!B$1:H$1048576,2,FALSE()),IFERROR(VLOOKUP(Table143223[[#This Row],[CodINE NUTIII 2013]],[6]VRefAquis!B$1:H$1048576,2,FALSE()),VLOOKUP(Table143223[[#This Row],[CodINE NUTII 2013]],[6]VRefAquis!B$1:H$1048576,2,FALSE())))</f>
        <v>#N/A</v>
      </c>
      <c r="O11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19" s="1037" t="n">
        <v>6</v>
      </c>
      <c r="Q119" s="855" t="n">
        <v>42</v>
      </c>
      <c r="R119" s="856" t="str">
        <f aca="false">CONCATENATE("010.01.04.05/2021/",Table143223[[#This Row],[CodINE Mun2011]])</f>
        <v>010.01.04.05/2021/0806</v>
      </c>
    </row>
    <row r="120" customFormat="false" ht="18" hidden="false" customHeight="false" outlineLevel="0" collapsed="false">
      <c r="A120" s="847" t="s">
        <v>1363</v>
      </c>
      <c r="B120" s="1033" t="s">
        <v>1364</v>
      </c>
      <c r="C120" s="1030" t="s">
        <v>1365</v>
      </c>
      <c r="D120" s="845" t="s">
        <v>813</v>
      </c>
      <c r="E120" s="1040" t="str">
        <f aca="false">VLOOKUP(Table143223[[#This Row],[NUTS I]],Table153324[],2,FALSE())</f>
        <v>2</v>
      </c>
      <c r="F120" s="1033" t="s">
        <v>813</v>
      </c>
      <c r="G120" s="1034" t="str">
        <f aca="false">VLOOKUP(Table143223[[#This Row],[NUTS II 2011]],Table163425[],2,FALSE())</f>
        <v>20</v>
      </c>
      <c r="H120" s="849" t="s">
        <v>813</v>
      </c>
      <c r="I120" s="1034" t="str">
        <f aca="false">VLOOKUP(Table143223[[#This Row],[NUTS II 2013]],Table16243627[],2,FALSE())</f>
        <v>20</v>
      </c>
      <c r="J120" s="1033" t="s">
        <v>813</v>
      </c>
      <c r="K120" s="1034" t="str">
        <f aca="false">VLOOKUP(Table143223[[#This Row],[NUTS III 2011]],Table173526[],2,FALSE())</f>
        <v>200</v>
      </c>
      <c r="L120" s="1033" t="s">
        <v>813</v>
      </c>
      <c r="M120" s="1034" t="str">
        <f aca="false">VLOOKUP(Table143223[[#This Row],[NUTS III 2013]],Table17253728[],2,FALSE())</f>
        <v>200</v>
      </c>
      <c r="N120" s="1035" t="e">
        <f aca="false">IFERROR(VLOOKUP(Table143223[[#This Row],[CodINE Mun2013]],[6]VRefAquis!B$1:H$1048576,2,FALSE()),IFERROR(VLOOKUP(Table143223[[#This Row],[CodINE NUTIII 2013]],[6]VRefAquis!B$1:H$1048576,2,FALSE()),VLOOKUP(Table143223[[#This Row],[CodINE NUTII 2013]],[6]VRefAquis!B$1:H$1048576,2,FALSE())))</f>
        <v>#N/A</v>
      </c>
      <c r="O12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20" s="1037" t="n">
        <v>0</v>
      </c>
      <c r="Q120" s="855" t="n">
        <v>0</v>
      </c>
      <c r="R120" s="856" t="str">
        <f aca="false">CONCATENATE("010.01.04.05/2021/",Table143223[[#This Row],[CodINE Mun2011]])</f>
        <v>010.01.04.05/2021/4201</v>
      </c>
    </row>
    <row r="121" customFormat="false" ht="18" hidden="false" customHeight="false" outlineLevel="0" collapsed="false">
      <c r="A121" s="859" t="s">
        <v>1367</v>
      </c>
      <c r="B121" s="1033" t="s">
        <v>1368</v>
      </c>
      <c r="C121" s="1030" t="s">
        <v>1369</v>
      </c>
      <c r="D121" s="849" t="s">
        <v>796</v>
      </c>
      <c r="E121" s="1034" t="str">
        <f aca="false">VLOOKUP(Table143223[[#This Row],[NUTS I]],Table153324[],2,FALSE())</f>
        <v>1</v>
      </c>
      <c r="F121" s="1033" t="s">
        <v>815</v>
      </c>
      <c r="G121" s="1034" t="str">
        <f aca="false">VLOOKUP(Table143223[[#This Row],[NUTS II 2011]],Table163425[],2,FALSE())</f>
        <v>15</v>
      </c>
      <c r="H121" s="845" t="s">
        <v>815</v>
      </c>
      <c r="I121" s="1034" t="str">
        <f aca="false">VLOOKUP(Table143223[[#This Row],[NUTS II 2013]],Table16243627[],2,FALSE())</f>
        <v>15</v>
      </c>
      <c r="J121" s="1033" t="s">
        <v>815</v>
      </c>
      <c r="K121" s="1034" t="n">
        <f aca="false">VLOOKUP(Table143223[[#This Row],[NUTS III 2011]],Table173526[],2,FALSE())</f>
        <v>150</v>
      </c>
      <c r="L121" s="849" t="s">
        <v>815</v>
      </c>
      <c r="M121" s="1034" t="n">
        <f aca="false">VLOOKUP(Table143223[[#This Row],[NUTS III 2013]],Table17253728[],2,FALSE())</f>
        <v>150</v>
      </c>
      <c r="N121" s="1035" t="e">
        <f aca="false">IFERROR(VLOOKUP(Table143223[[#This Row],[CodINE Mun2013]],[6]VRefAquis!B$1:H$1048576,2,FALSE()),IFERROR(VLOOKUP(Table143223[[#This Row],[CodINE NUTIII 2013]],[6]VRefAquis!B$1:H$1048576,2,FALSE()),VLOOKUP(Table143223[[#This Row],[CodINE NUTII 2013]],[6]VRefAquis!B$1:H$1048576,2,FALSE())))</f>
        <v>#N/A</v>
      </c>
      <c r="O12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21" s="1037" t="n">
        <v>2</v>
      </c>
      <c r="Q121" s="860" t="n">
        <v>21</v>
      </c>
      <c r="R121" s="856" t="str">
        <f aca="false">CONCATENATE("010.01.04.05/2021/",Table143223[[#This Row],[CodINE Mun2011]])</f>
        <v>010.01.04.05/2021/0807</v>
      </c>
    </row>
    <row r="122" customFormat="false" ht="18" hidden="false" customHeight="false" outlineLevel="0" collapsed="false">
      <c r="A122" s="859" t="s">
        <v>1371</v>
      </c>
      <c r="B122" s="1033" t="s">
        <v>1372</v>
      </c>
      <c r="C122" s="1030" t="s">
        <v>1373</v>
      </c>
      <c r="D122" s="845" t="s">
        <v>813</v>
      </c>
      <c r="E122" s="1040" t="str">
        <f aca="false">VLOOKUP(Table143223[[#This Row],[NUTS I]],Table153324[],2,FALSE())</f>
        <v>2</v>
      </c>
      <c r="F122" s="1033" t="s">
        <v>813</v>
      </c>
      <c r="G122" s="1034" t="str">
        <f aca="false">VLOOKUP(Table143223[[#This Row],[NUTS II 2011]],Table163425[],2,FALSE())</f>
        <v>20</v>
      </c>
      <c r="H122" s="849" t="s">
        <v>813</v>
      </c>
      <c r="I122" s="1034" t="str">
        <f aca="false">VLOOKUP(Table143223[[#This Row],[NUTS II 2013]],Table16243627[],2,FALSE())</f>
        <v>20</v>
      </c>
      <c r="J122" s="1033" t="s">
        <v>813</v>
      </c>
      <c r="K122" s="1034" t="str">
        <f aca="false">VLOOKUP(Table143223[[#This Row],[NUTS III 2011]],Table173526[],2,FALSE())</f>
        <v>200</v>
      </c>
      <c r="L122" s="1033" t="s">
        <v>813</v>
      </c>
      <c r="M122" s="1034" t="str">
        <f aca="false">VLOOKUP(Table143223[[#This Row],[NUTS III 2013]],Table17253728[],2,FALSE())</f>
        <v>200</v>
      </c>
      <c r="N122" s="1035" t="e">
        <f aca="false">IFERROR(VLOOKUP(Table143223[[#This Row],[CodINE Mun2013]],[6]VRefAquis!B$1:H$1048576,2,FALSE()),IFERROR(VLOOKUP(Table143223[[#This Row],[CodINE NUTIII 2013]],[6]VRefAquis!B$1:H$1048576,2,FALSE()),VLOOKUP(Table143223[[#This Row],[CodINE NUTII 2013]],[6]VRefAquis!B$1:H$1048576,2,FALSE())))</f>
        <v>#N/A</v>
      </c>
      <c r="O12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22" s="1037" t="n">
        <v>0</v>
      </c>
      <c r="Q122" s="860" t="n">
        <v>0</v>
      </c>
      <c r="R122" s="856" t="str">
        <f aca="false">CONCATENATE("010.01.04.05/2021/",Table143223[[#This Row],[CodINE Mun2011]])</f>
        <v>010.01.04.05/2021/4801</v>
      </c>
    </row>
    <row r="123" customFormat="false" ht="18" hidden="false" customHeight="false" outlineLevel="0" collapsed="false">
      <c r="A123" s="859" t="s">
        <v>1375</v>
      </c>
      <c r="B123" s="1033" t="s">
        <v>1376</v>
      </c>
      <c r="C123" s="1030" t="s">
        <v>1377</v>
      </c>
      <c r="D123" s="845" t="s">
        <v>813</v>
      </c>
      <c r="E123" s="1040" t="str">
        <f aca="false">VLOOKUP(Table143223[[#This Row],[NUTS I]],Table153324[],2,FALSE())</f>
        <v>2</v>
      </c>
      <c r="F123" s="1033" t="s">
        <v>813</v>
      </c>
      <c r="G123" s="1034" t="str">
        <f aca="false">VLOOKUP(Table143223[[#This Row],[NUTS II 2011]],Table163425[],2,FALSE())</f>
        <v>20</v>
      </c>
      <c r="H123" s="849" t="s">
        <v>813</v>
      </c>
      <c r="I123" s="1034" t="str">
        <f aca="false">VLOOKUP(Table143223[[#This Row],[NUTS II 2013]],Table16243627[],2,FALSE())</f>
        <v>20</v>
      </c>
      <c r="J123" s="1033" t="s">
        <v>813</v>
      </c>
      <c r="K123" s="1034" t="str">
        <f aca="false">VLOOKUP(Table143223[[#This Row],[NUTS III 2011]],Table173526[],2,FALSE())</f>
        <v>200</v>
      </c>
      <c r="L123" s="1033" t="s">
        <v>813</v>
      </c>
      <c r="M123" s="1034" t="str">
        <f aca="false">VLOOKUP(Table143223[[#This Row],[NUTS III 2013]],Table17253728[],2,FALSE())</f>
        <v>200</v>
      </c>
      <c r="N123" s="1035" t="e">
        <f aca="false">IFERROR(VLOOKUP(Table143223[[#This Row],[CodINE Mun2013]],[6]VRefAquis!B$1:H$1048576,2,FALSE()),IFERROR(VLOOKUP(Table143223[[#This Row],[CodINE NUTIII 2013]],[6]VRefAquis!B$1:H$1048576,2,FALSE()),VLOOKUP(Table143223[[#This Row],[CodINE NUTII 2013]],[6]VRefAquis!B$1:H$1048576,2,FALSE())))</f>
        <v>#N/A</v>
      </c>
      <c r="O12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23" s="1037" t="n">
        <v>0</v>
      </c>
      <c r="Q123" s="860" t="n">
        <v>0</v>
      </c>
      <c r="R123" s="856" t="str">
        <f aca="false">CONCATENATE("010.01.04.05/2021/",Table143223[[#This Row],[CodINE Mun2011]])</f>
        <v>010.01.04.05/2021/4601</v>
      </c>
    </row>
    <row r="124" customFormat="false" ht="18" hidden="false" customHeight="false" outlineLevel="0" collapsed="false">
      <c r="A124" s="859" t="s">
        <v>1379</v>
      </c>
      <c r="B124" s="1033" t="s">
        <v>1380</v>
      </c>
      <c r="C124" s="1030" t="s">
        <v>1381</v>
      </c>
      <c r="D124" s="849" t="s">
        <v>796</v>
      </c>
      <c r="E124" s="1034" t="str">
        <f aca="false">VLOOKUP(Table143223[[#This Row],[NUTS I]],Table153324[],2,FALSE())</f>
        <v>1</v>
      </c>
      <c r="F124" s="1033" t="s">
        <v>805</v>
      </c>
      <c r="G124" s="1034" t="str">
        <f aca="false">VLOOKUP(Table143223[[#This Row],[NUTS II 2011]],Table163425[],2,FALSE())</f>
        <v>11</v>
      </c>
      <c r="H124" s="845" t="s">
        <v>805</v>
      </c>
      <c r="I124" s="1034" t="str">
        <f aca="false">VLOOKUP(Table143223[[#This Row],[NUTS II 2013]],Table16243627[],2,FALSE())</f>
        <v>11</v>
      </c>
      <c r="J124" s="1033" t="s">
        <v>910</v>
      </c>
      <c r="K124" s="1034" t="str">
        <f aca="false">VLOOKUP(Table143223[[#This Row],[NUTS III 2011]],Table173526[],2,FALSE())</f>
        <v>117</v>
      </c>
      <c r="L124" s="849" t="s">
        <v>910</v>
      </c>
      <c r="M124" s="1034" t="str">
        <f aca="false">VLOOKUP(Table143223[[#This Row],[NUTS III 2013]],Table17253728[],2,FALSE())</f>
        <v>11D</v>
      </c>
      <c r="N124" s="1035" t="e">
        <f aca="false">IFERROR(VLOOKUP(Table143223[[#This Row],[CodINE Mun2013]],[6]VRefAquis!B$1:H$1048576,2,FALSE()),IFERROR(VLOOKUP(Table143223[[#This Row],[CodINE NUTIII 2013]],[6]VRefAquis!B$1:H$1048576,2,FALSE()),VLOOKUP(Table143223[[#This Row],[CodINE NUTII 2013]],[6]VRefAquis!B$1:H$1048576,2,FALSE())))</f>
        <v>#N/A</v>
      </c>
      <c r="O12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24" s="1037" t="n">
        <v>3</v>
      </c>
      <c r="Q124" s="860" t="n">
        <v>27</v>
      </c>
      <c r="R124" s="856" t="str">
        <f aca="false">CONCATENATE("010.01.04.05/2021/",Table143223[[#This Row],[CodINE Mun2011]])</f>
        <v>010.01.04.05/2021/1805</v>
      </c>
    </row>
    <row r="125" customFormat="false" ht="18" hidden="false" customHeight="false" outlineLevel="0" collapsed="false">
      <c r="A125" s="847" t="s">
        <v>1383</v>
      </c>
      <c r="B125" s="1033" t="s">
        <v>1384</v>
      </c>
      <c r="C125" s="1030" t="s">
        <v>1385</v>
      </c>
      <c r="D125" s="849" t="s">
        <v>796</v>
      </c>
      <c r="E125" s="1034" t="str">
        <f aca="false">VLOOKUP(Table143223[[#This Row],[NUTS I]],Table153324[],2,FALSE())</f>
        <v>1</v>
      </c>
      <c r="F125" s="1033" t="s">
        <v>797</v>
      </c>
      <c r="G125" s="1034" t="str">
        <f aca="false">VLOOKUP(Table143223[[#This Row],[NUTS II 2011]],Table163425[],2,FALSE())</f>
        <v>16</v>
      </c>
      <c r="H125" s="849" t="s">
        <v>797</v>
      </c>
      <c r="I125" s="1034" t="str">
        <f aca="false">VLOOKUP(Table143223[[#This Row],[NUTS II 2013]],Table16243627[],2,FALSE())</f>
        <v>16</v>
      </c>
      <c r="J125" s="1033" t="s">
        <v>992</v>
      </c>
      <c r="K125" s="1034" t="str">
        <f aca="false">VLOOKUP(Table143223[[#This Row],[NUTS III 2011]],Table173526[],2,FALSE())</f>
        <v>163</v>
      </c>
      <c r="L125" s="849" t="s">
        <v>964</v>
      </c>
      <c r="M125" s="1034" t="str">
        <f aca="false">VLOOKUP(Table143223[[#This Row],[NUTS III 2013]],Table17253728[],2,FALSE())</f>
        <v>16F</v>
      </c>
      <c r="N125" s="1035" t="e">
        <f aca="false">IFERROR(VLOOKUP(Table143223[[#This Row],[CodINE Mun2013]],[6]VRefAquis!B$1:H$1048576,2,FALSE()),IFERROR(VLOOKUP(Table143223[[#This Row],[CodINE NUTIII 2013]],[6]VRefAquis!B$1:H$1048576,2,FALSE()),VLOOKUP(Table143223[[#This Row],[CodINE NUTII 2013]],[6]VRefAquis!B$1:H$1048576,2,FALSE())))</f>
        <v>#N/A</v>
      </c>
      <c r="O12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25" s="1037" t="n">
        <v>0</v>
      </c>
      <c r="Q125" s="855" t="n">
        <v>0</v>
      </c>
      <c r="R125" s="856" t="str">
        <f aca="false">CONCATENATE("010.01.04.05/2021/",Table143223[[#This Row],[CodINE Mun2011]])</f>
        <v>010.01.04.05/2021/1009</v>
      </c>
    </row>
    <row r="126" customFormat="false" ht="18" hidden="false" customHeight="false" outlineLevel="0" collapsed="false">
      <c r="A126" s="847" t="s">
        <v>834</v>
      </c>
      <c r="B126" s="1033" t="s">
        <v>1387</v>
      </c>
      <c r="C126" s="1030" t="s">
        <v>1388</v>
      </c>
      <c r="D126" s="849" t="s">
        <v>796</v>
      </c>
      <c r="E126" s="1034" t="str">
        <f aca="false">VLOOKUP(Table143223[[#This Row],[NUTS I]],Table153324[],2,FALSE())</f>
        <v>1</v>
      </c>
      <c r="F126" s="1033" t="s">
        <v>834</v>
      </c>
      <c r="G126" s="1034" t="str">
        <f aca="false">VLOOKUP(Table143223[[#This Row],[NUTS II 2011]],Table163425[],2,FALSE())</f>
        <v>17</v>
      </c>
      <c r="H126" s="845" t="s">
        <v>828</v>
      </c>
      <c r="I126" s="1034" t="str">
        <f aca="false">VLOOKUP(Table143223[[#This Row],[NUTS II 2013]],Table16243627[],2,FALSE())</f>
        <v>17</v>
      </c>
      <c r="J126" s="1033" t="s">
        <v>932</v>
      </c>
      <c r="K126" s="1034" t="str">
        <f aca="false">VLOOKUP(Table143223[[#This Row],[NUTS III 2011]],Table173526[],2,FALSE())</f>
        <v>171</v>
      </c>
      <c r="L126" s="849" t="s">
        <v>828</v>
      </c>
      <c r="M126" s="1034" t="str">
        <f aca="false">VLOOKUP(Table143223[[#This Row],[NUTS III 2013]],Table17253728[],2,FALSE())</f>
        <v>170</v>
      </c>
      <c r="N126" s="1035" t="e">
        <f aca="false">IFERROR(VLOOKUP(Table143223[[#This Row],[CodINE Mun2013]],[6]VRefAquis!B$1:H$1048576,2,FALSE()),IFERROR(VLOOKUP(Table143223[[#This Row],[CodINE NUTIII 2013]],[6]VRefAquis!B$1:H$1048576,2,FALSE()),VLOOKUP(Table143223[[#This Row],[CodINE NUTII 2013]],[6]VRefAquis!B$1:H$1048576,2,FALSE())))</f>
        <v>#N/A</v>
      </c>
      <c r="O12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26" s="1037" t="n">
        <v>17</v>
      </c>
      <c r="Q126" s="855" t="n">
        <v>2867</v>
      </c>
      <c r="R126" s="856" t="str">
        <f aca="false">CONCATENATE("010.01.04.05/2021/",Table143223[[#This Row],[CodINE Mun2011]])</f>
        <v>010.01.04.05/2021/1106</v>
      </c>
    </row>
    <row r="127" customFormat="false" ht="18" hidden="false" customHeight="false" outlineLevel="0" collapsed="false">
      <c r="A127" s="847" t="s">
        <v>1390</v>
      </c>
      <c r="B127" s="1033" t="s">
        <v>1391</v>
      </c>
      <c r="C127" s="1030" t="s">
        <v>1392</v>
      </c>
      <c r="D127" s="849" t="s">
        <v>796</v>
      </c>
      <c r="E127" s="1034" t="str">
        <f aca="false">VLOOKUP(Table143223[[#This Row],[NUTS I]],Table153324[],2,FALSE())</f>
        <v>1</v>
      </c>
      <c r="F127" s="1033" t="s">
        <v>815</v>
      </c>
      <c r="G127" s="1034" t="str">
        <f aca="false">VLOOKUP(Table143223[[#This Row],[NUTS II 2011]],Table163425[],2,FALSE())</f>
        <v>15</v>
      </c>
      <c r="H127" s="845" t="s">
        <v>815</v>
      </c>
      <c r="I127" s="1034" t="str">
        <f aca="false">VLOOKUP(Table143223[[#This Row],[NUTS II 2013]],Table16243627[],2,FALSE())</f>
        <v>15</v>
      </c>
      <c r="J127" s="1033" t="s">
        <v>815</v>
      </c>
      <c r="K127" s="1034" t="n">
        <f aca="false">VLOOKUP(Table143223[[#This Row],[NUTS III 2011]],Table173526[],2,FALSE())</f>
        <v>150</v>
      </c>
      <c r="L127" s="849" t="s">
        <v>815</v>
      </c>
      <c r="M127" s="1034" t="n">
        <f aca="false">VLOOKUP(Table143223[[#This Row],[NUTS III 2013]],Table17253728[],2,FALSE())</f>
        <v>150</v>
      </c>
      <c r="N127" s="1035" t="e">
        <f aca="false">IFERROR(VLOOKUP(Table143223[[#This Row],[CodINE Mun2013]],[6]VRefAquis!B$1:H$1048576,2,FALSE()),IFERROR(VLOOKUP(Table143223[[#This Row],[CodINE NUTIII 2013]],[6]VRefAquis!B$1:H$1048576,2,FALSE()),VLOOKUP(Table143223[[#This Row],[CodINE NUTII 2013]],[6]VRefAquis!B$1:H$1048576,2,FALSE())))</f>
        <v>#N/A</v>
      </c>
      <c r="O12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27" s="1037" t="n">
        <v>20</v>
      </c>
      <c r="Q127" s="855" t="n">
        <v>101</v>
      </c>
      <c r="R127" s="856" t="str">
        <f aca="false">CONCATENATE("010.01.04.05/2021/",Table143223[[#This Row],[CodINE Mun2011]])</f>
        <v>010.01.04.05/2021/0808</v>
      </c>
    </row>
    <row r="128" customFormat="false" ht="18" hidden="false" customHeight="false" outlineLevel="0" collapsed="false">
      <c r="A128" s="859" t="s">
        <v>1394</v>
      </c>
      <c r="B128" s="1033" t="s">
        <v>1395</v>
      </c>
      <c r="C128" s="1030" t="s">
        <v>1396</v>
      </c>
      <c r="D128" s="849" t="s">
        <v>796</v>
      </c>
      <c r="E128" s="1034" t="str">
        <f aca="false">VLOOKUP(Table143223[[#This Row],[NUTS I]],Table153324[],2,FALSE())</f>
        <v>1</v>
      </c>
      <c r="F128" s="1033" t="s">
        <v>834</v>
      </c>
      <c r="G128" s="1034" t="str">
        <f aca="false">VLOOKUP(Table143223[[#This Row],[NUTS II 2011]],Table163425[],2,FALSE())</f>
        <v>17</v>
      </c>
      <c r="H128" s="845" t="s">
        <v>828</v>
      </c>
      <c r="I128" s="1034" t="str">
        <f aca="false">VLOOKUP(Table143223[[#This Row],[NUTS II 2013]],Table16243627[],2,FALSE())</f>
        <v>17</v>
      </c>
      <c r="J128" s="1033" t="s">
        <v>932</v>
      </c>
      <c r="K128" s="1034" t="str">
        <f aca="false">VLOOKUP(Table143223[[#This Row],[NUTS III 2011]],Table173526[],2,FALSE())</f>
        <v>171</v>
      </c>
      <c r="L128" s="849" t="s">
        <v>828</v>
      </c>
      <c r="M128" s="1034" t="str">
        <f aca="false">VLOOKUP(Table143223[[#This Row],[NUTS III 2013]],Table17253728[],2,FALSE())</f>
        <v>170</v>
      </c>
      <c r="N128" s="1035" t="e">
        <f aca="false">IFERROR(VLOOKUP(Table143223[[#This Row],[CodINE Mun2013]],[6]VRefAquis!B$1:H$1048576,2,FALSE()),IFERROR(VLOOKUP(Table143223[[#This Row],[CodINE NUTIII 2013]],[6]VRefAquis!B$1:H$1048576,2,FALSE()),VLOOKUP(Table143223[[#This Row],[CodINE NUTII 2013]],[6]VRefAquis!B$1:H$1048576,2,FALSE())))</f>
        <v>#N/A</v>
      </c>
      <c r="O12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28" s="1037" t="n">
        <v>122</v>
      </c>
      <c r="Q128" s="860" t="n">
        <v>2673</v>
      </c>
      <c r="R128" s="856" t="str">
        <f aca="false">CONCATENATE("010.01.04.05/2021/",Table143223[[#This Row],[CodINE Mun2011]])</f>
        <v>010.01.04.05/2021/1107</v>
      </c>
    </row>
    <row r="129" customFormat="false" ht="18" hidden="false" customHeight="false" outlineLevel="0" collapsed="false">
      <c r="A129" s="847" t="s">
        <v>1398</v>
      </c>
      <c r="B129" s="1033" t="s">
        <v>1399</v>
      </c>
      <c r="C129" s="1030" t="s">
        <v>1400</v>
      </c>
      <c r="D129" s="849" t="s">
        <v>796</v>
      </c>
      <c r="E129" s="1034" t="str">
        <f aca="false">VLOOKUP(Table143223[[#This Row],[NUTS I]],Table153324[],2,FALSE())</f>
        <v>1</v>
      </c>
      <c r="F129" s="1033" t="s">
        <v>797</v>
      </c>
      <c r="G129" s="1034" t="str">
        <f aca="false">VLOOKUP(Table143223[[#This Row],[NUTS II 2011]],Table163425[],2,FALSE())</f>
        <v>16</v>
      </c>
      <c r="H129" s="849" t="s">
        <v>797</v>
      </c>
      <c r="I129" s="1034" t="str">
        <f aca="false">VLOOKUP(Table143223[[#This Row],[NUTS II 2013]],Table16243627[],2,FALSE())</f>
        <v>16</v>
      </c>
      <c r="J129" s="1033" t="s">
        <v>874</v>
      </c>
      <c r="K129" s="1034" t="str">
        <f aca="false">VLOOKUP(Table143223[[#This Row],[NUTS III 2011]],Table173526[],2,FALSE())</f>
        <v>16B</v>
      </c>
      <c r="L129" s="845" t="s">
        <v>874</v>
      </c>
      <c r="M129" s="1034" t="str">
        <f aca="false">VLOOKUP(Table143223[[#This Row],[NUTS III 2013]],Table17253728[],2,FALSE())</f>
        <v>16B</v>
      </c>
      <c r="N129" s="1035" t="e">
        <f aca="false">IFERROR(VLOOKUP(Table143223[[#This Row],[CodINE Mun2013]],[6]VRefAquis!B$1:H$1048576,2,FALSE()),IFERROR(VLOOKUP(Table143223[[#This Row],[CodINE NUTIII 2013]],[6]VRefAquis!B$1:H$1048576,2,FALSE()),VLOOKUP(Table143223[[#This Row],[CodINE NUTII 2013]],[6]VRefAquis!B$1:H$1048576,2,FALSE())))</f>
        <v>#N/A</v>
      </c>
      <c r="O12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29" s="1037" t="n">
        <v>5</v>
      </c>
      <c r="Q129" s="855" t="n">
        <v>10</v>
      </c>
      <c r="R129" s="856" t="str">
        <f aca="false">CONCATENATE("010.01.04.05/2021/",Table143223[[#This Row],[CodINE Mun2011]])</f>
        <v>010.01.04.05/2021/1108</v>
      </c>
    </row>
    <row r="130" customFormat="false" ht="18" hidden="false" customHeight="false" outlineLevel="0" collapsed="false">
      <c r="A130" s="859" t="s">
        <v>1402</v>
      </c>
      <c r="B130" s="1033" t="s">
        <v>1403</v>
      </c>
      <c r="C130" s="1030" t="s">
        <v>1404</v>
      </c>
      <c r="D130" s="849" t="s">
        <v>796</v>
      </c>
      <c r="E130" s="1034" t="str">
        <f aca="false">VLOOKUP(Table143223[[#This Row],[NUTS I]],Table153324[],2,FALSE())</f>
        <v>1</v>
      </c>
      <c r="F130" s="1033" t="s">
        <v>797</v>
      </c>
      <c r="G130" s="1034" t="str">
        <f aca="false">VLOOKUP(Table143223[[#This Row],[NUTS II 2011]],Table163425[],2,FALSE())</f>
        <v>16</v>
      </c>
      <c r="H130" s="849" t="s">
        <v>797</v>
      </c>
      <c r="I130" s="1034" t="str">
        <f aca="false">VLOOKUP(Table143223[[#This Row],[NUTS II 2013]],Table16243627[],2,FALSE())</f>
        <v>16</v>
      </c>
      <c r="J130" s="1033" t="s">
        <v>969</v>
      </c>
      <c r="K130" s="1034" t="str">
        <f aca="false">VLOOKUP(Table143223[[#This Row],[NUTS III 2011]],Table173526[],2,FALSE())</f>
        <v>164</v>
      </c>
      <c r="L130" s="849" t="s">
        <v>958</v>
      </c>
      <c r="M130" s="1034" t="str">
        <f aca="false">VLOOKUP(Table143223[[#This Row],[NUTS III 2013]],Table17253728[],2,FALSE())</f>
        <v>16E</v>
      </c>
      <c r="N130" s="1035" t="e">
        <f aca="false">IFERROR(VLOOKUP(Table143223[[#This Row],[CodINE Mun2013]],[6]VRefAquis!B$1:H$1048576,2,FALSE()),IFERROR(VLOOKUP(Table143223[[#This Row],[CodINE NUTIII 2013]],[6]VRefAquis!B$1:H$1048576,2,FALSE()),VLOOKUP(Table143223[[#This Row],[CodINE NUTII 2013]],[6]VRefAquis!B$1:H$1048576,2,FALSE())))</f>
        <v>#N/A</v>
      </c>
      <c r="O13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30" s="1037" t="n">
        <v>0</v>
      </c>
      <c r="Q130" s="860" t="n">
        <v>0</v>
      </c>
      <c r="R130" s="856" t="str">
        <f aca="false">CONCATENATE("010.01.04.05/2021/",Table143223[[#This Row],[CodINE Mun2011]])</f>
        <v>010.01.04.05/2021/0607</v>
      </c>
    </row>
    <row r="131" customFormat="false" ht="18" hidden="false" customHeight="false" outlineLevel="0" collapsed="false">
      <c r="A131" s="859" t="s">
        <v>1406</v>
      </c>
      <c r="B131" s="1033" t="s">
        <v>1407</v>
      </c>
      <c r="C131" s="1030" t="s">
        <v>1408</v>
      </c>
      <c r="D131" s="849" t="s">
        <v>796</v>
      </c>
      <c r="E131" s="1034" t="str">
        <f aca="false">VLOOKUP(Table143223[[#This Row],[NUTS I]],Table153324[],2,FALSE())</f>
        <v>1</v>
      </c>
      <c r="F131" s="1033" t="s">
        <v>805</v>
      </c>
      <c r="G131" s="1034" t="str">
        <f aca="false">VLOOKUP(Table143223[[#This Row],[NUTS II 2011]],Table163425[],2,FALSE())</f>
        <v>11</v>
      </c>
      <c r="H131" s="845" t="s">
        <v>805</v>
      </c>
      <c r="I131" s="1034" t="str">
        <f aca="false">VLOOKUP(Table143223[[#This Row],[NUTS II 2013]],Table16243627[],2,FALSE())</f>
        <v>11</v>
      </c>
      <c r="J131" s="1033" t="s">
        <v>990</v>
      </c>
      <c r="K131" s="1034" t="str">
        <f aca="false">VLOOKUP(Table143223[[#This Row],[NUTS III 2011]],Table173526[],2,FALSE())</f>
        <v>115</v>
      </c>
      <c r="L131" s="849" t="s">
        <v>972</v>
      </c>
      <c r="M131" s="1034" t="str">
        <f aca="false">VLOOKUP(Table143223[[#This Row],[NUTS III 2013]],Table17253728[],2,FALSE())</f>
        <v>11C</v>
      </c>
      <c r="N131" s="1035" t="e">
        <f aca="false">IFERROR(VLOOKUP(Table143223[[#This Row],[CodINE Mun2013]],[6]VRefAquis!B$1:H$1048576,2,FALSE()),IFERROR(VLOOKUP(Table143223[[#This Row],[CodINE NUTIII 2013]],[6]VRefAquis!B$1:H$1048576,2,FALSE()),VLOOKUP(Table143223[[#This Row],[CodINE NUTII 2013]],[6]VRefAquis!B$1:H$1048576,2,FALSE())))</f>
        <v>#N/A</v>
      </c>
      <c r="O13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31" s="1037" t="n">
        <v>0</v>
      </c>
      <c r="Q131" s="860" t="n">
        <v>0</v>
      </c>
      <c r="R131" s="856" t="str">
        <f aca="false">CONCATENATE("010.01.04.05/2021/",Table143223[[#This Row],[CodINE Mun2011]])</f>
        <v>010.01.04.05/2021/1305</v>
      </c>
    </row>
    <row r="132" customFormat="false" ht="18" hidden="false" customHeight="false" outlineLevel="0" collapsed="false">
      <c r="A132" s="859" t="s">
        <v>1410</v>
      </c>
      <c r="B132" s="1033" t="s">
        <v>1411</v>
      </c>
      <c r="C132" s="1030" t="s">
        <v>1412</v>
      </c>
      <c r="D132" s="849" t="s">
        <v>796</v>
      </c>
      <c r="E132" s="1034" t="str">
        <f aca="false">VLOOKUP(Table143223[[#This Row],[NUTS I]],Table153324[],2,FALSE())</f>
        <v>1</v>
      </c>
      <c r="F132" s="1033" t="s">
        <v>797</v>
      </c>
      <c r="G132" s="1034" t="str">
        <f aca="false">VLOOKUP(Table143223[[#This Row],[NUTS II 2011]],Table163425[],2,FALSE())</f>
        <v>16</v>
      </c>
      <c r="H132" s="849" t="s">
        <v>797</v>
      </c>
      <c r="I132" s="1034" t="str">
        <f aca="false">VLOOKUP(Table143223[[#This Row],[NUTS II 2013]],Table16243627[],2,FALSE())</f>
        <v>16</v>
      </c>
      <c r="J132" s="1033" t="s">
        <v>984</v>
      </c>
      <c r="K132" s="1034" t="str">
        <f aca="false">VLOOKUP(Table143223[[#This Row],[NUTS III 2011]],Table173526[],2,FALSE())</f>
        <v>166</v>
      </c>
      <c r="L132" s="849" t="s">
        <v>798</v>
      </c>
      <c r="M132" s="1034" t="str">
        <f aca="false">VLOOKUP(Table143223[[#This Row],[NUTS III 2013]],Table17253728[],2,FALSE())</f>
        <v>16I</v>
      </c>
      <c r="N132" s="1035" t="e">
        <f aca="false">IFERROR(VLOOKUP(Table143223[[#This Row],[CodINE Mun2013]],[6]VRefAquis!B$1:H$1048576,2,FALSE()),IFERROR(VLOOKUP(Table143223[[#This Row],[CodINE NUTIII 2013]],[6]VRefAquis!B$1:H$1048576,2,FALSE()),VLOOKUP(Table143223[[#This Row],[CodINE NUTII 2013]],[6]VRefAquis!B$1:H$1048576,2,FALSE())))</f>
        <v>#N/A</v>
      </c>
      <c r="O13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32" s="1037" t="n">
        <v>0</v>
      </c>
      <c r="Q132" s="860" t="n">
        <v>0</v>
      </c>
      <c r="R132" s="856" t="str">
        <f aca="false">CONCATENATE("010.01.04.05/2021/",Table143223[[#This Row],[CodINE Mun2011]])</f>
        <v>010.01.04.05/2021/1413</v>
      </c>
    </row>
    <row r="133" customFormat="false" ht="30.75" hidden="false" customHeight="false" outlineLevel="0" collapsed="false">
      <c r="A133" s="859" t="s">
        <v>1414</v>
      </c>
      <c r="B133" s="1033" t="s">
        <v>1415</v>
      </c>
      <c r="C133" s="1030" t="s">
        <v>1416</v>
      </c>
      <c r="D133" s="849" t="s">
        <v>796</v>
      </c>
      <c r="E133" s="1034" t="str">
        <f aca="false">VLOOKUP(Table143223[[#This Row],[NUTS I]],Table153324[],2,FALSE())</f>
        <v>1</v>
      </c>
      <c r="F133" s="1033" t="s">
        <v>805</v>
      </c>
      <c r="G133" s="1034" t="str">
        <f aca="false">VLOOKUP(Table143223[[#This Row],[NUTS II 2011]],Table163425[],2,FALSE())</f>
        <v>11</v>
      </c>
      <c r="H133" s="845" t="s">
        <v>805</v>
      </c>
      <c r="I133" s="1034" t="str">
        <f aca="false">VLOOKUP(Table143223[[#This Row],[NUTS II 2013]],Table16243627[],2,FALSE())</f>
        <v>11</v>
      </c>
      <c r="J133" s="1033" t="s">
        <v>842</v>
      </c>
      <c r="K133" s="1034" t="str">
        <f aca="false">VLOOKUP(Table143223[[#This Row],[NUTS III 2011]],Table173526[],2,FALSE())</f>
        <v>118</v>
      </c>
      <c r="L133" s="849" t="s">
        <v>903</v>
      </c>
      <c r="M133" s="1034" t="str">
        <f aca="false">VLOOKUP(Table143223[[#This Row],[NUTS III 2013]],Table17253728[],2,FALSE())</f>
        <v>11E</v>
      </c>
      <c r="N133" s="1035" t="e">
        <f aca="false">IFERROR(VLOOKUP(Table143223[[#This Row],[CodINE Mun2013]],[6]VRefAquis!B$1:H$1048576,2,FALSE()),IFERROR(VLOOKUP(Table143223[[#This Row],[CodINE NUTIII 2013]],[6]VRefAquis!B$1:H$1048576,2,FALSE()),VLOOKUP(Table143223[[#This Row],[CodINE NUTII 2013]],[6]VRefAquis!B$1:H$1048576,2,FALSE())))</f>
        <v>#N/A</v>
      </c>
      <c r="O13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33" s="1037" t="n">
        <v>1</v>
      </c>
      <c r="Q133" s="855" t="n">
        <v>25</v>
      </c>
      <c r="R133" s="856" t="str">
        <f aca="false">CONCATENATE("010.01.04.05/2021/",Table143223[[#This Row],[CodINE Mun2011]])</f>
        <v>010.01.04.05/2021/0405</v>
      </c>
    </row>
    <row r="134" customFormat="false" ht="18" hidden="false" customHeight="false" outlineLevel="0" collapsed="false">
      <c r="A134" s="859" t="s">
        <v>1418</v>
      </c>
      <c r="B134" s="1033" t="s">
        <v>1419</v>
      </c>
      <c r="C134" s="1030" t="s">
        <v>1420</v>
      </c>
      <c r="D134" s="845" t="s">
        <v>826</v>
      </c>
      <c r="E134" s="1040" t="str">
        <f aca="false">VLOOKUP(Table143223[[#This Row],[NUTS I]],Table153324[],2,FALSE())</f>
        <v>3</v>
      </c>
      <c r="F134" s="1033" t="s">
        <v>826</v>
      </c>
      <c r="G134" s="1034" t="str">
        <f aca="false">VLOOKUP(Table143223[[#This Row],[NUTS II 2011]],Table163425[],2,FALSE())</f>
        <v>30</v>
      </c>
      <c r="H134" s="849" t="s">
        <v>826</v>
      </c>
      <c r="I134" s="1034" t="str">
        <f aca="false">VLOOKUP(Table143223[[#This Row],[NUTS II 2013]],Table16243627[],2,FALSE())</f>
        <v>30</v>
      </c>
      <c r="J134" s="1033" t="s">
        <v>826</v>
      </c>
      <c r="K134" s="1034" t="str">
        <f aca="false">VLOOKUP(Table143223[[#This Row],[NUTS III 2011]],Table173526[],2,FALSE())</f>
        <v>300</v>
      </c>
      <c r="L134" s="1033" t="s">
        <v>826</v>
      </c>
      <c r="M134" s="1034" t="str">
        <f aca="false">VLOOKUP(Table143223[[#This Row],[NUTS III 2013]],Table17253728[],2,FALSE())</f>
        <v>300</v>
      </c>
      <c r="N134" s="1035" t="e">
        <f aca="false">IFERROR(VLOOKUP(Table143223[[#This Row],[CodINE Mun2013]],[6]VRefAquis!B$1:H$1048576,2,FALSE()),IFERROR(VLOOKUP(Table143223[[#This Row],[CodINE NUTIII 2013]],[6]VRefAquis!B$1:H$1048576,2,FALSE()),VLOOKUP(Table143223[[#This Row],[CodINE NUTII 2013]],[6]VRefAquis!B$1:H$1048576,2,FALSE())))</f>
        <v>#N/A</v>
      </c>
      <c r="O13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34" s="1037" t="n">
        <v>2</v>
      </c>
      <c r="Q134" s="860" t="n">
        <v>2</v>
      </c>
      <c r="R134" s="856" t="str">
        <f aca="false">CONCATENATE("010.01.04.05/2021/",Table143223[[#This Row],[CodINE Mun2011]])</f>
        <v>010.01.04.05/2021/3104</v>
      </c>
    </row>
    <row r="135" customFormat="false" ht="18" hidden="false" customHeight="false" outlineLevel="0" collapsed="false">
      <c r="A135" s="847" t="s">
        <v>1422</v>
      </c>
      <c r="B135" s="1033" t="s">
        <v>1423</v>
      </c>
      <c r="C135" s="1030" t="s">
        <v>1424</v>
      </c>
      <c r="D135" s="845" t="s">
        <v>813</v>
      </c>
      <c r="E135" s="1040" t="str">
        <f aca="false">VLOOKUP(Table143223[[#This Row],[NUTS I]],Table153324[],2,FALSE())</f>
        <v>2</v>
      </c>
      <c r="F135" s="1033" t="s">
        <v>813</v>
      </c>
      <c r="G135" s="1034" t="str">
        <f aca="false">VLOOKUP(Table143223[[#This Row],[NUTS II 2011]],Table163425[],2,FALSE())</f>
        <v>20</v>
      </c>
      <c r="H135" s="849" t="s">
        <v>813</v>
      </c>
      <c r="I135" s="1034" t="str">
        <f aca="false">VLOOKUP(Table143223[[#This Row],[NUTS II 2013]],Table16243627[],2,FALSE())</f>
        <v>20</v>
      </c>
      <c r="J135" s="1033" t="s">
        <v>813</v>
      </c>
      <c r="K135" s="1034" t="str">
        <f aca="false">VLOOKUP(Table143223[[#This Row],[NUTS III 2011]],Table173526[],2,FALSE())</f>
        <v>200</v>
      </c>
      <c r="L135" s="1033" t="s">
        <v>813</v>
      </c>
      <c r="M135" s="1034" t="str">
        <f aca="false">VLOOKUP(Table143223[[#This Row],[NUTS III 2013]],Table17253728[],2,FALSE())</f>
        <v>200</v>
      </c>
      <c r="N135" s="1035" t="e">
        <f aca="false">IFERROR(VLOOKUP(Table143223[[#This Row],[CodINE Mun2013]],[6]VRefAquis!B$1:H$1048576,2,FALSE()),IFERROR(VLOOKUP(Table143223[[#This Row],[CodINE NUTIII 2013]],[6]VRefAquis!B$1:H$1048576,2,FALSE()),VLOOKUP(Table143223[[#This Row],[CodINE NUTII 2013]],[6]VRefAquis!B$1:H$1048576,2,FALSE())))</f>
        <v>#N/A</v>
      </c>
      <c r="O13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35" s="1037" t="n">
        <v>0</v>
      </c>
      <c r="Q135" s="855" t="n">
        <v>0</v>
      </c>
      <c r="R135" s="856" t="str">
        <f aca="false">CONCATENATE("010.01.04.05/2021/",Table143223[[#This Row],[CodINE Mun2011]])</f>
        <v>010.01.04.05/2021/4602</v>
      </c>
    </row>
    <row r="136" customFormat="false" ht="18" hidden="false" customHeight="false" outlineLevel="0" collapsed="false">
      <c r="A136" s="847" t="s">
        <v>1426</v>
      </c>
      <c r="B136" s="1033" t="s">
        <v>1427</v>
      </c>
      <c r="C136" s="1030" t="s">
        <v>1428</v>
      </c>
      <c r="D136" s="849" t="s">
        <v>796</v>
      </c>
      <c r="E136" s="1034" t="str">
        <f aca="false">VLOOKUP(Table143223[[#This Row],[NUTS I]],Table153324[],2,FALSE())</f>
        <v>1</v>
      </c>
      <c r="F136" s="1033" t="s">
        <v>834</v>
      </c>
      <c r="G136" s="1034" t="str">
        <f aca="false">VLOOKUP(Table143223[[#This Row],[NUTS II 2011]],Table163425[],2,FALSE())</f>
        <v>17</v>
      </c>
      <c r="H136" s="845" t="s">
        <v>828</v>
      </c>
      <c r="I136" s="1034" t="str">
        <f aca="false">VLOOKUP(Table143223[[#This Row],[NUTS II 2013]],Table16243627[],2,FALSE())</f>
        <v>17</v>
      </c>
      <c r="J136" s="1033" t="s">
        <v>932</v>
      </c>
      <c r="K136" s="1034" t="str">
        <f aca="false">VLOOKUP(Table143223[[#This Row],[NUTS III 2011]],Table173526[],2,FALSE())</f>
        <v>171</v>
      </c>
      <c r="L136" s="849" t="s">
        <v>828</v>
      </c>
      <c r="M136" s="1034" t="str">
        <f aca="false">VLOOKUP(Table143223[[#This Row],[NUTS III 2013]],Table17253728[],2,FALSE())</f>
        <v>170</v>
      </c>
      <c r="N136" s="1035" t="e">
        <f aca="false">IFERROR(VLOOKUP(Table143223[[#This Row],[CodINE Mun2013]],[6]VRefAquis!B$1:H$1048576,2,FALSE()),IFERROR(VLOOKUP(Table143223[[#This Row],[CodINE NUTIII 2013]],[6]VRefAquis!B$1:H$1048576,2,FALSE()),VLOOKUP(Table143223[[#This Row],[CodINE NUTII 2013]],[6]VRefAquis!B$1:H$1048576,2,FALSE())))</f>
        <v>#N/A</v>
      </c>
      <c r="O13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36" s="1037" t="n">
        <v>8</v>
      </c>
      <c r="Q136" s="855" t="n">
        <v>18</v>
      </c>
      <c r="R136" s="856" t="str">
        <f aca="false">CONCATENATE("010.01.04.05/2021/",Table143223[[#This Row],[CodINE Mun2011]])</f>
        <v>010.01.04.05/2021/1109</v>
      </c>
    </row>
    <row r="137" customFormat="false" ht="18" hidden="false" customHeight="false" outlineLevel="0" collapsed="false">
      <c r="A137" s="859" t="s">
        <v>1430</v>
      </c>
      <c r="B137" s="1033" t="s">
        <v>1431</v>
      </c>
      <c r="C137" s="1030" t="s">
        <v>1432</v>
      </c>
      <c r="D137" s="849" t="s">
        <v>796</v>
      </c>
      <c r="E137" s="1034" t="str">
        <f aca="false">VLOOKUP(Table143223[[#This Row],[NUTS I]],Table153324[],2,FALSE())</f>
        <v>1</v>
      </c>
      <c r="F137" s="1033" t="s">
        <v>805</v>
      </c>
      <c r="G137" s="1034" t="str">
        <f aca="false">VLOOKUP(Table143223[[#This Row],[NUTS II 2011]],Table163425[],2,FALSE())</f>
        <v>11</v>
      </c>
      <c r="H137" s="845" t="s">
        <v>805</v>
      </c>
      <c r="I137" s="1034" t="str">
        <f aca="false">VLOOKUP(Table143223[[#This Row],[NUTS II 2013]],Table16243627[],2,FALSE())</f>
        <v>11</v>
      </c>
      <c r="J137" s="1033" t="s">
        <v>939</v>
      </c>
      <c r="K137" s="1034" t="str">
        <f aca="false">VLOOKUP(Table143223[[#This Row],[NUTS III 2011]],Table173526[],2,FALSE())</f>
        <v>114</v>
      </c>
      <c r="L137" s="845" t="s">
        <v>869</v>
      </c>
      <c r="M137" s="1034" t="str">
        <f aca="false">VLOOKUP(Table143223[[#This Row],[NUTS III 2013]],Table17253728[],2,FALSE())</f>
        <v>11A</v>
      </c>
      <c r="N137" s="1035" t="e">
        <f aca="false">IFERROR(VLOOKUP(Table143223[[#This Row],[CodINE Mun2013]],[6]VRefAquis!B$1:H$1048576,2,FALSE()),IFERROR(VLOOKUP(Table143223[[#This Row],[CodINE NUTIII 2013]],[6]VRefAquis!B$1:H$1048576,2,FALSE()),VLOOKUP(Table143223[[#This Row],[CodINE NUTII 2013]],[6]VRefAquis!B$1:H$1048576,2,FALSE())))</f>
        <v>#N/A</v>
      </c>
      <c r="O13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37" s="1037" t="n">
        <v>400</v>
      </c>
      <c r="Q137" s="860" t="n">
        <v>794</v>
      </c>
      <c r="R137" s="856" t="str">
        <f aca="false">CONCATENATE("010.01.04.05/2021/",Table143223[[#This Row],[CodINE Mun2011]])</f>
        <v>010.01.04.05/2021/1306</v>
      </c>
    </row>
    <row r="138" customFormat="false" ht="18" hidden="false" customHeight="false" outlineLevel="0" collapsed="false">
      <c r="A138" s="859" t="s">
        <v>1434</v>
      </c>
      <c r="B138" s="1033" t="s">
        <v>1435</v>
      </c>
      <c r="C138" s="1030" t="s">
        <v>1436</v>
      </c>
      <c r="D138" s="849" t="s">
        <v>796</v>
      </c>
      <c r="E138" s="1034" t="str">
        <f aca="false">VLOOKUP(Table143223[[#This Row],[NUTS I]],Table153324[],2,FALSE())</f>
        <v>1</v>
      </c>
      <c r="F138" s="1033" t="s">
        <v>797</v>
      </c>
      <c r="G138" s="1034" t="str">
        <f aca="false">VLOOKUP(Table143223[[#This Row],[NUTS II 2011]],Table163425[],2,FALSE())</f>
        <v>16</v>
      </c>
      <c r="H138" s="849" t="s">
        <v>797</v>
      </c>
      <c r="I138" s="1034" t="str">
        <f aca="false">VLOOKUP(Table143223[[#This Row],[NUTS II 2013]],Table16243627[],2,FALSE())</f>
        <v>16</v>
      </c>
      <c r="J138" s="1033" t="s">
        <v>823</v>
      </c>
      <c r="K138" s="1034" t="str">
        <f aca="false">VLOOKUP(Table143223[[#This Row],[NUTS III 2011]],Table173526[],2,FALSE())</f>
        <v>165</v>
      </c>
      <c r="L138" s="845" t="s">
        <v>824</v>
      </c>
      <c r="M138" s="1034" t="str">
        <f aca="false">VLOOKUP(Table143223[[#This Row],[NUTS III 2013]],Table17253728[],2,FALSE())</f>
        <v>16G</v>
      </c>
      <c r="N138" s="1035" t="e">
        <f aca="false">IFERROR(VLOOKUP(Table143223[[#This Row],[CodINE Mun2013]],[6]VRefAquis!B$1:H$1048576,2,FALSE()),IFERROR(VLOOKUP(Table143223[[#This Row],[CodINE NUTIII 2013]],[6]VRefAquis!B$1:H$1048576,2,FALSE()),VLOOKUP(Table143223[[#This Row],[CodINE NUTII 2013]],[6]VRefAquis!B$1:H$1048576,2,FALSE())))</f>
        <v>#N/A</v>
      </c>
      <c r="O13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38" s="1037" t="n">
        <v>14</v>
      </c>
      <c r="Q138" s="860" t="n">
        <v>78</v>
      </c>
      <c r="R138" s="856" t="str">
        <f aca="false">CONCATENATE("010.01.04.05/2021/",Table143223[[#This Row],[CodINE Mun2011]])</f>
        <v>010.01.04.05/2021/1806</v>
      </c>
    </row>
    <row r="139" customFormat="false" ht="18" hidden="false" customHeight="false" outlineLevel="0" collapsed="false">
      <c r="A139" s="859" t="s">
        <v>1438</v>
      </c>
      <c r="B139" s="1033" t="s">
        <v>1439</v>
      </c>
      <c r="C139" s="1030" t="s">
        <v>1440</v>
      </c>
      <c r="D139" s="849" t="s">
        <v>796</v>
      </c>
      <c r="E139" s="1034" t="str">
        <f aca="false">VLOOKUP(Table143223[[#This Row],[NUTS I]],Table153324[],2,FALSE())</f>
        <v>1</v>
      </c>
      <c r="F139" s="1033" t="s">
        <v>797</v>
      </c>
      <c r="G139" s="1034" t="str">
        <f aca="false">VLOOKUP(Table143223[[#This Row],[NUTS II 2011]],Table163425[],2,FALSE())</f>
        <v>16</v>
      </c>
      <c r="H139" s="849" t="s">
        <v>797</v>
      </c>
      <c r="I139" s="1034" t="str">
        <f aca="false">VLOOKUP(Table143223[[#This Row],[NUTS II 2013]],Table16243627[],2,FALSE())</f>
        <v>16</v>
      </c>
      <c r="J139" s="1033" t="s">
        <v>883</v>
      </c>
      <c r="K139" s="1034" t="str">
        <f aca="false">VLOOKUP(Table143223[[#This Row],[NUTS III 2011]],Table173526[],2,FALSE())</f>
        <v>168</v>
      </c>
      <c r="L139" s="845" t="s">
        <v>898</v>
      </c>
      <c r="M139" s="1034" t="str">
        <f aca="false">VLOOKUP(Table143223[[#This Row],[NUTS III 2013]],Table17253728[],2,FALSE())</f>
        <v>16J</v>
      </c>
      <c r="N139" s="1035" t="e">
        <f aca="false">IFERROR(VLOOKUP(Table143223[[#This Row],[CodINE Mun2013]],[6]VRefAquis!B$1:H$1048576,2,FALSE()),IFERROR(VLOOKUP(Table143223[[#This Row],[CodINE NUTIII 2013]],[6]VRefAquis!B$1:H$1048576,2,FALSE()),VLOOKUP(Table143223[[#This Row],[CodINE NUTII 2013]],[6]VRefAquis!B$1:H$1048576,2,FALSE())))</f>
        <v>#N/A</v>
      </c>
      <c r="O13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39" s="1037" t="n">
        <v>0</v>
      </c>
      <c r="Q139" s="860" t="n">
        <v>0</v>
      </c>
      <c r="R139" s="856" t="str">
        <f aca="false">CONCATENATE("010.01.04.05/2021/",Table143223[[#This Row],[CodINE Mun2011]])</f>
        <v>010.01.04.05/2021/0908</v>
      </c>
    </row>
    <row r="140" customFormat="false" ht="30.75" hidden="false" customHeight="false" outlineLevel="0" collapsed="false">
      <c r="A140" s="859" t="s">
        <v>1442</v>
      </c>
      <c r="B140" s="1033" t="s">
        <v>1443</v>
      </c>
      <c r="C140" s="1030" t="s">
        <v>1444</v>
      </c>
      <c r="D140" s="849" t="s">
        <v>796</v>
      </c>
      <c r="E140" s="1034" t="str">
        <f aca="false">VLOOKUP(Table143223[[#This Row],[NUTS I]],Table153324[],2,FALSE())</f>
        <v>1</v>
      </c>
      <c r="F140" s="1033" t="s">
        <v>805</v>
      </c>
      <c r="G140" s="1034" t="str">
        <f aca="false">VLOOKUP(Table143223[[#This Row],[NUTS II 2011]],Table163425[],2,FALSE())</f>
        <v>11</v>
      </c>
      <c r="H140" s="845" t="s">
        <v>805</v>
      </c>
      <c r="I140" s="1034" t="str">
        <f aca="false">VLOOKUP(Table143223[[#This Row],[NUTS II 2013]],Table16243627[],2,FALSE())</f>
        <v>11</v>
      </c>
      <c r="J140" s="1033" t="s">
        <v>990</v>
      </c>
      <c r="K140" s="1034" t="str">
        <f aca="false">VLOOKUP(Table143223[[#This Row],[NUTS III 2011]],Table173526[],2,FALSE())</f>
        <v>115</v>
      </c>
      <c r="L140" s="849" t="s">
        <v>972</v>
      </c>
      <c r="M140" s="1034" t="str">
        <f aca="false">VLOOKUP(Table143223[[#This Row],[NUTS III 2013]],Table17253728[],2,FALSE())</f>
        <v>11C</v>
      </c>
      <c r="N140" s="1035" t="e">
        <f aca="false">IFERROR(VLOOKUP(Table143223[[#This Row],[CodINE Mun2013]],[6]VRefAquis!B$1:H$1048576,2,FALSE()),IFERROR(VLOOKUP(Table143223[[#This Row],[CodINE NUTIII 2013]],[6]VRefAquis!B$1:H$1048576,2,FALSE()),VLOOKUP(Table143223[[#This Row],[CodINE NUTII 2013]],[6]VRefAquis!B$1:H$1048576,2,FALSE())))</f>
        <v>#N/A</v>
      </c>
      <c r="O14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40" s="1037" t="n">
        <v>0</v>
      </c>
      <c r="Q140" s="855" t="n">
        <v>0</v>
      </c>
      <c r="R140" s="856" t="str">
        <f aca="false">CONCATENATE("010.01.04.05/2021/",Table143223[[#This Row],[CodINE Mun2011]])</f>
        <v>010.01.04.05/2021/1307</v>
      </c>
    </row>
    <row r="141" customFormat="false" ht="18" hidden="false" customHeight="false" outlineLevel="0" collapsed="false">
      <c r="A141" s="859" t="s">
        <v>1446</v>
      </c>
      <c r="B141" s="1033" t="s">
        <v>1447</v>
      </c>
      <c r="C141" s="1030" t="s">
        <v>1448</v>
      </c>
      <c r="D141" s="849" t="s">
        <v>796</v>
      </c>
      <c r="E141" s="1034" t="str">
        <f aca="false">VLOOKUP(Table143223[[#This Row],[NUTS I]],Table153324[],2,FALSE())</f>
        <v>1</v>
      </c>
      <c r="F141" s="1033" t="s">
        <v>797</v>
      </c>
      <c r="G141" s="1034" t="str">
        <f aca="false">VLOOKUP(Table143223[[#This Row],[NUTS II 2011]],Table163425[],2,FALSE())</f>
        <v>16</v>
      </c>
      <c r="H141" s="849" t="s">
        <v>797</v>
      </c>
      <c r="I141" s="1034" t="str">
        <f aca="false">VLOOKUP(Table143223[[#This Row],[NUTS II 2013]],Table16243627[],2,FALSE())</f>
        <v>16</v>
      </c>
      <c r="J141" s="1033" t="s">
        <v>992</v>
      </c>
      <c r="K141" s="1034" t="str">
        <f aca="false">VLOOKUP(Table143223[[#This Row],[NUTS III 2011]],Table173526[],2,FALSE())</f>
        <v>163</v>
      </c>
      <c r="L141" s="849" t="s">
        <v>964</v>
      </c>
      <c r="M141" s="1034" t="str">
        <f aca="false">VLOOKUP(Table143223[[#This Row],[NUTS III 2013]],Table17253728[],2,FALSE())</f>
        <v>16F</v>
      </c>
      <c r="N141" s="1035" t="e">
        <f aca="false">IFERROR(VLOOKUP(Table143223[[#This Row],[CodINE Mun2013]],[6]VRefAquis!B$1:H$1048576,2,FALSE()),IFERROR(VLOOKUP(Table143223[[#This Row],[CodINE NUTIII 2013]],[6]VRefAquis!B$1:H$1048576,2,FALSE()),VLOOKUP(Table143223[[#This Row],[CodINE NUTII 2013]],[6]VRefAquis!B$1:H$1048576,2,FALSE())))</f>
        <v>#N/A</v>
      </c>
      <c r="O14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41" s="1037" t="n">
        <v>5</v>
      </c>
      <c r="Q141" s="860" t="n">
        <v>31</v>
      </c>
      <c r="R141" s="856" t="str">
        <f aca="false">CONCATENATE("010.01.04.05/2021/",Table143223[[#This Row],[CodINE Mun2011]])</f>
        <v>010.01.04.05/2021/1010</v>
      </c>
    </row>
    <row r="142" customFormat="false" ht="18" hidden="false" customHeight="false" outlineLevel="0" collapsed="false">
      <c r="A142" s="847" t="s">
        <v>1450</v>
      </c>
      <c r="B142" s="1033" t="s">
        <v>1451</v>
      </c>
      <c r="C142" s="1030" t="s">
        <v>1452</v>
      </c>
      <c r="D142" s="849" t="s">
        <v>796</v>
      </c>
      <c r="E142" s="1034" t="str">
        <f aca="false">VLOOKUP(Table143223[[#This Row],[NUTS I]],Table153324[],2,FALSE())</f>
        <v>1</v>
      </c>
      <c r="F142" s="1033" t="s">
        <v>801</v>
      </c>
      <c r="G142" s="1034" t="str">
        <f aca="false">VLOOKUP(Table143223[[#This Row],[NUTS II 2011]],Table163425[],2,FALSE())</f>
        <v>18</v>
      </c>
      <c r="H142" s="845" t="s">
        <v>801</v>
      </c>
      <c r="I142" s="1034" t="str">
        <f aca="false">VLOOKUP(Table143223[[#This Row],[NUTS II 2013]],Table16243627[],2,FALSE())</f>
        <v>18</v>
      </c>
      <c r="J142" s="1033" t="s">
        <v>835</v>
      </c>
      <c r="K142" s="1034" t="str">
        <f aca="false">VLOOKUP(Table143223[[#This Row],[NUTS III 2011]],Table173526[],2,FALSE())</f>
        <v>182</v>
      </c>
      <c r="L142" s="849" t="s">
        <v>835</v>
      </c>
      <c r="M142" s="1034" t="str">
        <f aca="false">VLOOKUP(Table143223[[#This Row],[NUTS III 2013]],Table17253728[],2,FALSE())</f>
        <v>186</v>
      </c>
      <c r="N142" s="1035" t="e">
        <f aca="false">IFERROR(VLOOKUP(Table143223[[#This Row],[CodINE Mun2013]],[6]VRefAquis!B$1:H$1048576,2,FALSE()),IFERROR(VLOOKUP(Table143223[[#This Row],[CodINE NUTIII 2013]],[6]VRefAquis!B$1:H$1048576,2,FALSE()),VLOOKUP(Table143223[[#This Row],[CodINE NUTII 2013]],[6]VRefAquis!B$1:H$1048576,2,FALSE())))</f>
        <v>#N/A</v>
      </c>
      <c r="O14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42" s="1037" t="n">
        <v>1</v>
      </c>
      <c r="Q142" s="855" t="n">
        <v>5</v>
      </c>
      <c r="R142" s="856" t="str">
        <f aca="false">CONCATENATE("010.01.04.05/2021/",Table143223[[#This Row],[CodINE Mun2011]])</f>
        <v>010.01.04.05/2021/1210</v>
      </c>
    </row>
    <row r="143" customFormat="false" ht="18" hidden="false" customHeight="false" outlineLevel="0" collapsed="false">
      <c r="A143" s="847" t="s">
        <v>1454</v>
      </c>
      <c r="B143" s="1033" t="s">
        <v>1455</v>
      </c>
      <c r="C143" s="1030" t="s">
        <v>1456</v>
      </c>
      <c r="D143" s="849" t="s">
        <v>796</v>
      </c>
      <c r="E143" s="1034" t="str">
        <f aca="false">VLOOKUP(Table143223[[#This Row],[NUTS I]],Table153324[],2,FALSE())</f>
        <v>1</v>
      </c>
      <c r="F143" s="1033" t="s">
        <v>805</v>
      </c>
      <c r="G143" s="1034" t="str">
        <f aca="false">VLOOKUP(Table143223[[#This Row],[NUTS II 2011]],Table163425[],2,FALSE())</f>
        <v>11</v>
      </c>
      <c r="H143" s="845" t="s">
        <v>805</v>
      </c>
      <c r="I143" s="1034" t="str">
        <f aca="false">VLOOKUP(Table143223[[#This Row],[NUTS II 2013]],Table16243627[],2,FALSE())</f>
        <v>11</v>
      </c>
      <c r="J143" s="1033" t="s">
        <v>939</v>
      </c>
      <c r="K143" s="1034" t="str">
        <f aca="false">VLOOKUP(Table143223[[#This Row],[NUTS III 2011]],Table173526[],2,FALSE())</f>
        <v>114</v>
      </c>
      <c r="L143" s="845" t="s">
        <v>869</v>
      </c>
      <c r="M143" s="1034" t="str">
        <f aca="false">VLOOKUP(Table143223[[#This Row],[NUTS III 2013]],Table17253728[],2,FALSE())</f>
        <v>11A</v>
      </c>
      <c r="N143" s="1035" t="e">
        <f aca="false">IFERROR(VLOOKUP(Table143223[[#This Row],[CodINE Mun2013]],[6]VRefAquis!B$1:H$1048576,2,FALSE()),IFERROR(VLOOKUP(Table143223[[#This Row],[CodINE NUTIII 2013]],[6]VRefAquis!B$1:H$1048576,2,FALSE()),VLOOKUP(Table143223[[#This Row],[CodINE NUTII 2013]],[6]VRefAquis!B$1:H$1048576,2,FALSE())))</f>
        <v>#N/A</v>
      </c>
      <c r="O14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43" s="1037" t="n">
        <v>190</v>
      </c>
      <c r="Q143" s="855" t="n">
        <v>190</v>
      </c>
      <c r="R143" s="856" t="str">
        <f aca="false">CONCATENATE("010.01.04.05/2021/",Table143223[[#This Row],[CodINE Mun2011]])</f>
        <v>010.01.04.05/2021/1308</v>
      </c>
    </row>
    <row r="144" customFormat="false" ht="18" hidden="false" customHeight="false" outlineLevel="0" collapsed="false">
      <c r="A144" s="847" t="s">
        <v>1458</v>
      </c>
      <c r="B144" s="1033" t="s">
        <v>1459</v>
      </c>
      <c r="C144" s="1030" t="s">
        <v>1460</v>
      </c>
      <c r="D144" s="849" t="s">
        <v>796</v>
      </c>
      <c r="E144" s="1034" t="str">
        <f aca="false">VLOOKUP(Table143223[[#This Row],[NUTS I]],Table153324[],2,FALSE())</f>
        <v>1</v>
      </c>
      <c r="F144" s="1033" t="s">
        <v>797</v>
      </c>
      <c r="G144" s="1034" t="str">
        <f aca="false">VLOOKUP(Table143223[[#This Row],[NUTS II 2011]],Table163425[],2,FALSE())</f>
        <v>16</v>
      </c>
      <c r="H144" s="849" t="s">
        <v>797</v>
      </c>
      <c r="I144" s="1034" t="str">
        <f aca="false">VLOOKUP(Table143223[[#This Row],[NUTS II 2013]],Table16243627[],2,FALSE())</f>
        <v>16</v>
      </c>
      <c r="J144" s="1033" t="s">
        <v>810</v>
      </c>
      <c r="K144" s="1034" t="str">
        <f aca="false">VLOOKUP(Table143223[[#This Row],[NUTS III 2011]],Table173526[],2,FALSE())</f>
        <v>161</v>
      </c>
      <c r="L144" s="849" t="s">
        <v>958</v>
      </c>
      <c r="M144" s="1034" t="str">
        <f aca="false">VLOOKUP(Table143223[[#This Row],[NUTS III 2013]],Table17253728[],2,FALSE())</f>
        <v>16E</v>
      </c>
      <c r="N144" s="1035" t="e">
        <f aca="false">IFERROR(VLOOKUP(Table143223[[#This Row],[CodINE Mun2013]],[6]VRefAquis!B$1:H$1048576,2,FALSE()),IFERROR(VLOOKUP(Table143223[[#This Row],[CodINE NUTIII 2013]],[6]VRefAquis!B$1:H$1048576,2,FALSE()),VLOOKUP(Table143223[[#This Row],[CodINE NUTII 2013]],[6]VRefAquis!B$1:H$1048576,2,FALSE())))</f>
        <v>#N/A</v>
      </c>
      <c r="O14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44" s="1037" t="n">
        <v>4</v>
      </c>
      <c r="Q144" s="855" t="n">
        <v>7</v>
      </c>
      <c r="R144" s="856" t="str">
        <f aca="false">CONCATENATE("010.01.04.05/2021/",Table143223[[#This Row],[CodINE Mun2011]])</f>
        <v>010.01.04.05/2021/0111</v>
      </c>
    </row>
    <row r="145" customFormat="false" ht="18" hidden="false" customHeight="false" outlineLevel="0" collapsed="false">
      <c r="A145" s="847" t="s">
        <v>1462</v>
      </c>
      <c r="B145" s="1033" t="s">
        <v>1463</v>
      </c>
      <c r="C145" s="1030" t="s">
        <v>1464</v>
      </c>
      <c r="D145" s="849" t="s">
        <v>796</v>
      </c>
      <c r="E145" s="1034" t="str">
        <f aca="false">VLOOKUP(Table143223[[#This Row],[NUTS I]],Table153324[],2,FALSE())</f>
        <v>1</v>
      </c>
      <c r="F145" s="1033" t="s">
        <v>797</v>
      </c>
      <c r="G145" s="1034" t="str">
        <f aca="false">VLOOKUP(Table143223[[#This Row],[NUTS II 2011]],Table163425[],2,FALSE())</f>
        <v>16</v>
      </c>
      <c r="H145" s="849" t="s">
        <v>797</v>
      </c>
      <c r="I145" s="1034" t="str">
        <f aca="false">VLOOKUP(Table143223[[#This Row],[NUTS II 2013]],Table16243627[],2,FALSE())</f>
        <v>16</v>
      </c>
      <c r="J145" s="1033" t="s">
        <v>883</v>
      </c>
      <c r="K145" s="1034" t="str">
        <f aca="false">VLOOKUP(Table143223[[#This Row],[NUTS III 2011]],Table173526[],2,FALSE())</f>
        <v>168</v>
      </c>
      <c r="L145" s="845" t="s">
        <v>898</v>
      </c>
      <c r="M145" s="1034" t="str">
        <f aca="false">VLOOKUP(Table143223[[#This Row],[NUTS III 2013]],Table17253728[],2,FALSE())</f>
        <v>16J</v>
      </c>
      <c r="N145" s="1035" t="e">
        <f aca="false">IFERROR(VLOOKUP(Table143223[[#This Row],[CodINE Mun2013]],[6]VRefAquis!B$1:H$1048576,2,FALSE()),IFERROR(VLOOKUP(Table143223[[#This Row],[CodINE NUTIII 2013]],[6]VRefAquis!B$1:H$1048576,2,FALSE()),VLOOKUP(Table143223[[#This Row],[CodINE NUTII 2013]],[6]VRefAquis!B$1:H$1048576,2,FALSE())))</f>
        <v>#N/A</v>
      </c>
      <c r="O14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45" s="1037" t="n">
        <v>4</v>
      </c>
      <c r="Q145" s="855" t="n">
        <v>5</v>
      </c>
      <c r="R145" s="856" t="str">
        <f aca="false">CONCATENATE("010.01.04.05/2021/",Table143223[[#This Row],[CodINE Mun2011]])</f>
        <v>010.01.04.05/2021/0909</v>
      </c>
    </row>
    <row r="146" customFormat="false" ht="18" hidden="false" customHeight="false" outlineLevel="0" collapsed="false">
      <c r="A146" s="859" t="s">
        <v>1466</v>
      </c>
      <c r="B146" s="1033" t="s">
        <v>1467</v>
      </c>
      <c r="C146" s="1030" t="s">
        <v>1468</v>
      </c>
      <c r="D146" s="849" t="s">
        <v>796</v>
      </c>
      <c r="E146" s="1034" t="str">
        <f aca="false">VLOOKUP(Table143223[[#This Row],[NUTS I]],Table153324[],2,FALSE())</f>
        <v>1</v>
      </c>
      <c r="F146" s="1033" t="s">
        <v>805</v>
      </c>
      <c r="G146" s="1034" t="str">
        <f aca="false">VLOOKUP(Table143223[[#This Row],[NUTS II 2011]],Table163425[],2,FALSE())</f>
        <v>11</v>
      </c>
      <c r="H146" s="845" t="s">
        <v>805</v>
      </c>
      <c r="I146" s="1034" t="str">
        <f aca="false">VLOOKUP(Table143223[[#This Row],[NUTS II 2013]],Table16243627[],2,FALSE())</f>
        <v>11</v>
      </c>
      <c r="J146" s="1033" t="s">
        <v>957</v>
      </c>
      <c r="K146" s="1034" t="str">
        <f aca="false">VLOOKUP(Table143223[[#This Row],[NUTS III 2011]],Table173526[],2,FALSE())</f>
        <v>111</v>
      </c>
      <c r="L146" s="849" t="s">
        <v>844</v>
      </c>
      <c r="M146" s="1034" t="str">
        <f aca="false">VLOOKUP(Table143223[[#This Row],[NUTS III 2013]],Table17253728[],2,FALSE())</f>
        <v>111</v>
      </c>
      <c r="N146" s="1035" t="e">
        <f aca="false">IFERROR(VLOOKUP(Table143223[[#This Row],[CodINE Mun2013]],[6]VRefAquis!B$1:H$1048576,2,FALSE()),IFERROR(VLOOKUP(Table143223[[#This Row],[CodINE NUTIII 2013]],[6]VRefAquis!B$1:H$1048576,2,FALSE()),VLOOKUP(Table143223[[#This Row],[CodINE NUTII 2013]],[6]VRefAquis!B$1:H$1048576,2,FALSE())))</f>
        <v>#N/A</v>
      </c>
      <c r="O14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46" s="1037" t="n">
        <v>0</v>
      </c>
      <c r="Q146" s="860" t="n">
        <v>0</v>
      </c>
      <c r="R146" s="856" t="str">
        <f aca="false">CONCATENATE("010.01.04.05/2021/",Table143223[[#This Row],[CodINE Mun2011]])</f>
        <v>010.01.04.05/2021/1603</v>
      </c>
    </row>
    <row r="147" customFormat="false" ht="18" hidden="false" customHeight="false" outlineLevel="0" collapsed="false">
      <c r="A147" s="859" t="s">
        <v>1470</v>
      </c>
      <c r="B147" s="1033" t="s">
        <v>1471</v>
      </c>
      <c r="C147" s="1030" t="s">
        <v>1472</v>
      </c>
      <c r="D147" s="849" t="s">
        <v>796</v>
      </c>
      <c r="E147" s="1034" t="str">
        <f aca="false">VLOOKUP(Table143223[[#This Row],[NUTS I]],Table153324[],2,FALSE())</f>
        <v>1</v>
      </c>
      <c r="F147" s="1033" t="s">
        <v>801</v>
      </c>
      <c r="G147" s="1034" t="str">
        <f aca="false">VLOOKUP(Table143223[[#This Row],[NUTS II 2011]],Table163425[],2,FALSE())</f>
        <v>18</v>
      </c>
      <c r="H147" s="845" t="s">
        <v>801</v>
      </c>
      <c r="I147" s="1034" t="str">
        <f aca="false">VLOOKUP(Table143223[[#This Row],[NUTS II 2013]],Table16243627[],2,FALSE())</f>
        <v>18</v>
      </c>
      <c r="J147" s="1033" t="s">
        <v>860</v>
      </c>
      <c r="K147" s="1034" t="str">
        <f aca="false">VLOOKUP(Table143223[[#This Row],[NUTS III 2011]],Table173526[],2,FALSE())</f>
        <v>184</v>
      </c>
      <c r="L147" s="849" t="s">
        <v>860</v>
      </c>
      <c r="M147" s="1034" t="str">
        <f aca="false">VLOOKUP(Table143223[[#This Row],[NUTS III 2013]],Table17253728[],2,FALSE())</f>
        <v>184</v>
      </c>
      <c r="N147" s="1035" t="e">
        <f aca="false">IFERROR(VLOOKUP(Table143223[[#This Row],[CodINE Mun2013]],[6]VRefAquis!B$1:H$1048576,2,FALSE()),IFERROR(VLOOKUP(Table143223[[#This Row],[CodINE NUTIII 2013]],[6]VRefAquis!B$1:H$1048576,2,FALSE()),VLOOKUP(Table143223[[#This Row],[CodINE NUTII 2013]],[6]VRefAquis!B$1:H$1048576,2,FALSE())))</f>
        <v>#N/A</v>
      </c>
      <c r="O14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47" s="1037" t="n">
        <v>3</v>
      </c>
      <c r="Q147" s="860" t="n">
        <v>3</v>
      </c>
      <c r="R147" s="856" t="str">
        <f aca="false">CONCATENATE("010.01.04.05/2021/",Table143223[[#This Row],[CodINE Mun2011]])</f>
        <v>010.01.04.05/2021/0209</v>
      </c>
    </row>
    <row r="148" customFormat="false" ht="18" hidden="false" customHeight="false" outlineLevel="0" collapsed="false">
      <c r="A148" s="847" t="s">
        <v>1474</v>
      </c>
      <c r="B148" s="1033" t="s">
        <v>1475</v>
      </c>
      <c r="C148" s="1030" t="s">
        <v>1476</v>
      </c>
      <c r="D148" s="849" t="s">
        <v>796</v>
      </c>
      <c r="E148" s="1034" t="str">
        <f aca="false">VLOOKUP(Table143223[[#This Row],[NUTS I]],Table153324[],2,FALSE())</f>
        <v>1</v>
      </c>
      <c r="F148" s="1033" t="s">
        <v>805</v>
      </c>
      <c r="G148" s="1034" t="str">
        <f aca="false">VLOOKUP(Table143223[[#This Row],[NUTS II 2011]],Table163425[],2,FALSE())</f>
        <v>11</v>
      </c>
      <c r="H148" s="845" t="s">
        <v>805</v>
      </c>
      <c r="I148" s="1034" t="str">
        <f aca="false">VLOOKUP(Table143223[[#This Row],[NUTS II 2013]],Table16243627[],2,FALSE())</f>
        <v>11</v>
      </c>
      <c r="J148" s="1033" t="s">
        <v>910</v>
      </c>
      <c r="K148" s="1034" t="str">
        <f aca="false">VLOOKUP(Table143223[[#This Row],[NUTS III 2011]],Table173526[],2,FALSE())</f>
        <v>117</v>
      </c>
      <c r="L148" s="849" t="s">
        <v>910</v>
      </c>
      <c r="M148" s="1034" t="str">
        <f aca="false">VLOOKUP(Table143223[[#This Row],[NUTS III 2013]],Table17253728[],2,FALSE())</f>
        <v>11D</v>
      </c>
      <c r="N148" s="1035" t="e">
        <f aca="false">IFERROR(VLOOKUP(Table143223[[#This Row],[CodINE Mun2013]],[6]VRefAquis!B$1:H$1048576,2,FALSE()),IFERROR(VLOOKUP(Table143223[[#This Row],[CodINE NUTIII 2013]],[6]VRefAquis!B$1:H$1048576,2,FALSE()),VLOOKUP(Table143223[[#This Row],[CodINE NUTII 2013]],[6]VRefAquis!B$1:H$1048576,2,FALSE())))</f>
        <v>#N/A</v>
      </c>
      <c r="O14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48" s="1037" t="n">
        <v>1</v>
      </c>
      <c r="Q148" s="855" t="n">
        <v>47</v>
      </c>
      <c r="R148" s="856" t="str">
        <f aca="false">CONCATENATE("010.01.04.05/2021/",Table143223[[#This Row],[CodINE Mun2011]])</f>
        <v>010.01.04.05/2021/1704</v>
      </c>
    </row>
    <row r="149" customFormat="false" ht="18" hidden="false" customHeight="false" outlineLevel="0" collapsed="false">
      <c r="A149" s="859" t="s">
        <v>1478</v>
      </c>
      <c r="B149" s="1033" t="s">
        <v>1479</v>
      </c>
      <c r="C149" s="1030" t="s">
        <v>1480</v>
      </c>
      <c r="D149" s="849" t="s">
        <v>796</v>
      </c>
      <c r="E149" s="1034" t="str">
        <f aca="false">VLOOKUP(Table143223[[#This Row],[NUTS I]],Table153324[],2,FALSE())</f>
        <v>1</v>
      </c>
      <c r="F149" s="1033" t="s">
        <v>797</v>
      </c>
      <c r="G149" s="1034" t="str">
        <f aca="false">VLOOKUP(Table143223[[#This Row],[NUTS II 2011]],Table163425[],2,FALSE())</f>
        <v>16</v>
      </c>
      <c r="H149" s="849" t="s">
        <v>797</v>
      </c>
      <c r="I149" s="1034" t="str">
        <f aca="false">VLOOKUP(Table143223[[#This Row],[NUTS II 2013]],Table16243627[],2,FALSE())</f>
        <v>16</v>
      </c>
      <c r="J149" s="1033" t="s">
        <v>867</v>
      </c>
      <c r="K149" s="1034" t="str">
        <f aca="false">VLOOKUP(Table143223[[#This Row],[NUTS III 2011]],Table173526[],2,FALSE())</f>
        <v>162</v>
      </c>
      <c r="L149" s="849" t="s">
        <v>958</v>
      </c>
      <c r="M149" s="1034" t="str">
        <f aca="false">VLOOKUP(Table143223[[#This Row],[NUTS III 2013]],Table17253728[],2,FALSE())</f>
        <v>16E</v>
      </c>
      <c r="N149" s="1035" t="e">
        <f aca="false">IFERROR(VLOOKUP(Table143223[[#This Row],[CodINE Mun2013]],[6]VRefAquis!B$1:H$1048576,2,FALSE()),IFERROR(VLOOKUP(Table143223[[#This Row],[CodINE NUTIII 2013]],[6]VRefAquis!B$1:H$1048576,2,FALSE()),VLOOKUP(Table143223[[#This Row],[CodINE NUTII 2013]],[6]VRefAquis!B$1:H$1048576,2,FALSE())))</f>
        <v>#N/A</v>
      </c>
      <c r="O14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49" s="1037" t="n">
        <v>5</v>
      </c>
      <c r="Q149" s="860" t="n">
        <v>329</v>
      </c>
      <c r="R149" s="856" t="str">
        <f aca="false">CONCATENATE("010.01.04.05/2021/",Table143223[[#This Row],[CodINE Mun2011]])</f>
        <v>010.01.04.05/2021/0608</v>
      </c>
    </row>
    <row r="150" customFormat="false" ht="18" hidden="false" customHeight="false" outlineLevel="0" collapsed="false">
      <c r="A150" s="847" t="s">
        <v>1482</v>
      </c>
      <c r="B150" s="1033" t="s">
        <v>1483</v>
      </c>
      <c r="C150" s="1030" t="s">
        <v>1484</v>
      </c>
      <c r="D150" s="849" t="s">
        <v>796</v>
      </c>
      <c r="E150" s="1034" t="str">
        <f aca="false">VLOOKUP(Table143223[[#This Row],[NUTS I]],Table153324[],2,FALSE())</f>
        <v>1</v>
      </c>
      <c r="F150" s="1033" t="s">
        <v>797</v>
      </c>
      <c r="G150" s="1034" t="str">
        <f aca="false">VLOOKUP(Table143223[[#This Row],[NUTS II 2011]],Table163425[],2,FALSE())</f>
        <v>16</v>
      </c>
      <c r="H150" s="849" t="s">
        <v>797</v>
      </c>
      <c r="I150" s="1034" t="str">
        <f aca="false">VLOOKUP(Table143223[[#This Row],[NUTS II 2013]],Table16243627[],2,FALSE())</f>
        <v>16</v>
      </c>
      <c r="J150" s="1033" t="s">
        <v>969</v>
      </c>
      <c r="K150" s="1034" t="str">
        <f aca="false">VLOOKUP(Table143223[[#This Row],[NUTS III 2011]],Table173526[],2,FALSE())</f>
        <v>164</v>
      </c>
      <c r="L150" s="849" t="s">
        <v>958</v>
      </c>
      <c r="M150" s="1034" t="str">
        <f aca="false">VLOOKUP(Table143223[[#This Row],[NUTS III 2013]],Table17253728[],2,FALSE())</f>
        <v>16E</v>
      </c>
      <c r="N150" s="1035" t="e">
        <f aca="false">IFERROR(VLOOKUP(Table143223[[#This Row],[CodINE Mun2013]],[6]VRefAquis!B$1:H$1048576,2,FALSE()),IFERROR(VLOOKUP(Table143223[[#This Row],[CodINE NUTIII 2013]],[6]VRefAquis!B$1:H$1048576,2,FALSE()),VLOOKUP(Table143223[[#This Row],[CodINE NUTII 2013]],[6]VRefAquis!B$1:H$1048576,2,FALSE())))</f>
        <v>#N/A</v>
      </c>
      <c r="O15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50" s="1037" t="n">
        <v>6</v>
      </c>
      <c r="Q150" s="855" t="n">
        <v>6</v>
      </c>
      <c r="R150" s="856" t="str">
        <f aca="false">CONCATENATE("010.01.04.05/2021/",Table143223[[#This Row],[CodINE Mun2011]])</f>
        <v>010.01.04.05/2021/0609</v>
      </c>
    </row>
    <row r="151" customFormat="false" ht="18" hidden="false" customHeight="false" outlineLevel="0" collapsed="false">
      <c r="A151" s="859" t="s">
        <v>1486</v>
      </c>
      <c r="B151" s="1033" t="s">
        <v>1487</v>
      </c>
      <c r="C151" s="1030" t="s">
        <v>1488</v>
      </c>
      <c r="D151" s="849" t="s">
        <v>796</v>
      </c>
      <c r="E151" s="1034" t="str">
        <f aca="false">VLOOKUP(Table143223[[#This Row],[NUTS I]],Table153324[],2,FALSE())</f>
        <v>1</v>
      </c>
      <c r="F151" s="1033" t="s">
        <v>805</v>
      </c>
      <c r="G151" s="1034" t="str">
        <f aca="false">VLOOKUP(Table143223[[#This Row],[NUTS II 2011]],Table163425[],2,FALSE())</f>
        <v>11</v>
      </c>
      <c r="H151" s="845" t="s">
        <v>805</v>
      </c>
      <c r="I151" s="1034" t="str">
        <f aca="false">VLOOKUP(Table143223[[#This Row],[NUTS II 2013]],Table16243627[],2,FALSE())</f>
        <v>11</v>
      </c>
      <c r="J151" s="1033" t="s">
        <v>842</v>
      </c>
      <c r="K151" s="1034" t="str">
        <f aca="false">VLOOKUP(Table143223[[#This Row],[NUTS III 2011]],Table173526[],2,FALSE())</f>
        <v>118</v>
      </c>
      <c r="L151" s="849" t="s">
        <v>903</v>
      </c>
      <c r="M151" s="1034" t="str">
        <f aca="false">VLOOKUP(Table143223[[#This Row],[NUTS III 2013]],Table17253728[],2,FALSE())</f>
        <v>11E</v>
      </c>
      <c r="N151" s="1035" t="e">
        <f aca="false">IFERROR(VLOOKUP(Table143223[[#This Row],[CodINE Mun2013]],[6]VRefAquis!B$1:H$1048576,2,FALSE()),IFERROR(VLOOKUP(Table143223[[#This Row],[CodINE NUTIII 2013]],[6]VRefAquis!B$1:H$1048576,2,FALSE()),VLOOKUP(Table143223[[#This Row],[CodINE NUTII 2013]],[6]VRefAquis!B$1:H$1048576,2,FALSE())))</f>
        <v>#N/A</v>
      </c>
      <c r="O15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51" s="1037" t="n">
        <v>2</v>
      </c>
      <c r="Q151" s="855" t="n">
        <v>65</v>
      </c>
      <c r="R151" s="856" t="str">
        <f aca="false">CONCATENATE("010.01.04.05/2021/",Table143223[[#This Row],[CodINE Mun2011]])</f>
        <v>010.01.04.05/2021/0406</v>
      </c>
    </row>
    <row r="152" customFormat="false" ht="18" hidden="false" customHeight="false" outlineLevel="0" collapsed="false">
      <c r="A152" s="859" t="s">
        <v>1490</v>
      </c>
      <c r="B152" s="1033" t="s">
        <v>1491</v>
      </c>
      <c r="C152" s="1030" t="s">
        <v>1492</v>
      </c>
      <c r="D152" s="849" t="s">
        <v>796</v>
      </c>
      <c r="E152" s="1034" t="str">
        <f aca="false">VLOOKUP(Table143223[[#This Row],[NUTS I]],Table153324[],2,FALSE())</f>
        <v>1</v>
      </c>
      <c r="F152" s="1033" t="s">
        <v>805</v>
      </c>
      <c r="G152" s="1034" t="str">
        <f aca="false">VLOOKUP(Table143223[[#This Row],[NUTS II 2011]],Table163425[],2,FALSE())</f>
        <v>11</v>
      </c>
      <c r="H152" s="845" t="s">
        <v>805</v>
      </c>
      <c r="I152" s="1034" t="str">
        <f aca="false">VLOOKUP(Table143223[[#This Row],[NUTS II 2013]],Table16243627[],2,FALSE())</f>
        <v>11</v>
      </c>
      <c r="J152" s="1033" t="s">
        <v>842</v>
      </c>
      <c r="K152" s="1034" t="str">
        <f aca="false">VLOOKUP(Table143223[[#This Row],[NUTS III 2011]],Table173526[],2,FALSE())</f>
        <v>118</v>
      </c>
      <c r="L152" s="849" t="s">
        <v>903</v>
      </c>
      <c r="M152" s="1034" t="str">
        <f aca="false">VLOOKUP(Table143223[[#This Row],[NUTS III 2013]],Table17253728[],2,FALSE())</f>
        <v>11E</v>
      </c>
      <c r="N152" s="1035" t="e">
        <f aca="false">IFERROR(VLOOKUP(Table143223[[#This Row],[CodINE Mun2013]],[6]VRefAquis!B$1:H$1048576,2,FALSE()),IFERROR(VLOOKUP(Table143223[[#This Row],[CodINE NUTIII 2013]],[6]VRefAquis!B$1:H$1048576,2,FALSE()),VLOOKUP(Table143223[[#This Row],[CodINE NUTII 2013]],[6]VRefAquis!B$1:H$1048576,2,FALSE())))</f>
        <v>#N/A</v>
      </c>
      <c r="O15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52" s="1037" t="n">
        <v>1</v>
      </c>
      <c r="Q152" s="855" t="n">
        <v>16</v>
      </c>
      <c r="R152" s="856" t="str">
        <f aca="false">CONCATENATE("010.01.04.05/2021/",Table143223[[#This Row],[CodINE Mun2011]])</f>
        <v>010.01.04.05/2021/0407</v>
      </c>
    </row>
    <row r="153" customFormat="false" ht="18" hidden="false" customHeight="false" outlineLevel="0" collapsed="false">
      <c r="A153" s="859" t="s">
        <v>1494</v>
      </c>
      <c r="B153" s="1033" t="s">
        <v>1495</v>
      </c>
      <c r="C153" s="1030" t="s">
        <v>1496</v>
      </c>
      <c r="D153" s="849" t="s">
        <v>796</v>
      </c>
      <c r="E153" s="1034" t="str">
        <f aca="false">VLOOKUP(Table143223[[#This Row],[NUTS I]],Table153324[],2,FALSE())</f>
        <v>1</v>
      </c>
      <c r="F153" s="1033" t="s">
        <v>805</v>
      </c>
      <c r="G153" s="1034" t="str">
        <f aca="false">VLOOKUP(Table143223[[#This Row],[NUTS II 2011]],Table163425[],2,FALSE())</f>
        <v>11</v>
      </c>
      <c r="H153" s="845" t="s">
        <v>805</v>
      </c>
      <c r="I153" s="1034" t="str">
        <f aca="false">VLOOKUP(Table143223[[#This Row],[NUTS II 2013]],Table16243627[],2,FALSE())</f>
        <v>11</v>
      </c>
      <c r="J153" s="1033" t="s">
        <v>842</v>
      </c>
      <c r="K153" s="1034" t="str">
        <f aca="false">VLOOKUP(Table143223[[#This Row],[NUTS III 2011]],Table173526[],2,FALSE())</f>
        <v>118</v>
      </c>
      <c r="L153" s="849" t="s">
        <v>903</v>
      </c>
      <c r="M153" s="1034" t="str">
        <f aca="false">VLOOKUP(Table143223[[#This Row],[NUTS III 2013]],Table17253728[],2,FALSE())</f>
        <v>11E</v>
      </c>
      <c r="N153" s="1035" t="e">
        <f aca="false">IFERROR(VLOOKUP(Table143223[[#This Row],[CodINE Mun2013]],[6]VRefAquis!B$1:H$1048576,2,FALSE()),IFERROR(VLOOKUP(Table143223[[#This Row],[CodINE NUTIII 2013]],[6]VRefAquis!B$1:H$1048576,2,FALSE()),VLOOKUP(Table143223[[#This Row],[CodINE NUTII 2013]],[6]VRefAquis!B$1:H$1048576,2,FALSE())))</f>
        <v>#N/A</v>
      </c>
      <c r="O15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53" s="1037" t="n">
        <v>0</v>
      </c>
      <c r="Q153" s="855" t="n">
        <v>0</v>
      </c>
      <c r="R153" s="856" t="str">
        <f aca="false">CONCATENATE("010.01.04.05/2021/",Table143223[[#This Row],[CodINE Mun2011]])</f>
        <v>010.01.04.05/2021/0408</v>
      </c>
    </row>
    <row r="154" customFormat="false" ht="18" hidden="false" customHeight="false" outlineLevel="0" collapsed="false">
      <c r="A154" s="859" t="s">
        <v>1498</v>
      </c>
      <c r="B154" s="1033" t="s">
        <v>1499</v>
      </c>
      <c r="C154" s="1030" t="s">
        <v>1500</v>
      </c>
      <c r="D154" s="849" t="s">
        <v>796</v>
      </c>
      <c r="E154" s="1034" t="str">
        <f aca="false">VLOOKUP(Table143223[[#This Row],[NUTS I]],Table153324[],2,FALSE())</f>
        <v>1</v>
      </c>
      <c r="F154" s="1033" t="s">
        <v>805</v>
      </c>
      <c r="G154" s="1034" t="str">
        <f aca="false">VLOOKUP(Table143223[[#This Row],[NUTS II 2011]],Table163425[],2,FALSE())</f>
        <v>11</v>
      </c>
      <c r="H154" s="845" t="s">
        <v>805</v>
      </c>
      <c r="I154" s="1034" t="str">
        <f aca="false">VLOOKUP(Table143223[[#This Row],[NUTS II 2013]],Table16243627[],2,FALSE())</f>
        <v>11</v>
      </c>
      <c r="J154" s="1033" t="s">
        <v>910</v>
      </c>
      <c r="K154" s="1034" t="str">
        <f aca="false">VLOOKUP(Table143223[[#This Row],[NUTS III 2011]],Table173526[],2,FALSE())</f>
        <v>117</v>
      </c>
      <c r="L154" s="849" t="s">
        <v>910</v>
      </c>
      <c r="M154" s="1034" t="str">
        <f aca="false">VLOOKUP(Table143223[[#This Row],[NUTS III 2013]],Table17253728[],2,FALSE())</f>
        <v>11D</v>
      </c>
      <c r="N154" s="1035" t="e">
        <f aca="false">IFERROR(VLOOKUP(Table143223[[#This Row],[CodINE Mun2013]],[6]VRefAquis!B$1:H$1048576,2,FALSE()),IFERROR(VLOOKUP(Table143223[[#This Row],[CodINE NUTIII 2013]],[6]VRefAquis!B$1:H$1048576,2,FALSE()),VLOOKUP(Table143223[[#This Row],[CodINE NUTII 2013]],[6]VRefAquis!B$1:H$1048576,2,FALSE())))</f>
        <v>#N/A</v>
      </c>
      <c r="O15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54" s="1037" t="n">
        <v>5</v>
      </c>
      <c r="Q154" s="860" t="n">
        <v>27</v>
      </c>
      <c r="R154" s="856" t="str">
        <f aca="false">CONCATENATE("010.01.04.05/2021/",Table143223[[#This Row],[CodINE Mun2011]])</f>
        <v>010.01.04.05/2021/1807</v>
      </c>
    </row>
    <row r="155" customFormat="false" ht="18" hidden="false" customHeight="false" outlineLevel="0" collapsed="false">
      <c r="A155" s="859" t="s">
        <v>1502</v>
      </c>
      <c r="B155" s="1033" t="s">
        <v>1503</v>
      </c>
      <c r="C155" s="1030" t="s">
        <v>1504</v>
      </c>
      <c r="D155" s="849" t="s">
        <v>796</v>
      </c>
      <c r="E155" s="1034" t="str">
        <f aca="false">VLOOKUP(Table143223[[#This Row],[NUTS I]],Table153324[],2,FALSE())</f>
        <v>1</v>
      </c>
      <c r="F155" s="1033" t="s">
        <v>834</v>
      </c>
      <c r="G155" s="1034" t="str">
        <f aca="false">VLOOKUP(Table143223[[#This Row],[NUTS II 2011]],Table163425[],2,FALSE())</f>
        <v>17</v>
      </c>
      <c r="H155" s="845" t="s">
        <v>828</v>
      </c>
      <c r="I155" s="1034" t="str">
        <f aca="false">VLOOKUP(Table143223[[#This Row],[NUTS II 2013]],Table16243627[],2,FALSE())</f>
        <v>17</v>
      </c>
      <c r="J155" s="1033" t="s">
        <v>881</v>
      </c>
      <c r="K155" s="1034" t="str">
        <f aca="false">VLOOKUP(Table143223[[#This Row],[NUTS III 2011]],Table173526[],2,FALSE())</f>
        <v>172</v>
      </c>
      <c r="L155" s="849" t="s">
        <v>828</v>
      </c>
      <c r="M155" s="1034" t="str">
        <f aca="false">VLOOKUP(Table143223[[#This Row],[NUTS III 2013]],Table17253728[],2,FALSE())</f>
        <v>170</v>
      </c>
      <c r="N155" s="1035" t="e">
        <f aca="false">IFERROR(VLOOKUP(Table143223[[#This Row],[CodINE Mun2013]],[6]VRefAquis!B$1:H$1048576,2,FALSE()),IFERROR(VLOOKUP(Table143223[[#This Row],[CodINE NUTIII 2013]],[6]VRefAquis!B$1:H$1048576,2,FALSE()),VLOOKUP(Table143223[[#This Row],[CodINE NUTII 2013]],[6]VRefAquis!B$1:H$1048576,2,FALSE())))</f>
        <v>#N/A</v>
      </c>
      <c r="O15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55" s="1037" t="n">
        <v>5</v>
      </c>
      <c r="Q155" s="860" t="n">
        <v>92</v>
      </c>
      <c r="R155" s="856" t="str">
        <f aca="false">CONCATENATE("010.01.04.05/2021/",Table143223[[#This Row],[CodINE Mun2011]])</f>
        <v>010.01.04.05/2021/1506</v>
      </c>
    </row>
    <row r="156" customFormat="false" ht="18" hidden="false" customHeight="false" outlineLevel="0" collapsed="false">
      <c r="A156" s="847" t="s">
        <v>1506</v>
      </c>
      <c r="B156" s="1033" t="s">
        <v>1507</v>
      </c>
      <c r="C156" s="1030" t="s">
        <v>1508</v>
      </c>
      <c r="D156" s="849" t="s">
        <v>796</v>
      </c>
      <c r="E156" s="1034" t="str">
        <f aca="false">VLOOKUP(Table143223[[#This Row],[NUTS I]],Table153324[],2,FALSE())</f>
        <v>1</v>
      </c>
      <c r="F156" s="1033" t="s">
        <v>805</v>
      </c>
      <c r="G156" s="1034" t="str">
        <f aca="false">VLOOKUP(Table143223[[#This Row],[NUTS II 2011]],Table163425[],2,FALSE())</f>
        <v>11</v>
      </c>
      <c r="H156" s="845" t="s">
        <v>805</v>
      </c>
      <c r="I156" s="1034" t="str">
        <f aca="false">VLOOKUP(Table143223[[#This Row],[NUTS II 2013]],Table16243627[],2,FALSE())</f>
        <v>11</v>
      </c>
      <c r="J156" s="1033" t="s">
        <v>957</v>
      </c>
      <c r="K156" s="1034" t="str">
        <f aca="false">VLOOKUP(Table143223[[#This Row],[NUTS III 2011]],Table173526[],2,FALSE())</f>
        <v>111</v>
      </c>
      <c r="L156" s="849" t="s">
        <v>844</v>
      </c>
      <c r="M156" s="1034" t="str">
        <f aca="false">VLOOKUP(Table143223[[#This Row],[NUTS III 2013]],Table17253728[],2,FALSE())</f>
        <v>111</v>
      </c>
      <c r="N156" s="1035" t="e">
        <f aca="false">IFERROR(VLOOKUP(Table143223[[#This Row],[CodINE Mun2013]],[6]VRefAquis!B$1:H$1048576,2,FALSE()),IFERROR(VLOOKUP(Table143223[[#This Row],[CodINE NUTIII 2013]],[6]VRefAquis!B$1:H$1048576,2,FALSE()),VLOOKUP(Table143223[[#This Row],[CodINE NUTII 2013]],[6]VRefAquis!B$1:H$1048576,2,FALSE())))</f>
        <v>#N/A</v>
      </c>
      <c r="O15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56" s="1037" t="n">
        <v>2</v>
      </c>
      <c r="Q156" s="855" t="n">
        <v>72</v>
      </c>
      <c r="R156" s="856" t="str">
        <f aca="false">CONCATENATE("010.01.04.05/2021/",Table143223[[#This Row],[CodINE Mun2011]])</f>
        <v>010.01.04.05/2021/1604</v>
      </c>
    </row>
    <row r="157" customFormat="false" ht="18" hidden="false" customHeight="false" outlineLevel="0" collapsed="false">
      <c r="A157" s="859" t="s">
        <v>1510</v>
      </c>
      <c r="B157" s="1033" t="s">
        <v>1511</v>
      </c>
      <c r="C157" s="1030" t="n">
        <v>1500809</v>
      </c>
      <c r="D157" s="849" t="s">
        <v>796</v>
      </c>
      <c r="E157" s="1034" t="str">
        <f aca="false">VLOOKUP(Table143223[[#This Row],[NUTS I]],Table153324[],2,FALSE())</f>
        <v>1</v>
      </c>
      <c r="F157" s="1033" t="s">
        <v>815</v>
      </c>
      <c r="G157" s="1034" t="str">
        <f aca="false">VLOOKUP(Table143223[[#This Row],[NUTS II 2011]],Table163425[],2,FALSE())</f>
        <v>15</v>
      </c>
      <c r="H157" s="845" t="s">
        <v>815</v>
      </c>
      <c r="I157" s="1034" t="str">
        <f aca="false">VLOOKUP(Table143223[[#This Row],[NUTS II 2013]],Table16243627[],2,FALSE())</f>
        <v>15</v>
      </c>
      <c r="J157" s="1033" t="s">
        <v>815</v>
      </c>
      <c r="K157" s="1034" t="n">
        <f aca="false">VLOOKUP(Table143223[[#This Row],[NUTS III 2011]],Table173526[],2,FALSE())</f>
        <v>150</v>
      </c>
      <c r="L157" s="849" t="s">
        <v>815</v>
      </c>
      <c r="M157" s="1034" t="n">
        <f aca="false">VLOOKUP(Table143223[[#This Row],[NUTS III 2013]],Table17253728[],2,FALSE())</f>
        <v>150</v>
      </c>
      <c r="N157" s="1035" t="e">
        <f aca="false">IFERROR(VLOOKUP(Table143223[[#This Row],[CodINE Mun2013]],[6]VRefAquis!B$1:H$1048576,2,FALSE()),IFERROR(VLOOKUP(Table143223[[#This Row],[CodINE NUTIII 2013]],[6]VRefAquis!B$1:H$1048576,2,FALSE()),VLOOKUP(Table143223[[#This Row],[CodINE NUTII 2013]],[6]VRefAquis!B$1:H$1048576,2,FALSE())))</f>
        <v>#N/A</v>
      </c>
      <c r="O15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57" s="1037" t="n">
        <v>5</v>
      </c>
      <c r="Q157" s="860" t="n">
        <v>24</v>
      </c>
      <c r="R157" s="856" t="str">
        <f aca="false">CONCATENATE("010.01.04.05/2021/",Table143223[[#This Row],[CodINE Mun2011]])</f>
        <v>010.01.04.05/2021/0809</v>
      </c>
    </row>
    <row r="158" customFormat="false" ht="18" hidden="false" customHeight="false" outlineLevel="0" collapsed="false">
      <c r="A158" s="847" t="s">
        <v>1513</v>
      </c>
      <c r="B158" s="1033" t="s">
        <v>1514</v>
      </c>
      <c r="C158" s="1030" t="s">
        <v>1515</v>
      </c>
      <c r="D158" s="849" t="s">
        <v>796</v>
      </c>
      <c r="E158" s="1034" t="str">
        <f aca="false">VLOOKUP(Table143223[[#This Row],[NUTS I]],Table153324[],2,FALSE())</f>
        <v>1</v>
      </c>
      <c r="F158" s="1033" t="s">
        <v>805</v>
      </c>
      <c r="G158" s="1034" t="str">
        <f aca="false">VLOOKUP(Table143223[[#This Row],[NUTS II 2011]],Table163425[],2,FALSE())</f>
        <v>11</v>
      </c>
      <c r="H158" s="845" t="s">
        <v>805</v>
      </c>
      <c r="I158" s="1034" t="str">
        <f aca="false">VLOOKUP(Table143223[[#This Row],[NUTS II 2013]],Table16243627[],2,FALSE())</f>
        <v>11</v>
      </c>
      <c r="J158" s="1033" t="s">
        <v>990</v>
      </c>
      <c r="K158" s="1034" t="str">
        <f aca="false">VLOOKUP(Table143223[[#This Row],[NUTS III 2011]],Table173526[],2,FALSE())</f>
        <v>115</v>
      </c>
      <c r="L158" s="849" t="s">
        <v>851</v>
      </c>
      <c r="M158" s="1034" t="str">
        <f aca="false">VLOOKUP(Table143223[[#This Row],[NUTS III 2013]],Table17253728[],2,FALSE())</f>
        <v>119</v>
      </c>
      <c r="N158" s="1035" t="e">
        <f aca="false">IFERROR(VLOOKUP(Table143223[[#This Row],[CodINE Mun2013]],[6]VRefAquis!B$1:H$1048576,2,FALSE()),IFERROR(VLOOKUP(Table143223[[#This Row],[CodINE NUTIII 2013]],[6]VRefAquis!B$1:H$1048576,2,FALSE()),VLOOKUP(Table143223[[#This Row],[CodINE NUTII 2013]],[6]VRefAquis!B$1:H$1048576,2,FALSE())))</f>
        <v>#N/A</v>
      </c>
      <c r="O15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58" s="1037" t="n">
        <v>0</v>
      </c>
      <c r="Q158" s="855" t="n">
        <v>0</v>
      </c>
      <c r="R158" s="856" t="str">
        <f aca="false">CONCATENATE("010.01.04.05/2021/",Table143223[[#This Row],[CodINE Mun2011]])</f>
        <v>010.01.04.05/2021/1705</v>
      </c>
    </row>
    <row r="159" customFormat="false" ht="18" hidden="false" customHeight="false" outlineLevel="0" collapsed="false">
      <c r="A159" s="859" t="s">
        <v>1517</v>
      </c>
      <c r="B159" s="1033" t="s">
        <v>1518</v>
      </c>
      <c r="C159" s="1030" t="s">
        <v>1519</v>
      </c>
      <c r="D159" s="849" t="s">
        <v>796</v>
      </c>
      <c r="E159" s="1034" t="str">
        <f aca="false">VLOOKUP(Table143223[[#This Row],[NUTS I]],Table153324[],2,FALSE())</f>
        <v>1</v>
      </c>
      <c r="F159" s="1033" t="s">
        <v>801</v>
      </c>
      <c r="G159" s="1034" t="str">
        <f aca="false">VLOOKUP(Table143223[[#This Row],[NUTS II 2011]],Table163425[],2,FALSE())</f>
        <v>18</v>
      </c>
      <c r="H159" s="845" t="s">
        <v>801</v>
      </c>
      <c r="I159" s="1034" t="str">
        <f aca="false">VLOOKUP(Table143223[[#This Row],[NUTS II 2013]],Table16243627[],2,FALSE())</f>
        <v>18</v>
      </c>
      <c r="J159" s="1033" t="s">
        <v>835</v>
      </c>
      <c r="K159" s="1034" t="str">
        <f aca="false">VLOOKUP(Table143223[[#This Row],[NUTS III 2011]],Table173526[],2,FALSE())</f>
        <v>182</v>
      </c>
      <c r="L159" s="849" t="s">
        <v>835</v>
      </c>
      <c r="M159" s="1034" t="str">
        <f aca="false">VLOOKUP(Table143223[[#This Row],[NUTS III 2013]],Table17253728[],2,FALSE())</f>
        <v>186</v>
      </c>
      <c r="N159" s="1035" t="e">
        <f aca="false">IFERROR(VLOOKUP(Table143223[[#This Row],[CodINE Mun2013]],[6]VRefAquis!B$1:H$1048576,2,FALSE()),IFERROR(VLOOKUP(Table143223[[#This Row],[CodINE NUTIII 2013]],[6]VRefAquis!B$1:H$1048576,2,FALSE()),VLOOKUP(Table143223[[#This Row],[CodINE NUTII 2013]],[6]VRefAquis!B$1:H$1048576,2,FALSE())))</f>
        <v>#N/A</v>
      </c>
      <c r="O15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59" s="1037" t="n">
        <v>5</v>
      </c>
      <c r="Q159" s="860" t="n">
        <v>53</v>
      </c>
      <c r="R159" s="856" t="str">
        <f aca="false">CONCATENATE("010.01.04.05/2021/",Table143223[[#This Row],[CodINE Mun2011]])</f>
        <v>010.01.04.05/2021/1211</v>
      </c>
    </row>
    <row r="160" customFormat="false" ht="18" hidden="false" customHeight="false" outlineLevel="0" collapsed="false">
      <c r="A160" s="847" t="s">
        <v>1521</v>
      </c>
      <c r="B160" s="1033" t="s">
        <v>1522</v>
      </c>
      <c r="C160" s="1030" t="s">
        <v>1523</v>
      </c>
      <c r="D160" s="849" t="s">
        <v>796</v>
      </c>
      <c r="E160" s="1034" t="str">
        <f aca="false">VLOOKUP(Table143223[[#This Row],[NUTS I]],Table153324[],2,FALSE())</f>
        <v>1</v>
      </c>
      <c r="F160" s="1033" t="s">
        <v>805</v>
      </c>
      <c r="G160" s="1034" t="str">
        <f aca="false">VLOOKUP(Table143223[[#This Row],[NUTS II 2011]],Table163425[],2,FALSE())</f>
        <v>11</v>
      </c>
      <c r="H160" s="845" t="s">
        <v>805</v>
      </c>
      <c r="I160" s="1034" t="str">
        <f aca="false">VLOOKUP(Table143223[[#This Row],[NUTS II 2013]],Table16243627[],2,FALSE())</f>
        <v>11</v>
      </c>
      <c r="J160" s="1033" t="s">
        <v>842</v>
      </c>
      <c r="K160" s="1034" t="str">
        <f aca="false">VLOOKUP(Table143223[[#This Row],[NUTS III 2011]],Table173526[],2,FALSE())</f>
        <v>118</v>
      </c>
      <c r="L160" s="845" t="s">
        <v>854</v>
      </c>
      <c r="M160" s="1034" t="str">
        <f aca="false">VLOOKUP(Table143223[[#This Row],[NUTS III 2013]],Table17253728[],2,FALSE())</f>
        <v>11B</v>
      </c>
      <c r="N160" s="1035" t="e">
        <f aca="false">IFERROR(VLOOKUP(Table143223[[#This Row],[CodINE Mun2013]],[6]VRefAquis!B$1:H$1048576,2,FALSE()),IFERROR(VLOOKUP(Table143223[[#This Row],[CodINE NUTIII 2013]],[6]VRefAquis!B$1:H$1048576,2,FALSE()),VLOOKUP(Table143223[[#This Row],[CodINE NUTII 2013]],[6]VRefAquis!B$1:H$1048576,2,FALSE())))</f>
        <v>#N/A</v>
      </c>
      <c r="O16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60" s="1037" t="n">
        <v>0</v>
      </c>
      <c r="Q160" s="855" t="n">
        <v>0</v>
      </c>
      <c r="R160" s="856" t="str">
        <f aca="false">CONCATENATE("010.01.04.05/2021/",Table143223[[#This Row],[CodINE Mun2011]])</f>
        <v>010.01.04.05/2021/1706</v>
      </c>
    </row>
    <row r="161" customFormat="false" ht="18" hidden="false" customHeight="false" outlineLevel="0" collapsed="false">
      <c r="A161" s="847" t="s">
        <v>1525</v>
      </c>
      <c r="B161" s="1033" t="s">
        <v>1526</v>
      </c>
      <c r="C161" s="1030" t="s">
        <v>1527</v>
      </c>
      <c r="D161" s="849" t="s">
        <v>796</v>
      </c>
      <c r="E161" s="1034" t="str">
        <f aca="false">VLOOKUP(Table143223[[#This Row],[NUTS I]],Table153324[],2,FALSE())</f>
        <v>1</v>
      </c>
      <c r="F161" s="1033" t="s">
        <v>801</v>
      </c>
      <c r="G161" s="1034" t="str">
        <f aca="false">VLOOKUP(Table143223[[#This Row],[NUTS II 2011]],Table163425[],2,FALSE())</f>
        <v>18</v>
      </c>
      <c r="H161" s="845" t="s">
        <v>801</v>
      </c>
      <c r="I161" s="1034" t="str">
        <f aca="false">VLOOKUP(Table143223[[#This Row],[NUTS II 2013]],Table16243627[],2,FALSE())</f>
        <v>18</v>
      </c>
      <c r="J161" s="1033" t="s">
        <v>803</v>
      </c>
      <c r="K161" s="1034" t="str">
        <f aca="false">VLOOKUP(Table143223[[#This Row],[NUTS III 2011]],Table173526[],2,FALSE())</f>
        <v>183</v>
      </c>
      <c r="L161" s="849" t="s">
        <v>803</v>
      </c>
      <c r="M161" s="1034" t="str">
        <f aca="false">VLOOKUP(Table143223[[#This Row],[NUTS III 2013]],Table17253728[],2,FALSE())</f>
        <v>187</v>
      </c>
      <c r="N161" s="1035" t="e">
        <f aca="false">IFERROR(VLOOKUP(Table143223[[#This Row],[CodINE Mun2013]],[6]VRefAquis!B$1:H$1048576,2,FALSE()),IFERROR(VLOOKUP(Table143223[[#This Row],[CodINE NUTIII 2013]],[6]VRefAquis!B$1:H$1048576,2,FALSE()),VLOOKUP(Table143223[[#This Row],[CodINE NUTII 2013]],[6]VRefAquis!B$1:H$1048576,2,FALSE())))</f>
        <v>#N/A</v>
      </c>
      <c r="O16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61" s="1037" t="n">
        <v>0</v>
      </c>
      <c r="Q161" s="855" t="n">
        <v>0</v>
      </c>
      <c r="R161" s="856" t="str">
        <f aca="false">CONCATENATE("010.01.04.05/2021/",Table143223[[#This Row],[CodINE Mun2011]])</f>
        <v>010.01.04.05/2021/0706</v>
      </c>
    </row>
    <row r="162" customFormat="false" ht="18" hidden="false" customHeight="false" outlineLevel="0" collapsed="false">
      <c r="A162" s="859" t="s">
        <v>1529</v>
      </c>
      <c r="B162" s="1033" t="s">
        <v>1530</v>
      </c>
      <c r="C162" s="1030" t="s">
        <v>1531</v>
      </c>
      <c r="D162" s="849" t="s">
        <v>796</v>
      </c>
      <c r="E162" s="1034" t="str">
        <f aca="false">VLOOKUP(Table143223[[#This Row],[NUTS I]],Table153324[],2,FALSE())</f>
        <v>1</v>
      </c>
      <c r="F162" s="1033" t="s">
        <v>797</v>
      </c>
      <c r="G162" s="1034" t="str">
        <f aca="false">VLOOKUP(Table143223[[#This Row],[NUTS II 2011]],Table163425[],2,FALSE())</f>
        <v>16</v>
      </c>
      <c r="H162" s="849" t="s">
        <v>797</v>
      </c>
      <c r="I162" s="1034" t="str">
        <f aca="false">VLOOKUP(Table143223[[#This Row],[NUTS II 2013]],Table16243627[],2,FALSE())</f>
        <v>16</v>
      </c>
      <c r="J162" s="1033" t="s">
        <v>867</v>
      </c>
      <c r="K162" s="1034" t="str">
        <f aca="false">VLOOKUP(Table143223[[#This Row],[NUTS III 2011]],Table173526[],2,FALSE())</f>
        <v>162</v>
      </c>
      <c r="L162" s="849" t="s">
        <v>958</v>
      </c>
      <c r="M162" s="1034" t="str">
        <f aca="false">VLOOKUP(Table143223[[#This Row],[NUTS III 2013]],Table17253728[],2,FALSE())</f>
        <v>16E</v>
      </c>
      <c r="N162" s="1035" t="e">
        <f aca="false">IFERROR(VLOOKUP(Table143223[[#This Row],[CodINE Mun2013]],[6]VRefAquis!B$1:H$1048576,2,FALSE()),IFERROR(VLOOKUP(Table143223[[#This Row],[CodINE NUTIII 2013]],[6]VRefAquis!B$1:H$1048576,2,FALSE()),VLOOKUP(Table143223[[#This Row],[CodINE NUTII 2013]],[6]VRefAquis!B$1:H$1048576,2,FALSE())))</f>
        <v>#N/A</v>
      </c>
      <c r="O16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62" s="1037" t="n">
        <v>1</v>
      </c>
      <c r="Q162" s="860" t="n">
        <v>1</v>
      </c>
      <c r="R162" s="856" t="str">
        <f aca="false">CONCATENATE("010.01.04.05/2021/",Table143223[[#This Row],[CodINE Mun2011]])</f>
        <v>010.01.04.05/2021/0610</v>
      </c>
    </row>
    <row r="163" customFormat="false" ht="18" hidden="false" customHeight="false" outlineLevel="0" collapsed="false">
      <c r="A163" s="847" t="s">
        <v>1533</v>
      </c>
      <c r="B163" s="1033" t="s">
        <v>1534</v>
      </c>
      <c r="C163" s="1030" t="s">
        <v>1535</v>
      </c>
      <c r="D163" s="849" t="s">
        <v>796</v>
      </c>
      <c r="E163" s="1034" t="str">
        <f aca="false">VLOOKUP(Table143223[[#This Row],[NUTS I]],Table153324[],2,FALSE())</f>
        <v>1</v>
      </c>
      <c r="F163" s="1033" t="s">
        <v>834</v>
      </c>
      <c r="G163" s="1034" t="str">
        <f aca="false">VLOOKUP(Table143223[[#This Row],[NUTS II 2011]],Table163425[],2,FALSE())</f>
        <v>17</v>
      </c>
      <c r="H163" s="845" t="s">
        <v>828</v>
      </c>
      <c r="I163" s="1034" t="str">
        <f aca="false">VLOOKUP(Table143223[[#This Row],[NUTS II 2013]],Table16243627[],2,FALSE())</f>
        <v>17</v>
      </c>
      <c r="J163" s="1033" t="s">
        <v>881</v>
      </c>
      <c r="K163" s="1034" t="str">
        <f aca="false">VLOOKUP(Table143223[[#This Row],[NUTS III 2011]],Table173526[],2,FALSE())</f>
        <v>172</v>
      </c>
      <c r="L163" s="849" t="s">
        <v>828</v>
      </c>
      <c r="M163" s="1034" t="str">
        <f aca="false">VLOOKUP(Table143223[[#This Row],[NUTS III 2013]],Table17253728[],2,FALSE())</f>
        <v>170</v>
      </c>
      <c r="N163" s="1035" t="e">
        <f aca="false">IFERROR(VLOOKUP(Table143223[[#This Row],[CodINE Mun2013]],[6]VRefAquis!B$1:H$1048576,2,FALSE()),IFERROR(VLOOKUP(Table143223[[#This Row],[CodINE NUTIII 2013]],[6]VRefAquis!B$1:H$1048576,2,FALSE()),VLOOKUP(Table143223[[#This Row],[CodINE NUTII 2013]],[6]VRefAquis!B$1:H$1048576,2,FALSE())))</f>
        <v>#N/A</v>
      </c>
      <c r="O16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63" s="1037" t="n">
        <v>0</v>
      </c>
      <c r="Q163" s="855" t="n">
        <v>0</v>
      </c>
      <c r="R163" s="856" t="str">
        <f aca="false">CONCATENATE("010.01.04.05/2021/",Table143223[[#This Row],[CodINE Mun2011]])</f>
        <v>010.01.04.05/2021/1507</v>
      </c>
    </row>
    <row r="164" customFormat="false" ht="18" hidden="false" customHeight="false" outlineLevel="0" collapsed="false">
      <c r="A164" s="859" t="s">
        <v>1537</v>
      </c>
      <c r="B164" s="1033" t="s">
        <v>1538</v>
      </c>
      <c r="C164" s="1030" t="s">
        <v>1539</v>
      </c>
      <c r="D164" s="849" t="s">
        <v>796</v>
      </c>
      <c r="E164" s="1034" t="str">
        <f aca="false">VLOOKUP(Table143223[[#This Row],[NUTS I]],Table153324[],2,FALSE())</f>
        <v>1</v>
      </c>
      <c r="F164" s="1033" t="s">
        <v>801</v>
      </c>
      <c r="G164" s="1034" t="str">
        <f aca="false">VLOOKUP(Table143223[[#This Row],[NUTS II 2011]],Table163425[],2,FALSE())</f>
        <v>18</v>
      </c>
      <c r="H164" s="845" t="s">
        <v>801</v>
      </c>
      <c r="I164" s="1034" t="str">
        <f aca="false">VLOOKUP(Table143223[[#This Row],[NUTS II 2013]],Table16243627[],2,FALSE())</f>
        <v>18</v>
      </c>
      <c r="J164" s="1033" t="s">
        <v>835</v>
      </c>
      <c r="K164" s="1034" t="str">
        <f aca="false">VLOOKUP(Table143223[[#This Row],[NUTS III 2011]],Table173526[],2,FALSE())</f>
        <v>182</v>
      </c>
      <c r="L164" s="849" t="s">
        <v>803</v>
      </c>
      <c r="M164" s="1034" t="str">
        <f aca="false">VLOOKUP(Table143223[[#This Row],[NUTS III 2013]],Table17253728[],2,FALSE())</f>
        <v>187</v>
      </c>
      <c r="N164" s="1035" t="e">
        <f aca="false">IFERROR(VLOOKUP(Table143223[[#This Row],[CodINE Mun2013]],[6]VRefAquis!B$1:H$1048576,2,FALSE()),IFERROR(VLOOKUP(Table143223[[#This Row],[CodINE NUTIII 2013]],[6]VRefAquis!B$1:H$1048576,2,FALSE()),VLOOKUP(Table143223[[#This Row],[CodINE NUTII 2013]],[6]VRefAquis!B$1:H$1048576,2,FALSE())))</f>
        <v>#N/A</v>
      </c>
      <c r="O16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64" s="1037" t="n">
        <v>0</v>
      </c>
      <c r="Q164" s="860" t="n">
        <v>0</v>
      </c>
      <c r="R164" s="856" t="str">
        <f aca="false">CONCATENATE("010.01.04.05/2021/",Table143223[[#This Row],[CodINE Mun2011]])</f>
        <v>010.01.04.05/2021/0707</v>
      </c>
    </row>
    <row r="165" customFormat="false" ht="18" hidden="false" customHeight="false" outlineLevel="0" collapsed="false">
      <c r="A165" s="847" t="s">
        <v>1541</v>
      </c>
      <c r="B165" s="1033" t="s">
        <v>1542</v>
      </c>
      <c r="C165" s="1030" t="s">
        <v>1543</v>
      </c>
      <c r="D165" s="849" t="s">
        <v>796</v>
      </c>
      <c r="E165" s="1034" t="str">
        <f aca="false">VLOOKUP(Table143223[[#This Row],[NUTS I]],Table153324[],2,FALSE())</f>
        <v>1</v>
      </c>
      <c r="F165" s="1033" t="s">
        <v>797</v>
      </c>
      <c r="G165" s="1034" t="str">
        <f aca="false">VLOOKUP(Table143223[[#This Row],[NUTS II 2011]],Table163425[],2,FALSE())</f>
        <v>16</v>
      </c>
      <c r="H165" s="849" t="s">
        <v>797</v>
      </c>
      <c r="I165" s="1034" t="str">
        <f aca="false">VLOOKUP(Table143223[[#This Row],[NUTS II 2013]],Table16243627[],2,FALSE())</f>
        <v>16</v>
      </c>
      <c r="J165" s="1033" t="s">
        <v>823</v>
      </c>
      <c r="K165" s="1034" t="str">
        <f aca="false">VLOOKUP(Table143223[[#This Row],[NUTS III 2011]],Table173526[],2,FALSE())</f>
        <v>165</v>
      </c>
      <c r="L165" s="849" t="s">
        <v>958</v>
      </c>
      <c r="M165" s="1034" t="str">
        <f aca="false">VLOOKUP(Table143223[[#This Row],[NUTS III 2013]],Table17253728[],2,FALSE())</f>
        <v>16E</v>
      </c>
      <c r="N165" s="1035" t="e">
        <f aca="false">IFERROR(VLOOKUP(Table143223[[#This Row],[CodINE Mun2013]],[6]VRefAquis!B$1:H$1048576,2,FALSE()),IFERROR(VLOOKUP(Table143223[[#This Row],[CodINE NUTIII 2013]],[6]VRefAquis!B$1:H$1048576,2,FALSE()),VLOOKUP(Table143223[[#This Row],[CodINE NUTII 2013]],[6]VRefAquis!B$1:H$1048576,2,FALSE())))</f>
        <v>#N/A</v>
      </c>
      <c r="O16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65" s="1037" t="n">
        <v>0</v>
      </c>
      <c r="Q165" s="855" t="n">
        <v>0</v>
      </c>
      <c r="R165" s="856" t="str">
        <f aca="false">CONCATENATE("010.01.04.05/2021/",Table143223[[#This Row],[CodINE Mun2011]])</f>
        <v>010.01.04.05/2021/1808</v>
      </c>
    </row>
    <row r="166" customFormat="false" ht="18" hidden="false" customHeight="false" outlineLevel="0" collapsed="false">
      <c r="A166" s="847" t="s">
        <v>1545</v>
      </c>
      <c r="B166" s="1033" t="s">
        <v>1546</v>
      </c>
      <c r="C166" s="1030" t="s">
        <v>1547</v>
      </c>
      <c r="D166" s="849" t="s">
        <v>796</v>
      </c>
      <c r="E166" s="1034" t="str">
        <f aca="false">VLOOKUP(Table143223[[#This Row],[NUTS I]],Table153324[],2,FALSE())</f>
        <v>1</v>
      </c>
      <c r="F166" s="1033" t="s">
        <v>801</v>
      </c>
      <c r="G166" s="1034" t="str">
        <f aca="false">VLOOKUP(Table143223[[#This Row],[NUTS II 2011]],Table163425[],2,FALSE())</f>
        <v>18</v>
      </c>
      <c r="H166" s="845" t="s">
        <v>801</v>
      </c>
      <c r="I166" s="1034" t="str">
        <f aca="false">VLOOKUP(Table143223[[#This Row],[NUTS II 2013]],Table16243627[],2,FALSE())</f>
        <v>18</v>
      </c>
      <c r="J166" s="1033" t="s">
        <v>860</v>
      </c>
      <c r="K166" s="1034" t="str">
        <f aca="false">VLOOKUP(Table143223[[#This Row],[NUTS III 2011]],Table173526[],2,FALSE())</f>
        <v>184</v>
      </c>
      <c r="L166" s="849" t="s">
        <v>860</v>
      </c>
      <c r="M166" s="1034" t="str">
        <f aca="false">VLOOKUP(Table143223[[#This Row],[NUTS III 2013]],Table17253728[],2,FALSE())</f>
        <v>184</v>
      </c>
      <c r="N166" s="1035" t="e">
        <f aca="false">IFERROR(VLOOKUP(Table143223[[#This Row],[CodINE Mun2013]],[6]VRefAquis!B$1:H$1048576,2,FALSE()),IFERROR(VLOOKUP(Table143223[[#This Row],[CodINE NUTIII 2013]],[6]VRefAquis!B$1:H$1048576,2,FALSE()),VLOOKUP(Table143223[[#This Row],[CodINE NUTII 2013]],[6]VRefAquis!B$1:H$1048576,2,FALSE())))</f>
        <v>#N/A</v>
      </c>
      <c r="O16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66" s="1037" t="n">
        <v>4</v>
      </c>
      <c r="Q166" s="855" t="n">
        <v>102</v>
      </c>
      <c r="R166" s="856" t="str">
        <f aca="false">CONCATENATE("010.01.04.05/2021/",Table143223[[#This Row],[CodINE Mun2011]])</f>
        <v>010.01.04.05/2021/0210</v>
      </c>
    </row>
    <row r="167" customFormat="false" ht="18" hidden="false" customHeight="false" outlineLevel="0" collapsed="false">
      <c r="A167" s="847" t="s">
        <v>1549</v>
      </c>
      <c r="B167" s="1033" t="s">
        <v>1550</v>
      </c>
      <c r="C167" s="1030" t="s">
        <v>1551</v>
      </c>
      <c r="D167" s="849" t="s">
        <v>796</v>
      </c>
      <c r="E167" s="1034" t="str">
        <f aca="false">VLOOKUP(Table143223[[#This Row],[NUTS I]],Table153324[],2,FALSE())</f>
        <v>1</v>
      </c>
      <c r="F167" s="1033" t="s">
        <v>801</v>
      </c>
      <c r="G167" s="1034" t="str">
        <f aca="false">VLOOKUP(Table143223[[#This Row],[NUTS II 2011]],Table163425[],2,FALSE())</f>
        <v>18</v>
      </c>
      <c r="H167" s="845" t="s">
        <v>801</v>
      </c>
      <c r="I167" s="1034" t="str">
        <f aca="false">VLOOKUP(Table143223[[#This Row],[NUTS II 2013]],Table16243627[],2,FALSE())</f>
        <v>18</v>
      </c>
      <c r="J167" s="1033" t="s">
        <v>803</v>
      </c>
      <c r="K167" s="1034" t="str">
        <f aca="false">VLOOKUP(Table143223[[#This Row],[NUTS III 2011]],Table173526[],2,FALSE())</f>
        <v>183</v>
      </c>
      <c r="L167" s="849" t="s">
        <v>803</v>
      </c>
      <c r="M167" s="1034" t="str">
        <f aca="false">VLOOKUP(Table143223[[#This Row],[NUTS III 2013]],Table17253728[],2,FALSE())</f>
        <v>187</v>
      </c>
      <c r="N167" s="1035" t="e">
        <f aca="false">IFERROR(VLOOKUP(Table143223[[#This Row],[CodINE Mun2013]],[6]VRefAquis!B$1:H$1048576,2,FALSE()),IFERROR(VLOOKUP(Table143223[[#This Row],[CodINE NUTIII 2013]],[6]VRefAquis!B$1:H$1048576,2,FALSE()),VLOOKUP(Table143223[[#This Row],[CodINE NUTII 2013]],[6]VRefAquis!B$1:H$1048576,2,FALSE())))</f>
        <v>#N/A</v>
      </c>
      <c r="O16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67" s="1037" t="n">
        <v>4</v>
      </c>
      <c r="Q167" s="855" t="n">
        <v>48</v>
      </c>
      <c r="R167" s="856" t="str">
        <f aca="false">CONCATENATE("010.01.04.05/2021/",Table143223[[#This Row],[CodINE Mun2011]])</f>
        <v>010.01.04.05/2021/0708</v>
      </c>
    </row>
    <row r="168" customFormat="false" ht="18" hidden="false" customHeight="false" outlineLevel="0" collapsed="false">
      <c r="A168" s="847" t="s">
        <v>1553</v>
      </c>
      <c r="B168" s="1033" t="s">
        <v>1554</v>
      </c>
      <c r="C168" s="1030" t="s">
        <v>1555</v>
      </c>
      <c r="D168" s="849" t="s">
        <v>796</v>
      </c>
      <c r="E168" s="1034" t="str">
        <f aca="false">VLOOKUP(Table143223[[#This Row],[NUTS I]],Table153324[],2,FALSE())</f>
        <v>1</v>
      </c>
      <c r="F168" s="1033" t="s">
        <v>805</v>
      </c>
      <c r="G168" s="1034" t="str">
        <f aca="false">VLOOKUP(Table143223[[#This Row],[NUTS II 2011]],Table163425[],2,FALSE())</f>
        <v>11</v>
      </c>
      <c r="H168" s="845" t="s">
        <v>805</v>
      </c>
      <c r="I168" s="1034" t="str">
        <f aca="false">VLOOKUP(Table143223[[#This Row],[NUTS II 2013]],Table16243627[],2,FALSE())</f>
        <v>11</v>
      </c>
      <c r="J168" s="1033" t="s">
        <v>842</v>
      </c>
      <c r="K168" s="1034" t="str">
        <f aca="false">VLOOKUP(Table143223[[#This Row],[NUTS III 2011]],Table173526[],2,FALSE())</f>
        <v>118</v>
      </c>
      <c r="L168" s="849" t="s">
        <v>910</v>
      </c>
      <c r="M168" s="1034" t="str">
        <f aca="false">VLOOKUP(Table143223[[#This Row],[NUTS III 2013]],Table17253728[],2,FALSE())</f>
        <v>11D</v>
      </c>
      <c r="N168" s="1035" t="e">
        <f aca="false">IFERROR(VLOOKUP(Table143223[[#This Row],[CodINE Mun2013]],[6]VRefAquis!B$1:H$1048576,2,FALSE()),IFERROR(VLOOKUP(Table143223[[#This Row],[CodINE NUTIII 2013]],[6]VRefAquis!B$1:H$1048576,2,FALSE()),VLOOKUP(Table143223[[#This Row],[CodINE NUTII 2013]],[6]VRefAquis!B$1:H$1048576,2,FALSE())))</f>
        <v>#N/A</v>
      </c>
      <c r="O16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68" s="1037" t="n">
        <v>5</v>
      </c>
      <c r="Q168" s="855" t="n">
        <v>5</v>
      </c>
      <c r="R168" s="856" t="str">
        <f aca="false">CONCATENATE("010.01.04.05/2021/",Table143223[[#This Row],[CodINE Mun2011]])</f>
        <v>010.01.04.05/2021/1707</v>
      </c>
    </row>
    <row r="169" customFormat="false" ht="18" hidden="false" customHeight="false" outlineLevel="0" collapsed="false">
      <c r="A169" s="859" t="s">
        <v>1557</v>
      </c>
      <c r="B169" s="1033" t="s">
        <v>1558</v>
      </c>
      <c r="C169" s="1030" t="s">
        <v>1559</v>
      </c>
      <c r="D169" s="849" t="s">
        <v>796</v>
      </c>
      <c r="E169" s="1034" t="str">
        <f aca="false">VLOOKUP(Table143223[[#This Row],[NUTS I]],Table153324[],2,FALSE())</f>
        <v>1</v>
      </c>
      <c r="F169" s="1033" t="s">
        <v>797</v>
      </c>
      <c r="G169" s="1034" t="str">
        <f aca="false">VLOOKUP(Table143223[[#This Row],[NUTS II 2011]],Table163425[],2,FALSE())</f>
        <v>16</v>
      </c>
      <c r="H169" s="849" t="s">
        <v>797</v>
      </c>
      <c r="I169" s="1034" t="str">
        <f aca="false">VLOOKUP(Table143223[[#This Row],[NUTS II 2013]],Table16243627[],2,FALSE())</f>
        <v>16</v>
      </c>
      <c r="J169" s="1033" t="s">
        <v>810</v>
      </c>
      <c r="K169" s="1034" t="str">
        <f aca="false">VLOOKUP(Table143223[[#This Row],[NUTS III 2011]],Table173526[],2,FALSE())</f>
        <v>161</v>
      </c>
      <c r="L169" s="849" t="s">
        <v>811</v>
      </c>
      <c r="M169" s="1034" t="str">
        <f aca="false">VLOOKUP(Table143223[[#This Row],[NUTS III 2013]],Table17253728[],2,FALSE())</f>
        <v>16D</v>
      </c>
      <c r="N169" s="1035" t="e">
        <f aca="false">IFERROR(VLOOKUP(Table143223[[#This Row],[CodINE Mun2013]],[6]VRefAquis!B$1:H$1048576,2,FALSE()),IFERROR(VLOOKUP(Table143223[[#This Row],[CodINE NUTIII 2013]],[6]VRefAquis!B$1:H$1048576,2,FALSE()),VLOOKUP(Table143223[[#This Row],[CodINE NUTII 2013]],[6]VRefAquis!B$1:H$1048576,2,FALSE())))</f>
        <v>#N/A</v>
      </c>
      <c r="O16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69" s="1037" t="n">
        <v>6</v>
      </c>
      <c r="Q169" s="860" t="n">
        <v>152</v>
      </c>
      <c r="R169" s="856" t="str">
        <f aca="false">CONCATENATE("010.01.04.05/2021/",Table143223[[#This Row],[CodINE Mun2011]])</f>
        <v>010.01.04.05/2021/0112</v>
      </c>
    </row>
    <row r="170" customFormat="false" ht="18" hidden="false" customHeight="false" outlineLevel="0" collapsed="false">
      <c r="A170" s="859" t="s">
        <v>1561</v>
      </c>
      <c r="B170" s="1033" t="s">
        <v>1562</v>
      </c>
      <c r="C170" s="1030" t="s">
        <v>1563</v>
      </c>
      <c r="D170" s="849" t="s">
        <v>796</v>
      </c>
      <c r="E170" s="1034" t="str">
        <f aca="false">VLOOKUP(Table143223[[#This Row],[NUTS I]],Table153324[],2,FALSE())</f>
        <v>1</v>
      </c>
      <c r="F170" s="1033" t="s">
        <v>797</v>
      </c>
      <c r="G170" s="1034" t="str">
        <f aca="false">VLOOKUP(Table143223[[#This Row],[NUTS II 2011]],Table163425[],2,FALSE())</f>
        <v>16</v>
      </c>
      <c r="H170" s="849" t="s">
        <v>797</v>
      </c>
      <c r="I170" s="1034" t="str">
        <f aca="false">VLOOKUP(Table143223[[#This Row],[NUTS II 2013]],Table16243627[],2,FALSE())</f>
        <v>16</v>
      </c>
      <c r="J170" s="1033" t="s">
        <v>874</v>
      </c>
      <c r="K170" s="1034" t="str">
        <f aca="false">VLOOKUP(Table143223[[#This Row],[NUTS III 2011]],Table173526[],2,FALSE())</f>
        <v>16B</v>
      </c>
      <c r="L170" s="845" t="s">
        <v>874</v>
      </c>
      <c r="M170" s="1034" t="str">
        <f aca="false">VLOOKUP(Table143223[[#This Row],[NUTS III 2013]],Table17253728[],2,FALSE())</f>
        <v>16B</v>
      </c>
      <c r="N170" s="1035" t="e">
        <f aca="false">IFERROR(VLOOKUP(Table143223[[#This Row],[CodINE Mun2013]],[6]VRefAquis!B$1:H$1048576,2,FALSE()),IFERROR(VLOOKUP(Table143223[[#This Row],[CodINE NUTIII 2013]],[6]VRefAquis!B$1:H$1048576,2,FALSE()),VLOOKUP(Table143223[[#This Row],[CodINE NUTII 2013]],[6]VRefAquis!B$1:H$1048576,2,FALSE())))</f>
        <v>#N/A</v>
      </c>
      <c r="O17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70" s="1037" t="n">
        <v>6</v>
      </c>
      <c r="Q170" s="860" t="n">
        <v>28</v>
      </c>
      <c r="R170" s="856" t="str">
        <f aca="false">CONCATENATE("010.01.04.05/2021/",Table143223[[#This Row],[CodINE Mun2011]])</f>
        <v>010.01.04.05/2021/1011</v>
      </c>
    </row>
    <row r="171" customFormat="false" ht="18" hidden="false" customHeight="false" outlineLevel="0" collapsed="false">
      <c r="A171" s="847" t="s">
        <v>1565</v>
      </c>
      <c r="B171" s="1033" t="s">
        <v>1566</v>
      </c>
      <c r="C171" s="1030" t="s">
        <v>1567</v>
      </c>
      <c r="D171" s="849" t="s">
        <v>796</v>
      </c>
      <c r="E171" s="1034" t="str">
        <f aca="false">VLOOKUP(Table143223[[#This Row],[NUTS I]],Table153324[],2,FALSE())</f>
        <v>1</v>
      </c>
      <c r="F171" s="1033" t="s">
        <v>797</v>
      </c>
      <c r="G171" s="1034" t="str">
        <f aca="false">VLOOKUP(Table143223[[#This Row],[NUTS II 2011]],Table163425[],2,FALSE())</f>
        <v>16</v>
      </c>
      <c r="H171" s="849" t="s">
        <v>797</v>
      </c>
      <c r="I171" s="1034" t="str">
        <f aca="false">VLOOKUP(Table143223[[#This Row],[NUTS II 2013]],Table16243627[],2,FALSE())</f>
        <v>16</v>
      </c>
      <c r="J171" s="1033" t="s">
        <v>823</v>
      </c>
      <c r="K171" s="1034" t="str">
        <f aca="false">VLOOKUP(Table143223[[#This Row],[NUTS III 2011]],Table173526[],2,FALSE())</f>
        <v>165</v>
      </c>
      <c r="L171" s="845" t="s">
        <v>824</v>
      </c>
      <c r="M171" s="1034" t="str">
        <f aca="false">VLOOKUP(Table143223[[#This Row],[NUTS III 2013]],Table17253728[],2,FALSE())</f>
        <v>16G</v>
      </c>
      <c r="N171" s="1035" t="e">
        <f aca="false">IFERROR(VLOOKUP(Table143223[[#This Row],[CodINE Mun2013]],[6]VRefAquis!B$1:H$1048576,2,FALSE()),IFERROR(VLOOKUP(Table143223[[#This Row],[CodINE NUTIII 2013]],[6]VRefAquis!B$1:H$1048576,2,FALSE()),VLOOKUP(Table143223[[#This Row],[CodINE NUTII 2013]],[6]VRefAquis!B$1:H$1048576,2,FALSE())))</f>
        <v>#N/A</v>
      </c>
      <c r="O17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71" s="1037" t="n">
        <v>5</v>
      </c>
      <c r="Q171" s="855" t="n">
        <v>48</v>
      </c>
      <c r="R171" s="856" t="str">
        <f aca="false">CONCATENATE("010.01.04.05/2021/",Table143223[[#This Row],[CodINE Mun2011]])</f>
        <v>010.01.04.05/2021/1809</v>
      </c>
    </row>
    <row r="172" customFormat="false" ht="18" hidden="false" customHeight="false" outlineLevel="0" collapsed="false">
      <c r="A172" s="847" t="s">
        <v>1569</v>
      </c>
      <c r="B172" s="1033" t="s">
        <v>1570</v>
      </c>
      <c r="C172" s="1030" t="s">
        <v>1571</v>
      </c>
      <c r="D172" s="849" t="s">
        <v>796</v>
      </c>
      <c r="E172" s="1034" t="str">
        <f aca="false">VLOOKUP(Table143223[[#This Row],[NUTS I]],Table153324[],2,FALSE())</f>
        <v>1</v>
      </c>
      <c r="F172" s="1033" t="s">
        <v>801</v>
      </c>
      <c r="G172" s="1034" t="str">
        <f aca="false">VLOOKUP(Table143223[[#This Row],[NUTS II 2011]],Table163425[],2,FALSE())</f>
        <v>18</v>
      </c>
      <c r="H172" s="845" t="s">
        <v>801</v>
      </c>
      <c r="I172" s="1034" t="str">
        <f aca="false">VLOOKUP(Table143223[[#This Row],[NUTS II 2013]],Table16243627[],2,FALSE())</f>
        <v>18</v>
      </c>
      <c r="J172" s="1033" t="s">
        <v>835</v>
      </c>
      <c r="K172" s="1034" t="str">
        <f aca="false">VLOOKUP(Table143223[[#This Row],[NUTS III 2011]],Table173526[],2,FALSE())</f>
        <v>182</v>
      </c>
      <c r="L172" s="849" t="s">
        <v>835</v>
      </c>
      <c r="M172" s="1034" t="str">
        <f aca="false">VLOOKUP(Table143223[[#This Row],[NUTS III 2013]],Table17253728[],2,FALSE())</f>
        <v>186</v>
      </c>
      <c r="N172" s="1035" t="e">
        <f aca="false">IFERROR(VLOOKUP(Table143223[[#This Row],[CodINE Mun2013]],[6]VRefAquis!B$1:H$1048576,2,FALSE()),IFERROR(VLOOKUP(Table143223[[#This Row],[CodINE NUTIII 2013]],[6]VRefAquis!B$1:H$1048576,2,FALSE()),VLOOKUP(Table143223[[#This Row],[CodINE NUTII 2013]],[6]VRefAquis!B$1:H$1048576,2,FALSE())))</f>
        <v>#N/A</v>
      </c>
      <c r="O17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72" s="1037" t="n">
        <v>7</v>
      </c>
      <c r="Q172" s="855" t="n">
        <v>9</v>
      </c>
      <c r="R172" s="856" t="str">
        <f aca="false">CONCATENATE("010.01.04.05/2021/",Table143223[[#This Row],[CodINE Mun2011]])</f>
        <v>010.01.04.05/2021/1212</v>
      </c>
    </row>
    <row r="173" customFormat="false" ht="18" hidden="false" customHeight="false" outlineLevel="0" collapsed="false">
      <c r="A173" s="859" t="s">
        <v>1573</v>
      </c>
      <c r="B173" s="1033" t="s">
        <v>1574</v>
      </c>
      <c r="C173" s="1030" t="s">
        <v>1575</v>
      </c>
      <c r="D173" s="845" t="s">
        <v>813</v>
      </c>
      <c r="E173" s="1040" t="str">
        <f aca="false">VLOOKUP(Table143223[[#This Row],[NUTS I]],Table153324[],2,FALSE())</f>
        <v>2</v>
      </c>
      <c r="F173" s="1033" t="s">
        <v>813</v>
      </c>
      <c r="G173" s="1034" t="str">
        <f aca="false">VLOOKUP(Table143223[[#This Row],[NUTS II 2011]],Table163425[],2,FALSE())</f>
        <v>20</v>
      </c>
      <c r="H173" s="849" t="s">
        <v>813</v>
      </c>
      <c r="I173" s="1034" t="str">
        <f aca="false">VLOOKUP(Table143223[[#This Row],[NUTS II 2013]],Table16243627[],2,FALSE())</f>
        <v>20</v>
      </c>
      <c r="J173" s="1033" t="s">
        <v>813</v>
      </c>
      <c r="K173" s="1034" t="str">
        <f aca="false">VLOOKUP(Table143223[[#This Row],[NUTS III 2011]],Table173526[],2,FALSE())</f>
        <v>200</v>
      </c>
      <c r="L173" s="1033" t="s">
        <v>813</v>
      </c>
      <c r="M173" s="1034" t="str">
        <f aca="false">VLOOKUP(Table143223[[#This Row],[NUTS III 2013]],Table17253728[],2,FALSE())</f>
        <v>200</v>
      </c>
      <c r="N173" s="1035" t="e">
        <f aca="false">IFERROR(VLOOKUP(Table143223[[#This Row],[CodINE Mun2013]],[6]VRefAquis!B$1:H$1048576,2,FALSE()),IFERROR(VLOOKUP(Table143223[[#This Row],[CodINE NUTIII 2013]],[6]VRefAquis!B$1:H$1048576,2,FALSE()),VLOOKUP(Table143223[[#This Row],[CodINE NUTII 2013]],[6]VRefAquis!B$1:H$1048576,2,FALSE())))</f>
        <v>#N/A</v>
      </c>
      <c r="O17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73" s="1037" t="n">
        <v>0</v>
      </c>
      <c r="Q173" s="860" t="n">
        <v>0</v>
      </c>
      <c r="R173" s="856" t="str">
        <f aca="false">CONCATENATE("010.01.04.05/2021/",Table143223[[#This Row],[CodINE Mun2011]])</f>
        <v>010.01.04.05/2021/4202</v>
      </c>
    </row>
    <row r="174" customFormat="false" ht="18" hidden="false" customHeight="false" outlineLevel="0" collapsed="false">
      <c r="A174" s="847" t="s">
        <v>1577</v>
      </c>
      <c r="B174" s="1033" t="s">
        <v>1578</v>
      </c>
      <c r="C174" s="1030" t="s">
        <v>1579</v>
      </c>
      <c r="D174" s="849" t="s">
        <v>796</v>
      </c>
      <c r="E174" s="1034" t="str">
        <f aca="false">VLOOKUP(Table143223[[#This Row],[NUTS I]],Table153324[],2,FALSE())</f>
        <v>1</v>
      </c>
      <c r="F174" s="1033" t="s">
        <v>797</v>
      </c>
      <c r="G174" s="1034" t="str">
        <f aca="false">VLOOKUP(Table143223[[#This Row],[NUTS II 2011]],Table163425[],2,FALSE())</f>
        <v>16</v>
      </c>
      <c r="H174" s="849" t="s">
        <v>797</v>
      </c>
      <c r="I174" s="1034" t="str">
        <f aca="false">VLOOKUP(Table143223[[#This Row],[NUTS II 2013]],Table16243627[],2,FALSE())</f>
        <v>16</v>
      </c>
      <c r="J174" s="1033" t="s">
        <v>874</v>
      </c>
      <c r="K174" s="1034" t="str">
        <f aca="false">VLOOKUP(Table143223[[#This Row],[NUTS III 2011]],Table173526[],2,FALSE())</f>
        <v>16B</v>
      </c>
      <c r="L174" s="845" t="s">
        <v>874</v>
      </c>
      <c r="M174" s="1034" t="str">
        <f aca="false">VLOOKUP(Table143223[[#This Row],[NUTS III 2013]],Table17253728[],2,FALSE())</f>
        <v>16B</v>
      </c>
      <c r="N174" s="1035" t="e">
        <f aca="false">IFERROR(VLOOKUP(Table143223[[#This Row],[CodINE Mun2013]],[6]VRefAquis!B$1:H$1048576,2,FALSE()),IFERROR(VLOOKUP(Table143223[[#This Row],[CodINE NUTIII 2013]],[6]VRefAquis!B$1:H$1048576,2,FALSE()),VLOOKUP(Table143223[[#This Row],[CodINE NUTII 2013]],[6]VRefAquis!B$1:H$1048576,2,FALSE())))</f>
        <v>#N/A</v>
      </c>
      <c r="O17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74" s="1037" t="n">
        <v>1</v>
      </c>
      <c r="Q174" s="855" t="n">
        <v>6</v>
      </c>
      <c r="R174" s="856" t="str">
        <f aca="false">CONCATENATE("010.01.04.05/2021/",Table143223[[#This Row],[CodINE Mun2011]])</f>
        <v>010.01.04.05/2021/1012</v>
      </c>
    </row>
    <row r="175" customFormat="false" ht="18" hidden="false" customHeight="false" outlineLevel="0" collapsed="false">
      <c r="A175" s="859" t="s">
        <v>1581</v>
      </c>
      <c r="B175" s="1033" t="s">
        <v>1582</v>
      </c>
      <c r="C175" s="1030" t="s">
        <v>1583</v>
      </c>
      <c r="D175" s="849" t="s">
        <v>796</v>
      </c>
      <c r="E175" s="1034" t="str">
        <f aca="false">VLOOKUP(Table143223[[#This Row],[NUTS I]],Table153324[],2,FALSE())</f>
        <v>1</v>
      </c>
      <c r="F175" s="1033" t="s">
        <v>801</v>
      </c>
      <c r="G175" s="1034" t="str">
        <f aca="false">VLOOKUP(Table143223[[#This Row],[NUTS II 2011]],Table163425[],2,FALSE())</f>
        <v>18</v>
      </c>
      <c r="H175" s="845" t="s">
        <v>801</v>
      </c>
      <c r="I175" s="1034" t="str">
        <f aca="false">VLOOKUP(Table143223[[#This Row],[NUTS II 2013]],Table16243627[],2,FALSE())</f>
        <v>18</v>
      </c>
      <c r="J175" s="1033" t="s">
        <v>817</v>
      </c>
      <c r="K175" s="1034" t="str">
        <f aca="false">VLOOKUP(Table143223[[#This Row],[NUTS III 2011]],Table173526[],2,FALSE())</f>
        <v>181</v>
      </c>
      <c r="L175" s="849" t="s">
        <v>817</v>
      </c>
      <c r="M175" s="1034" t="str">
        <f aca="false">VLOOKUP(Table143223[[#This Row],[NUTS III 2013]],Table17253728[],2,FALSE())</f>
        <v>181</v>
      </c>
      <c r="N175" s="1035" t="e">
        <f aca="false">IFERROR(VLOOKUP(Table143223[[#This Row],[CodINE Mun2013]],[6]VRefAquis!B$1:H$1048576,2,FALSE()),IFERROR(VLOOKUP(Table143223[[#This Row],[CodINE NUTIII 2013]],[6]VRefAquis!B$1:H$1048576,2,FALSE()),VLOOKUP(Table143223[[#This Row],[CodINE NUTII 2013]],[6]VRefAquis!B$1:H$1048576,2,FALSE())))</f>
        <v>#N/A</v>
      </c>
      <c r="O17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75" s="1037" t="n">
        <v>0</v>
      </c>
      <c r="Q175" s="860" t="n">
        <v>0</v>
      </c>
      <c r="R175" s="856" t="str">
        <f aca="false">CONCATENATE("010.01.04.05/2021/",Table143223[[#This Row],[CodINE Mun2011]])</f>
        <v>010.01.04.05/2021/0211</v>
      </c>
    </row>
    <row r="176" customFormat="false" ht="18" hidden="false" customHeight="false" outlineLevel="0" collapsed="false">
      <c r="A176" s="859" t="s">
        <v>1585</v>
      </c>
      <c r="B176" s="1033" t="s">
        <v>1586</v>
      </c>
      <c r="C176" s="1030" t="s">
        <v>1587</v>
      </c>
      <c r="D176" s="849" t="s">
        <v>796</v>
      </c>
      <c r="E176" s="1034" t="str">
        <f aca="false">VLOOKUP(Table143223[[#This Row],[NUTS I]],Table153324[],2,FALSE())</f>
        <v>1</v>
      </c>
      <c r="F176" s="1033" t="s">
        <v>834</v>
      </c>
      <c r="G176" s="1034" t="str">
        <f aca="false">VLOOKUP(Table143223[[#This Row],[NUTS II 2011]],Table163425[],2,FALSE())</f>
        <v>17</v>
      </c>
      <c r="H176" s="845" t="s">
        <v>828</v>
      </c>
      <c r="I176" s="1034" t="str">
        <f aca="false">VLOOKUP(Table143223[[#This Row],[NUTS II 2013]],Table16243627[],2,FALSE())</f>
        <v>17</v>
      </c>
      <c r="J176" s="1033" t="s">
        <v>932</v>
      </c>
      <c r="K176" s="1034" t="str">
        <f aca="false">VLOOKUP(Table143223[[#This Row],[NUTS III 2011]],Table173526[],2,FALSE())</f>
        <v>171</v>
      </c>
      <c r="L176" s="849" t="s">
        <v>828</v>
      </c>
      <c r="M176" s="1034" t="str">
        <f aca="false">VLOOKUP(Table143223[[#This Row],[NUTS III 2013]],Table17253728[],2,FALSE())</f>
        <v>170</v>
      </c>
      <c r="N176" s="1035" t="e">
        <f aca="false">IFERROR(VLOOKUP(Table143223[[#This Row],[CodINE Mun2013]],[6]VRefAquis!B$1:H$1048576,2,FALSE()),IFERROR(VLOOKUP(Table143223[[#This Row],[CodINE NUTIII 2013]],[6]VRefAquis!B$1:H$1048576,2,FALSE()),VLOOKUP(Table143223[[#This Row],[CodINE NUTII 2013]],[6]VRefAquis!B$1:H$1048576,2,FALSE())))</f>
        <v>#N/A</v>
      </c>
      <c r="O17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76" s="1037" t="n">
        <v>15</v>
      </c>
      <c r="Q176" s="860" t="n">
        <v>156</v>
      </c>
      <c r="R176" s="856" t="str">
        <f aca="false">CONCATENATE("010.01.04.05/2021/",Table143223[[#This Row],[CodINE Mun2011]])</f>
        <v>010.01.04.05/2021/1116</v>
      </c>
    </row>
    <row r="177" customFormat="false" ht="18" hidden="false" customHeight="false" outlineLevel="0" collapsed="false">
      <c r="A177" s="847" t="s">
        <v>1589</v>
      </c>
      <c r="B177" s="1033" t="s">
        <v>1590</v>
      </c>
      <c r="C177" s="1030" t="s">
        <v>1591</v>
      </c>
      <c r="D177" s="849" t="s">
        <v>796</v>
      </c>
      <c r="E177" s="1034" t="str">
        <f aca="false">VLOOKUP(Table143223[[#This Row],[NUTS I]],Table153324[],2,FALSE())</f>
        <v>1</v>
      </c>
      <c r="F177" s="1033" t="s">
        <v>834</v>
      </c>
      <c r="G177" s="1034" t="str">
        <f aca="false">VLOOKUP(Table143223[[#This Row],[NUTS II 2011]],Table163425[],2,FALSE())</f>
        <v>17</v>
      </c>
      <c r="H177" s="845" t="s">
        <v>828</v>
      </c>
      <c r="I177" s="1034" t="str">
        <f aca="false">VLOOKUP(Table143223[[#This Row],[NUTS II 2013]],Table16243627[],2,FALSE())</f>
        <v>17</v>
      </c>
      <c r="J177" s="1033" t="s">
        <v>932</v>
      </c>
      <c r="K177" s="1034" t="str">
        <f aca="false">VLOOKUP(Table143223[[#This Row],[NUTS III 2011]],Table173526[],2,FALSE())</f>
        <v>171</v>
      </c>
      <c r="L177" s="849" t="s">
        <v>828</v>
      </c>
      <c r="M177" s="1034" t="str">
        <f aca="false">VLOOKUP(Table143223[[#This Row],[NUTS III 2013]],Table17253728[],2,FALSE())</f>
        <v>170</v>
      </c>
      <c r="N177" s="1035" t="e">
        <f aca="false">IFERROR(VLOOKUP(Table143223[[#This Row],[CodINE Mun2013]],[6]VRefAquis!B$1:H$1048576,2,FALSE()),IFERROR(VLOOKUP(Table143223[[#This Row],[CodINE NUTIII 2013]],[6]VRefAquis!B$1:H$1048576,2,FALSE()),VLOOKUP(Table143223[[#This Row],[CodINE NUTII 2013]],[6]VRefAquis!B$1:H$1048576,2,FALSE())))</f>
        <v>#N/A</v>
      </c>
      <c r="O17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77" s="1037" t="n">
        <v>33</v>
      </c>
      <c r="Q177" s="855" t="n">
        <v>221</v>
      </c>
      <c r="R177" s="856" t="str">
        <f aca="false">CONCATENATE("010.01.04.05/2021/",Table143223[[#This Row],[CodINE Mun2011]])</f>
        <v>010.01.04.05/2021/1110</v>
      </c>
    </row>
    <row r="178" customFormat="false" ht="18" hidden="false" customHeight="false" outlineLevel="0" collapsed="false">
      <c r="A178" s="859" t="s">
        <v>1593</v>
      </c>
      <c r="B178" s="1033" t="s">
        <v>1594</v>
      </c>
      <c r="C178" s="1030" t="s">
        <v>1595</v>
      </c>
      <c r="D178" s="849" t="s">
        <v>796</v>
      </c>
      <c r="E178" s="1034" t="str">
        <f aca="false">VLOOKUP(Table143223[[#This Row],[NUTS I]],Table153324[],2,FALSE())</f>
        <v>1</v>
      </c>
      <c r="F178" s="1033" t="s">
        <v>797</v>
      </c>
      <c r="G178" s="1034" t="str">
        <f aca="false">VLOOKUP(Table143223[[#This Row],[NUTS II 2011]],Table163425[],2,FALSE())</f>
        <v>16</v>
      </c>
      <c r="H178" s="849" t="s">
        <v>797</v>
      </c>
      <c r="I178" s="1034" t="str">
        <f aca="false">VLOOKUP(Table143223[[#This Row],[NUTS II 2013]],Table16243627[],2,FALSE())</f>
        <v>16</v>
      </c>
      <c r="J178" s="1033" t="s">
        <v>984</v>
      </c>
      <c r="K178" s="1034" t="str">
        <f aca="false">VLOOKUP(Table143223[[#This Row],[NUTS III 2011]],Table173526[],2,FALSE())</f>
        <v>166</v>
      </c>
      <c r="L178" s="849" t="s">
        <v>890</v>
      </c>
      <c r="M178" s="1034" t="str">
        <f aca="false">VLOOKUP(Table143223[[#This Row],[NUTS III 2013]],Table17253728[],2,FALSE())</f>
        <v>16H</v>
      </c>
      <c r="N178" s="1035" t="e">
        <f aca="false">IFERROR(VLOOKUP(Table143223[[#This Row],[CodINE Mun2013]],[6]VRefAquis!B$1:H$1048576,2,FALSE()),IFERROR(VLOOKUP(Table143223[[#This Row],[CodINE NUTIII 2013]],[6]VRefAquis!B$1:H$1048576,2,FALSE()),VLOOKUP(Table143223[[#This Row],[CodINE NUTII 2013]],[6]VRefAquis!B$1:H$1048576,2,FALSE())))</f>
        <v>#N/A</v>
      </c>
      <c r="O17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78" s="1037" t="n">
        <v>0</v>
      </c>
      <c r="Q178" s="860" t="n">
        <v>0</v>
      </c>
      <c r="R178" s="856" t="str">
        <f aca="false">CONCATENATE("010.01.04.05/2021/",Table143223[[#This Row],[CodINE Mun2011]])</f>
        <v>010.01.04.05/2021/0506</v>
      </c>
    </row>
    <row r="179" customFormat="false" ht="18" hidden="false" customHeight="false" outlineLevel="0" collapsed="false">
      <c r="A179" s="847" t="s">
        <v>1597</v>
      </c>
      <c r="B179" s="1033" t="s">
        <v>1598</v>
      </c>
      <c r="C179" s="1030" t="s">
        <v>1599</v>
      </c>
      <c r="D179" s="849" t="s">
        <v>796</v>
      </c>
      <c r="E179" s="1034" t="str">
        <f aca="false">VLOOKUP(Table143223[[#This Row],[NUTS I]],Table153324[],2,FALSE())</f>
        <v>1</v>
      </c>
      <c r="F179" s="1033" t="s">
        <v>815</v>
      </c>
      <c r="G179" s="1034" t="str">
        <f aca="false">VLOOKUP(Table143223[[#This Row],[NUTS II 2011]],Table163425[],2,FALSE())</f>
        <v>15</v>
      </c>
      <c r="H179" s="845" t="s">
        <v>815</v>
      </c>
      <c r="I179" s="1034" t="str">
        <f aca="false">VLOOKUP(Table143223[[#This Row],[NUTS II 2013]],Table16243627[],2,FALSE())</f>
        <v>15</v>
      </c>
      <c r="J179" s="1033" t="s">
        <v>815</v>
      </c>
      <c r="K179" s="1034" t="n">
        <f aca="false">VLOOKUP(Table143223[[#This Row],[NUTS III 2011]],Table173526[],2,FALSE())</f>
        <v>150</v>
      </c>
      <c r="L179" s="849" t="s">
        <v>815</v>
      </c>
      <c r="M179" s="1034" t="n">
        <f aca="false">VLOOKUP(Table143223[[#This Row],[NUTS III 2013]],Table17253728[],2,FALSE())</f>
        <v>150</v>
      </c>
      <c r="N179" s="1035" t="e">
        <f aca="false">IFERROR(VLOOKUP(Table143223[[#This Row],[CodINE Mun2013]],[6]VRefAquis!B$1:H$1048576,2,FALSE()),IFERROR(VLOOKUP(Table143223[[#This Row],[CodINE NUTIII 2013]],[6]VRefAquis!B$1:H$1048576,2,FALSE()),VLOOKUP(Table143223[[#This Row],[CodINE NUTII 2013]],[6]VRefAquis!B$1:H$1048576,2,FALSE())))</f>
        <v>#N/A</v>
      </c>
      <c r="O17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79" s="1037" t="n">
        <v>22</v>
      </c>
      <c r="Q179" s="855" t="n">
        <v>193</v>
      </c>
      <c r="R179" s="856" t="str">
        <f aca="false">CONCATENATE("010.01.04.05/2021/",Table143223[[#This Row],[CodINE Mun2011]])</f>
        <v>010.01.04.05/2021/0810</v>
      </c>
    </row>
    <row r="180" customFormat="false" ht="18" hidden="false" customHeight="false" outlineLevel="0" collapsed="false">
      <c r="A180" s="859" t="s">
        <v>1601</v>
      </c>
      <c r="B180" s="1033" t="s">
        <v>1602</v>
      </c>
      <c r="C180" s="1030" t="s">
        <v>1603</v>
      </c>
      <c r="D180" s="849" t="s">
        <v>796</v>
      </c>
      <c r="E180" s="1034" t="str">
        <f aca="false">VLOOKUP(Table143223[[#This Row],[NUTS I]],Table153324[],2,FALSE())</f>
        <v>1</v>
      </c>
      <c r="F180" s="1033" t="s">
        <v>805</v>
      </c>
      <c r="G180" s="1034" t="str">
        <f aca="false">VLOOKUP(Table143223[[#This Row],[NUTS II 2011]],Table163425[],2,FALSE())</f>
        <v>11</v>
      </c>
      <c r="H180" s="845" t="s">
        <v>805</v>
      </c>
      <c r="I180" s="1034" t="str">
        <f aca="false">VLOOKUP(Table143223[[#This Row],[NUTS II 2013]],Table16243627[],2,FALSE())</f>
        <v>11</v>
      </c>
      <c r="J180" s="1033" t="s">
        <v>925</v>
      </c>
      <c r="K180" s="1034" t="str">
        <f aca="false">VLOOKUP(Table143223[[#This Row],[NUTS III 2011]],Table173526[],2,FALSE())</f>
        <v>116</v>
      </c>
      <c r="L180" s="845" t="s">
        <v>869</v>
      </c>
      <c r="M180" s="1034" t="str">
        <f aca="false">VLOOKUP(Table143223[[#This Row],[NUTS III 2013]],Table17253728[],2,FALSE())</f>
        <v>11A</v>
      </c>
      <c r="N180" s="1035" t="e">
        <f aca="false">IFERROR(VLOOKUP(Table143223[[#This Row],[CodINE Mun2013]],[6]VRefAquis!B$1:H$1048576,2,FALSE()),IFERROR(VLOOKUP(Table143223[[#This Row],[CodINE NUTIII 2013]],[6]VRefAquis!B$1:H$1048576,2,FALSE()),VLOOKUP(Table143223[[#This Row],[CodINE NUTII 2013]],[6]VRefAquis!B$1:H$1048576,2,FALSE())))</f>
        <v>#N/A</v>
      </c>
      <c r="O18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80" s="1037" t="n">
        <v>18</v>
      </c>
      <c r="Q180" s="860" t="n">
        <v>53</v>
      </c>
      <c r="R180" s="856" t="str">
        <f aca="false">CONCATENATE("010.01.04.05/2021/",Table143223[[#This Row],[CodINE Mun2011]])</f>
        <v>010.01.04.05/2021/0113</v>
      </c>
    </row>
    <row r="181" customFormat="false" ht="18" hidden="false" customHeight="false" outlineLevel="0" collapsed="false">
      <c r="A181" s="859" t="s">
        <v>1605</v>
      </c>
      <c r="B181" s="1033" t="s">
        <v>1606</v>
      </c>
      <c r="C181" s="1030" t="s">
        <v>1607</v>
      </c>
      <c r="D181" s="849" t="s">
        <v>796</v>
      </c>
      <c r="E181" s="1034" t="str">
        <f aca="false">VLOOKUP(Table143223[[#This Row],[NUTS I]],Table153324[],2,FALSE())</f>
        <v>1</v>
      </c>
      <c r="F181" s="1033" t="s">
        <v>797</v>
      </c>
      <c r="G181" s="1034" t="str">
        <f aca="false">VLOOKUP(Table143223[[#This Row],[NUTS II 2011]],Table163425[],2,FALSE())</f>
        <v>16</v>
      </c>
      <c r="H181" s="849" t="s">
        <v>797</v>
      </c>
      <c r="I181" s="1034" t="str">
        <f aca="false">VLOOKUP(Table143223[[#This Row],[NUTS II 2013]],Table16243627[],2,FALSE())</f>
        <v>16</v>
      </c>
      <c r="J181" s="1033" t="s">
        <v>823</v>
      </c>
      <c r="K181" s="1034" t="str">
        <f aca="false">VLOOKUP(Table143223[[#This Row],[NUTS III 2011]],Table173526[],2,FALSE())</f>
        <v>165</v>
      </c>
      <c r="L181" s="845" t="s">
        <v>824</v>
      </c>
      <c r="M181" s="1034" t="str">
        <f aca="false">VLOOKUP(Table143223[[#This Row],[NUTS III 2013]],Table17253728[],2,FALSE())</f>
        <v>16G</v>
      </c>
      <c r="N181" s="1035" t="e">
        <f aca="false">IFERROR(VLOOKUP(Table143223[[#This Row],[CodINE Mun2013]],[6]VRefAquis!B$1:H$1048576,2,FALSE()),IFERROR(VLOOKUP(Table143223[[#This Row],[CodINE NUTIII 2013]],[6]VRefAquis!B$1:H$1048576,2,FALSE()),VLOOKUP(Table143223[[#This Row],[CodINE NUTII 2013]],[6]VRefAquis!B$1:H$1048576,2,FALSE())))</f>
        <v>#N/A</v>
      </c>
      <c r="O18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81" s="1037" t="n">
        <v>0</v>
      </c>
      <c r="Q181" s="860" t="n">
        <v>0</v>
      </c>
      <c r="R181" s="856" t="str">
        <f aca="false">CONCATENATE("010.01.04.05/2021/",Table143223[[#This Row],[CodINE Mun2011]])</f>
        <v>010.01.04.05/2021/1810</v>
      </c>
    </row>
    <row r="182" customFormat="false" ht="18" hidden="false" customHeight="false" outlineLevel="0" collapsed="false">
      <c r="A182" s="847" t="s">
        <v>1609</v>
      </c>
      <c r="B182" s="1033" t="s">
        <v>1610</v>
      </c>
      <c r="C182" s="1030" t="s">
        <v>1611</v>
      </c>
      <c r="D182" s="849" t="s">
        <v>796</v>
      </c>
      <c r="E182" s="1034" t="str">
        <f aca="false">VLOOKUP(Table143223[[#This Row],[NUTS I]],Table153324[],2,FALSE())</f>
        <v>1</v>
      </c>
      <c r="F182" s="1033" t="s">
        <v>797</v>
      </c>
      <c r="G182" s="1034" t="str">
        <f aca="false">VLOOKUP(Table143223[[#This Row],[NUTS II 2011]],Table163425[],2,FALSE())</f>
        <v>16</v>
      </c>
      <c r="H182" s="849" t="s">
        <v>797</v>
      </c>
      <c r="I182" s="1034" t="str">
        <f aca="false">VLOOKUP(Table143223[[#This Row],[NUTS II 2013]],Table16243627[],2,FALSE())</f>
        <v>16</v>
      </c>
      <c r="J182" s="1033" t="s">
        <v>810</v>
      </c>
      <c r="K182" s="1034" t="str">
        <f aca="false">VLOOKUP(Table143223[[#This Row],[NUTS III 2011]],Table173526[],2,FALSE())</f>
        <v>161</v>
      </c>
      <c r="L182" s="849" t="s">
        <v>811</v>
      </c>
      <c r="M182" s="1034" t="str">
        <f aca="false">VLOOKUP(Table143223[[#This Row],[NUTS III 2013]],Table17253728[],2,FALSE())</f>
        <v>16D</v>
      </c>
      <c r="N182" s="1035" t="e">
        <f aca="false">IFERROR(VLOOKUP(Table143223[[#This Row],[CodINE Mun2013]],[6]VRefAquis!B$1:H$1048576,2,FALSE()),IFERROR(VLOOKUP(Table143223[[#This Row],[CodINE NUTIII 2013]],[6]VRefAquis!B$1:H$1048576,2,FALSE()),VLOOKUP(Table143223[[#This Row],[CodINE NUTII 2013]],[6]VRefAquis!B$1:H$1048576,2,FALSE())))</f>
        <v>#N/A</v>
      </c>
      <c r="O18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82" s="1037" t="n">
        <v>7</v>
      </c>
      <c r="Q182" s="855" t="n">
        <v>49</v>
      </c>
      <c r="R182" s="856" t="str">
        <f aca="false">CONCATENATE("010.01.04.05/2021/",Table143223[[#This Row],[CodINE Mun2011]])</f>
        <v>010.01.04.05/2021/0114</v>
      </c>
    </row>
    <row r="183" customFormat="false" ht="18" hidden="false" customHeight="false" outlineLevel="0" collapsed="false">
      <c r="A183" s="859" t="s">
        <v>1613</v>
      </c>
      <c r="B183" s="1033" t="s">
        <v>1614</v>
      </c>
      <c r="C183" s="1030" t="s">
        <v>1615</v>
      </c>
      <c r="D183" s="849" t="s">
        <v>796</v>
      </c>
      <c r="E183" s="1034" t="str">
        <f aca="false">VLOOKUP(Table143223[[#This Row],[NUTS I]],Table153324[],2,FALSE())</f>
        <v>1</v>
      </c>
      <c r="F183" s="1033" t="s">
        <v>797</v>
      </c>
      <c r="G183" s="1034" t="str">
        <f aca="false">VLOOKUP(Table143223[[#This Row],[NUTS II 2011]],Table163425[],2,FALSE())</f>
        <v>16</v>
      </c>
      <c r="H183" s="849" t="s">
        <v>797</v>
      </c>
      <c r="I183" s="1034" t="str">
        <f aca="false">VLOOKUP(Table143223[[#This Row],[NUTS II 2013]],Table16243627[],2,FALSE())</f>
        <v>16</v>
      </c>
      <c r="J183" s="1033" t="s">
        <v>969</v>
      </c>
      <c r="K183" s="1034" t="str">
        <f aca="false">VLOOKUP(Table143223[[#This Row],[NUTS III 2011]],Table173526[],2,FALSE())</f>
        <v>164</v>
      </c>
      <c r="L183" s="849" t="s">
        <v>958</v>
      </c>
      <c r="M183" s="1034" t="str">
        <f aca="false">VLOOKUP(Table143223[[#This Row],[NUTS III 2013]],Table17253728[],2,FALSE())</f>
        <v>16E</v>
      </c>
      <c r="N183" s="1035" t="e">
        <f aca="false">IFERROR(VLOOKUP(Table143223[[#This Row],[CodINE Mun2013]],[6]VRefAquis!B$1:H$1048576,2,FALSE()),IFERROR(VLOOKUP(Table143223[[#This Row],[CodINE NUTIII 2013]],[6]VRefAquis!B$1:H$1048576,2,FALSE()),VLOOKUP(Table143223[[#This Row],[CodINE NUTII 2013]],[6]VRefAquis!B$1:H$1048576,2,FALSE())))</f>
        <v>#N/A</v>
      </c>
      <c r="O18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83" s="1037" t="n">
        <v>1</v>
      </c>
      <c r="Q183" s="860" t="n">
        <v>4</v>
      </c>
      <c r="R183" s="856" t="str">
        <f aca="false">CONCATENATE("010.01.04.05/2021/",Table143223[[#This Row],[CodINE Mun2011]])</f>
        <v>010.01.04.05/2021/0611</v>
      </c>
    </row>
    <row r="184" customFormat="false" ht="18" hidden="false" customHeight="false" outlineLevel="0" collapsed="false">
      <c r="A184" s="847" t="s">
        <v>1617</v>
      </c>
      <c r="B184" s="1033" t="s">
        <v>1618</v>
      </c>
      <c r="C184" s="1030" t="s">
        <v>1619</v>
      </c>
      <c r="D184" s="849" t="s">
        <v>796</v>
      </c>
      <c r="E184" s="1034" t="str">
        <f aca="false">VLOOKUP(Table143223[[#This Row],[NUTS I]],Table153324[],2,FALSE())</f>
        <v>1</v>
      </c>
      <c r="F184" s="1033" t="s">
        <v>797</v>
      </c>
      <c r="G184" s="1034" t="str">
        <f aca="false">VLOOKUP(Table143223[[#This Row],[NUTS II 2011]],Table163425[],2,FALSE())</f>
        <v>16</v>
      </c>
      <c r="H184" s="849" t="s">
        <v>797</v>
      </c>
      <c r="I184" s="1034" t="str">
        <f aca="false">VLOOKUP(Table143223[[#This Row],[NUTS II 2013]],Table16243627[],2,FALSE())</f>
        <v>16</v>
      </c>
      <c r="J184" s="1033" t="s">
        <v>798</v>
      </c>
      <c r="K184" s="1034" t="str">
        <f aca="false">VLOOKUP(Table143223[[#This Row],[NUTS III 2011]],Table173526[],2,FALSE())</f>
        <v>16C</v>
      </c>
      <c r="L184" s="849" t="s">
        <v>798</v>
      </c>
      <c r="M184" s="1034" t="str">
        <f aca="false">VLOOKUP(Table143223[[#This Row],[NUTS III 2013]],Table17253728[],2,FALSE())</f>
        <v>16I</v>
      </c>
      <c r="N184" s="1035" t="e">
        <f aca="false">IFERROR(VLOOKUP(Table143223[[#This Row],[CodINE Mun2013]],[6]VRefAquis!B$1:H$1048576,2,FALSE()),IFERROR(VLOOKUP(Table143223[[#This Row],[CodINE NUTIII 2013]],[6]VRefAquis!B$1:H$1048576,2,FALSE()),VLOOKUP(Table143223[[#This Row],[CodINE NUTII 2013]],[6]VRefAquis!B$1:H$1048576,2,FALSE())))</f>
        <v>#N/A</v>
      </c>
      <c r="O18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84" s="1037" t="n">
        <v>0</v>
      </c>
      <c r="Q184" s="855" t="n">
        <v>0</v>
      </c>
      <c r="R184" s="856" t="str">
        <f aca="false">CONCATENATE("010.01.04.05/2021/",Table143223[[#This Row],[CodINE Mun2011]])</f>
        <v>010.01.04.05/2021/1421</v>
      </c>
    </row>
    <row r="185" customFormat="false" ht="18" hidden="false" customHeight="false" outlineLevel="0" collapsed="false">
      <c r="A185" s="859" t="s">
        <v>1621</v>
      </c>
      <c r="B185" s="1033" t="s">
        <v>1622</v>
      </c>
      <c r="C185" s="1030" t="s">
        <v>1623</v>
      </c>
      <c r="D185" s="849" t="s">
        <v>796</v>
      </c>
      <c r="E185" s="1034" t="str">
        <f aca="false">VLOOKUP(Table143223[[#This Row],[NUTS I]],Table153324[],2,FALSE())</f>
        <v>1</v>
      </c>
      <c r="F185" s="1033" t="s">
        <v>801</v>
      </c>
      <c r="G185" s="1034" t="str">
        <f aca="false">VLOOKUP(Table143223[[#This Row],[NUTS II 2011]],Table163425[],2,FALSE())</f>
        <v>18</v>
      </c>
      <c r="H185" s="845" t="s">
        <v>801</v>
      </c>
      <c r="I185" s="1034" t="str">
        <f aca="false">VLOOKUP(Table143223[[#This Row],[NUTS II 2013]],Table16243627[],2,FALSE())</f>
        <v>18</v>
      </c>
      <c r="J185" s="1033" t="s">
        <v>860</v>
      </c>
      <c r="K185" s="1034" t="str">
        <f aca="false">VLOOKUP(Table143223[[#This Row],[NUTS III 2011]],Table173526[],2,FALSE())</f>
        <v>184</v>
      </c>
      <c r="L185" s="849" t="s">
        <v>860</v>
      </c>
      <c r="M185" s="1034" t="str">
        <f aca="false">VLOOKUP(Table143223[[#This Row],[NUTS III 2013]],Table17253728[],2,FALSE())</f>
        <v>184</v>
      </c>
      <c r="N185" s="1035" t="e">
        <f aca="false">IFERROR(VLOOKUP(Table143223[[#This Row],[CodINE Mun2013]],[6]VRefAquis!B$1:H$1048576,2,FALSE()),IFERROR(VLOOKUP(Table143223[[#This Row],[CodINE NUTIII 2013]],[6]VRefAquis!B$1:H$1048576,2,FALSE()),VLOOKUP(Table143223[[#This Row],[CodINE NUTII 2013]],[6]VRefAquis!B$1:H$1048576,2,FALSE())))</f>
        <v>#N/A</v>
      </c>
      <c r="O18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85" s="1037" t="n">
        <v>0</v>
      </c>
      <c r="Q185" s="860" t="n">
        <v>0</v>
      </c>
      <c r="R185" s="856" t="str">
        <f aca="false">CONCATENATE("010.01.04.05/2021/",Table143223[[#This Row],[CodINE Mun2011]])</f>
        <v>010.01.04.05/2021/0212</v>
      </c>
    </row>
    <row r="186" customFormat="false" ht="18" hidden="false" customHeight="false" outlineLevel="0" collapsed="false">
      <c r="A186" s="859" t="s">
        <v>1625</v>
      </c>
      <c r="B186" s="1033" t="s">
        <v>1626</v>
      </c>
      <c r="C186" s="1030" t="s">
        <v>1627</v>
      </c>
      <c r="D186" s="849" t="s">
        <v>796</v>
      </c>
      <c r="E186" s="1034" t="str">
        <f aca="false">VLOOKUP(Table143223[[#This Row],[NUTS I]],Table153324[],2,FALSE())</f>
        <v>1</v>
      </c>
      <c r="F186" s="1033" t="s">
        <v>797</v>
      </c>
      <c r="G186" s="1034" t="str">
        <f aca="false">VLOOKUP(Table143223[[#This Row],[NUTS II 2011]],Table163425[],2,FALSE())</f>
        <v>16</v>
      </c>
      <c r="H186" s="849" t="s">
        <v>797</v>
      </c>
      <c r="I186" s="1034" t="str">
        <f aca="false">VLOOKUP(Table143223[[#This Row],[NUTS II 2013]],Table16243627[],2,FALSE())</f>
        <v>16</v>
      </c>
      <c r="J186" s="1033" t="s">
        <v>810</v>
      </c>
      <c r="K186" s="1034" t="str">
        <f aca="false">VLOOKUP(Table143223[[#This Row],[NUTS III 2011]],Table173526[],2,FALSE())</f>
        <v>161</v>
      </c>
      <c r="L186" s="849" t="s">
        <v>811</v>
      </c>
      <c r="M186" s="1034" t="str">
        <f aca="false">VLOOKUP(Table143223[[#This Row],[NUTS III 2013]],Table17253728[],2,FALSE())</f>
        <v>16D</v>
      </c>
      <c r="N186" s="1035" t="e">
        <f aca="false">IFERROR(VLOOKUP(Table143223[[#This Row],[CodINE Mun2013]],[6]VRefAquis!B$1:H$1048576,2,FALSE()),IFERROR(VLOOKUP(Table143223[[#This Row],[CodINE NUTIII 2013]],[6]VRefAquis!B$1:H$1048576,2,FALSE()),VLOOKUP(Table143223[[#This Row],[CodINE NUTII 2013]],[6]VRefAquis!B$1:H$1048576,2,FALSE())))</f>
        <v>#N/A</v>
      </c>
      <c r="O18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86" s="1037" t="n">
        <v>19</v>
      </c>
      <c r="Q186" s="860" t="n">
        <v>152</v>
      </c>
      <c r="R186" s="856" t="str">
        <f aca="false">CONCATENATE("010.01.04.05/2021/",Table143223[[#This Row],[CodINE Mun2011]])</f>
        <v>010.01.04.05/2021/0115</v>
      </c>
    </row>
    <row r="187" customFormat="false" ht="18" hidden="false" customHeight="false" outlineLevel="0" collapsed="false">
      <c r="A187" s="859" t="s">
        <v>1629</v>
      </c>
      <c r="B187" s="1033" t="s">
        <v>1630</v>
      </c>
      <c r="C187" s="1030" t="s">
        <v>1631</v>
      </c>
      <c r="D187" s="849" t="s">
        <v>796</v>
      </c>
      <c r="E187" s="1034" t="str">
        <f aca="false">VLOOKUP(Table143223[[#This Row],[NUTS I]],Table153324[],2,FALSE())</f>
        <v>1</v>
      </c>
      <c r="F187" s="1033" t="s">
        <v>805</v>
      </c>
      <c r="G187" s="1034" t="str">
        <f aca="false">VLOOKUP(Table143223[[#This Row],[NUTS II 2011]],Table163425[],2,FALSE())</f>
        <v>11</v>
      </c>
      <c r="H187" s="845" t="s">
        <v>805</v>
      </c>
      <c r="I187" s="1034" t="str">
        <f aca="false">VLOOKUP(Table143223[[#This Row],[NUTS II 2013]],Table16243627[],2,FALSE())</f>
        <v>11</v>
      </c>
      <c r="J187" s="1033" t="s">
        <v>990</v>
      </c>
      <c r="K187" s="1034" t="str">
        <f aca="false">VLOOKUP(Table143223[[#This Row],[NUTS III 2011]],Table173526[],2,FALSE())</f>
        <v>115</v>
      </c>
      <c r="L187" s="849" t="s">
        <v>972</v>
      </c>
      <c r="M187" s="1034" t="str">
        <f aca="false">VLOOKUP(Table143223[[#This Row],[NUTS III 2013]],Table17253728[],2,FALSE())</f>
        <v>11C</v>
      </c>
      <c r="N187" s="1035" t="e">
        <f aca="false">IFERROR(VLOOKUP(Table143223[[#This Row],[CodINE Mun2013]],[6]VRefAquis!B$1:H$1048576,2,FALSE()),IFERROR(VLOOKUP(Table143223[[#This Row],[CodINE NUTIII 2013]],[6]VRefAquis!B$1:H$1048576,2,FALSE()),VLOOKUP(Table143223[[#This Row],[CodINE NUTII 2013]],[6]VRefAquis!B$1:H$1048576,2,FALSE())))</f>
        <v>#N/A</v>
      </c>
      <c r="O18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87" s="1037" t="n">
        <v>11</v>
      </c>
      <c r="Q187" s="860" t="n">
        <v>42</v>
      </c>
      <c r="R187" s="856" t="str">
        <f aca="false">CONCATENATE("010.01.04.05/2021/",Table143223[[#This Row],[CodINE Mun2011]])</f>
        <v>010.01.04.05/2021/1309</v>
      </c>
    </row>
    <row r="188" customFormat="false" ht="18" hidden="false" customHeight="false" outlineLevel="0" collapsed="false">
      <c r="A188" s="859" t="s">
        <v>1633</v>
      </c>
      <c r="B188" s="1033" t="s">
        <v>1634</v>
      </c>
      <c r="C188" s="1030" t="s">
        <v>1635</v>
      </c>
      <c r="D188" s="849" t="s">
        <v>796</v>
      </c>
      <c r="E188" s="1034" t="str">
        <f aca="false">VLOOKUP(Table143223[[#This Row],[NUTS I]],Table153324[],2,FALSE())</f>
        <v>1</v>
      </c>
      <c r="F188" s="1033" t="s">
        <v>834</v>
      </c>
      <c r="G188" s="1034" t="str">
        <f aca="false">VLOOKUP(Table143223[[#This Row],[NUTS II 2011]],Table163425[],2,FALSE())</f>
        <v>17</v>
      </c>
      <c r="H188" s="845" t="s">
        <v>828</v>
      </c>
      <c r="I188" s="1034" t="str">
        <f aca="false">VLOOKUP(Table143223[[#This Row],[NUTS II 2013]],Table16243627[],2,FALSE())</f>
        <v>17</v>
      </c>
      <c r="J188" s="1033" t="s">
        <v>881</v>
      </c>
      <c r="K188" s="1034" t="str">
        <f aca="false">VLOOKUP(Table143223[[#This Row],[NUTS III 2011]],Table173526[],2,FALSE())</f>
        <v>172</v>
      </c>
      <c r="L188" s="849" t="s">
        <v>828</v>
      </c>
      <c r="M188" s="1034" t="str">
        <f aca="false">VLOOKUP(Table143223[[#This Row],[NUTS III 2013]],Table17253728[],2,FALSE())</f>
        <v>170</v>
      </c>
      <c r="N188" s="1035" t="e">
        <f aca="false">IFERROR(VLOOKUP(Table143223[[#This Row],[CodINE Mun2013]],[6]VRefAquis!B$1:H$1048576,2,FALSE()),IFERROR(VLOOKUP(Table143223[[#This Row],[CodINE NUTIII 2013]],[6]VRefAquis!B$1:H$1048576,2,FALSE()),VLOOKUP(Table143223[[#This Row],[CodINE NUTII 2013]],[6]VRefAquis!B$1:H$1048576,2,FALSE())))</f>
        <v>#N/A</v>
      </c>
      <c r="O18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88" s="1037" t="n">
        <v>0</v>
      </c>
      <c r="Q188" s="860" t="n">
        <v>0</v>
      </c>
      <c r="R188" s="856" t="str">
        <f aca="false">CONCATENATE("010.01.04.05/2021/",Table143223[[#This Row],[CodINE Mun2011]])</f>
        <v>010.01.04.05/2021/1508</v>
      </c>
    </row>
    <row r="189" customFormat="false" ht="30.75" hidden="false" customHeight="false" outlineLevel="0" collapsed="false">
      <c r="A189" s="847" t="s">
        <v>1637</v>
      </c>
      <c r="B189" s="1033" t="s">
        <v>1638</v>
      </c>
      <c r="C189" s="1030" t="s">
        <v>1639</v>
      </c>
      <c r="D189" s="849" t="s">
        <v>796</v>
      </c>
      <c r="E189" s="1034" t="str">
        <f aca="false">VLOOKUP(Table143223[[#This Row],[NUTS I]],Table153324[],2,FALSE())</f>
        <v>1</v>
      </c>
      <c r="F189" s="1033" t="s">
        <v>797</v>
      </c>
      <c r="G189" s="1034" t="str">
        <f aca="false">VLOOKUP(Table143223[[#This Row],[NUTS II 2011]],Table163425[],2,FALSE())</f>
        <v>16</v>
      </c>
      <c r="H189" s="849" t="s">
        <v>797</v>
      </c>
      <c r="I189" s="1034" t="str">
        <f aca="false">VLOOKUP(Table143223[[#This Row],[NUTS II 2013]],Table16243627[],2,FALSE())</f>
        <v>16</v>
      </c>
      <c r="J189" s="1033" t="s">
        <v>969</v>
      </c>
      <c r="K189" s="1034" t="str">
        <f aca="false">VLOOKUP(Table143223[[#This Row],[NUTS III 2011]],Table173526[],2,FALSE())</f>
        <v>164</v>
      </c>
      <c r="L189" s="849" t="s">
        <v>958</v>
      </c>
      <c r="M189" s="1034" t="str">
        <f aca="false">VLOOKUP(Table143223[[#This Row],[NUTS III 2013]],Table17253728[],2,FALSE())</f>
        <v>16E</v>
      </c>
      <c r="N189" s="1035" t="e">
        <f aca="false">IFERROR(VLOOKUP(Table143223[[#This Row],[CodINE Mun2013]],[6]VRefAquis!B$1:H$1048576,2,FALSE()),IFERROR(VLOOKUP(Table143223[[#This Row],[CodINE NUTIII 2013]],[6]VRefAquis!B$1:H$1048576,2,FALSE()),VLOOKUP(Table143223[[#This Row],[CodINE NUTII 2013]],[6]VRefAquis!B$1:H$1048576,2,FALSE())))</f>
        <v>#N/A</v>
      </c>
      <c r="O18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89" s="1037" t="n">
        <v>0</v>
      </c>
      <c r="Q189" s="855" t="n">
        <v>0</v>
      </c>
      <c r="R189" s="856" t="str">
        <f aca="false">CONCATENATE("010.01.04.05/2021/",Table143223[[#This Row],[CodINE Mun2011]])</f>
        <v>010.01.04.05/2021/0612</v>
      </c>
    </row>
    <row r="190" customFormat="false" ht="18" hidden="false" customHeight="false" outlineLevel="0" collapsed="false">
      <c r="A190" s="847" t="s">
        <v>1641</v>
      </c>
      <c r="B190" s="1033" t="s">
        <v>1642</v>
      </c>
      <c r="C190" s="1030" t="s">
        <v>1643</v>
      </c>
      <c r="D190" s="849" t="s">
        <v>796</v>
      </c>
      <c r="E190" s="1034" t="str">
        <f aca="false">VLOOKUP(Table143223[[#This Row],[NUTS I]],Table153324[],2,FALSE())</f>
        <v>1</v>
      </c>
      <c r="F190" s="1033" t="s">
        <v>805</v>
      </c>
      <c r="G190" s="1034" t="str">
        <f aca="false">VLOOKUP(Table143223[[#This Row],[NUTS II 2011]],Table163425[],2,FALSE())</f>
        <v>11</v>
      </c>
      <c r="H190" s="845" t="s">
        <v>805</v>
      </c>
      <c r="I190" s="1034" t="str">
        <f aca="false">VLOOKUP(Table143223[[#This Row],[NUTS II 2013]],Table16243627[],2,FALSE())</f>
        <v>11</v>
      </c>
      <c r="J190" s="1033" t="s">
        <v>990</v>
      </c>
      <c r="K190" s="1034" t="str">
        <f aca="false">VLOOKUP(Table143223[[#This Row],[NUTS III 2011]],Table173526[],2,FALSE())</f>
        <v>115</v>
      </c>
      <c r="L190" s="845" t="s">
        <v>869</v>
      </c>
      <c r="M190" s="1034" t="str">
        <f aca="false">VLOOKUP(Table143223[[#This Row],[NUTS III 2013]],Table17253728[],2,FALSE())</f>
        <v>11A</v>
      </c>
      <c r="N190" s="1035" t="e">
        <f aca="false">IFERROR(VLOOKUP(Table143223[[#This Row],[CodINE Mun2013]],[6]VRefAquis!B$1:H$1048576,2,FALSE()),IFERROR(VLOOKUP(Table143223[[#This Row],[CodINE NUTIII 2013]],[6]VRefAquis!B$1:H$1048576,2,FALSE()),VLOOKUP(Table143223[[#This Row],[CodINE NUTII 2013]],[6]VRefAquis!B$1:H$1048576,2,FALSE())))</f>
        <v>#N/A</v>
      </c>
      <c r="O19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90" s="1037" t="n">
        <v>6</v>
      </c>
      <c r="Q190" s="855" t="n">
        <v>55</v>
      </c>
      <c r="R190" s="856" t="str">
        <f aca="false">CONCATENATE("010.01.04.05/2021/",Table143223[[#This Row],[CodINE Mun2011]])</f>
        <v>010.01.04.05/2021/1310</v>
      </c>
    </row>
    <row r="191" customFormat="false" ht="18" hidden="false" customHeight="false" outlineLevel="0" collapsed="false">
      <c r="A191" s="859" t="s">
        <v>1645</v>
      </c>
      <c r="B191" s="1033" t="s">
        <v>1646</v>
      </c>
      <c r="C191" s="1030" t="s">
        <v>1647</v>
      </c>
      <c r="D191" s="849" t="s">
        <v>796</v>
      </c>
      <c r="E191" s="1034" t="str">
        <f aca="false">VLOOKUP(Table143223[[#This Row],[NUTS I]],Table153324[],2,FALSE())</f>
        <v>1</v>
      </c>
      <c r="F191" s="1033" t="s">
        <v>805</v>
      </c>
      <c r="G191" s="1034" t="str">
        <f aca="false">VLOOKUP(Table143223[[#This Row],[NUTS II 2011]],Table163425[],2,FALSE())</f>
        <v>11</v>
      </c>
      <c r="H191" s="845" t="s">
        <v>805</v>
      </c>
      <c r="I191" s="1034" t="str">
        <f aca="false">VLOOKUP(Table143223[[#This Row],[NUTS II 2013]],Table16243627[],2,FALSE())</f>
        <v>11</v>
      </c>
      <c r="J191" s="1033" t="s">
        <v>957</v>
      </c>
      <c r="K191" s="1034" t="str">
        <f aca="false">VLOOKUP(Table143223[[#This Row],[NUTS III 2011]],Table173526[],2,FALSE())</f>
        <v>111</v>
      </c>
      <c r="L191" s="849" t="s">
        <v>844</v>
      </c>
      <c r="M191" s="1034" t="str">
        <f aca="false">VLOOKUP(Table143223[[#This Row],[NUTS III 2013]],Table17253728[],2,FALSE())</f>
        <v>111</v>
      </c>
      <c r="N191" s="1035" t="e">
        <f aca="false">IFERROR(VLOOKUP(Table143223[[#This Row],[CodINE Mun2013]],[6]VRefAquis!B$1:H$1048576,2,FALSE()),IFERROR(VLOOKUP(Table143223[[#This Row],[CodINE NUTIII 2013]],[6]VRefAquis!B$1:H$1048576,2,FALSE()),VLOOKUP(Table143223[[#This Row],[CodINE NUTII 2013]],[6]VRefAquis!B$1:H$1048576,2,FALSE())))</f>
        <v>#N/A</v>
      </c>
      <c r="O19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91" s="1037" t="n">
        <v>0</v>
      </c>
      <c r="Q191" s="860" t="n">
        <v>0</v>
      </c>
      <c r="R191" s="856" t="str">
        <f aca="false">CONCATENATE("010.01.04.05/2021/",Table143223[[#This Row],[CodINE Mun2011]])</f>
        <v>010.01.04.05/2021/1605</v>
      </c>
    </row>
    <row r="192" customFormat="false" ht="18" hidden="false" customHeight="false" outlineLevel="0" collapsed="false">
      <c r="A192" s="847" t="s">
        <v>1649</v>
      </c>
      <c r="B192" s="1033" t="s">
        <v>1650</v>
      </c>
      <c r="C192" s="1030" t="s">
        <v>1651</v>
      </c>
      <c r="D192" s="849" t="s">
        <v>796</v>
      </c>
      <c r="E192" s="1034" t="str">
        <f aca="false">VLOOKUP(Table143223[[#This Row],[NUTS I]],Table153324[],2,FALSE())</f>
        <v>1</v>
      </c>
      <c r="F192" s="1033" t="s">
        <v>797</v>
      </c>
      <c r="G192" s="1034" t="str">
        <f aca="false">VLOOKUP(Table143223[[#This Row],[NUTS II 2011]],Table163425[],2,FALSE())</f>
        <v>16</v>
      </c>
      <c r="H192" s="849" t="s">
        <v>797</v>
      </c>
      <c r="I192" s="1034" t="str">
        <f aca="false">VLOOKUP(Table143223[[#This Row],[NUTS II 2013]],Table16243627[],2,FALSE())</f>
        <v>16</v>
      </c>
      <c r="J192" s="1033" t="s">
        <v>969</v>
      </c>
      <c r="K192" s="1034" t="str">
        <f aca="false">VLOOKUP(Table143223[[#This Row],[NUTS III 2011]],Table173526[],2,FALSE())</f>
        <v>164</v>
      </c>
      <c r="L192" s="849" t="s">
        <v>964</v>
      </c>
      <c r="M192" s="1034" t="str">
        <f aca="false">VLOOKUP(Table143223[[#This Row],[NUTS III 2013]],Table17253728[],2,FALSE())</f>
        <v>16F</v>
      </c>
      <c r="N192" s="1035" t="e">
        <f aca="false">IFERROR(VLOOKUP(Table143223[[#This Row],[CodINE Mun2013]],[6]VRefAquis!B$1:H$1048576,2,FALSE()),IFERROR(VLOOKUP(Table143223[[#This Row],[CodINE NUTIII 2013]],[6]VRefAquis!B$1:H$1048576,2,FALSE()),VLOOKUP(Table143223[[#This Row],[CodINE NUTII 2013]],[6]VRefAquis!B$1:H$1048576,2,FALSE())))</f>
        <v>#N/A</v>
      </c>
      <c r="O19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92" s="1037" t="n">
        <v>1</v>
      </c>
      <c r="Q192" s="855" t="n">
        <v>1</v>
      </c>
      <c r="R192" s="856" t="str">
        <f aca="false">CONCATENATE("010.01.04.05/2021/",Table143223[[#This Row],[CodINE Mun2011]])</f>
        <v>010.01.04.05/2021/1013</v>
      </c>
    </row>
    <row r="193" customFormat="false" ht="18" hidden="false" customHeight="false" outlineLevel="0" collapsed="false">
      <c r="A193" s="859" t="s">
        <v>1653</v>
      </c>
      <c r="B193" s="1033" t="s">
        <v>1654</v>
      </c>
      <c r="C193" s="1030" t="s">
        <v>1655</v>
      </c>
      <c r="D193" s="849" t="s">
        <v>796</v>
      </c>
      <c r="E193" s="1034" t="str">
        <f aca="false">VLOOKUP(Table143223[[#This Row],[NUTS I]],Table153324[],2,FALSE())</f>
        <v>1</v>
      </c>
      <c r="F193" s="1033" t="s">
        <v>797</v>
      </c>
      <c r="G193" s="1034" t="str">
        <f aca="false">VLOOKUP(Table143223[[#This Row],[NUTS II 2011]],Table163425[],2,FALSE())</f>
        <v>16</v>
      </c>
      <c r="H193" s="849" t="s">
        <v>797</v>
      </c>
      <c r="I193" s="1034" t="str">
        <f aca="false">VLOOKUP(Table143223[[#This Row],[NUTS II 2013]],Table16243627[],2,FALSE())</f>
        <v>16</v>
      </c>
      <c r="J193" s="1033" t="s">
        <v>867</v>
      </c>
      <c r="K193" s="1034" t="str">
        <f aca="false">VLOOKUP(Table143223[[#This Row],[NUTS III 2011]],Table173526[],2,FALSE())</f>
        <v>162</v>
      </c>
      <c r="L193" s="849" t="s">
        <v>958</v>
      </c>
      <c r="M193" s="1034" t="str">
        <f aca="false">VLOOKUP(Table143223[[#This Row],[NUTS III 2013]],Table17253728[],2,FALSE())</f>
        <v>16E</v>
      </c>
      <c r="N193" s="1035" t="e">
        <f aca="false">IFERROR(VLOOKUP(Table143223[[#This Row],[CodINE Mun2013]],[6]VRefAquis!B$1:H$1048576,2,FALSE()),IFERROR(VLOOKUP(Table143223[[#This Row],[CodINE NUTIII 2013]],[6]VRefAquis!B$1:H$1048576,2,FALSE()),VLOOKUP(Table143223[[#This Row],[CodINE NUTII 2013]],[6]VRefAquis!B$1:H$1048576,2,FALSE())))</f>
        <v>#N/A</v>
      </c>
      <c r="O19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93" s="1037" t="n">
        <v>0</v>
      </c>
      <c r="Q193" s="860" t="n">
        <v>0</v>
      </c>
      <c r="R193" s="856" t="str">
        <f aca="false">CONCATENATE("010.01.04.05/2021/",Table143223[[#This Row],[CodINE Mun2011]])</f>
        <v>010.01.04.05/2021/0613</v>
      </c>
    </row>
    <row r="194" customFormat="false" ht="18" hidden="false" customHeight="false" outlineLevel="0" collapsed="false">
      <c r="A194" s="859" t="s">
        <v>1657</v>
      </c>
      <c r="B194" s="1033" t="s">
        <v>1658</v>
      </c>
      <c r="C194" s="1030" t="s">
        <v>1659</v>
      </c>
      <c r="D194" s="849" t="s">
        <v>796</v>
      </c>
      <c r="E194" s="1034" t="str">
        <f aca="false">VLOOKUP(Table143223[[#This Row],[NUTS I]],Table153324[],2,FALSE())</f>
        <v>1</v>
      </c>
      <c r="F194" s="1033" t="s">
        <v>805</v>
      </c>
      <c r="G194" s="1034" t="str">
        <f aca="false">VLOOKUP(Table143223[[#This Row],[NUTS II 2011]],Table163425[],2,FALSE())</f>
        <v>11</v>
      </c>
      <c r="H194" s="845" t="s">
        <v>805</v>
      </c>
      <c r="I194" s="1034" t="str">
        <f aca="false">VLOOKUP(Table143223[[#This Row],[NUTS II 2013]],Table16243627[],2,FALSE())</f>
        <v>11</v>
      </c>
      <c r="J194" s="1033" t="s">
        <v>990</v>
      </c>
      <c r="K194" s="1034" t="str">
        <f aca="false">VLOOKUP(Table143223[[#This Row],[NUTS III 2011]],Table173526[],2,FALSE())</f>
        <v>115</v>
      </c>
      <c r="L194" s="849" t="s">
        <v>972</v>
      </c>
      <c r="M194" s="1034" t="str">
        <f aca="false">VLOOKUP(Table143223[[#This Row],[NUTS III 2013]],Table17253728[],2,FALSE())</f>
        <v>11C</v>
      </c>
      <c r="N194" s="1035" t="e">
        <f aca="false">IFERROR(VLOOKUP(Table143223[[#This Row],[CodINE Mun2013]],[6]VRefAquis!B$1:H$1048576,2,FALSE()),IFERROR(VLOOKUP(Table143223[[#This Row],[CodINE NUTIII 2013]],[6]VRefAquis!B$1:H$1048576,2,FALSE()),VLOOKUP(Table143223[[#This Row],[CodINE NUTII 2013]],[6]VRefAquis!B$1:H$1048576,2,FALSE())))</f>
        <v>#N/A</v>
      </c>
      <c r="O19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94" s="1037" t="n">
        <v>27</v>
      </c>
      <c r="Q194" s="855" t="n">
        <v>27</v>
      </c>
      <c r="R194" s="856" t="str">
        <f aca="false">CONCATENATE("010.01.04.05/2021/",Table143223[[#This Row],[CodINE Mun2011]])</f>
        <v>010.01.04.05/2021/1311</v>
      </c>
    </row>
    <row r="195" customFormat="false" ht="18" hidden="false" customHeight="false" outlineLevel="0" collapsed="false">
      <c r="A195" s="847" t="s">
        <v>1661</v>
      </c>
      <c r="B195" s="1033" t="s">
        <v>1662</v>
      </c>
      <c r="C195" s="1030" t="s">
        <v>1663</v>
      </c>
      <c r="D195" s="849" t="s">
        <v>796</v>
      </c>
      <c r="E195" s="1034" t="str">
        <f aca="false">VLOOKUP(Table143223[[#This Row],[NUTS I]],Table153324[],2,FALSE())</f>
        <v>1</v>
      </c>
      <c r="F195" s="1033" t="s">
        <v>797</v>
      </c>
      <c r="G195" s="1034" t="str">
        <f aca="false">VLOOKUP(Table143223[[#This Row],[NUTS II 2011]],Table163425[],2,FALSE())</f>
        <v>16</v>
      </c>
      <c r="H195" s="849" t="s">
        <v>797</v>
      </c>
      <c r="I195" s="1034" t="str">
        <f aca="false">VLOOKUP(Table143223[[#This Row],[NUTS II 2013]],Table16243627[],2,FALSE())</f>
        <v>16</v>
      </c>
      <c r="J195" s="1033" t="s">
        <v>823</v>
      </c>
      <c r="K195" s="1034" t="str">
        <f aca="false">VLOOKUP(Table143223[[#This Row],[NUTS III 2011]],Table173526[],2,FALSE())</f>
        <v>165</v>
      </c>
      <c r="L195" s="845" t="s">
        <v>824</v>
      </c>
      <c r="M195" s="1034" t="str">
        <f aca="false">VLOOKUP(Table143223[[#This Row],[NUTS III 2013]],Table17253728[],2,FALSE())</f>
        <v>16G</v>
      </c>
      <c r="N195" s="1035" t="e">
        <f aca="false">IFERROR(VLOOKUP(Table143223[[#This Row],[CodINE Mun2013]],[6]VRefAquis!B$1:H$1048576,2,FALSE()),IFERROR(VLOOKUP(Table143223[[#This Row],[CodINE NUTIII 2013]],[6]VRefAquis!B$1:H$1048576,2,FALSE()),VLOOKUP(Table143223[[#This Row],[CodINE NUTII 2013]],[6]VRefAquis!B$1:H$1048576,2,FALSE())))</f>
        <v>#N/A</v>
      </c>
      <c r="O19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95" s="1037" t="n">
        <v>2</v>
      </c>
      <c r="Q195" s="855" t="n">
        <v>2</v>
      </c>
      <c r="R195" s="856" t="str">
        <f aca="false">CONCATENATE("010.01.04.05/2021/",Table143223[[#This Row],[CodINE Mun2011]])</f>
        <v>010.01.04.05/2021/1811</v>
      </c>
    </row>
    <row r="196" customFormat="false" ht="18" hidden="false" customHeight="false" outlineLevel="0" collapsed="false">
      <c r="A196" s="847" t="s">
        <v>1665</v>
      </c>
      <c r="B196" s="1033" t="s">
        <v>1666</v>
      </c>
      <c r="C196" s="1030" t="s">
        <v>1667</v>
      </c>
      <c r="D196" s="849" t="s">
        <v>796</v>
      </c>
      <c r="E196" s="1034" t="str">
        <f aca="false">VLOOKUP(Table143223[[#This Row],[NUTS I]],Table153324[],2,FALSE())</f>
        <v>1</v>
      </c>
      <c r="F196" s="1033" t="s">
        <v>797</v>
      </c>
      <c r="G196" s="1034" t="str">
        <f aca="false">VLOOKUP(Table143223[[#This Row],[NUTS II 2011]],Table163425[],2,FALSE())</f>
        <v>16</v>
      </c>
      <c r="H196" s="849" t="s">
        <v>797</v>
      </c>
      <c r="I196" s="1034" t="str">
        <f aca="false">VLOOKUP(Table143223[[#This Row],[NUTS II 2013]],Table16243627[],2,FALSE())</f>
        <v>16</v>
      </c>
      <c r="J196" s="1033" t="s">
        <v>888</v>
      </c>
      <c r="K196" s="1034" t="str">
        <f aca="false">VLOOKUP(Table143223[[#This Row],[NUTS III 2011]],Table173526[],2,FALSE())</f>
        <v>169</v>
      </c>
      <c r="L196" s="849" t="s">
        <v>890</v>
      </c>
      <c r="M196" s="1034" t="str">
        <f aca="false">VLOOKUP(Table143223[[#This Row],[NUTS III 2013]],Table17253728[],2,FALSE())</f>
        <v>16H</v>
      </c>
      <c r="N196" s="1035" t="e">
        <f aca="false">IFERROR(VLOOKUP(Table143223[[#This Row],[CodINE Mun2013]],[6]VRefAquis!B$1:H$1048576,2,FALSE()),IFERROR(VLOOKUP(Table143223[[#This Row],[CodINE NUTIII 2013]],[6]VRefAquis!B$1:H$1048576,2,FALSE()),VLOOKUP(Table143223[[#This Row],[CodINE NUTII 2013]],[6]VRefAquis!B$1:H$1048576,2,FALSE())))</f>
        <v>#N/A</v>
      </c>
      <c r="O19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96" s="1037" t="n">
        <v>0</v>
      </c>
      <c r="Q196" s="855" t="n">
        <v>0</v>
      </c>
      <c r="R196" s="856" t="str">
        <f aca="false">CONCATENATE("010.01.04.05/2021/",Table143223[[#This Row],[CodINE Mun2011]])</f>
        <v>010.01.04.05/2021/0507</v>
      </c>
    </row>
    <row r="197" customFormat="false" ht="18" hidden="false" customHeight="false" outlineLevel="0" collapsed="false">
      <c r="A197" s="859" t="s">
        <v>1669</v>
      </c>
      <c r="B197" s="1033" t="s">
        <v>1670</v>
      </c>
      <c r="C197" s="1030" t="s">
        <v>1671</v>
      </c>
      <c r="D197" s="849" t="s">
        <v>796</v>
      </c>
      <c r="E197" s="1034" t="str">
        <f aca="false">VLOOKUP(Table143223[[#This Row],[NUTS I]],Table153324[],2,FALSE())</f>
        <v>1</v>
      </c>
      <c r="F197" s="1033" t="s">
        <v>805</v>
      </c>
      <c r="G197" s="1034" t="str">
        <f aca="false">VLOOKUP(Table143223[[#This Row],[NUTS II 2011]],Table163425[],2,FALSE())</f>
        <v>11</v>
      </c>
      <c r="H197" s="845" t="s">
        <v>805</v>
      </c>
      <c r="I197" s="1034" t="str">
        <f aca="false">VLOOKUP(Table143223[[#This Row],[NUTS II 2013]],Table16243627[],2,FALSE())</f>
        <v>11</v>
      </c>
      <c r="J197" s="1033" t="s">
        <v>910</v>
      </c>
      <c r="K197" s="1034" t="str">
        <f aca="false">VLOOKUP(Table143223[[#This Row],[NUTS III 2011]],Table173526[],2,FALSE())</f>
        <v>117</v>
      </c>
      <c r="L197" s="849" t="s">
        <v>910</v>
      </c>
      <c r="M197" s="1034" t="str">
        <f aca="false">VLOOKUP(Table143223[[#This Row],[NUTS III 2013]],Table17253728[],2,FALSE())</f>
        <v>11D</v>
      </c>
      <c r="N197" s="1035" t="e">
        <f aca="false">IFERROR(VLOOKUP(Table143223[[#This Row],[CodINE Mun2013]],[6]VRefAquis!B$1:H$1048576,2,FALSE()),IFERROR(VLOOKUP(Table143223[[#This Row],[CodINE NUTIII 2013]],[6]VRefAquis!B$1:H$1048576,2,FALSE()),VLOOKUP(Table143223[[#This Row],[CodINE NUTII 2013]],[6]VRefAquis!B$1:H$1048576,2,FALSE())))</f>
        <v>#N/A</v>
      </c>
      <c r="O19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97" s="1037" t="n">
        <v>0</v>
      </c>
      <c r="Q197" s="860" t="n">
        <v>0</v>
      </c>
      <c r="R197" s="856" t="str">
        <f aca="false">CONCATENATE("010.01.04.05/2021/",Table143223[[#This Row],[CodINE Mun2011]])</f>
        <v>010.01.04.05/2021/1812</v>
      </c>
    </row>
    <row r="198" customFormat="false" ht="18" hidden="false" customHeight="false" outlineLevel="0" collapsed="false">
      <c r="A198" s="847" t="s">
        <v>1673</v>
      </c>
      <c r="B198" s="1033" t="s">
        <v>1674</v>
      </c>
      <c r="C198" s="1030" t="s">
        <v>1675</v>
      </c>
      <c r="D198" s="849" t="s">
        <v>796</v>
      </c>
      <c r="E198" s="1034" t="str">
        <f aca="false">VLOOKUP(Table143223[[#This Row],[NUTS I]],Table153324[],2,FALSE())</f>
        <v>1</v>
      </c>
      <c r="F198" s="1033" t="s">
        <v>797</v>
      </c>
      <c r="G198" s="1034" t="str">
        <f aca="false">VLOOKUP(Table143223[[#This Row],[NUTS II 2011]],Table163425[],2,FALSE())</f>
        <v>16</v>
      </c>
      <c r="H198" s="849" t="s">
        <v>797</v>
      </c>
      <c r="I198" s="1034" t="str">
        <f aca="false">VLOOKUP(Table143223[[#This Row],[NUTS II 2013]],Table16243627[],2,FALSE())</f>
        <v>16</v>
      </c>
      <c r="J198" s="1033" t="s">
        <v>969</v>
      </c>
      <c r="K198" s="1034" t="str">
        <f aca="false">VLOOKUP(Table143223[[#This Row],[NUTS III 2011]],Table173526[],2,FALSE())</f>
        <v>164</v>
      </c>
      <c r="L198" s="849" t="s">
        <v>958</v>
      </c>
      <c r="M198" s="1034" t="str">
        <f aca="false">VLOOKUP(Table143223[[#This Row],[NUTS III 2013]],Table17253728[],2,FALSE())</f>
        <v>16E</v>
      </c>
      <c r="N198" s="1035" t="e">
        <f aca="false">IFERROR(VLOOKUP(Table143223[[#This Row],[CodINE Mun2013]],[6]VRefAquis!B$1:H$1048576,2,FALSE()),IFERROR(VLOOKUP(Table143223[[#This Row],[CodINE NUTIII 2013]],[6]VRefAquis!B$1:H$1048576,2,FALSE()),VLOOKUP(Table143223[[#This Row],[CodINE NUTII 2013]],[6]VRefAquis!B$1:H$1048576,2,FALSE())))</f>
        <v>#N/A</v>
      </c>
      <c r="O19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98" s="1037" t="n">
        <v>0</v>
      </c>
      <c r="Q198" s="855" t="n">
        <v>0</v>
      </c>
      <c r="R198" s="856" t="str">
        <f aca="false">CONCATENATE("010.01.04.05/2021/",Table143223[[#This Row],[CodINE Mun2011]])</f>
        <v>010.01.04.05/2021/0614</v>
      </c>
    </row>
    <row r="199" customFormat="false" ht="18" hidden="false" customHeight="false" outlineLevel="0" collapsed="false">
      <c r="A199" s="859" t="s">
        <v>1677</v>
      </c>
      <c r="B199" s="1033" t="s">
        <v>1678</v>
      </c>
      <c r="C199" s="1030" t="s">
        <v>1679</v>
      </c>
      <c r="D199" s="849" t="s">
        <v>796</v>
      </c>
      <c r="E199" s="1034" t="str">
        <f aca="false">VLOOKUP(Table143223[[#This Row],[NUTS I]],Table153324[],2,FALSE())</f>
        <v>1</v>
      </c>
      <c r="F199" s="1033" t="s">
        <v>797</v>
      </c>
      <c r="G199" s="1034" t="str">
        <f aca="false">VLOOKUP(Table143223[[#This Row],[NUTS II 2011]],Table163425[],2,FALSE())</f>
        <v>16</v>
      </c>
      <c r="H199" s="849" t="s">
        <v>797</v>
      </c>
      <c r="I199" s="1034" t="str">
        <f aca="false">VLOOKUP(Table143223[[#This Row],[NUTS II 2013]],Table16243627[],2,FALSE())</f>
        <v>16</v>
      </c>
      <c r="J199" s="1033" t="s">
        <v>874</v>
      </c>
      <c r="K199" s="1034" t="str">
        <f aca="false">VLOOKUP(Table143223[[#This Row],[NUTS III 2011]],Table173526[],2,FALSE())</f>
        <v>16B</v>
      </c>
      <c r="L199" s="845" t="s">
        <v>874</v>
      </c>
      <c r="M199" s="1034" t="str">
        <f aca="false">VLOOKUP(Table143223[[#This Row],[NUTS III 2013]],Table17253728[],2,FALSE())</f>
        <v>16B</v>
      </c>
      <c r="N199" s="1035" t="e">
        <f aca="false">IFERROR(VLOOKUP(Table143223[[#This Row],[CodINE Mun2013]],[6]VRefAquis!B$1:H$1048576,2,FALSE()),IFERROR(VLOOKUP(Table143223[[#This Row],[CodINE NUTIII 2013]],[6]VRefAquis!B$1:H$1048576,2,FALSE()),VLOOKUP(Table143223[[#This Row],[CodINE NUTII 2013]],[6]VRefAquis!B$1:H$1048576,2,FALSE())))</f>
        <v>#N/A</v>
      </c>
      <c r="O19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199" s="1037" t="n">
        <v>3</v>
      </c>
      <c r="Q199" s="860" t="n">
        <v>36</v>
      </c>
      <c r="R199" s="856" t="str">
        <f aca="false">CONCATENATE("010.01.04.05/2021/",Table143223[[#This Row],[CodINE Mun2011]])</f>
        <v>010.01.04.05/2021/1014</v>
      </c>
    </row>
    <row r="200" customFormat="false" ht="18" hidden="false" customHeight="false" outlineLevel="0" collapsed="false">
      <c r="A200" s="847" t="s">
        <v>1681</v>
      </c>
      <c r="B200" s="1033" t="s">
        <v>1682</v>
      </c>
      <c r="C200" s="1030" t="s">
        <v>1683</v>
      </c>
      <c r="D200" s="849" t="s">
        <v>796</v>
      </c>
      <c r="E200" s="1034" t="str">
        <f aca="false">VLOOKUP(Table143223[[#This Row],[NUTS I]],Table153324[],2,FALSE())</f>
        <v>1</v>
      </c>
      <c r="F200" s="1033" t="s">
        <v>805</v>
      </c>
      <c r="G200" s="1034" t="str">
        <f aca="false">VLOOKUP(Table143223[[#This Row],[NUTS II 2011]],Table163425[],2,FALSE())</f>
        <v>11</v>
      </c>
      <c r="H200" s="845" t="s">
        <v>805</v>
      </c>
      <c r="I200" s="1034" t="str">
        <f aca="false">VLOOKUP(Table143223[[#This Row],[NUTS II 2013]],Table16243627[],2,FALSE())</f>
        <v>11</v>
      </c>
      <c r="J200" s="1033" t="s">
        <v>910</v>
      </c>
      <c r="K200" s="1034" t="str">
        <f aca="false">VLOOKUP(Table143223[[#This Row],[NUTS III 2011]],Table173526[],2,FALSE())</f>
        <v>117</v>
      </c>
      <c r="L200" s="849" t="s">
        <v>910</v>
      </c>
      <c r="M200" s="1034" t="str">
        <f aca="false">VLOOKUP(Table143223[[#This Row],[NUTS III 2013]],Table17253728[],2,FALSE())</f>
        <v>11D</v>
      </c>
      <c r="N200" s="1035" t="e">
        <f aca="false">IFERROR(VLOOKUP(Table143223[[#This Row],[CodINE Mun2013]],[6]VRefAquis!B$1:H$1048576,2,FALSE()),IFERROR(VLOOKUP(Table143223[[#This Row],[CodINE NUTIII 2013]],[6]VRefAquis!B$1:H$1048576,2,FALSE()),VLOOKUP(Table143223[[#This Row],[CodINE NUTII 2013]],[6]VRefAquis!B$1:H$1048576,2,FALSE())))</f>
        <v>#N/A</v>
      </c>
      <c r="O20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00" s="1037" t="n">
        <v>0</v>
      </c>
      <c r="Q200" s="855" t="n">
        <v>0</v>
      </c>
      <c r="R200" s="856" t="str">
        <f aca="false">CONCATENATE("010.01.04.05/2021/",Table143223[[#This Row],[CodINE Mun2011]])</f>
        <v>010.01.04.05/2021/1708</v>
      </c>
    </row>
    <row r="201" customFormat="false" ht="18" hidden="false" customHeight="false" outlineLevel="0" collapsed="false">
      <c r="A201" s="859" t="s">
        <v>1685</v>
      </c>
      <c r="B201" s="1033" t="s">
        <v>1686</v>
      </c>
      <c r="C201" s="1030" t="s">
        <v>1687</v>
      </c>
      <c r="D201" s="849" t="s">
        <v>796</v>
      </c>
      <c r="E201" s="1034" t="str">
        <f aca="false">VLOOKUP(Table143223[[#This Row],[NUTS I]],Table153324[],2,FALSE())</f>
        <v>1</v>
      </c>
      <c r="F201" s="1033" t="s">
        <v>797</v>
      </c>
      <c r="G201" s="1034" t="str">
        <f aca="false">VLOOKUP(Table143223[[#This Row],[NUTS II 2011]],Table163425[],2,FALSE())</f>
        <v>16</v>
      </c>
      <c r="H201" s="849" t="s">
        <v>797</v>
      </c>
      <c r="I201" s="1034" t="str">
        <f aca="false">VLOOKUP(Table143223[[#This Row],[NUTS II 2013]],Table16243627[],2,FALSE())</f>
        <v>16</v>
      </c>
      <c r="J201" s="1033" t="s">
        <v>883</v>
      </c>
      <c r="K201" s="1034" t="str">
        <f aca="false">VLOOKUP(Table143223[[#This Row],[NUTS III 2011]],Table173526[],2,FALSE())</f>
        <v>168</v>
      </c>
      <c r="L201" s="845" t="s">
        <v>898</v>
      </c>
      <c r="M201" s="1034" t="str">
        <f aca="false">VLOOKUP(Table143223[[#This Row],[NUTS III 2013]],Table17253728[],2,FALSE())</f>
        <v>16J</v>
      </c>
      <c r="N201" s="1035" t="e">
        <f aca="false">IFERROR(VLOOKUP(Table143223[[#This Row],[CodINE Mun2013]],[6]VRefAquis!B$1:H$1048576,2,FALSE()),IFERROR(VLOOKUP(Table143223[[#This Row],[CodINE NUTIII 2013]],[6]VRefAquis!B$1:H$1048576,2,FALSE()),VLOOKUP(Table143223[[#This Row],[CodINE NUTII 2013]],[6]VRefAquis!B$1:H$1048576,2,FALSE())))</f>
        <v>#N/A</v>
      </c>
      <c r="O20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01" s="1037" t="n">
        <v>0</v>
      </c>
      <c r="Q201" s="860" t="n">
        <v>0</v>
      </c>
      <c r="R201" s="856" t="str">
        <f aca="false">CONCATENATE("010.01.04.05/2021/",Table143223[[#This Row],[CodINE Mun2011]])</f>
        <v>010.01.04.05/2021/0910</v>
      </c>
    </row>
    <row r="202" customFormat="false" ht="18" hidden="false" customHeight="false" outlineLevel="0" collapsed="false">
      <c r="A202" s="859" t="s">
        <v>1689</v>
      </c>
      <c r="B202" s="1033" t="s">
        <v>1690</v>
      </c>
      <c r="C202" s="1030" t="s">
        <v>1691</v>
      </c>
      <c r="D202" s="849" t="s">
        <v>796</v>
      </c>
      <c r="E202" s="1034" t="str">
        <f aca="false">VLOOKUP(Table143223[[#This Row],[NUTS I]],Table153324[],2,FALSE())</f>
        <v>1</v>
      </c>
      <c r="F202" s="1033" t="s">
        <v>797</v>
      </c>
      <c r="G202" s="1034" t="str">
        <f aca="false">VLOOKUP(Table143223[[#This Row],[NUTS II 2011]],Table163425[],2,FALSE())</f>
        <v>16</v>
      </c>
      <c r="H202" s="849" t="s">
        <v>797</v>
      </c>
      <c r="I202" s="1034" t="str">
        <f aca="false">VLOOKUP(Table143223[[#This Row],[NUTS II 2013]],Table16243627[],2,FALSE())</f>
        <v>16</v>
      </c>
      <c r="J202" s="1033" t="s">
        <v>992</v>
      </c>
      <c r="K202" s="1034" t="str">
        <f aca="false">VLOOKUP(Table143223[[#This Row],[NUTS III 2011]],Table173526[],2,FALSE())</f>
        <v>163</v>
      </c>
      <c r="L202" s="849" t="s">
        <v>964</v>
      </c>
      <c r="M202" s="1034" t="str">
        <f aca="false">VLOOKUP(Table143223[[#This Row],[NUTS III 2013]],Table17253728[],2,FALSE())</f>
        <v>16F</v>
      </c>
      <c r="N202" s="1035" t="e">
        <f aca="false">IFERROR(VLOOKUP(Table143223[[#This Row],[CodINE Mun2013]],[6]VRefAquis!B$1:H$1048576,2,FALSE()),IFERROR(VLOOKUP(Table143223[[#This Row],[CodINE NUTIII 2013]],[6]VRefAquis!B$1:H$1048576,2,FALSE()),VLOOKUP(Table143223[[#This Row],[CodINE NUTII 2013]],[6]VRefAquis!B$1:H$1048576,2,FALSE())))</f>
        <v>#N/A</v>
      </c>
      <c r="O20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02" s="1037" t="n">
        <v>14</v>
      </c>
      <c r="Q202" s="860" t="n">
        <v>15</v>
      </c>
      <c r="R202" s="856" t="str">
        <f aca="false">CONCATENATE("010.01.04.05/2021/",Table143223[[#This Row],[CodINE Mun2011]])</f>
        <v>010.01.04.05/2021/1015</v>
      </c>
    </row>
    <row r="203" customFormat="false" ht="18" hidden="false" customHeight="false" outlineLevel="0" collapsed="false">
      <c r="A203" s="847" t="s">
        <v>1693</v>
      </c>
      <c r="B203" s="1033" t="s">
        <v>1694</v>
      </c>
      <c r="C203" s="1030" t="s">
        <v>1695</v>
      </c>
      <c r="D203" s="845" t="s">
        <v>813</v>
      </c>
      <c r="E203" s="1040" t="str">
        <f aca="false">VLOOKUP(Table143223[[#This Row],[NUTS I]],Table153324[],2,FALSE())</f>
        <v>2</v>
      </c>
      <c r="F203" s="1033" t="s">
        <v>813</v>
      </c>
      <c r="G203" s="1034" t="str">
        <f aca="false">VLOOKUP(Table143223[[#This Row],[NUTS II 2011]],Table163425[],2,FALSE())</f>
        <v>20</v>
      </c>
      <c r="H203" s="849" t="s">
        <v>813</v>
      </c>
      <c r="I203" s="1034" t="str">
        <f aca="false">VLOOKUP(Table143223[[#This Row],[NUTS II 2013]],Table16243627[],2,FALSE())</f>
        <v>20</v>
      </c>
      <c r="J203" s="1033" t="s">
        <v>813</v>
      </c>
      <c r="K203" s="1034" t="str">
        <f aca="false">VLOOKUP(Table143223[[#This Row],[NUTS III 2011]],Table173526[],2,FALSE())</f>
        <v>200</v>
      </c>
      <c r="L203" s="1033" t="s">
        <v>813</v>
      </c>
      <c r="M203" s="1034" t="str">
        <f aca="false">VLOOKUP(Table143223[[#This Row],[NUTS III 2013]],Table17253728[],2,FALSE())</f>
        <v>200</v>
      </c>
      <c r="N203" s="1035" t="e">
        <f aca="false">IFERROR(VLOOKUP(Table143223[[#This Row],[CodINE Mun2013]],[6]VRefAquis!B$1:H$1048576,2,FALSE()),IFERROR(VLOOKUP(Table143223[[#This Row],[CodINE NUTIII 2013]],[6]VRefAquis!B$1:H$1048576,2,FALSE()),VLOOKUP(Table143223[[#This Row],[CodINE NUTII 2013]],[6]VRefAquis!B$1:H$1048576,2,FALSE())))</f>
        <v>#N/A</v>
      </c>
      <c r="O20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03" s="1037" t="n">
        <v>0</v>
      </c>
      <c r="Q203" s="855" t="n">
        <v>0</v>
      </c>
      <c r="R203" s="856" t="str">
        <f aca="false">CONCATENATE("010.01.04.05/2021/",Table143223[[#This Row],[CodINE Mun2011]])</f>
        <v>010.01.04.05/2021/4203</v>
      </c>
    </row>
    <row r="204" customFormat="false" ht="18" hidden="false" customHeight="false" outlineLevel="0" collapsed="false">
      <c r="A204" s="847" t="s">
        <v>1697</v>
      </c>
      <c r="B204" s="1033" t="s">
        <v>1698</v>
      </c>
      <c r="C204" s="1030" t="s">
        <v>1699</v>
      </c>
      <c r="D204" s="845" t="s">
        <v>826</v>
      </c>
      <c r="E204" s="1040" t="str">
        <f aca="false">VLOOKUP(Table143223[[#This Row],[NUTS I]],Table153324[],2,FALSE())</f>
        <v>3</v>
      </c>
      <c r="F204" s="1033" t="s">
        <v>826</v>
      </c>
      <c r="G204" s="1034" t="str">
        <f aca="false">VLOOKUP(Table143223[[#This Row],[NUTS II 2011]],Table163425[],2,FALSE())</f>
        <v>30</v>
      </c>
      <c r="H204" s="849" t="s">
        <v>826</v>
      </c>
      <c r="I204" s="1034" t="str">
        <f aca="false">VLOOKUP(Table143223[[#This Row],[NUTS II 2013]],Table16243627[],2,FALSE())</f>
        <v>30</v>
      </c>
      <c r="J204" s="1033" t="s">
        <v>826</v>
      </c>
      <c r="K204" s="1034" t="str">
        <f aca="false">VLOOKUP(Table143223[[#This Row],[NUTS III 2011]],Table173526[],2,FALSE())</f>
        <v>300</v>
      </c>
      <c r="L204" s="1033" t="s">
        <v>826</v>
      </c>
      <c r="M204" s="1034" t="str">
        <f aca="false">VLOOKUP(Table143223[[#This Row],[NUTS III 2013]],Table17253728[],2,FALSE())</f>
        <v>300</v>
      </c>
      <c r="N204" s="1035" t="e">
        <f aca="false">IFERROR(VLOOKUP(Table143223[[#This Row],[CodINE Mun2013]],[6]VRefAquis!B$1:H$1048576,2,FALSE()),IFERROR(VLOOKUP(Table143223[[#This Row],[CodINE NUTIII 2013]],[6]VRefAquis!B$1:H$1048576,2,FALSE()),VLOOKUP(Table143223[[#This Row],[CodINE NUTII 2013]],[6]VRefAquis!B$1:H$1048576,2,FALSE())))</f>
        <v>#N/A</v>
      </c>
      <c r="O20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04" s="1037" t="n">
        <v>2</v>
      </c>
      <c r="Q204" s="855" t="n">
        <v>4</v>
      </c>
      <c r="R204" s="856" t="str">
        <f aca="false">CONCATENATE("010.01.04.05/2021/",Table143223[[#This Row],[CodINE Mun2011]])</f>
        <v>010.01.04.05/2021/3105</v>
      </c>
    </row>
    <row r="205" customFormat="false" ht="18" hidden="false" customHeight="false" outlineLevel="0" collapsed="false">
      <c r="A205" s="847" t="s">
        <v>1701</v>
      </c>
      <c r="B205" s="1033" t="s">
        <v>1702</v>
      </c>
      <c r="C205" s="1030" t="s">
        <v>1703</v>
      </c>
      <c r="D205" s="849" t="s">
        <v>796</v>
      </c>
      <c r="E205" s="1034" t="str">
        <f aca="false">VLOOKUP(Table143223[[#This Row],[NUTS I]],Table153324[],2,FALSE())</f>
        <v>1</v>
      </c>
      <c r="F205" s="1033" t="s">
        <v>805</v>
      </c>
      <c r="G205" s="1034" t="str">
        <f aca="false">VLOOKUP(Table143223[[#This Row],[NUTS II 2011]],Table163425[],2,FALSE())</f>
        <v>11</v>
      </c>
      <c r="H205" s="845" t="s">
        <v>805</v>
      </c>
      <c r="I205" s="1034" t="str">
        <f aca="false">VLOOKUP(Table143223[[#This Row],[NUTS II 2013]],Table16243627[],2,FALSE())</f>
        <v>11</v>
      </c>
      <c r="J205" s="1033" t="s">
        <v>957</v>
      </c>
      <c r="K205" s="1034" t="str">
        <f aca="false">VLOOKUP(Table143223[[#This Row],[NUTS III 2011]],Table173526[],2,FALSE())</f>
        <v>111</v>
      </c>
      <c r="L205" s="849" t="s">
        <v>844</v>
      </c>
      <c r="M205" s="1034" t="str">
        <f aca="false">VLOOKUP(Table143223[[#This Row],[NUTS III 2013]],Table17253728[],2,FALSE())</f>
        <v>111</v>
      </c>
      <c r="N205" s="1035" t="e">
        <f aca="false">IFERROR(VLOOKUP(Table143223[[#This Row],[CodINE Mun2013]],[6]VRefAquis!B$1:H$1048576,2,FALSE()),IFERROR(VLOOKUP(Table143223[[#This Row],[CodINE NUTIII 2013]],[6]VRefAquis!B$1:H$1048576,2,FALSE()),VLOOKUP(Table143223[[#This Row],[CodINE NUTII 2013]],[6]VRefAquis!B$1:H$1048576,2,FALSE())))</f>
        <v>#N/A</v>
      </c>
      <c r="O20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05" s="1037" t="n">
        <v>4</v>
      </c>
      <c r="Q205" s="855" t="n">
        <v>13</v>
      </c>
      <c r="R205" s="856" t="str">
        <f aca="false">CONCATENATE("010.01.04.05/2021/",Table143223[[#This Row],[CodINE Mun2011]])</f>
        <v>010.01.04.05/2021/1606</v>
      </c>
    </row>
    <row r="206" customFormat="false" ht="18" hidden="false" customHeight="false" outlineLevel="0" collapsed="false">
      <c r="A206" s="859" t="s">
        <v>1705</v>
      </c>
      <c r="B206" s="1033" t="s">
        <v>1706</v>
      </c>
      <c r="C206" s="1030" t="s">
        <v>1707</v>
      </c>
      <c r="D206" s="849" t="s">
        <v>796</v>
      </c>
      <c r="E206" s="1034" t="str">
        <f aca="false">VLOOKUP(Table143223[[#This Row],[NUTS I]],Table153324[],2,FALSE())</f>
        <v>1</v>
      </c>
      <c r="F206" s="1033" t="s">
        <v>805</v>
      </c>
      <c r="G206" s="1034" t="str">
        <f aca="false">VLOOKUP(Table143223[[#This Row],[NUTS II 2011]],Table163425[],2,FALSE())</f>
        <v>11</v>
      </c>
      <c r="H206" s="845" t="s">
        <v>805</v>
      </c>
      <c r="I206" s="1034" t="str">
        <f aca="false">VLOOKUP(Table143223[[#This Row],[NUTS II 2013]],Table16243627[],2,FALSE())</f>
        <v>11</v>
      </c>
      <c r="J206" s="1033" t="s">
        <v>957</v>
      </c>
      <c r="K206" s="1034" t="str">
        <f aca="false">VLOOKUP(Table143223[[#This Row],[NUTS III 2011]],Table173526[],2,FALSE())</f>
        <v>111</v>
      </c>
      <c r="L206" s="849" t="s">
        <v>844</v>
      </c>
      <c r="M206" s="1034" t="str">
        <f aca="false">VLOOKUP(Table143223[[#This Row],[NUTS III 2013]],Table17253728[],2,FALSE())</f>
        <v>111</v>
      </c>
      <c r="N206" s="1035" t="e">
        <f aca="false">IFERROR(VLOOKUP(Table143223[[#This Row],[CodINE Mun2013]],[6]VRefAquis!B$1:H$1048576,2,FALSE()),IFERROR(VLOOKUP(Table143223[[#This Row],[CodINE NUTIII 2013]],[6]VRefAquis!B$1:H$1048576,2,FALSE()),VLOOKUP(Table143223[[#This Row],[CodINE NUTII 2013]],[6]VRefAquis!B$1:H$1048576,2,FALSE())))</f>
        <v>#N/A</v>
      </c>
      <c r="O20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06" s="1037" t="n">
        <v>0</v>
      </c>
      <c r="Q206" s="860" t="n">
        <v>0</v>
      </c>
      <c r="R206" s="856" t="str">
        <f aca="false">CONCATENATE("010.01.04.05/2021/",Table143223[[#This Row],[CodINE Mun2011]])</f>
        <v>010.01.04.05/2021/1607</v>
      </c>
    </row>
    <row r="207" customFormat="false" ht="18" hidden="false" customHeight="false" outlineLevel="0" collapsed="false">
      <c r="A207" s="859" t="s">
        <v>1709</v>
      </c>
      <c r="B207" s="1033" t="s">
        <v>1710</v>
      </c>
      <c r="C207" s="1030" t="s">
        <v>1711</v>
      </c>
      <c r="D207" s="849" t="s">
        <v>796</v>
      </c>
      <c r="E207" s="1034" t="str">
        <f aca="false">VLOOKUP(Table143223[[#This Row],[NUTS I]],Table153324[],2,FALSE())</f>
        <v>1</v>
      </c>
      <c r="F207" s="1033" t="s">
        <v>801</v>
      </c>
      <c r="G207" s="1034" t="str">
        <f aca="false">VLOOKUP(Table143223[[#This Row],[NUTS II 2011]],Table163425[],2,FALSE())</f>
        <v>18</v>
      </c>
      <c r="H207" s="845" t="s">
        <v>801</v>
      </c>
      <c r="I207" s="1034" t="str">
        <f aca="false">VLOOKUP(Table143223[[#This Row],[NUTS II 2013]],Table16243627[],2,FALSE())</f>
        <v>18</v>
      </c>
      <c r="J207" s="1033" t="s">
        <v>835</v>
      </c>
      <c r="K207" s="1034" t="str">
        <f aca="false">VLOOKUP(Table143223[[#This Row],[NUTS III 2011]],Table173526[],2,FALSE())</f>
        <v>182</v>
      </c>
      <c r="L207" s="849" t="s">
        <v>835</v>
      </c>
      <c r="M207" s="1034" t="str">
        <f aca="false">VLOOKUP(Table143223[[#This Row],[NUTS III 2013]],Table17253728[],2,FALSE())</f>
        <v>186</v>
      </c>
      <c r="N207" s="1035" t="e">
        <f aca="false">IFERROR(VLOOKUP(Table143223[[#This Row],[CodINE Mun2013]],[6]VRefAquis!B$1:H$1048576,2,FALSE()),IFERROR(VLOOKUP(Table143223[[#This Row],[CodINE NUTIII 2013]],[6]VRefAquis!B$1:H$1048576,2,FALSE()),VLOOKUP(Table143223[[#This Row],[CodINE NUTII 2013]],[6]VRefAquis!B$1:H$1048576,2,FALSE())))</f>
        <v>#N/A</v>
      </c>
      <c r="O20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07" s="1037" t="n">
        <v>2</v>
      </c>
      <c r="Q207" s="860" t="n">
        <v>3</v>
      </c>
      <c r="R207" s="856" t="str">
        <f aca="false">CONCATENATE("010.01.04.05/2021/",Table143223[[#This Row],[CodINE Mun2011]])</f>
        <v>010.01.04.05/2021/1213</v>
      </c>
    </row>
    <row r="208" customFormat="false" ht="18" hidden="false" customHeight="false" outlineLevel="0" collapsed="false">
      <c r="A208" s="847" t="s">
        <v>1713</v>
      </c>
      <c r="B208" s="1033" t="s">
        <v>1714</v>
      </c>
      <c r="C208" s="1030" t="s">
        <v>1715</v>
      </c>
      <c r="D208" s="849" t="s">
        <v>796</v>
      </c>
      <c r="E208" s="1034" t="str">
        <f aca="false">VLOOKUP(Table143223[[#This Row],[NUTS I]],Table153324[],2,FALSE())</f>
        <v>1</v>
      </c>
      <c r="F208" s="1033" t="s">
        <v>801</v>
      </c>
      <c r="G208" s="1034" t="str">
        <f aca="false">VLOOKUP(Table143223[[#This Row],[NUTS II 2011]],Table163425[],2,FALSE())</f>
        <v>18</v>
      </c>
      <c r="H208" s="845" t="s">
        <v>801</v>
      </c>
      <c r="I208" s="1034" t="str">
        <f aca="false">VLOOKUP(Table143223[[#This Row],[NUTS II 2013]],Table16243627[],2,FALSE())</f>
        <v>18</v>
      </c>
      <c r="J208" s="1033" t="s">
        <v>835</v>
      </c>
      <c r="K208" s="1034" t="str">
        <f aca="false">VLOOKUP(Table143223[[#This Row],[NUTS III 2011]],Table173526[],2,FALSE())</f>
        <v>182</v>
      </c>
      <c r="L208" s="849" t="s">
        <v>835</v>
      </c>
      <c r="M208" s="1034" t="str">
        <f aca="false">VLOOKUP(Table143223[[#This Row],[NUTS III 2013]],Table17253728[],2,FALSE())</f>
        <v>186</v>
      </c>
      <c r="N208" s="1035" t="e">
        <f aca="false">IFERROR(VLOOKUP(Table143223[[#This Row],[CodINE Mun2013]],[6]VRefAquis!B$1:H$1048576,2,FALSE()),IFERROR(VLOOKUP(Table143223[[#This Row],[CodINE NUTIII 2013]],[6]VRefAquis!B$1:H$1048576,2,FALSE()),VLOOKUP(Table143223[[#This Row],[CodINE NUTII 2013]],[6]VRefAquis!B$1:H$1048576,2,FALSE())))</f>
        <v>#N/A</v>
      </c>
      <c r="O20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08" s="1037" t="n">
        <v>1</v>
      </c>
      <c r="Q208" s="855" t="n">
        <v>3</v>
      </c>
      <c r="R208" s="856" t="str">
        <f aca="false">CONCATENATE("010.01.04.05/2021/",Table143223[[#This Row],[CodINE Mun2011]])</f>
        <v>010.01.04.05/2021/1214</v>
      </c>
    </row>
    <row r="209" customFormat="false" ht="18" hidden="false" customHeight="false" outlineLevel="0" collapsed="false">
      <c r="A209" s="859" t="s">
        <v>1717</v>
      </c>
      <c r="B209" s="1033" t="s">
        <v>1718</v>
      </c>
      <c r="C209" s="1030" t="s">
        <v>1719</v>
      </c>
      <c r="D209" s="849" t="s">
        <v>796</v>
      </c>
      <c r="E209" s="1034" t="str">
        <f aca="false">VLOOKUP(Table143223[[#This Row],[NUTS I]],Table153324[],2,FALSE())</f>
        <v>1</v>
      </c>
      <c r="F209" s="1033" t="s">
        <v>801</v>
      </c>
      <c r="G209" s="1034" t="str">
        <f aca="false">VLOOKUP(Table143223[[#This Row],[NUTS II 2011]],Table163425[],2,FALSE())</f>
        <v>18</v>
      </c>
      <c r="H209" s="845" t="s">
        <v>801</v>
      </c>
      <c r="I209" s="1034" t="str">
        <f aca="false">VLOOKUP(Table143223[[#This Row],[NUTS II 2013]],Table16243627[],2,FALSE())</f>
        <v>18</v>
      </c>
      <c r="J209" s="1033" t="s">
        <v>803</v>
      </c>
      <c r="K209" s="1034" t="str">
        <f aca="false">VLOOKUP(Table143223[[#This Row],[NUTS III 2011]],Table173526[],2,FALSE())</f>
        <v>183</v>
      </c>
      <c r="L209" s="849" t="s">
        <v>803</v>
      </c>
      <c r="M209" s="1034" t="str">
        <f aca="false">VLOOKUP(Table143223[[#This Row],[NUTS III 2013]],Table17253728[],2,FALSE())</f>
        <v>187</v>
      </c>
      <c r="N209" s="1035" t="e">
        <f aca="false">IFERROR(VLOOKUP(Table143223[[#This Row],[CodINE Mun2013]],[6]VRefAquis!B$1:H$1048576,2,FALSE()),IFERROR(VLOOKUP(Table143223[[#This Row],[CodINE NUTIII 2013]],[6]VRefAquis!B$1:H$1048576,2,FALSE()),VLOOKUP(Table143223[[#This Row],[CodINE NUTII 2013]],[6]VRefAquis!B$1:H$1048576,2,FALSE())))</f>
        <v>#N/A</v>
      </c>
      <c r="O20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09" s="1037" t="n">
        <v>0</v>
      </c>
      <c r="Q209" s="860" t="n">
        <v>0</v>
      </c>
      <c r="R209" s="856" t="str">
        <f aca="false">CONCATENATE("010.01.04.05/2021/",Table143223[[#This Row],[CodINE Mun2011]])</f>
        <v>010.01.04.05/2021/0709</v>
      </c>
    </row>
    <row r="210" customFormat="false" ht="18" hidden="false" customHeight="false" outlineLevel="0" collapsed="false">
      <c r="A210" s="859" t="s">
        <v>1721</v>
      </c>
      <c r="B210" s="1033" t="s">
        <v>1722</v>
      </c>
      <c r="C210" s="1030" t="s">
        <v>1723</v>
      </c>
      <c r="D210" s="849" t="s">
        <v>796</v>
      </c>
      <c r="E210" s="1034" t="str">
        <f aca="false">VLOOKUP(Table143223[[#This Row],[NUTS I]],Table153324[],2,FALSE())</f>
        <v>1</v>
      </c>
      <c r="F210" s="1033" t="s">
        <v>815</v>
      </c>
      <c r="G210" s="1034" t="str">
        <f aca="false">VLOOKUP(Table143223[[#This Row],[NUTS II 2011]],Table163425[],2,FALSE())</f>
        <v>15</v>
      </c>
      <c r="H210" s="845" t="s">
        <v>815</v>
      </c>
      <c r="I210" s="1034" t="str">
        <f aca="false">VLOOKUP(Table143223[[#This Row],[NUTS II 2013]],Table16243627[],2,FALSE())</f>
        <v>15</v>
      </c>
      <c r="J210" s="1033" t="s">
        <v>815</v>
      </c>
      <c r="K210" s="1034" t="n">
        <f aca="false">VLOOKUP(Table143223[[#This Row],[NUTS III 2011]],Table173526[],2,FALSE())</f>
        <v>150</v>
      </c>
      <c r="L210" s="849" t="s">
        <v>815</v>
      </c>
      <c r="M210" s="1034" t="n">
        <f aca="false">VLOOKUP(Table143223[[#This Row],[NUTS III 2013]],Table17253728[],2,FALSE())</f>
        <v>150</v>
      </c>
      <c r="N210" s="1035" t="e">
        <f aca="false">IFERROR(VLOOKUP(Table143223[[#This Row],[CodINE Mun2013]],[6]VRefAquis!B$1:H$1048576,2,FALSE()),IFERROR(VLOOKUP(Table143223[[#This Row],[CodINE NUTIII 2013]],[6]VRefAquis!B$1:H$1048576,2,FALSE()),VLOOKUP(Table143223[[#This Row],[CodINE NUTII 2013]],[6]VRefAquis!B$1:H$1048576,2,FALSE())))</f>
        <v>#N/A</v>
      </c>
      <c r="O21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10" s="1037" t="n">
        <v>10</v>
      </c>
      <c r="Q210" s="860" t="n">
        <v>79</v>
      </c>
      <c r="R210" s="856" t="str">
        <f aca="false">CONCATENATE("010.01.04.05/2021/",Table143223[[#This Row],[CodINE Mun2011]])</f>
        <v>010.01.04.05/2021/0811</v>
      </c>
    </row>
    <row r="211" customFormat="false" ht="18" hidden="false" customHeight="false" outlineLevel="0" collapsed="false">
      <c r="A211" s="859" t="s">
        <v>1725</v>
      </c>
      <c r="B211" s="1033" t="s">
        <v>1726</v>
      </c>
      <c r="C211" s="1030" t="s">
        <v>1727</v>
      </c>
      <c r="D211" s="849" t="s">
        <v>796</v>
      </c>
      <c r="E211" s="1034" t="str">
        <f aca="false">VLOOKUP(Table143223[[#This Row],[NUTS I]],Table153324[],2,FALSE())</f>
        <v>1</v>
      </c>
      <c r="F211" s="1033" t="s">
        <v>805</v>
      </c>
      <c r="G211" s="1034" t="str">
        <f aca="false">VLOOKUP(Table143223[[#This Row],[NUTS II 2011]],Table163425[],2,FALSE())</f>
        <v>11</v>
      </c>
      <c r="H211" s="845" t="s">
        <v>805</v>
      </c>
      <c r="I211" s="1034" t="str">
        <f aca="false">VLOOKUP(Table143223[[#This Row],[NUTS II 2013]],Table16243627[],2,FALSE())</f>
        <v>11</v>
      </c>
      <c r="J211" s="1033" t="s">
        <v>939</v>
      </c>
      <c r="K211" s="1034" t="str">
        <f aca="false">VLOOKUP(Table143223[[#This Row],[NUTS III 2011]],Table173526[],2,FALSE())</f>
        <v>114</v>
      </c>
      <c r="L211" s="845" t="s">
        <v>869</v>
      </c>
      <c r="M211" s="1034" t="str">
        <f aca="false">VLOOKUP(Table143223[[#This Row],[NUTS III 2013]],Table17253728[],2,FALSE())</f>
        <v>11A</v>
      </c>
      <c r="N211" s="1035" t="e">
        <f aca="false">IFERROR(VLOOKUP(Table143223[[#This Row],[CodINE Mun2013]],[6]VRefAquis!B$1:H$1048576,2,FALSE()),IFERROR(VLOOKUP(Table143223[[#This Row],[CodINE NUTIII 2013]],[6]VRefAquis!B$1:H$1048576,2,FALSE()),VLOOKUP(Table143223[[#This Row],[CodINE NUTII 2013]],[6]VRefAquis!B$1:H$1048576,2,FALSE())))</f>
        <v>#N/A</v>
      </c>
      <c r="O21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11" s="1037" t="n">
        <v>90</v>
      </c>
      <c r="Q211" s="860" t="n">
        <v>2094</v>
      </c>
      <c r="R211" s="856" t="str">
        <f aca="false">CONCATENATE("010.01.04.05/2021/",Table143223[[#This Row],[CodINE Mun2011]])</f>
        <v>010.01.04.05/2021/1312</v>
      </c>
    </row>
    <row r="212" customFormat="false" ht="18" hidden="false" customHeight="false" outlineLevel="0" collapsed="false">
      <c r="A212" s="847" t="s">
        <v>1729</v>
      </c>
      <c r="B212" s="1033" t="s">
        <v>1730</v>
      </c>
      <c r="C212" s="1030" t="s">
        <v>1731</v>
      </c>
      <c r="D212" s="849" t="s">
        <v>796</v>
      </c>
      <c r="E212" s="1034" t="str">
        <f aca="false">VLOOKUP(Table143223[[#This Row],[NUTS I]],Table153324[],2,FALSE())</f>
        <v>1</v>
      </c>
      <c r="F212" s="1033" t="s">
        <v>797</v>
      </c>
      <c r="G212" s="1034" t="str">
        <f aca="false">VLOOKUP(Table143223[[#This Row],[NUTS II 2011]],Table163425[],2,FALSE())</f>
        <v>16</v>
      </c>
      <c r="H212" s="849" t="s">
        <v>797</v>
      </c>
      <c r="I212" s="1034" t="str">
        <f aca="false">VLOOKUP(Table143223[[#This Row],[NUTS II 2013]],Table16243627[],2,FALSE())</f>
        <v>16</v>
      </c>
      <c r="J212" s="1033" t="s">
        <v>992</v>
      </c>
      <c r="K212" s="1034" t="str">
        <f aca="false">VLOOKUP(Table143223[[#This Row],[NUTS III 2011]],Table173526[],2,FALSE())</f>
        <v>163</v>
      </c>
      <c r="L212" s="849" t="s">
        <v>964</v>
      </c>
      <c r="M212" s="1034" t="str">
        <f aca="false">VLOOKUP(Table143223[[#This Row],[NUTS III 2013]],Table17253728[],2,FALSE())</f>
        <v>16F</v>
      </c>
      <c r="N212" s="1035" t="e">
        <f aca="false">IFERROR(VLOOKUP(Table143223[[#This Row],[CodINE Mun2013]],[6]VRefAquis!B$1:H$1048576,2,FALSE()),IFERROR(VLOOKUP(Table143223[[#This Row],[CodINE NUTIII 2013]],[6]VRefAquis!B$1:H$1048576,2,FALSE()),VLOOKUP(Table143223[[#This Row],[CodINE NUTII 2013]],[6]VRefAquis!B$1:H$1048576,2,FALSE())))</f>
        <v>#N/A</v>
      </c>
      <c r="O21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12" s="1037" t="n">
        <v>0</v>
      </c>
      <c r="Q212" s="855" t="n">
        <v>0</v>
      </c>
      <c r="R212" s="856" t="str">
        <f aca="false">CONCATENATE("010.01.04.05/2021/",Table143223[[#This Row],[CodINE Mun2011]])</f>
        <v>010.01.04.05/2021/1016</v>
      </c>
    </row>
    <row r="213" customFormat="false" ht="18" hidden="false" customHeight="false" outlineLevel="0" collapsed="false">
      <c r="A213" s="859" t="s">
        <v>1733</v>
      </c>
      <c r="B213" s="1033" t="s">
        <v>1734</v>
      </c>
      <c r="C213" s="1030" t="s">
        <v>1735</v>
      </c>
      <c r="D213" s="845" t="s">
        <v>826</v>
      </c>
      <c r="E213" s="1040" t="str">
        <f aca="false">VLOOKUP(Table143223[[#This Row],[NUTS I]],Table153324[],2,FALSE())</f>
        <v>3</v>
      </c>
      <c r="F213" s="1033" t="s">
        <v>826</v>
      </c>
      <c r="G213" s="1034" t="str">
        <f aca="false">VLOOKUP(Table143223[[#This Row],[NUTS II 2011]],Table163425[],2,FALSE())</f>
        <v>30</v>
      </c>
      <c r="H213" s="849" t="s">
        <v>826</v>
      </c>
      <c r="I213" s="1034" t="str">
        <f aca="false">VLOOKUP(Table143223[[#This Row],[NUTS II 2013]],Table16243627[],2,FALSE())</f>
        <v>30</v>
      </c>
      <c r="J213" s="1033" t="s">
        <v>826</v>
      </c>
      <c r="K213" s="1034" t="str">
        <f aca="false">VLOOKUP(Table143223[[#This Row],[NUTS III 2011]],Table173526[],2,FALSE())</f>
        <v>300</v>
      </c>
      <c r="L213" s="1033" t="s">
        <v>826</v>
      </c>
      <c r="M213" s="1034" t="str">
        <f aca="false">VLOOKUP(Table143223[[#This Row],[NUTS III 2013]],Table17253728[],2,FALSE())</f>
        <v>300</v>
      </c>
      <c r="N213" s="1035" t="e">
        <f aca="false">IFERROR(VLOOKUP(Table143223[[#This Row],[CodINE Mun2013]],[6]VRefAquis!B$1:H$1048576,2,FALSE()),IFERROR(VLOOKUP(Table143223[[#This Row],[CodINE NUTIII 2013]],[6]VRefAquis!B$1:H$1048576,2,FALSE()),VLOOKUP(Table143223[[#This Row],[CodINE NUTII 2013]],[6]VRefAquis!B$1:H$1048576,2,FALSE())))</f>
        <v>#N/A</v>
      </c>
      <c r="O21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13" s="1037" t="n">
        <v>1</v>
      </c>
      <c r="Q213" s="860" t="n">
        <v>18</v>
      </c>
      <c r="R213" s="856" t="str">
        <f aca="false">CONCATENATE("010.01.04.05/2021/",Table143223[[#This Row],[CodINE Mun2011]])</f>
        <v>010.01.04.05/2021/3106</v>
      </c>
    </row>
    <row r="214" customFormat="false" ht="18" hidden="false" customHeight="false" outlineLevel="0" collapsed="false">
      <c r="A214" s="859" t="s">
        <v>1737</v>
      </c>
      <c r="B214" s="1033" t="s">
        <v>1738</v>
      </c>
      <c r="C214" s="1030" t="s">
        <v>1739</v>
      </c>
      <c r="D214" s="845" t="s">
        <v>826</v>
      </c>
      <c r="E214" s="1040" t="str">
        <f aca="false">VLOOKUP(Table143223[[#This Row],[NUTS I]],Table153324[],2,FALSE())</f>
        <v>3</v>
      </c>
      <c r="F214" s="1033" t="s">
        <v>826</v>
      </c>
      <c r="G214" s="1034" t="str">
        <f aca="false">VLOOKUP(Table143223[[#This Row],[NUTS II 2011]],Table163425[],2,FALSE())</f>
        <v>30</v>
      </c>
      <c r="H214" s="849" t="s">
        <v>826</v>
      </c>
      <c r="I214" s="1034" t="str">
        <f aca="false">VLOOKUP(Table143223[[#This Row],[NUTS II 2013]],Table16243627[],2,FALSE())</f>
        <v>30</v>
      </c>
      <c r="J214" s="1033" t="s">
        <v>826</v>
      </c>
      <c r="K214" s="1034" t="str">
        <f aca="false">VLOOKUP(Table143223[[#This Row],[NUTS III 2011]],Table173526[],2,FALSE())</f>
        <v>300</v>
      </c>
      <c r="L214" s="1033" t="s">
        <v>826</v>
      </c>
      <c r="M214" s="1034" t="str">
        <f aca="false">VLOOKUP(Table143223[[#This Row],[NUTS III 2013]],Table17253728[],2,FALSE())</f>
        <v>300</v>
      </c>
      <c r="N214" s="1035" t="e">
        <f aca="false">IFERROR(VLOOKUP(Table143223[[#This Row],[CodINE Mun2013]],[6]VRefAquis!B$1:H$1048576,2,FALSE()),IFERROR(VLOOKUP(Table143223[[#This Row],[CodINE NUTIII 2013]],[6]VRefAquis!B$1:H$1048576,2,FALSE()),VLOOKUP(Table143223[[#This Row],[CodINE NUTII 2013]],[6]VRefAquis!B$1:H$1048576,2,FALSE())))</f>
        <v>#N/A</v>
      </c>
      <c r="O21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14" s="1037" t="n">
        <v>0</v>
      </c>
      <c r="Q214" s="860" t="n">
        <v>0</v>
      </c>
      <c r="R214" s="856" t="str">
        <f aca="false">CONCATENATE("010.01.04.05/2021/",Table143223[[#This Row],[CodINE Mun2011]])</f>
        <v>010.01.04.05/2021/3201</v>
      </c>
    </row>
    <row r="215" customFormat="false" ht="18" hidden="false" customHeight="false" outlineLevel="0" collapsed="false">
      <c r="A215" s="859" t="s">
        <v>1741</v>
      </c>
      <c r="B215" s="1033" t="s">
        <v>1742</v>
      </c>
      <c r="C215" s="1030" t="s">
        <v>1743</v>
      </c>
      <c r="D215" s="849" t="s">
        <v>796</v>
      </c>
      <c r="E215" s="1034" t="str">
        <f aca="false">VLOOKUP(Table143223[[#This Row],[NUTS I]],Table153324[],2,FALSE())</f>
        <v>1</v>
      </c>
      <c r="F215" s="1033" t="s">
        <v>805</v>
      </c>
      <c r="G215" s="1034" t="str">
        <f aca="false">VLOOKUP(Table143223[[#This Row],[NUTS II 2011]],Table163425[],2,FALSE())</f>
        <v>11</v>
      </c>
      <c r="H215" s="845" t="s">
        <v>805</v>
      </c>
      <c r="I215" s="1034" t="str">
        <f aca="false">VLOOKUP(Table143223[[#This Row],[NUTS II 2013]],Table16243627[],2,FALSE())</f>
        <v>11</v>
      </c>
      <c r="J215" s="1033" t="s">
        <v>851</v>
      </c>
      <c r="K215" s="1034" t="str">
        <f aca="false">VLOOKUP(Table143223[[#This Row],[NUTS III 2011]],Table173526[],2,FALSE())</f>
        <v>113</v>
      </c>
      <c r="L215" s="849" t="s">
        <v>851</v>
      </c>
      <c r="M215" s="1034" t="str">
        <f aca="false">VLOOKUP(Table143223[[#This Row],[NUTS III 2013]],Table17253728[],2,FALSE())</f>
        <v>119</v>
      </c>
      <c r="N215" s="1035" t="e">
        <f aca="false">IFERROR(VLOOKUP(Table143223[[#This Row],[CodINE Mun2013]],[6]VRefAquis!B$1:H$1048576,2,FALSE()),IFERROR(VLOOKUP(Table143223[[#This Row],[CodINE NUTIII 2013]],[6]VRefAquis!B$1:H$1048576,2,FALSE()),VLOOKUP(Table143223[[#This Row],[CodINE NUTII 2013]],[6]VRefAquis!B$1:H$1048576,2,FALSE())))</f>
        <v>#N/A</v>
      </c>
      <c r="O21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15" s="1037" t="n">
        <v>0</v>
      </c>
      <c r="Q215" s="860" t="n">
        <v>0</v>
      </c>
      <c r="R215" s="856" t="str">
        <f aca="false">CONCATENATE("010.01.04.05/2021/",Table143223[[#This Row],[CodINE Mun2011]])</f>
        <v>010.01.04.05/2021/0309</v>
      </c>
    </row>
    <row r="216" customFormat="false" ht="18" hidden="false" customHeight="false" outlineLevel="0" collapsed="false">
      <c r="A216" s="847" t="s">
        <v>1745</v>
      </c>
      <c r="B216" s="1033" t="s">
        <v>1746</v>
      </c>
      <c r="C216" s="1030" t="s">
        <v>1747</v>
      </c>
      <c r="D216" s="849" t="s">
        <v>796</v>
      </c>
      <c r="E216" s="1034" t="str">
        <f aca="false">VLOOKUP(Table143223[[#This Row],[NUTS I]],Table153324[],2,FALSE())</f>
        <v>1</v>
      </c>
      <c r="F216" s="1033" t="s">
        <v>805</v>
      </c>
      <c r="G216" s="1034" t="str">
        <f aca="false">VLOOKUP(Table143223[[#This Row],[NUTS II 2011]],Table163425[],2,FALSE())</f>
        <v>11</v>
      </c>
      <c r="H216" s="845" t="s">
        <v>805</v>
      </c>
      <c r="I216" s="1034" t="str">
        <f aca="false">VLOOKUP(Table143223[[#This Row],[NUTS II 2013]],Table16243627[],2,FALSE())</f>
        <v>11</v>
      </c>
      <c r="J216" s="1033" t="s">
        <v>939</v>
      </c>
      <c r="K216" s="1034" t="str">
        <f aca="false">VLOOKUP(Table143223[[#This Row],[NUTS III 2011]],Table173526[],2,FALSE())</f>
        <v>114</v>
      </c>
      <c r="L216" s="845" t="s">
        <v>869</v>
      </c>
      <c r="M216" s="1034" t="str">
        <f aca="false">VLOOKUP(Table143223[[#This Row],[NUTS III 2013]],Table17253728[],2,FALSE())</f>
        <v>11A</v>
      </c>
      <c r="N216" s="1035" t="e">
        <f aca="false">IFERROR(VLOOKUP(Table143223[[#This Row],[CodINE Mun2013]],[6]VRefAquis!B$1:H$1048576,2,FALSE()),IFERROR(VLOOKUP(Table143223[[#This Row],[CodINE NUTIII 2013]],[6]VRefAquis!B$1:H$1048576,2,FALSE()),VLOOKUP(Table143223[[#This Row],[CodINE NUTII 2013]],[6]VRefAquis!B$1:H$1048576,2,FALSE())))</f>
        <v>#N/A</v>
      </c>
      <c r="O21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16" s="1037" t="n">
        <v>3</v>
      </c>
      <c r="Q216" s="855" t="n">
        <v>11</v>
      </c>
      <c r="R216" s="856" t="str">
        <f aca="false">CONCATENATE("010.01.04.05/2021/",Table143223[[#This Row],[CodINE Mun2011]])</f>
        <v>010.01.04.05/2021/1313</v>
      </c>
    </row>
    <row r="217" customFormat="false" ht="18" hidden="false" customHeight="false" outlineLevel="0" collapsed="false">
      <c r="A217" s="859" t="s">
        <v>1749</v>
      </c>
      <c r="B217" s="1033" t="s">
        <v>1750</v>
      </c>
      <c r="C217" s="1030" t="s">
        <v>1751</v>
      </c>
      <c r="D217" s="845" t="s">
        <v>813</v>
      </c>
      <c r="E217" s="1040" t="str">
        <f aca="false">VLOOKUP(Table143223[[#This Row],[NUTS I]],Table153324[],2,FALSE())</f>
        <v>2</v>
      </c>
      <c r="F217" s="1033" t="s">
        <v>813</v>
      </c>
      <c r="G217" s="1034" t="str">
        <f aca="false">VLOOKUP(Table143223[[#This Row],[NUTS II 2011]],Table163425[],2,FALSE())</f>
        <v>20</v>
      </c>
      <c r="H217" s="849" t="s">
        <v>813</v>
      </c>
      <c r="I217" s="1034" t="str">
        <f aca="false">VLOOKUP(Table143223[[#This Row],[NUTS II 2013]],Table16243627[],2,FALSE())</f>
        <v>20</v>
      </c>
      <c r="J217" s="1033" t="s">
        <v>813</v>
      </c>
      <c r="K217" s="1034" t="str">
        <f aca="false">VLOOKUP(Table143223[[#This Row],[NUTS III 2011]],Table173526[],2,FALSE())</f>
        <v>200</v>
      </c>
      <c r="L217" s="1033" t="s">
        <v>813</v>
      </c>
      <c r="M217" s="1034" t="str">
        <f aca="false">VLOOKUP(Table143223[[#This Row],[NUTS III 2013]],Table17253728[],2,FALSE())</f>
        <v>200</v>
      </c>
      <c r="N217" s="1035" t="e">
        <f aca="false">IFERROR(VLOOKUP(Table143223[[#This Row],[CodINE Mun2013]],[6]VRefAquis!B$1:H$1048576,2,FALSE()),IFERROR(VLOOKUP(Table143223[[#This Row],[CodINE NUTIII 2013]],[6]VRefAquis!B$1:H$1048576,2,FALSE()),VLOOKUP(Table143223[[#This Row],[CodINE NUTII 2013]],[6]VRefAquis!B$1:H$1048576,2,FALSE())))</f>
        <v>#N/A</v>
      </c>
      <c r="O21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17" s="1037" t="n">
        <v>0</v>
      </c>
      <c r="Q217" s="860" t="n">
        <v>0</v>
      </c>
      <c r="R217" s="856" t="str">
        <f aca="false">CONCATENATE("010.01.04.05/2021/",Table143223[[#This Row],[CodINE Mun2011]])</f>
        <v>010.01.04.05/2021/4204</v>
      </c>
    </row>
    <row r="218" customFormat="false" ht="18" hidden="false" customHeight="false" outlineLevel="0" collapsed="false">
      <c r="A218" s="859" t="s">
        <v>1753</v>
      </c>
      <c r="B218" s="1033" t="s">
        <v>1754</v>
      </c>
      <c r="C218" s="1030" t="s">
        <v>1755</v>
      </c>
      <c r="D218" s="849" t="s">
        <v>796</v>
      </c>
      <c r="E218" s="1034" t="str">
        <f aca="false">VLOOKUP(Table143223[[#This Row],[NUTS I]],Table153324[],2,FALSE())</f>
        <v>1</v>
      </c>
      <c r="F218" s="1033" t="s">
        <v>797</v>
      </c>
      <c r="G218" s="1034" t="str">
        <f aca="false">VLOOKUP(Table143223[[#This Row],[NUTS II 2011]],Table163425[],2,FALSE())</f>
        <v>16</v>
      </c>
      <c r="H218" s="849" t="s">
        <v>797</v>
      </c>
      <c r="I218" s="1034" t="str">
        <f aca="false">VLOOKUP(Table143223[[#This Row],[NUTS II 2013]],Table16243627[],2,FALSE())</f>
        <v>16</v>
      </c>
      <c r="J218" s="1033" t="s">
        <v>984</v>
      </c>
      <c r="K218" s="1034" t="str">
        <f aca="false">VLOOKUP(Table143223[[#This Row],[NUTS III 2011]],Table173526[],2,FALSE())</f>
        <v>166</v>
      </c>
      <c r="L218" s="849" t="s">
        <v>890</v>
      </c>
      <c r="M218" s="1034" t="str">
        <f aca="false">VLOOKUP(Table143223[[#This Row],[NUTS III 2013]],Table17253728[],2,FALSE())</f>
        <v>16H</v>
      </c>
      <c r="N218" s="1035" t="e">
        <f aca="false">IFERROR(VLOOKUP(Table143223[[#This Row],[CodINE Mun2013]],[6]VRefAquis!B$1:H$1048576,2,FALSE()),IFERROR(VLOOKUP(Table143223[[#This Row],[CodINE NUTIII 2013]],[6]VRefAquis!B$1:H$1048576,2,FALSE()),VLOOKUP(Table143223[[#This Row],[CodINE NUTII 2013]],[6]VRefAquis!B$1:H$1048576,2,FALSE())))</f>
        <v>#N/A</v>
      </c>
      <c r="O21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18" s="1037" t="n">
        <v>0</v>
      </c>
      <c r="Q218" s="860" t="n">
        <v>0</v>
      </c>
      <c r="R218" s="856" t="str">
        <f aca="false">CONCATENATE("010.01.04.05/2021/",Table143223[[#This Row],[CodINE Mun2011]])</f>
        <v>010.01.04.05/2021/0508</v>
      </c>
    </row>
    <row r="219" customFormat="false" ht="18" hidden="false" customHeight="false" outlineLevel="0" collapsed="false">
      <c r="A219" s="847" t="s">
        <v>1757</v>
      </c>
      <c r="B219" s="1033" t="s">
        <v>1758</v>
      </c>
      <c r="C219" s="1030" t="s">
        <v>1759</v>
      </c>
      <c r="D219" s="849" t="s">
        <v>796</v>
      </c>
      <c r="E219" s="1034" t="str">
        <f aca="false">VLOOKUP(Table143223[[#This Row],[NUTS I]],Table153324[],2,FALSE())</f>
        <v>1</v>
      </c>
      <c r="F219" s="1033" t="s">
        <v>801</v>
      </c>
      <c r="G219" s="1034" t="str">
        <f aca="false">VLOOKUP(Table143223[[#This Row],[NUTS II 2011]],Table163425[],2,FALSE())</f>
        <v>18</v>
      </c>
      <c r="H219" s="845" t="s">
        <v>801</v>
      </c>
      <c r="I219" s="1034" t="str">
        <f aca="false">VLOOKUP(Table143223[[#This Row],[NUTS II 2013]],Table16243627[],2,FALSE())</f>
        <v>18</v>
      </c>
      <c r="J219" s="1033" t="s">
        <v>803</v>
      </c>
      <c r="K219" s="1034" t="str">
        <f aca="false">VLOOKUP(Table143223[[#This Row],[NUTS III 2011]],Table173526[],2,FALSE())</f>
        <v>183</v>
      </c>
      <c r="L219" s="849" t="s">
        <v>803</v>
      </c>
      <c r="M219" s="1034" t="str">
        <f aca="false">VLOOKUP(Table143223[[#This Row],[NUTS III 2013]],Table17253728[],2,FALSE())</f>
        <v>187</v>
      </c>
      <c r="N219" s="1035" t="e">
        <f aca="false">IFERROR(VLOOKUP(Table143223[[#This Row],[CodINE Mun2013]],[6]VRefAquis!B$1:H$1048576,2,FALSE()),IFERROR(VLOOKUP(Table143223[[#This Row],[CodINE NUTIII 2013]],[6]VRefAquis!B$1:H$1048576,2,FALSE()),VLOOKUP(Table143223[[#This Row],[CodINE NUTII 2013]],[6]VRefAquis!B$1:H$1048576,2,FALSE())))</f>
        <v>#N/A</v>
      </c>
      <c r="O21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19" s="1037" t="n">
        <v>2</v>
      </c>
      <c r="Q219" s="855" t="n">
        <v>14</v>
      </c>
      <c r="R219" s="856" t="str">
        <f aca="false">CONCATENATE("010.01.04.05/2021/",Table143223[[#This Row],[CodINE Mun2011]])</f>
        <v>010.01.04.05/2021/0710</v>
      </c>
    </row>
    <row r="220" customFormat="false" ht="30.75" hidden="false" customHeight="false" outlineLevel="0" collapsed="false">
      <c r="A220" s="859" t="s">
        <v>1761</v>
      </c>
      <c r="B220" s="1033" t="s">
        <v>1762</v>
      </c>
      <c r="C220" s="1030" t="s">
        <v>1763</v>
      </c>
      <c r="D220" s="849" t="s">
        <v>796</v>
      </c>
      <c r="E220" s="1034" t="str">
        <f aca="false">VLOOKUP(Table143223[[#This Row],[NUTS I]],Table153324[],2,FALSE())</f>
        <v>1</v>
      </c>
      <c r="F220" s="1033" t="s">
        <v>801</v>
      </c>
      <c r="G220" s="1034" t="str">
        <f aca="false">VLOOKUP(Table143223[[#This Row],[NUTS II 2011]],Table163425[],2,FALSE())</f>
        <v>18</v>
      </c>
      <c r="H220" s="845" t="s">
        <v>801</v>
      </c>
      <c r="I220" s="1034" t="str">
        <f aca="false">VLOOKUP(Table143223[[#This Row],[NUTS II 2013]],Table16243627[],2,FALSE())</f>
        <v>18</v>
      </c>
      <c r="J220" s="1033" t="s">
        <v>803</v>
      </c>
      <c r="K220" s="1034" t="str">
        <f aca="false">VLOOKUP(Table143223[[#This Row],[NUTS III 2011]],Table173526[],2,FALSE())</f>
        <v>183</v>
      </c>
      <c r="L220" s="849" t="s">
        <v>803</v>
      </c>
      <c r="M220" s="1034" t="str">
        <f aca="false">VLOOKUP(Table143223[[#This Row],[NUTS III 2013]],Table17253728[],2,FALSE())</f>
        <v>187</v>
      </c>
      <c r="N220" s="1035" t="e">
        <f aca="false">IFERROR(VLOOKUP(Table143223[[#This Row],[CodINE Mun2013]],[6]VRefAquis!B$1:H$1048576,2,FALSE()),IFERROR(VLOOKUP(Table143223[[#This Row],[CodINE NUTIII 2013]],[6]VRefAquis!B$1:H$1048576,2,FALSE()),VLOOKUP(Table143223[[#This Row],[CodINE NUTII 2013]],[6]VRefAquis!B$1:H$1048576,2,FALSE())))</f>
        <v>#N/A</v>
      </c>
      <c r="O22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20" s="1037" t="n">
        <v>5</v>
      </c>
      <c r="Q220" s="860" t="n">
        <v>40</v>
      </c>
      <c r="R220" s="856" t="str">
        <f aca="false">CONCATENATE("010.01.04.05/2021/",Table143223[[#This Row],[CodINE Mun2011]])</f>
        <v>010.01.04.05/2021/0711</v>
      </c>
    </row>
    <row r="221" customFormat="false" ht="18" hidden="false" customHeight="false" outlineLevel="0" collapsed="false">
      <c r="A221" s="859" t="s">
        <v>1765</v>
      </c>
      <c r="B221" s="1033" t="s">
        <v>1766</v>
      </c>
      <c r="C221" s="1030" t="s">
        <v>1767</v>
      </c>
      <c r="D221" s="849" t="s">
        <v>796</v>
      </c>
      <c r="E221" s="1034" t="str">
        <f aca="false">VLOOKUP(Table143223[[#This Row],[NUTS I]],Table153324[],2,FALSE())</f>
        <v>1</v>
      </c>
      <c r="F221" s="1033" t="s">
        <v>805</v>
      </c>
      <c r="G221" s="1034" t="str">
        <f aca="false">VLOOKUP(Table143223[[#This Row],[NUTS II 2011]],Table163425[],2,FALSE())</f>
        <v>11</v>
      </c>
      <c r="H221" s="845" t="s">
        <v>805</v>
      </c>
      <c r="I221" s="1034" t="str">
        <f aca="false">VLOOKUP(Table143223[[#This Row],[NUTS II 2013]],Table16243627[],2,FALSE())</f>
        <v>11</v>
      </c>
      <c r="J221" s="1033" t="s">
        <v>990</v>
      </c>
      <c r="K221" s="1034" t="str">
        <f aca="false">VLOOKUP(Table143223[[#This Row],[NUTS III 2011]],Table173526[],2,FALSE())</f>
        <v>115</v>
      </c>
      <c r="L221" s="849" t="s">
        <v>972</v>
      </c>
      <c r="M221" s="1034" t="str">
        <f aca="false">VLOOKUP(Table143223[[#This Row],[NUTS III 2013]],Table17253728[],2,FALSE())</f>
        <v>11C</v>
      </c>
      <c r="N221" s="1035" t="e">
        <f aca="false">IFERROR(VLOOKUP(Table143223[[#This Row],[CodINE Mun2013]],[6]VRefAquis!B$1:H$1048576,2,FALSE()),IFERROR(VLOOKUP(Table143223[[#This Row],[CodINE NUTIII 2013]],[6]VRefAquis!B$1:H$1048576,2,FALSE()),VLOOKUP(Table143223[[#This Row],[CodINE NUTII 2013]],[6]VRefAquis!B$1:H$1048576,2,FALSE())))</f>
        <v>#N/A</v>
      </c>
      <c r="O22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21" s="1037" t="n">
        <v>2</v>
      </c>
      <c r="Q221" s="855" t="n">
        <v>2</v>
      </c>
      <c r="R221" s="856" t="str">
        <f aca="false">CONCATENATE("010.01.04.05/2021/",Table143223[[#This Row],[CodINE Mun2011]])</f>
        <v>010.01.04.05/2021/1813</v>
      </c>
    </row>
    <row r="222" customFormat="false" ht="18" hidden="false" customHeight="false" outlineLevel="0" collapsed="false">
      <c r="A222" s="847" t="s">
        <v>1769</v>
      </c>
      <c r="B222" s="1033" t="s">
        <v>1770</v>
      </c>
      <c r="C222" s="1030" t="s">
        <v>1771</v>
      </c>
      <c r="D222" s="845" t="s">
        <v>826</v>
      </c>
      <c r="E222" s="1040" t="str">
        <f aca="false">VLOOKUP(Table143223[[#This Row],[NUTS I]],Table153324[],2,FALSE())</f>
        <v>3</v>
      </c>
      <c r="F222" s="1033" t="s">
        <v>826</v>
      </c>
      <c r="G222" s="1034" t="str">
        <f aca="false">VLOOKUP(Table143223[[#This Row],[NUTS II 2011]],Table163425[],2,FALSE())</f>
        <v>30</v>
      </c>
      <c r="H222" s="849" t="s">
        <v>826</v>
      </c>
      <c r="I222" s="1034" t="str">
        <f aca="false">VLOOKUP(Table143223[[#This Row],[NUTS II 2013]],Table16243627[],2,FALSE())</f>
        <v>30</v>
      </c>
      <c r="J222" s="1033" t="s">
        <v>826</v>
      </c>
      <c r="K222" s="1034" t="str">
        <f aca="false">VLOOKUP(Table143223[[#This Row],[NUTS III 2011]],Table173526[],2,FALSE())</f>
        <v>300</v>
      </c>
      <c r="L222" s="1033" t="s">
        <v>826</v>
      </c>
      <c r="M222" s="1034" t="str">
        <f aca="false">VLOOKUP(Table143223[[#This Row],[NUTS III 2013]],Table17253728[],2,FALSE())</f>
        <v>300</v>
      </c>
      <c r="N222" s="1035" t="e">
        <f aca="false">IFERROR(VLOOKUP(Table143223[[#This Row],[CodINE Mun2013]],[6]VRefAquis!B$1:H$1048576,2,FALSE()),IFERROR(VLOOKUP(Table143223[[#This Row],[CodINE NUTIII 2013]],[6]VRefAquis!B$1:H$1048576,2,FALSE()),VLOOKUP(Table143223[[#This Row],[CodINE NUTII 2013]],[6]VRefAquis!B$1:H$1048576,2,FALSE())))</f>
        <v>#N/A</v>
      </c>
      <c r="O22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22" s="1037" t="n">
        <v>0</v>
      </c>
      <c r="Q222" s="855" t="n">
        <v>0</v>
      </c>
      <c r="R222" s="856" t="str">
        <f aca="false">CONCATENATE("010.01.04.05/2021/",Table143223[[#This Row],[CodINE Mun2011]])</f>
        <v>010.01.04.05/2021/3107</v>
      </c>
    </row>
    <row r="223" customFormat="false" ht="18" hidden="false" customHeight="false" outlineLevel="0" collapsed="false">
      <c r="A223" s="859" t="s">
        <v>1773</v>
      </c>
      <c r="B223" s="1033" t="s">
        <v>1774</v>
      </c>
      <c r="C223" s="1030" t="s">
        <v>1775</v>
      </c>
      <c r="D223" s="849" t="s">
        <v>796</v>
      </c>
      <c r="E223" s="1034" t="str">
        <f aca="false">VLOOKUP(Table143223[[#This Row],[NUTS I]],Table153324[],2,FALSE())</f>
        <v>1</v>
      </c>
      <c r="F223" s="1033" t="s">
        <v>805</v>
      </c>
      <c r="G223" s="1034" t="str">
        <f aca="false">VLOOKUP(Table143223[[#This Row],[NUTS II 2011]],Table163425[],2,FALSE())</f>
        <v>11</v>
      </c>
      <c r="H223" s="845" t="s">
        <v>805</v>
      </c>
      <c r="I223" s="1034" t="str">
        <f aca="false">VLOOKUP(Table143223[[#This Row],[NUTS II 2013]],Table16243627[],2,FALSE())</f>
        <v>11</v>
      </c>
      <c r="J223" s="1033" t="s">
        <v>990</v>
      </c>
      <c r="K223" s="1034" t="str">
        <f aca="false">VLOOKUP(Table143223[[#This Row],[NUTS III 2011]],Table173526[],2,FALSE())</f>
        <v>115</v>
      </c>
      <c r="L223" s="845" t="s">
        <v>854</v>
      </c>
      <c r="M223" s="1034" t="str">
        <f aca="false">VLOOKUP(Table143223[[#This Row],[NUTS III 2013]],Table17253728[],2,FALSE())</f>
        <v>11B</v>
      </c>
      <c r="N223" s="1035" t="e">
        <f aca="false">IFERROR(VLOOKUP(Table143223[[#This Row],[CodINE Mun2013]],[6]VRefAquis!B$1:H$1048576,2,FALSE()),IFERROR(VLOOKUP(Table143223[[#This Row],[CodINE NUTIII 2013]],[6]VRefAquis!B$1:H$1048576,2,FALSE()),VLOOKUP(Table143223[[#This Row],[CodINE NUTII 2013]],[6]VRefAquis!B$1:H$1048576,2,FALSE())))</f>
        <v>#N/A</v>
      </c>
      <c r="O22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23" s="1037" t="n">
        <v>6</v>
      </c>
      <c r="Q223" s="860" t="n">
        <v>6</v>
      </c>
      <c r="R223" s="856" t="str">
        <f aca="false">CONCATENATE("010.01.04.05/2021/",Table143223[[#This Row],[CodINE Mun2011]])</f>
        <v>010.01.04.05/2021/1709</v>
      </c>
    </row>
    <row r="224" customFormat="false" ht="18" hidden="false" customHeight="false" outlineLevel="0" collapsed="false">
      <c r="A224" s="847" t="s">
        <v>1777</v>
      </c>
      <c r="B224" s="1033" t="s">
        <v>1778</v>
      </c>
      <c r="C224" s="1030" t="s">
        <v>1779</v>
      </c>
      <c r="D224" s="845" t="s">
        <v>813</v>
      </c>
      <c r="E224" s="1040" t="str">
        <f aca="false">VLOOKUP(Table143223[[#This Row],[NUTS I]],Table153324[],2,FALSE())</f>
        <v>2</v>
      </c>
      <c r="F224" s="1033" t="s">
        <v>813</v>
      </c>
      <c r="G224" s="1034" t="str">
        <f aca="false">VLOOKUP(Table143223[[#This Row],[NUTS II 2011]],Table163425[],2,FALSE())</f>
        <v>20</v>
      </c>
      <c r="H224" s="849" t="s">
        <v>813</v>
      </c>
      <c r="I224" s="1034" t="str">
        <f aca="false">VLOOKUP(Table143223[[#This Row],[NUTS II 2013]],Table16243627[],2,FALSE())</f>
        <v>20</v>
      </c>
      <c r="J224" s="1033" t="s">
        <v>813</v>
      </c>
      <c r="K224" s="1034" t="str">
        <f aca="false">VLOOKUP(Table143223[[#This Row],[NUTS III 2011]],Table173526[],2,FALSE())</f>
        <v>200</v>
      </c>
      <c r="L224" s="1033" t="s">
        <v>813</v>
      </c>
      <c r="M224" s="1034" t="str">
        <f aca="false">VLOOKUP(Table143223[[#This Row],[NUTS III 2013]],Table17253728[],2,FALSE())</f>
        <v>200</v>
      </c>
      <c r="N224" s="1035" t="e">
        <f aca="false">IFERROR(VLOOKUP(Table143223[[#This Row],[CodINE Mun2013]],[6]VRefAquis!B$1:H$1048576,2,FALSE()),IFERROR(VLOOKUP(Table143223[[#This Row],[CodINE NUTIII 2013]],[6]VRefAquis!B$1:H$1048576,2,FALSE()),VLOOKUP(Table143223[[#This Row],[CodINE NUTII 2013]],[6]VRefAquis!B$1:H$1048576,2,FALSE())))</f>
        <v>#N/A</v>
      </c>
      <c r="O22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24" s="1037" t="n">
        <v>6</v>
      </c>
      <c r="Q224" s="855" t="n">
        <v>7</v>
      </c>
      <c r="R224" s="856" t="str">
        <f aca="false">CONCATENATE("010.01.04.05/2021/",Table143223[[#This Row],[CodINE Mun2011]])</f>
        <v>010.01.04.05/2021/4205</v>
      </c>
    </row>
    <row r="225" customFormat="false" ht="18" hidden="false" customHeight="false" outlineLevel="0" collapsed="false">
      <c r="A225" s="859" t="s">
        <v>1781</v>
      </c>
      <c r="B225" s="1033" t="s">
        <v>1782</v>
      </c>
      <c r="C225" s="1030" t="s">
        <v>1783</v>
      </c>
      <c r="D225" s="849" t="s">
        <v>796</v>
      </c>
      <c r="E225" s="1034" t="str">
        <f aca="false">VLOOKUP(Table143223[[#This Row],[NUTS I]],Table153324[],2,FALSE())</f>
        <v>1</v>
      </c>
      <c r="F225" s="1033" t="s">
        <v>801</v>
      </c>
      <c r="G225" s="1034" t="str">
        <f aca="false">VLOOKUP(Table143223[[#This Row],[NUTS II 2011]],Table163425[],2,FALSE())</f>
        <v>18</v>
      </c>
      <c r="H225" s="845" t="s">
        <v>801</v>
      </c>
      <c r="I225" s="1034" t="str">
        <f aca="false">VLOOKUP(Table143223[[#This Row],[NUTS II 2013]],Table16243627[],2,FALSE())</f>
        <v>18</v>
      </c>
      <c r="J225" s="1033" t="s">
        <v>919</v>
      </c>
      <c r="K225" s="1034" t="str">
        <f aca="false">VLOOKUP(Table143223[[#This Row],[NUTS III 2011]],Table173526[],2,FALSE())</f>
        <v>185</v>
      </c>
      <c r="L225" s="849" t="s">
        <v>919</v>
      </c>
      <c r="M225" s="1034" t="str">
        <f aca="false">VLOOKUP(Table143223[[#This Row],[NUTS III 2013]],Table17253728[],2,FALSE())</f>
        <v>185</v>
      </c>
      <c r="N225" s="1035" t="e">
        <f aca="false">IFERROR(VLOOKUP(Table143223[[#This Row],[CodINE Mun2013]],[6]VRefAquis!B$1:H$1048576,2,FALSE()),IFERROR(VLOOKUP(Table143223[[#This Row],[CodINE NUTIII 2013]],[6]VRefAquis!B$1:H$1048576,2,FALSE()),VLOOKUP(Table143223[[#This Row],[CodINE NUTII 2013]],[6]VRefAquis!B$1:H$1048576,2,FALSE())))</f>
        <v>#N/A</v>
      </c>
      <c r="O22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25" s="1037" t="n">
        <v>15</v>
      </c>
      <c r="Q225" s="860" t="n">
        <v>17</v>
      </c>
      <c r="R225" s="856" t="str">
        <f aca="false">CONCATENATE("010.01.04.05/2021/",Table143223[[#This Row],[CodINE Mun2011]])</f>
        <v>010.01.04.05/2021/1414</v>
      </c>
    </row>
    <row r="226" customFormat="false" ht="18" hidden="false" customHeight="false" outlineLevel="0" collapsed="false">
      <c r="A226" s="859" t="s">
        <v>1785</v>
      </c>
      <c r="B226" s="1033" t="s">
        <v>1786</v>
      </c>
      <c r="C226" s="1030" t="s">
        <v>1787</v>
      </c>
      <c r="D226" s="849" t="s">
        <v>796</v>
      </c>
      <c r="E226" s="1034" t="str">
        <f aca="false">VLOOKUP(Table143223[[#This Row],[NUTS I]],Table153324[],2,FALSE())</f>
        <v>1</v>
      </c>
      <c r="F226" s="1033" t="s">
        <v>805</v>
      </c>
      <c r="G226" s="1034" t="str">
        <f aca="false">VLOOKUP(Table143223[[#This Row],[NUTS II 2011]],Table163425[],2,FALSE())</f>
        <v>11</v>
      </c>
      <c r="H226" s="845" t="s">
        <v>805</v>
      </c>
      <c r="I226" s="1034" t="str">
        <f aca="false">VLOOKUP(Table143223[[#This Row],[NUTS II 2013]],Table16243627[],2,FALSE())</f>
        <v>11</v>
      </c>
      <c r="J226" s="1033" t="s">
        <v>910</v>
      </c>
      <c r="K226" s="1034" t="str">
        <f aca="false">VLOOKUP(Table143223[[#This Row],[NUTS III 2011]],Table173526[],2,FALSE())</f>
        <v>117</v>
      </c>
      <c r="L226" s="849" t="s">
        <v>910</v>
      </c>
      <c r="M226" s="1034" t="str">
        <f aca="false">VLOOKUP(Table143223[[#This Row],[NUTS III 2013]],Table17253728[],2,FALSE())</f>
        <v>11D</v>
      </c>
      <c r="N226" s="1035" t="e">
        <f aca="false">IFERROR(VLOOKUP(Table143223[[#This Row],[CodINE Mun2013]],[6]VRefAquis!B$1:H$1048576,2,FALSE()),IFERROR(VLOOKUP(Table143223[[#This Row],[CodINE NUTIII 2013]],[6]VRefAquis!B$1:H$1048576,2,FALSE()),VLOOKUP(Table143223[[#This Row],[CodINE NUTII 2013]],[6]VRefAquis!B$1:H$1048576,2,FALSE())))</f>
        <v>#N/A</v>
      </c>
      <c r="O22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26" s="1037" t="n">
        <v>1</v>
      </c>
      <c r="Q226" s="860" t="n">
        <v>2</v>
      </c>
      <c r="R226" s="856" t="str">
        <f aca="false">CONCATENATE("010.01.04.05/2021/",Table143223[[#This Row],[CodINE Mun2011]])</f>
        <v>010.01.04.05/2021/1710</v>
      </c>
    </row>
    <row r="227" customFormat="false" ht="18" hidden="false" customHeight="false" outlineLevel="0" collapsed="false">
      <c r="A227" s="847" t="s">
        <v>1789</v>
      </c>
      <c r="B227" s="1033" t="s">
        <v>1790</v>
      </c>
      <c r="C227" s="1030" t="s">
        <v>1791</v>
      </c>
      <c r="D227" s="849" t="s">
        <v>796</v>
      </c>
      <c r="E227" s="1034" t="str">
        <f aca="false">VLOOKUP(Table143223[[#This Row],[NUTS I]],Table153324[],2,FALSE())</f>
        <v>1</v>
      </c>
      <c r="F227" s="1033" t="s">
        <v>797</v>
      </c>
      <c r="G227" s="1034" t="str">
        <f aca="false">VLOOKUP(Table143223[[#This Row],[NUTS II 2011]],Table163425[],2,FALSE())</f>
        <v>16</v>
      </c>
      <c r="H227" s="849" t="s">
        <v>797</v>
      </c>
      <c r="I227" s="1034" t="str">
        <f aca="false">VLOOKUP(Table143223[[#This Row],[NUTS II 2013]],Table16243627[],2,FALSE())</f>
        <v>16</v>
      </c>
      <c r="J227" s="1033" t="s">
        <v>883</v>
      </c>
      <c r="K227" s="1034" t="str">
        <f aca="false">VLOOKUP(Table143223[[#This Row],[NUTS III 2011]],Table173526[],2,FALSE())</f>
        <v>168</v>
      </c>
      <c r="L227" s="845" t="s">
        <v>898</v>
      </c>
      <c r="M227" s="1034" t="str">
        <f aca="false">VLOOKUP(Table143223[[#This Row],[NUTS III 2013]],Table17253728[],2,FALSE())</f>
        <v>16J</v>
      </c>
      <c r="N227" s="1035" t="e">
        <f aca="false">IFERROR(VLOOKUP(Table143223[[#This Row],[CodINE Mun2013]],[6]VRefAquis!B$1:H$1048576,2,FALSE()),IFERROR(VLOOKUP(Table143223[[#This Row],[CodINE NUTIII 2013]],[6]VRefAquis!B$1:H$1048576,2,FALSE()),VLOOKUP(Table143223[[#This Row],[CodINE NUTII 2013]],[6]VRefAquis!B$1:H$1048576,2,FALSE())))</f>
        <v>#N/A</v>
      </c>
      <c r="O22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27" s="1037" t="n">
        <v>3</v>
      </c>
      <c r="Q227" s="855" t="n">
        <v>99</v>
      </c>
      <c r="R227" s="856" t="str">
        <f aca="false">CONCATENATE("010.01.04.05/2021/",Table143223[[#This Row],[CodINE Mun2011]])</f>
        <v>010.01.04.05/2021/0911</v>
      </c>
    </row>
    <row r="228" customFormat="false" ht="30.75" hidden="false" customHeight="false" outlineLevel="0" collapsed="false">
      <c r="A228" s="847" t="s">
        <v>1793</v>
      </c>
      <c r="B228" s="1033" t="s">
        <v>1794</v>
      </c>
      <c r="C228" s="1030" t="s">
        <v>1795</v>
      </c>
      <c r="D228" s="849" t="s">
        <v>796</v>
      </c>
      <c r="E228" s="1034" t="str">
        <f aca="false">VLOOKUP(Table143223[[#This Row],[NUTS I]],Table153324[],2,FALSE())</f>
        <v>1</v>
      </c>
      <c r="F228" s="1033" t="s">
        <v>801</v>
      </c>
      <c r="G228" s="1034" t="str">
        <f aca="false">VLOOKUP(Table143223[[#This Row],[NUTS II 2011]],Table163425[],2,FALSE())</f>
        <v>18</v>
      </c>
      <c r="H228" s="845" t="s">
        <v>801</v>
      </c>
      <c r="I228" s="1034" t="str">
        <f aca="false">VLOOKUP(Table143223[[#This Row],[NUTS II 2013]],Table16243627[],2,FALSE())</f>
        <v>18</v>
      </c>
      <c r="J228" s="1033" t="s">
        <v>919</v>
      </c>
      <c r="K228" s="1034" t="str">
        <f aca="false">VLOOKUP(Table143223[[#This Row],[NUTS III 2011]],Table173526[],2,FALSE())</f>
        <v>185</v>
      </c>
      <c r="L228" s="849" t="s">
        <v>919</v>
      </c>
      <c r="M228" s="1034" t="str">
        <f aca="false">VLOOKUP(Table143223[[#This Row],[NUTS III 2013]],Table17253728[],2,FALSE())</f>
        <v>185</v>
      </c>
      <c r="N228" s="1035" t="e">
        <f aca="false">IFERROR(VLOOKUP(Table143223[[#This Row],[CodINE Mun2013]],[6]VRefAquis!B$1:H$1048576,2,FALSE()),IFERROR(VLOOKUP(Table143223[[#This Row],[CodINE NUTIII 2013]],[6]VRefAquis!B$1:H$1048576,2,FALSE()),VLOOKUP(Table143223[[#This Row],[CodINE NUTII 2013]],[6]VRefAquis!B$1:H$1048576,2,FALSE())))</f>
        <v>#N/A</v>
      </c>
      <c r="O22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28" s="1037" t="n">
        <v>6</v>
      </c>
      <c r="Q228" s="855" t="n">
        <v>22</v>
      </c>
      <c r="R228" s="856" t="str">
        <f aca="false">CONCATENATE("010.01.04.05/2021/",Table143223[[#This Row],[CodINE Mun2011]])</f>
        <v>010.01.04.05/2021/1415</v>
      </c>
    </row>
    <row r="229" customFormat="false" ht="18" hidden="false" customHeight="false" outlineLevel="0" collapsed="false">
      <c r="A229" s="859" t="s">
        <v>1797</v>
      </c>
      <c r="B229" s="1033" t="s">
        <v>1798</v>
      </c>
      <c r="C229" s="1030" t="s">
        <v>1799</v>
      </c>
      <c r="D229" s="849" t="s">
        <v>796</v>
      </c>
      <c r="E229" s="1034" t="str">
        <f aca="false">VLOOKUP(Table143223[[#This Row],[NUTS I]],Table153324[],2,FALSE())</f>
        <v>1</v>
      </c>
      <c r="F229" s="1033" t="s">
        <v>797</v>
      </c>
      <c r="G229" s="1034" t="str">
        <f aca="false">VLOOKUP(Table143223[[#This Row],[NUTS II 2011]],Table163425[],2,FALSE())</f>
        <v>16</v>
      </c>
      <c r="H229" s="849" t="s">
        <v>797</v>
      </c>
      <c r="I229" s="1034" t="str">
        <f aca="false">VLOOKUP(Table143223[[#This Row],[NUTS II 2013]],Table16243627[],2,FALSE())</f>
        <v>16</v>
      </c>
      <c r="J229" s="1033" t="s">
        <v>823</v>
      </c>
      <c r="K229" s="1034" t="str">
        <f aca="false">VLOOKUP(Table143223[[#This Row],[NUTS III 2011]],Table173526[],2,FALSE())</f>
        <v>165</v>
      </c>
      <c r="L229" s="845" t="s">
        <v>824</v>
      </c>
      <c r="M229" s="1034" t="str">
        <f aca="false">VLOOKUP(Table143223[[#This Row],[NUTS III 2013]],Table17253728[],2,FALSE())</f>
        <v>16G</v>
      </c>
      <c r="N229" s="1035" t="e">
        <f aca="false">IFERROR(VLOOKUP(Table143223[[#This Row],[CodINE Mun2013]],[6]VRefAquis!B$1:H$1048576,2,FALSE()),IFERROR(VLOOKUP(Table143223[[#This Row],[CodINE NUTIII 2013]],[6]VRefAquis!B$1:H$1048576,2,FALSE()),VLOOKUP(Table143223[[#This Row],[CodINE NUTII 2013]],[6]VRefAquis!B$1:H$1048576,2,FALSE())))</f>
        <v>#N/A</v>
      </c>
      <c r="O22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29" s="1037" t="n">
        <v>1</v>
      </c>
      <c r="Q229" s="860" t="n">
        <v>8</v>
      </c>
      <c r="R229" s="856" t="str">
        <f aca="false">CONCATENATE("010.01.04.05/2021/",Table143223[[#This Row],[CodINE Mun2011]])</f>
        <v>010.01.04.05/2021/1814</v>
      </c>
    </row>
    <row r="230" customFormat="false" ht="18" hidden="false" customHeight="false" outlineLevel="0" collapsed="false">
      <c r="A230" s="859" t="s">
        <v>1801</v>
      </c>
      <c r="B230" s="1033" t="s">
        <v>1802</v>
      </c>
      <c r="C230" s="1030" t="s">
        <v>1803</v>
      </c>
      <c r="D230" s="845" t="s">
        <v>826</v>
      </c>
      <c r="E230" s="1040" t="str">
        <f aca="false">VLOOKUP(Table143223[[#This Row],[NUTS I]],Table153324[],2,FALSE())</f>
        <v>3</v>
      </c>
      <c r="F230" s="1033" t="s">
        <v>826</v>
      </c>
      <c r="G230" s="1034" t="str">
        <f aca="false">VLOOKUP(Table143223[[#This Row],[NUTS II 2011]],Table163425[],2,FALSE())</f>
        <v>30</v>
      </c>
      <c r="H230" s="849" t="s">
        <v>826</v>
      </c>
      <c r="I230" s="1034" t="str">
        <f aca="false">VLOOKUP(Table143223[[#This Row],[NUTS II 2013]],Table16243627[],2,FALSE())</f>
        <v>30</v>
      </c>
      <c r="J230" s="1033" t="s">
        <v>826</v>
      </c>
      <c r="K230" s="1034" t="str">
        <f aca="false">VLOOKUP(Table143223[[#This Row],[NUTS III 2011]],Table173526[],2,FALSE())</f>
        <v>300</v>
      </c>
      <c r="L230" s="1033" t="s">
        <v>826</v>
      </c>
      <c r="M230" s="1034" t="str">
        <f aca="false">VLOOKUP(Table143223[[#This Row],[NUTS III 2013]],Table17253728[],2,FALSE())</f>
        <v>300</v>
      </c>
      <c r="N230" s="1035" t="e">
        <f aca="false">IFERROR(VLOOKUP(Table143223[[#This Row],[CodINE Mun2013]],[6]VRefAquis!B$1:H$1048576,2,FALSE()),IFERROR(VLOOKUP(Table143223[[#This Row],[CodINE NUTIII 2013]],[6]VRefAquis!B$1:H$1048576,2,FALSE()),VLOOKUP(Table143223[[#This Row],[CodINE NUTII 2013]],[6]VRefAquis!B$1:H$1048576,2,FALSE())))</f>
        <v>#N/A</v>
      </c>
      <c r="O23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30" s="1037" t="n">
        <v>0</v>
      </c>
      <c r="Q230" s="860" t="n">
        <v>0</v>
      </c>
      <c r="R230" s="856" t="str">
        <f aca="false">CONCATENATE("010.01.04.05/2021/",Table143223[[#This Row],[CodINE Mun2011]])</f>
        <v>010.01.04.05/2021/3108</v>
      </c>
    </row>
    <row r="231" customFormat="false" ht="30.75" hidden="false" customHeight="false" outlineLevel="0" collapsed="false">
      <c r="A231" s="847" t="s">
        <v>1805</v>
      </c>
      <c r="B231" s="1033" t="s">
        <v>1806</v>
      </c>
      <c r="C231" s="1030" t="s">
        <v>1807</v>
      </c>
      <c r="D231" s="845" t="s">
        <v>813</v>
      </c>
      <c r="E231" s="1040" t="str">
        <f aca="false">VLOOKUP(Table143223[[#This Row],[NUTS I]],Table153324[],2,FALSE())</f>
        <v>2</v>
      </c>
      <c r="F231" s="1033" t="s">
        <v>813</v>
      </c>
      <c r="G231" s="1034" t="str">
        <f aca="false">VLOOKUP(Table143223[[#This Row],[NUTS II 2011]],Table163425[],2,FALSE())</f>
        <v>20</v>
      </c>
      <c r="H231" s="849" t="s">
        <v>813</v>
      </c>
      <c r="I231" s="1034" t="str">
        <f aca="false">VLOOKUP(Table143223[[#This Row],[NUTS II 2013]],Table16243627[],2,FALSE())</f>
        <v>20</v>
      </c>
      <c r="J231" s="1033" t="s">
        <v>813</v>
      </c>
      <c r="K231" s="1034" t="str">
        <f aca="false">VLOOKUP(Table143223[[#This Row],[NUTS III 2011]],Table173526[],2,FALSE())</f>
        <v>200</v>
      </c>
      <c r="L231" s="1033" t="s">
        <v>813</v>
      </c>
      <c r="M231" s="1034" t="str">
        <f aca="false">VLOOKUP(Table143223[[#This Row],[NUTS III 2013]],Table17253728[],2,FALSE())</f>
        <v>200</v>
      </c>
      <c r="N231" s="1035" t="e">
        <f aca="false">IFERROR(VLOOKUP(Table143223[[#This Row],[CodINE Mun2013]],[6]VRefAquis!B$1:H$1048576,2,FALSE()),IFERROR(VLOOKUP(Table143223[[#This Row],[CodINE NUTIII 2013]],[6]VRefAquis!B$1:H$1048576,2,FALSE()),VLOOKUP(Table143223[[#This Row],[CodINE NUTII 2013]],[6]VRefAquis!B$1:H$1048576,2,FALSE())))</f>
        <v>#N/A</v>
      </c>
      <c r="O23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31" s="1037" t="n">
        <v>5</v>
      </c>
      <c r="Q231" s="855" t="n">
        <v>5</v>
      </c>
      <c r="R231" s="856" t="str">
        <f aca="false">CONCATENATE("010.01.04.05/2021/",Table143223[[#This Row],[CodINE Mun2011]])</f>
        <v>010.01.04.05/2021/4401</v>
      </c>
    </row>
    <row r="232" customFormat="false" ht="30.75" hidden="false" customHeight="false" outlineLevel="0" collapsed="false">
      <c r="A232" s="847" t="s">
        <v>1809</v>
      </c>
      <c r="B232" s="1033" t="s">
        <v>1810</v>
      </c>
      <c r="C232" s="1030" t="s">
        <v>1811</v>
      </c>
      <c r="D232" s="845" t="s">
        <v>813</v>
      </c>
      <c r="E232" s="1040" t="str">
        <f aca="false">VLOOKUP(Table143223[[#This Row],[NUTS I]],Table153324[],2,FALSE())</f>
        <v>2</v>
      </c>
      <c r="F232" s="1033" t="s">
        <v>813</v>
      </c>
      <c r="G232" s="1034" t="str">
        <f aca="false">VLOOKUP(Table143223[[#This Row],[NUTS II 2011]],Table163425[],2,FALSE())</f>
        <v>20</v>
      </c>
      <c r="H232" s="849" t="s">
        <v>813</v>
      </c>
      <c r="I232" s="1034" t="str">
        <f aca="false">VLOOKUP(Table143223[[#This Row],[NUTS II 2013]],Table16243627[],2,FALSE())</f>
        <v>20</v>
      </c>
      <c r="J232" s="1033" t="s">
        <v>813</v>
      </c>
      <c r="K232" s="1034" t="str">
        <f aca="false">VLOOKUP(Table143223[[#This Row],[NUTS III 2011]],Table173526[],2,FALSE())</f>
        <v>200</v>
      </c>
      <c r="L232" s="1033" t="s">
        <v>813</v>
      </c>
      <c r="M232" s="1034" t="str">
        <f aca="false">VLOOKUP(Table143223[[#This Row],[NUTS III 2013]],Table17253728[],2,FALSE())</f>
        <v>200</v>
      </c>
      <c r="N232" s="1035" t="e">
        <f aca="false">IFERROR(VLOOKUP(Table143223[[#This Row],[CodINE Mun2013]],[6]VRefAquis!B$1:H$1048576,2,FALSE()),IFERROR(VLOOKUP(Table143223[[#This Row],[CodINE NUTIII 2013]],[6]VRefAquis!B$1:H$1048576,2,FALSE()),VLOOKUP(Table143223[[#This Row],[CodINE NUTII 2013]],[6]VRefAquis!B$1:H$1048576,2,FALSE())))</f>
        <v>#N/A</v>
      </c>
      <c r="O23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32" s="1037" t="n">
        <v>0</v>
      </c>
      <c r="Q232" s="855" t="n">
        <v>0</v>
      </c>
      <c r="R232" s="856" t="str">
        <f aca="false">CONCATENATE("010.01.04.05/2021/",Table143223[[#This Row],[CodINE Mun2011]])</f>
        <v>010.01.04.05/2021/4802</v>
      </c>
    </row>
    <row r="233" customFormat="false" ht="30.75" hidden="false" customHeight="false" outlineLevel="0" collapsed="false">
      <c r="A233" s="859" t="s">
        <v>1813</v>
      </c>
      <c r="B233" s="1033" t="s">
        <v>1814</v>
      </c>
      <c r="C233" s="1030" t="s">
        <v>1815</v>
      </c>
      <c r="D233" s="849" t="s">
        <v>796</v>
      </c>
      <c r="E233" s="1034" t="str">
        <f aca="false">VLOOKUP(Table143223[[#This Row],[NUTS I]],Table153324[],2,FALSE())</f>
        <v>1</v>
      </c>
      <c r="F233" s="1033" t="s">
        <v>805</v>
      </c>
      <c r="G233" s="1034" t="str">
        <f aca="false">VLOOKUP(Table143223[[#This Row],[NUTS II 2011]],Table163425[],2,FALSE())</f>
        <v>11</v>
      </c>
      <c r="H233" s="845" t="s">
        <v>805</v>
      </c>
      <c r="I233" s="1034" t="str">
        <f aca="false">VLOOKUP(Table143223[[#This Row],[NUTS II 2013]],Table16243627[],2,FALSE())</f>
        <v>11</v>
      </c>
      <c r="J233" s="1033" t="s">
        <v>925</v>
      </c>
      <c r="K233" s="1034" t="str">
        <f aca="false">VLOOKUP(Table143223[[#This Row],[NUTS III 2011]],Table173526[],2,FALSE())</f>
        <v>116</v>
      </c>
      <c r="L233" s="845" t="s">
        <v>869</v>
      </c>
      <c r="M233" s="1034" t="str">
        <f aca="false">VLOOKUP(Table143223[[#This Row],[NUTS III 2013]],Table17253728[],2,FALSE())</f>
        <v>11A</v>
      </c>
      <c r="N233" s="1035" t="e">
        <f aca="false">IFERROR(VLOOKUP(Table143223[[#This Row],[CodINE Mun2013]],[6]VRefAquis!B$1:H$1048576,2,FALSE()),IFERROR(VLOOKUP(Table143223[[#This Row],[CodINE NUTIII 2013]],[6]VRefAquis!B$1:H$1048576,2,FALSE()),VLOOKUP(Table143223[[#This Row],[CodINE NUTII 2013]],[6]VRefAquis!B$1:H$1048576,2,FALSE())))</f>
        <v>#N/A</v>
      </c>
      <c r="O23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33" s="1037" t="n">
        <v>15</v>
      </c>
      <c r="Q233" s="860" t="n">
        <v>121</v>
      </c>
      <c r="R233" s="856" t="str">
        <f aca="false">CONCATENATE("010.01.04.05/2021/",Table143223[[#This Row],[CodINE Mun2011]])</f>
        <v>010.01.04.05/2021/0109</v>
      </c>
    </row>
    <row r="234" customFormat="false" ht="30.75" hidden="false" customHeight="false" outlineLevel="0" collapsed="false">
      <c r="A234" s="847" t="s">
        <v>1817</v>
      </c>
      <c r="B234" s="1033" t="s">
        <v>1818</v>
      </c>
      <c r="C234" s="1030" t="s">
        <v>1819</v>
      </c>
      <c r="D234" s="849" t="s">
        <v>796</v>
      </c>
      <c r="E234" s="1034" t="str">
        <f aca="false">VLOOKUP(Table143223[[#This Row],[NUTS I]],Table153324[],2,FALSE())</f>
        <v>1</v>
      </c>
      <c r="F234" s="1033" t="s">
        <v>805</v>
      </c>
      <c r="G234" s="1034" t="str">
        <f aca="false">VLOOKUP(Table143223[[#This Row],[NUTS II 2011]],Table163425[],2,FALSE())</f>
        <v>11</v>
      </c>
      <c r="H234" s="845" t="s">
        <v>805</v>
      </c>
      <c r="I234" s="1034" t="str">
        <f aca="false">VLOOKUP(Table143223[[#This Row],[NUTS II 2013]],Table16243627[],2,FALSE())</f>
        <v>11</v>
      </c>
      <c r="J234" s="1033" t="s">
        <v>910</v>
      </c>
      <c r="K234" s="1034" t="str">
        <f aca="false">VLOOKUP(Table143223[[#This Row],[NUTS III 2011]],Table173526[],2,FALSE())</f>
        <v>117</v>
      </c>
      <c r="L234" s="849" t="s">
        <v>910</v>
      </c>
      <c r="M234" s="1034" t="str">
        <f aca="false">VLOOKUP(Table143223[[#This Row],[NUTS III 2013]],Table17253728[],2,FALSE())</f>
        <v>11D</v>
      </c>
      <c r="N234" s="1035" t="e">
        <f aca="false">IFERROR(VLOOKUP(Table143223[[#This Row],[CodINE Mun2013]],[6]VRefAquis!B$1:H$1048576,2,FALSE()),IFERROR(VLOOKUP(Table143223[[#This Row],[CodINE NUTIII 2013]],[6]VRefAquis!B$1:H$1048576,2,FALSE()),VLOOKUP(Table143223[[#This Row],[CodINE NUTII 2013]],[6]VRefAquis!B$1:H$1048576,2,FALSE())))</f>
        <v>#N/A</v>
      </c>
      <c r="O23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34" s="1037" t="n">
        <v>1</v>
      </c>
      <c r="Q234" s="855" t="n">
        <v>6</v>
      </c>
      <c r="R234" s="856" t="str">
        <f aca="false">CONCATENATE("010.01.04.05/2021/",Table143223[[#This Row],[CodINE Mun2011]])</f>
        <v>010.01.04.05/2021/1711</v>
      </c>
    </row>
    <row r="235" customFormat="false" ht="18" hidden="false" customHeight="false" outlineLevel="0" collapsed="false">
      <c r="A235" s="847" t="s">
        <v>1821</v>
      </c>
      <c r="B235" s="1033" t="s">
        <v>1822</v>
      </c>
      <c r="C235" s="1030" t="s">
        <v>1823</v>
      </c>
      <c r="D235" s="845" t="s">
        <v>826</v>
      </c>
      <c r="E235" s="1040" t="str">
        <f aca="false">VLOOKUP(Table143223[[#This Row],[NUTS I]],Table153324[],2,FALSE())</f>
        <v>3</v>
      </c>
      <c r="F235" s="1033" t="s">
        <v>826</v>
      </c>
      <c r="G235" s="1034" t="str">
        <f aca="false">VLOOKUP(Table143223[[#This Row],[NUTS II 2011]],Table163425[],2,FALSE())</f>
        <v>30</v>
      </c>
      <c r="H235" s="849" t="s">
        <v>826</v>
      </c>
      <c r="I235" s="1034" t="str">
        <f aca="false">VLOOKUP(Table143223[[#This Row],[NUTS II 2013]],Table16243627[],2,FALSE())</f>
        <v>30</v>
      </c>
      <c r="J235" s="1033" t="s">
        <v>826</v>
      </c>
      <c r="K235" s="1034" t="str">
        <f aca="false">VLOOKUP(Table143223[[#This Row],[NUTS III 2011]],Table173526[],2,FALSE())</f>
        <v>300</v>
      </c>
      <c r="L235" s="1033" t="s">
        <v>826</v>
      </c>
      <c r="M235" s="1034" t="str">
        <f aca="false">VLOOKUP(Table143223[[#This Row],[NUTS III 2013]],Table17253728[],2,FALSE())</f>
        <v>300</v>
      </c>
      <c r="N235" s="1035" t="e">
        <f aca="false">IFERROR(VLOOKUP(Table143223[[#This Row],[CodINE Mun2013]],[6]VRefAquis!B$1:H$1048576,2,FALSE()),IFERROR(VLOOKUP(Table143223[[#This Row],[CodINE NUTIII 2013]],[6]VRefAquis!B$1:H$1048576,2,FALSE()),VLOOKUP(Table143223[[#This Row],[CodINE NUTII 2013]],[6]VRefAquis!B$1:H$1048576,2,FALSE())))</f>
        <v>#N/A</v>
      </c>
      <c r="O23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35" s="1037" t="n">
        <v>0</v>
      </c>
      <c r="Q235" s="855" t="n">
        <v>0</v>
      </c>
      <c r="R235" s="856" t="str">
        <f aca="false">CONCATENATE("010.01.04.05/2021/",Table143223[[#This Row],[CodINE Mun2011]])</f>
        <v>010.01.04.05/2021/3109</v>
      </c>
    </row>
    <row r="236" customFormat="false" ht="18" hidden="false" customHeight="false" outlineLevel="0" collapsed="false">
      <c r="A236" s="859" t="s">
        <v>1825</v>
      </c>
      <c r="B236" s="1033" t="s">
        <v>1826</v>
      </c>
      <c r="C236" s="1030" t="s">
        <v>1827</v>
      </c>
      <c r="D236" s="849" t="s">
        <v>796</v>
      </c>
      <c r="E236" s="1034" t="str">
        <f aca="false">VLOOKUP(Table143223[[#This Row],[NUTS I]],Table153324[],2,FALSE())</f>
        <v>1</v>
      </c>
      <c r="F236" s="1033" t="s">
        <v>801</v>
      </c>
      <c r="G236" s="1034" t="str">
        <f aca="false">VLOOKUP(Table143223[[#This Row],[NUTS II 2011]],Table163425[],2,FALSE())</f>
        <v>18</v>
      </c>
      <c r="H236" s="845" t="s">
        <v>801</v>
      </c>
      <c r="I236" s="1034" t="str">
        <f aca="false">VLOOKUP(Table143223[[#This Row],[NUTS II 2013]],Table16243627[],2,FALSE())</f>
        <v>18</v>
      </c>
      <c r="J236" s="1033" t="s">
        <v>919</v>
      </c>
      <c r="K236" s="1034" t="str">
        <f aca="false">VLOOKUP(Table143223[[#This Row],[NUTS III 2011]],Table173526[],2,FALSE())</f>
        <v>185</v>
      </c>
      <c r="L236" s="849" t="s">
        <v>919</v>
      </c>
      <c r="M236" s="1034" t="str">
        <f aca="false">VLOOKUP(Table143223[[#This Row],[NUTS III 2013]],Table17253728[],2,FALSE())</f>
        <v>185</v>
      </c>
      <c r="N236" s="1035" t="e">
        <f aca="false">IFERROR(VLOOKUP(Table143223[[#This Row],[CodINE Mun2013]],[6]VRefAquis!B$1:H$1048576,2,FALSE()),IFERROR(VLOOKUP(Table143223[[#This Row],[CodINE NUTIII 2013]],[6]VRefAquis!B$1:H$1048576,2,FALSE()),VLOOKUP(Table143223[[#This Row],[CodINE NUTII 2013]],[6]VRefAquis!B$1:H$1048576,2,FALSE())))</f>
        <v>#N/A</v>
      </c>
      <c r="O23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36" s="1037" t="n">
        <v>5</v>
      </c>
      <c r="Q236" s="860" t="n">
        <v>32</v>
      </c>
      <c r="R236" s="856" t="str">
        <f aca="false">CONCATENATE("010.01.04.05/2021/",Table143223[[#This Row],[CodINE Mun2011]])</f>
        <v>010.01.04.05/2021/1416</v>
      </c>
    </row>
    <row r="237" customFormat="false" ht="18" hidden="false" customHeight="false" outlineLevel="0" collapsed="false">
      <c r="A237" s="847" t="s">
        <v>1829</v>
      </c>
      <c r="B237" s="1033" t="s">
        <v>1830</v>
      </c>
      <c r="C237" s="1030" t="s">
        <v>1831</v>
      </c>
      <c r="D237" s="849" t="s">
        <v>796</v>
      </c>
      <c r="E237" s="1034" t="str">
        <f aca="false">VLOOKUP(Table143223[[#This Row],[NUTS I]],Table153324[],2,FALSE())</f>
        <v>1</v>
      </c>
      <c r="F237" s="1033" t="s">
        <v>801</v>
      </c>
      <c r="G237" s="1034" t="str">
        <f aca="false">VLOOKUP(Table143223[[#This Row],[NUTS II 2011]],Table163425[],2,FALSE())</f>
        <v>18</v>
      </c>
      <c r="H237" s="845" t="s">
        <v>801</v>
      </c>
      <c r="I237" s="1034" t="str">
        <f aca="false">VLOOKUP(Table143223[[#This Row],[NUTS II 2013]],Table16243627[],2,FALSE())</f>
        <v>18</v>
      </c>
      <c r="J237" s="1033" t="s">
        <v>817</v>
      </c>
      <c r="K237" s="1034" t="str">
        <f aca="false">VLOOKUP(Table143223[[#This Row],[NUTS III 2011]],Table173526[],2,FALSE())</f>
        <v>181</v>
      </c>
      <c r="L237" s="849" t="s">
        <v>817</v>
      </c>
      <c r="M237" s="1034" t="str">
        <f aca="false">VLOOKUP(Table143223[[#This Row],[NUTS III 2013]],Table17253728[],2,FALSE())</f>
        <v>181</v>
      </c>
      <c r="N237" s="1035" t="e">
        <f aca="false">IFERROR(VLOOKUP(Table143223[[#This Row],[CodINE Mun2013]],[6]VRefAquis!B$1:H$1048576,2,FALSE()),IFERROR(VLOOKUP(Table143223[[#This Row],[CodINE NUTIII 2013]],[6]VRefAquis!B$1:H$1048576,2,FALSE()),VLOOKUP(Table143223[[#This Row],[CodINE NUTII 2013]],[6]VRefAquis!B$1:H$1048576,2,FALSE())))</f>
        <v>#N/A</v>
      </c>
      <c r="O23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37" s="1037" t="n">
        <v>2</v>
      </c>
      <c r="Q237" s="855" t="n">
        <v>2</v>
      </c>
      <c r="R237" s="856" t="str">
        <f aca="false">CONCATENATE("010.01.04.05/2021/",Table143223[[#This Row],[CodINE Mun2011]])</f>
        <v>010.01.04.05/2021/1509</v>
      </c>
    </row>
    <row r="238" customFormat="false" ht="18" hidden="false" customHeight="false" outlineLevel="0" collapsed="false">
      <c r="A238" s="847" t="s">
        <v>1833</v>
      </c>
      <c r="B238" s="1033" t="s">
        <v>1834</v>
      </c>
      <c r="C238" s="1030" t="s">
        <v>1835</v>
      </c>
      <c r="D238" s="849" t="s">
        <v>796</v>
      </c>
      <c r="E238" s="1034" t="str">
        <f aca="false">VLOOKUP(Table143223[[#This Row],[NUTS I]],Table153324[],2,FALSE())</f>
        <v>1</v>
      </c>
      <c r="F238" s="1033" t="s">
        <v>805</v>
      </c>
      <c r="G238" s="1034" t="str">
        <f aca="false">VLOOKUP(Table143223[[#This Row],[NUTS II 2011]],Table163425[],2,FALSE())</f>
        <v>11</v>
      </c>
      <c r="H238" s="845" t="s">
        <v>805</v>
      </c>
      <c r="I238" s="1034" t="str">
        <f aca="false">VLOOKUP(Table143223[[#This Row],[NUTS II 2013]],Table16243627[],2,FALSE())</f>
        <v>11</v>
      </c>
      <c r="J238" s="1033" t="s">
        <v>851</v>
      </c>
      <c r="K238" s="1034" t="str">
        <f aca="false">VLOOKUP(Table143223[[#This Row],[NUTS III 2011]],Table173526[],2,FALSE())</f>
        <v>113</v>
      </c>
      <c r="L238" s="845" t="s">
        <v>869</v>
      </c>
      <c r="M238" s="1034" t="str">
        <f aca="false">VLOOKUP(Table143223[[#This Row],[NUTS III 2013]],Table17253728[],2,FALSE())</f>
        <v>11A</v>
      </c>
      <c r="N238" s="1035" t="e">
        <f aca="false">IFERROR(VLOOKUP(Table143223[[#This Row],[CodINE Mun2013]],[6]VRefAquis!B$1:H$1048576,2,FALSE()),IFERROR(VLOOKUP(Table143223[[#This Row],[CodINE NUTIII 2013]],[6]VRefAquis!B$1:H$1048576,2,FALSE()),VLOOKUP(Table143223[[#This Row],[CodINE NUTII 2013]],[6]VRefAquis!B$1:H$1048576,2,FALSE())))</f>
        <v>#N/A</v>
      </c>
      <c r="O23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38" s="1037" t="n">
        <v>1</v>
      </c>
      <c r="Q238" s="855" t="n">
        <v>5</v>
      </c>
      <c r="R238" s="856" t="str">
        <f aca="false">CONCATENATE("010.01.04.05/2021/",Table143223[[#This Row],[CodINE Mun2011]])</f>
        <v>010.01.04.05/2021/1314</v>
      </c>
    </row>
    <row r="239" customFormat="false" ht="30.75" hidden="false" customHeight="false" outlineLevel="0" collapsed="false">
      <c r="A239" s="847" t="s">
        <v>1837</v>
      </c>
      <c r="B239" s="1033" t="s">
        <v>1838</v>
      </c>
      <c r="C239" s="1030" t="s">
        <v>1839</v>
      </c>
      <c r="D239" s="849" t="s">
        <v>796</v>
      </c>
      <c r="E239" s="1034" t="str">
        <f aca="false">VLOOKUP(Table143223[[#This Row],[NUTS I]],Table153324[],2,FALSE())</f>
        <v>1</v>
      </c>
      <c r="F239" s="1033" t="s">
        <v>815</v>
      </c>
      <c r="G239" s="1034" t="str">
        <f aca="false">VLOOKUP(Table143223[[#This Row],[NUTS II 2011]],Table163425[],2,FALSE())</f>
        <v>15</v>
      </c>
      <c r="H239" s="845" t="s">
        <v>815</v>
      </c>
      <c r="I239" s="1034" t="str">
        <f aca="false">VLOOKUP(Table143223[[#This Row],[NUTS II 2013]],Table16243627[],2,FALSE())</f>
        <v>15</v>
      </c>
      <c r="J239" s="1033" t="s">
        <v>815</v>
      </c>
      <c r="K239" s="1034" t="n">
        <f aca="false">VLOOKUP(Table143223[[#This Row],[NUTS III 2011]],Table173526[],2,FALSE())</f>
        <v>150</v>
      </c>
      <c r="L239" s="849" t="s">
        <v>815</v>
      </c>
      <c r="M239" s="1034" t="n">
        <f aca="false">VLOOKUP(Table143223[[#This Row],[NUTS III 2013]],Table17253728[],2,FALSE())</f>
        <v>150</v>
      </c>
      <c r="N239" s="1035" t="e">
        <f aca="false">IFERROR(VLOOKUP(Table143223[[#This Row],[CodINE Mun2013]],[6]VRefAquis!B$1:H$1048576,2,FALSE()),IFERROR(VLOOKUP(Table143223[[#This Row],[CodINE NUTIII 2013]],[6]VRefAquis!B$1:H$1048576,2,FALSE()),VLOOKUP(Table143223[[#This Row],[CodINE NUTII 2013]],[6]VRefAquis!B$1:H$1048576,2,FALSE())))</f>
        <v>#N/A</v>
      </c>
      <c r="O23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39" s="1037" t="n">
        <v>0</v>
      </c>
      <c r="Q239" s="855" t="n">
        <v>0</v>
      </c>
      <c r="R239" s="856" t="str">
        <f aca="false">CONCATENATE("010.01.04.05/2021/",Table143223[[#This Row],[CodINE Mun2011]])</f>
        <v>010.01.04.05/2021/0812</v>
      </c>
    </row>
    <row r="240" customFormat="false" ht="30.75" hidden="false" customHeight="false" outlineLevel="0" collapsed="false">
      <c r="A240" s="859" t="s">
        <v>1841</v>
      </c>
      <c r="B240" s="1033" t="s">
        <v>1842</v>
      </c>
      <c r="C240" s="1030" t="s">
        <v>1843</v>
      </c>
      <c r="D240" s="849" t="s">
        <v>796</v>
      </c>
      <c r="E240" s="1034" t="str">
        <f aca="false">VLOOKUP(Table143223[[#This Row],[NUTS I]],Table153324[],2,FALSE())</f>
        <v>1</v>
      </c>
      <c r="F240" s="1033" t="s">
        <v>805</v>
      </c>
      <c r="G240" s="1034" t="str">
        <f aca="false">VLOOKUP(Table143223[[#This Row],[NUTS II 2011]],Table163425[],2,FALSE())</f>
        <v>11</v>
      </c>
      <c r="H240" s="845" t="s">
        <v>805</v>
      </c>
      <c r="I240" s="1034" t="str">
        <f aca="false">VLOOKUP(Table143223[[#This Row],[NUTS II 2013]],Table16243627[],2,FALSE())</f>
        <v>11</v>
      </c>
      <c r="J240" s="1033" t="s">
        <v>925</v>
      </c>
      <c r="K240" s="1034" t="str">
        <f aca="false">VLOOKUP(Table143223[[#This Row],[NUTS III 2011]],Table173526[],2,FALSE())</f>
        <v>116</v>
      </c>
      <c r="L240" s="845" t="s">
        <v>869</v>
      </c>
      <c r="M240" s="1034" t="str">
        <f aca="false">VLOOKUP(Table143223[[#This Row],[NUTS III 2013]],Table17253728[],2,FALSE())</f>
        <v>11A</v>
      </c>
      <c r="N240" s="1035" t="e">
        <f aca="false">IFERROR(VLOOKUP(Table143223[[#This Row],[CodINE Mun2013]],[6]VRefAquis!B$1:H$1048576,2,FALSE()),IFERROR(VLOOKUP(Table143223[[#This Row],[CodINE NUTIII 2013]],[6]VRefAquis!B$1:H$1048576,2,FALSE()),VLOOKUP(Table143223[[#This Row],[CodINE NUTII 2013]],[6]VRefAquis!B$1:H$1048576,2,FALSE())))</f>
        <v>#N/A</v>
      </c>
      <c r="O24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40" s="1037" t="n">
        <v>0</v>
      </c>
      <c r="Q240" s="860" t="n">
        <v>0</v>
      </c>
      <c r="R240" s="856" t="str">
        <f aca="false">CONCATENATE("010.01.04.05/2021/",Table143223[[#This Row],[CodINE Mun2011]])</f>
        <v>010.01.04.05/2021/0116</v>
      </c>
    </row>
    <row r="241" customFormat="false" ht="30.75" hidden="false" customHeight="false" outlineLevel="0" collapsed="false">
      <c r="A241" s="859" t="s">
        <v>1845</v>
      </c>
      <c r="B241" s="1033" t="s">
        <v>1846</v>
      </c>
      <c r="C241" s="1030" t="s">
        <v>1847</v>
      </c>
      <c r="D241" s="849" t="s">
        <v>796</v>
      </c>
      <c r="E241" s="1034" t="str">
        <f aca="false">VLOOKUP(Table143223[[#This Row],[NUTS I]],Table153324[],2,FALSE())</f>
        <v>1</v>
      </c>
      <c r="F241" s="1033" t="s">
        <v>805</v>
      </c>
      <c r="G241" s="1034" t="str">
        <f aca="false">VLOOKUP(Table143223[[#This Row],[NUTS II 2011]],Table163425[],2,FALSE())</f>
        <v>11</v>
      </c>
      <c r="H241" s="845" t="s">
        <v>805</v>
      </c>
      <c r="I241" s="1034" t="str">
        <f aca="false">VLOOKUP(Table143223[[#This Row],[NUTS II 2013]],Table16243627[],2,FALSE())</f>
        <v>11</v>
      </c>
      <c r="J241" s="1033" t="s">
        <v>910</v>
      </c>
      <c r="K241" s="1034" t="str">
        <f aca="false">VLOOKUP(Table143223[[#This Row],[NUTS III 2011]],Table173526[],2,FALSE())</f>
        <v>117</v>
      </c>
      <c r="L241" s="849" t="s">
        <v>910</v>
      </c>
      <c r="M241" s="1034" t="str">
        <f aca="false">VLOOKUP(Table143223[[#This Row],[NUTS III 2013]],Table17253728[],2,FALSE())</f>
        <v>11D</v>
      </c>
      <c r="N241" s="1035" t="e">
        <f aca="false">IFERROR(VLOOKUP(Table143223[[#This Row],[CodINE Mun2013]],[6]VRefAquis!B$1:H$1048576,2,FALSE()),IFERROR(VLOOKUP(Table143223[[#This Row],[CodINE NUTIII 2013]],[6]VRefAquis!B$1:H$1048576,2,FALSE()),VLOOKUP(Table143223[[#This Row],[CodINE NUTII 2013]],[6]VRefAquis!B$1:H$1048576,2,FALSE())))</f>
        <v>#N/A</v>
      </c>
      <c r="O24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41" s="1037" t="n">
        <v>3</v>
      </c>
      <c r="Q241" s="860" t="n">
        <v>7</v>
      </c>
      <c r="R241" s="856" t="str">
        <f aca="false">CONCATENATE("010.01.04.05/2021/",Table143223[[#This Row],[CodINE Mun2011]])</f>
        <v>010.01.04.05/2021/1815</v>
      </c>
    </row>
    <row r="242" customFormat="false" ht="18" hidden="false" customHeight="false" outlineLevel="0" collapsed="false">
      <c r="A242" s="847" t="s">
        <v>1849</v>
      </c>
      <c r="B242" s="1033" t="s">
        <v>1850</v>
      </c>
      <c r="C242" s="1030" t="s">
        <v>1851</v>
      </c>
      <c r="D242" s="849" t="s">
        <v>796</v>
      </c>
      <c r="E242" s="1034" t="str">
        <f aca="false">VLOOKUP(Table143223[[#This Row],[NUTS I]],Table153324[],2,FALSE())</f>
        <v>1</v>
      </c>
      <c r="F242" s="1033" t="s">
        <v>797</v>
      </c>
      <c r="G242" s="1034" t="str">
        <f aca="false">VLOOKUP(Table143223[[#This Row],[NUTS II 2011]],Table163425[],2,FALSE())</f>
        <v>16</v>
      </c>
      <c r="H242" s="849" t="s">
        <v>797</v>
      </c>
      <c r="I242" s="1034" t="str">
        <f aca="false">VLOOKUP(Table143223[[#This Row],[NUTS II 2013]],Table16243627[],2,FALSE())</f>
        <v>16</v>
      </c>
      <c r="J242" s="1033" t="s">
        <v>823</v>
      </c>
      <c r="K242" s="1034" t="str">
        <f aca="false">VLOOKUP(Table143223[[#This Row],[NUTS III 2011]],Table173526[],2,FALSE())</f>
        <v>165</v>
      </c>
      <c r="L242" s="845" t="s">
        <v>824</v>
      </c>
      <c r="M242" s="1034" t="str">
        <f aca="false">VLOOKUP(Table143223[[#This Row],[NUTS III 2013]],Table17253728[],2,FALSE())</f>
        <v>16G</v>
      </c>
      <c r="N242" s="1035" t="e">
        <f aca="false">IFERROR(VLOOKUP(Table143223[[#This Row],[CodINE Mun2013]],[6]VRefAquis!B$1:H$1048576,2,FALSE()),IFERROR(VLOOKUP(Table143223[[#This Row],[CodINE NUTIII 2013]],[6]VRefAquis!B$1:H$1048576,2,FALSE()),VLOOKUP(Table143223[[#This Row],[CodINE NUTII 2013]],[6]VRefAquis!B$1:H$1048576,2,FALSE())))</f>
        <v>#N/A</v>
      </c>
      <c r="O24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42" s="1037" t="n">
        <v>0</v>
      </c>
      <c r="Q242" s="855" t="n">
        <v>0</v>
      </c>
      <c r="R242" s="856" t="str">
        <f aca="false">CONCATENATE("010.01.04.05/2021/",Table143223[[#This Row],[CodINE Mun2011]])</f>
        <v>010.01.04.05/2021/1816</v>
      </c>
    </row>
    <row r="243" customFormat="false" ht="18" hidden="false" customHeight="false" outlineLevel="0" collapsed="false">
      <c r="A243" s="859" t="s">
        <v>1853</v>
      </c>
      <c r="B243" s="1033" t="s">
        <v>1854</v>
      </c>
      <c r="C243" s="1030" t="s">
        <v>1855</v>
      </c>
      <c r="D243" s="845" t="s">
        <v>813</v>
      </c>
      <c r="E243" s="1040" t="str">
        <f aca="false">VLOOKUP(Table143223[[#This Row],[NUTS I]],Table153324[],2,FALSE())</f>
        <v>2</v>
      </c>
      <c r="F243" s="1033" t="s">
        <v>813</v>
      </c>
      <c r="G243" s="1034" t="str">
        <f aca="false">VLOOKUP(Table143223[[#This Row],[NUTS II 2011]],Table163425[],2,FALSE())</f>
        <v>20</v>
      </c>
      <c r="H243" s="849" t="s">
        <v>813</v>
      </c>
      <c r="I243" s="1034" t="str">
        <f aca="false">VLOOKUP(Table143223[[#This Row],[NUTS II 2013]],Table16243627[],2,FALSE())</f>
        <v>20</v>
      </c>
      <c r="J243" s="1033" t="s">
        <v>813</v>
      </c>
      <c r="K243" s="1034" t="str">
        <f aca="false">VLOOKUP(Table143223[[#This Row],[NUTS III 2011]],Table173526[],2,FALSE())</f>
        <v>200</v>
      </c>
      <c r="L243" s="1033" t="s">
        <v>813</v>
      </c>
      <c r="M243" s="1034" t="str">
        <f aca="false">VLOOKUP(Table143223[[#This Row],[NUTS III 2013]],Table17253728[],2,FALSE())</f>
        <v>200</v>
      </c>
      <c r="N243" s="1035" t="e">
        <f aca="false">IFERROR(VLOOKUP(Table143223[[#This Row],[CodINE Mun2013]],[6]VRefAquis!B$1:H$1048576,2,FALSE()),IFERROR(VLOOKUP(Table143223[[#This Row],[CodINE NUTIII 2013]],[6]VRefAquis!B$1:H$1048576,2,FALSE()),VLOOKUP(Table143223[[#This Row],[CodINE NUTII 2013]],[6]VRefAquis!B$1:H$1048576,2,FALSE())))</f>
        <v>#N/A</v>
      </c>
      <c r="O24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43" s="1037" t="n">
        <v>0</v>
      </c>
      <c r="Q243" s="860" t="n">
        <v>0</v>
      </c>
      <c r="R243" s="856" t="str">
        <f aca="false">CONCATENATE("010.01.04.05/2021/",Table143223[[#This Row],[CodINE Mun2011]])</f>
        <v>010.01.04.05/2021/4603</v>
      </c>
    </row>
    <row r="244" customFormat="false" ht="18" hidden="false" customHeight="false" outlineLevel="0" collapsed="false">
      <c r="A244" s="859" t="s">
        <v>1857</v>
      </c>
      <c r="B244" s="1033" t="s">
        <v>1858</v>
      </c>
      <c r="C244" s="1030" t="s">
        <v>1859</v>
      </c>
      <c r="D244" s="845" t="s">
        <v>826</v>
      </c>
      <c r="E244" s="1040" t="str">
        <f aca="false">VLOOKUP(Table143223[[#This Row],[NUTS I]],Table153324[],2,FALSE())</f>
        <v>3</v>
      </c>
      <c r="F244" s="1033" t="s">
        <v>826</v>
      </c>
      <c r="G244" s="1034" t="str">
        <f aca="false">VLOOKUP(Table143223[[#This Row],[NUTS II 2011]],Table163425[],2,FALSE())</f>
        <v>30</v>
      </c>
      <c r="H244" s="849" t="s">
        <v>826</v>
      </c>
      <c r="I244" s="1034" t="str">
        <f aca="false">VLOOKUP(Table143223[[#This Row],[NUTS II 2013]],Table16243627[],2,FALSE())</f>
        <v>30</v>
      </c>
      <c r="J244" s="1033" t="s">
        <v>826</v>
      </c>
      <c r="K244" s="1034" t="str">
        <f aca="false">VLOOKUP(Table143223[[#This Row],[NUTS III 2011]],Table173526[],2,FALSE())</f>
        <v>300</v>
      </c>
      <c r="L244" s="1033" t="s">
        <v>826</v>
      </c>
      <c r="M244" s="1034" t="str">
        <f aca="false">VLOOKUP(Table143223[[#This Row],[NUTS III 2013]],Table17253728[],2,FALSE())</f>
        <v>300</v>
      </c>
      <c r="N244" s="1035" t="e">
        <f aca="false">IFERROR(VLOOKUP(Table143223[[#This Row],[CodINE Mun2013]],[6]VRefAquis!B$1:H$1048576,2,FALSE()),IFERROR(VLOOKUP(Table143223[[#This Row],[CodINE NUTIII 2013]],[6]VRefAquis!B$1:H$1048576,2,FALSE()),VLOOKUP(Table143223[[#This Row],[CodINE NUTII 2013]],[6]VRefAquis!B$1:H$1048576,2,FALSE())))</f>
        <v>#N/A</v>
      </c>
      <c r="O24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44" s="1037" t="n">
        <v>0</v>
      </c>
      <c r="Q244" s="860" t="n">
        <v>0</v>
      </c>
      <c r="R244" s="856" t="str">
        <f aca="false">CONCATENATE("010.01.04.05/2021/",Table143223[[#This Row],[CodINE Mun2011]])</f>
        <v>010.01.04.05/2021/3110</v>
      </c>
    </row>
    <row r="245" customFormat="false" ht="18" hidden="false" customHeight="false" outlineLevel="0" collapsed="false">
      <c r="A245" s="859" t="s">
        <v>1861</v>
      </c>
      <c r="B245" s="1033" t="s">
        <v>1862</v>
      </c>
      <c r="C245" s="1030" t="s">
        <v>1863</v>
      </c>
      <c r="D245" s="849" t="s">
        <v>796</v>
      </c>
      <c r="E245" s="1034" t="str">
        <f aca="false">VLOOKUP(Table143223[[#This Row],[NUTS I]],Table153324[],2,FALSE())</f>
        <v>1</v>
      </c>
      <c r="F245" s="1033" t="s">
        <v>797</v>
      </c>
      <c r="G245" s="1034" t="str">
        <f aca="false">VLOOKUP(Table143223[[#This Row],[NUTS II 2011]],Table163425[],2,FALSE())</f>
        <v>16</v>
      </c>
      <c r="H245" s="849" t="s">
        <v>797</v>
      </c>
      <c r="I245" s="1034" t="str">
        <f aca="false">VLOOKUP(Table143223[[#This Row],[NUTS II 2013]],Table16243627[],2,FALSE())</f>
        <v>16</v>
      </c>
      <c r="J245" s="1033" t="s">
        <v>798</v>
      </c>
      <c r="K245" s="1034" t="str">
        <f aca="false">VLOOKUP(Table143223[[#This Row],[NUTS III 2011]],Table173526[],2,FALSE())</f>
        <v>16C</v>
      </c>
      <c r="L245" s="849" t="s">
        <v>798</v>
      </c>
      <c r="M245" s="1034" t="str">
        <f aca="false">VLOOKUP(Table143223[[#This Row],[NUTS III 2013]],Table17253728[],2,FALSE())</f>
        <v>16I</v>
      </c>
      <c r="N245" s="1035" t="e">
        <f aca="false">IFERROR(VLOOKUP(Table143223[[#This Row],[CodINE Mun2013]],[6]VRefAquis!B$1:H$1048576,2,FALSE()),IFERROR(VLOOKUP(Table143223[[#This Row],[CodINE NUTIII 2013]],[6]VRefAquis!B$1:H$1048576,2,FALSE()),VLOOKUP(Table143223[[#This Row],[CodINE NUTII 2013]],[6]VRefAquis!B$1:H$1048576,2,FALSE())))</f>
        <v>#N/A</v>
      </c>
      <c r="O24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45" s="1037" t="n">
        <v>0</v>
      </c>
      <c r="Q245" s="860" t="n">
        <v>0</v>
      </c>
      <c r="R245" s="856" t="str">
        <f aca="false">CONCATENATE("010.01.04.05/2021/",Table143223[[#This Row],[CodINE Mun2011]])</f>
        <v>010.01.04.05/2021/1417</v>
      </c>
    </row>
    <row r="246" customFormat="false" ht="18" hidden="false" customHeight="false" outlineLevel="0" collapsed="false">
      <c r="A246" s="859" t="s">
        <v>1865</v>
      </c>
      <c r="B246" s="1033" t="s">
        <v>1866</v>
      </c>
      <c r="C246" s="1030" t="s">
        <v>1867</v>
      </c>
      <c r="D246" s="849" t="s">
        <v>796</v>
      </c>
      <c r="E246" s="1034" t="str">
        <f aca="false">VLOOKUP(Table143223[[#This Row],[NUTS I]],Table153324[],2,FALSE())</f>
        <v>1</v>
      </c>
      <c r="F246" s="1033" t="s">
        <v>797</v>
      </c>
      <c r="G246" s="1034" t="str">
        <f aca="false">VLOOKUP(Table143223[[#This Row],[NUTS II 2011]],Table163425[],2,FALSE())</f>
        <v>16</v>
      </c>
      <c r="H246" s="849" t="s">
        <v>797</v>
      </c>
      <c r="I246" s="1034" t="str">
        <f aca="false">VLOOKUP(Table143223[[#This Row],[NUTS II 2013]],Table16243627[],2,FALSE())</f>
        <v>16</v>
      </c>
      <c r="J246" s="1033" t="s">
        <v>823</v>
      </c>
      <c r="K246" s="1034" t="str">
        <f aca="false">VLOOKUP(Table143223[[#This Row],[NUTS III 2011]],Table173526[],2,FALSE())</f>
        <v>165</v>
      </c>
      <c r="L246" s="845" t="s">
        <v>824</v>
      </c>
      <c r="M246" s="1034" t="str">
        <f aca="false">VLOOKUP(Table143223[[#This Row],[NUTS III 2013]],Table17253728[],2,FALSE())</f>
        <v>16G</v>
      </c>
      <c r="N246" s="1035" t="e">
        <f aca="false">IFERROR(VLOOKUP(Table143223[[#This Row],[CodINE Mun2013]],[6]VRefAquis!B$1:H$1048576,2,FALSE()),IFERROR(VLOOKUP(Table143223[[#This Row],[CodINE NUTIII 2013]],[6]VRefAquis!B$1:H$1048576,2,FALSE()),VLOOKUP(Table143223[[#This Row],[CodINE NUTII 2013]],[6]VRefAquis!B$1:H$1048576,2,FALSE())))</f>
        <v>#N/A</v>
      </c>
      <c r="O24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46" s="1037" t="n">
        <v>1</v>
      </c>
      <c r="Q246" s="860" t="n">
        <v>20</v>
      </c>
      <c r="R246" s="856" t="str">
        <f aca="false">CONCATENATE("010.01.04.05/2021/",Table143223[[#This Row],[CodINE Mun2011]])</f>
        <v>010.01.04.05/2021/1817</v>
      </c>
    </row>
    <row r="247" customFormat="false" ht="18" hidden="false" customHeight="false" outlineLevel="0" collapsed="false">
      <c r="A247" s="859" t="s">
        <v>1869</v>
      </c>
      <c r="B247" s="1033" t="s">
        <v>1870</v>
      </c>
      <c r="C247" s="1030" t="s">
        <v>1871</v>
      </c>
      <c r="D247" s="849" t="s">
        <v>796</v>
      </c>
      <c r="E247" s="1034" t="str">
        <f aca="false">VLOOKUP(Table143223[[#This Row],[NUTS I]],Table153324[],2,FALSE())</f>
        <v>1</v>
      </c>
      <c r="F247" s="1033" t="s">
        <v>797</v>
      </c>
      <c r="G247" s="1034" t="str">
        <f aca="false">VLOOKUP(Table143223[[#This Row],[NUTS II 2011]],Table163425[],2,FALSE())</f>
        <v>16</v>
      </c>
      <c r="H247" s="849" t="s">
        <v>797</v>
      </c>
      <c r="I247" s="1034" t="str">
        <f aca="false">VLOOKUP(Table143223[[#This Row],[NUTS II 2013]],Table16243627[],2,FALSE())</f>
        <v>16</v>
      </c>
      <c r="J247" s="1033" t="s">
        <v>1006</v>
      </c>
      <c r="K247" s="1034" t="str">
        <f aca="false">VLOOKUP(Table143223[[#This Row],[NUTS III 2011]],Table173526[],2,FALSE())</f>
        <v>167</v>
      </c>
      <c r="L247" s="845" t="s">
        <v>898</v>
      </c>
      <c r="M247" s="1034" t="str">
        <f aca="false">VLOOKUP(Table143223[[#This Row],[NUTS III 2013]],Table17253728[],2,FALSE())</f>
        <v>16J</v>
      </c>
      <c r="N247" s="1035" t="e">
        <f aca="false">IFERROR(VLOOKUP(Table143223[[#This Row],[CodINE Mun2013]],[6]VRefAquis!B$1:H$1048576,2,FALSE()),IFERROR(VLOOKUP(Table143223[[#This Row],[CodINE NUTIII 2013]],[6]VRefAquis!B$1:H$1048576,2,FALSE()),VLOOKUP(Table143223[[#This Row],[CodINE NUTII 2013]],[6]VRefAquis!B$1:H$1048576,2,FALSE())))</f>
        <v>#N/A</v>
      </c>
      <c r="O24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47" s="1037" t="n">
        <v>12</v>
      </c>
      <c r="Q247" s="860" t="n">
        <v>47</v>
      </c>
      <c r="R247" s="856" t="str">
        <f aca="false">CONCATENATE("010.01.04.05/2021/",Table143223[[#This Row],[CodINE Mun2011]])</f>
        <v>010.01.04.05/2021/0912</v>
      </c>
    </row>
    <row r="248" customFormat="false" ht="18" hidden="false" customHeight="false" outlineLevel="0" collapsed="false">
      <c r="A248" s="847" t="s">
        <v>1873</v>
      </c>
      <c r="B248" s="1033" t="s">
        <v>1874</v>
      </c>
      <c r="C248" s="1030" t="s">
        <v>1875</v>
      </c>
      <c r="D248" s="849" t="s">
        <v>796</v>
      </c>
      <c r="E248" s="1034" t="str">
        <f aca="false">VLOOKUP(Table143223[[#This Row],[NUTS I]],Table153324[],2,FALSE())</f>
        <v>1</v>
      </c>
      <c r="F248" s="1033" t="s">
        <v>834</v>
      </c>
      <c r="G248" s="1034" t="str">
        <f aca="false">VLOOKUP(Table143223[[#This Row],[NUTS II 2011]],Table163425[],2,FALSE())</f>
        <v>17</v>
      </c>
      <c r="H248" s="845" t="s">
        <v>828</v>
      </c>
      <c r="I248" s="1034" t="str">
        <f aca="false">VLOOKUP(Table143223[[#This Row],[NUTS II 2013]],Table16243627[],2,FALSE())</f>
        <v>17</v>
      </c>
      <c r="J248" s="1033" t="s">
        <v>881</v>
      </c>
      <c r="K248" s="1034" t="str">
        <f aca="false">VLOOKUP(Table143223[[#This Row],[NUTS III 2011]],Table173526[],2,FALSE())</f>
        <v>172</v>
      </c>
      <c r="L248" s="849" t="s">
        <v>828</v>
      </c>
      <c r="M248" s="1034" t="str">
        <f aca="false">VLOOKUP(Table143223[[#This Row],[NUTS III 2013]],Table17253728[],2,FALSE())</f>
        <v>170</v>
      </c>
      <c r="N248" s="1035" t="e">
        <f aca="false">IFERROR(VLOOKUP(Table143223[[#This Row],[CodINE Mun2013]],[6]VRefAquis!B$1:H$1048576,2,FALSE()),IFERROR(VLOOKUP(Table143223[[#This Row],[CodINE NUTIII 2013]],[6]VRefAquis!B$1:H$1048576,2,FALSE()),VLOOKUP(Table143223[[#This Row],[CodINE NUTII 2013]],[6]VRefAquis!B$1:H$1048576,2,FALSE())))</f>
        <v>#N/A</v>
      </c>
      <c r="O24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48" s="1037" t="n">
        <v>3</v>
      </c>
      <c r="Q248" s="855" t="n">
        <v>526</v>
      </c>
      <c r="R248" s="856" t="str">
        <f aca="false">CONCATENATE("010.01.04.05/2021/",Table143223[[#This Row],[CodINE Mun2011]])</f>
        <v>010.01.04.05/2021/1510</v>
      </c>
    </row>
    <row r="249" customFormat="false" ht="18" hidden="false" customHeight="false" outlineLevel="0" collapsed="false">
      <c r="A249" s="847" t="s">
        <v>1877</v>
      </c>
      <c r="B249" s="1033" t="s">
        <v>1878</v>
      </c>
      <c r="C249" s="1030" t="s">
        <v>1879</v>
      </c>
      <c r="D249" s="849" t="s">
        <v>796</v>
      </c>
      <c r="E249" s="1034" t="str">
        <f aca="false">VLOOKUP(Table143223[[#This Row],[NUTS I]],Table153324[],2,FALSE())</f>
        <v>1</v>
      </c>
      <c r="F249" s="1033" t="s">
        <v>805</v>
      </c>
      <c r="G249" s="1034" t="str">
        <f aca="false">VLOOKUP(Table143223[[#This Row],[NUTS II 2011]],Table163425[],2,FALSE())</f>
        <v>11</v>
      </c>
      <c r="H249" s="845" t="s">
        <v>805</v>
      </c>
      <c r="I249" s="1034" t="str">
        <f aca="false">VLOOKUP(Table143223[[#This Row],[NUTS II 2013]],Table16243627[],2,FALSE())</f>
        <v>11</v>
      </c>
      <c r="J249" s="1033" t="s">
        <v>910</v>
      </c>
      <c r="K249" s="1034" t="str">
        <f aca="false">VLOOKUP(Table143223[[#This Row],[NUTS III 2011]],Table173526[],2,FALSE())</f>
        <v>117</v>
      </c>
      <c r="L249" s="849" t="s">
        <v>910</v>
      </c>
      <c r="M249" s="1034" t="str">
        <f aca="false">VLOOKUP(Table143223[[#This Row],[NUTS III 2013]],Table17253728[],2,FALSE())</f>
        <v>11D</v>
      </c>
      <c r="N249" s="1035" t="e">
        <f aca="false">IFERROR(VLOOKUP(Table143223[[#This Row],[CodINE Mun2013]],[6]VRefAquis!B$1:H$1048576,2,FALSE()),IFERROR(VLOOKUP(Table143223[[#This Row],[CodINE NUTIII 2013]],[6]VRefAquis!B$1:H$1048576,2,FALSE()),VLOOKUP(Table143223[[#This Row],[CodINE NUTII 2013]],[6]VRefAquis!B$1:H$1048576,2,FALSE())))</f>
        <v>#N/A</v>
      </c>
      <c r="O24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49" s="1037" t="n">
        <v>0</v>
      </c>
      <c r="Q249" s="855" t="n">
        <v>0</v>
      </c>
      <c r="R249" s="856" t="str">
        <f aca="false">CONCATENATE("010.01.04.05/2021/",Table143223[[#This Row],[CodINE Mun2011]])</f>
        <v>010.01.04.05/2021/1818</v>
      </c>
    </row>
    <row r="250" customFormat="false" ht="18" hidden="false" customHeight="false" outlineLevel="0" collapsed="false">
      <c r="A250" s="847" t="s">
        <v>1881</v>
      </c>
      <c r="B250" s="1033" t="s">
        <v>1882</v>
      </c>
      <c r="C250" s="1030" t="s">
        <v>1883</v>
      </c>
      <c r="D250" s="849" t="s">
        <v>796</v>
      </c>
      <c r="E250" s="1034" t="str">
        <f aca="false">VLOOKUP(Table143223[[#This Row],[NUTS I]],Table153324[],2,FALSE())</f>
        <v>1</v>
      </c>
      <c r="F250" s="1033" t="s">
        <v>801</v>
      </c>
      <c r="G250" s="1034" t="str">
        <f aca="false">VLOOKUP(Table143223[[#This Row],[NUTS II 2011]],Table163425[],2,FALSE())</f>
        <v>18</v>
      </c>
      <c r="H250" s="845" t="s">
        <v>801</v>
      </c>
      <c r="I250" s="1034" t="str">
        <f aca="false">VLOOKUP(Table143223[[#This Row],[NUTS II 2013]],Table16243627[],2,FALSE())</f>
        <v>18</v>
      </c>
      <c r="J250" s="1033" t="s">
        <v>860</v>
      </c>
      <c r="K250" s="1034" t="str">
        <f aca="false">VLOOKUP(Table143223[[#This Row],[NUTS III 2011]],Table173526[],2,FALSE())</f>
        <v>184</v>
      </c>
      <c r="L250" s="849" t="s">
        <v>860</v>
      </c>
      <c r="M250" s="1034" t="str">
        <f aca="false">VLOOKUP(Table143223[[#This Row],[NUTS III 2013]],Table17253728[],2,FALSE())</f>
        <v>184</v>
      </c>
      <c r="N250" s="1035" t="e">
        <f aca="false">IFERROR(VLOOKUP(Table143223[[#This Row],[CodINE Mun2013]],[6]VRefAquis!B$1:H$1048576,2,FALSE()),IFERROR(VLOOKUP(Table143223[[#This Row],[CodINE NUTIII 2013]],[6]VRefAquis!B$1:H$1048576,2,FALSE()),VLOOKUP(Table143223[[#This Row],[CodINE NUTII 2013]],[6]VRefAquis!B$1:H$1048576,2,FALSE())))</f>
        <v>#N/A</v>
      </c>
      <c r="O25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50" s="1037" t="n">
        <v>9</v>
      </c>
      <c r="Q250" s="855" t="n">
        <v>111</v>
      </c>
      <c r="R250" s="856" t="str">
        <f aca="false">CONCATENATE("010.01.04.05/2021/",Table143223[[#This Row],[CodINE Mun2011]])</f>
        <v>010.01.04.05/2021/0213</v>
      </c>
    </row>
    <row r="251" customFormat="false" ht="18" hidden="false" customHeight="false" outlineLevel="0" collapsed="false">
      <c r="A251" s="847" t="s">
        <v>1885</v>
      </c>
      <c r="B251" s="1033" t="s">
        <v>1886</v>
      </c>
      <c r="C251" s="1030" t="s">
        <v>1887</v>
      </c>
      <c r="D251" s="849" t="s">
        <v>796</v>
      </c>
      <c r="E251" s="1034" t="str">
        <f aca="false">VLOOKUP(Table143223[[#This Row],[NUTS I]],Table153324[],2,FALSE())</f>
        <v>1</v>
      </c>
      <c r="F251" s="1033" t="s">
        <v>797</v>
      </c>
      <c r="G251" s="1034" t="str">
        <f aca="false">VLOOKUP(Table143223[[#This Row],[NUTS II 2011]],Table163425[],2,FALSE())</f>
        <v>16</v>
      </c>
      <c r="H251" s="849" t="s">
        <v>797</v>
      </c>
      <c r="I251" s="1034" t="str">
        <f aca="false">VLOOKUP(Table143223[[#This Row],[NUTS II 2013]],Table16243627[],2,FALSE())</f>
        <v>16</v>
      </c>
      <c r="J251" s="1033" t="s">
        <v>984</v>
      </c>
      <c r="K251" s="1034" t="str">
        <f aca="false">VLOOKUP(Table143223[[#This Row],[NUTS III 2011]],Table173526[],2,FALSE())</f>
        <v>166</v>
      </c>
      <c r="L251" s="849" t="s">
        <v>798</v>
      </c>
      <c r="M251" s="1034" t="str">
        <f aca="false">VLOOKUP(Table143223[[#This Row],[NUTS III 2013]],Table17253728[],2,FALSE())</f>
        <v>16I</v>
      </c>
      <c r="N251" s="1035" t="e">
        <f aca="false">IFERROR(VLOOKUP(Table143223[[#This Row],[CodINE Mun2013]],[6]VRefAquis!B$1:H$1048576,2,FALSE()),IFERROR(VLOOKUP(Table143223[[#This Row],[CodINE NUTIII 2013]],[6]VRefAquis!B$1:H$1048576,2,FALSE()),VLOOKUP(Table143223[[#This Row],[CodINE NUTII 2013]],[6]VRefAquis!B$1:H$1048576,2,FALSE())))</f>
        <v>#N/A</v>
      </c>
      <c r="O25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51" s="1037" t="n">
        <v>0</v>
      </c>
      <c r="Q251" s="855" t="n">
        <v>0</v>
      </c>
      <c r="R251" s="856" t="str">
        <f aca="false">CONCATENATE("010.01.04.05/2021/",Table143223[[#This Row],[CodINE Mun2011]])</f>
        <v>010.01.04.05/2021/0509</v>
      </c>
    </row>
    <row r="252" customFormat="false" ht="18" hidden="false" customHeight="false" outlineLevel="0" collapsed="false">
      <c r="A252" s="859" t="s">
        <v>1889</v>
      </c>
      <c r="B252" s="1033" t="s">
        <v>1890</v>
      </c>
      <c r="C252" s="1030" t="s">
        <v>1891</v>
      </c>
      <c r="D252" s="849" t="s">
        <v>796</v>
      </c>
      <c r="E252" s="1034" t="str">
        <f aca="false">VLOOKUP(Table143223[[#This Row],[NUTS I]],Table153324[],2,FALSE())</f>
        <v>1</v>
      </c>
      <c r="F252" s="1033" t="s">
        <v>834</v>
      </c>
      <c r="G252" s="1034" t="str">
        <f aca="false">VLOOKUP(Table143223[[#This Row],[NUTS II 2011]],Table163425[],2,FALSE())</f>
        <v>17</v>
      </c>
      <c r="H252" s="845" t="s">
        <v>828</v>
      </c>
      <c r="I252" s="1034" t="str">
        <f aca="false">VLOOKUP(Table143223[[#This Row],[NUTS II 2013]],Table16243627[],2,FALSE())</f>
        <v>17</v>
      </c>
      <c r="J252" s="1033" t="s">
        <v>881</v>
      </c>
      <c r="K252" s="1034" t="str">
        <f aca="false">VLOOKUP(Table143223[[#This Row],[NUTS III 2011]],Table173526[],2,FALSE())</f>
        <v>172</v>
      </c>
      <c r="L252" s="849" t="s">
        <v>828</v>
      </c>
      <c r="M252" s="1034" t="str">
        <f aca="false">VLOOKUP(Table143223[[#This Row],[NUTS III 2013]],Table17253728[],2,FALSE())</f>
        <v>170</v>
      </c>
      <c r="N252" s="1035" t="e">
        <f aca="false">IFERROR(VLOOKUP(Table143223[[#This Row],[CodINE Mun2013]],[6]VRefAquis!B$1:H$1048576,2,FALSE()),IFERROR(VLOOKUP(Table143223[[#This Row],[CodINE NUTIII 2013]],[6]VRefAquis!B$1:H$1048576,2,FALSE()),VLOOKUP(Table143223[[#This Row],[CodINE NUTII 2013]],[6]VRefAquis!B$1:H$1048576,2,FALSE())))</f>
        <v>#N/A</v>
      </c>
      <c r="O25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52" s="1037" t="n">
        <v>1</v>
      </c>
      <c r="Q252" s="860" t="n">
        <v>20</v>
      </c>
      <c r="R252" s="856" t="str">
        <f aca="false">CONCATENATE("010.01.04.05/2021/",Table143223[[#This Row],[CodINE Mun2011]])</f>
        <v>010.01.04.05/2021/1511</v>
      </c>
    </row>
    <row r="253" customFormat="false" ht="18" hidden="false" customHeight="false" outlineLevel="0" collapsed="false">
      <c r="A253" s="847" t="s">
        <v>1893</v>
      </c>
      <c r="B253" s="1033" t="s">
        <v>1894</v>
      </c>
      <c r="C253" s="1030" t="s">
        <v>1895</v>
      </c>
      <c r="D253" s="849" t="s">
        <v>796</v>
      </c>
      <c r="E253" s="1034" t="str">
        <f aca="false">VLOOKUP(Table143223[[#This Row],[NUTS I]],Table153324[],2,FALSE())</f>
        <v>1</v>
      </c>
      <c r="F253" s="1033" t="s">
        <v>834</v>
      </c>
      <c r="G253" s="1034" t="str">
        <f aca="false">VLOOKUP(Table143223[[#This Row],[NUTS II 2011]],Table163425[],2,FALSE())</f>
        <v>17</v>
      </c>
      <c r="H253" s="845" t="s">
        <v>828</v>
      </c>
      <c r="I253" s="1034" t="str">
        <f aca="false">VLOOKUP(Table143223[[#This Row],[NUTS II 2013]],Table16243627[],2,FALSE())</f>
        <v>17</v>
      </c>
      <c r="J253" s="1033" t="s">
        <v>881</v>
      </c>
      <c r="K253" s="1034" t="str">
        <f aca="false">VLOOKUP(Table143223[[#This Row],[NUTS III 2011]],Table173526[],2,FALSE())</f>
        <v>172</v>
      </c>
      <c r="L253" s="849" t="s">
        <v>828</v>
      </c>
      <c r="M253" s="1034" t="str">
        <f aca="false">VLOOKUP(Table143223[[#This Row],[NUTS III 2013]],Table17253728[],2,FALSE())</f>
        <v>170</v>
      </c>
      <c r="N253" s="1035" t="e">
        <f aca="false">IFERROR(VLOOKUP(Table143223[[#This Row],[CodINE Mun2013]],[6]VRefAquis!B$1:H$1048576,2,FALSE()),IFERROR(VLOOKUP(Table143223[[#This Row],[CodINE NUTIII 2013]],[6]VRefAquis!B$1:H$1048576,2,FALSE()),VLOOKUP(Table143223[[#This Row],[CodINE NUTII 2013]],[6]VRefAquis!B$1:H$1048576,2,FALSE())))</f>
        <v>#N/A</v>
      </c>
      <c r="O25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53" s="1037" t="n">
        <v>8</v>
      </c>
      <c r="Q253" s="855" t="n">
        <v>203</v>
      </c>
      <c r="R253" s="856" t="str">
        <f aca="false">CONCATENATE("010.01.04.05/2021/",Table143223[[#This Row],[CodINE Mun2011]])</f>
        <v>010.01.04.05/2021/1512</v>
      </c>
    </row>
    <row r="254" customFormat="false" ht="18" hidden="false" customHeight="false" outlineLevel="0" collapsed="false">
      <c r="A254" s="847" t="s">
        <v>1897</v>
      </c>
      <c r="B254" s="1033" t="s">
        <v>1898</v>
      </c>
      <c r="C254" s="1030" t="s">
        <v>1899</v>
      </c>
      <c r="D254" s="849" t="s">
        <v>796</v>
      </c>
      <c r="E254" s="1034" t="str">
        <f aca="false">VLOOKUP(Table143223[[#This Row],[NUTS I]],Table153324[],2,FALSE())</f>
        <v>1</v>
      </c>
      <c r="F254" s="1033" t="s">
        <v>797</v>
      </c>
      <c r="G254" s="1034" t="str">
        <f aca="false">VLOOKUP(Table143223[[#This Row],[NUTS II 2011]],Table163425[],2,FALSE())</f>
        <v>16</v>
      </c>
      <c r="H254" s="849" t="s">
        <v>797</v>
      </c>
      <c r="I254" s="1034" t="str">
        <f aca="false">VLOOKUP(Table143223[[#This Row],[NUTS II 2013]],Table16243627[],2,FALSE())</f>
        <v>16</v>
      </c>
      <c r="J254" s="1033" t="s">
        <v>810</v>
      </c>
      <c r="K254" s="1034" t="str">
        <f aca="false">VLOOKUP(Table143223[[#This Row],[NUTS III 2011]],Table173526[],2,FALSE())</f>
        <v>161</v>
      </c>
      <c r="L254" s="849" t="s">
        <v>811</v>
      </c>
      <c r="M254" s="1034" t="str">
        <f aca="false">VLOOKUP(Table143223[[#This Row],[NUTS III 2013]],Table17253728[],2,FALSE())</f>
        <v>16D</v>
      </c>
      <c r="N254" s="1035" t="e">
        <f aca="false">IFERROR(VLOOKUP(Table143223[[#This Row],[CodINE Mun2013]],[6]VRefAquis!B$1:H$1048576,2,FALSE()),IFERROR(VLOOKUP(Table143223[[#This Row],[CodINE NUTIII 2013]],[6]VRefAquis!B$1:H$1048576,2,FALSE()),VLOOKUP(Table143223[[#This Row],[CodINE NUTII 2013]],[6]VRefAquis!B$1:H$1048576,2,FALSE())))</f>
        <v>#N/A</v>
      </c>
      <c r="O25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54" s="1037" t="n">
        <v>1</v>
      </c>
      <c r="Q254" s="855" t="n">
        <v>1</v>
      </c>
      <c r="R254" s="856" t="str">
        <f aca="false">CONCATENATE("010.01.04.05/2021/",Table143223[[#This Row],[CodINE Mun2011]])</f>
        <v>010.01.04.05/2021/0117</v>
      </c>
    </row>
    <row r="255" customFormat="false" ht="18" hidden="false" customHeight="false" outlineLevel="0" collapsed="false">
      <c r="A255" s="859" t="s">
        <v>1901</v>
      </c>
      <c r="B255" s="1033" t="s">
        <v>1902</v>
      </c>
      <c r="C255" s="1030" t="s">
        <v>1903</v>
      </c>
      <c r="D255" s="849" t="s">
        <v>796</v>
      </c>
      <c r="E255" s="1034" t="str">
        <f aca="false">VLOOKUP(Table143223[[#This Row],[NUTS I]],Table153324[],2,FALSE())</f>
        <v>1</v>
      </c>
      <c r="F255" s="1033" t="s">
        <v>815</v>
      </c>
      <c r="G255" s="1034" t="str">
        <f aca="false">VLOOKUP(Table143223[[#This Row],[NUTS II 2011]],Table163425[],2,FALSE())</f>
        <v>15</v>
      </c>
      <c r="H255" s="845" t="s">
        <v>815</v>
      </c>
      <c r="I255" s="1034" t="str">
        <f aca="false">VLOOKUP(Table143223[[#This Row],[NUTS II 2013]],Table16243627[],2,FALSE())</f>
        <v>15</v>
      </c>
      <c r="J255" s="1033" t="s">
        <v>815</v>
      </c>
      <c r="K255" s="1034" t="n">
        <f aca="false">VLOOKUP(Table143223[[#This Row],[NUTS III 2011]],Table173526[],2,FALSE())</f>
        <v>150</v>
      </c>
      <c r="L255" s="849" t="s">
        <v>815</v>
      </c>
      <c r="M255" s="1034" t="n">
        <f aca="false">VLOOKUP(Table143223[[#This Row],[NUTS III 2013]],Table17253728[],2,FALSE())</f>
        <v>150</v>
      </c>
      <c r="N255" s="1035" t="e">
        <f aca="false">IFERROR(VLOOKUP(Table143223[[#This Row],[CodINE Mun2013]],[6]VRefAquis!B$1:H$1048576,2,FALSE()),IFERROR(VLOOKUP(Table143223[[#This Row],[CodINE NUTIII 2013]],[6]VRefAquis!B$1:H$1048576,2,FALSE()),VLOOKUP(Table143223[[#This Row],[CodINE NUTII 2013]],[6]VRefAquis!B$1:H$1048576,2,FALSE())))</f>
        <v>#N/A</v>
      </c>
      <c r="O25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55" s="1037" t="n">
        <v>4</v>
      </c>
      <c r="Q255" s="860" t="n">
        <v>15</v>
      </c>
      <c r="R255" s="856" t="str">
        <f aca="false">CONCATENATE("010.01.04.05/2021/",Table143223[[#This Row],[CodINE Mun2011]])</f>
        <v>010.01.04.05/2021/0813</v>
      </c>
    </row>
    <row r="256" customFormat="false" ht="18" hidden="false" customHeight="false" outlineLevel="0" collapsed="false">
      <c r="A256" s="859" t="s">
        <v>1905</v>
      </c>
      <c r="B256" s="1033" t="s">
        <v>1906</v>
      </c>
      <c r="C256" s="1030" t="s">
        <v>1907</v>
      </c>
      <c r="D256" s="849" t="s">
        <v>796</v>
      </c>
      <c r="E256" s="1034" t="str">
        <f aca="false">VLOOKUP(Table143223[[#This Row],[NUTS I]],Table153324[],2,FALSE())</f>
        <v>1</v>
      </c>
      <c r="F256" s="1033" t="s">
        <v>801</v>
      </c>
      <c r="G256" s="1034" t="str">
        <f aca="false">VLOOKUP(Table143223[[#This Row],[NUTS II 2011]],Table163425[],2,FALSE())</f>
        <v>18</v>
      </c>
      <c r="H256" s="845" t="s">
        <v>801</v>
      </c>
      <c r="I256" s="1034" t="str">
        <f aca="false">VLOOKUP(Table143223[[#This Row],[NUTS II 2013]],Table16243627[],2,FALSE())</f>
        <v>18</v>
      </c>
      <c r="J256" s="1033" t="s">
        <v>817</v>
      </c>
      <c r="K256" s="1034" t="str">
        <f aca="false">VLOOKUP(Table143223[[#This Row],[NUTS III 2011]],Table173526[],2,FALSE())</f>
        <v>181</v>
      </c>
      <c r="L256" s="849" t="s">
        <v>817</v>
      </c>
      <c r="M256" s="1034" t="str">
        <f aca="false">VLOOKUP(Table143223[[#This Row],[NUTS III 2013]],Table17253728[],2,FALSE())</f>
        <v>181</v>
      </c>
      <c r="N256" s="1035" t="e">
        <f aca="false">IFERROR(VLOOKUP(Table143223[[#This Row],[CodINE Mun2013]],[6]VRefAquis!B$1:H$1048576,2,FALSE()),IFERROR(VLOOKUP(Table143223[[#This Row],[CodINE NUTIII 2013]],[6]VRefAquis!B$1:H$1048576,2,FALSE()),VLOOKUP(Table143223[[#This Row],[CodINE NUTII 2013]],[6]VRefAquis!B$1:H$1048576,2,FALSE())))</f>
        <v>#N/A</v>
      </c>
      <c r="O25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56" s="1037" t="n">
        <v>25</v>
      </c>
      <c r="Q256" s="860" t="n">
        <v>147</v>
      </c>
      <c r="R256" s="856" t="str">
        <f aca="false">CONCATENATE("010.01.04.05/2021/",Table143223[[#This Row],[CodINE Mun2011]])</f>
        <v>010.01.04.05/2021/1513</v>
      </c>
    </row>
    <row r="257" customFormat="false" ht="18" hidden="false" customHeight="false" outlineLevel="0" collapsed="false">
      <c r="A257" s="859" t="s">
        <v>1909</v>
      </c>
      <c r="B257" s="1033" t="s">
        <v>1910</v>
      </c>
      <c r="C257" s="1030" t="s">
        <v>1911</v>
      </c>
      <c r="D257" s="849" t="s">
        <v>796</v>
      </c>
      <c r="E257" s="1034" t="str">
        <f aca="false">VLOOKUP(Table143223[[#This Row],[NUTS I]],Table153324[],2,FALSE())</f>
        <v>1</v>
      </c>
      <c r="F257" s="1033" t="s">
        <v>834</v>
      </c>
      <c r="G257" s="1034" t="str">
        <f aca="false">VLOOKUP(Table143223[[#This Row],[NUTS II 2011]],Table163425[],2,FALSE())</f>
        <v>17</v>
      </c>
      <c r="H257" s="845" t="s">
        <v>828</v>
      </c>
      <c r="I257" s="1034" t="str">
        <f aca="false">VLOOKUP(Table143223[[#This Row],[NUTS II 2013]],Table16243627[],2,FALSE())</f>
        <v>17</v>
      </c>
      <c r="J257" s="1033" t="s">
        <v>932</v>
      </c>
      <c r="K257" s="1034" t="str">
        <f aca="false">VLOOKUP(Table143223[[#This Row],[NUTS III 2011]],Table173526[],2,FALSE())</f>
        <v>171</v>
      </c>
      <c r="L257" s="849" t="s">
        <v>828</v>
      </c>
      <c r="M257" s="1034" t="str">
        <f aca="false">VLOOKUP(Table143223[[#This Row],[NUTS III 2013]],Table17253728[],2,FALSE())</f>
        <v>170</v>
      </c>
      <c r="N257" s="1035" t="e">
        <f aca="false">IFERROR(VLOOKUP(Table143223[[#This Row],[CodINE Mun2013]],[6]VRefAquis!B$1:H$1048576,2,FALSE()),IFERROR(VLOOKUP(Table143223[[#This Row],[CodINE NUTIII 2013]],[6]VRefAquis!B$1:H$1048576,2,FALSE()),VLOOKUP(Table143223[[#This Row],[CodINE NUTII 2013]],[6]VRefAquis!B$1:H$1048576,2,FALSE())))</f>
        <v>#N/A</v>
      </c>
      <c r="O25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57" s="1037" t="n">
        <v>158</v>
      </c>
      <c r="Q257" s="860" t="n">
        <v>238</v>
      </c>
      <c r="R257" s="856" t="str">
        <f aca="false">CONCATENATE("010.01.04.05/2021/",Table143223[[#This Row],[CodINE Mun2011]])</f>
        <v>010.01.04.05/2021/1111</v>
      </c>
    </row>
    <row r="258" customFormat="false" ht="30.75" hidden="false" customHeight="false" outlineLevel="0" collapsed="false">
      <c r="A258" s="847" t="s">
        <v>1913</v>
      </c>
      <c r="B258" s="1033" t="s">
        <v>1914</v>
      </c>
      <c r="C258" s="1030" t="s">
        <v>1915</v>
      </c>
      <c r="D258" s="849" t="s">
        <v>796</v>
      </c>
      <c r="E258" s="1034" t="str">
        <f aca="false">VLOOKUP(Table143223[[#This Row],[NUTS I]],Table153324[],2,FALSE())</f>
        <v>1</v>
      </c>
      <c r="F258" s="1033" t="s">
        <v>797</v>
      </c>
      <c r="G258" s="1034" t="str">
        <f aca="false">VLOOKUP(Table143223[[#This Row],[NUTS II 2011]],Table163425[],2,FALSE())</f>
        <v>16</v>
      </c>
      <c r="H258" s="849" t="s">
        <v>797</v>
      </c>
      <c r="I258" s="1034" t="str">
        <f aca="false">VLOOKUP(Table143223[[#This Row],[NUTS II 2013]],Table16243627[],2,FALSE())</f>
        <v>16</v>
      </c>
      <c r="J258" s="1033" t="s">
        <v>874</v>
      </c>
      <c r="K258" s="1034" t="str">
        <f aca="false">VLOOKUP(Table143223[[#This Row],[NUTS III 2011]],Table173526[],2,FALSE())</f>
        <v>16B</v>
      </c>
      <c r="L258" s="845" t="s">
        <v>874</v>
      </c>
      <c r="M258" s="1034" t="str">
        <f aca="false">VLOOKUP(Table143223[[#This Row],[NUTS III 2013]],Table17253728[],2,FALSE())</f>
        <v>16B</v>
      </c>
      <c r="N258" s="1035" t="e">
        <f aca="false">IFERROR(VLOOKUP(Table143223[[#This Row],[CodINE Mun2013]],[6]VRefAquis!B$1:H$1048576,2,FALSE()),IFERROR(VLOOKUP(Table143223[[#This Row],[CodINE NUTIII 2013]],[6]VRefAquis!B$1:H$1048576,2,FALSE()),VLOOKUP(Table143223[[#This Row],[CodINE NUTII 2013]],[6]VRefAquis!B$1:H$1048576,2,FALSE())))</f>
        <v>#N/A</v>
      </c>
      <c r="O25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58" s="1037" t="n">
        <v>1</v>
      </c>
      <c r="Q258" s="855" t="n">
        <v>1</v>
      </c>
      <c r="R258" s="856" t="str">
        <f aca="false">CONCATENATE("010.01.04.05/2021/",Table143223[[#This Row],[CodINE Mun2011]])</f>
        <v>010.01.04.05/2021/1112</v>
      </c>
    </row>
    <row r="259" customFormat="false" ht="18" hidden="false" customHeight="false" outlineLevel="0" collapsed="false">
      <c r="A259" s="859" t="s">
        <v>1917</v>
      </c>
      <c r="B259" s="1033" t="s">
        <v>1918</v>
      </c>
      <c r="C259" s="1030" t="s">
        <v>1919</v>
      </c>
      <c r="D259" s="849" t="s">
        <v>796</v>
      </c>
      <c r="E259" s="1034" t="str">
        <f aca="false">VLOOKUP(Table143223[[#This Row],[NUTS I]],Table153324[],2,FALSE())</f>
        <v>1</v>
      </c>
      <c r="F259" s="1033" t="s">
        <v>797</v>
      </c>
      <c r="G259" s="1034" t="str">
        <f aca="false">VLOOKUP(Table143223[[#This Row],[NUTS II 2011]],Table163425[],2,FALSE())</f>
        <v>16</v>
      </c>
      <c r="H259" s="849" t="s">
        <v>797</v>
      </c>
      <c r="I259" s="1034" t="str">
        <f aca="false">VLOOKUP(Table143223[[#This Row],[NUTS II 2013]],Table16243627[],2,FALSE())</f>
        <v>16</v>
      </c>
      <c r="J259" s="1033" t="s">
        <v>867</v>
      </c>
      <c r="K259" s="1034" t="str">
        <f aca="false">VLOOKUP(Table143223[[#This Row],[NUTS III 2011]],Table173526[],2,FALSE())</f>
        <v>162</v>
      </c>
      <c r="L259" s="849" t="s">
        <v>958</v>
      </c>
      <c r="M259" s="1034" t="str">
        <f aca="false">VLOOKUP(Table143223[[#This Row],[NUTS III 2013]],Table17253728[],2,FALSE())</f>
        <v>16E</v>
      </c>
      <c r="N259" s="1035" t="e">
        <f aca="false">IFERROR(VLOOKUP(Table143223[[#This Row],[CodINE Mun2013]],[6]VRefAquis!B$1:H$1048576,2,FALSE()),IFERROR(VLOOKUP(Table143223[[#This Row],[CodINE NUTIII 2013]],[6]VRefAquis!B$1:H$1048576,2,FALSE()),VLOOKUP(Table143223[[#This Row],[CodINE NUTII 2013]],[6]VRefAquis!B$1:H$1048576,2,FALSE())))</f>
        <v>#N/A</v>
      </c>
      <c r="O25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59" s="1037" t="n">
        <v>0</v>
      </c>
      <c r="Q259" s="860" t="n">
        <v>0</v>
      </c>
      <c r="R259" s="856" t="str">
        <f aca="false">CONCATENATE("010.01.04.05/2021/",Table143223[[#This Row],[CodINE Mun2011]])</f>
        <v>010.01.04.05/2021/0615</v>
      </c>
    </row>
    <row r="260" customFormat="false" ht="18" hidden="false" customHeight="false" outlineLevel="0" collapsed="false">
      <c r="A260" s="859" t="s">
        <v>1921</v>
      </c>
      <c r="B260" s="1033" t="s">
        <v>1922</v>
      </c>
      <c r="C260" s="1030" t="s">
        <v>1923</v>
      </c>
      <c r="D260" s="849" t="s">
        <v>796</v>
      </c>
      <c r="E260" s="1034" t="str">
        <f aca="false">VLOOKUP(Table143223[[#This Row],[NUTS I]],Table153324[],2,FALSE())</f>
        <v>1</v>
      </c>
      <c r="F260" s="1033" t="s">
        <v>801</v>
      </c>
      <c r="G260" s="1034" t="str">
        <f aca="false">VLOOKUP(Table143223[[#This Row],[NUTS II 2011]],Table163425[],2,FALSE())</f>
        <v>18</v>
      </c>
      <c r="H260" s="845" t="s">
        <v>801</v>
      </c>
      <c r="I260" s="1034" t="str">
        <f aca="false">VLOOKUP(Table143223[[#This Row],[NUTS II 2013]],Table16243627[],2,FALSE())</f>
        <v>18</v>
      </c>
      <c r="J260" s="1033" t="s">
        <v>803</v>
      </c>
      <c r="K260" s="1034" t="str">
        <f aca="false">VLOOKUP(Table143223[[#This Row],[NUTS III 2011]],Table173526[],2,FALSE())</f>
        <v>183</v>
      </c>
      <c r="L260" s="849" t="s">
        <v>835</v>
      </c>
      <c r="M260" s="1034" t="str">
        <f aca="false">VLOOKUP(Table143223[[#This Row],[NUTS III 2013]],Table17253728[],2,FALSE())</f>
        <v>186</v>
      </c>
      <c r="N260" s="1035" t="e">
        <f aca="false">IFERROR(VLOOKUP(Table143223[[#This Row],[CodINE Mun2013]],[6]VRefAquis!B$1:H$1048576,2,FALSE()),IFERROR(VLOOKUP(Table143223[[#This Row],[CodINE NUTIII 2013]],[6]VRefAquis!B$1:H$1048576,2,FALSE()),VLOOKUP(Table143223[[#This Row],[CodINE NUTII 2013]],[6]VRefAquis!B$1:H$1048576,2,FALSE())))</f>
        <v>#N/A</v>
      </c>
      <c r="O26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60" s="1037" t="n">
        <v>1</v>
      </c>
      <c r="Q260" s="860" t="n">
        <v>3</v>
      </c>
      <c r="R260" s="856" t="str">
        <f aca="false">CONCATENATE("010.01.04.05/2021/",Table143223[[#This Row],[CodINE Mun2011]])</f>
        <v>010.01.04.05/2021/1215</v>
      </c>
    </row>
    <row r="261" customFormat="false" ht="18" hidden="false" customHeight="false" outlineLevel="0" collapsed="false">
      <c r="A261" s="847" t="s">
        <v>1925</v>
      </c>
      <c r="B261" s="1033" t="s">
        <v>1926</v>
      </c>
      <c r="C261" s="1030" t="s">
        <v>1927</v>
      </c>
      <c r="D261" s="849" t="s">
        <v>796</v>
      </c>
      <c r="E261" s="1034" t="str">
        <f aca="false">VLOOKUP(Table143223[[#This Row],[NUTS I]],Table153324[],2,FALSE())</f>
        <v>1</v>
      </c>
      <c r="F261" s="1033" t="s">
        <v>797</v>
      </c>
      <c r="G261" s="1034" t="str">
        <f aca="false">VLOOKUP(Table143223[[#This Row],[NUTS II 2011]],Table163425[],2,FALSE())</f>
        <v>16</v>
      </c>
      <c r="H261" s="849" t="s">
        <v>797</v>
      </c>
      <c r="I261" s="1034" t="str">
        <f aca="false">VLOOKUP(Table143223[[#This Row],[NUTS II 2013]],Table16243627[],2,FALSE())</f>
        <v>16</v>
      </c>
      <c r="J261" s="1033" t="s">
        <v>969</v>
      </c>
      <c r="K261" s="1034" t="str">
        <f aca="false">VLOOKUP(Table143223[[#This Row],[NUTS III 2011]],Table173526[],2,FALSE())</f>
        <v>164</v>
      </c>
      <c r="L261" s="849" t="s">
        <v>958</v>
      </c>
      <c r="M261" s="1034" t="str">
        <f aca="false">VLOOKUP(Table143223[[#This Row],[NUTS III 2013]],Table17253728[],2,FALSE())</f>
        <v>16E</v>
      </c>
      <c r="N261" s="1035" t="e">
        <f aca="false">IFERROR(VLOOKUP(Table143223[[#This Row],[CodINE Mun2013]],[6]VRefAquis!B$1:H$1048576,2,FALSE()),IFERROR(VLOOKUP(Table143223[[#This Row],[CodINE NUTIII 2013]],[6]VRefAquis!B$1:H$1048576,2,FALSE()),VLOOKUP(Table143223[[#This Row],[CodINE NUTII 2013]],[6]VRefAquis!B$1:H$1048576,2,FALSE())))</f>
        <v>#N/A</v>
      </c>
      <c r="O26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61" s="1037" t="n">
        <v>17</v>
      </c>
      <c r="Q261" s="855" t="n">
        <v>20</v>
      </c>
      <c r="R261" s="856" t="str">
        <f aca="false">CONCATENATE("010.01.04.05/2021/",Table143223[[#This Row],[CodINE Mun2011]])</f>
        <v>010.01.04.05/2021/0616</v>
      </c>
    </row>
    <row r="262" customFormat="false" ht="18" hidden="false" customHeight="false" outlineLevel="0" collapsed="false">
      <c r="A262" s="859" t="s">
        <v>1929</v>
      </c>
      <c r="B262" s="1033" t="s">
        <v>1930</v>
      </c>
      <c r="C262" s="1030" t="s">
        <v>1931</v>
      </c>
      <c r="D262" s="849" t="s">
        <v>796</v>
      </c>
      <c r="E262" s="1034" t="str">
        <f aca="false">VLOOKUP(Table143223[[#This Row],[NUTS I]],Table153324[],2,FALSE())</f>
        <v>1</v>
      </c>
      <c r="F262" s="1033" t="s">
        <v>805</v>
      </c>
      <c r="G262" s="1034" t="str">
        <f aca="false">VLOOKUP(Table143223[[#This Row],[NUTS II 2011]],Table163425[],2,FALSE())</f>
        <v>11</v>
      </c>
      <c r="H262" s="845" t="s">
        <v>805</v>
      </c>
      <c r="I262" s="1034" t="str">
        <f aca="false">VLOOKUP(Table143223[[#This Row],[NUTS II 2013]],Table16243627[],2,FALSE())</f>
        <v>11</v>
      </c>
      <c r="J262" s="1033" t="s">
        <v>910</v>
      </c>
      <c r="K262" s="1034" t="str">
        <f aca="false">VLOOKUP(Table143223[[#This Row],[NUTS III 2011]],Table173526[],2,FALSE())</f>
        <v>117</v>
      </c>
      <c r="L262" s="849" t="s">
        <v>910</v>
      </c>
      <c r="M262" s="1034" t="str">
        <f aca="false">VLOOKUP(Table143223[[#This Row],[NUTS III 2013]],Table17253728[],2,FALSE())</f>
        <v>11D</v>
      </c>
      <c r="N262" s="1035" t="e">
        <f aca="false">IFERROR(VLOOKUP(Table143223[[#This Row],[CodINE Mun2013]],[6]VRefAquis!B$1:H$1048576,2,FALSE()),IFERROR(VLOOKUP(Table143223[[#This Row],[CodINE NUTIII 2013]],[6]VRefAquis!B$1:H$1048576,2,FALSE()),VLOOKUP(Table143223[[#This Row],[CodINE NUTII 2013]],[6]VRefAquis!B$1:H$1048576,2,FALSE())))</f>
        <v>#N/A</v>
      </c>
      <c r="O26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62" s="1037" t="n">
        <v>13</v>
      </c>
      <c r="Q262" s="860" t="n">
        <v>15</v>
      </c>
      <c r="R262" s="856" t="str">
        <f aca="false">CONCATENATE("010.01.04.05/2021/",Table143223[[#This Row],[CodINE Mun2011]])</f>
        <v>010.01.04.05/2021/1819</v>
      </c>
    </row>
    <row r="263" customFormat="false" ht="18" hidden="false" customHeight="false" outlineLevel="0" collapsed="false">
      <c r="A263" s="847" t="s">
        <v>1933</v>
      </c>
      <c r="B263" s="1033" t="s">
        <v>1934</v>
      </c>
      <c r="C263" s="1030" t="s">
        <v>1935</v>
      </c>
      <c r="D263" s="849" t="s">
        <v>796</v>
      </c>
      <c r="E263" s="1034" t="str">
        <f aca="false">VLOOKUP(Table143223[[#This Row],[NUTS I]],Table153324[],2,FALSE())</f>
        <v>1</v>
      </c>
      <c r="F263" s="1033" t="s">
        <v>805</v>
      </c>
      <c r="G263" s="1034" t="str">
        <f aca="false">VLOOKUP(Table143223[[#This Row],[NUTS II 2011]],Table163425[],2,FALSE())</f>
        <v>11</v>
      </c>
      <c r="H263" s="845" t="s">
        <v>805</v>
      </c>
      <c r="I263" s="1034" t="str">
        <f aca="false">VLOOKUP(Table143223[[#This Row],[NUTS II 2013]],Table16243627[],2,FALSE())</f>
        <v>11</v>
      </c>
      <c r="J263" s="1033" t="s">
        <v>910</v>
      </c>
      <c r="K263" s="1034" t="str">
        <f aca="false">VLOOKUP(Table143223[[#This Row],[NUTS III 2011]],Table173526[],2,FALSE())</f>
        <v>117</v>
      </c>
      <c r="L263" s="849" t="s">
        <v>910</v>
      </c>
      <c r="M263" s="1034" t="str">
        <f aca="false">VLOOKUP(Table143223[[#This Row],[NUTS III 2013]],Table17253728[],2,FALSE())</f>
        <v>11D</v>
      </c>
      <c r="N263" s="1035" t="e">
        <f aca="false">IFERROR(VLOOKUP(Table143223[[#This Row],[CodINE Mun2013]],[6]VRefAquis!B$1:H$1048576,2,FALSE()),IFERROR(VLOOKUP(Table143223[[#This Row],[CodINE NUTIII 2013]],[6]VRefAquis!B$1:H$1048576,2,FALSE()),VLOOKUP(Table143223[[#This Row],[CodINE NUTII 2013]],[6]VRefAquis!B$1:H$1048576,2,FALSE())))</f>
        <v>#N/A</v>
      </c>
      <c r="O26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63" s="1037" t="n">
        <v>0</v>
      </c>
      <c r="Q263" s="855" t="n">
        <v>0</v>
      </c>
      <c r="R263" s="856" t="str">
        <f aca="false">CONCATENATE("010.01.04.05/2021/",Table143223[[#This Row],[CodINE Mun2011]])</f>
        <v>010.01.04.05/2021/1820</v>
      </c>
    </row>
    <row r="264" customFormat="false" ht="18" hidden="false" customHeight="false" outlineLevel="0" collapsed="false">
      <c r="A264" s="847" t="s">
        <v>1937</v>
      </c>
      <c r="B264" s="1033" t="s">
        <v>1938</v>
      </c>
      <c r="C264" s="1030" t="s">
        <v>1939</v>
      </c>
      <c r="D264" s="849" t="s">
        <v>796</v>
      </c>
      <c r="E264" s="1034" t="str">
        <f aca="false">VLOOKUP(Table143223[[#This Row],[NUTS I]],Table153324[],2,FALSE())</f>
        <v>1</v>
      </c>
      <c r="F264" s="1033" t="s">
        <v>815</v>
      </c>
      <c r="G264" s="1034" t="str">
        <f aca="false">VLOOKUP(Table143223[[#This Row],[NUTS II 2011]],Table163425[],2,FALSE())</f>
        <v>15</v>
      </c>
      <c r="H264" s="845" t="s">
        <v>815</v>
      </c>
      <c r="I264" s="1034" t="str">
        <f aca="false">VLOOKUP(Table143223[[#This Row],[NUTS II 2013]],Table16243627[],2,FALSE())</f>
        <v>15</v>
      </c>
      <c r="J264" s="1033" t="s">
        <v>815</v>
      </c>
      <c r="K264" s="1034" t="n">
        <f aca="false">VLOOKUP(Table143223[[#This Row],[NUTS III 2011]],Table173526[],2,FALSE())</f>
        <v>150</v>
      </c>
      <c r="L264" s="849" t="s">
        <v>815</v>
      </c>
      <c r="M264" s="1034" t="n">
        <f aca="false">VLOOKUP(Table143223[[#This Row],[NUTS III 2013]],Table17253728[],2,FALSE())</f>
        <v>150</v>
      </c>
      <c r="N264" s="1035" t="e">
        <f aca="false">IFERROR(VLOOKUP(Table143223[[#This Row],[CodINE Mun2013]],[6]VRefAquis!B$1:H$1048576,2,FALSE()),IFERROR(VLOOKUP(Table143223[[#This Row],[CodINE NUTIII 2013]],[6]VRefAquis!B$1:H$1048576,2,FALSE()),VLOOKUP(Table143223[[#This Row],[CodINE NUTII 2013]],[6]VRefAquis!B$1:H$1048576,2,FALSE())))</f>
        <v>#N/A</v>
      </c>
      <c r="O26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64" s="1037" t="n">
        <v>7</v>
      </c>
      <c r="Q264" s="855" t="n">
        <v>7</v>
      </c>
      <c r="R264" s="856" t="str">
        <f aca="false">CONCATENATE("010.01.04.05/2021/",Table143223[[#This Row],[CodINE Mun2011]])</f>
        <v>010.01.04.05/2021/0814</v>
      </c>
    </row>
    <row r="265" customFormat="false" ht="18" hidden="false" customHeight="false" outlineLevel="0" collapsed="false">
      <c r="A265" s="847" t="s">
        <v>1941</v>
      </c>
      <c r="B265" s="1033" t="s">
        <v>1942</v>
      </c>
      <c r="C265" s="1030" t="s">
        <v>1943</v>
      </c>
      <c r="D265" s="849" t="s">
        <v>796</v>
      </c>
      <c r="E265" s="1034" t="str">
        <f aca="false">VLOOKUP(Table143223[[#This Row],[NUTS I]],Table153324[],2,FALSE())</f>
        <v>1</v>
      </c>
      <c r="F265" s="1033" t="s">
        <v>805</v>
      </c>
      <c r="G265" s="1034" t="str">
        <f aca="false">VLOOKUP(Table143223[[#This Row],[NUTS II 2011]],Table163425[],2,FALSE())</f>
        <v>11</v>
      </c>
      <c r="H265" s="845" t="s">
        <v>805</v>
      </c>
      <c r="I265" s="1034" t="str">
        <f aca="false">VLOOKUP(Table143223[[#This Row],[NUTS II 2013]],Table16243627[],2,FALSE())</f>
        <v>11</v>
      </c>
      <c r="J265" s="1033" t="s">
        <v>896</v>
      </c>
      <c r="K265" s="1034" t="str">
        <f aca="false">VLOOKUP(Table143223[[#This Row],[NUTS III 2011]],Table173526[],2,FALSE())</f>
        <v>112</v>
      </c>
      <c r="L265" s="845" t="s">
        <v>896</v>
      </c>
      <c r="M265" s="1034" t="str">
        <f aca="false">VLOOKUP(Table143223[[#This Row],[NUTS III 2013]],Table17253728[],2,FALSE())</f>
        <v>112</v>
      </c>
      <c r="N265" s="1035" t="e">
        <f aca="false">IFERROR(VLOOKUP(Table143223[[#This Row],[CodINE Mun2013]],[6]VRefAquis!B$1:H$1048576,2,FALSE()),IFERROR(VLOOKUP(Table143223[[#This Row],[CodINE NUTIII 2013]],[6]VRefAquis!B$1:H$1048576,2,FALSE()),VLOOKUP(Table143223[[#This Row],[CodINE NUTII 2013]],[6]VRefAquis!B$1:H$1048576,2,FALSE())))</f>
        <v>#N/A</v>
      </c>
      <c r="O26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65" s="1037" t="n">
        <v>0</v>
      </c>
      <c r="Q265" s="855" t="n">
        <v>0</v>
      </c>
      <c r="R265" s="856" t="str">
        <f aca="false">CONCATENATE("010.01.04.05/2021/",Table143223[[#This Row],[CodINE Mun2011]])</f>
        <v>010.01.04.05/2021/0310</v>
      </c>
    </row>
    <row r="266" customFormat="false" ht="18" hidden="false" customHeight="false" outlineLevel="0" collapsed="false">
      <c r="A266" s="859" t="s">
        <v>1945</v>
      </c>
      <c r="B266" s="1033" t="s">
        <v>1946</v>
      </c>
      <c r="C266" s="1030" t="s">
        <v>1947</v>
      </c>
      <c r="D266" s="849" t="s">
        <v>796</v>
      </c>
      <c r="E266" s="1034" t="str">
        <f aca="false">VLOOKUP(Table143223[[#This Row],[NUTS I]],Table153324[],2,FALSE())</f>
        <v>1</v>
      </c>
      <c r="F266" s="1033" t="s">
        <v>797</v>
      </c>
      <c r="G266" s="1034" t="str">
        <f aca="false">VLOOKUP(Table143223[[#This Row],[NUTS II 2011]],Table163425[],2,FALSE())</f>
        <v>16</v>
      </c>
      <c r="H266" s="849" t="s">
        <v>797</v>
      </c>
      <c r="I266" s="1034" t="str">
        <f aca="false">VLOOKUP(Table143223[[#This Row],[NUTS II 2013]],Table16243627[],2,FALSE())</f>
        <v>16</v>
      </c>
      <c r="J266" s="1033" t="s">
        <v>798</v>
      </c>
      <c r="K266" s="1034" t="str">
        <f aca="false">VLOOKUP(Table143223[[#This Row],[NUTS III 2011]],Table173526[],2,FALSE())</f>
        <v>16C</v>
      </c>
      <c r="L266" s="849" t="s">
        <v>798</v>
      </c>
      <c r="M266" s="1034" t="str">
        <f aca="false">VLOOKUP(Table143223[[#This Row],[NUTS III 2013]],Table17253728[],2,FALSE())</f>
        <v>16I</v>
      </c>
      <c r="N266" s="1035" t="e">
        <f aca="false">IFERROR(VLOOKUP(Table143223[[#This Row],[CodINE Mun2013]],[6]VRefAquis!B$1:H$1048576,2,FALSE()),IFERROR(VLOOKUP(Table143223[[#This Row],[CodINE NUTIII 2013]],[6]VRefAquis!B$1:H$1048576,2,FALSE()),VLOOKUP(Table143223[[#This Row],[CodINE NUTII 2013]],[6]VRefAquis!B$1:H$1048576,2,FALSE())))</f>
        <v>#N/A</v>
      </c>
      <c r="O26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66" s="1037" t="n">
        <v>3</v>
      </c>
      <c r="Q266" s="860" t="n">
        <v>68</v>
      </c>
      <c r="R266" s="856" t="str">
        <f aca="false">CONCATENATE("010.01.04.05/2021/",Table143223[[#This Row],[CodINE Mun2011]])</f>
        <v>010.01.04.05/2021/1418</v>
      </c>
    </row>
    <row r="267" customFormat="false" ht="18" hidden="false" customHeight="false" outlineLevel="0" collapsed="false">
      <c r="A267" s="847" t="s">
        <v>1949</v>
      </c>
      <c r="B267" s="1033" t="s">
        <v>1950</v>
      </c>
      <c r="C267" s="1030" t="s">
        <v>1951</v>
      </c>
      <c r="D267" s="849" t="s">
        <v>796</v>
      </c>
      <c r="E267" s="1034" t="str">
        <f aca="false">VLOOKUP(Table143223[[#This Row],[NUTS I]],Table153324[],2,FALSE())</f>
        <v>1</v>
      </c>
      <c r="F267" s="1033" t="s">
        <v>797</v>
      </c>
      <c r="G267" s="1034" t="str">
        <f aca="false">VLOOKUP(Table143223[[#This Row],[NUTS II 2011]],Table163425[],2,FALSE())</f>
        <v>16</v>
      </c>
      <c r="H267" s="849" t="s">
        <v>797</v>
      </c>
      <c r="I267" s="1034" t="str">
        <f aca="false">VLOOKUP(Table143223[[#This Row],[NUTS II 2013]],Table16243627[],2,FALSE())</f>
        <v>16</v>
      </c>
      <c r="J267" s="1033" t="s">
        <v>823</v>
      </c>
      <c r="K267" s="1034" t="str">
        <f aca="false">VLOOKUP(Table143223[[#This Row],[NUTS III 2011]],Table173526[],2,FALSE())</f>
        <v>165</v>
      </c>
      <c r="L267" s="845" t="s">
        <v>824</v>
      </c>
      <c r="M267" s="1034" t="str">
        <f aca="false">VLOOKUP(Table143223[[#This Row],[NUTS III 2013]],Table17253728[],2,FALSE())</f>
        <v>16G</v>
      </c>
      <c r="N267" s="1035" t="e">
        <f aca="false">IFERROR(VLOOKUP(Table143223[[#This Row],[CodINE Mun2013]],[6]VRefAquis!B$1:H$1048576,2,FALSE()),IFERROR(VLOOKUP(Table143223[[#This Row],[CodINE NUTIII 2013]],[6]VRefAquis!B$1:H$1048576,2,FALSE()),VLOOKUP(Table143223[[#This Row],[CodINE NUTII 2013]],[6]VRefAquis!B$1:H$1048576,2,FALSE())))</f>
        <v>#N/A</v>
      </c>
      <c r="O26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67" s="1037" t="n">
        <v>0</v>
      </c>
      <c r="Q267" s="855" t="n">
        <v>0</v>
      </c>
      <c r="R267" s="856" t="str">
        <f aca="false">CONCATENATE("010.01.04.05/2021/",Table143223[[#This Row],[CodINE Mun2011]])</f>
        <v>010.01.04.05/2021/1821</v>
      </c>
    </row>
    <row r="268" customFormat="false" ht="18" hidden="false" customHeight="false" outlineLevel="0" collapsed="false">
      <c r="A268" s="859" t="s">
        <v>1953</v>
      </c>
      <c r="B268" s="1033" t="s">
        <v>1954</v>
      </c>
      <c r="C268" s="1030" t="s">
        <v>1955</v>
      </c>
      <c r="D268" s="849" t="s">
        <v>796</v>
      </c>
      <c r="E268" s="1034" t="str">
        <f aca="false">VLOOKUP(Table143223[[#This Row],[NUTS I]],Table153324[],2,FALSE())</f>
        <v>1</v>
      </c>
      <c r="F268" s="1033" t="s">
        <v>805</v>
      </c>
      <c r="G268" s="1034" t="str">
        <f aca="false">VLOOKUP(Table143223[[#This Row],[NUTS II 2011]],Table163425[],2,FALSE())</f>
        <v>11</v>
      </c>
      <c r="H268" s="845" t="s">
        <v>805</v>
      </c>
      <c r="I268" s="1034" t="str">
        <f aca="false">VLOOKUP(Table143223[[#This Row],[NUTS II 2013]],Table16243627[],2,FALSE())</f>
        <v>11</v>
      </c>
      <c r="J268" s="1033" t="s">
        <v>910</v>
      </c>
      <c r="K268" s="1034" t="str">
        <f aca="false">VLOOKUP(Table143223[[#This Row],[NUTS III 2011]],Table173526[],2,FALSE())</f>
        <v>117</v>
      </c>
      <c r="L268" s="849" t="s">
        <v>910</v>
      </c>
      <c r="M268" s="1034" t="str">
        <f aca="false">VLOOKUP(Table143223[[#This Row],[NUTS III 2013]],Table17253728[],2,FALSE())</f>
        <v>11D</v>
      </c>
      <c r="N268" s="1035" t="e">
        <f aca="false">IFERROR(VLOOKUP(Table143223[[#This Row],[CodINE Mun2013]],[6]VRefAquis!B$1:H$1048576,2,FALSE()),IFERROR(VLOOKUP(Table143223[[#This Row],[CodINE NUTIII 2013]],[6]VRefAquis!B$1:H$1048576,2,FALSE()),VLOOKUP(Table143223[[#This Row],[CodINE NUTII 2013]],[6]VRefAquis!B$1:H$1048576,2,FALSE())))</f>
        <v>#N/A</v>
      </c>
      <c r="O26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68" s="1037" t="n">
        <v>1</v>
      </c>
      <c r="Q268" s="860" t="n">
        <v>15</v>
      </c>
      <c r="R268" s="856" t="str">
        <f aca="false">CONCATENATE("010.01.04.05/2021/",Table143223[[#This Row],[CodINE Mun2011]])</f>
        <v>010.01.04.05/2021/0409</v>
      </c>
    </row>
    <row r="269" customFormat="false" ht="18" hidden="false" customHeight="false" outlineLevel="0" collapsed="false">
      <c r="A269" s="847" t="s">
        <v>1957</v>
      </c>
      <c r="B269" s="1033" t="s">
        <v>1958</v>
      </c>
      <c r="C269" s="1030" t="s">
        <v>1959</v>
      </c>
      <c r="D269" s="849" t="s">
        <v>796</v>
      </c>
      <c r="E269" s="1034" t="str">
        <f aca="false">VLOOKUP(Table143223[[#This Row],[NUTS I]],Table153324[],2,FALSE())</f>
        <v>1</v>
      </c>
      <c r="F269" s="1033" t="s">
        <v>797</v>
      </c>
      <c r="G269" s="1034" t="str">
        <f aca="false">VLOOKUP(Table143223[[#This Row],[NUTS II 2011]],Table163425[],2,FALSE())</f>
        <v>16</v>
      </c>
      <c r="H269" s="849" t="s">
        <v>797</v>
      </c>
      <c r="I269" s="1034" t="str">
        <f aca="false">VLOOKUP(Table143223[[#This Row],[NUTS II 2013]],Table16243627[],2,FALSE())</f>
        <v>16</v>
      </c>
      <c r="J269" s="1033" t="s">
        <v>798</v>
      </c>
      <c r="K269" s="1034" t="str">
        <f aca="false">VLOOKUP(Table143223[[#This Row],[NUTS III 2011]],Table173526[],2,FALSE())</f>
        <v>16C</v>
      </c>
      <c r="L269" s="849" t="s">
        <v>798</v>
      </c>
      <c r="M269" s="1034" t="str">
        <f aca="false">VLOOKUP(Table143223[[#This Row],[NUTS III 2013]],Table17253728[],2,FALSE())</f>
        <v>16I</v>
      </c>
      <c r="N269" s="1035" t="e">
        <f aca="false">IFERROR(VLOOKUP(Table143223[[#This Row],[CodINE Mun2013]],[6]VRefAquis!B$1:H$1048576,2,FALSE()),IFERROR(VLOOKUP(Table143223[[#This Row],[CodINE NUTIII 2013]],[6]VRefAquis!B$1:H$1048576,2,FALSE()),VLOOKUP(Table143223[[#This Row],[CodINE NUTII 2013]],[6]VRefAquis!B$1:H$1048576,2,FALSE())))</f>
        <v>#N/A</v>
      </c>
      <c r="O26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69" s="1037" t="n">
        <v>0</v>
      </c>
      <c r="Q269" s="855" t="n">
        <v>0</v>
      </c>
      <c r="R269" s="856" t="str">
        <f aca="false">CONCATENATE("010.01.04.05/2021/",Table143223[[#This Row],[CodINE Mun2011]])</f>
        <v>010.01.04.05/2021/1419</v>
      </c>
    </row>
    <row r="270" customFormat="false" ht="18" hidden="false" customHeight="false" outlineLevel="0" collapsed="false">
      <c r="A270" s="859" t="s">
        <v>1961</v>
      </c>
      <c r="B270" s="1033" t="s">
        <v>1962</v>
      </c>
      <c r="C270" s="1030" t="s">
        <v>1963</v>
      </c>
      <c r="D270" s="849" t="s">
        <v>796</v>
      </c>
      <c r="E270" s="1034" t="str">
        <f aca="false">VLOOKUP(Table143223[[#This Row],[NUTS I]],Table153324[],2,FALSE())</f>
        <v>1</v>
      </c>
      <c r="F270" s="1033" t="s">
        <v>797</v>
      </c>
      <c r="G270" s="1034" t="str">
        <f aca="false">VLOOKUP(Table143223[[#This Row],[NUTS II 2011]],Table163425[],2,FALSE())</f>
        <v>16</v>
      </c>
      <c r="H270" s="849" t="s">
        <v>797</v>
      </c>
      <c r="I270" s="1034" t="str">
        <f aca="false">VLOOKUP(Table143223[[#This Row],[NUTS II 2013]],Table16243627[],2,FALSE())</f>
        <v>16</v>
      </c>
      <c r="J270" s="1033" t="s">
        <v>874</v>
      </c>
      <c r="K270" s="1034" t="str">
        <f aca="false">VLOOKUP(Table143223[[#This Row],[NUTS III 2011]],Table173526[],2,FALSE())</f>
        <v>16B</v>
      </c>
      <c r="L270" s="845" t="s">
        <v>874</v>
      </c>
      <c r="M270" s="1034" t="str">
        <f aca="false">VLOOKUP(Table143223[[#This Row],[NUTS III 2013]],Table17253728[],2,FALSE())</f>
        <v>16B</v>
      </c>
      <c r="N270" s="1035" t="e">
        <f aca="false">IFERROR(VLOOKUP(Table143223[[#This Row],[CodINE Mun2013]],[6]VRefAquis!B$1:H$1048576,2,FALSE()),IFERROR(VLOOKUP(Table143223[[#This Row],[CodINE NUTIII 2013]],[6]VRefAquis!B$1:H$1048576,2,FALSE()),VLOOKUP(Table143223[[#This Row],[CodINE NUTII 2013]],[6]VRefAquis!B$1:H$1048576,2,FALSE())))</f>
        <v>#N/A</v>
      </c>
      <c r="O27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70" s="1037" t="n">
        <v>9</v>
      </c>
      <c r="Q270" s="860" t="n">
        <v>10</v>
      </c>
      <c r="R270" s="856" t="str">
        <f aca="false">CONCATENATE("010.01.04.05/2021/",Table143223[[#This Row],[CodINE Mun2011]])</f>
        <v>010.01.04.05/2021/1113</v>
      </c>
    </row>
    <row r="271" customFormat="false" ht="18" hidden="false" customHeight="false" outlineLevel="0" collapsed="false">
      <c r="A271" s="847" t="s">
        <v>1965</v>
      </c>
      <c r="B271" s="1033" t="s">
        <v>1966</v>
      </c>
      <c r="C271" s="1030" t="s">
        <v>1967</v>
      </c>
      <c r="D271" s="849" t="s">
        <v>796</v>
      </c>
      <c r="E271" s="1034" t="str">
        <f aca="false">VLOOKUP(Table143223[[#This Row],[NUTS I]],Table153324[],2,FALSE())</f>
        <v>1</v>
      </c>
      <c r="F271" s="1033" t="s">
        <v>797</v>
      </c>
      <c r="G271" s="1034" t="str">
        <f aca="false">VLOOKUP(Table143223[[#This Row],[NUTS II 2011]],Table163425[],2,FALSE())</f>
        <v>16</v>
      </c>
      <c r="H271" s="849" t="s">
        <v>797</v>
      </c>
      <c r="I271" s="1034" t="str">
        <f aca="false">VLOOKUP(Table143223[[#This Row],[NUTS II 2013]],Table16243627[],2,FALSE())</f>
        <v>16</v>
      </c>
      <c r="J271" s="1033" t="s">
        <v>883</v>
      </c>
      <c r="K271" s="1034" t="str">
        <f aca="false">VLOOKUP(Table143223[[#This Row],[NUTS III 2011]],Table173526[],2,FALSE())</f>
        <v>168</v>
      </c>
      <c r="L271" s="845" t="s">
        <v>898</v>
      </c>
      <c r="M271" s="1034" t="str">
        <f aca="false">VLOOKUP(Table143223[[#This Row],[NUTS III 2013]],Table17253728[],2,FALSE())</f>
        <v>16J</v>
      </c>
      <c r="N271" s="1035" t="e">
        <f aca="false">IFERROR(VLOOKUP(Table143223[[#This Row],[CodINE Mun2013]],[6]VRefAquis!B$1:H$1048576,2,FALSE()),IFERROR(VLOOKUP(Table143223[[#This Row],[CodINE NUTIII 2013]],[6]VRefAquis!B$1:H$1048576,2,FALSE()),VLOOKUP(Table143223[[#This Row],[CodINE NUTII 2013]],[6]VRefAquis!B$1:H$1048576,2,FALSE())))</f>
        <v>#N/A</v>
      </c>
      <c r="O27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71" s="1037" t="n">
        <v>0</v>
      </c>
      <c r="Q271" s="855" t="n">
        <v>0</v>
      </c>
      <c r="R271" s="856" t="str">
        <f aca="false">CONCATENATE("010.01.04.05/2021/",Table143223[[#This Row],[CodINE Mun2011]])</f>
        <v>010.01.04.05/2021/0913</v>
      </c>
    </row>
    <row r="272" customFormat="false" ht="18" hidden="false" customHeight="false" outlineLevel="0" collapsed="false">
      <c r="A272" s="847" t="s">
        <v>1969</v>
      </c>
      <c r="B272" s="1033" t="s">
        <v>1970</v>
      </c>
      <c r="C272" s="1030" t="s">
        <v>1971</v>
      </c>
      <c r="D272" s="849" t="s">
        <v>796</v>
      </c>
      <c r="E272" s="1034" t="str">
        <f aca="false">VLOOKUP(Table143223[[#This Row],[NUTS I]],Table153324[],2,FALSE())</f>
        <v>1</v>
      </c>
      <c r="F272" s="1033" t="s">
        <v>805</v>
      </c>
      <c r="G272" s="1034" t="str">
        <f aca="false">VLOOKUP(Table143223[[#This Row],[NUTS II 2011]],Table163425[],2,FALSE())</f>
        <v>11</v>
      </c>
      <c r="H272" s="845" t="s">
        <v>805</v>
      </c>
      <c r="I272" s="1034" t="str">
        <f aca="false">VLOOKUP(Table143223[[#This Row],[NUTS II 2013]],Table16243627[],2,FALSE())</f>
        <v>11</v>
      </c>
      <c r="J272" s="1033" t="s">
        <v>851</v>
      </c>
      <c r="K272" s="1034" t="str">
        <f aca="false">VLOOKUP(Table143223[[#This Row],[NUTS III 2011]],Table173526[],2,FALSE())</f>
        <v>113</v>
      </c>
      <c r="L272" s="845" t="s">
        <v>869</v>
      </c>
      <c r="M272" s="1034" t="str">
        <f aca="false">VLOOKUP(Table143223[[#This Row],[NUTS III 2013]],Table17253728[],2,FALSE())</f>
        <v>11A</v>
      </c>
      <c r="N272" s="1035" t="e">
        <f aca="false">IFERROR(VLOOKUP(Table143223[[#This Row],[CodINE Mun2013]],[6]VRefAquis!B$1:H$1048576,2,FALSE()),IFERROR(VLOOKUP(Table143223[[#This Row],[CodINE NUTIII 2013]],[6]VRefAquis!B$1:H$1048576,2,FALSE()),VLOOKUP(Table143223[[#This Row],[CodINE NUTII 2013]],[6]VRefAquis!B$1:H$1048576,2,FALSE())))</f>
        <v>#N/A</v>
      </c>
      <c r="O27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72" s="1037" t="n">
        <v>49</v>
      </c>
      <c r="Q272" s="855" t="n">
        <v>121</v>
      </c>
      <c r="R272" s="856" t="str">
        <f aca="false">CONCATENATE("010.01.04.05/2021/",Table143223[[#This Row],[CodINE Mun2011]])</f>
        <v>010.01.04.05/2021/1318</v>
      </c>
    </row>
    <row r="273" customFormat="false" ht="18" hidden="false" customHeight="false" outlineLevel="0" collapsed="false">
      <c r="A273" s="859" t="s">
        <v>1973</v>
      </c>
      <c r="B273" s="1033" t="s">
        <v>1974</v>
      </c>
      <c r="C273" s="1030" t="s">
        <v>1975</v>
      </c>
      <c r="D273" s="849" t="s">
        <v>796</v>
      </c>
      <c r="E273" s="1034" t="str">
        <f aca="false">VLOOKUP(Table143223[[#This Row],[NUTS I]],Table153324[],2,FALSE())</f>
        <v>1</v>
      </c>
      <c r="F273" s="1033" t="s">
        <v>797</v>
      </c>
      <c r="G273" s="1034" t="str">
        <f aca="false">VLOOKUP(Table143223[[#This Row],[NUTS II 2011]],Table163425[],2,FALSE())</f>
        <v>16</v>
      </c>
      <c r="H273" s="849" t="s">
        <v>797</v>
      </c>
      <c r="I273" s="1034" t="str">
        <f aca="false">VLOOKUP(Table143223[[#This Row],[NUTS II 2013]],Table16243627[],2,FALSE())</f>
        <v>16</v>
      </c>
      <c r="J273" s="1033" t="s">
        <v>810</v>
      </c>
      <c r="K273" s="1034" t="str">
        <f aca="false">VLOOKUP(Table143223[[#This Row],[NUTS III 2011]],Table173526[],2,FALSE())</f>
        <v>161</v>
      </c>
      <c r="L273" s="849" t="s">
        <v>811</v>
      </c>
      <c r="M273" s="1034" t="str">
        <f aca="false">VLOOKUP(Table143223[[#This Row],[NUTS III 2013]],Table17253728[],2,FALSE())</f>
        <v>16D</v>
      </c>
      <c r="N273" s="1035" t="e">
        <f aca="false">IFERROR(VLOOKUP(Table143223[[#This Row],[CodINE Mun2013]],[6]VRefAquis!B$1:H$1048576,2,FALSE()),IFERROR(VLOOKUP(Table143223[[#This Row],[CodINE NUTIII 2013]],[6]VRefAquis!B$1:H$1048576,2,FALSE()),VLOOKUP(Table143223[[#This Row],[CodINE NUTII 2013]],[6]VRefAquis!B$1:H$1048576,2,FALSE())))</f>
        <v>#N/A</v>
      </c>
      <c r="O27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73" s="1037" t="n">
        <v>4</v>
      </c>
      <c r="Q273" s="860" t="n">
        <v>15</v>
      </c>
      <c r="R273" s="856" t="str">
        <f aca="false">CONCATENATE("010.01.04.05/2021/",Table143223[[#This Row],[CodINE Mun2011]])</f>
        <v>010.01.04.05/2021/0118</v>
      </c>
    </row>
    <row r="274" customFormat="false" ht="18" hidden="false" customHeight="false" outlineLevel="0" collapsed="false">
      <c r="A274" s="859" t="s">
        <v>1977</v>
      </c>
      <c r="B274" s="1033" t="s">
        <v>1978</v>
      </c>
      <c r="C274" s="1030" t="s">
        <v>1979</v>
      </c>
      <c r="D274" s="849" t="s">
        <v>796</v>
      </c>
      <c r="E274" s="1034" t="str">
        <f aca="false">VLOOKUP(Table143223[[#This Row],[NUTS I]],Table153324[],2,FALSE())</f>
        <v>1</v>
      </c>
      <c r="F274" s="1033" t="s">
        <v>805</v>
      </c>
      <c r="G274" s="1034" t="str">
        <f aca="false">VLOOKUP(Table143223[[#This Row],[NUTS II 2011]],Table163425[],2,FALSE())</f>
        <v>11</v>
      </c>
      <c r="H274" s="845" t="s">
        <v>805</v>
      </c>
      <c r="I274" s="1034" t="str">
        <f aca="false">VLOOKUP(Table143223[[#This Row],[NUTS II 2013]],Table16243627[],2,FALSE())</f>
        <v>11</v>
      </c>
      <c r="J274" s="1033" t="s">
        <v>925</v>
      </c>
      <c r="K274" s="1034" t="str">
        <f aca="false">VLOOKUP(Table143223[[#This Row],[NUTS III 2011]],Table173526[],2,FALSE())</f>
        <v>116</v>
      </c>
      <c r="L274" s="845" t="s">
        <v>869</v>
      </c>
      <c r="M274" s="1034" t="str">
        <f aca="false">VLOOKUP(Table143223[[#This Row],[NUTS III 2013]],Table17253728[],2,FALSE())</f>
        <v>11A</v>
      </c>
      <c r="N274" s="1035" t="e">
        <f aca="false">IFERROR(VLOOKUP(Table143223[[#This Row],[CodINE Mun2013]],[6]VRefAquis!B$1:H$1048576,2,FALSE()),IFERROR(VLOOKUP(Table143223[[#This Row],[CodINE NUTIII 2013]],[6]VRefAquis!B$1:H$1048576,2,FALSE()),VLOOKUP(Table143223[[#This Row],[CodINE NUTII 2013]],[6]VRefAquis!B$1:H$1048576,2,FALSE())))</f>
        <v>#N/A</v>
      </c>
      <c r="O27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74" s="1037" t="n">
        <v>3</v>
      </c>
      <c r="Q274" s="860" t="n">
        <v>5</v>
      </c>
      <c r="R274" s="856" t="str">
        <f aca="false">CONCATENATE("010.01.04.05/2021/",Table143223[[#This Row],[CodINE Mun2011]])</f>
        <v>010.01.04.05/2021/0119</v>
      </c>
    </row>
    <row r="275" customFormat="false" ht="18" hidden="false" customHeight="false" outlineLevel="0" collapsed="false">
      <c r="A275" s="847" t="s">
        <v>1981</v>
      </c>
      <c r="B275" s="1033" t="s">
        <v>1982</v>
      </c>
      <c r="C275" s="1030" t="s">
        <v>1983</v>
      </c>
      <c r="D275" s="849" t="s">
        <v>796</v>
      </c>
      <c r="E275" s="1034" t="str">
        <f aca="false">VLOOKUP(Table143223[[#This Row],[NUTS I]],Table153324[],2,FALSE())</f>
        <v>1</v>
      </c>
      <c r="F275" s="1033" t="s">
        <v>805</v>
      </c>
      <c r="G275" s="1034" t="str">
        <f aca="false">VLOOKUP(Table143223[[#This Row],[NUTS II 2011]],Table163425[],2,FALSE())</f>
        <v>11</v>
      </c>
      <c r="H275" s="845" t="s">
        <v>805</v>
      </c>
      <c r="I275" s="1034" t="str">
        <f aca="false">VLOOKUP(Table143223[[#This Row],[NUTS II 2013]],Table16243627[],2,FALSE())</f>
        <v>11</v>
      </c>
      <c r="J275" s="1033" t="s">
        <v>957</v>
      </c>
      <c r="K275" s="1034" t="str">
        <f aca="false">VLOOKUP(Table143223[[#This Row],[NUTS III 2011]],Table173526[],2,FALSE())</f>
        <v>111</v>
      </c>
      <c r="L275" s="849" t="s">
        <v>844</v>
      </c>
      <c r="M275" s="1034" t="str">
        <f aca="false">VLOOKUP(Table143223[[#This Row],[NUTS III 2013]],Table17253728[],2,FALSE())</f>
        <v>111</v>
      </c>
      <c r="N275" s="1035" t="e">
        <f aca="false">IFERROR(VLOOKUP(Table143223[[#This Row],[CodINE Mun2013]],[6]VRefAquis!B$1:H$1048576,2,FALSE()),IFERROR(VLOOKUP(Table143223[[#This Row],[CodINE NUTIII 2013]],[6]VRefAquis!B$1:H$1048576,2,FALSE()),VLOOKUP(Table143223[[#This Row],[CodINE NUTII 2013]],[6]VRefAquis!B$1:H$1048576,2,FALSE())))</f>
        <v>#N/A</v>
      </c>
      <c r="O27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75" s="1037" t="n">
        <v>4</v>
      </c>
      <c r="Q275" s="855" t="n">
        <v>12</v>
      </c>
      <c r="R275" s="856" t="str">
        <f aca="false">CONCATENATE("010.01.04.05/2021/",Table143223[[#This Row],[CodINE Mun2011]])</f>
        <v>010.01.04.05/2021/1608</v>
      </c>
    </row>
    <row r="276" customFormat="false" ht="18" hidden="false" customHeight="false" outlineLevel="0" collapsed="false">
      <c r="A276" s="847" t="s">
        <v>1985</v>
      </c>
      <c r="B276" s="1033" t="s">
        <v>1986</v>
      </c>
      <c r="C276" s="1030" t="s">
        <v>1987</v>
      </c>
      <c r="D276" s="849" t="s">
        <v>796</v>
      </c>
      <c r="E276" s="1034" t="str">
        <f aca="false">VLOOKUP(Table143223[[#This Row],[NUTS I]],Table153324[],2,FALSE())</f>
        <v>1</v>
      </c>
      <c r="F276" s="1033" t="s">
        <v>805</v>
      </c>
      <c r="G276" s="1034" t="str">
        <f aca="false">VLOOKUP(Table143223[[#This Row],[NUTS II 2011]],Table163425[],2,FALSE())</f>
        <v>11</v>
      </c>
      <c r="H276" s="845" t="s">
        <v>805</v>
      </c>
      <c r="I276" s="1034" t="str">
        <f aca="false">VLOOKUP(Table143223[[#This Row],[NUTS II 2013]],Table16243627[],2,FALSE())</f>
        <v>11</v>
      </c>
      <c r="J276" s="1033" t="s">
        <v>939</v>
      </c>
      <c r="K276" s="1034" t="str">
        <f aca="false">VLOOKUP(Table143223[[#This Row],[NUTS III 2011]],Table173526[],2,FALSE())</f>
        <v>114</v>
      </c>
      <c r="L276" s="845" t="s">
        <v>869</v>
      </c>
      <c r="M276" s="1034" t="str">
        <f aca="false">VLOOKUP(Table143223[[#This Row],[NUTS III 2013]],Table17253728[],2,FALSE())</f>
        <v>11A</v>
      </c>
      <c r="N276" s="1035" t="e">
        <f aca="false">IFERROR(VLOOKUP(Table143223[[#This Row],[CodINE Mun2013]],[6]VRefAquis!B$1:H$1048576,2,FALSE()),IFERROR(VLOOKUP(Table143223[[#This Row],[CodINE NUTIII 2013]],[6]VRefAquis!B$1:H$1048576,2,FALSE()),VLOOKUP(Table143223[[#This Row],[CodINE NUTII 2013]],[6]VRefAquis!B$1:H$1048576,2,FALSE())))</f>
        <v>#N/A</v>
      </c>
      <c r="O27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76" s="1037" t="n">
        <v>137</v>
      </c>
      <c r="Q276" s="855" t="n">
        <v>363</v>
      </c>
      <c r="R276" s="856" t="str">
        <f aca="false">CONCATENATE("010.01.04.05/2021/",Table143223[[#This Row],[CodINE Mun2011]])</f>
        <v>010.01.04.05/2021/1315</v>
      </c>
    </row>
    <row r="277" customFormat="false" ht="18" hidden="false" customHeight="false" outlineLevel="0" collapsed="false">
      <c r="A277" s="847" t="s">
        <v>1989</v>
      </c>
      <c r="B277" s="1033" t="s">
        <v>1990</v>
      </c>
      <c r="C277" s="1030" t="s">
        <v>1991</v>
      </c>
      <c r="D277" s="849" t="s">
        <v>796</v>
      </c>
      <c r="E277" s="1034" t="str">
        <f aca="false">VLOOKUP(Table143223[[#This Row],[NUTS I]],Table153324[],2,FALSE())</f>
        <v>1</v>
      </c>
      <c r="F277" s="1033" t="s">
        <v>805</v>
      </c>
      <c r="G277" s="1034" t="str">
        <f aca="false">VLOOKUP(Table143223[[#This Row],[NUTS II 2011]],Table163425[],2,FALSE())</f>
        <v>11</v>
      </c>
      <c r="H277" s="845" t="s">
        <v>805</v>
      </c>
      <c r="I277" s="1034" t="str">
        <f aca="false">VLOOKUP(Table143223[[#This Row],[NUTS II 2013]],Table16243627[],2,FALSE())</f>
        <v>11</v>
      </c>
      <c r="J277" s="1033" t="s">
        <v>842</v>
      </c>
      <c r="K277" s="1034" t="str">
        <f aca="false">VLOOKUP(Table143223[[#This Row],[NUTS III 2011]],Table173526[],2,FALSE())</f>
        <v>118</v>
      </c>
      <c r="L277" s="845" t="s">
        <v>854</v>
      </c>
      <c r="M277" s="1034" t="str">
        <f aca="false">VLOOKUP(Table143223[[#This Row],[NUTS III 2013]],Table17253728[],2,FALSE())</f>
        <v>11B</v>
      </c>
      <c r="N277" s="1035" t="e">
        <f aca="false">IFERROR(VLOOKUP(Table143223[[#This Row],[CodINE Mun2013]],[6]VRefAquis!B$1:H$1048576,2,FALSE()),IFERROR(VLOOKUP(Table143223[[#This Row],[CodINE NUTIII 2013]],[6]VRefAquis!B$1:H$1048576,2,FALSE()),VLOOKUP(Table143223[[#This Row],[CodINE NUTII 2013]],[6]VRefAquis!B$1:H$1048576,2,FALSE())))</f>
        <v>#N/A</v>
      </c>
      <c r="O27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77" s="1037" t="n">
        <v>0</v>
      </c>
      <c r="Q277" s="855" t="n">
        <v>0</v>
      </c>
      <c r="R277" s="856" t="str">
        <f aca="false">CONCATENATE("010.01.04.05/2021/",Table143223[[#This Row],[CodINE Mun2011]])</f>
        <v>010.01.04.05/2021/1712</v>
      </c>
    </row>
    <row r="278" customFormat="false" ht="18" hidden="false" customHeight="false" outlineLevel="0" collapsed="false">
      <c r="A278" s="859" t="s">
        <v>1993</v>
      </c>
      <c r="B278" s="1033" t="s">
        <v>1994</v>
      </c>
      <c r="C278" s="1030" t="s">
        <v>1995</v>
      </c>
      <c r="D278" s="845" t="s">
        <v>813</v>
      </c>
      <c r="E278" s="1040" t="str">
        <f aca="false">VLOOKUP(Table143223[[#This Row],[NUTS I]],Table153324[],2,FALSE())</f>
        <v>2</v>
      </c>
      <c r="F278" s="1033" t="s">
        <v>813</v>
      </c>
      <c r="G278" s="1034" t="str">
        <f aca="false">VLOOKUP(Table143223[[#This Row],[NUTS II 2011]],Table163425[],2,FALSE())</f>
        <v>20</v>
      </c>
      <c r="H278" s="849" t="s">
        <v>813</v>
      </c>
      <c r="I278" s="1034" t="str">
        <f aca="false">VLOOKUP(Table143223[[#This Row],[NUTS II 2013]],Table16243627[],2,FALSE())</f>
        <v>20</v>
      </c>
      <c r="J278" s="1033" t="s">
        <v>813</v>
      </c>
      <c r="K278" s="1034" t="str">
        <f aca="false">VLOOKUP(Table143223[[#This Row],[NUTS III 2011]],Table173526[],2,FALSE())</f>
        <v>200</v>
      </c>
      <c r="L278" s="1033" t="s">
        <v>813</v>
      </c>
      <c r="M278" s="1034" t="str">
        <f aca="false">VLOOKUP(Table143223[[#This Row],[NUTS III 2013]],Table17253728[],2,FALSE())</f>
        <v>200</v>
      </c>
      <c r="N278" s="1035" t="e">
        <f aca="false">IFERROR(VLOOKUP(Table143223[[#This Row],[CodINE Mun2013]],[6]VRefAquis!B$1:H$1048576,2,FALSE()),IFERROR(VLOOKUP(Table143223[[#This Row],[CodINE NUTIII 2013]],[6]VRefAquis!B$1:H$1048576,2,FALSE()),VLOOKUP(Table143223[[#This Row],[CodINE NUTII 2013]],[6]VRefAquis!B$1:H$1048576,2,FALSE())))</f>
        <v>#N/A</v>
      </c>
      <c r="O27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78" s="1037" t="n">
        <v>0</v>
      </c>
      <c r="Q278" s="860" t="n">
        <v>0</v>
      </c>
      <c r="R278" s="856" t="str">
        <f aca="false">CONCATENATE("010.01.04.05/2021/",Table143223[[#This Row],[CodINE Mun2011]])</f>
        <v>010.01.04.05/2021/4502</v>
      </c>
    </row>
    <row r="279" customFormat="false" ht="18" hidden="false" customHeight="false" outlineLevel="0" collapsed="false">
      <c r="A279" s="847" t="s">
        <v>1997</v>
      </c>
      <c r="B279" s="1033" t="s">
        <v>1998</v>
      </c>
      <c r="C279" s="1030" t="s">
        <v>1999</v>
      </c>
      <c r="D279" s="849" t="s">
        <v>796</v>
      </c>
      <c r="E279" s="1034" t="str">
        <f aca="false">VLOOKUP(Table143223[[#This Row],[NUTS I]],Table153324[],2,FALSE())</f>
        <v>1</v>
      </c>
      <c r="F279" s="1033" t="s">
        <v>801</v>
      </c>
      <c r="G279" s="1034" t="str">
        <f aca="false">VLOOKUP(Table143223[[#This Row],[NUTS II 2011]],Table163425[],2,FALSE())</f>
        <v>18</v>
      </c>
      <c r="H279" s="845" t="s">
        <v>801</v>
      </c>
      <c r="I279" s="1034" t="str">
        <f aca="false">VLOOKUP(Table143223[[#This Row],[NUTS II 2013]],Table16243627[],2,FALSE())</f>
        <v>18</v>
      </c>
      <c r="J279" s="1033" t="s">
        <v>803</v>
      </c>
      <c r="K279" s="1034" t="str">
        <f aca="false">VLOOKUP(Table143223[[#This Row],[NUTS III 2011]],Table173526[],2,FALSE())</f>
        <v>183</v>
      </c>
      <c r="L279" s="849" t="s">
        <v>803</v>
      </c>
      <c r="M279" s="1034" t="str">
        <f aca="false">VLOOKUP(Table143223[[#This Row],[NUTS III 2013]],Table17253728[],2,FALSE())</f>
        <v>187</v>
      </c>
      <c r="N279" s="1035" t="e">
        <f aca="false">IFERROR(VLOOKUP(Table143223[[#This Row],[CodINE Mun2013]],[6]VRefAquis!B$1:H$1048576,2,FALSE()),IFERROR(VLOOKUP(Table143223[[#This Row],[CodINE NUTIII 2013]],[6]VRefAquis!B$1:H$1048576,2,FALSE()),VLOOKUP(Table143223[[#This Row],[CodINE NUTII 2013]],[6]VRefAquis!B$1:H$1048576,2,FALSE())))</f>
        <v>#N/A</v>
      </c>
      <c r="O27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79" s="1037" t="n">
        <v>1</v>
      </c>
      <c r="Q279" s="855" t="n">
        <v>12</v>
      </c>
      <c r="R279" s="856" t="str">
        <f aca="false">CONCATENATE("010.01.04.05/2021/",Table143223[[#This Row],[CodINE Mun2011]])</f>
        <v>010.01.04.05/2021/0712</v>
      </c>
    </row>
    <row r="280" customFormat="false" ht="18" hidden="false" customHeight="false" outlineLevel="0" collapsed="false">
      <c r="A280" s="859" t="s">
        <v>2001</v>
      </c>
      <c r="B280" s="1033" t="s">
        <v>2002</v>
      </c>
      <c r="C280" s="1030" t="s">
        <v>2003</v>
      </c>
      <c r="D280" s="849" t="s">
        <v>796</v>
      </c>
      <c r="E280" s="1034" t="str">
        <f aca="false">VLOOKUP(Table143223[[#This Row],[NUTS I]],Table153324[],2,FALSE())</f>
        <v>1</v>
      </c>
      <c r="F280" s="1033" t="s">
        <v>801</v>
      </c>
      <c r="G280" s="1034" t="str">
        <f aca="false">VLOOKUP(Table143223[[#This Row],[NUTS II 2011]],Table163425[],2,FALSE())</f>
        <v>18</v>
      </c>
      <c r="H280" s="845" t="s">
        <v>801</v>
      </c>
      <c r="I280" s="1034" t="str">
        <f aca="false">VLOOKUP(Table143223[[#This Row],[NUTS II 2013]],Table16243627[],2,FALSE())</f>
        <v>18</v>
      </c>
      <c r="J280" s="1033" t="s">
        <v>803</v>
      </c>
      <c r="K280" s="1034" t="str">
        <f aca="false">VLOOKUP(Table143223[[#This Row],[NUTS III 2011]],Table173526[],2,FALSE())</f>
        <v>183</v>
      </c>
      <c r="L280" s="849" t="s">
        <v>803</v>
      </c>
      <c r="M280" s="1034" t="str">
        <f aca="false">VLOOKUP(Table143223[[#This Row],[NUTS III 2013]],Table17253728[],2,FALSE())</f>
        <v>187</v>
      </c>
      <c r="N280" s="1035" t="e">
        <f aca="false">IFERROR(VLOOKUP(Table143223[[#This Row],[CodINE Mun2013]],[6]VRefAquis!B$1:H$1048576,2,FALSE()),IFERROR(VLOOKUP(Table143223[[#This Row],[CodINE NUTIII 2013]],[6]VRefAquis!B$1:H$1048576,2,FALSE()),VLOOKUP(Table143223[[#This Row],[CodINE NUTII 2013]],[6]VRefAquis!B$1:H$1048576,2,FALSE())))</f>
        <v>#N/A</v>
      </c>
      <c r="O28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80" s="1037" t="n">
        <v>0</v>
      </c>
      <c r="Q280" s="860" t="n">
        <v>0</v>
      </c>
      <c r="R280" s="856" t="str">
        <f aca="false">CONCATENATE("010.01.04.05/2021/",Table143223[[#This Row],[CodINE Mun2011]])</f>
        <v>010.01.04.05/2021/0713</v>
      </c>
    </row>
    <row r="281" customFormat="false" ht="18" hidden="false" customHeight="false" outlineLevel="0" collapsed="false">
      <c r="A281" s="859" t="s">
        <v>2005</v>
      </c>
      <c r="B281" s="1033" t="s">
        <v>2006</v>
      </c>
      <c r="C281" s="1030" t="s">
        <v>2007</v>
      </c>
      <c r="D281" s="849" t="s">
        <v>796</v>
      </c>
      <c r="E281" s="1034" t="str">
        <f aca="false">VLOOKUP(Table143223[[#This Row],[NUTS I]],Table153324[],2,FALSE())</f>
        <v>1</v>
      </c>
      <c r="F281" s="1033" t="s">
        <v>805</v>
      </c>
      <c r="G281" s="1034" t="str">
        <f aca="false">VLOOKUP(Table143223[[#This Row],[NUTS II 2011]],Table163425[],2,FALSE())</f>
        <v>11</v>
      </c>
      <c r="H281" s="845" t="s">
        <v>805</v>
      </c>
      <c r="I281" s="1034" t="str">
        <f aca="false">VLOOKUP(Table143223[[#This Row],[NUTS II 2013]],Table16243627[],2,FALSE())</f>
        <v>11</v>
      </c>
      <c r="J281" s="1033" t="s">
        <v>957</v>
      </c>
      <c r="K281" s="1034" t="str">
        <f aca="false">VLOOKUP(Table143223[[#This Row],[NUTS III 2011]],Table173526[],2,FALSE())</f>
        <v>111</v>
      </c>
      <c r="L281" s="849" t="s">
        <v>844</v>
      </c>
      <c r="M281" s="1034" t="str">
        <f aca="false">VLOOKUP(Table143223[[#This Row],[NUTS III 2013]],Table17253728[],2,FALSE())</f>
        <v>111</v>
      </c>
      <c r="N281" s="1035" t="e">
        <f aca="false">IFERROR(VLOOKUP(Table143223[[#This Row],[CodINE Mun2013]],[6]VRefAquis!B$1:H$1048576,2,FALSE()),IFERROR(VLOOKUP(Table143223[[#This Row],[CodINE NUTIII 2013]],[6]VRefAquis!B$1:H$1048576,2,FALSE()),VLOOKUP(Table143223[[#This Row],[CodINE NUTII 2013]],[6]VRefAquis!B$1:H$1048576,2,FALSE())))</f>
        <v>#N/A</v>
      </c>
      <c r="O28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81" s="1037" t="n">
        <v>7</v>
      </c>
      <c r="Q281" s="860" t="n">
        <v>129</v>
      </c>
      <c r="R281" s="856" t="str">
        <f aca="false">CONCATENATE("010.01.04.05/2021/",Table143223[[#This Row],[CodINE Mun2011]])</f>
        <v>010.01.04.05/2021/1609</v>
      </c>
    </row>
    <row r="282" customFormat="false" ht="18" hidden="false" customHeight="false" outlineLevel="0" collapsed="false">
      <c r="A282" s="859" t="s">
        <v>2009</v>
      </c>
      <c r="B282" s="1033" t="s">
        <v>2010</v>
      </c>
      <c r="C282" s="1030" t="s">
        <v>2011</v>
      </c>
      <c r="D282" s="849" t="s">
        <v>796</v>
      </c>
      <c r="E282" s="1034" t="str">
        <f aca="false">VLOOKUP(Table143223[[#This Row],[NUTS I]],Table153324[],2,FALSE())</f>
        <v>1</v>
      </c>
      <c r="F282" s="1033" t="s">
        <v>801</v>
      </c>
      <c r="G282" s="1034" t="str">
        <f aca="false">VLOOKUP(Table143223[[#This Row],[NUTS II 2011]],Table163425[],2,FALSE())</f>
        <v>18</v>
      </c>
      <c r="H282" s="845" t="s">
        <v>801</v>
      </c>
      <c r="I282" s="1034" t="str">
        <f aca="false">VLOOKUP(Table143223[[#This Row],[NUTS II 2013]],Table16243627[],2,FALSE())</f>
        <v>18</v>
      </c>
      <c r="J282" s="1033" t="s">
        <v>860</v>
      </c>
      <c r="K282" s="1034" t="str">
        <f aca="false">VLOOKUP(Table143223[[#This Row],[NUTS III 2011]],Table173526[],2,FALSE())</f>
        <v>184</v>
      </c>
      <c r="L282" s="849" t="s">
        <v>860</v>
      </c>
      <c r="M282" s="1034" t="str">
        <f aca="false">VLOOKUP(Table143223[[#This Row],[NUTS III 2013]],Table17253728[],2,FALSE())</f>
        <v>184</v>
      </c>
      <c r="N282" s="1035" t="e">
        <f aca="false">IFERROR(VLOOKUP(Table143223[[#This Row],[CodINE Mun2013]],[6]VRefAquis!B$1:H$1048576,2,FALSE()),IFERROR(VLOOKUP(Table143223[[#This Row],[CodINE NUTIII 2013]],[6]VRefAquis!B$1:H$1048576,2,FALSE()),VLOOKUP(Table143223[[#This Row],[CodINE NUTII 2013]],[6]VRefAquis!B$1:H$1048576,2,FALSE())))</f>
        <v>#N/A</v>
      </c>
      <c r="O28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82" s="1037" t="n">
        <v>5</v>
      </c>
      <c r="Q282" s="860" t="n">
        <v>29</v>
      </c>
      <c r="R282" s="856" t="str">
        <f aca="false">CONCATENATE("010.01.04.05/2021/",Table143223[[#This Row],[CodINE Mun2011]])</f>
        <v>010.01.04.05/2021/0214</v>
      </c>
    </row>
    <row r="283" customFormat="false" ht="18" hidden="false" customHeight="false" outlineLevel="0" collapsed="false">
      <c r="A283" s="847" t="s">
        <v>2013</v>
      </c>
      <c r="B283" s="1033" t="s">
        <v>2014</v>
      </c>
      <c r="C283" s="1030" t="s">
        <v>2015</v>
      </c>
      <c r="D283" s="849" t="s">
        <v>796</v>
      </c>
      <c r="E283" s="1034" t="str">
        <f aca="false">VLOOKUP(Table143223[[#This Row],[NUTS I]],Table153324[],2,FALSE())</f>
        <v>1</v>
      </c>
      <c r="F283" s="1033" t="s">
        <v>805</v>
      </c>
      <c r="G283" s="1034" t="str">
        <f aca="false">VLOOKUP(Table143223[[#This Row],[NUTS II 2011]],Table163425[],2,FALSE())</f>
        <v>11</v>
      </c>
      <c r="H283" s="845" t="s">
        <v>805</v>
      </c>
      <c r="I283" s="1034" t="str">
        <f aca="false">VLOOKUP(Table143223[[#This Row],[NUTS II 2013]],Table16243627[],2,FALSE())</f>
        <v>11</v>
      </c>
      <c r="J283" s="1033" t="s">
        <v>851</v>
      </c>
      <c r="K283" s="1034" t="str">
        <f aca="false">VLOOKUP(Table143223[[#This Row],[NUTS III 2011]],Table173526[],2,FALSE())</f>
        <v>113</v>
      </c>
      <c r="L283" s="849" t="s">
        <v>851</v>
      </c>
      <c r="M283" s="1034" t="str">
        <f aca="false">VLOOKUP(Table143223[[#This Row],[NUTS III 2013]],Table17253728[],2,FALSE())</f>
        <v>119</v>
      </c>
      <c r="N283" s="1035" t="e">
        <f aca="false">IFERROR(VLOOKUP(Table143223[[#This Row],[CodINE Mun2013]],[6]VRefAquis!B$1:H$1048576,2,FALSE()),IFERROR(VLOOKUP(Table143223[[#This Row],[CodINE NUTIII 2013]],[6]VRefAquis!B$1:H$1048576,2,FALSE()),VLOOKUP(Table143223[[#This Row],[CodINE NUTII 2013]],[6]VRefAquis!B$1:H$1048576,2,FALSE())))</f>
        <v>#N/A</v>
      </c>
      <c r="O28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83" s="1037" t="n">
        <v>9</v>
      </c>
      <c r="Q283" s="855" t="n">
        <v>9</v>
      </c>
      <c r="R283" s="856" t="str">
        <f aca="false">CONCATENATE("010.01.04.05/2021/",Table143223[[#This Row],[CodINE Mun2011]])</f>
        <v>010.01.04.05/2021/0311</v>
      </c>
    </row>
    <row r="284" customFormat="false" ht="30.75" hidden="false" customHeight="false" outlineLevel="0" collapsed="false">
      <c r="A284" s="847" t="s">
        <v>2017</v>
      </c>
      <c r="B284" s="1033" t="s">
        <v>2018</v>
      </c>
      <c r="C284" s="1030" t="s">
        <v>2019</v>
      </c>
      <c r="D284" s="845" t="s">
        <v>813</v>
      </c>
      <c r="E284" s="1040" t="str">
        <f aca="false">VLOOKUP(Table143223[[#This Row],[NUTS I]],Table153324[],2,FALSE())</f>
        <v>2</v>
      </c>
      <c r="F284" s="1033" t="s">
        <v>813</v>
      </c>
      <c r="G284" s="1034" t="str">
        <f aca="false">VLOOKUP(Table143223[[#This Row],[NUTS II 2011]],Table163425[],2,FALSE())</f>
        <v>20</v>
      </c>
      <c r="H284" s="849" t="s">
        <v>813</v>
      </c>
      <c r="I284" s="1034" t="str">
        <f aca="false">VLOOKUP(Table143223[[#This Row],[NUTS II 2013]],Table16243627[],2,FALSE())</f>
        <v>20</v>
      </c>
      <c r="J284" s="1033" t="s">
        <v>813</v>
      </c>
      <c r="K284" s="1034" t="str">
        <f aca="false">VLOOKUP(Table143223[[#This Row],[NUTS III 2011]],Table173526[],2,FALSE())</f>
        <v>200</v>
      </c>
      <c r="L284" s="1033" t="s">
        <v>813</v>
      </c>
      <c r="M284" s="1034" t="str">
        <f aca="false">VLOOKUP(Table143223[[#This Row],[NUTS III 2013]],Table17253728[],2,FALSE())</f>
        <v>200</v>
      </c>
      <c r="N284" s="1035" t="e">
        <f aca="false">IFERROR(VLOOKUP(Table143223[[#This Row],[CodINE Mun2013]],[6]VRefAquis!B$1:H$1048576,2,FALSE()),IFERROR(VLOOKUP(Table143223[[#This Row],[CodINE NUTIII 2013]],[6]VRefAquis!B$1:H$1048576,2,FALSE()),VLOOKUP(Table143223[[#This Row],[CodINE NUTII 2013]],[6]VRefAquis!B$1:H$1048576,2,FALSE())))</f>
        <v>#N/A</v>
      </c>
      <c r="O28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84" s="1037" t="n">
        <v>5</v>
      </c>
      <c r="Q284" s="855" t="n">
        <v>115</v>
      </c>
      <c r="R284" s="856" t="str">
        <f aca="false">CONCATENATE("010.01.04.05/2021/",Table143223[[#This Row],[CodINE Mun2011]])</f>
        <v>010.01.04.05/2021/4302</v>
      </c>
    </row>
    <row r="285" customFormat="false" ht="18" hidden="false" customHeight="false" outlineLevel="0" collapsed="false">
      <c r="A285" s="859" t="s">
        <v>2021</v>
      </c>
      <c r="B285" s="1033" t="s">
        <v>2022</v>
      </c>
      <c r="C285" s="1030" t="s">
        <v>2023</v>
      </c>
      <c r="D285" s="849" t="s">
        <v>796</v>
      </c>
      <c r="E285" s="1034" t="str">
        <f aca="false">VLOOKUP(Table143223[[#This Row],[NUTS I]],Table153324[],2,FALSE())</f>
        <v>1</v>
      </c>
      <c r="F285" s="1033" t="s">
        <v>797</v>
      </c>
      <c r="G285" s="1034" t="str">
        <f aca="false">VLOOKUP(Table143223[[#This Row],[NUTS II 2011]],Table163425[],2,FALSE())</f>
        <v>16</v>
      </c>
      <c r="H285" s="849" t="s">
        <v>797</v>
      </c>
      <c r="I285" s="1034" t="str">
        <f aca="false">VLOOKUP(Table143223[[#This Row],[NUTS II 2013]],Table16243627[],2,FALSE())</f>
        <v>16</v>
      </c>
      <c r="J285" s="1033" t="s">
        <v>984</v>
      </c>
      <c r="K285" s="1034" t="str">
        <f aca="false">VLOOKUP(Table143223[[#This Row],[NUTS III 2011]],Table173526[],2,FALSE())</f>
        <v>166</v>
      </c>
      <c r="L285" s="849" t="s">
        <v>798</v>
      </c>
      <c r="M285" s="1034" t="str">
        <f aca="false">VLOOKUP(Table143223[[#This Row],[NUTS III 2013]],Table17253728[],2,FALSE())</f>
        <v>16I</v>
      </c>
      <c r="N285" s="1035" t="e">
        <f aca="false">IFERROR(VLOOKUP(Table143223[[#This Row],[CodINE Mun2013]],[6]VRefAquis!B$1:H$1048576,2,FALSE()),IFERROR(VLOOKUP(Table143223[[#This Row],[CodINE NUTIII 2013]],[6]VRefAquis!B$1:H$1048576,2,FALSE()),VLOOKUP(Table143223[[#This Row],[CodINE NUTII 2013]],[6]VRefAquis!B$1:H$1048576,2,FALSE())))</f>
        <v>#N/A</v>
      </c>
      <c r="O28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85" s="1037" t="n">
        <v>0</v>
      </c>
      <c r="Q285" s="860" t="n">
        <v>0</v>
      </c>
      <c r="R285" s="856" t="str">
        <f aca="false">CONCATENATE("010.01.04.05/2021/",Table143223[[#This Row],[CodINE Mun2011]])</f>
        <v>010.01.04.05/2021/0510</v>
      </c>
    </row>
    <row r="286" customFormat="false" ht="18" hidden="false" customHeight="false" outlineLevel="0" collapsed="false">
      <c r="A286" s="859" t="s">
        <v>2025</v>
      </c>
      <c r="B286" s="1033" t="s">
        <v>2026</v>
      </c>
      <c r="C286" s="1030" t="s">
        <v>2027</v>
      </c>
      <c r="D286" s="849" t="s">
        <v>796</v>
      </c>
      <c r="E286" s="1034" t="str">
        <f aca="false">VLOOKUP(Table143223[[#This Row],[NUTS I]],Table153324[],2,FALSE())</f>
        <v>1</v>
      </c>
      <c r="F286" s="1033" t="s">
        <v>815</v>
      </c>
      <c r="G286" s="1034" t="str">
        <f aca="false">VLOOKUP(Table143223[[#This Row],[NUTS II 2011]],Table163425[],2,FALSE())</f>
        <v>15</v>
      </c>
      <c r="H286" s="845" t="s">
        <v>815</v>
      </c>
      <c r="I286" s="1034" t="str">
        <f aca="false">VLOOKUP(Table143223[[#This Row],[NUTS II 2013]],Table16243627[],2,FALSE())</f>
        <v>15</v>
      </c>
      <c r="J286" s="1033" t="s">
        <v>815</v>
      </c>
      <c r="K286" s="1034" t="n">
        <f aca="false">VLOOKUP(Table143223[[#This Row],[NUTS III 2011]],Table173526[],2,FALSE())</f>
        <v>150</v>
      </c>
      <c r="L286" s="849" t="s">
        <v>815</v>
      </c>
      <c r="M286" s="1034" t="n">
        <f aca="false">VLOOKUP(Table143223[[#This Row],[NUTS III 2013]],Table17253728[],2,FALSE())</f>
        <v>150</v>
      </c>
      <c r="N286" s="1035" t="e">
        <f aca="false">IFERROR(VLOOKUP(Table143223[[#This Row],[CodINE Mun2013]],[6]VRefAquis!B$1:H$1048576,2,FALSE()),IFERROR(VLOOKUP(Table143223[[#This Row],[CodINE NUTIII 2013]],[6]VRefAquis!B$1:H$1048576,2,FALSE()),VLOOKUP(Table143223[[#This Row],[CodINE NUTII 2013]],[6]VRefAquis!B$1:H$1048576,2,FALSE())))</f>
        <v>#N/A</v>
      </c>
      <c r="O28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86" s="1037" t="n">
        <v>0</v>
      </c>
      <c r="Q286" s="860" t="n">
        <v>0</v>
      </c>
      <c r="R286" s="856" t="str">
        <f aca="false">CONCATENATE("010.01.04.05/2021/",Table143223[[#This Row],[CodINE Mun2011]])</f>
        <v>010.01.04.05/2021/0815</v>
      </c>
    </row>
    <row r="287" customFormat="false" ht="18" hidden="false" customHeight="false" outlineLevel="0" collapsed="false">
      <c r="A287" s="859" t="s">
        <v>2029</v>
      </c>
      <c r="B287" s="1033" t="s">
        <v>2030</v>
      </c>
      <c r="C287" s="1030" t="s">
        <v>2031</v>
      </c>
      <c r="D287" s="849" t="s">
        <v>796</v>
      </c>
      <c r="E287" s="1034" t="str">
        <f aca="false">VLOOKUP(Table143223[[#This Row],[NUTS I]],Table153324[],2,FALSE())</f>
        <v>1</v>
      </c>
      <c r="F287" s="1033" t="s">
        <v>805</v>
      </c>
      <c r="G287" s="1034" t="str">
        <f aca="false">VLOOKUP(Table143223[[#This Row],[NUTS II 2011]],Table163425[],2,FALSE())</f>
        <v>11</v>
      </c>
      <c r="H287" s="845" t="s">
        <v>805</v>
      </c>
      <c r="I287" s="1034" t="str">
        <f aca="false">VLOOKUP(Table143223[[#This Row],[NUTS II 2013]],Table16243627[],2,FALSE())</f>
        <v>11</v>
      </c>
      <c r="J287" s="1033" t="s">
        <v>939</v>
      </c>
      <c r="K287" s="1034" t="str">
        <f aca="false">VLOOKUP(Table143223[[#This Row],[NUTS III 2011]],Table173526[],2,FALSE())</f>
        <v>114</v>
      </c>
      <c r="L287" s="845" t="s">
        <v>869</v>
      </c>
      <c r="M287" s="1034" t="str">
        <f aca="false">VLOOKUP(Table143223[[#This Row],[NUTS III 2013]],Table17253728[],2,FALSE())</f>
        <v>11A</v>
      </c>
      <c r="N287" s="1035" t="e">
        <f aca="false">IFERROR(VLOOKUP(Table143223[[#This Row],[CodINE Mun2013]],[6]VRefAquis!B$1:H$1048576,2,FALSE()),IFERROR(VLOOKUP(Table143223[[#This Row],[CodINE NUTIII 2013]],[6]VRefAquis!B$1:H$1048576,2,FALSE()),VLOOKUP(Table143223[[#This Row],[CodINE NUTII 2013]],[6]VRefAquis!B$1:H$1048576,2,FALSE())))</f>
        <v>#N/A</v>
      </c>
      <c r="O28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87" s="1037" t="n">
        <v>0</v>
      </c>
      <c r="Q287" s="860" t="n">
        <v>0</v>
      </c>
      <c r="R287" s="856" t="str">
        <f aca="false">CONCATENATE("010.01.04.05/2021/",Table143223[[#This Row],[CodINE Mun2011]])</f>
        <v>010.01.04.05/2021/1316</v>
      </c>
    </row>
    <row r="288" customFormat="false" ht="18" hidden="false" customHeight="false" outlineLevel="0" collapsed="false">
      <c r="A288" s="847" t="s">
        <v>2033</v>
      </c>
      <c r="B288" s="1033" t="s">
        <v>2034</v>
      </c>
      <c r="C288" s="1030" t="s">
        <v>2035</v>
      </c>
      <c r="D288" s="845" t="s">
        <v>813</v>
      </c>
      <c r="E288" s="1040" t="str">
        <f aca="false">VLOOKUP(Table143223[[#This Row],[NUTS I]],Table153324[],2,FALSE())</f>
        <v>2</v>
      </c>
      <c r="F288" s="1033" t="s">
        <v>813</v>
      </c>
      <c r="G288" s="1034" t="str">
        <f aca="false">VLOOKUP(Table143223[[#This Row],[NUTS II 2011]],Table163425[],2,FALSE())</f>
        <v>20</v>
      </c>
      <c r="H288" s="849" t="s">
        <v>813</v>
      </c>
      <c r="I288" s="1034" t="str">
        <f aca="false">VLOOKUP(Table143223[[#This Row],[NUTS II 2013]],Table16243627[],2,FALSE())</f>
        <v>20</v>
      </c>
      <c r="J288" s="1033" t="s">
        <v>813</v>
      </c>
      <c r="K288" s="1034" t="str">
        <f aca="false">VLOOKUP(Table143223[[#This Row],[NUTS III 2011]],Table173526[],2,FALSE())</f>
        <v>200</v>
      </c>
      <c r="L288" s="1033" t="s">
        <v>813</v>
      </c>
      <c r="M288" s="1034" t="str">
        <f aca="false">VLOOKUP(Table143223[[#This Row],[NUTS III 2013]],Table17253728[],2,FALSE())</f>
        <v>200</v>
      </c>
      <c r="N288" s="1035" t="e">
        <f aca="false">IFERROR(VLOOKUP(Table143223[[#This Row],[CodINE Mun2013]],[6]VRefAquis!B$1:H$1048576,2,FALSE()),IFERROR(VLOOKUP(Table143223[[#This Row],[CodINE NUTIII 2013]],[6]VRefAquis!B$1:H$1048576,2,FALSE()),VLOOKUP(Table143223[[#This Row],[CodINE NUTII 2013]],[6]VRefAquis!B$1:H$1048576,2,FALSE())))</f>
        <v>#N/A</v>
      </c>
      <c r="O28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88" s="1037" t="n">
        <v>0</v>
      </c>
      <c r="Q288" s="855" t="n">
        <v>0</v>
      </c>
      <c r="R288" s="856" t="str">
        <f aca="false">CONCATENATE("010.01.04.05/2021/",Table143223[[#This Row],[CodINE Mun2011]])</f>
        <v>010.01.04.05/2021/4101</v>
      </c>
    </row>
    <row r="289" customFormat="false" ht="18" hidden="false" customHeight="false" outlineLevel="0" collapsed="false">
      <c r="A289" s="859" t="s">
        <v>2037</v>
      </c>
      <c r="B289" s="1033" t="s">
        <v>2038</v>
      </c>
      <c r="C289" s="1030" t="s">
        <v>2039</v>
      </c>
      <c r="D289" s="849" t="s">
        <v>796</v>
      </c>
      <c r="E289" s="1034" t="str">
        <f aca="false">VLOOKUP(Table143223[[#This Row],[NUTS I]],Table153324[],2,FALSE())</f>
        <v>1</v>
      </c>
      <c r="F289" s="1033" t="s">
        <v>805</v>
      </c>
      <c r="G289" s="1034" t="str">
        <f aca="false">VLOOKUP(Table143223[[#This Row],[NUTS II 2011]],Table163425[],2,FALSE())</f>
        <v>11</v>
      </c>
      <c r="H289" s="845" t="s">
        <v>805</v>
      </c>
      <c r="I289" s="1034" t="str">
        <f aca="false">VLOOKUP(Table143223[[#This Row],[NUTS II 2013]],Table16243627[],2,FALSE())</f>
        <v>11</v>
      </c>
      <c r="J289" s="1033" t="s">
        <v>910</v>
      </c>
      <c r="K289" s="1034" t="str">
        <f aca="false">VLOOKUP(Table143223[[#This Row],[NUTS III 2011]],Table173526[],2,FALSE())</f>
        <v>117</v>
      </c>
      <c r="L289" s="849" t="s">
        <v>903</v>
      </c>
      <c r="M289" s="1034" t="str">
        <f aca="false">VLOOKUP(Table143223[[#This Row],[NUTS III 2013]],Table17253728[],2,FALSE())</f>
        <v>11E</v>
      </c>
      <c r="N289" s="1035" t="e">
        <f aca="false">IFERROR(VLOOKUP(Table143223[[#This Row],[CodINE Mun2013]],[6]VRefAquis!B$1:H$1048576,2,FALSE()),IFERROR(VLOOKUP(Table143223[[#This Row],[CodINE NUTIII 2013]],[6]VRefAquis!B$1:H$1048576,2,FALSE()),VLOOKUP(Table143223[[#This Row],[CodINE NUTII 2013]],[6]VRefAquis!B$1:H$1048576,2,FALSE())))</f>
        <v>#N/A</v>
      </c>
      <c r="O28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89" s="1037" t="n">
        <v>3</v>
      </c>
      <c r="Q289" s="855" t="n">
        <v>4</v>
      </c>
      <c r="R289" s="856" t="str">
        <f aca="false">CONCATENATE("010.01.04.05/2021/",Table143223[[#This Row],[CodINE Mun2011]])</f>
        <v>010.01.04.05/2021/0410</v>
      </c>
    </row>
    <row r="290" customFormat="false" ht="18" hidden="false" customHeight="false" outlineLevel="0" collapsed="false">
      <c r="A290" s="847" t="s">
        <v>2041</v>
      </c>
      <c r="B290" s="1033" t="s">
        <v>2042</v>
      </c>
      <c r="C290" s="1030" t="s">
        <v>2043</v>
      </c>
      <c r="D290" s="849" t="s">
        <v>796</v>
      </c>
      <c r="E290" s="1034" t="str">
        <f aca="false">VLOOKUP(Table143223[[#This Row],[NUTS I]],Table153324[],2,FALSE())</f>
        <v>1</v>
      </c>
      <c r="F290" s="1033" t="s">
        <v>834</v>
      </c>
      <c r="G290" s="1034" t="str">
        <f aca="false">VLOOKUP(Table143223[[#This Row],[NUTS II 2011]],Table163425[],2,FALSE())</f>
        <v>17</v>
      </c>
      <c r="H290" s="845" t="s">
        <v>828</v>
      </c>
      <c r="I290" s="1034" t="str">
        <f aca="false">VLOOKUP(Table143223[[#This Row],[NUTS II 2013]],Table16243627[],2,FALSE())</f>
        <v>17</v>
      </c>
      <c r="J290" s="1033" t="s">
        <v>932</v>
      </c>
      <c r="K290" s="1034" t="str">
        <f aca="false">VLOOKUP(Table143223[[#This Row],[NUTS III 2011]],Table173526[],2,FALSE())</f>
        <v>171</v>
      </c>
      <c r="L290" s="849" t="s">
        <v>828</v>
      </c>
      <c r="M290" s="1034" t="str">
        <f aca="false">VLOOKUP(Table143223[[#This Row],[NUTS III 2013]],Table17253728[],2,FALSE())</f>
        <v>170</v>
      </c>
      <c r="N290" s="1035" t="e">
        <f aca="false">IFERROR(VLOOKUP(Table143223[[#This Row],[CodINE Mun2013]],[6]VRefAquis!B$1:H$1048576,2,FALSE()),IFERROR(VLOOKUP(Table143223[[#This Row],[CodINE NUTIII 2013]],[6]VRefAquis!B$1:H$1048576,2,FALSE()),VLOOKUP(Table143223[[#This Row],[CodINE NUTII 2013]],[6]VRefAquis!B$1:H$1048576,2,FALSE())))</f>
        <v>#N/A</v>
      </c>
      <c r="O29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90" s="1037" t="n">
        <v>3</v>
      </c>
      <c r="Q290" s="855" t="n">
        <v>44</v>
      </c>
      <c r="R290" s="856" t="str">
        <f aca="false">CONCATENATE("010.01.04.05/2021/",Table143223[[#This Row],[CodINE Mun2011]])</f>
        <v>010.01.04.05/2021/1114</v>
      </c>
    </row>
    <row r="291" customFormat="false" ht="30.75" hidden="false" customHeight="false" outlineLevel="0" collapsed="false">
      <c r="A291" s="859" t="s">
        <v>2045</v>
      </c>
      <c r="B291" s="1033" t="s">
        <v>2046</v>
      </c>
      <c r="C291" s="1030" t="s">
        <v>2047</v>
      </c>
      <c r="D291" s="845" t="s">
        <v>813</v>
      </c>
      <c r="E291" s="1040" t="str">
        <f aca="false">VLOOKUP(Table143223[[#This Row],[NUTS I]],Table153324[],2,FALSE())</f>
        <v>2</v>
      </c>
      <c r="F291" s="1033" t="s">
        <v>813</v>
      </c>
      <c r="G291" s="1034" t="str">
        <f aca="false">VLOOKUP(Table143223[[#This Row],[NUTS II 2011]],Table163425[],2,FALSE())</f>
        <v>20</v>
      </c>
      <c r="H291" s="849" t="s">
        <v>813</v>
      </c>
      <c r="I291" s="1034" t="str">
        <f aca="false">VLOOKUP(Table143223[[#This Row],[NUTS II 2013]],Table16243627[],2,FALSE())</f>
        <v>20</v>
      </c>
      <c r="J291" s="1033" t="s">
        <v>813</v>
      </c>
      <c r="K291" s="1034" t="str">
        <f aca="false">VLOOKUP(Table143223[[#This Row],[NUTS III 2011]],Table173526[],2,FALSE())</f>
        <v>200</v>
      </c>
      <c r="L291" s="1033" t="s">
        <v>813</v>
      </c>
      <c r="M291" s="1034" t="str">
        <f aca="false">VLOOKUP(Table143223[[#This Row],[NUTS III 2013]],Table17253728[],2,FALSE())</f>
        <v>200</v>
      </c>
      <c r="N291" s="1035" t="e">
        <f aca="false">IFERROR(VLOOKUP(Table143223[[#This Row],[CodINE Mun2013]],[6]VRefAquis!B$1:H$1048576,2,FALSE()),IFERROR(VLOOKUP(Table143223[[#This Row],[CodINE NUTIII 2013]],[6]VRefAquis!B$1:H$1048576,2,FALSE()),VLOOKUP(Table143223[[#This Row],[CodINE NUTII 2013]],[6]VRefAquis!B$1:H$1048576,2,FALSE())))</f>
        <v>#N/A</v>
      </c>
      <c r="O29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91" s="1037" t="n">
        <v>0</v>
      </c>
      <c r="Q291" s="860" t="n">
        <v>0</v>
      </c>
      <c r="R291" s="856" t="str">
        <f aca="false">CONCATENATE("010.01.04.05/2021/",Table143223[[#This Row],[CodINE Mun2011]])</f>
        <v>010.01.04.05/2021/4206</v>
      </c>
    </row>
    <row r="292" customFormat="false" ht="30.75" hidden="false" customHeight="false" outlineLevel="0" collapsed="false">
      <c r="A292" s="847" t="s">
        <v>2049</v>
      </c>
      <c r="B292" s="1033" t="s">
        <v>2050</v>
      </c>
      <c r="C292" s="1030" t="s">
        <v>2051</v>
      </c>
      <c r="D292" s="849" t="s">
        <v>796</v>
      </c>
      <c r="E292" s="1034" t="str">
        <f aca="false">VLOOKUP(Table143223[[#This Row],[NUTS I]],Table153324[],2,FALSE())</f>
        <v>1</v>
      </c>
      <c r="F292" s="1033" t="s">
        <v>797</v>
      </c>
      <c r="G292" s="1034" t="str">
        <f aca="false">VLOOKUP(Table143223[[#This Row],[NUTS II 2011]],Table163425[],2,FALSE())</f>
        <v>16</v>
      </c>
      <c r="H292" s="849" t="s">
        <v>797</v>
      </c>
      <c r="I292" s="1034" t="str">
        <f aca="false">VLOOKUP(Table143223[[#This Row],[NUTS II 2013]],Table16243627[],2,FALSE())</f>
        <v>16</v>
      </c>
      <c r="J292" s="1033" t="s">
        <v>798</v>
      </c>
      <c r="K292" s="1034" t="str">
        <f aca="false">VLOOKUP(Table143223[[#This Row],[NUTS III 2011]],Table173526[],2,FALSE())</f>
        <v>16C</v>
      </c>
      <c r="L292" s="849" t="s">
        <v>798</v>
      </c>
      <c r="M292" s="1034" t="str">
        <f aca="false">VLOOKUP(Table143223[[#This Row],[NUTS III 2013]],Table17253728[],2,FALSE())</f>
        <v>16I</v>
      </c>
      <c r="N292" s="1035" t="e">
        <f aca="false">IFERROR(VLOOKUP(Table143223[[#This Row],[CodINE Mun2013]],[6]VRefAquis!B$1:H$1048576,2,FALSE()),IFERROR(VLOOKUP(Table143223[[#This Row],[CodINE NUTIII 2013]],[6]VRefAquis!B$1:H$1048576,2,FALSE()),VLOOKUP(Table143223[[#This Row],[CodINE NUTII 2013]],[6]VRefAquis!B$1:H$1048576,2,FALSE())))</f>
        <v>#N/A</v>
      </c>
      <c r="O29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92" s="1037" t="n">
        <v>1</v>
      </c>
      <c r="Q292" s="855" t="n">
        <v>10</v>
      </c>
      <c r="R292" s="856" t="str">
        <f aca="false">CONCATENATE("010.01.04.05/2021/",Table143223[[#This Row],[CodINE Mun2011]])</f>
        <v>010.01.04.05/2021/1420</v>
      </c>
    </row>
    <row r="293" customFormat="false" ht="30.75" hidden="false" customHeight="false" outlineLevel="0" collapsed="false">
      <c r="A293" s="847" t="s">
        <v>2053</v>
      </c>
      <c r="B293" s="1033" t="s">
        <v>2054</v>
      </c>
      <c r="C293" s="1030" t="s">
        <v>2055</v>
      </c>
      <c r="D293" s="849" t="s">
        <v>796</v>
      </c>
      <c r="E293" s="1034" t="str">
        <f aca="false">VLOOKUP(Table143223[[#This Row],[NUTS I]],Table153324[],2,FALSE())</f>
        <v>1</v>
      </c>
      <c r="F293" s="1033" t="s">
        <v>805</v>
      </c>
      <c r="G293" s="1034" t="str">
        <f aca="false">VLOOKUP(Table143223[[#This Row],[NUTS II 2011]],Table163425[],2,FALSE())</f>
        <v>11</v>
      </c>
      <c r="H293" s="845" t="s">
        <v>805</v>
      </c>
      <c r="I293" s="1034" t="str">
        <f aca="false">VLOOKUP(Table143223[[#This Row],[NUTS II 2013]],Table16243627[],2,FALSE())</f>
        <v>11</v>
      </c>
      <c r="J293" s="1033" t="s">
        <v>957</v>
      </c>
      <c r="K293" s="1034" t="str">
        <f aca="false">VLOOKUP(Table143223[[#This Row],[NUTS III 2011]],Table173526[],2,FALSE())</f>
        <v>111</v>
      </c>
      <c r="L293" s="849" t="s">
        <v>844</v>
      </c>
      <c r="M293" s="1034" t="str">
        <f aca="false">VLOOKUP(Table143223[[#This Row],[NUTS III 2013]],Table17253728[],2,FALSE())</f>
        <v>111</v>
      </c>
      <c r="N293" s="1035" t="e">
        <f aca="false">IFERROR(VLOOKUP(Table143223[[#This Row],[CodINE Mun2013]],[6]VRefAquis!B$1:H$1048576,2,FALSE()),IFERROR(VLOOKUP(Table143223[[#This Row],[CodINE NUTIII 2013]],[6]VRefAquis!B$1:H$1048576,2,FALSE()),VLOOKUP(Table143223[[#This Row],[CodINE NUTII 2013]],[6]VRefAquis!B$1:H$1048576,2,FALSE())))</f>
        <v>#N/A</v>
      </c>
      <c r="O29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93" s="1037" t="n">
        <v>0</v>
      </c>
      <c r="Q293" s="855" t="n">
        <v>0</v>
      </c>
      <c r="R293" s="856" t="str">
        <f aca="false">CONCATENATE("010.01.04.05/2021/",Table143223[[#This Row],[CodINE Mun2011]])</f>
        <v>010.01.04.05/2021/1610</v>
      </c>
    </row>
    <row r="294" customFormat="false" ht="30.75" hidden="false" customHeight="false" outlineLevel="0" collapsed="false">
      <c r="A294" s="859" t="s">
        <v>2057</v>
      </c>
      <c r="B294" s="1033" t="s">
        <v>2058</v>
      </c>
      <c r="C294" s="1030" t="s">
        <v>2059</v>
      </c>
      <c r="D294" s="849" t="s">
        <v>796</v>
      </c>
      <c r="E294" s="1034" t="str">
        <f aca="false">VLOOKUP(Table143223[[#This Row],[NUTS I]],Table153324[],2,FALSE())</f>
        <v>1</v>
      </c>
      <c r="F294" s="1033" t="s">
        <v>805</v>
      </c>
      <c r="G294" s="1034" t="str">
        <f aca="false">VLOOKUP(Table143223[[#This Row],[NUTS II 2011]],Table163425[],2,FALSE())</f>
        <v>11</v>
      </c>
      <c r="H294" s="845" t="s">
        <v>805</v>
      </c>
      <c r="I294" s="1034" t="str">
        <f aca="false">VLOOKUP(Table143223[[#This Row],[NUTS II 2013]],Table16243627[],2,FALSE())</f>
        <v>11</v>
      </c>
      <c r="J294" s="1033" t="s">
        <v>851</v>
      </c>
      <c r="K294" s="1034" t="str">
        <f aca="false">VLOOKUP(Table143223[[#This Row],[NUTS III 2011]],Table173526[],2,FALSE())</f>
        <v>113</v>
      </c>
      <c r="L294" s="849" t="s">
        <v>851</v>
      </c>
      <c r="M294" s="1034" t="str">
        <f aca="false">VLOOKUP(Table143223[[#This Row],[NUTS III 2013]],Table17253728[],2,FALSE())</f>
        <v>119</v>
      </c>
      <c r="N294" s="1035" t="e">
        <f aca="false">IFERROR(VLOOKUP(Table143223[[#This Row],[CodINE Mun2013]],[6]VRefAquis!B$1:H$1048576,2,FALSE()),IFERROR(VLOOKUP(Table143223[[#This Row],[CodINE NUTIII 2013]],[6]VRefAquis!B$1:H$1048576,2,FALSE()),VLOOKUP(Table143223[[#This Row],[CodINE NUTII 2013]],[6]VRefAquis!B$1:H$1048576,2,FALSE())))</f>
        <v>#N/A</v>
      </c>
      <c r="O29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94" s="1037" t="n">
        <v>1</v>
      </c>
      <c r="Q294" s="860" t="n">
        <v>17</v>
      </c>
      <c r="R294" s="856" t="str">
        <f aca="false">CONCATENATE("010.01.04.05/2021/",Table143223[[#This Row],[CodINE Mun2011]])</f>
        <v>010.01.04.05/2021/0312</v>
      </c>
    </row>
    <row r="295" customFormat="false" ht="30.75" hidden="false" customHeight="false" outlineLevel="0" collapsed="false">
      <c r="A295" s="847" t="s">
        <v>2061</v>
      </c>
      <c r="B295" s="1033" t="s">
        <v>2062</v>
      </c>
      <c r="C295" s="1030" t="s">
        <v>2063</v>
      </c>
      <c r="D295" s="849" t="s">
        <v>796</v>
      </c>
      <c r="E295" s="1034" t="str">
        <f aca="false">VLOOKUP(Table143223[[#This Row],[NUTS I]],Table153324[],2,FALSE())</f>
        <v>1</v>
      </c>
      <c r="F295" s="1033" t="s">
        <v>805</v>
      </c>
      <c r="G295" s="1034" t="str">
        <f aca="false">VLOOKUP(Table143223[[#This Row],[NUTS II 2011]],Table163425[],2,FALSE())</f>
        <v>11</v>
      </c>
      <c r="H295" s="845" t="s">
        <v>805</v>
      </c>
      <c r="I295" s="1034" t="str">
        <f aca="false">VLOOKUP(Table143223[[#This Row],[NUTS II 2013]],Table16243627[],2,FALSE())</f>
        <v>11</v>
      </c>
      <c r="J295" s="1033" t="s">
        <v>910</v>
      </c>
      <c r="K295" s="1034" t="str">
        <f aca="false">VLOOKUP(Table143223[[#This Row],[NUTS III 2011]],Table173526[],2,FALSE())</f>
        <v>117</v>
      </c>
      <c r="L295" s="849" t="s">
        <v>910</v>
      </c>
      <c r="M295" s="1034" t="str">
        <f aca="false">VLOOKUP(Table143223[[#This Row],[NUTS III 2013]],Table17253728[],2,FALSE())</f>
        <v>11D</v>
      </c>
      <c r="N295" s="1035" t="e">
        <f aca="false">IFERROR(VLOOKUP(Table143223[[#This Row],[CodINE Mun2013]],[6]VRefAquis!B$1:H$1048576,2,FALSE()),IFERROR(VLOOKUP(Table143223[[#This Row],[CodINE NUTIII 2013]],[6]VRefAquis!B$1:H$1048576,2,FALSE()),VLOOKUP(Table143223[[#This Row],[CodINE NUTII 2013]],[6]VRefAquis!B$1:H$1048576,2,FALSE())))</f>
        <v>#N/A</v>
      </c>
      <c r="O29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95" s="1037" t="n">
        <v>0</v>
      </c>
      <c r="Q295" s="855" t="n">
        <v>0</v>
      </c>
      <c r="R295" s="856" t="str">
        <f aca="false">CONCATENATE("010.01.04.05/2021/",Table143223[[#This Row],[CodINE Mun2011]])</f>
        <v>010.01.04.05/2021/0914</v>
      </c>
    </row>
    <row r="296" customFormat="false" ht="18" hidden="false" customHeight="false" outlineLevel="0" collapsed="false">
      <c r="A296" s="847" t="s">
        <v>2065</v>
      </c>
      <c r="B296" s="1033" t="s">
        <v>2066</v>
      </c>
      <c r="C296" s="1030" t="s">
        <v>2067</v>
      </c>
      <c r="D296" s="849" t="s">
        <v>796</v>
      </c>
      <c r="E296" s="1034" t="str">
        <f aca="false">VLOOKUP(Table143223[[#This Row],[NUTS I]],Table153324[],2,FALSE())</f>
        <v>1</v>
      </c>
      <c r="F296" s="1033" t="s">
        <v>805</v>
      </c>
      <c r="G296" s="1034" t="str">
        <f aca="false">VLOOKUP(Table143223[[#This Row],[NUTS II 2011]],Table163425[],2,FALSE())</f>
        <v>11</v>
      </c>
      <c r="H296" s="845" t="s">
        <v>805</v>
      </c>
      <c r="I296" s="1034" t="str">
        <f aca="false">VLOOKUP(Table143223[[#This Row],[NUTS II 2013]],Table16243627[],2,FALSE())</f>
        <v>11</v>
      </c>
      <c r="J296" s="1033" t="s">
        <v>939</v>
      </c>
      <c r="K296" s="1034" t="str">
        <f aca="false">VLOOKUP(Table143223[[#This Row],[NUTS III 2011]],Table173526[],2,FALSE())</f>
        <v>114</v>
      </c>
      <c r="L296" s="845" t="s">
        <v>869</v>
      </c>
      <c r="M296" s="1034" t="str">
        <f aca="false">VLOOKUP(Table143223[[#This Row],[NUTS III 2013]],Table17253728[],2,FALSE())</f>
        <v>11A</v>
      </c>
      <c r="N296" s="1035" t="e">
        <f aca="false">IFERROR(VLOOKUP(Table143223[[#This Row],[CodINE Mun2013]],[6]VRefAquis!B$1:H$1048576,2,FALSE()),IFERROR(VLOOKUP(Table143223[[#This Row],[CodINE NUTIII 2013]],[6]VRefAquis!B$1:H$1048576,2,FALSE()),VLOOKUP(Table143223[[#This Row],[CodINE NUTII 2013]],[6]VRefAquis!B$1:H$1048576,2,FALSE())))</f>
        <v>#N/A</v>
      </c>
      <c r="O29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96" s="1037" t="n">
        <v>339</v>
      </c>
      <c r="Q296" s="855" t="n">
        <v>824</v>
      </c>
      <c r="R296" s="856" t="str">
        <f aca="false">CONCATENATE("010.01.04.05/2021/",Table143223[[#This Row],[CodINE Mun2011]])</f>
        <v>010.01.04.05/2021/1317</v>
      </c>
    </row>
    <row r="297" customFormat="false" ht="18" hidden="false" customHeight="false" outlineLevel="0" collapsed="false">
      <c r="A297" s="859" t="s">
        <v>2069</v>
      </c>
      <c r="B297" s="1033" t="s">
        <v>2070</v>
      </c>
      <c r="C297" s="1030" t="s">
        <v>2071</v>
      </c>
      <c r="D297" s="849" t="s">
        <v>796</v>
      </c>
      <c r="E297" s="1034" t="str">
        <f aca="false">VLOOKUP(Table143223[[#This Row],[NUTS I]],Table153324[],2,FALSE())</f>
        <v>1</v>
      </c>
      <c r="F297" s="1033" t="s">
        <v>797</v>
      </c>
      <c r="G297" s="1034" t="str">
        <f aca="false">VLOOKUP(Table143223[[#This Row],[NUTS II 2011]],Table163425[],2,FALSE())</f>
        <v>16</v>
      </c>
      <c r="H297" s="849" t="s">
        <v>797</v>
      </c>
      <c r="I297" s="1034" t="str">
        <f aca="false">VLOOKUP(Table143223[[#This Row],[NUTS II 2013]],Table16243627[],2,FALSE())</f>
        <v>16</v>
      </c>
      <c r="J297" s="1033" t="s">
        <v>823</v>
      </c>
      <c r="K297" s="1034" t="str">
        <f aca="false">VLOOKUP(Table143223[[#This Row],[NUTS III 2011]],Table173526[],2,FALSE())</f>
        <v>165</v>
      </c>
      <c r="L297" s="845" t="s">
        <v>824</v>
      </c>
      <c r="M297" s="1034" t="str">
        <f aca="false">VLOOKUP(Table143223[[#This Row],[NUTS III 2013]],Table17253728[],2,FALSE())</f>
        <v>16G</v>
      </c>
      <c r="N297" s="1035" t="e">
        <f aca="false">IFERROR(VLOOKUP(Table143223[[#This Row],[CodINE Mun2013]],[6]VRefAquis!B$1:H$1048576,2,FALSE()),IFERROR(VLOOKUP(Table143223[[#This Row],[CodINE NUTIII 2013]],[6]VRefAquis!B$1:H$1048576,2,FALSE()),VLOOKUP(Table143223[[#This Row],[CodINE NUTII 2013]],[6]VRefAquis!B$1:H$1048576,2,FALSE())))</f>
        <v>#N/A</v>
      </c>
      <c r="O29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97" s="1037" t="n">
        <v>0</v>
      </c>
      <c r="Q297" s="860" t="n">
        <v>0</v>
      </c>
      <c r="R297" s="856" t="str">
        <f aca="false">CONCATENATE("010.01.04.05/2021/",Table143223[[#This Row],[CodINE Mun2011]])</f>
        <v>010.01.04.05/2021/1822</v>
      </c>
    </row>
    <row r="298" customFormat="false" ht="30.75" hidden="false" customHeight="false" outlineLevel="0" collapsed="false">
      <c r="A298" s="859" t="s">
        <v>2073</v>
      </c>
      <c r="B298" s="1033" t="s">
        <v>2074</v>
      </c>
      <c r="C298" s="1030" t="s">
        <v>2075</v>
      </c>
      <c r="D298" s="849" t="s">
        <v>796</v>
      </c>
      <c r="E298" s="1034" t="str">
        <f aca="false">VLOOKUP(Table143223[[#This Row],[NUTS I]],Table153324[],2,FALSE())</f>
        <v>1</v>
      </c>
      <c r="F298" s="1033" t="s">
        <v>797</v>
      </c>
      <c r="G298" s="1034" t="str">
        <f aca="false">VLOOKUP(Table143223[[#This Row],[NUTS II 2011]],Table163425[],2,FALSE())</f>
        <v>16</v>
      </c>
      <c r="H298" s="849" t="s">
        <v>797</v>
      </c>
      <c r="I298" s="1034" t="str">
        <f aca="false">VLOOKUP(Table143223[[#This Row],[NUTS II 2013]],Table16243627[],2,FALSE())</f>
        <v>16</v>
      </c>
      <c r="J298" s="1033" t="s">
        <v>969</v>
      </c>
      <c r="K298" s="1034" t="str">
        <f aca="false">VLOOKUP(Table143223[[#This Row],[NUTS III 2011]],Table173526[],2,FALSE())</f>
        <v>164</v>
      </c>
      <c r="L298" s="849" t="s">
        <v>958</v>
      </c>
      <c r="M298" s="1034" t="str">
        <f aca="false">VLOOKUP(Table143223[[#This Row],[NUTS III 2013]],Table17253728[],2,FALSE())</f>
        <v>16E</v>
      </c>
      <c r="N298" s="1035" t="e">
        <f aca="false">IFERROR(VLOOKUP(Table143223[[#This Row],[CodINE Mun2013]],[6]VRefAquis!B$1:H$1048576,2,FALSE()),IFERROR(VLOOKUP(Table143223[[#This Row],[CodINE NUTIII 2013]],[6]VRefAquis!B$1:H$1048576,2,FALSE()),VLOOKUP(Table143223[[#This Row],[CodINE NUTII 2013]],[6]VRefAquis!B$1:H$1048576,2,FALSE())))</f>
        <v>#N/A</v>
      </c>
      <c r="O29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98" s="1037" t="n">
        <v>0</v>
      </c>
      <c r="Q298" s="860" t="n">
        <v>0</v>
      </c>
      <c r="R298" s="856" t="str">
        <f aca="false">CONCATENATE("010.01.04.05/2021/",Table143223[[#This Row],[CodINE Mun2011]])</f>
        <v>010.01.04.05/2021/0617</v>
      </c>
    </row>
    <row r="299" customFormat="false" ht="30.75" hidden="false" customHeight="false" outlineLevel="0" collapsed="false">
      <c r="A299" s="859" t="s">
        <v>2077</v>
      </c>
      <c r="B299" s="1033" t="s">
        <v>2078</v>
      </c>
      <c r="C299" s="1030" t="s">
        <v>2079</v>
      </c>
      <c r="D299" s="849" t="s">
        <v>796</v>
      </c>
      <c r="E299" s="1034" t="str">
        <f aca="false">VLOOKUP(Table143223[[#This Row],[NUTS I]],Table153324[],2,FALSE())</f>
        <v>1</v>
      </c>
      <c r="F299" s="1033" t="s">
        <v>805</v>
      </c>
      <c r="G299" s="1034" t="str">
        <f aca="false">VLOOKUP(Table143223[[#This Row],[NUTS II 2011]],Table163425[],2,FALSE())</f>
        <v>11</v>
      </c>
      <c r="H299" s="845" t="s">
        <v>805</v>
      </c>
      <c r="I299" s="1034" t="str">
        <f aca="false">VLOOKUP(Table143223[[#This Row],[NUTS II 2013]],Table16243627[],2,FALSE())</f>
        <v>11</v>
      </c>
      <c r="J299" s="1033" t="s">
        <v>842</v>
      </c>
      <c r="K299" s="1034" t="str">
        <f aca="false">VLOOKUP(Table143223[[#This Row],[NUTS III 2011]],Table173526[],2,FALSE())</f>
        <v>118</v>
      </c>
      <c r="L299" s="845" t="s">
        <v>854</v>
      </c>
      <c r="M299" s="1034" t="str">
        <f aca="false">VLOOKUP(Table143223[[#This Row],[NUTS III 2013]],Table17253728[],2,FALSE())</f>
        <v>11B</v>
      </c>
      <c r="N299" s="1035" t="e">
        <f aca="false">IFERROR(VLOOKUP(Table143223[[#This Row],[CodINE Mun2013]],[6]VRefAquis!B$1:H$1048576,2,FALSE()),IFERROR(VLOOKUP(Table143223[[#This Row],[CodINE NUTIII 2013]],[6]VRefAquis!B$1:H$1048576,2,FALSE()),VLOOKUP(Table143223[[#This Row],[CodINE NUTII 2013]],[6]VRefAquis!B$1:H$1048576,2,FALSE())))</f>
        <v>#N/A</v>
      </c>
      <c r="O29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299" s="1037" t="n">
        <v>0</v>
      </c>
      <c r="Q299" s="860" t="n">
        <v>0</v>
      </c>
      <c r="R299" s="856" t="str">
        <f aca="false">CONCATENATE("010.01.04.05/2021/",Table143223[[#This Row],[CodINE Mun2011]])</f>
        <v>010.01.04.05/2021/1713</v>
      </c>
    </row>
    <row r="300" customFormat="false" ht="18" hidden="false" customHeight="false" outlineLevel="0" collapsed="false">
      <c r="A300" s="859" t="s">
        <v>2081</v>
      </c>
      <c r="B300" s="1033" t="s">
        <v>2082</v>
      </c>
      <c r="C300" s="1030" t="s">
        <v>2083</v>
      </c>
      <c r="D300" s="849" t="s">
        <v>796</v>
      </c>
      <c r="E300" s="1034" t="str">
        <f aca="false">VLOOKUP(Table143223[[#This Row],[NUTS I]],Table153324[],2,FALSE())</f>
        <v>1</v>
      </c>
      <c r="F300" s="1033" t="s">
        <v>805</v>
      </c>
      <c r="G300" s="1034" t="str">
        <f aca="false">VLOOKUP(Table143223[[#This Row],[NUTS II 2011]],Table163425[],2,FALSE())</f>
        <v>11</v>
      </c>
      <c r="H300" s="845" t="s">
        <v>805</v>
      </c>
      <c r="I300" s="1034" t="str">
        <f aca="false">VLOOKUP(Table143223[[#This Row],[NUTS II 2013]],Table16243627[],2,FALSE())</f>
        <v>11</v>
      </c>
      <c r="J300" s="1033" t="s">
        <v>910</v>
      </c>
      <c r="K300" s="1034" t="str">
        <f aca="false">VLOOKUP(Table143223[[#This Row],[NUTS III 2011]],Table173526[],2,FALSE())</f>
        <v>117</v>
      </c>
      <c r="L300" s="849" t="s">
        <v>910</v>
      </c>
      <c r="M300" s="1034" t="str">
        <f aca="false">VLOOKUP(Table143223[[#This Row],[NUTS III 2013]],Table17253728[],2,FALSE())</f>
        <v>11D</v>
      </c>
      <c r="N300" s="1035" t="e">
        <f aca="false">IFERROR(VLOOKUP(Table143223[[#This Row],[CodINE Mun2013]],[6]VRefAquis!B$1:H$1048576,2,FALSE()),IFERROR(VLOOKUP(Table143223[[#This Row],[CodINE NUTIII 2013]],[6]VRefAquis!B$1:H$1048576,2,FALSE()),VLOOKUP(Table143223[[#This Row],[CodINE NUTII 2013]],[6]VRefAquis!B$1:H$1048576,2,FALSE())))</f>
        <v>#N/A</v>
      </c>
      <c r="O300"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00" s="1037" t="n">
        <v>6</v>
      </c>
      <c r="Q300" s="860" t="n">
        <v>17</v>
      </c>
      <c r="R300" s="856" t="str">
        <f aca="false">CONCATENATE("010.01.04.05/2021/",Table143223[[#This Row],[CodINE Mun2011]])</f>
        <v>010.01.04.05/2021/1714</v>
      </c>
    </row>
    <row r="301" customFormat="false" ht="30.75" hidden="false" customHeight="false" outlineLevel="0" collapsed="false">
      <c r="A301" s="847" t="s">
        <v>2085</v>
      </c>
      <c r="B301" s="1033" t="s">
        <v>2086</v>
      </c>
      <c r="C301" s="1030" t="s">
        <v>2087</v>
      </c>
      <c r="D301" s="849" t="s">
        <v>796</v>
      </c>
      <c r="E301" s="1034" t="str">
        <f aca="false">VLOOKUP(Table143223[[#This Row],[NUTS I]],Table153324[],2,FALSE())</f>
        <v>1</v>
      </c>
      <c r="F301" s="1033" t="s">
        <v>815</v>
      </c>
      <c r="G301" s="1034" t="str">
        <f aca="false">VLOOKUP(Table143223[[#This Row],[NUTS II 2011]],Table163425[],2,FALSE())</f>
        <v>15</v>
      </c>
      <c r="H301" s="845" t="s">
        <v>815</v>
      </c>
      <c r="I301" s="1034" t="str">
        <f aca="false">VLOOKUP(Table143223[[#This Row],[NUTS II 2013]],Table16243627[],2,FALSE())</f>
        <v>15</v>
      </c>
      <c r="J301" s="1033" t="s">
        <v>815</v>
      </c>
      <c r="K301" s="1034" t="n">
        <f aca="false">VLOOKUP(Table143223[[#This Row],[NUTS III 2011]],Table173526[],2,FALSE())</f>
        <v>150</v>
      </c>
      <c r="L301" s="849" t="s">
        <v>815</v>
      </c>
      <c r="M301" s="1034" t="n">
        <f aca="false">VLOOKUP(Table143223[[#This Row],[NUTS III 2013]],Table17253728[],2,FALSE())</f>
        <v>150</v>
      </c>
      <c r="N301" s="1035" t="e">
        <f aca="false">IFERROR(VLOOKUP(Table143223[[#This Row],[CodINE Mun2013]],[6]VRefAquis!B$1:H$1048576,2,FALSE()),IFERROR(VLOOKUP(Table143223[[#This Row],[CodINE NUTIII 2013]],[6]VRefAquis!B$1:H$1048576,2,FALSE()),VLOOKUP(Table143223[[#This Row],[CodINE NUTII 2013]],[6]VRefAquis!B$1:H$1048576,2,FALSE())))</f>
        <v>#N/A</v>
      </c>
      <c r="O301"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01" s="1037" t="n">
        <v>19</v>
      </c>
      <c r="Q301" s="855" t="n">
        <v>34</v>
      </c>
      <c r="R301" s="856" t="str">
        <f aca="false">CONCATENATE("010.01.04.05/2021/",Table143223[[#This Row],[CodINE Mun2011]])</f>
        <v>010.01.04.05/2021/0816</v>
      </c>
    </row>
    <row r="302" customFormat="false" ht="18" hidden="false" customHeight="false" outlineLevel="0" collapsed="false">
      <c r="A302" s="847" t="s">
        <v>2089</v>
      </c>
      <c r="B302" s="1033" t="s">
        <v>2090</v>
      </c>
      <c r="C302" s="1030" t="s">
        <v>2091</v>
      </c>
      <c r="D302" s="849" t="s">
        <v>796</v>
      </c>
      <c r="E302" s="1034" t="str">
        <f aca="false">VLOOKUP(Table143223[[#This Row],[NUTS I]],Table153324[],2,FALSE())</f>
        <v>1</v>
      </c>
      <c r="F302" s="1033" t="s">
        <v>797</v>
      </c>
      <c r="G302" s="1034" t="str">
        <f aca="false">VLOOKUP(Table143223[[#This Row],[NUTS II 2011]],Table163425[],2,FALSE())</f>
        <v>16</v>
      </c>
      <c r="H302" s="849" t="s">
        <v>797</v>
      </c>
      <c r="I302" s="1034" t="str">
        <f aca="false">VLOOKUP(Table143223[[#This Row],[NUTS II 2013]],Table16243627[],2,FALSE())</f>
        <v>16</v>
      </c>
      <c r="J302" s="1033" t="s">
        <v>888</v>
      </c>
      <c r="K302" s="1034" t="str">
        <f aca="false">VLOOKUP(Table143223[[#This Row],[NUTS III 2011]],Table173526[],2,FALSE())</f>
        <v>169</v>
      </c>
      <c r="L302" s="849" t="s">
        <v>890</v>
      </c>
      <c r="M302" s="1034" t="str">
        <f aca="false">VLOOKUP(Table143223[[#This Row],[NUTS III 2013]],Table17253728[],2,FALSE())</f>
        <v>16H</v>
      </c>
      <c r="N302" s="1035" t="e">
        <f aca="false">IFERROR(VLOOKUP(Table143223[[#This Row],[CodINE Mun2013]],[6]VRefAquis!B$1:H$1048576,2,FALSE()),IFERROR(VLOOKUP(Table143223[[#This Row],[CodINE NUTIII 2013]],[6]VRefAquis!B$1:H$1048576,2,FALSE()),VLOOKUP(Table143223[[#This Row],[CodINE NUTII 2013]],[6]VRefAquis!B$1:H$1048576,2,FALSE())))</f>
        <v>#N/A</v>
      </c>
      <c r="O302"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02" s="1037" t="n">
        <v>0</v>
      </c>
      <c r="Q302" s="855" t="n">
        <v>0</v>
      </c>
      <c r="R302" s="856" t="str">
        <f aca="false">CONCATENATE("010.01.04.05/2021/",Table143223[[#This Row],[CodINE Mun2011]])</f>
        <v>010.01.04.05/2021/0511</v>
      </c>
    </row>
    <row r="303" customFormat="false" ht="18" hidden="false" customHeight="false" outlineLevel="0" collapsed="false">
      <c r="A303" s="859" t="s">
        <v>2093</v>
      </c>
      <c r="B303" s="1033" t="s">
        <v>2094</v>
      </c>
      <c r="C303" s="1030" t="s">
        <v>2095</v>
      </c>
      <c r="D303" s="849" t="s">
        <v>796</v>
      </c>
      <c r="E303" s="1034" t="str">
        <f aca="false">VLOOKUP(Table143223[[#This Row],[NUTS I]],Table153324[],2,FALSE())</f>
        <v>1</v>
      </c>
      <c r="F303" s="1033" t="s">
        <v>805</v>
      </c>
      <c r="G303" s="1034" t="str">
        <f aca="false">VLOOKUP(Table143223[[#This Row],[NUTS II 2011]],Table163425[],2,FALSE())</f>
        <v>11</v>
      </c>
      <c r="H303" s="845" t="s">
        <v>805</v>
      </c>
      <c r="I303" s="1034" t="str">
        <f aca="false">VLOOKUP(Table143223[[#This Row],[NUTS II 2013]],Table16243627[],2,FALSE())</f>
        <v>11</v>
      </c>
      <c r="J303" s="1033" t="s">
        <v>896</v>
      </c>
      <c r="K303" s="1034" t="str">
        <f aca="false">VLOOKUP(Table143223[[#This Row],[NUTS III 2011]],Table173526[],2,FALSE())</f>
        <v>112</v>
      </c>
      <c r="L303" s="845" t="s">
        <v>896</v>
      </c>
      <c r="M303" s="1034" t="str">
        <f aca="false">VLOOKUP(Table143223[[#This Row],[NUTS III 2013]],Table17253728[],2,FALSE())</f>
        <v>112</v>
      </c>
      <c r="N303" s="1035" t="e">
        <f aca="false">IFERROR(VLOOKUP(Table143223[[#This Row],[CodINE Mun2013]],[6]VRefAquis!B$1:H$1048576,2,FALSE()),IFERROR(VLOOKUP(Table143223[[#This Row],[CodINE NUTIII 2013]],[6]VRefAquis!B$1:H$1048576,2,FALSE()),VLOOKUP(Table143223[[#This Row],[CodINE NUTII 2013]],[6]VRefAquis!B$1:H$1048576,2,FALSE())))</f>
        <v>#N/A</v>
      </c>
      <c r="O303"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03" s="1037" t="n">
        <v>4</v>
      </c>
      <c r="Q303" s="860" t="n">
        <v>48</v>
      </c>
      <c r="R303" s="856" t="str">
        <f aca="false">CONCATENATE("010.01.04.05/2021/",Table143223[[#This Row],[CodINE Mun2011]])</f>
        <v>010.01.04.05/2021/0313</v>
      </c>
    </row>
    <row r="304" customFormat="false" ht="18" hidden="false" customHeight="false" outlineLevel="0" collapsed="false">
      <c r="A304" s="847" t="s">
        <v>2097</v>
      </c>
      <c r="B304" s="1033" t="s">
        <v>2098</v>
      </c>
      <c r="C304" s="1030" t="s">
        <v>2099</v>
      </c>
      <c r="D304" s="849" t="s">
        <v>796</v>
      </c>
      <c r="E304" s="1034" t="str">
        <f aca="false">VLOOKUP(Table143223[[#This Row],[NUTS I]],Table153324[],2,FALSE())</f>
        <v>1</v>
      </c>
      <c r="F304" s="1033" t="s">
        <v>801</v>
      </c>
      <c r="G304" s="1034" t="str">
        <f aca="false">VLOOKUP(Table143223[[#This Row],[NUTS II 2011]],Table163425[],2,FALSE())</f>
        <v>18</v>
      </c>
      <c r="H304" s="845" t="s">
        <v>801</v>
      </c>
      <c r="I304" s="1034" t="str">
        <f aca="false">VLOOKUP(Table143223[[#This Row],[NUTS II 2013]],Table16243627[],2,FALSE())</f>
        <v>18</v>
      </c>
      <c r="J304" s="1033" t="s">
        <v>803</v>
      </c>
      <c r="K304" s="1034" t="str">
        <f aca="false">VLOOKUP(Table143223[[#This Row],[NUTS III 2011]],Table173526[],2,FALSE())</f>
        <v>183</v>
      </c>
      <c r="L304" s="849" t="s">
        <v>803</v>
      </c>
      <c r="M304" s="1034" t="str">
        <f aca="false">VLOOKUP(Table143223[[#This Row],[NUTS III 2013]],Table17253728[],2,FALSE())</f>
        <v>187</v>
      </c>
      <c r="N304" s="1035" t="e">
        <f aca="false">IFERROR(VLOOKUP(Table143223[[#This Row],[CodINE Mun2013]],[6]VRefAquis!B$1:H$1048576,2,FALSE()),IFERROR(VLOOKUP(Table143223[[#This Row],[CodINE NUTIII 2013]],[6]VRefAquis!B$1:H$1048576,2,FALSE()),VLOOKUP(Table143223[[#This Row],[CodINE NUTII 2013]],[6]VRefAquis!B$1:H$1048576,2,FALSE())))</f>
        <v>#N/A</v>
      </c>
      <c r="O304"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04" s="1037" t="n">
        <v>0</v>
      </c>
      <c r="Q304" s="855" t="n">
        <v>0</v>
      </c>
      <c r="R304" s="856" t="str">
        <f aca="false">CONCATENATE("010.01.04.05/2021/",Table143223[[#This Row],[CodINE Mun2011]])</f>
        <v>010.01.04.05/2021/0714</v>
      </c>
    </row>
    <row r="305" customFormat="false" ht="18" hidden="false" customHeight="false" outlineLevel="0" collapsed="false">
      <c r="A305" s="859" t="s">
        <v>2101</v>
      </c>
      <c r="B305" s="1033" t="s">
        <v>2102</v>
      </c>
      <c r="C305" s="1030" t="s">
        <v>2103</v>
      </c>
      <c r="D305" s="849" t="s">
        <v>796</v>
      </c>
      <c r="E305" s="1034" t="str">
        <f aca="false">VLOOKUP(Table143223[[#This Row],[NUTS I]],Table153324[],2,FALSE())</f>
        <v>1</v>
      </c>
      <c r="F305" s="1033" t="s">
        <v>805</v>
      </c>
      <c r="G305" s="1034" t="str">
        <f aca="false">VLOOKUP(Table143223[[#This Row],[NUTS II 2011]],Table163425[],2,FALSE())</f>
        <v>11</v>
      </c>
      <c r="H305" s="845" t="s">
        <v>805</v>
      </c>
      <c r="I305" s="1034" t="str">
        <f aca="false">VLOOKUP(Table143223[[#This Row],[NUTS II 2013]],Table16243627[],2,FALSE())</f>
        <v>11</v>
      </c>
      <c r="J305" s="1033" t="s">
        <v>842</v>
      </c>
      <c r="K305" s="1034" t="str">
        <f aca="false">VLOOKUP(Table143223[[#This Row],[NUTS III 2011]],Table173526[],2,FALSE())</f>
        <v>118</v>
      </c>
      <c r="L305" s="849" t="s">
        <v>903</v>
      </c>
      <c r="M305" s="1034" t="str">
        <f aca="false">VLOOKUP(Table143223[[#This Row],[NUTS III 2013]],Table17253728[],2,FALSE())</f>
        <v>11E</v>
      </c>
      <c r="N305" s="1035" t="e">
        <f aca="false">IFERROR(VLOOKUP(Table143223[[#This Row],[CodINE Mun2013]],[6]VRefAquis!B$1:H$1048576,2,FALSE()),IFERROR(VLOOKUP(Table143223[[#This Row],[CodINE NUTIII 2013]],[6]VRefAquis!B$1:H$1048576,2,FALSE()),VLOOKUP(Table143223[[#This Row],[CodINE NUTII 2013]],[6]VRefAquis!B$1:H$1048576,2,FALSE())))</f>
        <v>#N/A</v>
      </c>
      <c r="O305"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05" s="1037" t="n">
        <v>5</v>
      </c>
      <c r="Q305" s="855" t="n">
        <v>13</v>
      </c>
      <c r="R305" s="856" t="str">
        <f aca="false">CONCATENATE("010.01.04.05/2021/",Table143223[[#This Row],[CodINE Mun2011]])</f>
        <v>010.01.04.05/2021/0411</v>
      </c>
    </row>
    <row r="306" customFormat="false" ht="18" hidden="false" customHeight="false" outlineLevel="0" collapsed="false">
      <c r="A306" s="859" t="s">
        <v>2105</v>
      </c>
      <c r="B306" s="1033" t="s">
        <v>2106</v>
      </c>
      <c r="C306" s="1030" t="s">
        <v>2107</v>
      </c>
      <c r="D306" s="849" t="s">
        <v>796</v>
      </c>
      <c r="E306" s="1034" t="str">
        <f aca="false">VLOOKUP(Table143223[[#This Row],[NUTS I]],Table153324[],2,FALSE())</f>
        <v>1</v>
      </c>
      <c r="F306" s="1033" t="s">
        <v>805</v>
      </c>
      <c r="G306" s="1034" t="str">
        <f aca="false">VLOOKUP(Table143223[[#This Row],[NUTS II 2011]],Table163425[],2,FALSE())</f>
        <v>11</v>
      </c>
      <c r="H306" s="845" t="s">
        <v>805</v>
      </c>
      <c r="I306" s="1034" t="str">
        <f aca="false">VLOOKUP(Table143223[[#This Row],[NUTS II 2013]],Table16243627[],2,FALSE())</f>
        <v>11</v>
      </c>
      <c r="J306" s="1033" t="s">
        <v>842</v>
      </c>
      <c r="K306" s="1034" t="str">
        <f aca="false">VLOOKUP(Table143223[[#This Row],[NUTS III 2011]],Table173526[],2,FALSE())</f>
        <v>118</v>
      </c>
      <c r="L306" s="849" t="s">
        <v>903</v>
      </c>
      <c r="M306" s="1034" t="str">
        <f aca="false">VLOOKUP(Table143223[[#This Row],[NUTS III 2013]],Table17253728[],2,FALSE())</f>
        <v>11E</v>
      </c>
      <c r="N306" s="1035" t="e">
        <f aca="false">IFERROR(VLOOKUP(Table143223[[#This Row],[CodINE Mun2013]],[6]VRefAquis!B$1:H$1048576,2,FALSE()),IFERROR(VLOOKUP(Table143223[[#This Row],[CodINE NUTIII 2013]],[6]VRefAquis!B$1:H$1048576,2,FALSE()),VLOOKUP(Table143223[[#This Row],[CodINE NUTII 2013]],[6]VRefAquis!B$1:H$1048576,2,FALSE())))</f>
        <v>#N/A</v>
      </c>
      <c r="O306"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06" s="1037" t="n">
        <v>45</v>
      </c>
      <c r="Q306" s="855" t="n">
        <v>45</v>
      </c>
      <c r="R306" s="856" t="str">
        <f aca="false">CONCATENATE("010.01.04.05/2021/",Table143223[[#This Row],[CodINE Mun2011]])</f>
        <v>010.01.04.05/2021/0412</v>
      </c>
    </row>
    <row r="307" customFormat="false" ht="18" hidden="false" customHeight="false" outlineLevel="0" collapsed="false">
      <c r="A307" s="847" t="s">
        <v>2109</v>
      </c>
      <c r="B307" s="1033" t="s">
        <v>2110</v>
      </c>
      <c r="C307" s="1030" t="s">
        <v>2111</v>
      </c>
      <c r="D307" s="849" t="s">
        <v>796</v>
      </c>
      <c r="E307" s="1034" t="str">
        <f aca="false">VLOOKUP(Table143223[[#This Row],[NUTS I]],Table153324[],2,FALSE())</f>
        <v>1</v>
      </c>
      <c r="F307" s="1033" t="s">
        <v>797</v>
      </c>
      <c r="G307" s="1034" t="str">
        <f aca="false">VLOOKUP(Table143223[[#This Row],[NUTS II 2011]],Table163425[],2,FALSE())</f>
        <v>16</v>
      </c>
      <c r="H307" s="849" t="s">
        <v>797</v>
      </c>
      <c r="I307" s="1034" t="str">
        <f aca="false">VLOOKUP(Table143223[[#This Row],[NUTS II 2013]],Table16243627[],2,FALSE())</f>
        <v>16</v>
      </c>
      <c r="J307" s="1033" t="s">
        <v>823</v>
      </c>
      <c r="K307" s="1034" t="str">
        <f aca="false">VLOOKUP(Table143223[[#This Row],[NUTS III 2011]],Table173526[],2,FALSE())</f>
        <v>165</v>
      </c>
      <c r="L307" s="845" t="s">
        <v>824</v>
      </c>
      <c r="M307" s="1034" t="str">
        <f aca="false">VLOOKUP(Table143223[[#This Row],[NUTS III 2013]],Table17253728[],2,FALSE())</f>
        <v>16G</v>
      </c>
      <c r="N307" s="1035" t="e">
        <f aca="false">IFERROR(VLOOKUP(Table143223[[#This Row],[CodINE Mun2013]],[6]VRefAquis!B$1:H$1048576,2,FALSE()),IFERROR(VLOOKUP(Table143223[[#This Row],[CodINE NUTIII 2013]],[6]VRefAquis!B$1:H$1048576,2,FALSE()),VLOOKUP(Table143223[[#This Row],[CodINE NUTII 2013]],[6]VRefAquis!B$1:H$1048576,2,FALSE())))</f>
        <v>#N/A</v>
      </c>
      <c r="O307"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07" s="1037" t="n">
        <v>4</v>
      </c>
      <c r="Q307" s="855" t="n">
        <v>72</v>
      </c>
      <c r="R307" s="856" t="str">
        <f aca="false">CONCATENATE("010.01.04.05/2021/",Table143223[[#This Row],[CodINE Mun2011]])</f>
        <v>010.01.04.05/2021/1823</v>
      </c>
    </row>
    <row r="308" customFormat="false" ht="18" hidden="false" customHeight="false" outlineLevel="0" collapsed="false">
      <c r="A308" s="847" t="s">
        <v>2113</v>
      </c>
      <c r="B308" s="1033" t="s">
        <v>2114</v>
      </c>
      <c r="C308" s="1030" t="s">
        <v>2115</v>
      </c>
      <c r="D308" s="849" t="s">
        <v>796</v>
      </c>
      <c r="E308" s="1034" t="str">
        <f aca="false">VLOOKUP(Table143223[[#This Row],[NUTS I]],Table153324[],2,FALSE())</f>
        <v>1</v>
      </c>
      <c r="F308" s="1033" t="s">
        <v>805</v>
      </c>
      <c r="G308" s="1034" t="str">
        <f aca="false">VLOOKUP(Table143223[[#This Row],[NUTS II 2011]],Table163425[],2,FALSE())</f>
        <v>11</v>
      </c>
      <c r="H308" s="845" t="s">
        <v>805</v>
      </c>
      <c r="I308" s="1034" t="str">
        <f aca="false">VLOOKUP(Table143223[[#This Row],[NUTS II 2013]],Table16243627[],2,FALSE())</f>
        <v>11</v>
      </c>
      <c r="J308" s="1033" t="s">
        <v>851</v>
      </c>
      <c r="K308" s="1034" t="str">
        <f aca="false">VLOOKUP(Table143223[[#This Row],[NUTS III 2011]],Table173526[],2,FALSE())</f>
        <v>113</v>
      </c>
      <c r="L308" s="849" t="s">
        <v>851</v>
      </c>
      <c r="M308" s="1034" t="str">
        <f aca="false">VLOOKUP(Table143223[[#This Row],[NUTS III 2013]],Table17253728[],2,FALSE())</f>
        <v>119</v>
      </c>
      <c r="N308" s="1035" t="e">
        <f aca="false">IFERROR(VLOOKUP(Table143223[[#This Row],[CodINE Mun2013]],[6]VRefAquis!B$1:H$1048576,2,FALSE()),IFERROR(VLOOKUP(Table143223[[#This Row],[CodINE NUTIII 2013]],[6]VRefAquis!B$1:H$1048576,2,FALSE()),VLOOKUP(Table143223[[#This Row],[CodINE NUTII 2013]],[6]VRefAquis!B$1:H$1048576,2,FALSE())))</f>
        <v>#N/A</v>
      </c>
      <c r="O308"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08" s="1037" t="n">
        <v>54</v>
      </c>
      <c r="Q308" s="855" t="n">
        <v>62</v>
      </c>
      <c r="R308" s="856" t="str">
        <f aca="false">CONCATENATE("010.01.04.05/2021/",Table143223[[#This Row],[CodINE Mun2011]])</f>
        <v>010.01.04.05/2021/0314</v>
      </c>
    </row>
    <row r="309" customFormat="false" ht="18" hidden="false" customHeight="false" outlineLevel="0" collapsed="false">
      <c r="A309" s="859" t="s">
        <v>2117</v>
      </c>
      <c r="B309" s="1033" t="s">
        <v>2118</v>
      </c>
      <c r="C309" s="1030" t="s">
        <v>2119</v>
      </c>
      <c r="D309" s="849" t="s">
        <v>796</v>
      </c>
      <c r="E309" s="1034" t="str">
        <f aca="false">VLOOKUP(Table143223[[#This Row],[NUTS I]],Table153324[],2,FALSE())</f>
        <v>1</v>
      </c>
      <c r="F309" s="1033" t="s">
        <v>797</v>
      </c>
      <c r="G309" s="1034" t="str">
        <f aca="false">VLOOKUP(Table143223[[#This Row],[NUTS II 2011]],Table163425[],2,FALSE())</f>
        <v>16</v>
      </c>
      <c r="H309" s="849" t="s">
        <v>797</v>
      </c>
      <c r="I309" s="1034" t="str">
        <f aca="false">VLOOKUP(Table143223[[#This Row],[NUTS II 2013]],Table16243627[],2,FALSE())</f>
        <v>16</v>
      </c>
      <c r="J309" s="1033" t="s">
        <v>823</v>
      </c>
      <c r="K309" s="1034" t="str">
        <f aca="false">VLOOKUP(Table143223[[#This Row],[NUTS III 2011]],Table173526[],2,FALSE())</f>
        <v>165</v>
      </c>
      <c r="L309" s="845" t="s">
        <v>824</v>
      </c>
      <c r="M309" s="1034" t="str">
        <f aca="false">VLOOKUP(Table143223[[#This Row],[NUTS III 2013]],Table17253728[],2,FALSE())</f>
        <v>16G</v>
      </c>
      <c r="N309" s="1035" t="e">
        <f aca="false">IFERROR(VLOOKUP(Table143223[[#This Row],[CodINE Mun2013]],[6]VRefAquis!B$1:H$1048576,2,FALSE()),IFERROR(VLOOKUP(Table143223[[#This Row],[CodINE NUTIII 2013]],[6]VRefAquis!B$1:H$1048576,2,FALSE()),VLOOKUP(Table143223[[#This Row],[CodINE NUTII 2013]],[6]VRefAquis!B$1:H$1048576,2,FALSE())))</f>
        <v>#N/A</v>
      </c>
      <c r="O309" s="1036" t="e">
        <f aca="false">IF(VLOOKUP(Table143223[[#This Row],[CodINE Mun2013]],[6]VRefArren!B$1:H$1048576,2,FALSE())&lt;&gt;"",VLOOKUP(Table143223[[#This Row],[CodINE Mun2013]],[6]VRefArren!B$1:H$1048576,2,FALSE()),IFERROR(VLOOKUP(Table143223[[#This Row],[CodINE NUTIII 2013]],[6]VRefArren!B$1:H$1048576,2,FALSE()),VLOOKUP(Table143223[[#This Row],[CodINE NUTII 2013]],[6]VRefArren!B$1:H$1048576,2,FALSE())))</f>
        <v>#N/A</v>
      </c>
      <c r="P309" s="1037" t="n">
        <v>0</v>
      </c>
      <c r="Q309" s="860" t="n">
        <v>0</v>
      </c>
      <c r="R309" s="856" t="str">
        <f aca="false">CONCATENATE("010.01.04.05/2021/",Table143223[[#This Row],[CodINE Mun2011]])</f>
        <v>010.01.04.05/2021/1824</v>
      </c>
    </row>
    <row r="310" customFormat="false" ht="18" hidden="false" customHeight="false" outlineLevel="0" collapsed="false">
      <c r="A310" s="1041" t="n">
        <f aca="false">SUBTOTAL(103,Table143223[Município])</f>
        <v>308</v>
      </c>
      <c r="B310" s="1030"/>
      <c r="C310" s="1030"/>
      <c r="D310" s="1030"/>
      <c r="E310" s="1042"/>
      <c r="F310" s="1030"/>
      <c r="G310" s="1042"/>
      <c r="H310" s="1030"/>
      <c r="I310" s="1042"/>
      <c r="J310" s="1030"/>
      <c r="K310" s="1042"/>
      <c r="L310" s="1030"/>
      <c r="M310" s="1042"/>
      <c r="N310" s="1043"/>
      <c r="O310" s="1043"/>
      <c r="P310" s="1037" t="n">
        <f aca="false">SUBTOTAL(109,Table143223[Lev. 2018 NÚCLEOS])</f>
        <v>2901</v>
      </c>
      <c r="Q310" s="1037" t="n">
        <f aca="false">SUBTOTAL(109,Table143223[Lev. 2019 FAMÍLIAS])</f>
        <v>25762</v>
      </c>
      <c r="R310" s="0"/>
    </row>
    <row r="311" customFormat="false" ht="15" hidden="false" customHeight="false" outlineLevel="0" collapsed="false">
      <c r="A311" s="1044"/>
      <c r="B311" s="1045"/>
      <c r="C311" s="1044"/>
      <c r="D311" s="1046"/>
      <c r="E311" s="1047"/>
      <c r="F311" s="1047"/>
      <c r="G311" s="1047"/>
      <c r="H311" s="1046"/>
      <c r="I311" s="1046"/>
      <c r="J311" s="1046"/>
      <c r="K311" s="1046"/>
      <c r="L311" s="1048"/>
      <c r="M311" s="1048"/>
    </row>
    <row r="312" s="1049" customFormat="true" ht="30.75" hidden="false" customHeight="false" outlineLevel="0" collapsed="false">
      <c r="A312" s="1049" t="n">
        <v>1</v>
      </c>
      <c r="B312" s="1049" t="n">
        <f aca="false">A312+1</f>
        <v>2</v>
      </c>
      <c r="C312" s="1049" t="n">
        <f aca="false">B312+1</f>
        <v>3</v>
      </c>
      <c r="D312" s="1049" t="n">
        <f aca="false">C312+1</f>
        <v>4</v>
      </c>
      <c r="E312" s="1049" t="n">
        <f aca="false">D312+1</f>
        <v>5</v>
      </c>
      <c r="F312" s="1049" t="n">
        <f aca="false">E312+1</f>
        <v>6</v>
      </c>
      <c r="G312" s="1049" t="n">
        <f aca="false">F312+1</f>
        <v>7</v>
      </c>
      <c r="H312" s="1049" t="n">
        <f aca="false">G312+1</f>
        <v>8</v>
      </c>
      <c r="I312" s="1049" t="n">
        <f aca="false">H312+1</f>
        <v>9</v>
      </c>
      <c r="J312" s="1049" t="n">
        <f aca="false">I312+1</f>
        <v>10</v>
      </c>
      <c r="K312" s="1049" t="n">
        <f aca="false">J312+1</f>
        <v>11</v>
      </c>
      <c r="L312" s="1049" t="n">
        <f aca="false">K312+1</f>
        <v>12</v>
      </c>
      <c r="M312" s="1049" t="n">
        <f aca="false">L312+1</f>
        <v>13</v>
      </c>
      <c r="N312" s="1049" t="n">
        <f aca="false">M312+1</f>
        <v>14</v>
      </c>
      <c r="O312" s="1049" t="n">
        <f aca="false">N312+1</f>
        <v>15</v>
      </c>
      <c r="P312" s="1049" t="n">
        <f aca="false">O312+1</f>
        <v>16</v>
      </c>
      <c r="Q312" s="1049" t="n">
        <f aca="false">P312+1</f>
        <v>17</v>
      </c>
    </row>
  </sheetData>
  <conditionalFormatting sqref="AC2:AC8">
    <cfRule type="duplicateValues" priority="2" aboveAverage="0" equalAverage="0" bottom="0" percent="0" rank="0" text="" dxfId="105"/>
  </conditionalFormatting>
  <conditionalFormatting sqref="AF2:AF26">
    <cfRule type="duplicateValues" priority="3" aboveAverage="0" equalAverage="0" bottom="0" percent="0" rank="0" text="" dxfId="106"/>
  </conditionalFormatting>
  <conditionalFormatting sqref="T2:T4">
    <cfRule type="duplicateValues" priority="4" aboveAverage="0" equalAverage="0" bottom="0" percent="0" rank="0" text="" dxfId="107"/>
  </conditionalFormatting>
  <conditionalFormatting sqref="Z2:Z31">
    <cfRule type="duplicateValues" priority="5" aboveAverage="0" equalAverage="0" bottom="0" percent="0" rank="0" text="" dxfId="108"/>
  </conditionalFormatting>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tableParts>
    <tablePart r:id="rId1"/>
    <tablePart r:id="rId2"/>
    <tablePart r:id="rId3"/>
    <tablePart r:id="rId4"/>
    <tablePart r:id="rId5"/>
    <tablePart r:id="rId6"/>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92D050"/>
    <pageSetUpPr fitToPage="true"/>
  </sheetPr>
  <dimension ref="B1:R55"/>
  <sheetViews>
    <sheetView showFormulas="false" showGridLines="false" showRowColHeaders="true" showZeros="true" rightToLeft="false" tabSelected="true" showOutlineSymbols="true" defaultGridColor="true" view="pageBreakPreview" topLeftCell="A1" colorId="64" zoomScale="100" zoomScaleNormal="100" zoomScalePageLayoutView="100" workbookViewId="0">
      <selection pane="topLeft" activeCell="V21" activeCellId="0" sqref="V21"/>
    </sheetView>
  </sheetViews>
  <sheetFormatPr defaultColWidth="8.82421875" defaultRowHeight="14.25" zeroHeight="false" outlineLevelRow="0" outlineLevelCol="0"/>
  <cols>
    <col collapsed="false" customWidth="false" hidden="false" outlineLevel="0" max="1" min="1" style="15" width="8.82"/>
    <col collapsed="false" customWidth="true" hidden="false" outlineLevel="0" max="2" min="2" style="15" width="10.45"/>
    <col collapsed="false" customWidth="true" hidden="false" outlineLevel="0" max="3" min="3" style="15" width="10.18"/>
    <col collapsed="false" customWidth="true" hidden="false" outlineLevel="0" max="4" min="4" style="15" width="10.54"/>
    <col collapsed="false" customWidth="true" hidden="false" outlineLevel="0" max="5" min="5" style="15" width="28.27"/>
    <col collapsed="false" customWidth="true" hidden="false" outlineLevel="0" max="6" min="6" style="15" width="5"/>
    <col collapsed="false" customWidth="true" hidden="false" outlineLevel="0" max="7" min="7" style="15" width="1.73"/>
    <col collapsed="false" customWidth="true" hidden="false" outlineLevel="0" max="8" min="8" style="15" width="10.45"/>
    <col collapsed="false" customWidth="true" hidden="false" outlineLevel="0" max="9" min="9" style="15" width="2.54"/>
    <col collapsed="false" customWidth="false" hidden="false" outlineLevel="0" max="10" min="10" style="15" width="8.82"/>
    <col collapsed="false" customWidth="true" hidden="false" outlineLevel="0" max="11" min="11" style="15" width="11.82"/>
    <col collapsed="false" customWidth="true" hidden="false" outlineLevel="0" max="12" min="12" style="15" width="7.18"/>
    <col collapsed="false" customWidth="true" hidden="false" outlineLevel="0" max="13" min="13" style="15" width="10.18"/>
    <col collapsed="false" customWidth="true" hidden="false" outlineLevel="0" max="14" min="14" style="15" width="12.27"/>
    <col collapsed="false" customWidth="true" hidden="true" outlineLevel="0" max="15" min="15" style="15" width="1.82"/>
    <col collapsed="false" customWidth="true" hidden="true" outlineLevel="0" max="16" min="16" style="15" width="2.45"/>
    <col collapsed="false" customWidth="true" hidden="true" outlineLevel="0" max="17" min="17" style="15" width="4.45"/>
    <col collapsed="false" customWidth="true" hidden="true" outlineLevel="0" max="18" min="18" style="15" width="22.54"/>
    <col collapsed="false" customWidth="true" hidden="false" outlineLevel="0" max="19" min="19" style="15" width="10.18"/>
    <col collapsed="false" customWidth="true" hidden="false" outlineLevel="0" max="20" min="20" style="15" width="9.18"/>
    <col collapsed="false" customWidth="false" hidden="false" outlineLevel="0" max="16384" min="21" style="15" width="8.82"/>
  </cols>
  <sheetData>
    <row r="1" customFormat="false" ht="31.5" hidden="false" customHeight="true" outlineLevel="0" collapsed="false">
      <c r="B1" s="85"/>
      <c r="C1" s="85"/>
      <c r="D1" s="85"/>
      <c r="E1" s="85"/>
      <c r="F1" s="85"/>
      <c r="G1" s="85"/>
      <c r="H1" s="85"/>
      <c r="I1" s="85"/>
      <c r="J1" s="85"/>
      <c r="K1" s="85"/>
      <c r="L1" s="85"/>
      <c r="M1" s="85"/>
      <c r="N1" s="85"/>
      <c r="O1" s="85"/>
    </row>
    <row r="2" customFormat="false" ht="14.25" hidden="false" customHeight="false" outlineLevel="0" collapsed="false">
      <c r="B2" s="87"/>
      <c r="C2" s="87"/>
      <c r="D2" s="87"/>
      <c r="E2" s="87"/>
      <c r="F2" s="87"/>
      <c r="G2" s="87"/>
      <c r="H2" s="87"/>
      <c r="I2" s="87"/>
      <c r="J2" s="87"/>
      <c r="K2" s="87"/>
      <c r="L2" s="87"/>
      <c r="M2" s="87"/>
      <c r="N2" s="88"/>
      <c r="O2" s="85"/>
    </row>
    <row r="3" customFormat="false" ht="17.25" hidden="false" customHeight="true" outlineLevel="0" collapsed="false">
      <c r="B3" s="88"/>
      <c r="C3" s="88"/>
      <c r="D3" s="88"/>
      <c r="E3" s="88"/>
      <c r="F3" s="88"/>
      <c r="G3" s="88"/>
      <c r="H3" s="88"/>
      <c r="I3" s="88"/>
      <c r="J3" s="88"/>
      <c r="K3" s="88"/>
      <c r="L3" s="88"/>
      <c r="M3" s="88"/>
      <c r="N3" s="88"/>
      <c r="O3" s="85"/>
    </row>
    <row r="4" customFormat="false" ht="18" hidden="false" customHeight="false" outlineLevel="0" collapsed="false">
      <c r="B4" s="218" t="s">
        <v>128</v>
      </c>
      <c r="C4" s="218"/>
      <c r="D4" s="218"/>
      <c r="E4" s="218"/>
      <c r="F4" s="218"/>
      <c r="G4" s="218"/>
      <c r="H4" s="218"/>
      <c r="I4" s="218"/>
      <c r="J4" s="218"/>
      <c r="K4" s="218"/>
      <c r="L4" s="218"/>
      <c r="M4" s="218"/>
      <c r="N4" s="218"/>
      <c r="O4" s="85"/>
    </row>
    <row r="5" customFormat="false" ht="15" hidden="false" customHeight="false" outlineLevel="0" collapsed="false">
      <c r="B5" s="219" t="s">
        <v>129</v>
      </c>
      <c r="C5" s="219"/>
      <c r="D5" s="219"/>
      <c r="E5" s="219"/>
      <c r="F5" s="219"/>
      <c r="G5" s="219"/>
      <c r="H5" s="219"/>
      <c r="I5" s="219"/>
      <c r="J5" s="219"/>
      <c r="K5" s="219"/>
      <c r="L5" s="219"/>
      <c r="M5" s="219"/>
      <c r="N5" s="219"/>
      <c r="O5" s="85"/>
    </row>
    <row r="6" s="95" customFormat="true" ht="6" hidden="false" customHeight="false" outlineLevel="0" collapsed="false">
      <c r="B6" s="93"/>
      <c r="C6" s="93"/>
      <c r="D6" s="93"/>
      <c r="E6" s="93"/>
      <c r="F6" s="93"/>
      <c r="G6" s="93"/>
      <c r="H6" s="93"/>
      <c r="I6" s="93"/>
      <c r="J6" s="93"/>
      <c r="K6" s="93"/>
      <c r="L6" s="93"/>
      <c r="M6" s="93"/>
      <c r="N6" s="93"/>
      <c r="O6" s="92"/>
    </row>
    <row r="7" customFormat="false" ht="15" hidden="false" customHeight="false" outlineLevel="0" collapsed="false">
      <c r="B7" s="85"/>
      <c r="C7" s="85"/>
      <c r="D7" s="162" t="s">
        <v>130</v>
      </c>
      <c r="E7" s="97" t="s">
        <v>131</v>
      </c>
      <c r="F7" s="97"/>
      <c r="G7" s="97"/>
      <c r="H7" s="97"/>
      <c r="I7" s="110"/>
      <c r="J7" s="162"/>
      <c r="K7" s="162"/>
      <c r="L7" s="162" t="s">
        <v>132</v>
      </c>
      <c r="M7" s="220"/>
      <c r="N7" s="220"/>
      <c r="O7" s="85"/>
      <c r="P7" s="221" t="s">
        <v>63</v>
      </c>
      <c r="R7" s="221" t="s">
        <v>64</v>
      </c>
    </row>
    <row r="8" s="95" customFormat="true" ht="6" hidden="false" customHeight="false" outlineLevel="0" collapsed="false">
      <c r="B8" s="92"/>
      <c r="C8" s="104"/>
      <c r="D8" s="105"/>
      <c r="E8" s="105"/>
      <c r="F8" s="105"/>
      <c r="G8" s="105"/>
      <c r="H8" s="92"/>
      <c r="I8" s="106"/>
      <c r="J8" s="106"/>
      <c r="K8" s="106"/>
      <c r="L8" s="106"/>
      <c r="M8" s="106"/>
      <c r="N8" s="106"/>
      <c r="O8" s="92"/>
      <c r="R8" s="222"/>
    </row>
    <row r="9" customFormat="false" ht="14.25" hidden="false" customHeight="false" outlineLevel="0" collapsed="false">
      <c r="B9" s="85"/>
      <c r="C9" s="162"/>
      <c r="D9" s="111" t="s">
        <v>65</v>
      </c>
      <c r="E9" s="223"/>
      <c r="F9" s="223"/>
      <c r="G9" s="223"/>
      <c r="H9" s="223"/>
      <c r="I9" s="110"/>
      <c r="J9" s="111" t="s">
        <v>133</v>
      </c>
      <c r="K9" s="224"/>
      <c r="L9" s="106"/>
      <c r="M9" s="111" t="s">
        <v>134</v>
      </c>
      <c r="N9" s="224"/>
      <c r="O9" s="85"/>
      <c r="P9" s="225" t="e">
        <f aca="false">VLOOKUP(E7,[5]!Table1432[#data],4,FALSE())</f>
        <v>#N/A</v>
      </c>
      <c r="Q9" s="225"/>
      <c r="R9" s="225" t="e">
        <f aca="false">VLOOKUP(E7,[5]!Table1432[#data],4,FALSE())</f>
        <v>#N/A</v>
      </c>
    </row>
    <row r="10" s="95" customFormat="true" ht="6" hidden="false" customHeight="false" outlineLevel="0" collapsed="false">
      <c r="B10" s="92"/>
      <c r="C10" s="104"/>
      <c r="D10" s="92"/>
      <c r="E10" s="104"/>
      <c r="F10" s="92"/>
      <c r="G10" s="104"/>
      <c r="H10" s="92"/>
      <c r="I10" s="104"/>
      <c r="J10" s="92"/>
      <c r="K10" s="106"/>
      <c r="L10" s="106"/>
      <c r="M10" s="106"/>
      <c r="N10" s="106"/>
      <c r="O10" s="92"/>
      <c r="P10" s="226"/>
      <c r="Q10" s="226"/>
      <c r="R10" s="227"/>
    </row>
    <row r="11" customFormat="false" ht="14.25" hidden="false" customHeight="false" outlineLevel="0" collapsed="false">
      <c r="B11" s="169" t="s">
        <v>135</v>
      </c>
      <c r="C11" s="169"/>
      <c r="D11" s="169"/>
      <c r="E11" s="169"/>
      <c r="F11" s="169"/>
      <c r="G11" s="169"/>
      <c r="H11" s="169"/>
      <c r="I11" s="169"/>
      <c r="J11" s="169"/>
      <c r="K11" s="169"/>
      <c r="L11" s="169"/>
      <c r="M11" s="169"/>
      <c r="N11" s="169"/>
      <c r="O11" s="85"/>
      <c r="P11" s="225" t="e">
        <f aca="false">VLOOKUP(E7,[5]!Table1432[#data],8,FALSE())</f>
        <v>#N/A</v>
      </c>
      <c r="Q11" s="225"/>
      <c r="R11" s="225" t="e">
        <f aca="false">VLOOKUP(E7,[5]!Table1432[#data],6,FALSE())</f>
        <v>#N/A</v>
      </c>
    </row>
    <row r="12" s="95" customFormat="true" ht="6" hidden="false" customHeight="false" outlineLevel="0" collapsed="false">
      <c r="B12" s="93"/>
      <c r="C12" s="93"/>
      <c r="D12" s="93"/>
      <c r="E12" s="93"/>
      <c r="F12" s="93"/>
      <c r="G12" s="93"/>
      <c r="H12" s="93"/>
      <c r="I12" s="93"/>
      <c r="J12" s="93"/>
      <c r="K12" s="93"/>
      <c r="L12" s="93"/>
      <c r="M12" s="93"/>
      <c r="N12" s="93"/>
      <c r="O12" s="92"/>
      <c r="P12" s="226"/>
      <c r="Q12" s="226"/>
      <c r="R12" s="227"/>
    </row>
    <row r="13" customFormat="false" ht="14.25" hidden="false" customHeight="false" outlineLevel="0" collapsed="false">
      <c r="B13" s="93"/>
      <c r="C13" s="111" t="s">
        <v>136</v>
      </c>
      <c r="D13" s="228" t="s">
        <v>137</v>
      </c>
      <c r="E13" s="228"/>
      <c r="F13" s="228"/>
      <c r="G13" s="228"/>
      <c r="H13" s="228"/>
      <c r="I13" s="228"/>
      <c r="J13" s="228"/>
      <c r="K13" s="228"/>
      <c r="L13" s="228"/>
      <c r="M13" s="228"/>
      <c r="N13" s="228"/>
      <c r="O13" s="85"/>
      <c r="P13" s="225" t="e">
        <f aca="false">VLOOKUP(E7,[5]!Table1432[#data],12,FALSE())</f>
        <v>#N/A</v>
      </c>
      <c r="Q13" s="225"/>
      <c r="R13" s="225" t="e">
        <f aca="false">VLOOKUP(E7,[5]!Table1432[#data],10,FALSE())</f>
        <v>#N/A</v>
      </c>
    </row>
    <row r="14" s="92" customFormat="true" ht="6" hidden="false" customHeight="false" outlineLevel="0" collapsed="false">
      <c r="C14" s="104"/>
      <c r="D14" s="105"/>
      <c r="E14" s="105"/>
      <c r="F14" s="105"/>
      <c r="G14" s="105"/>
      <c r="Q14" s="229"/>
    </row>
    <row r="15" customFormat="false" ht="14.25" hidden="false" customHeight="false" outlineLevel="0" collapsed="false">
      <c r="B15" s="85"/>
      <c r="C15" s="111" t="s">
        <v>138</v>
      </c>
      <c r="D15" s="230"/>
      <c r="E15" s="230"/>
      <c r="F15" s="230"/>
      <c r="G15" s="230"/>
      <c r="H15" s="230"/>
      <c r="I15" s="230"/>
      <c r="J15" s="230"/>
      <c r="K15" s="230"/>
      <c r="L15" s="111" t="s">
        <v>139</v>
      </c>
      <c r="M15" s="220"/>
      <c r="N15" s="220"/>
      <c r="O15" s="85"/>
      <c r="P15" s="231" t="str">
        <f aca="false">VLOOKUP(município,[2]Municipios!A2:B309,2,FALSE())</f>
        <v>0101</v>
      </c>
    </row>
    <row r="16" s="92" customFormat="true" ht="6" hidden="false" customHeight="false" outlineLevel="0" collapsed="false">
      <c r="C16" s="104"/>
      <c r="D16" s="104"/>
      <c r="E16" s="105"/>
      <c r="F16" s="105"/>
      <c r="G16" s="105"/>
      <c r="I16" s="106"/>
      <c r="J16" s="106"/>
      <c r="K16" s="106"/>
      <c r="L16" s="104"/>
      <c r="M16" s="101"/>
      <c r="N16" s="101"/>
      <c r="Q16" s="229"/>
    </row>
    <row r="17" customFormat="false" ht="14.25" hidden="false" customHeight="false" outlineLevel="0" collapsed="false">
      <c r="B17" s="232" t="s">
        <v>57</v>
      </c>
      <c r="C17" s="232"/>
      <c r="D17" s="232"/>
      <c r="E17" s="232"/>
      <c r="F17" s="232"/>
      <c r="G17" s="232"/>
      <c r="H17" s="232"/>
      <c r="I17" s="232"/>
      <c r="J17" s="232"/>
      <c r="K17" s="232"/>
      <c r="L17" s="232"/>
      <c r="M17" s="232"/>
      <c r="N17" s="232"/>
    </row>
    <row r="18" s="95" customFormat="true" ht="6" hidden="false" customHeight="false" outlineLevel="0" collapsed="false">
      <c r="B18" s="92"/>
      <c r="C18" s="104"/>
      <c r="D18" s="104"/>
      <c r="E18" s="105"/>
      <c r="F18" s="105"/>
      <c r="G18" s="105"/>
      <c r="H18" s="92"/>
      <c r="I18" s="106"/>
      <c r="J18" s="106"/>
      <c r="K18" s="106"/>
      <c r="L18" s="104"/>
      <c r="M18" s="101"/>
      <c r="N18" s="101"/>
    </row>
    <row r="19" customFormat="false" ht="14.25" hidden="false" customHeight="true" outlineLevel="0" collapsed="false">
      <c r="B19" s="85"/>
      <c r="C19" s="233" t="s">
        <v>140</v>
      </c>
      <c r="D19" s="234" t="s">
        <v>91</v>
      </c>
      <c r="E19" s="234"/>
      <c r="F19" s="234"/>
      <c r="G19" s="234"/>
      <c r="H19" s="234"/>
      <c r="I19" s="234"/>
      <c r="J19" s="234"/>
      <c r="K19" s="234"/>
      <c r="L19" s="162"/>
      <c r="M19" s="235" t="s">
        <v>141</v>
      </c>
      <c r="N19" s="236"/>
    </row>
    <row r="20" s="95" customFormat="true" ht="6" hidden="false" customHeight="false" outlineLevel="0" collapsed="false">
      <c r="B20" s="92"/>
      <c r="C20" s="92"/>
      <c r="D20" s="92"/>
      <c r="E20" s="92"/>
      <c r="F20" s="92"/>
      <c r="G20" s="92"/>
      <c r="H20" s="92"/>
      <c r="I20" s="92"/>
      <c r="J20" s="92"/>
      <c r="K20" s="92"/>
      <c r="L20" s="92"/>
      <c r="M20" s="92"/>
      <c r="N20" s="92"/>
    </row>
    <row r="21" customFormat="false" ht="14.25" hidden="false" customHeight="false" outlineLevel="0" collapsed="false">
      <c r="B21" s="85"/>
      <c r="C21" s="233" t="s">
        <v>142</v>
      </c>
      <c r="D21" s="237"/>
      <c r="E21" s="237"/>
      <c r="F21" s="237"/>
      <c r="G21" s="237"/>
      <c r="H21" s="237"/>
      <c r="I21" s="237"/>
      <c r="J21" s="237"/>
      <c r="K21" s="237"/>
      <c r="L21" s="162"/>
      <c r="M21" s="235" t="s">
        <v>143</v>
      </c>
      <c r="N21" s="238"/>
    </row>
    <row r="22" s="95" customFormat="true" ht="6" hidden="false" customHeight="false" outlineLevel="0" collapsed="false">
      <c r="B22" s="92"/>
      <c r="C22" s="92"/>
      <c r="D22" s="92"/>
      <c r="E22" s="92"/>
      <c r="F22" s="92"/>
      <c r="G22" s="92"/>
      <c r="H22" s="92"/>
      <c r="I22" s="92"/>
      <c r="J22" s="92"/>
      <c r="K22" s="92"/>
      <c r="L22" s="92"/>
      <c r="M22" s="92"/>
      <c r="N22" s="92"/>
    </row>
    <row r="23" customFormat="false" ht="14.25" hidden="false" customHeight="false" outlineLevel="0" collapsed="false">
      <c r="B23" s="85"/>
      <c r="C23" s="233" t="s">
        <v>144</v>
      </c>
      <c r="D23" s="239"/>
      <c r="E23" s="239"/>
      <c r="F23" s="239"/>
      <c r="G23" s="239"/>
      <c r="H23" s="239"/>
      <c r="I23" s="239"/>
      <c r="J23" s="239"/>
      <c r="K23" s="239"/>
      <c r="L23" s="239"/>
      <c r="M23" s="239"/>
      <c r="N23" s="239"/>
    </row>
    <row r="24" customFormat="false" ht="14.25" hidden="false" customHeight="false" outlineLevel="0" collapsed="false">
      <c r="B24" s="85"/>
      <c r="C24" s="233"/>
      <c r="D24" s="240"/>
      <c r="E24" s="240"/>
      <c r="F24" s="240"/>
      <c r="G24" s="240"/>
      <c r="H24" s="240"/>
      <c r="I24" s="240"/>
      <c r="J24" s="240"/>
      <c r="K24" s="240"/>
      <c r="L24" s="240"/>
      <c r="M24" s="240"/>
      <c r="N24" s="240"/>
    </row>
    <row r="25" customFormat="false" ht="15" hidden="false" customHeight="true" outlineLevel="0" collapsed="false">
      <c r="B25" s="85"/>
      <c r="C25" s="233"/>
      <c r="D25" s="241" t="s">
        <v>145</v>
      </c>
      <c r="E25" s="92"/>
      <c r="F25" s="92"/>
      <c r="G25" s="92"/>
      <c r="H25" s="92"/>
      <c r="I25" s="92"/>
      <c r="J25" s="92"/>
      <c r="K25" s="92"/>
      <c r="L25" s="92"/>
      <c r="M25" s="92"/>
      <c r="N25" s="92"/>
    </row>
    <row r="26" s="95" customFormat="true" ht="6" hidden="false" customHeight="false" outlineLevel="0" collapsed="false">
      <c r="B26" s="92"/>
      <c r="C26" s="92"/>
      <c r="D26" s="92"/>
      <c r="E26" s="92"/>
      <c r="F26" s="92"/>
      <c r="G26" s="92"/>
      <c r="H26" s="92"/>
      <c r="I26" s="92"/>
      <c r="J26" s="92"/>
      <c r="K26" s="92"/>
      <c r="L26" s="92"/>
      <c r="M26" s="92"/>
      <c r="N26" s="92"/>
    </row>
    <row r="27" customFormat="false" ht="15" hidden="false" customHeight="true" outlineLevel="0" collapsed="false">
      <c r="B27" s="85"/>
      <c r="C27" s="233"/>
      <c r="D27" s="239" t="s">
        <v>146</v>
      </c>
      <c r="E27" s="239"/>
      <c r="F27" s="239"/>
      <c r="G27" s="239"/>
      <c r="H27" s="239"/>
      <c r="I27" s="239"/>
      <c r="J27" s="239"/>
      <c r="K27" s="239"/>
      <c r="L27" s="239"/>
      <c r="M27" s="92"/>
      <c r="N27" s="242"/>
    </row>
    <row r="28" s="95" customFormat="true" ht="6" hidden="false" customHeight="false" outlineLevel="0" collapsed="false">
      <c r="B28" s="92"/>
      <c r="C28" s="92"/>
      <c r="D28" s="92"/>
      <c r="E28" s="92"/>
      <c r="F28" s="92"/>
      <c r="G28" s="92"/>
      <c r="H28" s="92"/>
      <c r="I28" s="92"/>
      <c r="J28" s="92"/>
      <c r="K28" s="92"/>
      <c r="L28" s="92"/>
      <c r="M28" s="92"/>
      <c r="N28" s="243"/>
    </row>
    <row r="29" customFormat="false" ht="15" hidden="false" customHeight="true" outlineLevel="0" collapsed="false">
      <c r="B29" s="85"/>
      <c r="C29" s="233"/>
      <c r="D29" s="239" t="s">
        <v>147</v>
      </c>
      <c r="E29" s="239"/>
      <c r="F29" s="239"/>
      <c r="G29" s="239"/>
      <c r="H29" s="239"/>
      <c r="I29" s="239"/>
      <c r="J29" s="239"/>
      <c r="K29" s="239"/>
      <c r="L29" s="239"/>
      <c r="M29" s="92"/>
      <c r="N29" s="242"/>
    </row>
    <row r="30" s="95" customFormat="true" ht="6" hidden="false" customHeight="false" outlineLevel="0" collapsed="false">
      <c r="B30" s="92"/>
      <c r="C30" s="92"/>
      <c r="D30" s="92"/>
      <c r="E30" s="92"/>
      <c r="F30" s="92"/>
      <c r="G30" s="92"/>
      <c r="H30" s="92"/>
      <c r="I30" s="92"/>
      <c r="J30" s="92"/>
      <c r="K30" s="92"/>
      <c r="L30" s="92"/>
      <c r="M30" s="92"/>
      <c r="N30" s="243"/>
    </row>
    <row r="31" customFormat="false" ht="27.75" hidden="false" customHeight="true" outlineLevel="0" collapsed="false">
      <c r="B31" s="85"/>
      <c r="C31" s="233"/>
      <c r="D31" s="239" t="s">
        <v>148</v>
      </c>
      <c r="E31" s="239"/>
      <c r="F31" s="239"/>
      <c r="G31" s="239"/>
      <c r="H31" s="239"/>
      <c r="I31" s="239"/>
      <c r="J31" s="239"/>
      <c r="K31" s="239"/>
      <c r="L31" s="239"/>
      <c r="M31" s="92"/>
      <c r="N31" s="242"/>
    </row>
    <row r="32" s="95" customFormat="true" ht="6" hidden="false" customHeight="false" outlineLevel="0" collapsed="false">
      <c r="B32" s="92"/>
      <c r="C32" s="92"/>
      <c r="D32" s="92"/>
      <c r="E32" s="92"/>
      <c r="F32" s="92"/>
      <c r="G32" s="92"/>
      <c r="H32" s="92"/>
      <c r="I32" s="92"/>
      <c r="J32" s="92"/>
      <c r="K32" s="92"/>
      <c r="L32" s="92"/>
      <c r="M32" s="92"/>
      <c r="N32" s="243"/>
    </row>
    <row r="33" customFormat="false" ht="15" hidden="false" customHeight="true" outlineLevel="0" collapsed="false">
      <c r="B33" s="85"/>
      <c r="C33" s="233"/>
      <c r="D33" s="239" t="s">
        <v>149</v>
      </c>
      <c r="E33" s="239"/>
      <c r="F33" s="239"/>
      <c r="G33" s="239"/>
      <c r="H33" s="239"/>
      <c r="I33" s="239"/>
      <c r="J33" s="239"/>
      <c r="K33" s="239"/>
      <c r="L33" s="239"/>
      <c r="M33" s="92"/>
      <c r="N33" s="242"/>
    </row>
    <row r="34" s="95" customFormat="true" ht="6" hidden="false" customHeight="false" outlineLevel="0" collapsed="false">
      <c r="B34" s="92"/>
      <c r="C34" s="92"/>
      <c r="D34" s="92"/>
      <c r="E34" s="92"/>
      <c r="F34" s="92"/>
      <c r="G34" s="92"/>
      <c r="H34" s="92"/>
      <c r="I34" s="92"/>
      <c r="J34" s="92"/>
      <c r="K34" s="92"/>
      <c r="L34" s="92"/>
      <c r="M34" s="92"/>
      <c r="N34" s="243"/>
    </row>
    <row r="35" customFormat="false" ht="51" hidden="false" customHeight="true" outlineLevel="0" collapsed="false">
      <c r="B35" s="85"/>
      <c r="C35" s="233"/>
      <c r="D35" s="239" t="s">
        <v>150</v>
      </c>
      <c r="E35" s="239"/>
      <c r="F35" s="239"/>
      <c r="G35" s="239"/>
      <c r="H35" s="239"/>
      <c r="I35" s="239"/>
      <c r="J35" s="239"/>
      <c r="K35" s="239"/>
      <c r="L35" s="239"/>
      <c r="M35" s="92"/>
      <c r="N35" s="242"/>
    </row>
    <row r="36" customFormat="false" ht="14.25" hidden="false" customHeight="true" outlineLevel="0" collapsed="false">
      <c r="B36" s="85"/>
      <c r="C36" s="233"/>
      <c r="D36" s="239" t="s">
        <v>151</v>
      </c>
      <c r="E36" s="239"/>
      <c r="F36" s="239"/>
      <c r="G36" s="239"/>
      <c r="H36" s="239"/>
      <c r="I36" s="239"/>
      <c r="J36" s="239"/>
      <c r="K36" s="239"/>
      <c r="L36" s="239"/>
      <c r="M36" s="92"/>
      <c r="N36" s="244"/>
    </row>
    <row r="37" s="95" customFormat="true" ht="6" hidden="false" customHeight="false" outlineLevel="0" collapsed="false">
      <c r="B37" s="92"/>
      <c r="C37" s="92"/>
      <c r="D37" s="92"/>
      <c r="E37" s="92"/>
      <c r="F37" s="92"/>
      <c r="G37" s="92"/>
      <c r="H37" s="92"/>
      <c r="I37" s="92"/>
      <c r="J37" s="92"/>
      <c r="K37" s="92"/>
      <c r="L37" s="92"/>
      <c r="M37" s="92"/>
      <c r="N37" s="243"/>
    </row>
    <row r="38" customFormat="false" ht="14.25" hidden="false" customHeight="true" outlineLevel="0" collapsed="false">
      <c r="B38" s="85"/>
      <c r="C38" s="233"/>
      <c r="D38" s="239" t="s">
        <v>152</v>
      </c>
      <c r="E38" s="239"/>
      <c r="F38" s="239"/>
      <c r="G38" s="239"/>
      <c r="H38" s="239"/>
      <c r="I38" s="239"/>
      <c r="J38" s="239"/>
      <c r="K38" s="239"/>
      <c r="L38" s="239"/>
      <c r="M38" s="92"/>
      <c r="N38" s="244"/>
    </row>
    <row r="39" s="95" customFormat="true" ht="6" hidden="false" customHeight="false" outlineLevel="0" collapsed="false">
      <c r="B39" s="92"/>
      <c r="C39" s="92"/>
      <c r="D39" s="92"/>
      <c r="E39" s="92"/>
      <c r="F39" s="92"/>
      <c r="G39" s="92"/>
      <c r="H39" s="92"/>
      <c r="I39" s="92"/>
      <c r="J39" s="92"/>
      <c r="K39" s="92"/>
      <c r="L39" s="92"/>
      <c r="M39" s="92"/>
      <c r="N39" s="243"/>
    </row>
    <row r="40" customFormat="false" ht="14.25" hidden="false" customHeight="true" outlineLevel="0" collapsed="false">
      <c r="B40" s="85"/>
      <c r="C40" s="233"/>
      <c r="D40" s="239" t="s">
        <v>153</v>
      </c>
      <c r="E40" s="239"/>
      <c r="F40" s="239"/>
      <c r="G40" s="239"/>
      <c r="H40" s="239"/>
      <c r="I40" s="239"/>
      <c r="J40" s="239"/>
      <c r="K40" s="239"/>
      <c r="L40" s="239"/>
      <c r="M40" s="92"/>
      <c r="N40" s="242"/>
    </row>
    <row r="41" s="95" customFormat="true" ht="6" hidden="false" customHeight="false" outlineLevel="0" collapsed="false">
      <c r="B41" s="92"/>
      <c r="C41" s="92"/>
      <c r="D41" s="92"/>
      <c r="E41" s="92"/>
      <c r="F41" s="92"/>
      <c r="G41" s="92"/>
      <c r="H41" s="92"/>
      <c r="I41" s="92"/>
      <c r="J41" s="92"/>
      <c r="K41" s="92"/>
      <c r="L41" s="92"/>
      <c r="M41" s="92"/>
      <c r="N41" s="243"/>
    </row>
    <row r="42" customFormat="false" ht="15" hidden="false" customHeight="true" outlineLevel="0" collapsed="false">
      <c r="B42" s="85"/>
      <c r="C42" s="233"/>
      <c r="D42" s="245" t="s">
        <v>154</v>
      </c>
      <c r="E42" s="245"/>
      <c r="F42" s="245"/>
      <c r="G42" s="245"/>
      <c r="H42" s="245"/>
      <c r="I42" s="245"/>
      <c r="J42" s="245"/>
      <c r="K42" s="246" t="str">
        <f aca="false">IF(O42=6,"Prossiga com a candidatura","Não cumpre os requisitos")</f>
        <v>Não cumpre os requisitos</v>
      </c>
      <c r="L42" s="246"/>
      <c r="M42" s="246"/>
      <c r="N42" s="246"/>
      <c r="O42" s="15" t="n">
        <f aca="false">COUNTIF(N23:N40,"Sim")</f>
        <v>0</v>
      </c>
    </row>
    <row r="43" s="95" customFormat="true" ht="6" hidden="false" customHeight="false" outlineLevel="0" collapsed="false">
      <c r="B43" s="92"/>
      <c r="C43" s="92"/>
      <c r="D43" s="92"/>
      <c r="E43" s="92"/>
      <c r="F43" s="92"/>
      <c r="G43" s="92"/>
      <c r="H43" s="92"/>
      <c r="I43" s="92"/>
      <c r="J43" s="92"/>
      <c r="K43" s="92"/>
      <c r="L43" s="92"/>
      <c r="M43" s="92"/>
      <c r="N43" s="92"/>
    </row>
    <row r="44" customFormat="false" ht="15" hidden="false" customHeight="true" outlineLevel="0" collapsed="false">
      <c r="B44" s="85"/>
      <c r="C44" s="233"/>
      <c r="D44" s="241" t="s">
        <v>155</v>
      </c>
      <c r="E44" s="92"/>
      <c r="F44" s="92"/>
      <c r="G44" s="92"/>
      <c r="H44" s="92"/>
      <c r="I44" s="92"/>
      <c r="J44" s="92"/>
      <c r="K44" s="92"/>
      <c r="L44" s="92"/>
      <c r="M44" s="92"/>
      <c r="N44" s="92"/>
    </row>
    <row r="45" s="95" customFormat="true" ht="6" hidden="false" customHeight="false" outlineLevel="0" collapsed="false">
      <c r="B45" s="92"/>
      <c r="C45" s="92"/>
      <c r="D45" s="92"/>
      <c r="E45" s="92"/>
      <c r="F45" s="92"/>
      <c r="G45" s="92"/>
      <c r="H45" s="92"/>
      <c r="I45" s="92"/>
      <c r="J45" s="92"/>
      <c r="K45" s="92"/>
      <c r="L45" s="92"/>
      <c r="M45" s="92"/>
      <c r="N45" s="92"/>
    </row>
    <row r="46" customFormat="false" ht="15" hidden="false" customHeight="true" outlineLevel="0" collapsed="false">
      <c r="B46" s="85"/>
      <c r="C46" s="233"/>
      <c r="D46" s="15" t="s">
        <v>156</v>
      </c>
    </row>
    <row r="47" customFormat="false" ht="15" hidden="false" customHeight="true" outlineLevel="0" collapsed="false">
      <c r="B47" s="85"/>
      <c r="C47" s="233"/>
      <c r="D47" s="15" t="s">
        <v>157</v>
      </c>
    </row>
    <row r="48" customFormat="false" ht="15" hidden="false" customHeight="true" outlineLevel="0" collapsed="false">
      <c r="B48" s="85"/>
      <c r="C48" s="233"/>
      <c r="D48" s="15" t="s">
        <v>158</v>
      </c>
    </row>
    <row r="49" customFormat="false" ht="15" hidden="false" customHeight="true" outlineLevel="0" collapsed="false">
      <c r="B49" s="85"/>
      <c r="C49" s="233"/>
      <c r="D49" s="239" t="s">
        <v>159</v>
      </c>
      <c r="E49" s="239"/>
      <c r="F49" s="239"/>
      <c r="G49" s="239"/>
      <c r="H49" s="239"/>
      <c r="I49" s="239"/>
      <c r="J49" s="239"/>
      <c r="K49" s="239"/>
      <c r="L49" s="239"/>
      <c r="M49" s="239"/>
      <c r="N49" s="239"/>
    </row>
    <row r="50" customFormat="false" ht="15" hidden="false" customHeight="true" outlineLevel="0" collapsed="false">
      <c r="B50" s="85"/>
      <c r="C50" s="233"/>
      <c r="D50" s="239" t="s">
        <v>160</v>
      </c>
      <c r="E50" s="239"/>
      <c r="F50" s="239"/>
      <c r="G50" s="239"/>
      <c r="H50" s="239"/>
      <c r="I50" s="239"/>
      <c r="J50" s="239"/>
      <c r="K50" s="239"/>
      <c r="L50" s="239"/>
      <c r="M50" s="239"/>
      <c r="N50" s="239"/>
    </row>
    <row r="51" s="95" customFormat="true" ht="14.25" hidden="false" customHeight="true" outlineLevel="0" collapsed="false">
      <c r="B51" s="92"/>
      <c r="C51" s="92"/>
      <c r="D51" s="239" t="s">
        <v>161</v>
      </c>
      <c r="E51" s="239"/>
      <c r="F51" s="239"/>
      <c r="G51" s="239"/>
      <c r="H51" s="239"/>
      <c r="I51" s="239"/>
      <c r="J51" s="239"/>
      <c r="K51" s="239"/>
      <c r="L51" s="239"/>
      <c r="M51" s="239"/>
      <c r="N51" s="239"/>
    </row>
    <row r="52" customFormat="false" ht="15" hidden="false" customHeight="true" outlineLevel="0" collapsed="false">
      <c r="B52" s="169" t="s">
        <v>162</v>
      </c>
      <c r="C52" s="169"/>
      <c r="D52" s="169"/>
      <c r="E52" s="169"/>
      <c r="F52" s="169"/>
      <c r="G52" s="169"/>
      <c r="H52" s="169"/>
      <c r="I52" s="169"/>
      <c r="J52" s="169"/>
      <c r="K52" s="169"/>
      <c r="L52" s="169"/>
      <c r="M52" s="169"/>
      <c r="N52" s="169"/>
    </row>
    <row r="53" s="92" customFormat="true" ht="6" hidden="false" customHeight="false" outlineLevel="0" collapsed="false">
      <c r="B53" s="187"/>
      <c r="C53" s="187"/>
      <c r="H53" s="188"/>
      <c r="I53" s="188"/>
      <c r="J53" s="188"/>
      <c r="K53" s="188"/>
      <c r="L53" s="188"/>
      <c r="M53" s="188"/>
      <c r="N53" s="188"/>
    </row>
    <row r="54" s="92" customFormat="true" ht="33.75" hidden="false" customHeight="true" outlineLevel="0" collapsed="false">
      <c r="B54" s="247" t="s">
        <v>163</v>
      </c>
      <c r="C54" s="247"/>
      <c r="D54" s="247"/>
      <c r="E54" s="247"/>
      <c r="F54" s="247"/>
      <c r="G54" s="247"/>
      <c r="H54" s="247"/>
      <c r="I54" s="247"/>
      <c r="J54" s="247"/>
      <c r="K54" s="247"/>
      <c r="L54" s="247"/>
      <c r="M54" s="247"/>
      <c r="N54" s="247"/>
    </row>
    <row r="55" s="92" customFormat="true" ht="167.25" hidden="false" customHeight="true" outlineLevel="0" collapsed="false">
      <c r="B55" s="201" t="s">
        <v>164</v>
      </c>
      <c r="C55" s="201"/>
      <c r="D55" s="201"/>
      <c r="E55" s="201"/>
      <c r="F55" s="201"/>
      <c r="G55" s="201"/>
      <c r="H55" s="201"/>
      <c r="I55" s="201"/>
      <c r="J55" s="201"/>
      <c r="K55" s="201"/>
      <c r="L55" s="201"/>
      <c r="M55" s="201"/>
      <c r="N55" s="201"/>
      <c r="O55" s="248"/>
      <c r="P55" s="248"/>
    </row>
  </sheetData>
  <mergeCells count="28">
    <mergeCell ref="B2:M2"/>
    <mergeCell ref="B4:N4"/>
    <mergeCell ref="B5:N5"/>
    <mergeCell ref="E7:H7"/>
    <mergeCell ref="M7:N7"/>
    <mergeCell ref="E9:H9"/>
    <mergeCell ref="D13:N13"/>
    <mergeCell ref="D15:K15"/>
    <mergeCell ref="M15:N15"/>
    <mergeCell ref="B17:N17"/>
    <mergeCell ref="D19:K19"/>
    <mergeCell ref="D21:K21"/>
    <mergeCell ref="D23:N23"/>
    <mergeCell ref="D27:L27"/>
    <mergeCell ref="D29:L29"/>
    <mergeCell ref="D31:L31"/>
    <mergeCell ref="D33:L33"/>
    <mergeCell ref="D35:L35"/>
    <mergeCell ref="D36:L36"/>
    <mergeCell ref="D38:L38"/>
    <mergeCell ref="D40:L40"/>
    <mergeCell ref="D42:J42"/>
    <mergeCell ref="K42:N42"/>
    <mergeCell ref="D49:N49"/>
    <mergeCell ref="D50:N50"/>
    <mergeCell ref="D51:N51"/>
    <mergeCell ref="B54:N54"/>
    <mergeCell ref="B55:N55"/>
  </mergeCells>
  <conditionalFormatting sqref="K42:N42">
    <cfRule type="containsText" priority="2" operator="containsText" aboveAverage="0" equalAverage="0" bottom="0" percent="0" rank="0" text="Não cumpre os requisitos" dxfId="28">
      <formula>NOT(ISERROR(SEARCH("Não cumpre os requisitos",K42)))</formula>
    </cfRule>
  </conditionalFormatting>
  <dataValidations count="6">
    <dataValidation allowBlank="true" errorStyle="stop" operator="greaterThan" showDropDown="false" showErrorMessage="true" showInputMessage="true" sqref="N19" type="none">
      <formula1>0</formula1>
      <formula2>0</formula2>
    </dataValidation>
    <dataValidation allowBlank="true" errorStyle="stop" operator="greaterThan" showDropDown="false" showErrorMessage="true" showInputMessage="true" sqref="N21" type="decimal">
      <formula1>0</formula1>
      <formula2>0</formula2>
    </dataValidation>
    <dataValidation allowBlank="true" errorStyle="stop" operator="between" showDropDown="false" showErrorMessage="true" showInputMessage="true" sqref="D19:K19" type="list">
      <formula1>SH!$N$2:$N$5</formula1>
      <formula2>0</formula2>
    </dataValidation>
    <dataValidation allowBlank="true" errorStyle="stop" operator="between" showDropDown="false" showErrorMessage="true" showInputMessage="true" sqref="D13:N13" type="list">
      <formula1>SH!$A$8</formula1>
      <formula2>0</formula2>
    </dataValidation>
    <dataValidation allowBlank="true" errorStyle="stop" operator="between" showDropDown="false" showErrorMessage="true" showInputMessage="true" sqref="N27 N29 N31 N33 N35 N40" type="list">
      <formula1>Tabelas!$Q$2:$Q$3</formula1>
      <formula2>0</formula2>
    </dataValidation>
    <dataValidation allowBlank="true" errorStyle="stop" operator="between" showDropDown="false" showErrorMessage="true" showInputMessage="true" sqref="E7:H7" type="list">
      <formula1>Municipios1!$A$2:$A$309</formula1>
      <formula2>0</formula2>
    </dataValidation>
  </dataValidations>
  <printOptions headings="false" gridLines="false" gridLinesSet="true" horizontalCentered="true" verticalCentered="false"/>
  <pageMargins left="0.236111111111111" right="0.236111111111111" top="0.747916666666667" bottom="0.747916666666667"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E699"/>
    <pageSetUpPr fitToPage="true"/>
  </sheetPr>
  <dimension ref="A1:AI46"/>
  <sheetViews>
    <sheetView showFormulas="false" showGridLines="true" showRowColHeaders="true" showZeros="true" rightToLeft="false" tabSelected="false" showOutlineSymbols="true" defaultGridColor="true" view="pageBreakPreview" topLeftCell="G1" colorId="64" zoomScale="102" zoomScaleNormal="109" zoomScalePageLayoutView="102" workbookViewId="0">
      <selection pane="topLeft" activeCell="G32" activeCellId="0" sqref="G32"/>
    </sheetView>
  </sheetViews>
  <sheetFormatPr defaultColWidth="9.18359375" defaultRowHeight="12.75" zeroHeight="false" outlineLevelRow="0" outlineLevelCol="0"/>
  <cols>
    <col collapsed="false" customWidth="true" hidden="true" outlineLevel="0" max="1" min="1" style="1050" width="13.18"/>
    <col collapsed="false" customWidth="true" hidden="true" outlineLevel="0" max="2" min="2" style="1050" width="14.54"/>
    <col collapsed="false" customWidth="true" hidden="true" outlineLevel="0" max="3" min="3" style="1051" width="11.18"/>
    <col collapsed="false" customWidth="true" hidden="true" outlineLevel="0" max="4" min="4" style="1051" width="24.82"/>
    <col collapsed="false" customWidth="false" hidden="true" outlineLevel="0" max="5" min="5" style="1052" width="9.18"/>
    <col collapsed="false" customWidth="true" hidden="true" outlineLevel="0" max="6" min="6" style="1052" width="16.54"/>
    <col collapsed="false" customWidth="true" hidden="false" outlineLevel="0" max="7" min="7" style="1053" width="54.54"/>
    <col collapsed="false" customWidth="true" hidden="false" outlineLevel="0" max="8" min="8" style="1054" width="19.54"/>
    <col collapsed="false" customWidth="true" hidden="false" outlineLevel="0" max="9" min="9" style="1055" width="12.82"/>
    <col collapsed="false" customWidth="true" hidden="false" outlineLevel="0" max="10" min="10" style="265" width="44.18"/>
    <col collapsed="false" customWidth="true" hidden="true" outlineLevel="0" max="11" min="11" style="1056" width="28.82"/>
    <col collapsed="false" customWidth="true" hidden="true" outlineLevel="0" max="12" min="12" style="1030" width="20.82"/>
    <col collapsed="false" customWidth="true" hidden="true" outlineLevel="0" max="13" min="13" style="265" width="13.45"/>
    <col collapsed="false" customWidth="false" hidden="false" outlineLevel="0" max="35" min="14" style="1051" width="9.18"/>
    <col collapsed="false" customWidth="false" hidden="false" outlineLevel="0" max="16384" min="36" style="265" width="9.18"/>
  </cols>
  <sheetData>
    <row r="1" s="258" customFormat="true" ht="51" hidden="false" customHeight="false" outlineLevel="0" collapsed="false">
      <c r="A1" s="1057"/>
      <c r="B1" s="1058"/>
      <c r="C1" s="1058"/>
      <c r="D1" s="1058"/>
      <c r="E1" s="1058"/>
      <c r="F1" s="1058"/>
      <c r="I1" s="256"/>
      <c r="J1" s="1059"/>
      <c r="K1" s="1060"/>
      <c r="L1" s="1061"/>
      <c r="N1" s="1057"/>
      <c r="O1" s="1057"/>
      <c r="P1" s="1057"/>
      <c r="Q1" s="1057"/>
      <c r="R1" s="1057"/>
      <c r="S1" s="1057"/>
      <c r="T1" s="1057"/>
      <c r="U1" s="1057"/>
      <c r="V1" s="1057"/>
      <c r="W1" s="1057"/>
      <c r="X1" s="1057"/>
      <c r="Y1" s="1057"/>
      <c r="Z1" s="1057"/>
      <c r="AA1" s="1057"/>
      <c r="AB1" s="1057"/>
      <c r="AC1" s="1057"/>
      <c r="AD1" s="1057"/>
      <c r="AE1" s="1057"/>
      <c r="AF1" s="1057"/>
      <c r="AG1" s="1057"/>
      <c r="AH1" s="1057"/>
      <c r="AI1" s="1057"/>
    </row>
    <row r="2" s="263" customFormat="true" ht="10.5" hidden="false" customHeight="false" outlineLevel="0" collapsed="false">
      <c r="A2" s="1062"/>
      <c r="B2" s="1062"/>
      <c r="C2" s="1062"/>
      <c r="D2" s="1062"/>
      <c r="E2" s="1062"/>
      <c r="F2" s="1062"/>
      <c r="I2" s="261"/>
      <c r="J2" s="1063"/>
      <c r="K2" s="1060"/>
      <c r="L2" s="1064"/>
      <c r="N2" s="1065"/>
      <c r="O2" s="1065"/>
      <c r="P2" s="1065"/>
      <c r="Q2" s="1065"/>
      <c r="R2" s="1065"/>
      <c r="S2" s="1065"/>
      <c r="T2" s="1065"/>
      <c r="U2" s="1065"/>
      <c r="V2" s="1065"/>
      <c r="W2" s="1065"/>
      <c r="X2" s="1065"/>
      <c r="Y2" s="1065"/>
      <c r="Z2" s="1065"/>
      <c r="AA2" s="1065"/>
      <c r="AB2" s="1065"/>
      <c r="AC2" s="1065"/>
      <c r="AD2" s="1065"/>
      <c r="AE2" s="1065"/>
      <c r="AF2" s="1065"/>
      <c r="AG2" s="1065"/>
      <c r="AH2" s="1065"/>
      <c r="AI2" s="1065"/>
    </row>
    <row r="3" customFormat="false" ht="18" hidden="false" customHeight="true" outlineLevel="0" collapsed="false">
      <c r="A3" s="1058"/>
      <c r="B3" s="1058"/>
      <c r="C3" s="1058"/>
      <c r="D3" s="1058"/>
      <c r="E3" s="1058"/>
      <c r="F3" s="1058"/>
      <c r="G3" s="1066" t="s">
        <v>2227</v>
      </c>
      <c r="H3" s="1066"/>
      <c r="I3" s="1066"/>
      <c r="J3" s="1066"/>
      <c r="K3" s="1067"/>
    </row>
    <row r="4" customFormat="false" ht="18" hidden="false" customHeight="true" outlineLevel="0" collapsed="false">
      <c r="A4" s="1058"/>
      <c r="B4" s="1058"/>
      <c r="C4" s="1058"/>
      <c r="D4" s="1058"/>
      <c r="E4" s="1058"/>
      <c r="F4" s="1058"/>
      <c r="G4" s="1068" t="s">
        <v>2228</v>
      </c>
      <c r="H4" s="1068"/>
      <c r="I4" s="1068"/>
      <c r="J4" s="1068"/>
      <c r="K4" s="1067"/>
    </row>
    <row r="5" s="263" customFormat="true" ht="10.5" hidden="false" customHeight="false" outlineLevel="0" collapsed="false">
      <c r="A5" s="1062"/>
      <c r="B5" s="1062"/>
      <c r="C5" s="1062"/>
      <c r="D5" s="1062"/>
      <c r="E5" s="1062"/>
      <c r="F5" s="1062"/>
      <c r="G5" s="1069"/>
      <c r="H5" s="1069"/>
      <c r="I5" s="1069"/>
      <c r="J5" s="1069"/>
      <c r="K5" s="1070"/>
      <c r="L5" s="1064"/>
      <c r="N5" s="1065"/>
      <c r="O5" s="1065"/>
      <c r="P5" s="1065"/>
      <c r="Q5" s="1065"/>
      <c r="R5" s="1065"/>
      <c r="S5" s="1065"/>
      <c r="T5" s="1065"/>
      <c r="U5" s="1065"/>
      <c r="V5" s="1065"/>
      <c r="W5" s="1065"/>
      <c r="X5" s="1065"/>
      <c r="Y5" s="1065"/>
      <c r="Z5" s="1065"/>
      <c r="AA5" s="1065"/>
      <c r="AB5" s="1065"/>
      <c r="AC5" s="1065"/>
      <c r="AD5" s="1065"/>
      <c r="AE5" s="1065"/>
      <c r="AF5" s="1065"/>
      <c r="AG5" s="1065"/>
      <c r="AH5" s="1065"/>
      <c r="AI5" s="1065"/>
    </row>
    <row r="6" customFormat="false" ht="15" hidden="false" customHeight="true" outlineLevel="0" collapsed="false">
      <c r="A6" s="1071"/>
      <c r="B6" s="1071"/>
      <c r="C6" s="1071"/>
      <c r="D6" s="1071"/>
      <c r="E6" s="1071"/>
      <c r="F6" s="1072"/>
      <c r="G6" s="1073" t="s">
        <v>2229</v>
      </c>
      <c r="H6" s="1074" t="s">
        <v>728</v>
      </c>
      <c r="I6" s="1074"/>
      <c r="J6" s="1074"/>
      <c r="K6" s="1060" t="e">
        <f aca="false">VLOOKUP(#REF!,[12]!Table3[#data],4,FALSE())</f>
        <v>#N/A</v>
      </c>
      <c r="L6" s="1041"/>
    </row>
    <row r="7" s="263" customFormat="true" ht="12.75" hidden="false" customHeight="false" outlineLevel="0" collapsed="false">
      <c r="A7" s="1075"/>
      <c r="B7" s="1075"/>
      <c r="C7" s="1075"/>
      <c r="D7" s="1075"/>
      <c r="E7" s="1075"/>
      <c r="F7" s="1075"/>
      <c r="J7" s="1076" t="e">
        <f aca="false">+#REF!</f>
        <v>#REF!</v>
      </c>
      <c r="K7" s="1070"/>
      <c r="L7" s="1064"/>
      <c r="N7" s="1065"/>
      <c r="O7" s="1065"/>
      <c r="P7" s="1065"/>
      <c r="Q7" s="1065"/>
      <c r="R7" s="1065"/>
      <c r="S7" s="1065"/>
      <c r="T7" s="1065"/>
      <c r="U7" s="1065"/>
      <c r="V7" s="1065"/>
      <c r="W7" s="1065"/>
      <c r="X7" s="1065"/>
      <c r="Y7" s="1065"/>
      <c r="Z7" s="1065"/>
      <c r="AA7" s="1065"/>
      <c r="AB7" s="1065"/>
      <c r="AC7" s="1065"/>
      <c r="AD7" s="1065"/>
      <c r="AE7" s="1065"/>
      <c r="AF7" s="1065"/>
      <c r="AG7" s="1065"/>
      <c r="AH7" s="1065"/>
      <c r="AI7" s="1065"/>
    </row>
    <row r="8" customFormat="false" ht="21" hidden="false" customHeight="false" outlineLevel="0" collapsed="false">
      <c r="A8" s="1077" t="s">
        <v>2230</v>
      </c>
      <c r="B8" s="1077" t="s">
        <v>2231</v>
      </c>
      <c r="C8" s="1077" t="s">
        <v>2232</v>
      </c>
      <c r="D8" s="1077" t="s">
        <v>2233</v>
      </c>
      <c r="E8" s="1077" t="s">
        <v>2234</v>
      </c>
      <c r="F8" s="1077" t="s">
        <v>716</v>
      </c>
      <c r="G8" s="1078" t="s">
        <v>168</v>
      </c>
      <c r="H8" s="1079" t="s">
        <v>169</v>
      </c>
      <c r="I8" s="1079" t="s">
        <v>2235</v>
      </c>
      <c r="J8" s="1080" t="s">
        <v>173</v>
      </c>
      <c r="K8" s="1081" t="s">
        <v>2236</v>
      </c>
      <c r="L8" s="1082" t="s">
        <v>2237</v>
      </c>
      <c r="M8" s="1083" t="s">
        <v>10</v>
      </c>
    </row>
    <row r="9" customFormat="false" ht="48" hidden="false" customHeight="true" outlineLevel="0" collapsed="false">
      <c r="A9" s="1084" t="s">
        <v>759</v>
      </c>
      <c r="B9" s="1085" t="e">
        <f aca="false">VLOOKUP(Table2212942[[#This Row],[TIPO DE ENTIDADE]],[12]!Table3[#data],3,FALSE())</f>
        <v>#N/A</v>
      </c>
      <c r="C9" s="1085" t="e">
        <f aca="false">VLOOKUP(Table2212942[[#This Row],[TIPO DE ENTIDADE]],[12]!Table3[#data],4,FALSE())</f>
        <v>#N/A</v>
      </c>
      <c r="D9" s="1084" t="s">
        <v>732</v>
      </c>
      <c r="E9" s="1084" t="s">
        <v>724</v>
      </c>
      <c r="F9" s="1084" t="s">
        <v>725</v>
      </c>
      <c r="G9" s="1086" t="s">
        <v>2238</v>
      </c>
      <c r="H9" s="1087" t="s">
        <v>180</v>
      </c>
      <c r="I9" s="1088" t="s">
        <v>235</v>
      </c>
      <c r="J9" s="1089"/>
      <c r="K9" s="1090"/>
      <c r="L9" s="1091"/>
    </row>
    <row r="10" customFormat="false" ht="51.75" hidden="false" customHeight="true" outlineLevel="0" collapsed="false">
      <c r="A10" s="1084" t="s">
        <v>759</v>
      </c>
      <c r="B10" s="1085" t="e">
        <f aca="false">VLOOKUP(Table2212942[[#This Row],[TIPO DE ENTIDADE]],[12]!Table3[#data],3,FALSE())</f>
        <v>#N/A</v>
      </c>
      <c r="C10" s="1085" t="e">
        <f aca="false">VLOOKUP(Table2212942[[#This Row],[TIPO DE ENTIDADE]],[12]!Table3[#data],4,FALSE())</f>
        <v>#N/A</v>
      </c>
      <c r="D10" s="1084" t="s">
        <v>732</v>
      </c>
      <c r="E10" s="1084" t="s">
        <v>724</v>
      </c>
      <c r="F10" s="1084" t="s">
        <v>731</v>
      </c>
      <c r="G10" s="1086" t="s">
        <v>2239</v>
      </c>
      <c r="H10" s="1087" t="s">
        <v>184</v>
      </c>
      <c r="I10" s="1088" t="s">
        <v>740</v>
      </c>
      <c r="J10" s="1092"/>
      <c r="K10" s="1093" t="s">
        <v>2240</v>
      </c>
      <c r="L10" s="1091"/>
    </row>
    <row r="11" customFormat="false" ht="52.5" hidden="false" customHeight="true" outlineLevel="0" collapsed="false">
      <c r="A11" s="1084" t="s">
        <v>759</v>
      </c>
      <c r="B11" s="1085" t="e">
        <f aca="false">VLOOKUP(Table2212942[[#This Row],[TIPO DE ENTIDADE]],[12]!Table3[#data],3,FALSE())</f>
        <v>#N/A</v>
      </c>
      <c r="C11" s="1085" t="e">
        <f aca="false">VLOOKUP(Table2212942[[#This Row],[TIPO DE ENTIDADE]],[12]!Table3[#data],4,FALSE())</f>
        <v>#N/A</v>
      </c>
      <c r="D11" s="1084" t="s">
        <v>732</v>
      </c>
      <c r="E11" s="1084" t="s">
        <v>724</v>
      </c>
      <c r="F11" s="1084" t="s">
        <v>731</v>
      </c>
      <c r="G11" s="1086" t="s">
        <v>2241</v>
      </c>
      <c r="H11" s="1087" t="s">
        <v>184</v>
      </c>
      <c r="I11" s="1088" t="s">
        <v>235</v>
      </c>
      <c r="J11" s="1092"/>
      <c r="K11" s="1093" t="s">
        <v>2240</v>
      </c>
      <c r="L11" s="1091"/>
    </row>
    <row r="12" customFormat="false" ht="76.5" hidden="false" customHeight="true" outlineLevel="0" collapsed="false">
      <c r="A12" s="1084" t="s">
        <v>759</v>
      </c>
      <c r="B12" s="1085" t="e">
        <f aca="false">VLOOKUP(Table2212942[[#This Row],[TIPO DE ENTIDADE]],[12]!Table3[#data],3,FALSE())</f>
        <v>#N/A</v>
      </c>
      <c r="C12" s="1085" t="e">
        <f aca="false">VLOOKUP(Table2212942[[#This Row],[TIPO DE ENTIDADE]],[12]!Table3[#data],4,FALSE())</f>
        <v>#N/A</v>
      </c>
      <c r="D12" s="1084" t="s">
        <v>732</v>
      </c>
      <c r="E12" s="1084" t="s">
        <v>724</v>
      </c>
      <c r="F12" s="1084" t="s">
        <v>731</v>
      </c>
      <c r="G12" s="1086" t="s">
        <v>2242</v>
      </c>
      <c r="H12" s="1087" t="s">
        <v>189</v>
      </c>
      <c r="I12" s="1088" t="s">
        <v>740</v>
      </c>
      <c r="J12" s="1089"/>
      <c r="K12" s="1093" t="s">
        <v>2243</v>
      </c>
      <c r="L12" s="1091" t="s">
        <v>2244</v>
      </c>
    </row>
    <row r="13" customFormat="false" ht="78" hidden="false" customHeight="false" outlineLevel="0" collapsed="false">
      <c r="A13" s="1084" t="s">
        <v>759</v>
      </c>
      <c r="B13" s="1085" t="e">
        <f aca="false">VLOOKUP(Table2212942[[#This Row],[TIPO DE ENTIDADE]],[12]!Table3[#data],3,FALSE())</f>
        <v>#N/A</v>
      </c>
      <c r="C13" s="1085" t="e">
        <f aca="false">VLOOKUP(Table2212942[[#This Row],[TIPO DE ENTIDADE]],[12]!Table3[#data],4,FALSE())</f>
        <v>#N/A</v>
      </c>
      <c r="D13" s="1084" t="s">
        <v>732</v>
      </c>
      <c r="E13" s="1084" t="s">
        <v>724</v>
      </c>
      <c r="F13" s="1084" t="s">
        <v>731</v>
      </c>
      <c r="G13" s="1086" t="s">
        <v>2245</v>
      </c>
      <c r="H13" s="1087" t="s">
        <v>193</v>
      </c>
      <c r="I13" s="1088" t="s">
        <v>740</v>
      </c>
      <c r="J13" s="1089"/>
      <c r="K13" s="1093"/>
      <c r="L13" s="1091"/>
    </row>
    <row r="14" customFormat="false" ht="92.25" hidden="false" customHeight="true" outlineLevel="0" collapsed="false">
      <c r="A14" s="1084" t="s">
        <v>759</v>
      </c>
      <c r="B14" s="1085" t="e">
        <f aca="false">VLOOKUP(Table2212942[[#This Row],[TIPO DE ENTIDADE]],[12]!Table3[#data],3,FALSE())</f>
        <v>#N/A</v>
      </c>
      <c r="C14" s="1085" t="e">
        <f aca="false">VLOOKUP(Table2212942[[#This Row],[TIPO DE ENTIDADE]],[12]!Table3[#data],4,FALSE())</f>
        <v>#N/A</v>
      </c>
      <c r="D14" s="1084" t="s">
        <v>732</v>
      </c>
      <c r="E14" s="1084" t="s">
        <v>724</v>
      </c>
      <c r="F14" s="1084" t="s">
        <v>731</v>
      </c>
      <c r="G14" s="1086" t="s">
        <v>2246</v>
      </c>
      <c r="H14" s="1087" t="s">
        <v>196</v>
      </c>
      <c r="I14" s="1088" t="s">
        <v>740</v>
      </c>
      <c r="J14" s="1089"/>
      <c r="K14" s="1093"/>
      <c r="L14" s="1091"/>
    </row>
    <row r="15" customFormat="false" ht="36.75" hidden="false" customHeight="true" outlineLevel="0" collapsed="false">
      <c r="A15" s="1084" t="s">
        <v>759</v>
      </c>
      <c r="B15" s="1085" t="e">
        <f aca="false">VLOOKUP(Table2212942[[#This Row],[TIPO DE ENTIDADE]],[12]!Table3[#data],3,FALSE())</f>
        <v>#N/A</v>
      </c>
      <c r="C15" s="1085" t="e">
        <f aca="false">VLOOKUP(Table2212942[[#This Row],[TIPO DE ENTIDADE]],[12]!Table3[#data],4,FALSE())</f>
        <v>#N/A</v>
      </c>
      <c r="D15" s="1084" t="s">
        <v>732</v>
      </c>
      <c r="E15" s="1084" t="s">
        <v>724</v>
      </c>
      <c r="F15" s="1084" t="s">
        <v>731</v>
      </c>
      <c r="G15" s="1086" t="s">
        <v>2247</v>
      </c>
      <c r="H15" s="1087" t="s">
        <v>2248</v>
      </c>
      <c r="I15" s="1088" t="s">
        <v>740</v>
      </c>
      <c r="J15" s="1089"/>
      <c r="K15" s="1093"/>
      <c r="L15" s="1091"/>
    </row>
    <row r="16" customFormat="false" ht="49.5" hidden="false" customHeight="true" outlineLevel="0" collapsed="false">
      <c r="A16" s="1084" t="s">
        <v>759</v>
      </c>
      <c r="B16" s="1085" t="e">
        <f aca="false">VLOOKUP(Table2212942[[#This Row],[TIPO DE ENTIDADE]],[12]!Table3[#data],3,FALSE())</f>
        <v>#N/A</v>
      </c>
      <c r="C16" s="1085" t="e">
        <f aca="false">VLOOKUP(Table2212942[[#This Row],[TIPO DE ENTIDADE]],[12]!Table3[#data],4,FALSE())</f>
        <v>#N/A</v>
      </c>
      <c r="D16" s="1084" t="s">
        <v>732</v>
      </c>
      <c r="E16" s="1084" t="s">
        <v>724</v>
      </c>
      <c r="F16" s="1084" t="s">
        <v>739</v>
      </c>
      <c r="G16" s="1086" t="s">
        <v>2249</v>
      </c>
      <c r="H16" s="1087" t="s">
        <v>2250</v>
      </c>
      <c r="I16" s="1088" t="s">
        <v>232</v>
      </c>
      <c r="J16" s="1094"/>
      <c r="K16" s="1093"/>
      <c r="L16" s="1091"/>
    </row>
    <row r="17" customFormat="false" ht="64.5" hidden="false" customHeight="false" outlineLevel="0" collapsed="false">
      <c r="A17" s="1084" t="s">
        <v>759</v>
      </c>
      <c r="B17" s="1085" t="e">
        <f aca="false">VLOOKUP(Table2212942[[#This Row],[TIPO DE ENTIDADE]],[12]!Table3[#data],3,FALSE())</f>
        <v>#N/A</v>
      </c>
      <c r="C17" s="1085" t="e">
        <f aca="false">VLOOKUP(Table2212942[[#This Row],[TIPO DE ENTIDADE]],[12]!Table3[#data],4,FALSE())</f>
        <v>#N/A</v>
      </c>
      <c r="D17" s="1084" t="s">
        <v>732</v>
      </c>
      <c r="E17" s="1084" t="s">
        <v>724</v>
      </c>
      <c r="F17" s="1084" t="s">
        <v>739</v>
      </c>
      <c r="G17" s="1086" t="s">
        <v>2251</v>
      </c>
      <c r="H17" s="1087" t="s">
        <v>200</v>
      </c>
      <c r="I17" s="1095" t="s">
        <v>740</v>
      </c>
      <c r="J17" s="1096" t="s">
        <v>2252</v>
      </c>
      <c r="K17" s="1093"/>
      <c r="L17" s="1091"/>
    </row>
    <row r="18" customFormat="false" ht="25.5" hidden="false" customHeight="false" outlineLevel="0" collapsed="false">
      <c r="A18" s="1084" t="s">
        <v>759</v>
      </c>
      <c r="B18" s="1085" t="e">
        <f aca="false">VLOOKUP(Table2212942[[#This Row],[TIPO DE ENTIDADE]],[12]!Table3[#data],3,FALSE())</f>
        <v>#N/A</v>
      </c>
      <c r="C18" s="1085" t="e">
        <f aca="false">VLOOKUP(Table2212942[[#This Row],[TIPO DE ENTIDADE]],[12]!Table3[#data],4,FALSE())</f>
        <v>#N/A</v>
      </c>
      <c r="D18" s="1084" t="s">
        <v>732</v>
      </c>
      <c r="E18" s="1084" t="s">
        <v>724</v>
      </c>
      <c r="F18" s="1084" t="s">
        <v>739</v>
      </c>
      <c r="G18" s="1086" t="s">
        <v>2253</v>
      </c>
      <c r="H18" s="1087" t="s">
        <v>204</v>
      </c>
      <c r="I18" s="1088" t="s">
        <v>740</v>
      </c>
      <c r="J18" s="1097" t="s">
        <v>2254</v>
      </c>
      <c r="K18" s="1093"/>
      <c r="L18" s="1091"/>
    </row>
    <row r="19" customFormat="false" ht="21" hidden="false" customHeight="false" outlineLevel="0" collapsed="false">
      <c r="A19" s="1084" t="s">
        <v>759</v>
      </c>
      <c r="B19" s="1085" t="e">
        <f aca="false">VLOOKUP(Table2212942[[#This Row],[TIPO DE ENTIDADE]],[12]!Table3[#data],3,FALSE())</f>
        <v>#N/A</v>
      </c>
      <c r="C19" s="1085" t="e">
        <f aca="false">VLOOKUP(Table2212942[[#This Row],[TIPO DE ENTIDADE]],[12]!Table3[#data],4,FALSE())</f>
        <v>#N/A</v>
      </c>
      <c r="D19" s="1084" t="s">
        <v>732</v>
      </c>
      <c r="E19" s="1084" t="s">
        <v>724</v>
      </c>
      <c r="F19" s="1084" t="s">
        <v>747</v>
      </c>
      <c r="G19" s="1098" t="s">
        <v>2255</v>
      </c>
      <c r="H19" s="1087" t="s">
        <v>208</v>
      </c>
      <c r="I19" s="1095" t="s">
        <v>232</v>
      </c>
      <c r="J19" s="1097" t="s">
        <v>2256</v>
      </c>
      <c r="K19" s="1093"/>
      <c r="L19" s="1091"/>
    </row>
    <row r="20" customFormat="false" ht="41.25" hidden="false" customHeight="true" outlineLevel="0" collapsed="false">
      <c r="A20" s="1084" t="s">
        <v>759</v>
      </c>
      <c r="B20" s="1085" t="e">
        <f aca="false">VLOOKUP(Table2212942[[#This Row],[TIPO DE ENTIDADE]],[12]!Table3[#data],3,FALSE())</f>
        <v>#N/A</v>
      </c>
      <c r="C20" s="1085" t="e">
        <f aca="false">VLOOKUP(Table2212942[[#This Row],[TIPO DE ENTIDADE]],[12]!Table3[#data],4,FALSE())</f>
        <v>#N/A</v>
      </c>
      <c r="D20" s="1084" t="s">
        <v>732</v>
      </c>
      <c r="E20" s="1084" t="s">
        <v>724</v>
      </c>
      <c r="F20" s="1084" t="s">
        <v>747</v>
      </c>
      <c r="G20" s="1098" t="s">
        <v>2257</v>
      </c>
      <c r="H20" s="1087" t="s">
        <v>208</v>
      </c>
      <c r="I20" s="1088" t="s">
        <v>740</v>
      </c>
      <c r="J20" s="1089"/>
      <c r="K20" s="1093"/>
      <c r="L20" s="1091"/>
    </row>
    <row r="21" customFormat="false" ht="57" hidden="false" customHeight="true" outlineLevel="0" collapsed="false">
      <c r="A21" s="1084" t="s">
        <v>759</v>
      </c>
      <c r="B21" s="1084" t="s">
        <v>732</v>
      </c>
      <c r="C21" s="1084" t="s">
        <v>724</v>
      </c>
      <c r="D21" s="1084" t="s">
        <v>747</v>
      </c>
      <c r="E21" s="1084" t="s">
        <v>724</v>
      </c>
      <c r="F21" s="1084" t="s">
        <v>747</v>
      </c>
      <c r="G21" s="1098" t="s">
        <v>2258</v>
      </c>
      <c r="H21" s="1087" t="s">
        <v>213</v>
      </c>
      <c r="I21" s="1088" t="s">
        <v>740</v>
      </c>
      <c r="J21" s="1089"/>
      <c r="K21" s="1093"/>
      <c r="L21" s="1091"/>
    </row>
    <row r="22" customFormat="false" ht="75.75" hidden="false" customHeight="true" outlineLevel="0" collapsed="false">
      <c r="A22" s="1084" t="s">
        <v>759</v>
      </c>
      <c r="B22" s="1085" t="e">
        <f aca="false">VLOOKUP(Table2212942[[#This Row],[TIPO DE ENTIDADE]],[12]!Table3[#data],3,FALSE())</f>
        <v>#N/A</v>
      </c>
      <c r="C22" s="1085" t="e">
        <f aca="false">VLOOKUP(Table2212942[[#This Row],[TIPO DE ENTIDADE]],[12]!Table3[#data],4,FALSE())</f>
        <v>#N/A</v>
      </c>
      <c r="D22" s="1084" t="s">
        <v>732</v>
      </c>
      <c r="E22" s="1084" t="s">
        <v>724</v>
      </c>
      <c r="F22" s="1084" t="s">
        <v>747</v>
      </c>
      <c r="G22" s="1086" t="s">
        <v>2259</v>
      </c>
      <c r="H22" s="1087" t="s">
        <v>216</v>
      </c>
      <c r="I22" s="1088" t="s">
        <v>235</v>
      </c>
      <c r="J22" s="1089"/>
      <c r="K22" s="1093"/>
      <c r="L22" s="1091"/>
    </row>
    <row r="23" customFormat="false" ht="52.5" hidden="false" customHeight="true" outlineLevel="0" collapsed="false">
      <c r="A23" s="1084" t="s">
        <v>759</v>
      </c>
      <c r="B23" s="1085" t="e">
        <f aca="false">VLOOKUP(Table2212942[[#This Row],[TIPO DE ENTIDADE]],[12]!Table3[#data],3,FALSE())</f>
        <v>#N/A</v>
      </c>
      <c r="C23" s="1085" t="e">
        <f aca="false">VLOOKUP(Table2212942[[#This Row],[TIPO DE ENTIDADE]],[12]!Table3[#data],4,FALSE())</f>
        <v>#N/A</v>
      </c>
      <c r="D23" s="1084" t="s">
        <v>732</v>
      </c>
      <c r="E23" s="1084" t="s">
        <v>724</v>
      </c>
      <c r="F23" s="1084" t="s">
        <v>747</v>
      </c>
      <c r="G23" s="1086" t="s">
        <v>2260</v>
      </c>
      <c r="H23" s="1087" t="s">
        <v>2261</v>
      </c>
      <c r="I23" s="1088" t="s">
        <v>235</v>
      </c>
      <c r="J23" s="1089"/>
      <c r="K23" s="1093"/>
      <c r="L23" s="1091"/>
    </row>
    <row r="24" customFormat="false" ht="100.5" hidden="false" customHeight="true" outlineLevel="0" collapsed="false">
      <c r="A24" s="1084" t="s">
        <v>759</v>
      </c>
      <c r="B24" s="1085" t="e">
        <f aca="false">VLOOKUP(Table2212942[[#This Row],[TIPO DE ENTIDADE]],[12]!Table3[#data],3,FALSE())</f>
        <v>#N/A</v>
      </c>
      <c r="C24" s="1085" t="e">
        <f aca="false">VLOOKUP(Table2212942[[#This Row],[TIPO DE ENTIDADE]],[12]!Table3[#data],4,FALSE())</f>
        <v>#N/A</v>
      </c>
      <c r="D24" s="1084" t="s">
        <v>732</v>
      </c>
      <c r="E24" s="1084" t="s">
        <v>724</v>
      </c>
      <c r="F24" s="1084" t="s">
        <v>752</v>
      </c>
      <c r="G24" s="1086" t="s">
        <v>2262</v>
      </c>
      <c r="H24" s="1087" t="s">
        <v>220</v>
      </c>
      <c r="I24" s="1088" t="s">
        <v>740</v>
      </c>
      <c r="J24" s="1094" t="s">
        <v>2263</v>
      </c>
      <c r="K24" s="1093"/>
      <c r="L24" s="1091"/>
    </row>
    <row r="25" customFormat="false" ht="48" hidden="false" customHeight="true" outlineLevel="0" collapsed="false">
      <c r="A25" s="1084" t="s">
        <v>759</v>
      </c>
      <c r="B25" s="1085" t="e">
        <f aca="false">VLOOKUP(Table2212942[[#This Row],[TIPO DE ENTIDADE]],[12]!Table3[#data],3,FALSE())</f>
        <v>#N/A</v>
      </c>
      <c r="C25" s="1085" t="e">
        <f aca="false">VLOOKUP(Table2212942[[#This Row],[TIPO DE ENTIDADE]],[12]!Table3[#data],4,FALSE())</f>
        <v>#N/A</v>
      </c>
      <c r="D25" s="1084" t="s">
        <v>758</v>
      </c>
      <c r="E25" s="1084" t="s">
        <v>724</v>
      </c>
      <c r="F25" s="1084" t="s">
        <v>752</v>
      </c>
      <c r="G25" s="1086" t="s">
        <v>2264</v>
      </c>
      <c r="H25" s="1087" t="s">
        <v>224</v>
      </c>
      <c r="I25" s="1088" t="s">
        <v>235</v>
      </c>
      <c r="J25" s="1089"/>
      <c r="K25" s="1099"/>
      <c r="L25" s="1100"/>
      <c r="M25" s="1101"/>
    </row>
    <row r="26" customFormat="false" ht="21" hidden="false" customHeight="false" outlineLevel="0" collapsed="false">
      <c r="A26" s="1102" t="s">
        <v>759</v>
      </c>
      <c r="B26" s="1103" t="e">
        <f aca="false">VLOOKUP(Table2212942[[#This Row],[TIPO DE ENTIDADE]],[12]!Table3[#data],3,FALSE())</f>
        <v>#N/A</v>
      </c>
      <c r="C26" s="1103" t="e">
        <f aca="false">VLOOKUP(Table2212942[[#This Row],[TIPO DE ENTIDADE]],[12]!Table3[#data],4,FALSE())</f>
        <v>#N/A</v>
      </c>
      <c r="D26" s="1102" t="s">
        <v>732</v>
      </c>
      <c r="E26" s="1102" t="s">
        <v>724</v>
      </c>
      <c r="F26" s="1102" t="s">
        <v>752</v>
      </c>
      <c r="G26" s="1086" t="s">
        <v>2265</v>
      </c>
      <c r="H26" s="1087" t="s">
        <v>224</v>
      </c>
      <c r="I26" s="1088" t="s">
        <v>740</v>
      </c>
      <c r="J26" s="1089"/>
      <c r="K26" s="1104"/>
      <c r="L26" s="1105"/>
      <c r="M26" s="253"/>
    </row>
    <row r="27" s="1110" customFormat="true" ht="85.5" hidden="false" customHeight="true" outlineLevel="0" collapsed="false">
      <c r="A27" s="1102" t="s">
        <v>759</v>
      </c>
      <c r="B27" s="1103" t="e">
        <f aca="false">VLOOKUP(Table2212942[[#This Row],[TIPO DE ENTIDADE]],[12]!Table3[#data],3,FALSE())</f>
        <v>#N/A</v>
      </c>
      <c r="C27" s="1103" t="e">
        <f aca="false">VLOOKUP(Table2212942[[#This Row],[TIPO DE ENTIDADE]],[12]!Table3[#data],4,FALSE())</f>
        <v>#N/A</v>
      </c>
      <c r="D27" s="1102" t="s">
        <v>732</v>
      </c>
      <c r="E27" s="1102" t="s">
        <v>724</v>
      </c>
      <c r="F27" s="1102" t="s">
        <v>752</v>
      </c>
      <c r="G27" s="1106" t="s">
        <v>2266</v>
      </c>
      <c r="H27" s="1107" t="s">
        <v>2267</v>
      </c>
      <c r="I27" s="1108" t="s">
        <v>235</v>
      </c>
      <c r="J27" s="1109"/>
      <c r="K27" s="1104"/>
      <c r="L27" s="1105"/>
      <c r="M27" s="253"/>
    </row>
    <row r="28" s="1110" customFormat="true" ht="12.75" hidden="false" customHeight="false" outlineLevel="0" collapsed="false">
      <c r="A28" s="1111"/>
      <c r="B28" s="1111"/>
      <c r="E28" s="1112"/>
      <c r="F28" s="1112"/>
      <c r="G28" s="1113"/>
      <c r="H28" s="1114"/>
      <c r="I28" s="1115"/>
      <c r="K28" s="1116"/>
      <c r="L28" s="1112"/>
    </row>
    <row r="29" s="1051" customFormat="true" ht="12.75" hidden="false" customHeight="false" outlineLevel="0" collapsed="false">
      <c r="A29" s="1050"/>
      <c r="B29" s="1050"/>
      <c r="E29" s="1052"/>
      <c r="F29" s="1052"/>
      <c r="G29" s="1117"/>
      <c r="H29" s="1118"/>
      <c r="I29" s="1119"/>
      <c r="K29" s="1120"/>
      <c r="L29" s="1052"/>
    </row>
    <row r="30" s="1051" customFormat="true" ht="12.75" hidden="false" customHeight="false" outlineLevel="0" collapsed="false">
      <c r="A30" s="1050"/>
      <c r="B30" s="1050"/>
      <c r="E30" s="1052"/>
      <c r="F30" s="1052"/>
      <c r="G30" s="1117"/>
      <c r="H30" s="1118"/>
      <c r="I30" s="1119"/>
      <c r="K30" s="1120"/>
      <c r="L30" s="1052"/>
    </row>
    <row r="31" s="1051" customFormat="true" ht="12.75" hidden="false" customHeight="false" outlineLevel="0" collapsed="false">
      <c r="A31" s="1050"/>
      <c r="B31" s="1050"/>
      <c r="E31" s="1052"/>
      <c r="F31" s="1052"/>
      <c r="G31" s="1117"/>
      <c r="H31" s="1118"/>
      <c r="I31" s="1119"/>
      <c r="K31" s="1120"/>
      <c r="L31" s="1052"/>
    </row>
    <row r="32" s="1051" customFormat="true" ht="12.75" hidden="false" customHeight="false" outlineLevel="0" collapsed="false">
      <c r="A32" s="1050"/>
      <c r="B32" s="1050"/>
      <c r="E32" s="1052"/>
      <c r="F32" s="1052"/>
      <c r="G32" s="1117"/>
      <c r="H32" s="1118"/>
      <c r="I32" s="1119"/>
      <c r="K32" s="1120"/>
      <c r="L32" s="1052"/>
    </row>
    <row r="33" s="1051" customFormat="true" ht="12.75" hidden="false" customHeight="false" outlineLevel="0" collapsed="false">
      <c r="A33" s="1050"/>
      <c r="B33" s="1050"/>
      <c r="E33" s="1052"/>
      <c r="F33" s="1052"/>
      <c r="G33" s="1117"/>
      <c r="H33" s="1118"/>
      <c r="I33" s="1119"/>
      <c r="K33" s="1120"/>
      <c r="L33" s="1052"/>
    </row>
    <row r="34" s="1051" customFormat="true" ht="12.75" hidden="false" customHeight="false" outlineLevel="0" collapsed="false">
      <c r="A34" s="1050"/>
      <c r="B34" s="1050"/>
      <c r="E34" s="1052"/>
      <c r="F34" s="1052"/>
      <c r="G34" s="1117"/>
      <c r="H34" s="1118"/>
      <c r="I34" s="1119"/>
      <c r="K34" s="1120"/>
      <c r="L34" s="1052"/>
    </row>
    <row r="35" s="1051" customFormat="true" ht="12.75" hidden="false" customHeight="false" outlineLevel="0" collapsed="false">
      <c r="A35" s="1050"/>
      <c r="B35" s="1050"/>
      <c r="E35" s="1052"/>
      <c r="F35" s="1052"/>
      <c r="G35" s="1117"/>
      <c r="H35" s="1118"/>
      <c r="I35" s="1119"/>
      <c r="K35" s="1120"/>
      <c r="L35" s="1052"/>
    </row>
    <row r="36" s="1051" customFormat="true" ht="12.75" hidden="false" customHeight="false" outlineLevel="0" collapsed="false">
      <c r="A36" s="1050"/>
      <c r="B36" s="1050"/>
      <c r="E36" s="1052"/>
      <c r="F36" s="1052"/>
      <c r="G36" s="1117"/>
      <c r="H36" s="1118"/>
      <c r="I36" s="1119"/>
      <c r="K36" s="1120"/>
      <c r="L36" s="1052"/>
    </row>
    <row r="37" s="1051" customFormat="true" ht="12.75" hidden="false" customHeight="false" outlineLevel="0" collapsed="false">
      <c r="A37" s="1050"/>
      <c r="B37" s="1050"/>
      <c r="E37" s="1052"/>
      <c r="F37" s="1052"/>
      <c r="G37" s="1117"/>
      <c r="H37" s="1118"/>
      <c r="I37" s="1119"/>
      <c r="K37" s="1120"/>
      <c r="L37" s="1052"/>
    </row>
    <row r="38" s="1051" customFormat="true" ht="12.75" hidden="false" customHeight="false" outlineLevel="0" collapsed="false">
      <c r="A38" s="1050"/>
      <c r="B38" s="1050"/>
      <c r="E38" s="1052"/>
      <c r="F38" s="1052"/>
      <c r="G38" s="1117"/>
      <c r="H38" s="1118"/>
      <c r="I38" s="1119"/>
      <c r="K38" s="1120"/>
      <c r="L38" s="1052"/>
    </row>
    <row r="39" s="1051" customFormat="true" ht="12.75" hidden="false" customHeight="false" outlineLevel="0" collapsed="false">
      <c r="A39" s="1050"/>
      <c r="B39" s="1050"/>
      <c r="E39" s="1052"/>
      <c r="F39" s="1052"/>
      <c r="G39" s="1117"/>
      <c r="H39" s="1118"/>
      <c r="I39" s="1119"/>
      <c r="K39" s="1120"/>
      <c r="L39" s="1052"/>
    </row>
    <row r="40" s="1051" customFormat="true" ht="12.75" hidden="false" customHeight="false" outlineLevel="0" collapsed="false">
      <c r="A40" s="1050"/>
      <c r="B40" s="1050"/>
      <c r="E40" s="1052"/>
      <c r="F40" s="1052"/>
      <c r="G40" s="1117"/>
      <c r="H40" s="1118"/>
      <c r="I40" s="1119"/>
      <c r="K40" s="1120"/>
      <c r="L40" s="1052"/>
    </row>
    <row r="41" s="1051" customFormat="true" ht="12.75" hidden="false" customHeight="false" outlineLevel="0" collapsed="false">
      <c r="A41" s="1050"/>
      <c r="B41" s="1050"/>
      <c r="E41" s="1052"/>
      <c r="F41" s="1052"/>
      <c r="G41" s="1117"/>
      <c r="H41" s="1118"/>
      <c r="I41" s="1119"/>
      <c r="K41" s="1120"/>
      <c r="L41" s="1052"/>
    </row>
    <row r="42" s="1051" customFormat="true" ht="12.75" hidden="false" customHeight="false" outlineLevel="0" collapsed="false">
      <c r="A42" s="1050"/>
      <c r="B42" s="1050"/>
      <c r="E42" s="1052"/>
      <c r="F42" s="1052"/>
      <c r="G42" s="1117"/>
      <c r="H42" s="1118"/>
      <c r="I42" s="1119"/>
      <c r="K42" s="1120"/>
      <c r="L42" s="1052"/>
    </row>
    <row r="43" s="1051" customFormat="true" ht="12.75" hidden="false" customHeight="false" outlineLevel="0" collapsed="false">
      <c r="A43" s="1050"/>
      <c r="B43" s="1050"/>
      <c r="E43" s="1052"/>
      <c r="F43" s="1052"/>
      <c r="G43" s="1117"/>
      <c r="H43" s="1118"/>
      <c r="I43" s="1119"/>
      <c r="K43" s="1120"/>
      <c r="L43" s="1052"/>
    </row>
    <row r="44" s="1051" customFormat="true" ht="12.75" hidden="false" customHeight="false" outlineLevel="0" collapsed="false">
      <c r="A44" s="1050"/>
      <c r="B44" s="1050"/>
      <c r="E44" s="1052"/>
      <c r="F44" s="1052"/>
      <c r="G44" s="1117"/>
      <c r="H44" s="1118"/>
      <c r="I44" s="1119"/>
      <c r="K44" s="1120"/>
      <c r="L44" s="1052"/>
    </row>
    <row r="45" s="1051" customFormat="true" ht="12.75" hidden="false" customHeight="false" outlineLevel="0" collapsed="false">
      <c r="A45" s="1050"/>
      <c r="B45" s="1050"/>
      <c r="E45" s="1052"/>
      <c r="F45" s="1052"/>
      <c r="G45" s="1117"/>
      <c r="H45" s="1118"/>
      <c r="I45" s="1119"/>
      <c r="K45" s="1120"/>
      <c r="L45" s="1052"/>
    </row>
    <row r="46" s="1051" customFormat="true" ht="12.75" hidden="false" customHeight="false" outlineLevel="0" collapsed="false">
      <c r="A46" s="1050"/>
      <c r="B46" s="1050"/>
      <c r="E46" s="1052"/>
      <c r="F46" s="1052"/>
      <c r="G46" s="1117"/>
      <c r="H46" s="1118"/>
      <c r="I46" s="1119"/>
      <c r="K46" s="1120"/>
      <c r="L46" s="1052"/>
    </row>
  </sheetData>
  <mergeCells count="4">
    <mergeCell ref="G3:J3"/>
    <mergeCell ref="G4:J4"/>
    <mergeCell ref="A6:E6"/>
    <mergeCell ref="H6:J6"/>
  </mergeCells>
  <dataValidations count="4">
    <dataValidation allowBlank="true" errorStyle="stop" operator="between" showDropDown="false" showErrorMessage="true" showInputMessage="true" sqref="H6" type="list">
      <formula1>INDIRECT($K$6)</formula1>
      <formula2>0</formula2>
    </dataValidation>
    <dataValidation allowBlank="true" errorStyle="stop" operator="between" showDropDown="false" showErrorMessage="true" showInputMessage="true" sqref="I9:I27" type="list">
      <formula1>SH!$U$2:$U$4</formula1>
      <formula2>0</formula2>
    </dataValidation>
    <dataValidation allowBlank="true" errorStyle="stop" operator="between" showDropDown="false" showErrorMessage="true" showInputMessage="true" sqref="A9:A27 E9:F27" type="list">
      <formula1>'c:\users\margarida\ihru\1d gestao modelos e plataforma\[1d_requisitoslegais_2021 03 30.xlsx]aux'!#ref!</formula1>
      <formula2>0</formula2>
    </dataValidation>
    <dataValidation allowBlank="true" errorStyle="stop" operator="between" showDropDown="false" showErrorMessage="true" showInputMessage="true" sqref="D9:D27" type="list">
      <formula1>SH!$W$2:$W$9</formula1>
      <formula2>0</formula2>
    </dataValidation>
  </dataValidations>
  <printOptions headings="false" gridLines="false" gridLinesSet="true" horizontalCentered="false" verticalCentered="false"/>
  <pageMargins left="0.236111111111111" right="0.236111111111111" top="0.747916666666667" bottom="0.747916666666667" header="0.511811023622047" footer="0.315277777777778"/>
  <pageSetup paperSize="9" scale="100" fitToWidth="1" fitToHeight="0" pageOrder="downThenOver" orientation="portrait" blackAndWhite="false" draft="false" cellComments="none" horizontalDpi="300" verticalDpi="300" copies="1"/>
  <headerFooter differentFirst="false" differentOddEven="false">
    <oddHeader/>
    <oddFooter>&amp;L&amp;"Calibri Light,Normal"&amp;10&amp;D&amp;C&amp;"Calibri Light,Normal"&amp;10GABINETE DE PROGRAMAS DE APOIO À HABITAÇÃO&amp;R&amp;"Calibri Light,Normal"&amp;10&amp;P/&amp;N</oddFooter>
  </headerFooter>
  <drawing r:id="rId1"/>
  <tableParts>
    <tablePart r:id="rId2"/>
  </tablePar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B3123"/>
  <sheetViews>
    <sheetView showFormulas="false" showGridLines="true" showRowColHeaders="true" showZeros="true" rightToLeft="false" tabSelected="false" showOutlineSymbols="true" defaultGridColor="true" view="pageBreakPreview" topLeftCell="P1" colorId="64" zoomScale="100" zoomScaleNormal="100" zoomScalePageLayoutView="100" workbookViewId="0">
      <selection pane="topLeft" activeCell="J20" activeCellId="0" sqref="J20"/>
    </sheetView>
  </sheetViews>
  <sheetFormatPr defaultColWidth="8.6796875" defaultRowHeight="14.25" zeroHeight="false" outlineLevelRow="0" outlineLevelCol="0"/>
  <cols>
    <col collapsed="false" customWidth="true" hidden="false" outlineLevel="0" max="1" min="1" style="0" width="5"/>
    <col collapsed="false" customWidth="true" hidden="false" outlineLevel="0" max="2" min="2" style="0" width="10.18"/>
    <col collapsed="false" customWidth="true" hidden="false" outlineLevel="0" max="3" min="3" style="0" width="12.54"/>
    <col collapsed="false" customWidth="true" hidden="false" outlineLevel="0" max="4" min="4" style="0" width="28.54"/>
    <col collapsed="false" customWidth="true" hidden="false" outlineLevel="0" max="5" min="5" style="0" width="47.54"/>
    <col collapsed="false" customWidth="true" hidden="false" outlineLevel="0" max="6" min="6" style="0" width="11.54"/>
    <col collapsed="false" customWidth="true" hidden="false" outlineLevel="0" max="7" min="7" style="0" width="14.18"/>
    <col collapsed="false" customWidth="true" hidden="false" outlineLevel="0" max="8" min="8" style="0" width="4.54"/>
    <col collapsed="false" customWidth="true" hidden="false" outlineLevel="0" max="9" min="9" style="0" width="8"/>
    <col collapsed="false" customWidth="true" hidden="false" outlineLevel="0" max="10" min="10" style="0" width="58.18"/>
    <col collapsed="false" customWidth="true" hidden="false" outlineLevel="0" max="11" min="11" style="0" width="10.45"/>
    <col collapsed="false" customWidth="true" hidden="false" outlineLevel="0" max="12" min="12" style="0" width="62"/>
    <col collapsed="false" customWidth="true" hidden="false" outlineLevel="0" max="13" min="13" style="0" width="6.54"/>
    <col collapsed="false" customWidth="true" hidden="false" outlineLevel="0" max="14" min="14" style="0" width="14.18"/>
    <col collapsed="false" customWidth="true" hidden="false" outlineLevel="0" max="15" min="15" style="0" width="63.45"/>
    <col collapsed="false" customWidth="true" hidden="false" outlineLevel="0" max="16" min="16" style="0" width="44"/>
    <col collapsed="false" customWidth="true" hidden="false" outlineLevel="0" max="17" min="17" style="0" width="16.82"/>
    <col collapsed="false" customWidth="true" hidden="false" outlineLevel="0" max="18" min="18" style="0" width="45.82"/>
    <col collapsed="false" customWidth="true" hidden="false" outlineLevel="0" max="19" min="19" style="0" width="4.82"/>
    <col collapsed="false" customWidth="true" hidden="false" outlineLevel="0" max="20" min="20" style="0" width="5"/>
    <col collapsed="false" customWidth="true" hidden="false" outlineLevel="0" max="22" min="22" style="0" width="19.82"/>
    <col collapsed="false" customWidth="true" hidden="false" outlineLevel="0" max="23" min="23" style="0" width="8.82"/>
    <col collapsed="false" customWidth="true" hidden="false" outlineLevel="0" max="25" min="25" style="0" width="7.82"/>
    <col collapsed="false" customWidth="true" hidden="false" outlineLevel="0" max="26" min="26" style="0" width="19.82"/>
    <col collapsed="false" customWidth="true" hidden="false" outlineLevel="0" max="27" min="27" style="0" width="7.82"/>
    <col collapsed="false" customWidth="true" hidden="false" outlineLevel="0" max="31" min="29" style="0" width="10.18"/>
    <col collapsed="false" customWidth="true" hidden="false" outlineLevel="0" max="32" min="32" style="0" width="6"/>
    <col collapsed="false" customWidth="true" hidden="false" outlineLevel="0" max="34" min="34" style="0" width="5.45"/>
    <col collapsed="false" customWidth="true" hidden="false" outlineLevel="0" max="35" min="35" style="0" width="4.45"/>
    <col collapsed="false" customWidth="true" hidden="false" outlineLevel="0" max="36" min="36" style="0" width="7.82"/>
    <col collapsed="false" customWidth="true" hidden="false" outlineLevel="0" max="37" min="37" style="0" width="115.18"/>
    <col collapsed="false" customWidth="true" hidden="false" outlineLevel="0" max="38" min="38" style="0" width="8.54"/>
    <col collapsed="false" customWidth="true" hidden="false" outlineLevel="0" max="40" min="40" style="0" width="4"/>
    <col collapsed="false" customWidth="true" hidden="false" outlineLevel="0" max="41" min="41" style="0" width="37.54"/>
    <col collapsed="false" customWidth="true" hidden="false" outlineLevel="0" max="43" min="43" style="0" width="37"/>
    <col collapsed="false" customWidth="true" hidden="false" outlineLevel="0" max="45" min="45" style="0" width="24"/>
    <col collapsed="false" customWidth="true" hidden="false" outlineLevel="0" max="47" min="47" style="0" width="99.18"/>
    <col collapsed="false" customWidth="true" hidden="false" outlineLevel="0" max="48" min="48" style="0" width="11.18"/>
    <col collapsed="false" customWidth="true" hidden="false" outlineLevel="0" max="49" min="49" style="0" width="21.18"/>
    <col collapsed="false" customWidth="true" hidden="false" outlineLevel="0" max="50" min="50" style="0" width="20"/>
    <col collapsed="false" customWidth="true" hidden="false" outlineLevel="0" max="51" min="51" style="0" width="51.54"/>
    <col collapsed="false" customWidth="true" hidden="false" outlineLevel="0" max="52" min="52" style="0" width="29.82"/>
    <col collapsed="false" customWidth="true" hidden="false" outlineLevel="0" max="53" min="53" style="0" width="16.18"/>
    <col collapsed="false" customWidth="true" hidden="false" outlineLevel="0" max="54" min="54" style="0" width="7.82"/>
  </cols>
  <sheetData>
    <row r="1" customFormat="false" ht="14.25" hidden="false" customHeight="false" outlineLevel="0" collapsed="false">
      <c r="I1" s="1121" t="s">
        <v>2268</v>
      </c>
      <c r="J1" s="1121" t="s">
        <v>117</v>
      </c>
      <c r="O1" s="1122" t="s">
        <v>2269</v>
      </c>
      <c r="AH1" s="1123" t="s">
        <v>2270</v>
      </c>
      <c r="AI1" s="1124"/>
      <c r="AJ1" s="1124"/>
      <c r="AK1" s="1125" t="s">
        <v>113</v>
      </c>
      <c r="AL1" s="1123" t="s">
        <v>2271</v>
      </c>
      <c r="AN1" s="1126" t="n">
        <v>13</v>
      </c>
      <c r="AO1" s="1127" t="s">
        <v>901</v>
      </c>
      <c r="AU1" s="1128" t="s">
        <v>2272</v>
      </c>
      <c r="AV1" s="0" t="s">
        <v>1</v>
      </c>
      <c r="AX1" s="0" t="s">
        <v>2273</v>
      </c>
      <c r="AY1" s="0" t="s">
        <v>2274</v>
      </c>
      <c r="AZ1" s="0" t="s">
        <v>2275</v>
      </c>
      <c r="BA1" s="0" t="s">
        <v>2276</v>
      </c>
    </row>
    <row r="2" customFormat="false" ht="14.25" hidden="false" customHeight="false" outlineLevel="0" collapsed="false">
      <c r="A2" s="1129" t="s">
        <v>2277</v>
      </c>
      <c r="B2" s="1130" t="s">
        <v>2165</v>
      </c>
      <c r="C2" s="1130" t="s">
        <v>2278</v>
      </c>
      <c r="D2" s="1130" t="s">
        <v>2279</v>
      </c>
      <c r="E2" s="1130" t="s">
        <v>2280</v>
      </c>
      <c r="F2" s="1131" t="s">
        <v>2281</v>
      </c>
      <c r="G2" s="1130" t="s">
        <v>2282</v>
      </c>
      <c r="H2" s="1130" t="s">
        <v>624</v>
      </c>
      <c r="I2" s="1132" t="n">
        <v>438.81</v>
      </c>
      <c r="J2" s="1132" t="n">
        <v>211.79</v>
      </c>
      <c r="K2" s="1133" t="n">
        <v>44292</v>
      </c>
      <c r="L2" s="1130" t="s">
        <v>2283</v>
      </c>
      <c r="M2" s="1131" t="s">
        <v>2284</v>
      </c>
      <c r="N2" s="1131" t="s">
        <v>2282</v>
      </c>
      <c r="O2" s="1130" t="s">
        <v>2285</v>
      </c>
      <c r="P2" s="1130" t="s">
        <v>2286</v>
      </c>
      <c r="Q2" s="1130" t="s">
        <v>636</v>
      </c>
      <c r="R2" s="1134" t="s">
        <v>805</v>
      </c>
      <c r="S2" s="1135"/>
      <c r="T2" s="1135" t="n">
        <v>101</v>
      </c>
      <c r="V2" s="1130" t="s">
        <v>805</v>
      </c>
      <c r="W2" s="1130" t="s">
        <v>805</v>
      </c>
      <c r="Y2" s="1131"/>
      <c r="Z2" s="1136" t="s">
        <v>805</v>
      </c>
      <c r="AA2" s="1131"/>
      <c r="AC2" s="1137" t="n">
        <v>65</v>
      </c>
      <c r="AD2" s="1138" t="n">
        <v>44292</v>
      </c>
      <c r="AE2" s="1138" t="n">
        <v>19809</v>
      </c>
      <c r="AF2" s="1139"/>
      <c r="AH2" s="1131" t="s">
        <v>808</v>
      </c>
      <c r="AI2" s="1140" t="n">
        <v>1</v>
      </c>
      <c r="AJ2" s="1140" t="s">
        <v>2287</v>
      </c>
      <c r="AK2" s="1130" t="s">
        <v>2288</v>
      </c>
      <c r="AL2" s="1131" t="s">
        <v>2289</v>
      </c>
      <c r="AN2" s="1130" t="n">
        <v>570</v>
      </c>
      <c r="AO2" s="1141" t="s">
        <v>900</v>
      </c>
      <c r="AQ2" s="1141" t="s">
        <v>2290</v>
      </c>
      <c r="AS2" s="1141" t="s">
        <v>2291</v>
      </c>
      <c r="AU2" s="1141" t="s">
        <v>2292</v>
      </c>
      <c r="AV2" s="0" t="s">
        <v>2293</v>
      </c>
      <c r="AX2" s="0" t="s">
        <v>2294</v>
      </c>
      <c r="AY2" s="0" t="s">
        <v>2295</v>
      </c>
    </row>
    <row r="3" customFormat="false" ht="14.25" hidden="false" customHeight="false" outlineLevel="0" collapsed="false">
      <c r="A3" s="1129" t="s">
        <v>2296</v>
      </c>
      <c r="B3" s="1130" t="s">
        <v>2169</v>
      </c>
      <c r="C3" s="1130" t="s">
        <v>2297</v>
      </c>
      <c r="D3" s="1130" t="s">
        <v>2298</v>
      </c>
      <c r="E3" s="1130" t="s">
        <v>2299</v>
      </c>
      <c r="F3" s="1131" t="s">
        <v>2300</v>
      </c>
      <c r="G3" s="1130" t="s">
        <v>2301</v>
      </c>
      <c r="H3" s="1130" t="s">
        <v>625</v>
      </c>
      <c r="L3" s="1130" t="s">
        <v>2302</v>
      </c>
      <c r="M3" s="1131" t="s">
        <v>2303</v>
      </c>
      <c r="N3" s="1131" t="s">
        <v>2301</v>
      </c>
      <c r="P3" s="1130" t="s">
        <v>2304</v>
      </c>
      <c r="Q3" s="1130" t="s">
        <v>2305</v>
      </c>
      <c r="R3" s="1142" t="s">
        <v>900</v>
      </c>
      <c r="S3" s="1143" t="s">
        <v>2306</v>
      </c>
      <c r="T3" s="1143" t="s">
        <v>901</v>
      </c>
      <c r="V3" s="1130" t="s">
        <v>797</v>
      </c>
      <c r="W3" s="1130" t="s">
        <v>797</v>
      </c>
      <c r="Y3" s="1131"/>
      <c r="Z3" s="1131" t="n">
        <v>42.171</v>
      </c>
      <c r="AA3" s="1131"/>
      <c r="AC3" s="1137"/>
      <c r="AD3" s="1144" t="n">
        <v>44292</v>
      </c>
      <c r="AE3" s="1144" t="n">
        <v>19809</v>
      </c>
      <c r="AF3" s="1145" t="n">
        <v>24483</v>
      </c>
      <c r="AH3" s="1131" t="s">
        <v>808</v>
      </c>
      <c r="AI3" s="1140" t="n">
        <v>2</v>
      </c>
      <c r="AJ3" s="1140" t="s">
        <v>2307</v>
      </c>
      <c r="AK3" s="1130" t="s">
        <v>2308</v>
      </c>
      <c r="AL3" s="1131" t="s">
        <v>2309</v>
      </c>
      <c r="AN3" s="1130" t="n">
        <v>571</v>
      </c>
      <c r="AO3" s="1141" t="s">
        <v>2310</v>
      </c>
      <c r="AQ3" s="1141" t="s">
        <v>2311</v>
      </c>
      <c r="AS3" s="1141" t="s">
        <v>2312</v>
      </c>
      <c r="AU3" s="1141" t="s">
        <v>2313</v>
      </c>
      <c r="AV3" s="0" t="s">
        <v>2314</v>
      </c>
      <c r="AX3" s="0" t="n">
        <v>1</v>
      </c>
      <c r="AY3" s="0" t="s">
        <v>2315</v>
      </c>
      <c r="BA3" s="1146" t="n">
        <v>0</v>
      </c>
    </row>
    <row r="4" customFormat="false" ht="14.25" hidden="false" customHeight="false" outlineLevel="0" collapsed="false">
      <c r="A4" s="1129" t="s">
        <v>2316</v>
      </c>
      <c r="C4" s="1130" t="s">
        <v>2317</v>
      </c>
      <c r="D4" s="1130" t="s">
        <v>2318</v>
      </c>
      <c r="E4" s="1130" t="s">
        <v>2319</v>
      </c>
      <c r="F4" s="1131" t="s">
        <v>2320</v>
      </c>
      <c r="G4" s="1130" t="s">
        <v>2321</v>
      </c>
      <c r="L4" s="1130" t="s">
        <v>2322</v>
      </c>
      <c r="M4" s="1131" t="s">
        <v>2323</v>
      </c>
      <c r="N4" s="1131" t="s">
        <v>2301</v>
      </c>
      <c r="O4" s="1122" t="s">
        <v>2324</v>
      </c>
      <c r="P4" s="1130" t="s">
        <v>2325</v>
      </c>
      <c r="R4" s="1142" t="s">
        <v>907</v>
      </c>
      <c r="S4" s="1143" t="s">
        <v>2306</v>
      </c>
      <c r="T4" s="1143" t="n">
        <v>1701</v>
      </c>
      <c r="V4" s="1130" t="s">
        <v>2326</v>
      </c>
      <c r="W4" s="1130" t="s">
        <v>2327</v>
      </c>
      <c r="Y4" s="1131" t="n">
        <v>-8.884</v>
      </c>
      <c r="Z4" s="1131"/>
      <c r="AA4" s="1131" t="n">
        <v>-6.185</v>
      </c>
      <c r="AC4" s="1137"/>
      <c r="AD4" s="1137"/>
      <c r="AE4" s="1139"/>
      <c r="AF4" s="1139"/>
      <c r="AH4" s="1131" t="s">
        <v>808</v>
      </c>
      <c r="AI4" s="1140" t="n">
        <v>3</v>
      </c>
      <c r="AJ4" s="1140" t="s">
        <v>2328</v>
      </c>
      <c r="AK4" s="1130" t="s">
        <v>2329</v>
      </c>
      <c r="AL4" s="1131" t="s">
        <v>2330</v>
      </c>
      <c r="AN4" s="1130" t="n">
        <v>572</v>
      </c>
      <c r="AO4" s="1141" t="s">
        <v>2331</v>
      </c>
      <c r="AQ4" s="1147" t="n">
        <v>217231779</v>
      </c>
      <c r="AS4" s="1141" t="s">
        <v>2332</v>
      </c>
      <c r="AU4" s="1141" t="s">
        <v>2333</v>
      </c>
      <c r="AV4" s="0" t="s">
        <v>2334</v>
      </c>
      <c r="AX4" s="0" t="n">
        <v>2</v>
      </c>
      <c r="AY4" s="0" t="s">
        <v>2335</v>
      </c>
      <c r="BA4" s="1146"/>
    </row>
    <row r="5" customFormat="false" ht="14.25" hidden="false" customHeight="false" outlineLevel="0" collapsed="false">
      <c r="A5" s="1129" t="s">
        <v>2336</v>
      </c>
      <c r="C5" s="1130" t="s">
        <v>2337</v>
      </c>
      <c r="E5" s="1130" t="s">
        <v>2338</v>
      </c>
      <c r="F5" s="1131" t="s">
        <v>2339</v>
      </c>
      <c r="G5" s="1130" t="s">
        <v>2340</v>
      </c>
      <c r="L5" s="1130" t="s">
        <v>2341</v>
      </c>
      <c r="M5" s="1131" t="s">
        <v>2342</v>
      </c>
      <c r="N5" s="1131" t="s">
        <v>2301</v>
      </c>
      <c r="O5" s="1130" t="s">
        <v>2285</v>
      </c>
      <c r="Q5" s="1130" t="s">
        <v>636</v>
      </c>
      <c r="R5" s="1142" t="s">
        <v>987</v>
      </c>
      <c r="S5" s="1143" t="s">
        <v>2306</v>
      </c>
      <c r="T5" s="1143" t="n">
        <v>1301</v>
      </c>
      <c r="V5" s="1130" t="s">
        <v>801</v>
      </c>
      <c r="W5" s="1130" t="s">
        <v>801</v>
      </c>
      <c r="Y5" s="1131"/>
      <c r="Z5" s="1131" t="n">
        <v>40.901</v>
      </c>
      <c r="AA5" s="1131"/>
      <c r="AC5" s="1137" t="n">
        <v>25</v>
      </c>
      <c r="AD5" s="1138" t="n">
        <v>44292</v>
      </c>
      <c r="AE5" s="1138" t="n">
        <v>34419</v>
      </c>
      <c r="AF5" s="1139"/>
      <c r="AH5" s="1131" t="s">
        <v>808</v>
      </c>
      <c r="AI5" s="1140" t="n">
        <v>4</v>
      </c>
      <c r="AJ5" s="1140" t="s">
        <v>2343</v>
      </c>
      <c r="AK5" s="1130" t="s">
        <v>2344</v>
      </c>
      <c r="AL5" s="1131" t="s">
        <v>2345</v>
      </c>
      <c r="AN5" s="1130" t="n">
        <v>573</v>
      </c>
      <c r="AO5" s="1141" t="s">
        <v>2346</v>
      </c>
      <c r="AU5" s="1147" t="s">
        <v>2347</v>
      </c>
      <c r="AV5" s="0" t="s">
        <v>2348</v>
      </c>
      <c r="AX5" s="0" t="n">
        <v>3</v>
      </c>
      <c r="AY5" s="0" t="s">
        <v>2349</v>
      </c>
      <c r="AZ5" s="0" t="n">
        <v>1</v>
      </c>
      <c r="BA5" s="1146" t="n">
        <v>0</v>
      </c>
      <c r="BB5" s="0" t="s">
        <v>2350</v>
      </c>
    </row>
    <row r="6" customFormat="false" ht="14.25" hidden="false" customHeight="false" outlineLevel="0" collapsed="false">
      <c r="A6" s="1129" t="s">
        <v>2351</v>
      </c>
      <c r="C6" s="1130" t="s">
        <v>2352</v>
      </c>
      <c r="E6" s="1130" t="s">
        <v>2353</v>
      </c>
      <c r="F6" s="1131" t="s">
        <v>2354</v>
      </c>
      <c r="L6" s="1130" t="s">
        <v>2355</v>
      </c>
      <c r="M6" s="1131" t="s">
        <v>2356</v>
      </c>
      <c r="N6" s="1131" t="s">
        <v>2321</v>
      </c>
      <c r="R6" s="1142" t="s">
        <v>994</v>
      </c>
      <c r="S6" s="1143" t="s">
        <v>2306</v>
      </c>
      <c r="T6" s="1143" t="s">
        <v>995</v>
      </c>
      <c r="V6" s="1130" t="s">
        <v>815</v>
      </c>
      <c r="W6" s="1130" t="s">
        <v>815</v>
      </c>
      <c r="AC6" s="1137"/>
      <c r="AD6" s="1144" t="n">
        <v>44292</v>
      </c>
      <c r="AE6" s="1144" t="n">
        <v>34419</v>
      </c>
      <c r="AF6" s="1145" t="n">
        <v>9873</v>
      </c>
      <c r="AH6" s="1131" t="s">
        <v>808</v>
      </c>
      <c r="AI6" s="1140" t="n">
        <v>5</v>
      </c>
      <c r="AJ6" s="1140" t="s">
        <v>2357</v>
      </c>
      <c r="AK6" s="1130" t="s">
        <v>2358</v>
      </c>
      <c r="AL6" s="1131" t="s">
        <v>2359</v>
      </c>
      <c r="AN6" s="1130" t="n">
        <v>574</v>
      </c>
      <c r="AO6" s="1141" t="s">
        <v>2360</v>
      </c>
      <c r="AQ6" s="1141" t="s">
        <v>2361</v>
      </c>
      <c r="AU6" s="1141" t="s">
        <v>2362</v>
      </c>
      <c r="AV6" s="0" t="s">
        <v>2363</v>
      </c>
      <c r="AX6" s="0" t="n">
        <v>4</v>
      </c>
      <c r="AZ6" s="0" t="n">
        <v>0</v>
      </c>
      <c r="BA6" s="1146"/>
    </row>
    <row r="7" customFormat="false" ht="14.25" hidden="false" customHeight="false" outlineLevel="0" collapsed="false">
      <c r="A7" s="1129" t="s">
        <v>2364</v>
      </c>
      <c r="C7" s="1130" t="s">
        <v>2365</v>
      </c>
      <c r="E7" s="1130" t="s">
        <v>2366</v>
      </c>
      <c r="F7" s="1131" t="s">
        <v>2367</v>
      </c>
      <c r="L7" s="1130" t="s">
        <v>2368</v>
      </c>
      <c r="M7" s="1131" t="s">
        <v>2369</v>
      </c>
      <c r="N7" s="1131" t="s">
        <v>2321</v>
      </c>
      <c r="O7" s="1122" t="s">
        <v>2370</v>
      </c>
      <c r="R7" s="1142" t="s">
        <v>1013</v>
      </c>
      <c r="S7" s="1143" t="s">
        <v>2306</v>
      </c>
      <c r="T7" s="1143" t="n">
        <v>1601</v>
      </c>
      <c r="V7" s="1130" t="s">
        <v>2371</v>
      </c>
      <c r="W7" s="1130" t="s">
        <v>2371</v>
      </c>
      <c r="AC7" s="1137"/>
      <c r="AD7" s="1137"/>
      <c r="AE7" s="1139"/>
      <c r="AF7" s="1139"/>
      <c r="AH7" s="1131" t="s">
        <v>808</v>
      </c>
      <c r="AI7" s="1140" t="n">
        <v>6</v>
      </c>
      <c r="AJ7" s="1140" t="s">
        <v>2372</v>
      </c>
      <c r="AK7" s="1130" t="s">
        <v>2373</v>
      </c>
      <c r="AL7" s="1131" t="s">
        <v>2374</v>
      </c>
      <c r="AN7" s="1130" t="n">
        <v>575</v>
      </c>
      <c r="AO7" s="1141" t="s">
        <v>2375</v>
      </c>
      <c r="AQ7" s="1141" t="s">
        <v>2376</v>
      </c>
      <c r="AU7" s="1141" t="s">
        <v>2377</v>
      </c>
      <c r="AV7" s="0" t="s">
        <v>2378</v>
      </c>
      <c r="AX7" s="0" t="n">
        <v>5</v>
      </c>
      <c r="AZ7" s="0" t="n">
        <v>0</v>
      </c>
      <c r="BA7" s="1146"/>
    </row>
    <row r="8" customFormat="false" ht="14.25" hidden="false" customHeight="false" outlineLevel="0" collapsed="false">
      <c r="A8" s="1129" t="s">
        <v>2379</v>
      </c>
      <c r="E8" s="1130" t="s">
        <v>235</v>
      </c>
      <c r="F8" s="1131" t="s">
        <v>2380</v>
      </c>
      <c r="L8" s="1130" t="s">
        <v>2285</v>
      </c>
      <c r="M8" s="1131" t="s">
        <v>2381</v>
      </c>
      <c r="N8" s="1131" t="s">
        <v>2340</v>
      </c>
      <c r="O8" s="1130" t="s">
        <v>2382</v>
      </c>
      <c r="R8" s="1142" t="s">
        <v>1021</v>
      </c>
      <c r="S8" s="1143" t="s">
        <v>2306</v>
      </c>
      <c r="T8" s="1143" t="n">
        <v>1801</v>
      </c>
      <c r="V8" s="1130" t="s">
        <v>2383</v>
      </c>
      <c r="W8" s="1130" t="s">
        <v>2383</v>
      </c>
      <c r="Y8" s="1131"/>
      <c r="Z8" s="1148" t="s">
        <v>805</v>
      </c>
      <c r="AA8" s="1131"/>
      <c r="AC8" s="1137" t="n">
        <v>18</v>
      </c>
      <c r="AD8" s="1138" t="n">
        <v>44292</v>
      </c>
      <c r="AE8" s="1138" t="n">
        <v>36976</v>
      </c>
      <c r="AF8" s="1139"/>
      <c r="AH8" s="1131" t="s">
        <v>808</v>
      </c>
      <c r="AI8" s="1140" t="n">
        <v>7</v>
      </c>
      <c r="AJ8" s="1140" t="s">
        <v>2384</v>
      </c>
      <c r="AK8" s="1130" t="s">
        <v>2385</v>
      </c>
      <c r="AL8" s="1131" t="s">
        <v>2386</v>
      </c>
      <c r="AN8" s="1130" t="n">
        <v>576</v>
      </c>
      <c r="AO8" s="1141" t="s">
        <v>2387</v>
      </c>
      <c r="AQ8" s="1147" t="n">
        <v>226079670</v>
      </c>
      <c r="AU8" s="1147" t="s">
        <v>2388</v>
      </c>
      <c r="AV8" s="0" t="s">
        <v>2389</v>
      </c>
      <c r="AX8" s="0" t="n">
        <v>6</v>
      </c>
      <c r="AZ8" s="0" t="n">
        <v>0</v>
      </c>
      <c r="BA8" s="1146"/>
    </row>
    <row r="9" customFormat="false" ht="14.25" hidden="false" customHeight="false" outlineLevel="0" collapsed="false">
      <c r="A9" s="1129" t="s">
        <v>2390</v>
      </c>
      <c r="F9" s="1131" t="s">
        <v>2391</v>
      </c>
      <c r="R9" s="1142" t="s">
        <v>1025</v>
      </c>
      <c r="S9" s="1143" t="s">
        <v>2306</v>
      </c>
      <c r="T9" s="1143" t="s">
        <v>1026</v>
      </c>
      <c r="Y9" s="1131"/>
      <c r="Z9" s="1131" t="n">
        <v>42.171</v>
      </c>
      <c r="AA9" s="1131"/>
      <c r="AD9" s="1144" t="n">
        <v>44292</v>
      </c>
      <c r="AE9" s="1144" t="n">
        <v>36976</v>
      </c>
      <c r="AF9" s="1145" t="n">
        <v>7316</v>
      </c>
      <c r="AH9" s="1131" t="s">
        <v>808</v>
      </c>
      <c r="AI9" s="1140" t="n">
        <v>8</v>
      </c>
      <c r="AJ9" s="1140" t="s">
        <v>2392</v>
      </c>
      <c r="AK9" s="1130" t="s">
        <v>2393</v>
      </c>
      <c r="AL9" s="1131" t="s">
        <v>2394</v>
      </c>
      <c r="AN9" s="1130" t="n">
        <v>577</v>
      </c>
      <c r="AO9" s="1141" t="s">
        <v>2395</v>
      </c>
      <c r="AX9" s="0" t="n">
        <v>7</v>
      </c>
      <c r="AZ9" s="0" t="n">
        <v>0</v>
      </c>
      <c r="BA9" s="1146"/>
    </row>
    <row r="10" customFormat="false" ht="14.25" hidden="false" customHeight="false" outlineLevel="0" collapsed="false">
      <c r="A10" s="1129" t="s">
        <v>2396</v>
      </c>
      <c r="F10" s="1131" t="s">
        <v>2397</v>
      </c>
      <c r="O10" s="1122" t="s">
        <v>2398</v>
      </c>
      <c r="R10" s="1142" t="s">
        <v>1053</v>
      </c>
      <c r="S10" s="1143" t="s">
        <v>2306</v>
      </c>
      <c r="T10" s="1143" t="n">
        <v>1302</v>
      </c>
      <c r="Y10" s="1131" t="n">
        <v>-8.884</v>
      </c>
      <c r="Z10" s="1131"/>
      <c r="AA10" s="1131" t="n">
        <v>-6.185</v>
      </c>
      <c r="AH10" s="1131" t="s">
        <v>808</v>
      </c>
      <c r="AI10" s="1140" t="n">
        <v>9</v>
      </c>
      <c r="AJ10" s="1140" t="s">
        <v>2399</v>
      </c>
      <c r="AK10" s="1130" t="s">
        <v>2400</v>
      </c>
      <c r="AL10" s="1131" t="s">
        <v>2401</v>
      </c>
      <c r="AN10" s="1130" t="n">
        <v>578</v>
      </c>
      <c r="AO10" s="1141" t="s">
        <v>2402</v>
      </c>
      <c r="AU10" s="1128" t="s">
        <v>2403</v>
      </c>
      <c r="AV10" s="1128"/>
      <c r="AW10" s="1128"/>
      <c r="AX10" s="0" t="n">
        <v>8</v>
      </c>
      <c r="AZ10" s="0" t="n">
        <v>0</v>
      </c>
      <c r="BA10" s="1146"/>
    </row>
    <row r="11" customFormat="false" ht="14.25" hidden="false" customHeight="false" outlineLevel="0" collapsed="false">
      <c r="A11" s="1129" t="s">
        <v>2404</v>
      </c>
      <c r="O11" s="1130" t="s">
        <v>2382</v>
      </c>
      <c r="R11" s="1142" t="s">
        <v>1057</v>
      </c>
      <c r="S11" s="1143" t="s">
        <v>2306</v>
      </c>
      <c r="T11" s="1143" t="s">
        <v>1058</v>
      </c>
      <c r="Y11" s="1131"/>
      <c r="Z11" s="1131" t="n">
        <v>40.901</v>
      </c>
      <c r="AA11" s="1131"/>
      <c r="AH11" s="1131" t="s">
        <v>808</v>
      </c>
      <c r="AI11" s="1140" t="n">
        <v>10</v>
      </c>
      <c r="AJ11" s="1140" t="s">
        <v>2405</v>
      </c>
      <c r="AK11" s="1130" t="s">
        <v>2406</v>
      </c>
      <c r="AL11" s="1131" t="s">
        <v>2407</v>
      </c>
      <c r="AN11" s="1130" t="n">
        <v>579</v>
      </c>
      <c r="AO11" s="1141" t="s">
        <v>2408</v>
      </c>
      <c r="AU11" s="1141" t="s">
        <v>2409</v>
      </c>
      <c r="AV11" s="1141"/>
      <c r="AW11" s="1141"/>
      <c r="AX11" s="0" t="n">
        <v>9</v>
      </c>
      <c r="AZ11" s="0" t="n">
        <v>0</v>
      </c>
      <c r="BA11" s="1146"/>
    </row>
    <row r="12" customFormat="false" ht="14.25" hidden="false" customHeight="false" outlineLevel="0" collapsed="false">
      <c r="A12" s="1129" t="s">
        <v>2410</v>
      </c>
      <c r="R12" s="1142" t="s">
        <v>1093</v>
      </c>
      <c r="S12" s="1143" t="s">
        <v>2306</v>
      </c>
      <c r="T12" s="1143" t="n">
        <v>1702</v>
      </c>
      <c r="AC12" s="1138" t="n">
        <v>35000</v>
      </c>
      <c r="AE12" s="0" t="s">
        <v>2411</v>
      </c>
      <c r="AH12" s="1131" t="s">
        <v>808</v>
      </c>
      <c r="AI12" s="1140" t="n">
        <v>11</v>
      </c>
      <c r="AJ12" s="1140" t="s">
        <v>2412</v>
      </c>
      <c r="AK12" s="1130" t="s">
        <v>2413</v>
      </c>
      <c r="AL12" s="1131" t="s">
        <v>2414</v>
      </c>
      <c r="AN12" s="1130" t="n">
        <v>580</v>
      </c>
      <c r="AO12" s="1141" t="s">
        <v>2415</v>
      </c>
      <c r="AU12" s="1141" t="s">
        <v>2416</v>
      </c>
      <c r="AV12" s="1141"/>
      <c r="AW12" s="1141"/>
      <c r="AX12" s="0" t="n">
        <v>10</v>
      </c>
      <c r="AZ12" s="0" t="n">
        <v>0</v>
      </c>
      <c r="BA12" s="1146"/>
    </row>
    <row r="13" customFormat="false" ht="14.25" hidden="false" customHeight="false" outlineLevel="0" collapsed="false">
      <c r="A13" s="1129" t="s">
        <v>2417</v>
      </c>
      <c r="O13" s="1122" t="s">
        <v>2418</v>
      </c>
      <c r="R13" s="1142" t="s">
        <v>1097</v>
      </c>
      <c r="S13" s="1143" t="s">
        <v>2306</v>
      </c>
      <c r="T13" s="1143" t="s">
        <v>1098</v>
      </c>
      <c r="Y13" s="1131"/>
      <c r="Z13" s="1148" t="s">
        <v>797</v>
      </c>
      <c r="AA13" s="1131"/>
      <c r="AC13" s="1144" t="n">
        <v>35000</v>
      </c>
      <c r="AH13" s="1131" t="s">
        <v>839</v>
      </c>
      <c r="AI13" s="1140" t="n">
        <v>12</v>
      </c>
      <c r="AJ13" s="1140" t="s">
        <v>2419</v>
      </c>
      <c r="AK13" s="1130" t="s">
        <v>2420</v>
      </c>
      <c r="AL13" s="1131" t="s">
        <v>2421</v>
      </c>
      <c r="AN13" s="1130" t="n">
        <v>581</v>
      </c>
      <c r="AO13" s="1141" t="s">
        <v>2422</v>
      </c>
      <c r="AU13" s="1147" t="s">
        <v>2423</v>
      </c>
      <c r="AV13" s="1147"/>
      <c r="AW13" s="1147"/>
      <c r="AX13" s="0" t="n">
        <v>11</v>
      </c>
      <c r="AZ13" s="0" t="n">
        <v>0</v>
      </c>
      <c r="BA13" s="1146"/>
    </row>
    <row r="14" customFormat="false" ht="14.25" hidden="false" customHeight="false" outlineLevel="0" collapsed="false">
      <c r="A14" s="1129" t="s">
        <v>2424</v>
      </c>
      <c r="O14" s="1130" t="s">
        <v>2322</v>
      </c>
      <c r="R14" s="1142" t="s">
        <v>1101</v>
      </c>
      <c r="S14" s="1143" t="s">
        <v>2306</v>
      </c>
      <c r="T14" s="1143" t="s">
        <v>1102</v>
      </c>
      <c r="Y14" s="1131"/>
      <c r="Z14" s="1131" t="n">
        <v>41.141</v>
      </c>
      <c r="AA14" s="1131"/>
      <c r="AH14" s="1131" t="s">
        <v>839</v>
      </c>
      <c r="AI14" s="1140" t="n">
        <v>13</v>
      </c>
      <c r="AJ14" s="1140" t="s">
        <v>2425</v>
      </c>
      <c r="AK14" s="1130" t="s">
        <v>2426</v>
      </c>
      <c r="AL14" s="1131" t="s">
        <v>2427</v>
      </c>
      <c r="AN14" s="1130" t="n">
        <v>582</v>
      </c>
      <c r="AO14" s="1141"/>
      <c r="AU14" s="1141" t="s">
        <v>2428</v>
      </c>
      <c r="AV14" s="1141"/>
      <c r="AW14" s="1141"/>
      <c r="AX14" s="0" t="n">
        <v>12</v>
      </c>
      <c r="AZ14" s="0" t="n">
        <v>0</v>
      </c>
      <c r="BA14" s="1146"/>
    </row>
    <row r="15" customFormat="false" ht="14.25" hidden="false" customHeight="false" outlineLevel="0" collapsed="false">
      <c r="A15" s="1129" t="s">
        <v>2429</v>
      </c>
      <c r="O15" s="1130" t="s">
        <v>2341</v>
      </c>
      <c r="R15" s="1142" t="s">
        <v>1105</v>
      </c>
      <c r="S15" s="1143" t="s">
        <v>2306</v>
      </c>
      <c r="T15" s="1143" t="s">
        <v>1106</v>
      </c>
      <c r="Y15" s="1131" t="n">
        <v>-9.081</v>
      </c>
      <c r="Z15" s="1131"/>
      <c r="AA15" s="1131" t="n">
        <v>-6.781</v>
      </c>
      <c r="AH15" s="1131" t="s">
        <v>839</v>
      </c>
      <c r="AI15" s="1140" t="n">
        <v>14</v>
      </c>
      <c r="AJ15" s="1140" t="s">
        <v>2430</v>
      </c>
      <c r="AK15" s="1130" t="s">
        <v>2431</v>
      </c>
      <c r="AL15" s="1131" t="s">
        <v>2432</v>
      </c>
      <c r="AN15" s="1130" t="n">
        <v>583</v>
      </c>
      <c r="AO15" s="1141"/>
      <c r="AU15" s="1141" t="s">
        <v>2433</v>
      </c>
      <c r="AV15" s="1141"/>
      <c r="AW15" s="1141"/>
      <c r="AX15" s="0" t="n">
        <v>13</v>
      </c>
      <c r="AZ15" s="0" t="n">
        <v>0</v>
      </c>
      <c r="BA15" s="1146"/>
    </row>
    <row r="16" customFormat="false" ht="14.25" hidden="false" customHeight="false" outlineLevel="0" collapsed="false">
      <c r="A16" s="1129" t="s">
        <v>2434</v>
      </c>
      <c r="R16" s="1142" t="s">
        <v>1129</v>
      </c>
      <c r="S16" s="1143" t="s">
        <v>2306</v>
      </c>
      <c r="T16" s="1143" t="n">
        <v>1602</v>
      </c>
      <c r="Y16" s="1131"/>
      <c r="Z16" s="1131" t="n">
        <v>39.391</v>
      </c>
      <c r="AA16" s="1131"/>
      <c r="AH16" s="1131" t="s">
        <v>839</v>
      </c>
      <c r="AI16" s="1140" t="n">
        <v>15</v>
      </c>
      <c r="AJ16" s="1140" t="s">
        <v>2435</v>
      </c>
      <c r="AK16" s="1130" t="s">
        <v>2436</v>
      </c>
      <c r="AL16" s="1131" t="s">
        <v>2437</v>
      </c>
      <c r="AN16" s="1130" t="n">
        <v>584</v>
      </c>
      <c r="AO16" s="1141"/>
      <c r="AU16" s="1141" t="s">
        <v>2438</v>
      </c>
      <c r="AV16" s="1147"/>
      <c r="AW16" s="1147"/>
      <c r="AX16" s="0" t="n">
        <v>14</v>
      </c>
      <c r="AZ16" s="0" t="n">
        <v>0</v>
      </c>
      <c r="BA16" s="1146"/>
    </row>
    <row r="17" customFormat="false" ht="14.25" hidden="false" customHeight="false" outlineLevel="0" collapsed="false">
      <c r="A17" s="1129" t="s">
        <v>2439</v>
      </c>
      <c r="R17" s="1142" t="s">
        <v>1141</v>
      </c>
      <c r="S17" s="1143" t="s">
        <v>2306</v>
      </c>
      <c r="T17" s="1143" t="s">
        <v>1142</v>
      </c>
      <c r="AH17" s="1131" t="s">
        <v>839</v>
      </c>
      <c r="AI17" s="1140" t="n">
        <v>16</v>
      </c>
      <c r="AJ17" s="1140" t="s">
        <v>2440</v>
      </c>
      <c r="AK17" s="1130" t="s">
        <v>2441</v>
      </c>
      <c r="AL17" s="1131" t="s">
        <v>2442</v>
      </c>
      <c r="AN17" s="1130" t="n">
        <v>585</v>
      </c>
      <c r="AO17" s="1141"/>
      <c r="AU17" s="1147" t="s">
        <v>2443</v>
      </c>
      <c r="AV17" s="1128"/>
      <c r="AW17" s="1128"/>
      <c r="AX17" s="0" t="n">
        <v>15</v>
      </c>
      <c r="AZ17" s="0" t="n">
        <v>0</v>
      </c>
      <c r="BA17" s="1146"/>
    </row>
    <row r="18" customFormat="false" ht="14.25" hidden="false" customHeight="false" outlineLevel="0" collapsed="false">
      <c r="A18" s="1129" t="s">
        <v>2444</v>
      </c>
      <c r="R18" s="1142" t="s">
        <v>1165</v>
      </c>
      <c r="S18" s="1143" t="s">
        <v>2306</v>
      </c>
      <c r="T18" s="1143" t="s">
        <v>1166</v>
      </c>
      <c r="Y18" s="1131"/>
      <c r="Z18" s="1148" t="s">
        <v>2326</v>
      </c>
      <c r="AA18" s="1131"/>
      <c r="AH18" s="1131" t="s">
        <v>839</v>
      </c>
      <c r="AI18" s="1140" t="n">
        <v>17</v>
      </c>
      <c r="AJ18" s="1140" t="s">
        <v>2445</v>
      </c>
      <c r="AK18" s="1130" t="s">
        <v>2446</v>
      </c>
      <c r="AL18" s="1131" t="s">
        <v>2447</v>
      </c>
      <c r="AN18" s="1130" t="n">
        <v>586</v>
      </c>
      <c r="AO18" s="1141"/>
      <c r="AU18" s="1147"/>
      <c r="AV18" s="1141"/>
      <c r="AW18" s="1141"/>
      <c r="AX18" s="0" t="n">
        <v>16</v>
      </c>
      <c r="AZ18" s="0" t="n">
        <v>0</v>
      </c>
      <c r="BA18" s="1146"/>
    </row>
    <row r="19" customFormat="false" ht="14.25" hidden="false" customHeight="false" outlineLevel="0" collapsed="false">
      <c r="A19" s="1129" t="s">
        <v>2448</v>
      </c>
      <c r="R19" s="1142" t="s">
        <v>1188</v>
      </c>
      <c r="S19" s="1143" t="s">
        <v>2306</v>
      </c>
      <c r="T19" s="1143" t="s">
        <v>1189</v>
      </c>
      <c r="Y19" s="1131"/>
      <c r="Z19" s="1131" t="n">
        <v>39.745</v>
      </c>
      <c r="AA19" s="1131"/>
      <c r="AH19" s="1131" t="s">
        <v>999</v>
      </c>
      <c r="AI19" s="1140" t="n">
        <v>18</v>
      </c>
      <c r="AJ19" s="1140" t="s">
        <v>2449</v>
      </c>
      <c r="AK19" s="1130" t="s">
        <v>2450</v>
      </c>
      <c r="AL19" s="1131" t="s">
        <v>2451</v>
      </c>
      <c r="AN19" s="1130" t="n">
        <v>587</v>
      </c>
      <c r="AO19" s="1141"/>
      <c r="AX19" s="0" t="n">
        <v>17</v>
      </c>
      <c r="AZ19" s="0" t="n">
        <v>0</v>
      </c>
      <c r="BA19" s="1146"/>
    </row>
    <row r="20" customFormat="false" ht="14.25" hidden="false" customHeight="false" outlineLevel="0" collapsed="false">
      <c r="A20" s="1129" t="s">
        <v>2452</v>
      </c>
      <c r="R20" s="1142" t="s">
        <v>1196</v>
      </c>
      <c r="S20" s="1143" t="s">
        <v>2306</v>
      </c>
      <c r="T20" s="1143" t="n">
        <v>1703</v>
      </c>
      <c r="Y20" s="1131" t="n">
        <v>-9.501</v>
      </c>
      <c r="Z20" s="1131"/>
      <c r="AA20" s="1131" t="n">
        <v>-7.741</v>
      </c>
      <c r="AH20" s="1131" t="s">
        <v>999</v>
      </c>
      <c r="AI20" s="1140" t="n">
        <v>19</v>
      </c>
      <c r="AJ20" s="1140" t="s">
        <v>2453</v>
      </c>
      <c r="AK20" s="1130" t="s">
        <v>2454</v>
      </c>
      <c r="AL20" s="1131" t="s">
        <v>2455</v>
      </c>
      <c r="AN20" s="1130" t="n">
        <v>588</v>
      </c>
      <c r="AO20" s="1141"/>
      <c r="AU20" s="1128" t="s">
        <v>2456</v>
      </c>
      <c r="AV20" s="1147" t="s">
        <v>2220</v>
      </c>
      <c r="AW20" s="1147" t="s">
        <v>2457</v>
      </c>
      <c r="AX20" s="0" t="n">
        <v>18</v>
      </c>
      <c r="AZ20" s="0" t="n">
        <v>0</v>
      </c>
      <c r="BA20" s="1146"/>
    </row>
    <row r="21" customFormat="false" ht="14.25" hidden="false" customHeight="false" outlineLevel="0" collapsed="false">
      <c r="A21" s="1149" t="s">
        <v>2458</v>
      </c>
      <c r="R21" s="1142" t="s">
        <v>1200</v>
      </c>
      <c r="S21" s="1143" t="s">
        <v>2306</v>
      </c>
      <c r="T21" s="1143" t="n">
        <v>1804</v>
      </c>
      <c r="Y21" s="1131"/>
      <c r="Z21" s="1131" t="n">
        <v>38.409</v>
      </c>
      <c r="AA21" s="1131"/>
      <c r="AH21" s="1131" t="s">
        <v>999</v>
      </c>
      <c r="AI21" s="1140" t="n">
        <v>20</v>
      </c>
      <c r="AJ21" s="1140" t="s">
        <v>2459</v>
      </c>
      <c r="AK21" s="1130" t="s">
        <v>1502</v>
      </c>
      <c r="AL21" s="1131" t="s">
        <v>2460</v>
      </c>
      <c r="AN21" s="1130" t="n">
        <v>589</v>
      </c>
      <c r="AO21" s="1141"/>
      <c r="AU21" s="1141" t="s">
        <v>805</v>
      </c>
      <c r="AV21" s="1150" t="n">
        <v>0.06</v>
      </c>
      <c r="AW21" s="1150" t="n">
        <v>0.23</v>
      </c>
      <c r="AX21" s="0" t="n">
        <v>19</v>
      </c>
      <c r="AZ21" s="0" t="n">
        <v>0</v>
      </c>
      <c r="BA21" s="1146"/>
    </row>
    <row r="22" customFormat="false" ht="14.25" hidden="false" customHeight="false" outlineLevel="0" collapsed="false">
      <c r="A22" s="1129" t="s">
        <v>2461</v>
      </c>
      <c r="R22" s="1142" t="s">
        <v>1243</v>
      </c>
      <c r="S22" s="1143" t="s">
        <v>2306</v>
      </c>
      <c r="T22" s="1143" t="s">
        <v>1244</v>
      </c>
      <c r="AH22" s="1131" t="s">
        <v>999</v>
      </c>
      <c r="AI22" s="1140" t="n">
        <v>21</v>
      </c>
      <c r="AJ22" s="1140" t="s">
        <v>2462</v>
      </c>
      <c r="AK22" s="1130" t="s">
        <v>2463</v>
      </c>
      <c r="AL22" s="1131" t="s">
        <v>2464</v>
      </c>
      <c r="AN22" s="1130" t="n">
        <v>590</v>
      </c>
      <c r="AO22" s="1141"/>
      <c r="AU22" s="1141" t="s">
        <v>797</v>
      </c>
      <c r="AV22" s="1150" t="n">
        <v>0.06</v>
      </c>
      <c r="AW22" s="1150" t="n">
        <v>0.23</v>
      </c>
      <c r="AX22" s="0" t="n">
        <v>20</v>
      </c>
      <c r="AZ22" s="0" t="n">
        <v>0</v>
      </c>
      <c r="BA22" s="1146"/>
    </row>
    <row r="23" customFormat="false" ht="14.25" hidden="false" customHeight="false" outlineLevel="0" collapsed="false">
      <c r="A23" s="1129" t="s">
        <v>2465</v>
      </c>
      <c r="R23" s="1142" t="s">
        <v>1247</v>
      </c>
      <c r="S23" s="1143" t="s">
        <v>2306</v>
      </c>
      <c r="T23" s="1143" t="s">
        <v>1248</v>
      </c>
      <c r="Y23" s="1131"/>
      <c r="Z23" s="1148" t="s">
        <v>801</v>
      </c>
      <c r="AA23" s="1131"/>
      <c r="AH23" s="1131" t="s">
        <v>999</v>
      </c>
      <c r="AI23" s="1140" t="n">
        <v>22</v>
      </c>
      <c r="AJ23" s="1140" t="s">
        <v>2466</v>
      </c>
      <c r="AK23" s="1130" t="s">
        <v>2467</v>
      </c>
      <c r="AL23" s="1131" t="s">
        <v>2468</v>
      </c>
      <c r="AN23" s="1130" t="n">
        <v>591</v>
      </c>
      <c r="AO23" s="1141"/>
      <c r="AU23" s="1147" t="s">
        <v>2326</v>
      </c>
      <c r="AV23" s="1150" t="n">
        <v>0.06</v>
      </c>
      <c r="AW23" s="1150" t="n">
        <v>0.23</v>
      </c>
      <c r="AX23" s="0" t="n">
        <v>21</v>
      </c>
      <c r="AZ23" s="0" t="n">
        <v>0</v>
      </c>
      <c r="BA23" s="1146"/>
    </row>
    <row r="24" customFormat="false" ht="14.25" hidden="false" customHeight="false" outlineLevel="0" collapsed="false">
      <c r="A24" s="1129" t="s">
        <v>2469</v>
      </c>
      <c r="R24" s="1142" t="s">
        <v>1263</v>
      </c>
      <c r="S24" s="1143" t="s">
        <v>2306</v>
      </c>
      <c r="T24" s="1143" t="s">
        <v>1264</v>
      </c>
      <c r="Y24" s="1131"/>
      <c r="Z24" s="1131" t="n">
        <v>39.671</v>
      </c>
      <c r="AA24" s="1131"/>
      <c r="AH24" s="1131" t="s">
        <v>999</v>
      </c>
      <c r="AI24" s="1140" t="n">
        <v>23</v>
      </c>
      <c r="AJ24" s="1140" t="s">
        <v>2470</v>
      </c>
      <c r="AK24" s="1130" t="s">
        <v>2471</v>
      </c>
      <c r="AL24" s="1131" t="s">
        <v>2472</v>
      </c>
      <c r="AN24" s="1130" t="n">
        <v>592</v>
      </c>
      <c r="AO24" s="1141"/>
      <c r="AU24" s="1141" t="s">
        <v>801</v>
      </c>
      <c r="AV24" s="1150" t="n">
        <v>0.06</v>
      </c>
      <c r="AW24" s="1150" t="n">
        <v>0.23</v>
      </c>
      <c r="AX24" s="0" t="n">
        <v>22</v>
      </c>
      <c r="AZ24" s="0" t="n">
        <v>0</v>
      </c>
      <c r="BA24" s="1146"/>
    </row>
    <row r="25" customFormat="false" ht="14.25" hidden="false" customHeight="false" outlineLevel="0" collapsed="false">
      <c r="A25" s="1129" t="s">
        <v>2473</v>
      </c>
      <c r="R25" s="1142" t="s">
        <v>1271</v>
      </c>
      <c r="S25" s="1143" t="s">
        <v>2306</v>
      </c>
      <c r="T25" s="1143" t="n">
        <v>1303</v>
      </c>
      <c r="Y25" s="1131" t="n">
        <v>-8.888</v>
      </c>
      <c r="Z25" s="1131"/>
      <c r="AA25" s="1131" t="n">
        <v>-6.935</v>
      </c>
      <c r="AH25" s="1131" t="s">
        <v>999</v>
      </c>
      <c r="AI25" s="1140" t="n">
        <v>24</v>
      </c>
      <c r="AJ25" s="1140" t="s">
        <v>2474</v>
      </c>
      <c r="AK25" s="1130" t="s">
        <v>2475</v>
      </c>
      <c r="AL25" s="1131" t="s">
        <v>2476</v>
      </c>
      <c r="AN25" s="1130" t="n">
        <v>593</v>
      </c>
      <c r="AO25" s="1141"/>
      <c r="AU25" s="1141" t="s">
        <v>815</v>
      </c>
      <c r="AV25" s="1150" t="n">
        <v>0.06</v>
      </c>
      <c r="AW25" s="1150" t="n">
        <v>0.23</v>
      </c>
      <c r="AX25" s="0" t="n">
        <v>23</v>
      </c>
      <c r="AZ25" s="0" t="n">
        <v>0</v>
      </c>
      <c r="BA25" s="1146"/>
    </row>
    <row r="26" customFormat="false" ht="14.25" hidden="false" customHeight="false" outlineLevel="0" collapsed="false">
      <c r="A26" s="1129" t="s">
        <v>2477</v>
      </c>
      <c r="O26" s="1139"/>
      <c r="R26" s="1142" t="s">
        <v>1299</v>
      </c>
      <c r="S26" s="1143" t="s">
        <v>2306</v>
      </c>
      <c r="T26" s="1143" t="s">
        <v>1300</v>
      </c>
      <c r="Y26" s="1131"/>
      <c r="Z26" s="1131" t="n">
        <v>37.319</v>
      </c>
      <c r="AA26" s="1131"/>
      <c r="AH26" s="1131" t="s">
        <v>999</v>
      </c>
      <c r="AI26" s="1140" t="n">
        <v>25</v>
      </c>
      <c r="AJ26" s="1140" t="s">
        <v>2478</v>
      </c>
      <c r="AK26" s="1130" t="s">
        <v>2479</v>
      </c>
      <c r="AL26" s="1131" t="s">
        <v>2480</v>
      </c>
      <c r="AN26" s="1130" t="n">
        <v>594</v>
      </c>
      <c r="AO26" s="1141"/>
      <c r="AU26" s="1141" t="s">
        <v>2371</v>
      </c>
      <c r="AV26" s="1150"/>
      <c r="AW26" s="1150"/>
      <c r="AX26" s="0" t="n">
        <v>24</v>
      </c>
      <c r="AZ26" s="0" t="n">
        <v>0</v>
      </c>
      <c r="BA26" s="1146"/>
    </row>
    <row r="27" customFormat="false" ht="14.25" hidden="false" customHeight="false" outlineLevel="0" collapsed="false">
      <c r="A27" s="1129" t="s">
        <v>2481</v>
      </c>
      <c r="R27" s="1142" t="s">
        <v>1327</v>
      </c>
      <c r="S27" s="1143" t="s">
        <v>2306</v>
      </c>
      <c r="T27" s="1143" t="n">
        <v>1304</v>
      </c>
      <c r="AH27" s="1131" t="s">
        <v>999</v>
      </c>
      <c r="AI27" s="1140" t="n">
        <v>26</v>
      </c>
      <c r="AJ27" s="1140" t="s">
        <v>2482</v>
      </c>
      <c r="AK27" s="1130" t="s">
        <v>2483</v>
      </c>
      <c r="AL27" s="1131" t="s">
        <v>2484</v>
      </c>
      <c r="AN27" s="1130" t="n">
        <v>595</v>
      </c>
      <c r="AO27" s="1141"/>
      <c r="AU27" s="1147" t="s">
        <v>2383</v>
      </c>
      <c r="AV27" s="1150"/>
      <c r="AW27" s="1150"/>
      <c r="AX27" s="0" t="n">
        <v>25</v>
      </c>
      <c r="AZ27" s="0" t="n">
        <v>0</v>
      </c>
      <c r="BA27" s="1146"/>
    </row>
    <row r="28" customFormat="false" ht="14.25" hidden="false" customHeight="false" outlineLevel="0" collapsed="false">
      <c r="A28" s="1129" t="s">
        <v>2485</v>
      </c>
      <c r="G28" s="1151"/>
      <c r="L28" s="1139"/>
      <c r="M28" s="1139"/>
      <c r="N28" s="1139"/>
      <c r="R28" s="1142" t="s">
        <v>1343</v>
      </c>
      <c r="S28" s="1143" t="s">
        <v>2306</v>
      </c>
      <c r="T28" s="1143" t="s">
        <v>1344</v>
      </c>
      <c r="Y28" s="1131"/>
      <c r="Z28" s="1148" t="s">
        <v>815</v>
      </c>
      <c r="AA28" s="1131"/>
      <c r="AH28" s="1131" t="s">
        <v>999</v>
      </c>
      <c r="AI28" s="1140" t="n">
        <v>27</v>
      </c>
      <c r="AJ28" s="1140" t="s">
        <v>2486</v>
      </c>
      <c r="AK28" s="1130" t="s">
        <v>2487</v>
      </c>
      <c r="AL28" s="1131" t="s">
        <v>2449</v>
      </c>
      <c r="AN28" s="1130" t="n">
        <v>596</v>
      </c>
      <c r="AO28" s="1141"/>
      <c r="AX28" s="0" t="n">
        <v>26</v>
      </c>
      <c r="AZ28" s="0" t="n">
        <v>0</v>
      </c>
      <c r="BA28" s="1146"/>
    </row>
    <row r="29" customFormat="false" ht="14.25" hidden="false" customHeight="false" outlineLevel="0" collapsed="false">
      <c r="A29" s="1129" t="s">
        <v>2488</v>
      </c>
      <c r="R29" s="1142" t="s">
        <v>1379</v>
      </c>
      <c r="S29" s="1143" t="s">
        <v>2306</v>
      </c>
      <c r="T29" s="1143" t="n">
        <v>1805</v>
      </c>
      <c r="Y29" s="1131"/>
      <c r="Z29" s="1131" t="n">
        <v>37.528</v>
      </c>
      <c r="AA29" s="1131"/>
      <c r="AH29" s="1131" t="s">
        <v>1026</v>
      </c>
      <c r="AI29" s="1140" t="n">
        <v>28</v>
      </c>
      <c r="AJ29" s="1140" t="s">
        <v>2489</v>
      </c>
      <c r="AK29" s="1130" t="s">
        <v>2490</v>
      </c>
      <c r="AL29" s="1131" t="s">
        <v>2491</v>
      </c>
      <c r="AN29" s="1130" t="n">
        <v>597</v>
      </c>
      <c r="AO29" s="1141"/>
      <c r="AU29" s="1128" t="s">
        <v>2492</v>
      </c>
      <c r="AX29" s="0" t="n">
        <v>27</v>
      </c>
      <c r="AZ29" s="0" t="n">
        <v>0</v>
      </c>
      <c r="BA29" s="1146"/>
    </row>
    <row r="30" customFormat="false" ht="14.25" hidden="false" customHeight="false" outlineLevel="0" collapsed="false">
      <c r="A30" s="1129" t="s">
        <v>2493</v>
      </c>
      <c r="R30" s="1142" t="s">
        <v>1406</v>
      </c>
      <c r="S30" s="1143" t="s">
        <v>2306</v>
      </c>
      <c r="T30" s="1143" t="n">
        <v>1305</v>
      </c>
      <c r="Y30" s="1131" t="n">
        <v>-8.998</v>
      </c>
      <c r="Z30" s="1131"/>
      <c r="AA30" s="1131" t="n">
        <v>-7.401</v>
      </c>
      <c r="AH30" s="1131" t="s">
        <v>1026</v>
      </c>
      <c r="AI30" s="1140" t="n">
        <v>29</v>
      </c>
      <c r="AJ30" s="1140" t="s">
        <v>2494</v>
      </c>
      <c r="AK30" s="1130" t="s">
        <v>2495</v>
      </c>
      <c r="AL30" s="1131" t="s">
        <v>2496</v>
      </c>
      <c r="AN30" s="1130" t="n">
        <v>598</v>
      </c>
      <c r="AO30" s="1141"/>
      <c r="AU30" s="1141" t="s">
        <v>2497</v>
      </c>
      <c r="AX30" s="0" t="n">
        <v>28</v>
      </c>
      <c r="AZ30" s="0" t="n">
        <v>0</v>
      </c>
      <c r="BA30" s="1146"/>
    </row>
    <row r="31" customFormat="false" ht="14.25" hidden="false" customHeight="false" outlineLevel="0" collapsed="false">
      <c r="A31" s="1129" t="s">
        <v>2498</v>
      </c>
      <c r="R31" s="1142" t="s">
        <v>1414</v>
      </c>
      <c r="S31" s="1143" t="s">
        <v>2306</v>
      </c>
      <c r="T31" s="1143" t="s">
        <v>1415</v>
      </c>
      <c r="Y31" s="1131"/>
      <c r="Z31" s="1131" t="n">
        <v>36.955</v>
      </c>
      <c r="AA31" s="1131"/>
      <c r="AH31" s="1131" t="s">
        <v>1026</v>
      </c>
      <c r="AI31" s="1140" t="n">
        <v>30</v>
      </c>
      <c r="AJ31" s="1140" t="s">
        <v>2499</v>
      </c>
      <c r="AK31" s="1130" t="s">
        <v>2500</v>
      </c>
      <c r="AL31" s="1131" t="s">
        <v>2501</v>
      </c>
      <c r="AN31" s="1130" t="n">
        <v>599</v>
      </c>
      <c r="AO31" s="1141"/>
      <c r="AU31" s="1141" t="s">
        <v>2502</v>
      </c>
      <c r="AX31" s="0" t="n">
        <v>29</v>
      </c>
      <c r="AZ31" s="0" t="n">
        <v>0</v>
      </c>
      <c r="BA31" s="1146"/>
    </row>
    <row r="32" customFormat="false" ht="14.25" hidden="false" customHeight="false" outlineLevel="0" collapsed="false">
      <c r="A32" s="1129" t="s">
        <v>2503</v>
      </c>
      <c r="R32" s="1142" t="s">
        <v>1430</v>
      </c>
      <c r="S32" s="1143" t="s">
        <v>2504</v>
      </c>
      <c r="T32" s="1143" t="n">
        <v>1306</v>
      </c>
      <c r="AH32" s="1131" t="s">
        <v>1026</v>
      </c>
      <c r="AI32" s="1140" t="n">
        <v>31</v>
      </c>
      <c r="AJ32" s="1140" t="s">
        <v>2505</v>
      </c>
      <c r="AK32" s="1130" t="s">
        <v>2506</v>
      </c>
      <c r="AL32" s="1131" t="s">
        <v>2507</v>
      </c>
      <c r="AN32" s="1130" t="n">
        <v>600</v>
      </c>
      <c r="AO32" s="1141"/>
      <c r="AU32" s="1147" t="s">
        <v>2508</v>
      </c>
      <c r="AX32" s="0" t="n">
        <v>30</v>
      </c>
      <c r="AZ32" s="0" t="n">
        <v>0</v>
      </c>
      <c r="BA32" s="1146"/>
    </row>
    <row r="33" customFormat="false" ht="14.25" hidden="false" customHeight="false" outlineLevel="0" collapsed="false">
      <c r="A33" s="1129" t="s">
        <v>2509</v>
      </c>
      <c r="R33" s="1142" t="s">
        <v>1442</v>
      </c>
      <c r="S33" s="1143" t="s">
        <v>2306</v>
      </c>
      <c r="T33" s="1143" t="n">
        <v>1307</v>
      </c>
      <c r="Y33" s="1131"/>
      <c r="Z33" s="1148" t="s">
        <v>2371</v>
      </c>
      <c r="AA33" s="1131"/>
      <c r="AH33" s="1131" t="s">
        <v>1026</v>
      </c>
      <c r="AI33" s="1140" t="n">
        <v>32</v>
      </c>
      <c r="AJ33" s="1140" t="s">
        <v>2510</v>
      </c>
      <c r="AK33" s="1130" t="s">
        <v>2511</v>
      </c>
      <c r="AL33" s="1131" t="s">
        <v>2512</v>
      </c>
      <c r="AN33" s="1130" t="n">
        <v>601</v>
      </c>
      <c r="AO33" s="1141"/>
      <c r="AU33" s="1141" t="s">
        <v>2513</v>
      </c>
      <c r="AX33" s="0" t="n">
        <v>31</v>
      </c>
      <c r="AZ33" s="0" t="n">
        <v>0</v>
      </c>
      <c r="BA33" s="1146"/>
    </row>
    <row r="34" customFormat="false" ht="14.25" hidden="false" customHeight="false" outlineLevel="0" collapsed="false">
      <c r="A34" s="1129" t="s">
        <v>2514</v>
      </c>
      <c r="R34" s="1142" t="s">
        <v>1454</v>
      </c>
      <c r="S34" s="1143" t="s">
        <v>2306</v>
      </c>
      <c r="T34" s="1143" t="n">
        <v>1308</v>
      </c>
      <c r="Y34" s="1131"/>
      <c r="Z34" s="1131" t="n">
        <v>39.731</v>
      </c>
      <c r="AA34" s="1131"/>
      <c r="AH34" s="1131" t="s">
        <v>1026</v>
      </c>
      <c r="AI34" s="1140" t="n">
        <v>33</v>
      </c>
      <c r="AJ34" s="1140" t="s">
        <v>2515</v>
      </c>
      <c r="AK34" s="1130" t="s">
        <v>2516</v>
      </c>
      <c r="AL34" s="1131" t="s">
        <v>2517</v>
      </c>
      <c r="AN34" s="1130" t="n">
        <v>602</v>
      </c>
      <c r="AO34" s="1141"/>
      <c r="AX34" s="0" t="n">
        <v>32</v>
      </c>
      <c r="AZ34" s="0" t="n">
        <v>0</v>
      </c>
      <c r="BA34" s="1146"/>
    </row>
    <row r="35" customFormat="false" ht="14.25" hidden="false" customHeight="false" outlineLevel="0" collapsed="false">
      <c r="A35" s="1129" t="s">
        <v>2518</v>
      </c>
      <c r="R35" s="1142" t="s">
        <v>1466</v>
      </c>
      <c r="S35" s="1143" t="s">
        <v>2306</v>
      </c>
      <c r="T35" s="1143" t="n">
        <v>1603</v>
      </c>
      <c r="Y35" s="1131" t="n">
        <v>-31.285</v>
      </c>
      <c r="Z35" s="1131"/>
      <c r="AA35" s="1131" t="n">
        <v>-25.011</v>
      </c>
      <c r="AH35" s="1131" t="s">
        <v>1026</v>
      </c>
      <c r="AI35" s="1140" t="n">
        <v>34</v>
      </c>
      <c r="AJ35" s="1140" t="s">
        <v>2519</v>
      </c>
      <c r="AK35" s="1130" t="s">
        <v>2520</v>
      </c>
      <c r="AL35" s="1131" t="s">
        <v>2521</v>
      </c>
      <c r="AN35" s="1130" t="n">
        <v>603</v>
      </c>
      <c r="AO35" s="1141"/>
      <c r="AU35" s="1128" t="s">
        <v>2522</v>
      </c>
      <c r="AX35" s="0" t="n">
        <v>33</v>
      </c>
      <c r="AZ35" s="0" t="n">
        <v>0</v>
      </c>
      <c r="BA35" s="1146"/>
    </row>
    <row r="36" customFormat="false" ht="14.25" hidden="false" customHeight="false" outlineLevel="0" collapsed="false">
      <c r="A36" s="1129" t="s">
        <v>2523</v>
      </c>
      <c r="R36" s="1142" t="s">
        <v>1474</v>
      </c>
      <c r="S36" s="1143" t="s">
        <v>2306</v>
      </c>
      <c r="T36" s="1143" t="n">
        <v>1704</v>
      </c>
      <c r="Y36" s="1131"/>
      <c r="Z36" s="1131" t="n">
        <v>36.928</v>
      </c>
      <c r="AA36" s="1131"/>
      <c r="AH36" s="1131" t="s">
        <v>1026</v>
      </c>
      <c r="AI36" s="1140" t="n">
        <v>35</v>
      </c>
      <c r="AJ36" s="1140" t="s">
        <v>2524</v>
      </c>
      <c r="AK36" s="1130" t="s">
        <v>2525</v>
      </c>
      <c r="AL36" s="1131" t="s">
        <v>2526</v>
      </c>
      <c r="AN36" s="1130" t="n">
        <v>604</v>
      </c>
      <c r="AO36" s="1141"/>
      <c r="AU36" s="1141" t="s">
        <v>624</v>
      </c>
      <c r="AX36" s="0" t="n">
        <v>34</v>
      </c>
      <c r="AZ36" s="0" t="n">
        <v>0</v>
      </c>
      <c r="BA36" s="1146"/>
    </row>
    <row r="37" customFormat="false" ht="14.25" hidden="false" customHeight="false" outlineLevel="0" collapsed="false">
      <c r="A37" s="1129" t="s">
        <v>2527</v>
      </c>
      <c r="R37" s="1142" t="s">
        <v>1486</v>
      </c>
      <c r="S37" s="1143" t="s">
        <v>2306</v>
      </c>
      <c r="T37" s="1143" t="s">
        <v>1487</v>
      </c>
      <c r="AH37" s="1131" t="s">
        <v>1026</v>
      </c>
      <c r="AI37" s="1140" t="n">
        <v>36</v>
      </c>
      <c r="AJ37" s="1140" t="s">
        <v>2528</v>
      </c>
      <c r="AK37" s="1130" t="s">
        <v>2529</v>
      </c>
      <c r="AL37" s="1131" t="s">
        <v>2530</v>
      </c>
      <c r="AN37" s="1130" t="n">
        <v>605</v>
      </c>
      <c r="AO37" s="1141"/>
      <c r="AU37" s="1141" t="s">
        <v>625</v>
      </c>
      <c r="AX37" s="0" t="n">
        <v>35</v>
      </c>
      <c r="AZ37" s="0" t="n">
        <v>0</v>
      </c>
      <c r="BA37" s="1146"/>
    </row>
    <row r="38" customFormat="false" ht="14.25" hidden="false" customHeight="false" outlineLevel="0" collapsed="false">
      <c r="A38" s="1129" t="s">
        <v>2531</v>
      </c>
      <c r="R38" s="1142" t="s">
        <v>1490</v>
      </c>
      <c r="S38" s="1143" t="s">
        <v>2306</v>
      </c>
      <c r="T38" s="1143" t="s">
        <v>1491</v>
      </c>
      <c r="Y38" s="1131"/>
      <c r="Z38" s="1148" t="s">
        <v>2383</v>
      </c>
      <c r="AA38" s="1131"/>
      <c r="AH38" s="1131" t="s">
        <v>1026</v>
      </c>
      <c r="AI38" s="1140" t="n">
        <v>37</v>
      </c>
      <c r="AJ38" s="1140" t="s">
        <v>2532</v>
      </c>
      <c r="AK38" s="1130" t="s">
        <v>2533</v>
      </c>
      <c r="AL38" s="1131" t="s">
        <v>2534</v>
      </c>
      <c r="AN38" s="1130" t="n">
        <v>606</v>
      </c>
      <c r="AO38" s="1141"/>
      <c r="AX38" s="0" t="n">
        <v>36</v>
      </c>
      <c r="AZ38" s="0" t="n">
        <v>0</v>
      </c>
      <c r="BA38" s="1146"/>
    </row>
    <row r="39" customFormat="false" ht="14.25" hidden="false" customHeight="false" outlineLevel="0" collapsed="false">
      <c r="A39" s="1129" t="s">
        <v>2535</v>
      </c>
      <c r="R39" s="1142" t="s">
        <v>1494</v>
      </c>
      <c r="S39" s="1143" t="s">
        <v>2306</v>
      </c>
      <c r="T39" s="1143" t="s">
        <v>1495</v>
      </c>
      <c r="Y39" s="1131"/>
      <c r="Z39" s="1131" t="n">
        <v>33.114</v>
      </c>
      <c r="AA39" s="1131"/>
      <c r="AH39" s="1131" t="s">
        <v>1026</v>
      </c>
      <c r="AI39" s="1140" t="n">
        <v>38</v>
      </c>
      <c r="AJ39" s="1140" t="s">
        <v>2536</v>
      </c>
      <c r="AK39" s="1130" t="s">
        <v>2537</v>
      </c>
      <c r="AL39" s="1131" t="s">
        <v>2538</v>
      </c>
      <c r="AN39" s="1130" t="n">
        <v>607</v>
      </c>
      <c r="AO39" s="1141"/>
      <c r="AU39" s="1128" t="s">
        <v>2539</v>
      </c>
      <c r="AV39" s="1152"/>
      <c r="AX39" s="0" t="n">
        <v>37</v>
      </c>
      <c r="AZ39" s="0" t="n">
        <v>0</v>
      </c>
      <c r="BA39" s="1146"/>
    </row>
    <row r="40" customFormat="false" ht="14.25" hidden="false" customHeight="false" outlineLevel="0" collapsed="false">
      <c r="A40" s="1129" t="s">
        <v>2540</v>
      </c>
      <c r="R40" s="1142" t="s">
        <v>1498</v>
      </c>
      <c r="S40" s="1143" t="s">
        <v>2306</v>
      </c>
      <c r="T40" s="1143" t="n">
        <v>1807</v>
      </c>
      <c r="Y40" s="1131" t="n">
        <v>-17.269</v>
      </c>
      <c r="Z40" s="1131"/>
      <c r="AA40" s="1131" t="n">
        <v>-16.285</v>
      </c>
      <c r="AH40" s="1131" t="s">
        <v>1026</v>
      </c>
      <c r="AI40" s="1140" t="n">
        <v>39</v>
      </c>
      <c r="AJ40" s="1140" t="s">
        <v>2541</v>
      </c>
      <c r="AK40" s="1130" t="s">
        <v>2542</v>
      </c>
      <c r="AL40" s="1131" t="s">
        <v>2543</v>
      </c>
      <c r="AN40" s="1130" t="n">
        <v>608</v>
      </c>
      <c r="AO40" s="1141"/>
      <c r="AU40" s="1153" t="s">
        <v>813</v>
      </c>
      <c r="AV40" s="1152" t="n">
        <v>0.18</v>
      </c>
      <c r="AX40" s="0" t="n">
        <v>38</v>
      </c>
      <c r="AZ40" s="0" t="n">
        <v>0</v>
      </c>
      <c r="BA40" s="1146"/>
    </row>
    <row r="41" customFormat="false" ht="14.25" hidden="false" customHeight="false" outlineLevel="0" collapsed="false">
      <c r="A41" s="1129" t="s">
        <v>2544</v>
      </c>
      <c r="R41" s="1142" t="s">
        <v>1506</v>
      </c>
      <c r="S41" s="1143" t="s">
        <v>2306</v>
      </c>
      <c r="T41" s="1143" t="n">
        <v>1604</v>
      </c>
      <c r="Y41" s="1131"/>
      <c r="Z41" s="1131" t="n">
        <v>32.632</v>
      </c>
      <c r="AA41" s="1131"/>
      <c r="AH41" s="1131" t="s">
        <v>1026</v>
      </c>
      <c r="AI41" s="1140" t="n">
        <v>40</v>
      </c>
      <c r="AJ41" s="1140" t="s">
        <v>2545</v>
      </c>
      <c r="AK41" s="1130" t="s">
        <v>2546</v>
      </c>
      <c r="AL41" s="1131" t="s">
        <v>2547</v>
      </c>
      <c r="AN41" s="1130" t="n">
        <v>609</v>
      </c>
      <c r="AO41" s="1141"/>
      <c r="AU41" s="1154" t="s">
        <v>2548</v>
      </c>
      <c r="AV41" s="1152" t="n">
        <v>0.04</v>
      </c>
      <c r="AX41" s="0" t="n">
        <v>39</v>
      </c>
      <c r="AZ41" s="0" t="n">
        <v>0</v>
      </c>
      <c r="BA41" s="1146"/>
    </row>
    <row r="42" customFormat="false" ht="14.25" hidden="false" customHeight="false" outlineLevel="0" collapsed="false">
      <c r="A42" s="1129" t="s">
        <v>2549</v>
      </c>
      <c r="R42" s="1142" t="s">
        <v>1513</v>
      </c>
      <c r="S42" s="1143" t="s">
        <v>2306</v>
      </c>
      <c r="T42" s="1143" t="n">
        <v>1705</v>
      </c>
      <c r="AH42" s="1131" t="s">
        <v>1026</v>
      </c>
      <c r="AI42" s="1140" t="n">
        <v>41</v>
      </c>
      <c r="AJ42" s="1140" t="s">
        <v>2550</v>
      </c>
      <c r="AK42" s="1130" t="s">
        <v>2551</v>
      </c>
      <c r="AL42" s="1131" t="s">
        <v>2552</v>
      </c>
      <c r="AN42" s="1130" t="n">
        <v>610</v>
      </c>
      <c r="AO42" s="1141"/>
      <c r="AU42" s="1154" t="s">
        <v>2553</v>
      </c>
      <c r="AV42" s="1152"/>
      <c r="AX42" s="0" t="n">
        <v>40</v>
      </c>
      <c r="AZ42" s="0" t="n">
        <v>0</v>
      </c>
      <c r="BA42" s="1146"/>
    </row>
    <row r="43" customFormat="false" ht="14.25" hidden="false" customHeight="false" outlineLevel="0" collapsed="false">
      <c r="A43" s="1129" t="s">
        <v>2554</v>
      </c>
      <c r="R43" s="1142" t="s">
        <v>1521</v>
      </c>
      <c r="S43" s="1143" t="s">
        <v>2306</v>
      </c>
      <c r="T43" s="1143" t="n">
        <v>1706</v>
      </c>
      <c r="AH43" s="1131" t="s">
        <v>1026</v>
      </c>
      <c r="AI43" s="1140" t="n">
        <v>42</v>
      </c>
      <c r="AJ43" s="1140" t="s">
        <v>2555</v>
      </c>
      <c r="AK43" s="1130" t="s">
        <v>2556</v>
      </c>
      <c r="AL43" s="1131" t="s">
        <v>2557</v>
      </c>
      <c r="AN43" s="1130" t="n">
        <v>611</v>
      </c>
      <c r="AO43" s="1141"/>
      <c r="AU43" s="1153" t="s">
        <v>826</v>
      </c>
      <c r="AV43" s="1152"/>
      <c r="AX43" s="0" t="n">
        <v>41</v>
      </c>
      <c r="AZ43" s="0" t="n">
        <v>0</v>
      </c>
      <c r="BA43" s="1146"/>
    </row>
    <row r="44" customFormat="false" ht="14.25" hidden="false" customHeight="false" outlineLevel="0" collapsed="false">
      <c r="A44" s="1129" t="s">
        <v>2558</v>
      </c>
      <c r="R44" s="1142" t="s">
        <v>1553</v>
      </c>
      <c r="S44" s="1143" t="s">
        <v>2306</v>
      </c>
      <c r="T44" s="1143" t="n">
        <v>1707</v>
      </c>
      <c r="AH44" s="1131" t="s">
        <v>1026</v>
      </c>
      <c r="AI44" s="1140" t="n">
        <v>43</v>
      </c>
      <c r="AJ44" s="1140" t="s">
        <v>2559</v>
      </c>
      <c r="AK44" s="1130" t="s">
        <v>2560</v>
      </c>
      <c r="AL44" s="1131" t="s">
        <v>2561</v>
      </c>
      <c r="AN44" s="1130" t="n">
        <v>612</v>
      </c>
      <c r="AO44" s="1141"/>
      <c r="AU44" s="1154" t="s">
        <v>2548</v>
      </c>
      <c r="AV44" s="1152" t="n">
        <v>0.22</v>
      </c>
      <c r="AX44" s="0" t="n">
        <v>42</v>
      </c>
      <c r="AZ44" s="0" t="n">
        <v>0</v>
      </c>
      <c r="BA44" s="1146"/>
    </row>
    <row r="45" customFormat="false" ht="14.25" hidden="false" customHeight="false" outlineLevel="0" collapsed="false">
      <c r="A45" s="1129" t="s">
        <v>2562</v>
      </c>
      <c r="R45" s="1142" t="s">
        <v>1601</v>
      </c>
      <c r="S45" s="1143" t="s">
        <v>2306</v>
      </c>
      <c r="T45" s="1143" t="s">
        <v>1602</v>
      </c>
      <c r="AH45" s="1131" t="s">
        <v>1042</v>
      </c>
      <c r="AI45" s="1140" t="n">
        <v>44</v>
      </c>
      <c r="AJ45" s="1140" t="s">
        <v>2563</v>
      </c>
      <c r="AK45" s="1130" t="s">
        <v>2564</v>
      </c>
      <c r="AL45" s="1131" t="s">
        <v>2565</v>
      </c>
      <c r="AN45" s="1130" t="n">
        <v>613</v>
      </c>
      <c r="AO45" s="1141"/>
      <c r="AU45" s="1154" t="s">
        <v>2553</v>
      </c>
      <c r="AV45" s="1152" t="n">
        <v>0.05</v>
      </c>
      <c r="AX45" s="0" t="n">
        <v>43</v>
      </c>
      <c r="AZ45" s="0" t="n">
        <v>0</v>
      </c>
      <c r="BA45" s="1146"/>
    </row>
    <row r="46" customFormat="false" ht="14.25" hidden="false" customHeight="false" outlineLevel="0" collapsed="false">
      <c r="A46" s="1129" t="s">
        <v>2566</v>
      </c>
      <c r="R46" s="1142" t="s">
        <v>1629</v>
      </c>
      <c r="S46" s="1143" t="s">
        <v>2306</v>
      </c>
      <c r="T46" s="1143" t="n">
        <v>1309</v>
      </c>
      <c r="AH46" s="1131" t="s">
        <v>1042</v>
      </c>
      <c r="AI46" s="1140" t="n">
        <v>45</v>
      </c>
      <c r="AJ46" s="1140" t="s">
        <v>2567</v>
      </c>
      <c r="AK46" s="1130" t="s">
        <v>2568</v>
      </c>
      <c r="AL46" s="1131" t="s">
        <v>2569</v>
      </c>
      <c r="AN46" s="1130" t="n">
        <v>614</v>
      </c>
      <c r="AO46" s="1141"/>
      <c r="AU46" s="1153" t="s">
        <v>796</v>
      </c>
      <c r="AV46" s="1152"/>
      <c r="AX46" s="0" t="n">
        <v>44</v>
      </c>
      <c r="AZ46" s="0" t="n">
        <v>0</v>
      </c>
      <c r="BA46" s="1146"/>
    </row>
    <row r="47" customFormat="false" ht="14.25" hidden="false" customHeight="false" outlineLevel="0" collapsed="false">
      <c r="A47" s="1129" t="s">
        <v>2570</v>
      </c>
      <c r="R47" s="1142" t="s">
        <v>1641</v>
      </c>
      <c r="S47" s="1143" t="s">
        <v>2306</v>
      </c>
      <c r="T47" s="1143" t="n">
        <v>1310</v>
      </c>
      <c r="AH47" s="1131" t="s">
        <v>1042</v>
      </c>
      <c r="AI47" s="1140" t="n">
        <v>46</v>
      </c>
      <c r="AJ47" s="1140" t="s">
        <v>2571</v>
      </c>
      <c r="AK47" s="1130" t="s">
        <v>2572</v>
      </c>
      <c r="AL47" s="1131" t="s">
        <v>2573</v>
      </c>
      <c r="AN47" s="1130" t="n">
        <v>615</v>
      </c>
      <c r="AO47" s="1141"/>
      <c r="AU47" s="1154" t="s">
        <v>2548</v>
      </c>
      <c r="AV47" s="1152" t="n">
        <v>0.23</v>
      </c>
      <c r="AX47" s="0" t="n">
        <v>45</v>
      </c>
      <c r="AZ47" s="0" t="n">
        <v>0</v>
      </c>
      <c r="BA47" s="1146"/>
    </row>
    <row r="48" customFormat="false" ht="14.25" hidden="false" customHeight="false" outlineLevel="0" collapsed="false">
      <c r="A48" s="1129" t="s">
        <v>2574</v>
      </c>
      <c r="R48" s="1142" t="s">
        <v>1645</v>
      </c>
      <c r="S48" s="1143" t="s">
        <v>2306</v>
      </c>
      <c r="T48" s="1143" t="n">
        <v>1605</v>
      </c>
      <c r="AH48" s="1131" t="s">
        <v>1042</v>
      </c>
      <c r="AI48" s="1140" t="n">
        <v>47</v>
      </c>
      <c r="AJ48" s="1140" t="s">
        <v>2575</v>
      </c>
      <c r="AK48" s="1130" t="s">
        <v>2576</v>
      </c>
      <c r="AL48" s="1131" t="s">
        <v>2577</v>
      </c>
      <c r="AN48" s="1130" t="n">
        <v>616</v>
      </c>
      <c r="AO48" s="1141"/>
      <c r="AU48" s="1154" t="s">
        <v>2553</v>
      </c>
      <c r="AV48" s="1152" t="n">
        <v>0.06</v>
      </c>
      <c r="AX48" s="0" t="n">
        <v>46</v>
      </c>
      <c r="AZ48" s="0" t="n">
        <v>0</v>
      </c>
      <c r="BA48" s="1146"/>
    </row>
    <row r="49" customFormat="false" ht="14.25" hidden="false" customHeight="false" outlineLevel="0" collapsed="false">
      <c r="A49" s="1129" t="s">
        <v>2578</v>
      </c>
      <c r="R49" s="1142" t="s">
        <v>1657</v>
      </c>
      <c r="S49" s="1143" t="s">
        <v>2306</v>
      </c>
      <c r="T49" s="1143" t="n">
        <v>1311</v>
      </c>
      <c r="AH49" s="1131" t="s">
        <v>1042</v>
      </c>
      <c r="AI49" s="1140" t="n">
        <v>48</v>
      </c>
      <c r="AJ49" s="1140" t="s">
        <v>2579</v>
      </c>
      <c r="AK49" s="1130" t="s">
        <v>2580</v>
      </c>
      <c r="AL49" s="1131" t="s">
        <v>2581</v>
      </c>
      <c r="AN49" s="1130" t="n">
        <v>617</v>
      </c>
      <c r="AO49" s="1141"/>
      <c r="AU49" s="1155" t="s">
        <v>2582</v>
      </c>
      <c r="AX49" s="0" t="n">
        <v>47</v>
      </c>
      <c r="AZ49" s="0" t="n">
        <v>0</v>
      </c>
      <c r="BA49" s="1146"/>
    </row>
    <row r="50" customFormat="false" ht="14.25" hidden="false" customHeight="false" outlineLevel="0" collapsed="false">
      <c r="A50" s="1129" t="s">
        <v>2583</v>
      </c>
      <c r="R50" s="1142" t="s">
        <v>1669</v>
      </c>
      <c r="S50" s="1143" t="s">
        <v>2306</v>
      </c>
      <c r="T50" s="1143" t="n">
        <v>1812</v>
      </c>
      <c r="AH50" s="1131" t="s">
        <v>1042</v>
      </c>
      <c r="AI50" s="1140" t="n">
        <v>49</v>
      </c>
      <c r="AJ50" s="1140" t="s">
        <v>2584</v>
      </c>
      <c r="AK50" s="1130" t="s">
        <v>2585</v>
      </c>
      <c r="AL50" s="1131" t="s">
        <v>2586</v>
      </c>
      <c r="AN50" s="1130" t="n">
        <v>618</v>
      </c>
      <c r="AO50" s="1141"/>
      <c r="AU50" s="1154" t="s">
        <v>2548</v>
      </c>
      <c r="AV50" s="1152" t="n">
        <v>0.23</v>
      </c>
      <c r="AX50" s="0" t="n">
        <v>48</v>
      </c>
      <c r="AZ50" s="0" t="n">
        <v>0</v>
      </c>
      <c r="BA50" s="1146"/>
    </row>
    <row r="51" customFormat="false" ht="14.25" hidden="false" customHeight="false" outlineLevel="0" collapsed="false">
      <c r="A51" s="1129" t="s">
        <v>2587</v>
      </c>
      <c r="R51" s="1142" t="s">
        <v>1681</v>
      </c>
      <c r="S51" s="1143" t="s">
        <v>2306</v>
      </c>
      <c r="T51" s="1143" t="n">
        <v>1708</v>
      </c>
      <c r="AH51" s="1131" t="s">
        <v>1042</v>
      </c>
      <c r="AI51" s="1140" t="n">
        <v>50</v>
      </c>
      <c r="AJ51" s="1140" t="s">
        <v>2588</v>
      </c>
      <c r="AK51" s="1130" t="s">
        <v>2589</v>
      </c>
      <c r="AL51" s="1131" t="s">
        <v>2590</v>
      </c>
      <c r="AN51" s="1130" t="n">
        <v>619</v>
      </c>
      <c r="AO51" s="1141"/>
      <c r="AU51" s="1154" t="s">
        <v>2553</v>
      </c>
      <c r="AV51" s="1152" t="n">
        <v>0.06</v>
      </c>
      <c r="AX51" s="0" t="n">
        <v>49</v>
      </c>
      <c r="AZ51" s="0" t="n">
        <v>0</v>
      </c>
      <c r="BA51" s="1146"/>
    </row>
    <row r="52" customFormat="false" ht="14.25" hidden="false" customHeight="false" outlineLevel="0" collapsed="false">
      <c r="A52" s="1129" t="s">
        <v>2591</v>
      </c>
      <c r="R52" s="1142" t="s">
        <v>1701</v>
      </c>
      <c r="S52" s="1143" t="s">
        <v>2306</v>
      </c>
      <c r="T52" s="1143" t="n">
        <v>1606</v>
      </c>
      <c r="AH52" s="1131" t="s">
        <v>1042</v>
      </c>
      <c r="AI52" s="1140" t="n">
        <v>51</v>
      </c>
      <c r="AJ52" s="1140" t="s">
        <v>2592</v>
      </c>
      <c r="AK52" s="1130" t="s">
        <v>2593</v>
      </c>
      <c r="AL52" s="1131" t="s">
        <v>2594</v>
      </c>
      <c r="AN52" s="1130" t="n">
        <v>620</v>
      </c>
      <c r="AO52" s="1141"/>
      <c r="AX52" s="0" t="n">
        <v>50</v>
      </c>
      <c r="AZ52" s="0" t="n">
        <v>0</v>
      </c>
      <c r="BA52" s="1146"/>
    </row>
    <row r="53" customFormat="false" ht="14.25" hidden="false" customHeight="false" outlineLevel="0" collapsed="false">
      <c r="A53" s="1129" t="s">
        <v>2595</v>
      </c>
      <c r="R53" s="1142" t="s">
        <v>1705</v>
      </c>
      <c r="S53" s="1143" t="s">
        <v>2306</v>
      </c>
      <c r="T53" s="1143" t="n">
        <v>1607</v>
      </c>
      <c r="AH53" s="1131" t="s">
        <v>1042</v>
      </c>
      <c r="AI53" s="1140" t="n">
        <v>52</v>
      </c>
      <c r="AJ53" s="1140" t="s">
        <v>2596</v>
      </c>
      <c r="AK53" s="1130" t="s">
        <v>2597</v>
      </c>
      <c r="AL53" s="1131" t="s">
        <v>2598</v>
      </c>
      <c r="AN53" s="1130" t="n">
        <v>621</v>
      </c>
      <c r="AO53" s="1141"/>
      <c r="AU53" s="1128" t="s">
        <v>2599</v>
      </c>
      <c r="AX53" s="0" t="n">
        <v>51</v>
      </c>
      <c r="AZ53" s="0" t="n">
        <v>0</v>
      </c>
      <c r="BA53" s="1146"/>
    </row>
    <row r="54" customFormat="false" ht="14.25" hidden="false" customHeight="false" outlineLevel="0" collapsed="false">
      <c r="A54" s="1129" t="s">
        <v>2600</v>
      </c>
      <c r="R54" s="1142" t="s">
        <v>1725</v>
      </c>
      <c r="S54" s="1143" t="s">
        <v>2601</v>
      </c>
      <c r="T54" s="1143" t="n">
        <v>1312</v>
      </c>
      <c r="AH54" s="1131" t="s">
        <v>1042</v>
      </c>
      <c r="AI54" s="1140" t="n">
        <v>53</v>
      </c>
      <c r="AJ54" s="1140" t="s">
        <v>2602</v>
      </c>
      <c r="AK54" s="1130" t="s">
        <v>2603</v>
      </c>
      <c r="AL54" s="1131" t="s">
        <v>2604</v>
      </c>
      <c r="AN54" s="1130" t="n">
        <v>622</v>
      </c>
      <c r="AO54" s="1141"/>
      <c r="AU54" s="1154" t="s">
        <v>673</v>
      </c>
      <c r="AV54" s="0" t="n">
        <v>710</v>
      </c>
      <c r="AX54" s="0" t="n">
        <v>52</v>
      </c>
      <c r="AZ54" s="0" t="n">
        <v>0</v>
      </c>
      <c r="BA54" s="1146"/>
    </row>
    <row r="55" customFormat="false" ht="14.25" hidden="false" customHeight="false" outlineLevel="0" collapsed="false">
      <c r="A55" s="1129" t="s">
        <v>2605</v>
      </c>
      <c r="R55" s="1142" t="s">
        <v>1741</v>
      </c>
      <c r="S55" s="1143" t="s">
        <v>2504</v>
      </c>
      <c r="T55" s="1143" t="s">
        <v>1742</v>
      </c>
      <c r="AH55" s="1131" t="s">
        <v>1166</v>
      </c>
      <c r="AI55" s="1140" t="n">
        <v>54</v>
      </c>
      <c r="AJ55" s="1140" t="s">
        <v>2606</v>
      </c>
      <c r="AK55" s="1130" t="s">
        <v>2607</v>
      </c>
      <c r="AL55" s="1131" t="s">
        <v>2608</v>
      </c>
      <c r="AN55" s="1130" t="n">
        <v>623</v>
      </c>
      <c r="AO55" s="1141"/>
      <c r="AU55" s="1154" t="s">
        <v>679</v>
      </c>
      <c r="AV55" s="0" t="n">
        <v>153.27</v>
      </c>
      <c r="AX55" s="0" t="n">
        <v>53</v>
      </c>
      <c r="AZ55" s="0" t="n">
        <v>0</v>
      </c>
      <c r="BA55" s="1146"/>
    </row>
    <row r="56" customFormat="false" ht="14.25" hidden="false" customHeight="false" outlineLevel="0" collapsed="false">
      <c r="A56" s="1129" t="s">
        <v>2609</v>
      </c>
      <c r="R56" s="1142" t="s">
        <v>1745</v>
      </c>
      <c r="S56" s="1143" t="s">
        <v>2504</v>
      </c>
      <c r="T56" s="1143" t="n">
        <v>1313</v>
      </c>
      <c r="AH56" s="1131" t="s">
        <v>1166</v>
      </c>
      <c r="AI56" s="1140" t="n">
        <v>55</v>
      </c>
      <c r="AJ56" s="1140" t="s">
        <v>2610</v>
      </c>
      <c r="AK56" s="1130" t="s">
        <v>2611</v>
      </c>
      <c r="AL56" s="1131" t="s">
        <v>2612</v>
      </c>
      <c r="AN56" s="1130" t="n">
        <v>624</v>
      </c>
      <c r="AO56" s="1141"/>
      <c r="AX56" s="0" t="n">
        <v>54</v>
      </c>
      <c r="AZ56" s="0" t="n">
        <v>0</v>
      </c>
      <c r="BA56" s="1146"/>
    </row>
    <row r="57" customFormat="false" ht="14.25" hidden="false" customHeight="false" outlineLevel="0" collapsed="false">
      <c r="A57" s="1129" t="s">
        <v>2613</v>
      </c>
      <c r="R57" s="1142" t="s">
        <v>1765</v>
      </c>
      <c r="S57" s="1143" t="s">
        <v>2306</v>
      </c>
      <c r="T57" s="1143" t="n">
        <v>1813</v>
      </c>
      <c r="AH57" s="1131" t="s">
        <v>1166</v>
      </c>
      <c r="AI57" s="1140" t="n">
        <v>56</v>
      </c>
      <c r="AJ57" s="1140" t="s">
        <v>2614</v>
      </c>
      <c r="AK57" s="1130" t="s">
        <v>2615</v>
      </c>
      <c r="AL57" s="1131" t="s">
        <v>2616</v>
      </c>
      <c r="AN57" s="1130" t="n">
        <v>625</v>
      </c>
      <c r="AO57" s="1141"/>
      <c r="AU57" s="1154" t="s">
        <v>2617</v>
      </c>
      <c r="AV57" s="0" t="n">
        <v>1</v>
      </c>
      <c r="AX57" s="0" t="n">
        <v>55</v>
      </c>
      <c r="AZ57" s="0" t="n">
        <v>0</v>
      </c>
      <c r="BA57" s="1146"/>
    </row>
    <row r="58" customFormat="false" ht="14.25" hidden="false" customHeight="false" outlineLevel="0" collapsed="false">
      <c r="A58" s="1129" t="s">
        <v>2618</v>
      </c>
      <c r="R58" s="1142" t="s">
        <v>1773</v>
      </c>
      <c r="S58" s="1143" t="s">
        <v>2306</v>
      </c>
      <c r="T58" s="1143" t="n">
        <v>1709</v>
      </c>
      <c r="AH58" s="1131" t="s">
        <v>1166</v>
      </c>
      <c r="AI58" s="1140" t="n">
        <v>57</v>
      </c>
      <c r="AJ58" s="1140" t="s">
        <v>2619</v>
      </c>
      <c r="AK58" s="1130" t="s">
        <v>2620</v>
      </c>
      <c r="AL58" s="1131" t="s">
        <v>2621</v>
      </c>
      <c r="AN58" s="1130" t="n">
        <v>626</v>
      </c>
      <c r="AO58" s="1141"/>
      <c r="AV58" s="0" t="n">
        <v>2</v>
      </c>
      <c r="AX58" s="0" t="n">
        <v>56</v>
      </c>
      <c r="AZ58" s="0" t="n">
        <v>0</v>
      </c>
      <c r="BA58" s="1146"/>
    </row>
    <row r="59" customFormat="false" ht="14.25" hidden="false" customHeight="false" outlineLevel="0" collapsed="false">
      <c r="A59" s="1129" t="s">
        <v>2622</v>
      </c>
      <c r="R59" s="1142" t="s">
        <v>1785</v>
      </c>
      <c r="S59" s="1143" t="s">
        <v>2306</v>
      </c>
      <c r="T59" s="1143" t="n">
        <v>1710</v>
      </c>
      <c r="AH59" s="1131" t="s">
        <v>1166</v>
      </c>
      <c r="AI59" s="1140" t="n">
        <v>58</v>
      </c>
      <c r="AJ59" s="1140" t="s">
        <v>2623</v>
      </c>
      <c r="AK59" s="1130" t="s">
        <v>2624</v>
      </c>
      <c r="AL59" s="1131" t="s">
        <v>2625</v>
      </c>
      <c r="AN59" s="1130" t="n">
        <v>627</v>
      </c>
      <c r="AO59" s="1141"/>
      <c r="AV59" s="0" t="n">
        <v>3</v>
      </c>
      <c r="AX59" s="0" t="n">
        <v>57</v>
      </c>
      <c r="AZ59" s="0" t="n">
        <v>0</v>
      </c>
      <c r="BA59" s="1146"/>
    </row>
    <row r="60" customFormat="false" ht="14.25" hidden="false" customHeight="false" outlineLevel="0" collapsed="false">
      <c r="A60" s="1129" t="s">
        <v>2626</v>
      </c>
      <c r="R60" s="1142" t="s">
        <v>1813</v>
      </c>
      <c r="S60" s="1143" t="s">
        <v>2306</v>
      </c>
      <c r="T60" s="1143" t="s">
        <v>1814</v>
      </c>
      <c r="AH60" s="1131" t="s">
        <v>1166</v>
      </c>
      <c r="AI60" s="1140" t="n">
        <v>59</v>
      </c>
      <c r="AJ60" s="1140" t="s">
        <v>2627</v>
      </c>
      <c r="AK60" s="1130" t="s">
        <v>2628</v>
      </c>
      <c r="AL60" s="1131" t="s">
        <v>2629</v>
      </c>
      <c r="AN60" s="1130" t="n">
        <v>628</v>
      </c>
      <c r="AO60" s="1141"/>
      <c r="AV60" s="0" t="n">
        <v>4</v>
      </c>
      <c r="AX60" s="0" t="n">
        <v>58</v>
      </c>
      <c r="AZ60" s="0" t="n">
        <v>0</v>
      </c>
      <c r="BA60" s="1146"/>
    </row>
    <row r="61" customFormat="false" ht="14.25" hidden="false" customHeight="false" outlineLevel="0" collapsed="false">
      <c r="A61" s="1129" t="s">
        <v>2630</v>
      </c>
      <c r="R61" s="1142" t="s">
        <v>1817</v>
      </c>
      <c r="S61" s="1143" t="s">
        <v>2306</v>
      </c>
      <c r="T61" s="1143" t="n">
        <v>1711</v>
      </c>
      <c r="AH61" s="1131" t="s">
        <v>1244</v>
      </c>
      <c r="AI61" s="1140" t="n">
        <v>60</v>
      </c>
      <c r="AJ61" s="1140" t="s">
        <v>2631</v>
      </c>
      <c r="AK61" s="1130" t="s">
        <v>1243</v>
      </c>
      <c r="AL61" s="1131" t="s">
        <v>2632</v>
      </c>
      <c r="AN61" s="1130" t="n">
        <v>629</v>
      </c>
      <c r="AO61" s="1141"/>
      <c r="AV61" s="0" t="n">
        <v>5</v>
      </c>
      <c r="AX61" s="0" t="n">
        <v>59</v>
      </c>
      <c r="AZ61" s="0" t="n">
        <v>0</v>
      </c>
      <c r="BA61" s="1146"/>
    </row>
    <row r="62" customFormat="false" ht="14.25" hidden="false" customHeight="false" outlineLevel="0" collapsed="false">
      <c r="A62" s="1129" t="s">
        <v>2633</v>
      </c>
      <c r="R62" s="1142" t="s">
        <v>1833</v>
      </c>
      <c r="S62" s="1143" t="s">
        <v>2306</v>
      </c>
      <c r="T62" s="1143" t="n">
        <v>1314</v>
      </c>
      <c r="AH62" s="1131" t="s">
        <v>1244</v>
      </c>
      <c r="AI62" s="1140" t="n">
        <v>61</v>
      </c>
      <c r="AJ62" s="1140" t="s">
        <v>2634</v>
      </c>
      <c r="AK62" s="1130" t="s">
        <v>2635</v>
      </c>
      <c r="AL62" s="1131" t="s">
        <v>2636</v>
      </c>
      <c r="AN62" s="1130" t="n">
        <v>630</v>
      </c>
      <c r="AO62" s="1141"/>
      <c r="AV62" s="0" t="n">
        <v>6</v>
      </c>
      <c r="AX62" s="0" t="n">
        <v>60</v>
      </c>
      <c r="AZ62" s="0" t="n">
        <v>0</v>
      </c>
      <c r="BA62" s="1146"/>
    </row>
    <row r="63" customFormat="false" ht="14.25" hidden="false" customHeight="false" outlineLevel="0" collapsed="false">
      <c r="A63" s="1129" t="s">
        <v>2637</v>
      </c>
      <c r="R63" s="1142" t="s">
        <v>1841</v>
      </c>
      <c r="S63" s="1143" t="s">
        <v>2306</v>
      </c>
      <c r="T63" s="1143" t="s">
        <v>1842</v>
      </c>
      <c r="AH63" s="1131" t="s">
        <v>1244</v>
      </c>
      <c r="AI63" s="1140" t="n">
        <v>62</v>
      </c>
      <c r="AJ63" s="1140" t="s">
        <v>2638</v>
      </c>
      <c r="AK63" s="1130" t="s">
        <v>2639</v>
      </c>
      <c r="AL63" s="1131" t="s">
        <v>2640</v>
      </c>
      <c r="AO63" s="1156"/>
      <c r="AV63" s="0" t="n">
        <v>7</v>
      </c>
      <c r="AX63" s="0" t="n">
        <v>61</v>
      </c>
      <c r="AZ63" s="0" t="n">
        <v>0</v>
      </c>
      <c r="BA63" s="1146"/>
    </row>
    <row r="64" customFormat="false" ht="14.25" hidden="false" customHeight="false" outlineLevel="0" collapsed="false">
      <c r="A64" s="1129" t="s">
        <v>2641</v>
      </c>
      <c r="R64" s="1142" t="s">
        <v>1845</v>
      </c>
      <c r="S64" s="1143" t="s">
        <v>2306</v>
      </c>
      <c r="T64" s="1143" t="n">
        <v>1815</v>
      </c>
      <c r="AH64" s="1131" t="s">
        <v>1244</v>
      </c>
      <c r="AI64" s="1140" t="n">
        <v>63</v>
      </c>
      <c r="AJ64" s="1140" t="s">
        <v>2642</v>
      </c>
      <c r="AK64" s="1130" t="s">
        <v>2643</v>
      </c>
      <c r="AL64" s="1131" t="s">
        <v>2644</v>
      </c>
      <c r="AO64" s="1156"/>
      <c r="AV64" s="0" t="n">
        <v>8</v>
      </c>
      <c r="AX64" s="0" t="n">
        <v>62</v>
      </c>
      <c r="AZ64" s="0" t="n">
        <v>0</v>
      </c>
      <c r="BA64" s="1146"/>
    </row>
    <row r="65" customFormat="false" ht="14.25" hidden="false" customHeight="false" outlineLevel="0" collapsed="false">
      <c r="A65" s="1129" t="s">
        <v>2645</v>
      </c>
      <c r="R65" s="1142" t="s">
        <v>1877</v>
      </c>
      <c r="S65" s="1143" t="s">
        <v>2306</v>
      </c>
      <c r="T65" s="1143" t="n">
        <v>1818</v>
      </c>
      <c r="AH65" s="1131" t="s">
        <v>1252</v>
      </c>
      <c r="AI65" s="1140" t="n">
        <v>64</v>
      </c>
      <c r="AJ65" s="1140" t="s">
        <v>2646</v>
      </c>
      <c r="AK65" s="1130" t="s">
        <v>2647</v>
      </c>
      <c r="AL65" s="1131" t="s">
        <v>2648</v>
      </c>
      <c r="AO65" s="1156"/>
      <c r="AV65" s="0" t="n">
        <v>9</v>
      </c>
      <c r="AX65" s="0" t="n">
        <v>63</v>
      </c>
      <c r="AZ65" s="0" t="n">
        <v>0</v>
      </c>
      <c r="BA65" s="1146"/>
    </row>
    <row r="66" customFormat="false" ht="14.25" hidden="false" customHeight="false" outlineLevel="0" collapsed="false">
      <c r="A66" s="1129" t="s">
        <v>2649</v>
      </c>
      <c r="R66" s="1142" t="s">
        <v>1929</v>
      </c>
      <c r="S66" s="1143" t="s">
        <v>2306</v>
      </c>
      <c r="T66" s="1143" t="n">
        <v>1819</v>
      </c>
      <c r="AH66" s="1131" t="s">
        <v>1252</v>
      </c>
      <c r="AI66" s="1140" t="n">
        <v>65</v>
      </c>
      <c r="AJ66" s="1140" t="s">
        <v>2650</v>
      </c>
      <c r="AK66" s="1130" t="s">
        <v>2651</v>
      </c>
      <c r="AL66" s="1131" t="s">
        <v>2652</v>
      </c>
      <c r="AV66" s="0" t="n">
        <v>10</v>
      </c>
      <c r="AX66" s="0" t="n">
        <v>64</v>
      </c>
      <c r="AZ66" s="0" t="n">
        <v>0</v>
      </c>
      <c r="BA66" s="1146"/>
    </row>
    <row r="67" customFormat="false" ht="14.25" hidden="false" customHeight="false" outlineLevel="0" collapsed="false">
      <c r="A67" s="1129" t="s">
        <v>2653</v>
      </c>
      <c r="R67" s="1142" t="s">
        <v>1933</v>
      </c>
      <c r="S67" s="1143" t="s">
        <v>2306</v>
      </c>
      <c r="T67" s="1143" t="n">
        <v>1820</v>
      </c>
      <c r="AH67" s="1131" t="s">
        <v>1252</v>
      </c>
      <c r="AI67" s="1140" t="n">
        <v>66</v>
      </c>
      <c r="AJ67" s="1140" t="s">
        <v>2654</v>
      </c>
      <c r="AK67" s="1130" t="s">
        <v>2655</v>
      </c>
      <c r="AL67" s="1131" t="s">
        <v>2656</v>
      </c>
      <c r="AV67" s="0" t="n">
        <v>11</v>
      </c>
      <c r="AX67" s="0" t="n">
        <v>65</v>
      </c>
      <c r="AZ67" s="0" t="n">
        <v>0</v>
      </c>
      <c r="BA67" s="1146"/>
    </row>
    <row r="68" customFormat="false" ht="14.25" hidden="false" customHeight="false" outlineLevel="0" collapsed="false">
      <c r="A68" s="1129" t="s">
        <v>2657</v>
      </c>
      <c r="R68" s="1142" t="s">
        <v>1941</v>
      </c>
      <c r="S68" s="1143" t="s">
        <v>2306</v>
      </c>
      <c r="T68" s="1143" t="s">
        <v>1942</v>
      </c>
      <c r="AH68" s="1131" t="s">
        <v>1252</v>
      </c>
      <c r="AI68" s="1140" t="n">
        <v>67</v>
      </c>
      <c r="AJ68" s="1140" t="s">
        <v>2658</v>
      </c>
      <c r="AK68" s="1130" t="s">
        <v>2659</v>
      </c>
      <c r="AL68" s="1131" t="s">
        <v>2660</v>
      </c>
      <c r="AV68" s="0" t="n">
        <v>12</v>
      </c>
      <c r="AX68" s="0" t="n">
        <v>66</v>
      </c>
      <c r="AZ68" s="0" t="n">
        <v>0</v>
      </c>
      <c r="BA68" s="1146"/>
    </row>
    <row r="69" customFormat="false" ht="14.25" hidden="false" customHeight="false" outlineLevel="0" collapsed="false">
      <c r="A69" s="1129" t="s">
        <v>2661</v>
      </c>
      <c r="R69" s="1142" t="s">
        <v>1953</v>
      </c>
      <c r="S69" s="1143" t="s">
        <v>2306</v>
      </c>
      <c r="T69" s="1143" t="s">
        <v>1954</v>
      </c>
      <c r="AH69" s="1131" t="s">
        <v>1252</v>
      </c>
      <c r="AI69" s="1140" t="n">
        <v>68</v>
      </c>
      <c r="AJ69" s="1140" t="s">
        <v>2662</v>
      </c>
      <c r="AK69" s="1130" t="s">
        <v>2663</v>
      </c>
      <c r="AL69" s="1131" t="s">
        <v>2664</v>
      </c>
      <c r="AV69" s="0" t="n">
        <v>13</v>
      </c>
      <c r="AX69" s="0" t="n">
        <v>67</v>
      </c>
      <c r="AZ69" s="0" t="n">
        <v>0</v>
      </c>
      <c r="BA69" s="1146"/>
    </row>
    <row r="70" customFormat="false" ht="14.25" hidden="false" customHeight="false" outlineLevel="0" collapsed="false">
      <c r="A70" s="1129" t="s">
        <v>2665</v>
      </c>
      <c r="R70" s="1142" t="s">
        <v>1969</v>
      </c>
      <c r="S70" s="1143" t="s">
        <v>2504</v>
      </c>
      <c r="T70" s="1143" t="n">
        <v>1318</v>
      </c>
      <c r="AH70" s="1131" t="s">
        <v>1814</v>
      </c>
      <c r="AI70" s="1140" t="n">
        <v>69</v>
      </c>
      <c r="AJ70" s="1140" t="s">
        <v>2666</v>
      </c>
      <c r="AK70" s="1130" t="s">
        <v>2667</v>
      </c>
      <c r="AL70" s="1131" t="s">
        <v>2668</v>
      </c>
      <c r="AV70" s="0" t="n">
        <v>14</v>
      </c>
      <c r="AX70" s="0" t="n">
        <v>68</v>
      </c>
      <c r="AZ70" s="0" t="n">
        <v>0</v>
      </c>
      <c r="BA70" s="1146"/>
    </row>
    <row r="71" customFormat="false" ht="14.25" hidden="false" customHeight="false" outlineLevel="0" collapsed="false">
      <c r="A71" s="1129" t="s">
        <v>2669</v>
      </c>
      <c r="R71" s="1142" t="s">
        <v>1977</v>
      </c>
      <c r="S71" s="1143" t="s">
        <v>2306</v>
      </c>
      <c r="T71" s="1143" t="s">
        <v>1978</v>
      </c>
      <c r="AH71" s="1131" t="s">
        <v>1814</v>
      </c>
      <c r="AI71" s="1140" t="n">
        <v>70</v>
      </c>
      <c r="AJ71" s="1140" t="s">
        <v>2670</v>
      </c>
      <c r="AK71" s="1130" t="s">
        <v>2671</v>
      </c>
      <c r="AL71" s="1131" t="s">
        <v>2672</v>
      </c>
      <c r="AV71" s="0" t="n">
        <v>15</v>
      </c>
      <c r="AX71" s="0" t="n">
        <v>69</v>
      </c>
      <c r="AZ71" s="0" t="n">
        <v>0</v>
      </c>
      <c r="BA71" s="1146"/>
    </row>
    <row r="72" customFormat="false" ht="14.25" hidden="false" customHeight="false" outlineLevel="0" collapsed="false">
      <c r="A72" s="1129" t="s">
        <v>2673</v>
      </c>
      <c r="R72" s="1142" t="s">
        <v>1981</v>
      </c>
      <c r="S72" s="1143" t="s">
        <v>2306</v>
      </c>
      <c r="T72" s="1143" t="n">
        <v>1608</v>
      </c>
      <c r="AH72" s="1131" t="s">
        <v>1814</v>
      </c>
      <c r="AI72" s="1140" t="n">
        <v>71</v>
      </c>
      <c r="AJ72" s="1140" t="s">
        <v>2674</v>
      </c>
      <c r="AK72" s="1130" t="s">
        <v>2675</v>
      </c>
      <c r="AL72" s="1131" t="s">
        <v>2676</v>
      </c>
      <c r="AV72" s="0" t="n">
        <v>16</v>
      </c>
      <c r="AX72" s="0" t="n">
        <v>70</v>
      </c>
      <c r="AZ72" s="0" t="n">
        <v>0</v>
      </c>
      <c r="BA72" s="1146"/>
    </row>
    <row r="73" customFormat="false" ht="14.25" hidden="false" customHeight="false" outlineLevel="0" collapsed="false">
      <c r="A73" s="1129" t="s">
        <v>2677</v>
      </c>
      <c r="R73" s="1142" t="s">
        <v>1985</v>
      </c>
      <c r="S73" s="1143" t="s">
        <v>2306</v>
      </c>
      <c r="T73" s="1143" t="n">
        <v>1315</v>
      </c>
      <c r="AH73" s="1131" t="s">
        <v>1814</v>
      </c>
      <c r="AI73" s="1140" t="n">
        <v>72</v>
      </c>
      <c r="AJ73" s="1140" t="s">
        <v>2678</v>
      </c>
      <c r="AK73" s="1130" t="s">
        <v>2679</v>
      </c>
      <c r="AL73" s="1131" t="s">
        <v>2680</v>
      </c>
      <c r="AV73" s="0" t="n">
        <v>17</v>
      </c>
      <c r="AX73" s="0" t="n">
        <v>71</v>
      </c>
      <c r="AZ73" s="0" t="n">
        <v>0</v>
      </c>
      <c r="BA73" s="1146"/>
    </row>
    <row r="74" customFormat="false" ht="14.25" hidden="false" customHeight="false" outlineLevel="0" collapsed="false">
      <c r="A74" s="1129" t="s">
        <v>2681</v>
      </c>
      <c r="R74" s="1142" t="s">
        <v>1989</v>
      </c>
      <c r="S74" s="1143" t="s">
        <v>2306</v>
      </c>
      <c r="T74" s="1143" t="n">
        <v>1712</v>
      </c>
      <c r="AH74" s="1131" t="s">
        <v>1814</v>
      </c>
      <c r="AI74" s="1140" t="n">
        <v>73</v>
      </c>
      <c r="AJ74" s="1140" t="s">
        <v>2682</v>
      </c>
      <c r="AK74" s="1130" t="s">
        <v>2607</v>
      </c>
      <c r="AL74" s="1131" t="s">
        <v>2683</v>
      </c>
      <c r="AV74" s="0" t="n">
        <v>18</v>
      </c>
      <c r="AX74" s="0" t="n">
        <v>72</v>
      </c>
      <c r="AZ74" s="0" t="n">
        <v>0</v>
      </c>
      <c r="BA74" s="1146"/>
    </row>
    <row r="75" customFormat="false" ht="14.25" hidden="false" customHeight="false" outlineLevel="0" collapsed="false">
      <c r="A75" s="1129" t="s">
        <v>2684</v>
      </c>
      <c r="R75" s="1142" t="s">
        <v>2005</v>
      </c>
      <c r="S75" s="1143" t="s">
        <v>2306</v>
      </c>
      <c r="T75" s="1143" t="n">
        <v>1609</v>
      </c>
      <c r="AH75" s="1131" t="s">
        <v>1814</v>
      </c>
      <c r="AI75" s="1140" t="n">
        <v>74</v>
      </c>
      <c r="AJ75" s="1140" t="s">
        <v>2685</v>
      </c>
      <c r="AK75" s="1130" t="s">
        <v>2686</v>
      </c>
      <c r="AL75" s="1131" t="s">
        <v>2687</v>
      </c>
      <c r="AV75" s="0" t="n">
        <v>19</v>
      </c>
      <c r="AX75" s="0" t="n">
        <v>73</v>
      </c>
      <c r="AZ75" s="0" t="n">
        <v>0</v>
      </c>
      <c r="BA75" s="1146"/>
    </row>
    <row r="76" customFormat="false" ht="14.25" hidden="false" customHeight="false" outlineLevel="0" collapsed="false">
      <c r="A76" s="1129" t="s">
        <v>2688</v>
      </c>
      <c r="R76" s="1142" t="s">
        <v>2013</v>
      </c>
      <c r="S76" s="1143" t="s">
        <v>2306</v>
      </c>
      <c r="T76" s="1143" t="s">
        <v>2014</v>
      </c>
      <c r="AH76" s="1131" t="s">
        <v>1814</v>
      </c>
      <c r="AI76" s="1140" t="n">
        <v>75</v>
      </c>
      <c r="AJ76" s="1140" t="s">
        <v>2689</v>
      </c>
      <c r="AK76" s="1130" t="s">
        <v>2690</v>
      </c>
      <c r="AL76" s="1131" t="s">
        <v>2691</v>
      </c>
      <c r="AV76" s="0" t="n">
        <v>20</v>
      </c>
      <c r="AX76" s="0" t="n">
        <v>74</v>
      </c>
      <c r="AZ76" s="0" t="n">
        <v>0</v>
      </c>
      <c r="BA76" s="1146"/>
    </row>
    <row r="77" customFormat="false" ht="14.25" hidden="false" customHeight="false" outlineLevel="0" collapsed="false">
      <c r="A77" s="1129" t="s">
        <v>2692</v>
      </c>
      <c r="R77" s="1142" t="s">
        <v>2029</v>
      </c>
      <c r="S77" s="1143" t="s">
        <v>2306</v>
      </c>
      <c r="T77" s="1143" t="n">
        <v>1316</v>
      </c>
      <c r="AH77" s="1131" t="s">
        <v>1814</v>
      </c>
      <c r="AI77" s="1140" t="n">
        <v>76</v>
      </c>
      <c r="AJ77" s="1140" t="s">
        <v>2693</v>
      </c>
      <c r="AK77" s="1130" t="s">
        <v>2694</v>
      </c>
      <c r="AL77" s="1131" t="s">
        <v>2695</v>
      </c>
      <c r="AV77" s="0" t="n">
        <v>21</v>
      </c>
      <c r="AX77" s="0" t="n">
        <v>75</v>
      </c>
      <c r="AZ77" s="0" t="n">
        <v>0</v>
      </c>
      <c r="BA77" s="1146"/>
    </row>
    <row r="78" customFormat="false" ht="14.25" hidden="false" customHeight="false" outlineLevel="0" collapsed="false">
      <c r="A78" s="1129" t="s">
        <v>2696</v>
      </c>
      <c r="R78" s="1142" t="s">
        <v>2037</v>
      </c>
      <c r="S78" s="1143" t="s">
        <v>2306</v>
      </c>
      <c r="T78" s="1143" t="s">
        <v>2038</v>
      </c>
      <c r="AH78" s="1131" t="s">
        <v>1814</v>
      </c>
      <c r="AI78" s="1140" t="n">
        <v>77</v>
      </c>
      <c r="AJ78" s="1140" t="s">
        <v>2697</v>
      </c>
      <c r="AK78" s="1130" t="s">
        <v>2698</v>
      </c>
      <c r="AL78" s="1131" t="s">
        <v>2699</v>
      </c>
      <c r="AV78" s="0" t="n">
        <v>22</v>
      </c>
      <c r="AX78" s="0" t="n">
        <v>76</v>
      </c>
      <c r="AZ78" s="0" t="n">
        <v>0</v>
      </c>
      <c r="BA78" s="1146"/>
    </row>
    <row r="79" customFormat="false" ht="14.25" hidden="false" customHeight="false" outlineLevel="0" collapsed="false">
      <c r="A79" s="1129" t="s">
        <v>2700</v>
      </c>
      <c r="R79" s="1142" t="s">
        <v>2053</v>
      </c>
      <c r="S79" s="1143" t="s">
        <v>2306</v>
      </c>
      <c r="T79" s="1143" t="n">
        <v>1610</v>
      </c>
      <c r="AH79" s="1131" t="s">
        <v>1814</v>
      </c>
      <c r="AI79" s="1140" t="n">
        <v>78</v>
      </c>
      <c r="AJ79" s="1140" t="s">
        <v>2701</v>
      </c>
      <c r="AK79" s="1130" t="s">
        <v>2702</v>
      </c>
      <c r="AL79" s="1131" t="s">
        <v>2703</v>
      </c>
      <c r="AV79" s="0" t="n">
        <v>23</v>
      </c>
      <c r="AX79" s="0" t="n">
        <v>77</v>
      </c>
      <c r="AZ79" s="0" t="n">
        <v>0</v>
      </c>
      <c r="BA79" s="1146"/>
    </row>
    <row r="80" customFormat="false" ht="14.25" hidden="false" customHeight="false" outlineLevel="0" collapsed="false">
      <c r="A80" s="1129" t="s">
        <v>2704</v>
      </c>
      <c r="R80" s="1142" t="s">
        <v>2057</v>
      </c>
      <c r="S80" s="1143" t="s">
        <v>2306</v>
      </c>
      <c r="T80" s="1143" t="s">
        <v>2058</v>
      </c>
      <c r="AH80" s="1131" t="s">
        <v>1814</v>
      </c>
      <c r="AI80" s="1140" t="n">
        <v>79</v>
      </c>
      <c r="AJ80" s="1140" t="s">
        <v>2705</v>
      </c>
      <c r="AK80" s="1130" t="s">
        <v>2706</v>
      </c>
      <c r="AL80" s="1131" t="s">
        <v>2707</v>
      </c>
      <c r="AV80" s="0" t="n">
        <v>24</v>
      </c>
      <c r="AX80" s="0" t="n">
        <v>78</v>
      </c>
      <c r="AZ80" s="0" t="n">
        <v>0</v>
      </c>
      <c r="BA80" s="1146"/>
    </row>
    <row r="81" customFormat="false" ht="14.25" hidden="false" customHeight="false" outlineLevel="0" collapsed="false">
      <c r="A81" s="1129" t="s">
        <v>2708</v>
      </c>
      <c r="R81" s="1142" t="s">
        <v>2061</v>
      </c>
      <c r="S81" s="1143" t="s">
        <v>2306</v>
      </c>
      <c r="T81" s="1143" t="s">
        <v>2062</v>
      </c>
      <c r="AH81" s="1131" t="s">
        <v>1814</v>
      </c>
      <c r="AI81" s="1140" t="n">
        <v>80</v>
      </c>
      <c r="AJ81" s="1140" t="s">
        <v>2709</v>
      </c>
      <c r="AK81" s="1130" t="s">
        <v>2710</v>
      </c>
      <c r="AL81" s="1131" t="s">
        <v>2711</v>
      </c>
      <c r="AV81" s="0" t="n">
        <v>25</v>
      </c>
      <c r="AX81" s="0" t="n">
        <v>79</v>
      </c>
      <c r="AZ81" s="0" t="n">
        <v>0</v>
      </c>
      <c r="BA81" s="1146"/>
    </row>
    <row r="82" customFormat="false" ht="14.25" hidden="false" customHeight="false" outlineLevel="0" collapsed="false">
      <c r="A82" s="1129" t="s">
        <v>2712</v>
      </c>
      <c r="R82" s="1142" t="s">
        <v>2065</v>
      </c>
      <c r="S82" s="1143" t="s">
        <v>2306</v>
      </c>
      <c r="T82" s="1143" t="n">
        <v>1317</v>
      </c>
      <c r="AH82" s="1131" t="s">
        <v>1814</v>
      </c>
      <c r="AI82" s="1140" t="n">
        <v>81</v>
      </c>
      <c r="AJ82" s="1140" t="s">
        <v>2713</v>
      </c>
      <c r="AK82" s="1130" t="s">
        <v>2714</v>
      </c>
      <c r="AL82" s="1131" t="s">
        <v>2715</v>
      </c>
      <c r="AV82" s="0" t="n">
        <v>26</v>
      </c>
      <c r="AX82" s="0" t="n">
        <v>80</v>
      </c>
      <c r="AZ82" s="0" t="n">
        <v>0</v>
      </c>
      <c r="BA82" s="1146"/>
    </row>
    <row r="83" customFormat="false" ht="14.25" hidden="false" customHeight="false" outlineLevel="0" collapsed="false">
      <c r="A83" s="1129" t="s">
        <v>2716</v>
      </c>
      <c r="R83" s="1142" t="s">
        <v>2077</v>
      </c>
      <c r="S83" s="1143" t="s">
        <v>2306</v>
      </c>
      <c r="T83" s="1143" t="n">
        <v>1713</v>
      </c>
      <c r="AH83" s="1131" t="s">
        <v>1814</v>
      </c>
      <c r="AI83" s="1140" t="n">
        <v>82</v>
      </c>
      <c r="AJ83" s="1140" t="s">
        <v>2717</v>
      </c>
      <c r="AK83" s="1130" t="s">
        <v>2718</v>
      </c>
      <c r="AL83" s="1131" t="s">
        <v>2719</v>
      </c>
      <c r="AV83" s="0" t="n">
        <v>27</v>
      </c>
      <c r="AX83" s="0" t="n">
        <v>81</v>
      </c>
      <c r="AZ83" s="0" t="n">
        <v>0</v>
      </c>
      <c r="BA83" s="1146"/>
    </row>
    <row r="84" customFormat="false" ht="14.25" hidden="false" customHeight="false" outlineLevel="0" collapsed="false">
      <c r="A84" s="1129" t="s">
        <v>2720</v>
      </c>
      <c r="R84" s="1142" t="s">
        <v>2081</v>
      </c>
      <c r="S84" s="1143" t="s">
        <v>2306</v>
      </c>
      <c r="T84" s="1143" t="n">
        <v>1714</v>
      </c>
      <c r="AH84" s="1131" t="s">
        <v>1814</v>
      </c>
      <c r="AI84" s="1140" t="n">
        <v>83</v>
      </c>
      <c r="AJ84" s="1140" t="s">
        <v>2721</v>
      </c>
      <c r="AK84" s="1130" t="s">
        <v>2722</v>
      </c>
      <c r="AL84" s="1131" t="s">
        <v>2723</v>
      </c>
      <c r="AV84" s="0" t="n">
        <v>28</v>
      </c>
      <c r="AX84" s="0" t="n">
        <v>82</v>
      </c>
      <c r="AZ84" s="0" t="n">
        <v>0</v>
      </c>
      <c r="BA84" s="1146"/>
    </row>
    <row r="85" customFormat="false" ht="14.25" hidden="false" customHeight="false" outlineLevel="0" collapsed="false">
      <c r="A85" s="1129" t="s">
        <v>2724</v>
      </c>
      <c r="R85" s="1142" t="s">
        <v>2093</v>
      </c>
      <c r="S85" s="1143" t="s">
        <v>2306</v>
      </c>
      <c r="T85" s="1143" t="s">
        <v>2094</v>
      </c>
      <c r="AH85" s="1131" t="s">
        <v>1814</v>
      </c>
      <c r="AI85" s="1140" t="n">
        <v>84</v>
      </c>
      <c r="AJ85" s="1140" t="s">
        <v>2725</v>
      </c>
      <c r="AK85" s="1130" t="s">
        <v>2726</v>
      </c>
      <c r="AL85" s="1131" t="s">
        <v>2727</v>
      </c>
      <c r="AV85" s="0" t="n">
        <v>29</v>
      </c>
      <c r="AX85" s="0" t="n">
        <v>83</v>
      </c>
      <c r="AZ85" s="0" t="n">
        <v>0</v>
      </c>
      <c r="BA85" s="1146"/>
    </row>
    <row r="86" customFormat="false" ht="14.25" hidden="false" customHeight="false" outlineLevel="0" collapsed="false">
      <c r="A86" s="1129" t="s">
        <v>2728</v>
      </c>
      <c r="R86" s="1142" t="s">
        <v>2101</v>
      </c>
      <c r="S86" s="1143" t="s">
        <v>2306</v>
      </c>
      <c r="T86" s="1143" t="s">
        <v>2102</v>
      </c>
      <c r="AH86" s="1131" t="s">
        <v>1814</v>
      </c>
      <c r="AI86" s="1140" t="n">
        <v>85</v>
      </c>
      <c r="AJ86" s="1140" t="s">
        <v>2729</v>
      </c>
      <c r="AK86" s="1130" t="s">
        <v>2730</v>
      </c>
      <c r="AL86" s="1131" t="s">
        <v>2731</v>
      </c>
      <c r="AV86" s="0" t="n">
        <v>30</v>
      </c>
      <c r="AX86" s="0" t="n">
        <v>84</v>
      </c>
      <c r="AZ86" s="0" t="n">
        <v>0</v>
      </c>
      <c r="BA86" s="1146"/>
    </row>
    <row r="87" customFormat="false" ht="14.25" hidden="false" customHeight="false" outlineLevel="0" collapsed="false">
      <c r="A87" s="1129" t="s">
        <v>2732</v>
      </c>
      <c r="R87" s="1142" t="s">
        <v>2105</v>
      </c>
      <c r="S87" s="1143" t="s">
        <v>2306</v>
      </c>
      <c r="T87" s="1143" t="s">
        <v>2106</v>
      </c>
      <c r="AH87" s="1131" t="s">
        <v>1814</v>
      </c>
      <c r="AI87" s="1140" t="n">
        <v>86</v>
      </c>
      <c r="AJ87" s="1140" t="s">
        <v>2733</v>
      </c>
      <c r="AK87" s="1130" t="s">
        <v>2734</v>
      </c>
      <c r="AL87" s="1131" t="s">
        <v>2735</v>
      </c>
      <c r="AV87" s="0" t="n">
        <v>31</v>
      </c>
      <c r="AX87" s="0" t="n">
        <v>85</v>
      </c>
      <c r="AZ87" s="0" t="n">
        <v>0</v>
      </c>
      <c r="BA87" s="1146"/>
    </row>
    <row r="88" customFormat="false" ht="14.25" hidden="false" customHeight="false" outlineLevel="0" collapsed="false">
      <c r="A88" s="1129" t="s">
        <v>2736</v>
      </c>
      <c r="R88" s="1142" t="s">
        <v>2113</v>
      </c>
      <c r="S88" s="1143" t="s">
        <v>2306</v>
      </c>
      <c r="T88" s="1143" t="s">
        <v>2114</v>
      </c>
      <c r="AH88" s="1131" t="s">
        <v>1814</v>
      </c>
      <c r="AI88" s="1140" t="n">
        <v>87</v>
      </c>
      <c r="AJ88" s="1140" t="s">
        <v>2737</v>
      </c>
      <c r="AK88" s="1130" t="s">
        <v>2738</v>
      </c>
      <c r="AL88" s="1131" t="s">
        <v>2739</v>
      </c>
      <c r="AV88" s="0" t="n">
        <v>32</v>
      </c>
      <c r="AX88" s="0" t="n">
        <v>86</v>
      </c>
      <c r="AZ88" s="0" t="n">
        <v>0</v>
      </c>
      <c r="BA88" s="1146"/>
    </row>
    <row r="89" customFormat="false" ht="14.25" hidden="false" customHeight="false" outlineLevel="0" collapsed="false">
      <c r="A89" s="1129" t="s">
        <v>2740</v>
      </c>
      <c r="S89" s="1151"/>
      <c r="AH89" s="1131" t="s">
        <v>1814</v>
      </c>
      <c r="AI89" s="1140" t="n">
        <v>88</v>
      </c>
      <c r="AJ89" s="1140" t="s">
        <v>2741</v>
      </c>
      <c r="AK89" s="1130" t="s">
        <v>2742</v>
      </c>
      <c r="AL89" s="1131" t="s">
        <v>2743</v>
      </c>
      <c r="AV89" s="0" t="n">
        <v>33</v>
      </c>
      <c r="AX89" s="0" t="n">
        <v>87</v>
      </c>
      <c r="AZ89" s="0" t="n">
        <v>0</v>
      </c>
      <c r="BA89" s="1146"/>
    </row>
    <row r="90" customFormat="false" ht="14.25" hidden="false" customHeight="false" outlineLevel="0" collapsed="false">
      <c r="A90" s="1129" t="s">
        <v>2744</v>
      </c>
      <c r="R90" s="1134" t="s">
        <v>797</v>
      </c>
      <c r="S90" s="1135"/>
      <c r="T90" s="1135" t="n">
        <v>102</v>
      </c>
      <c r="AH90" s="1131" t="s">
        <v>1814</v>
      </c>
      <c r="AI90" s="1140" t="n">
        <v>89</v>
      </c>
      <c r="AJ90" s="1140" t="s">
        <v>2745</v>
      </c>
      <c r="AK90" s="1130" t="s">
        <v>2746</v>
      </c>
      <c r="AL90" s="1131" t="s">
        <v>2747</v>
      </c>
      <c r="AV90" s="0" t="n">
        <v>34</v>
      </c>
      <c r="AX90" s="0" t="n">
        <v>88</v>
      </c>
      <c r="AZ90" s="0" t="n">
        <v>0</v>
      </c>
      <c r="BA90" s="1146"/>
    </row>
    <row r="91" customFormat="false" ht="14.25" hidden="false" customHeight="false" outlineLevel="0" collapsed="false">
      <c r="A91" s="1129" t="s">
        <v>2748</v>
      </c>
      <c r="R91" s="1142" t="s">
        <v>131</v>
      </c>
      <c r="S91" s="1143" t="s">
        <v>2306</v>
      </c>
      <c r="T91" s="1143" t="s">
        <v>808</v>
      </c>
      <c r="AH91" s="1131" t="s">
        <v>1356</v>
      </c>
      <c r="AI91" s="1140" t="n">
        <v>90</v>
      </c>
      <c r="AJ91" s="1140" t="s">
        <v>2749</v>
      </c>
      <c r="AK91" s="1130" t="s">
        <v>2750</v>
      </c>
      <c r="AL91" s="1131" t="s">
        <v>2751</v>
      </c>
      <c r="AV91" s="0" t="n">
        <v>35</v>
      </c>
      <c r="AX91" s="0" t="n">
        <v>89</v>
      </c>
      <c r="AZ91" s="0" t="n">
        <v>0</v>
      </c>
      <c r="BA91" s="1146"/>
    </row>
    <row r="92" customFormat="false" ht="14.25" hidden="false" customHeight="false" outlineLevel="0" collapsed="false">
      <c r="A92" s="1129" t="s">
        <v>2752</v>
      </c>
      <c r="R92" s="1142" t="s">
        <v>820</v>
      </c>
      <c r="S92" s="1143" t="s">
        <v>2306</v>
      </c>
      <c r="T92" s="1143" t="s">
        <v>821</v>
      </c>
      <c r="AH92" s="1131" t="s">
        <v>1356</v>
      </c>
      <c r="AI92" s="1140" t="n">
        <v>91</v>
      </c>
      <c r="AJ92" s="1140" t="s">
        <v>2753</v>
      </c>
      <c r="AK92" s="1130" t="s">
        <v>2754</v>
      </c>
      <c r="AL92" s="1131" t="s">
        <v>2755</v>
      </c>
      <c r="AV92" s="0" t="n">
        <v>36</v>
      </c>
      <c r="AX92" s="0" t="n">
        <v>90</v>
      </c>
      <c r="AZ92" s="0" t="n">
        <v>0</v>
      </c>
      <c r="BA92" s="1146"/>
    </row>
    <row r="93" customFormat="false" ht="14.25" hidden="false" customHeight="false" outlineLevel="0" collapsed="false">
      <c r="A93" s="1129" t="s">
        <v>2756</v>
      </c>
      <c r="R93" s="1142" t="s">
        <v>838</v>
      </c>
      <c r="S93" s="1143" t="s">
        <v>2306</v>
      </c>
      <c r="T93" s="1143" t="s">
        <v>839</v>
      </c>
      <c r="AH93" s="1131" t="s">
        <v>1356</v>
      </c>
      <c r="AI93" s="1140" t="n">
        <v>92</v>
      </c>
      <c r="AJ93" s="1140" t="s">
        <v>2757</v>
      </c>
      <c r="AK93" s="1130" t="s">
        <v>2758</v>
      </c>
      <c r="AL93" s="1131" t="s">
        <v>2759</v>
      </c>
      <c r="AV93" s="0" t="n">
        <v>37</v>
      </c>
      <c r="AX93" s="0" t="n">
        <v>91</v>
      </c>
      <c r="AZ93" s="0" t="n">
        <v>0</v>
      </c>
      <c r="BA93" s="1146"/>
    </row>
    <row r="94" customFormat="false" ht="14.25" hidden="false" customHeight="false" outlineLevel="0" collapsed="false">
      <c r="A94" s="1129" t="s">
        <v>2760</v>
      </c>
      <c r="R94" s="1142" t="s">
        <v>935</v>
      </c>
      <c r="S94" s="1143" t="s">
        <v>2306</v>
      </c>
      <c r="T94" s="1143" t="s">
        <v>936</v>
      </c>
      <c r="AH94" s="1131" t="s">
        <v>1356</v>
      </c>
      <c r="AI94" s="1140" t="n">
        <v>93</v>
      </c>
      <c r="AJ94" s="1140" t="s">
        <v>2761</v>
      </c>
      <c r="AK94" s="1130" t="s">
        <v>2762</v>
      </c>
      <c r="AL94" s="1131" t="s">
        <v>2763</v>
      </c>
      <c r="AV94" s="0" t="n">
        <v>38</v>
      </c>
      <c r="AX94" s="0" t="n">
        <v>92</v>
      </c>
      <c r="AZ94" s="0" t="n">
        <v>0</v>
      </c>
      <c r="BA94" s="1146"/>
    </row>
    <row r="95" customFormat="false" ht="14.25" hidden="false" customHeight="false" outlineLevel="0" collapsed="false">
      <c r="A95" s="1129" t="s">
        <v>2764</v>
      </c>
      <c r="R95" s="1142" t="s">
        <v>966</v>
      </c>
      <c r="S95" s="1143" t="s">
        <v>2306</v>
      </c>
      <c r="T95" s="1143" t="n">
        <v>1002</v>
      </c>
      <c r="AH95" s="1131" t="s">
        <v>1459</v>
      </c>
      <c r="AI95" s="1140" t="n">
        <v>94</v>
      </c>
      <c r="AJ95" s="1140" t="s">
        <v>2765</v>
      </c>
      <c r="AK95" s="1130" t="s">
        <v>2766</v>
      </c>
      <c r="AL95" s="1131" t="s">
        <v>2767</v>
      </c>
      <c r="AV95" s="0" t="n">
        <v>39</v>
      </c>
      <c r="AX95" s="0" t="n">
        <v>93</v>
      </c>
      <c r="AZ95" s="0" t="n">
        <v>0</v>
      </c>
      <c r="BA95" s="1146"/>
    </row>
    <row r="96" customFormat="false" ht="14.25" hidden="false" customHeight="false" outlineLevel="0" collapsed="false">
      <c r="A96" s="1129" t="s">
        <v>2768</v>
      </c>
      <c r="R96" s="1142" t="s">
        <v>998</v>
      </c>
      <c r="S96" s="1143" t="s">
        <v>2306</v>
      </c>
      <c r="T96" s="1143" t="s">
        <v>999</v>
      </c>
      <c r="AH96" s="1131" t="s">
        <v>1459</v>
      </c>
      <c r="AI96" s="1140" t="n">
        <v>95</v>
      </c>
      <c r="AJ96" s="1140" t="s">
        <v>2769</v>
      </c>
      <c r="AK96" s="1130" t="s">
        <v>2770</v>
      </c>
      <c r="AL96" s="1131" t="s">
        <v>2771</v>
      </c>
      <c r="AV96" s="1157" t="s">
        <v>2772</v>
      </c>
      <c r="AX96" s="0" t="n">
        <v>94</v>
      </c>
      <c r="AZ96" s="0" t="n">
        <v>0</v>
      </c>
      <c r="BA96" s="1146"/>
    </row>
    <row r="97" customFormat="false" ht="14.25" hidden="false" customHeight="false" outlineLevel="0" collapsed="false">
      <c r="A97" s="1129" t="s">
        <v>2773</v>
      </c>
      <c r="R97" s="1142" t="s">
        <v>1008</v>
      </c>
      <c r="S97" s="1143" t="s">
        <v>2306</v>
      </c>
      <c r="T97" s="1143" t="n">
        <v>1003</v>
      </c>
      <c r="AH97" s="1131" t="s">
        <v>1459</v>
      </c>
      <c r="AI97" s="1140" t="n">
        <v>96</v>
      </c>
      <c r="AJ97" s="1140" t="s">
        <v>2774</v>
      </c>
      <c r="AK97" s="1130" t="s">
        <v>2775</v>
      </c>
      <c r="AL97" s="1131" t="s">
        <v>2776</v>
      </c>
      <c r="AX97" s="0" t="n">
        <v>95</v>
      </c>
      <c r="AZ97" s="0" t="n">
        <v>0</v>
      </c>
      <c r="BA97" s="1146"/>
    </row>
    <row r="98" customFormat="false" ht="14.25" hidden="false" customHeight="false" outlineLevel="0" collapsed="false">
      <c r="A98" s="1129" t="s">
        <v>2777</v>
      </c>
      <c r="R98" s="1142" t="s">
        <v>1017</v>
      </c>
      <c r="S98" s="1143" t="s">
        <v>2306</v>
      </c>
      <c r="T98" s="1143" t="s">
        <v>1018</v>
      </c>
      <c r="AH98" s="1131" t="s">
        <v>1459</v>
      </c>
      <c r="AI98" s="1140" t="n">
        <v>97</v>
      </c>
      <c r="AJ98" s="1140" t="s">
        <v>2778</v>
      </c>
      <c r="AK98" s="1130" t="s">
        <v>2779</v>
      </c>
      <c r="AL98" s="1131" t="s">
        <v>2780</v>
      </c>
      <c r="AX98" s="0" t="n">
        <v>96</v>
      </c>
      <c r="AZ98" s="0" t="n">
        <v>0</v>
      </c>
      <c r="BA98" s="1146"/>
    </row>
    <row r="99" customFormat="false" ht="14.25" hidden="false" customHeight="false" outlineLevel="0" collapsed="false">
      <c r="A99" s="1129" t="s">
        <v>2781</v>
      </c>
      <c r="R99" s="1142" t="s">
        <v>1041</v>
      </c>
      <c r="S99" s="1143" t="s">
        <v>2306</v>
      </c>
      <c r="T99" s="1143" t="s">
        <v>1042</v>
      </c>
      <c r="AH99" s="1131" t="s">
        <v>1459</v>
      </c>
      <c r="AI99" s="1140" t="n">
        <v>98</v>
      </c>
      <c r="AJ99" s="1140" t="s">
        <v>2782</v>
      </c>
      <c r="AK99" s="1130" t="s">
        <v>2783</v>
      </c>
      <c r="AL99" s="1131" t="s">
        <v>2784</v>
      </c>
      <c r="AX99" s="0" t="n">
        <v>97</v>
      </c>
      <c r="AZ99" s="0" t="n">
        <v>0</v>
      </c>
      <c r="BA99" s="1146"/>
    </row>
    <row r="100" customFormat="false" ht="14.25" hidden="false" customHeight="false" outlineLevel="0" collapsed="false">
      <c r="A100" s="1129" t="s">
        <v>2785</v>
      </c>
      <c r="R100" s="1142" t="s">
        <v>1069</v>
      </c>
      <c r="S100" s="1143" t="s">
        <v>2504</v>
      </c>
      <c r="T100" s="1143" t="n">
        <v>1004</v>
      </c>
      <c r="AH100" s="1131" t="s">
        <v>1459</v>
      </c>
      <c r="AI100" s="1140" t="n">
        <v>99</v>
      </c>
      <c r="AJ100" s="1140" t="s">
        <v>2786</v>
      </c>
      <c r="AK100" s="1130" t="s">
        <v>2787</v>
      </c>
      <c r="AL100" s="1131" t="s">
        <v>2788</v>
      </c>
      <c r="AX100" s="0" t="n">
        <v>98</v>
      </c>
      <c r="AZ100" s="0" t="n">
        <v>0</v>
      </c>
      <c r="BA100" s="1146"/>
    </row>
    <row r="101" customFormat="false" ht="14.25" hidden="false" customHeight="false" outlineLevel="0" collapsed="false">
      <c r="A101" s="1129" t="s">
        <v>2789</v>
      </c>
      <c r="R101" s="1142" t="s">
        <v>1077</v>
      </c>
      <c r="S101" s="1143" t="s">
        <v>2306</v>
      </c>
      <c r="T101" s="1143" t="s">
        <v>1078</v>
      </c>
      <c r="AH101" s="1131" t="s">
        <v>1558</v>
      </c>
      <c r="AI101" s="1140" t="n">
        <v>100</v>
      </c>
      <c r="AJ101" s="1140" t="s">
        <v>2790</v>
      </c>
      <c r="AK101" s="1130" t="s">
        <v>2791</v>
      </c>
      <c r="AL101" s="1131" t="s">
        <v>2792</v>
      </c>
      <c r="AX101" s="0" t="n">
        <v>99</v>
      </c>
      <c r="AZ101" s="0" t="n">
        <v>0</v>
      </c>
      <c r="BA101" s="1146"/>
    </row>
    <row r="102" customFormat="false" ht="14.25" hidden="false" customHeight="false" outlineLevel="0" collapsed="false">
      <c r="A102" s="1129" t="s">
        <v>808</v>
      </c>
      <c r="R102" s="1142" t="s">
        <v>1137</v>
      </c>
      <c r="S102" s="1143" t="s">
        <v>2306</v>
      </c>
      <c r="T102" s="1143" t="s">
        <v>1138</v>
      </c>
      <c r="AH102" s="1131" t="s">
        <v>1558</v>
      </c>
      <c r="AI102" s="1140" t="n">
        <v>101</v>
      </c>
      <c r="AJ102" s="1140" t="s">
        <v>2793</v>
      </c>
      <c r="AK102" s="1130" t="s">
        <v>2794</v>
      </c>
      <c r="AL102" s="1131" t="s">
        <v>2795</v>
      </c>
      <c r="AX102" s="0" t="n">
        <v>100</v>
      </c>
      <c r="AZ102" s="0" t="n">
        <v>0</v>
      </c>
      <c r="BA102" s="1146"/>
    </row>
    <row r="103" customFormat="false" ht="14.25" hidden="false" customHeight="false" outlineLevel="0" collapsed="false">
      <c r="A103" s="1129" t="s">
        <v>839</v>
      </c>
      <c r="R103" s="1142" t="s">
        <v>1145</v>
      </c>
      <c r="S103" s="1143" t="s">
        <v>2306</v>
      </c>
      <c r="T103" s="1143" t="n">
        <v>1802</v>
      </c>
      <c r="AH103" s="1131" t="s">
        <v>1558</v>
      </c>
      <c r="AI103" s="1140" t="n">
        <v>102</v>
      </c>
      <c r="AJ103" s="1140" t="s">
        <v>2796</v>
      </c>
      <c r="AK103" s="1130" t="s">
        <v>1557</v>
      </c>
      <c r="AL103" s="1131" t="s">
        <v>2797</v>
      </c>
      <c r="AX103" s="0" t="n">
        <v>101</v>
      </c>
      <c r="AZ103" s="0" t="n">
        <v>0</v>
      </c>
      <c r="BA103" s="1146"/>
    </row>
    <row r="104" customFormat="false" ht="14.25" hidden="false" customHeight="false" outlineLevel="0" collapsed="false">
      <c r="A104" s="1129" t="s">
        <v>999</v>
      </c>
      <c r="R104" s="1142" t="s">
        <v>1157</v>
      </c>
      <c r="S104" s="1143" t="s">
        <v>2306</v>
      </c>
      <c r="T104" s="1143" t="n">
        <v>1007</v>
      </c>
      <c r="AH104" s="1131" t="s">
        <v>1558</v>
      </c>
      <c r="AI104" s="1140" t="n">
        <v>103</v>
      </c>
      <c r="AJ104" s="1140" t="s">
        <v>2798</v>
      </c>
      <c r="AK104" s="1130" t="s">
        <v>2799</v>
      </c>
      <c r="AL104" s="1131" t="s">
        <v>2800</v>
      </c>
      <c r="AX104" s="0" t="n">
        <v>102</v>
      </c>
      <c r="AZ104" s="0" t="n">
        <v>0</v>
      </c>
      <c r="BA104" s="1146"/>
    </row>
    <row r="105" customFormat="false" ht="14.25" hidden="false" customHeight="false" outlineLevel="0" collapsed="false">
      <c r="A105" s="1129" t="s">
        <v>1026</v>
      </c>
      <c r="R105" s="1142" t="s">
        <v>1161</v>
      </c>
      <c r="S105" s="1143" t="s">
        <v>2306</v>
      </c>
      <c r="T105" s="1143" t="s">
        <v>1162</v>
      </c>
      <c r="AH105" s="1131" t="s">
        <v>1602</v>
      </c>
      <c r="AI105" s="1140" t="n">
        <v>104</v>
      </c>
      <c r="AJ105" s="1140" t="s">
        <v>2801</v>
      </c>
      <c r="AK105" s="1130" t="s">
        <v>2802</v>
      </c>
      <c r="AL105" s="1131" t="s">
        <v>2803</v>
      </c>
      <c r="AX105" s="0" t="n">
        <v>103</v>
      </c>
      <c r="AZ105" s="0" t="n">
        <v>0</v>
      </c>
      <c r="BA105" s="1146"/>
    </row>
    <row r="106" customFormat="false" ht="14.25" hidden="false" customHeight="false" outlineLevel="0" collapsed="false">
      <c r="A106" s="1129" t="s">
        <v>1042</v>
      </c>
      <c r="R106" s="1142" t="s">
        <v>1173</v>
      </c>
      <c r="S106" s="1143" t="s">
        <v>2306</v>
      </c>
      <c r="T106" s="1143" t="n">
        <v>1803</v>
      </c>
      <c r="AH106" s="1131" t="s">
        <v>1602</v>
      </c>
      <c r="AI106" s="1140" t="n">
        <v>105</v>
      </c>
      <c r="AJ106" s="1140" t="s">
        <v>2804</v>
      </c>
      <c r="AK106" s="1130" t="s">
        <v>2805</v>
      </c>
      <c r="AL106" s="1131" t="s">
        <v>2806</v>
      </c>
      <c r="AX106" s="0" t="n">
        <v>104</v>
      </c>
      <c r="AZ106" s="0" t="n">
        <v>0</v>
      </c>
      <c r="BA106" s="1146"/>
    </row>
    <row r="107" customFormat="false" ht="14.25" hidden="false" customHeight="false" outlineLevel="0" collapsed="false">
      <c r="A107" s="1129" t="s">
        <v>1166</v>
      </c>
      <c r="R107" s="1142" t="s">
        <v>580</v>
      </c>
      <c r="S107" s="1143" t="s">
        <v>2306</v>
      </c>
      <c r="T107" s="1143" t="s">
        <v>1185</v>
      </c>
      <c r="AH107" s="1131" t="s">
        <v>1602</v>
      </c>
      <c r="AI107" s="1140" t="n">
        <v>106</v>
      </c>
      <c r="AJ107" s="1140" t="s">
        <v>2807</v>
      </c>
      <c r="AK107" s="1130" t="s">
        <v>2808</v>
      </c>
      <c r="AL107" s="1131" t="s">
        <v>2809</v>
      </c>
      <c r="AX107" s="0" t="n">
        <v>105</v>
      </c>
      <c r="AZ107" s="0" t="n">
        <v>0</v>
      </c>
      <c r="BA107" s="1146"/>
    </row>
    <row r="108" customFormat="false" ht="14.25" hidden="false" customHeight="false" outlineLevel="0" collapsed="false">
      <c r="A108" s="1129" t="s">
        <v>1244</v>
      </c>
      <c r="R108" s="1142" t="s">
        <v>1204</v>
      </c>
      <c r="S108" s="1143" t="s">
        <v>2306</v>
      </c>
      <c r="T108" s="1143" t="s">
        <v>1205</v>
      </c>
      <c r="AH108" s="1131" t="s">
        <v>1602</v>
      </c>
      <c r="AI108" s="1140" t="n">
        <v>107</v>
      </c>
      <c r="AJ108" s="1140" t="s">
        <v>2810</v>
      </c>
      <c r="AK108" s="1130" t="s">
        <v>2811</v>
      </c>
      <c r="AL108" s="1131" t="s">
        <v>2812</v>
      </c>
      <c r="AX108" s="0" t="n">
        <v>106</v>
      </c>
      <c r="AZ108" s="0" t="n">
        <v>0</v>
      </c>
      <c r="BA108" s="1146"/>
    </row>
    <row r="109" customFormat="false" ht="14.25" hidden="false" customHeight="false" outlineLevel="0" collapsed="false">
      <c r="A109" s="1129" t="s">
        <v>1252</v>
      </c>
      <c r="R109" s="1142" t="s">
        <v>1208</v>
      </c>
      <c r="S109" s="1143" t="s">
        <v>2306</v>
      </c>
      <c r="T109" s="1143" t="s">
        <v>1209</v>
      </c>
      <c r="AH109" s="1131" t="s">
        <v>1602</v>
      </c>
      <c r="AI109" s="1140" t="n">
        <v>108</v>
      </c>
      <c r="AJ109" s="1140" t="s">
        <v>2813</v>
      </c>
      <c r="AK109" s="1130" t="s">
        <v>2814</v>
      </c>
      <c r="AL109" s="1131" t="s">
        <v>2815</v>
      </c>
      <c r="AX109" s="0" t="n">
        <v>107</v>
      </c>
      <c r="AZ109" s="0" t="n">
        <v>0</v>
      </c>
      <c r="BA109" s="1146"/>
    </row>
    <row r="110" customFormat="false" ht="14.25" hidden="false" customHeight="false" outlineLevel="0" collapsed="false">
      <c r="A110" s="1129" t="s">
        <v>1814</v>
      </c>
      <c r="R110" s="1142" t="s">
        <v>60</v>
      </c>
      <c r="S110" s="1143" t="s">
        <v>2504</v>
      </c>
      <c r="T110" s="1143" t="s">
        <v>1224</v>
      </c>
      <c r="AH110" s="1131" t="s">
        <v>1602</v>
      </c>
      <c r="AI110" s="1140" t="n">
        <v>109</v>
      </c>
      <c r="AJ110" s="1140" t="s">
        <v>2816</v>
      </c>
      <c r="AK110" s="1130" t="s">
        <v>2817</v>
      </c>
      <c r="AL110" s="1131" t="s">
        <v>2818</v>
      </c>
      <c r="AX110" s="0" t="n">
        <v>108</v>
      </c>
      <c r="AZ110" s="0" t="n">
        <v>0</v>
      </c>
      <c r="BA110" s="1146"/>
    </row>
    <row r="111" customFormat="false" ht="14.25" hidden="false" customHeight="false" outlineLevel="0" collapsed="false">
      <c r="A111" s="1129" t="s">
        <v>1356</v>
      </c>
      <c r="R111" s="1142" t="s">
        <v>1251</v>
      </c>
      <c r="S111" s="1143" t="s">
        <v>2306</v>
      </c>
      <c r="T111" s="1143" t="s">
        <v>1252</v>
      </c>
      <c r="AH111" s="1131" t="s">
        <v>1602</v>
      </c>
      <c r="AI111" s="1140" t="n">
        <v>110</v>
      </c>
      <c r="AJ111" s="1140" t="s">
        <v>2819</v>
      </c>
      <c r="AK111" s="1130" t="s">
        <v>2820</v>
      </c>
      <c r="AL111" s="1131" t="s">
        <v>2821</v>
      </c>
      <c r="AX111" s="0" t="n">
        <v>109</v>
      </c>
      <c r="AZ111" s="0" t="n">
        <v>0</v>
      </c>
      <c r="BA111" s="1146"/>
    </row>
    <row r="112" customFormat="false" ht="14.25" hidden="false" customHeight="false" outlineLevel="0" collapsed="false">
      <c r="A112" s="1129" t="s">
        <v>1459</v>
      </c>
      <c r="R112" s="1142" t="s">
        <v>1283</v>
      </c>
      <c r="S112" s="1143" t="s">
        <v>2504</v>
      </c>
      <c r="T112" s="1143" t="s">
        <v>1284</v>
      </c>
      <c r="AH112" s="1131" t="s">
        <v>1602</v>
      </c>
      <c r="AI112" s="1140" t="n">
        <v>111</v>
      </c>
      <c r="AJ112" s="1140" t="s">
        <v>2822</v>
      </c>
      <c r="AK112" s="1130" t="s">
        <v>2823</v>
      </c>
      <c r="AL112" s="1131" t="s">
        <v>2824</v>
      </c>
      <c r="AX112" s="0" t="n">
        <v>110</v>
      </c>
      <c r="AZ112" s="0" t="n">
        <v>0</v>
      </c>
      <c r="BA112" s="1146"/>
    </row>
    <row r="113" customFormat="false" ht="14.25" hidden="false" customHeight="false" outlineLevel="0" collapsed="false">
      <c r="A113" s="1129" t="s">
        <v>1558</v>
      </c>
      <c r="R113" s="1142" t="s">
        <v>1287</v>
      </c>
      <c r="S113" s="1143" t="s">
        <v>2306</v>
      </c>
      <c r="T113" s="1143" t="s">
        <v>1288</v>
      </c>
      <c r="AH113" s="1131" t="s">
        <v>1602</v>
      </c>
      <c r="AI113" s="1140" t="n">
        <v>112</v>
      </c>
      <c r="AJ113" s="1140" t="s">
        <v>2825</v>
      </c>
      <c r="AK113" s="1130" t="s">
        <v>2826</v>
      </c>
      <c r="AL113" s="1131" t="s">
        <v>2827</v>
      </c>
      <c r="AX113" s="0" t="n">
        <v>111</v>
      </c>
      <c r="AZ113" s="0" t="n">
        <v>0</v>
      </c>
      <c r="BA113" s="1146"/>
    </row>
    <row r="114" customFormat="false" ht="14.25" hidden="false" customHeight="false" outlineLevel="0" collapsed="false">
      <c r="A114" s="1129" t="s">
        <v>1602</v>
      </c>
      <c r="R114" s="1142" t="s">
        <v>1291</v>
      </c>
      <c r="S114" s="1143" t="s">
        <v>2306</v>
      </c>
      <c r="T114" s="1143" t="n">
        <v>1008</v>
      </c>
      <c r="AH114" s="1131" t="s">
        <v>1602</v>
      </c>
      <c r="AI114" s="1140" t="n">
        <v>113</v>
      </c>
      <c r="AJ114" s="1140" t="s">
        <v>2828</v>
      </c>
      <c r="AK114" s="1130" t="s">
        <v>2829</v>
      </c>
      <c r="AL114" s="1131" t="s">
        <v>2830</v>
      </c>
      <c r="AX114" s="0" t="n">
        <v>112</v>
      </c>
      <c r="AZ114" s="0" t="n">
        <v>0</v>
      </c>
      <c r="BA114" s="1146"/>
    </row>
    <row r="115" customFormat="false" ht="14.25" hidden="false" customHeight="false" outlineLevel="0" collapsed="false">
      <c r="A115" s="1129" t="s">
        <v>1610</v>
      </c>
      <c r="R115" s="1142" t="s">
        <v>1295</v>
      </c>
      <c r="S115" s="1143" t="s">
        <v>2306</v>
      </c>
      <c r="T115" s="1143" t="s">
        <v>1296</v>
      </c>
      <c r="AH115" s="1131" t="s">
        <v>1602</v>
      </c>
      <c r="AI115" s="1140" t="n">
        <v>114</v>
      </c>
      <c r="AJ115" s="1140" t="s">
        <v>2831</v>
      </c>
      <c r="AK115" s="1130" t="s">
        <v>2832</v>
      </c>
      <c r="AL115" s="1131" t="s">
        <v>2833</v>
      </c>
      <c r="AX115" s="0" t="n">
        <v>113</v>
      </c>
      <c r="AZ115" s="0" t="n">
        <v>0</v>
      </c>
      <c r="BA115" s="1146"/>
    </row>
    <row r="116" customFormat="false" ht="14.25" hidden="false" customHeight="false" outlineLevel="0" collapsed="false">
      <c r="A116" s="1129" t="s">
        <v>1626</v>
      </c>
      <c r="R116" s="1142" t="s">
        <v>1311</v>
      </c>
      <c r="S116" s="1143" t="s">
        <v>2601</v>
      </c>
      <c r="T116" s="1143" t="s">
        <v>1312</v>
      </c>
      <c r="AH116" s="1131" t="s">
        <v>1602</v>
      </c>
      <c r="AI116" s="1140" t="n">
        <v>115</v>
      </c>
      <c r="AJ116" s="1140" t="s">
        <v>2834</v>
      </c>
      <c r="AK116" s="1130" t="s">
        <v>2835</v>
      </c>
      <c r="AL116" s="1131" t="s">
        <v>2836</v>
      </c>
      <c r="AX116" s="0" t="n">
        <v>114</v>
      </c>
      <c r="AZ116" s="0" t="n">
        <v>0</v>
      </c>
      <c r="BA116" s="1146"/>
    </row>
    <row r="117" customFormat="false" ht="14.25" hidden="false" customHeight="false" outlineLevel="0" collapsed="false">
      <c r="A117" s="1129" t="s">
        <v>1842</v>
      </c>
      <c r="R117" s="1142" t="s">
        <v>1319</v>
      </c>
      <c r="S117" s="1143" t="s">
        <v>2306</v>
      </c>
      <c r="T117" s="1143" t="s">
        <v>1320</v>
      </c>
      <c r="AH117" s="1131" t="s">
        <v>1610</v>
      </c>
      <c r="AI117" s="1140" t="n">
        <v>116</v>
      </c>
      <c r="AJ117" s="1140" t="s">
        <v>2837</v>
      </c>
      <c r="AK117" s="1130" t="s">
        <v>2838</v>
      </c>
      <c r="AL117" s="1131" t="s">
        <v>2839</v>
      </c>
      <c r="AX117" s="0" t="n">
        <v>115</v>
      </c>
      <c r="AZ117" s="0" t="n">
        <v>0</v>
      </c>
      <c r="BA117" s="1146"/>
    </row>
    <row r="118" customFormat="false" ht="14.25" hidden="false" customHeight="false" outlineLevel="0" collapsed="false">
      <c r="A118" s="1129" t="s">
        <v>1898</v>
      </c>
      <c r="R118" s="1142" t="s">
        <v>1331</v>
      </c>
      <c r="S118" s="1143" t="s">
        <v>2306</v>
      </c>
      <c r="T118" s="1143" t="s">
        <v>1332</v>
      </c>
      <c r="AH118" s="1131" t="s">
        <v>1610</v>
      </c>
      <c r="AI118" s="1140" t="n">
        <v>117</v>
      </c>
      <c r="AJ118" s="1140" t="s">
        <v>2840</v>
      </c>
      <c r="AK118" s="1130" t="s">
        <v>1609</v>
      </c>
      <c r="AL118" s="1131" t="s">
        <v>2841</v>
      </c>
      <c r="AX118" s="0" t="n">
        <v>116</v>
      </c>
      <c r="AZ118" s="0" t="n">
        <v>0</v>
      </c>
      <c r="BA118" s="1146"/>
    </row>
    <row r="119" customFormat="false" ht="14.25" hidden="false" customHeight="false" outlineLevel="0" collapsed="false">
      <c r="A119" s="1129" t="s">
        <v>1974</v>
      </c>
      <c r="R119" s="1142" t="s">
        <v>1339</v>
      </c>
      <c r="S119" s="1143" t="s">
        <v>2504</v>
      </c>
      <c r="T119" s="1143" t="s">
        <v>1340</v>
      </c>
      <c r="AH119" s="1131" t="s">
        <v>1610</v>
      </c>
      <c r="AI119" s="1140" t="n">
        <v>118</v>
      </c>
      <c r="AJ119" s="1140" t="s">
        <v>2842</v>
      </c>
      <c r="AK119" s="1130" t="s">
        <v>2843</v>
      </c>
      <c r="AL119" s="1131" t="s">
        <v>2844</v>
      </c>
      <c r="AX119" s="0" t="n">
        <v>117</v>
      </c>
      <c r="AZ119" s="0" t="n">
        <v>0</v>
      </c>
      <c r="BA119" s="1146"/>
    </row>
    <row r="120" customFormat="false" ht="14.25" hidden="false" customHeight="false" outlineLevel="0" collapsed="false">
      <c r="A120" s="1129" t="s">
        <v>1978</v>
      </c>
      <c r="R120" s="1142" t="s">
        <v>1351</v>
      </c>
      <c r="S120" s="1143" t="s">
        <v>2306</v>
      </c>
      <c r="T120" s="1143" t="s">
        <v>1352</v>
      </c>
      <c r="AH120" s="1131" t="s">
        <v>1610</v>
      </c>
      <c r="AI120" s="1140" t="n">
        <v>119</v>
      </c>
      <c r="AJ120" s="1140" t="s">
        <v>2845</v>
      </c>
      <c r="AK120" s="1130" t="s">
        <v>2846</v>
      </c>
      <c r="AL120" s="1131" t="s">
        <v>2847</v>
      </c>
      <c r="AX120" s="0" t="n">
        <v>118</v>
      </c>
      <c r="AZ120" s="0" t="n">
        <v>0</v>
      </c>
      <c r="BA120" s="1146"/>
    </row>
    <row r="121" customFormat="false" ht="14.25" hidden="false" customHeight="false" outlineLevel="0" collapsed="false">
      <c r="A121" s="1129" t="s">
        <v>2848</v>
      </c>
      <c r="R121" s="1142" t="s">
        <v>1355</v>
      </c>
      <c r="S121" s="1143" t="s">
        <v>2306</v>
      </c>
      <c r="T121" s="1143" t="s">
        <v>1356</v>
      </c>
      <c r="AH121" s="1131" t="s">
        <v>1626</v>
      </c>
      <c r="AI121" s="1140" t="n">
        <v>120</v>
      </c>
      <c r="AJ121" s="1140" t="s">
        <v>2849</v>
      </c>
      <c r="AK121" s="1130" t="s">
        <v>2850</v>
      </c>
      <c r="AL121" s="1131" t="s">
        <v>2851</v>
      </c>
      <c r="AX121" s="0" t="n">
        <v>119</v>
      </c>
      <c r="AZ121" s="0" t="n">
        <v>0</v>
      </c>
      <c r="BA121" s="1146"/>
    </row>
    <row r="122" customFormat="false" ht="14.25" hidden="false" customHeight="false" outlineLevel="0" collapsed="false">
      <c r="A122" s="1129" t="s">
        <v>2852</v>
      </c>
      <c r="R122" s="1142" t="s">
        <v>1383</v>
      </c>
      <c r="S122" s="1143" t="s">
        <v>2306</v>
      </c>
      <c r="T122" s="1143" t="n">
        <v>1009</v>
      </c>
      <c r="AH122" s="1131" t="s">
        <v>1626</v>
      </c>
      <c r="AI122" s="1140" t="n">
        <v>121</v>
      </c>
      <c r="AJ122" s="1140" t="s">
        <v>2853</v>
      </c>
      <c r="AK122" s="1130" t="s">
        <v>2854</v>
      </c>
      <c r="AL122" s="1131" t="s">
        <v>2855</v>
      </c>
      <c r="AX122" s="0" t="n">
        <v>120</v>
      </c>
      <c r="AZ122" s="0" t="n">
        <v>0</v>
      </c>
      <c r="BA122" s="1146"/>
    </row>
    <row r="123" customFormat="false" ht="14.25" hidden="false" customHeight="false" outlineLevel="0" collapsed="false">
      <c r="A123" s="1129" t="s">
        <v>2856</v>
      </c>
      <c r="R123" s="1142" t="s">
        <v>1402</v>
      </c>
      <c r="S123" s="1143" t="s">
        <v>2504</v>
      </c>
      <c r="T123" s="1143" t="s">
        <v>1403</v>
      </c>
      <c r="AH123" s="1131" t="s">
        <v>1626</v>
      </c>
      <c r="AI123" s="1140" t="n">
        <v>122</v>
      </c>
      <c r="AJ123" s="1140" t="s">
        <v>2857</v>
      </c>
      <c r="AK123" s="1130" t="s">
        <v>2858</v>
      </c>
      <c r="AL123" s="1131" t="s">
        <v>2859</v>
      </c>
      <c r="AX123" s="0" t="n">
        <v>121</v>
      </c>
      <c r="AZ123" s="0" t="n">
        <v>0</v>
      </c>
      <c r="BA123" s="1146"/>
    </row>
    <row r="124" customFormat="false" ht="14.25" hidden="false" customHeight="false" outlineLevel="0" collapsed="false">
      <c r="A124" s="1129" t="s">
        <v>2860</v>
      </c>
      <c r="R124" s="1142" t="s">
        <v>1434</v>
      </c>
      <c r="S124" s="1143" t="s">
        <v>2306</v>
      </c>
      <c r="T124" s="1143" t="n">
        <v>1806</v>
      </c>
      <c r="AH124" s="1131" t="s">
        <v>1626</v>
      </c>
      <c r="AI124" s="1140" t="n">
        <v>123</v>
      </c>
      <c r="AJ124" s="1140" t="s">
        <v>2861</v>
      </c>
      <c r="AK124" s="1130" t="s">
        <v>2862</v>
      </c>
      <c r="AL124" s="1131" t="s">
        <v>2863</v>
      </c>
      <c r="AX124" s="0" t="n">
        <v>122</v>
      </c>
      <c r="AZ124" s="0" t="n">
        <v>0</v>
      </c>
      <c r="BA124" s="1146"/>
    </row>
    <row r="125" customFormat="false" ht="14.25" hidden="false" customHeight="false" outlineLevel="0" collapsed="false">
      <c r="A125" s="1129" t="s">
        <v>2864</v>
      </c>
      <c r="R125" s="1142" t="s">
        <v>1438</v>
      </c>
      <c r="S125" s="1143" t="s">
        <v>2306</v>
      </c>
      <c r="T125" s="1143" t="s">
        <v>1439</v>
      </c>
      <c r="AH125" s="1131" t="s">
        <v>1626</v>
      </c>
      <c r="AI125" s="1140" t="n">
        <v>124</v>
      </c>
      <c r="AJ125" s="1140" t="s">
        <v>2865</v>
      </c>
      <c r="AK125" s="1130" t="s">
        <v>2866</v>
      </c>
      <c r="AL125" s="1131" t="s">
        <v>2867</v>
      </c>
      <c r="AX125" s="0" t="n">
        <v>123</v>
      </c>
      <c r="AZ125" s="0" t="n">
        <v>0</v>
      </c>
      <c r="BA125" s="1146"/>
    </row>
    <row r="126" customFormat="false" ht="14.25" hidden="false" customHeight="false" outlineLevel="0" collapsed="false">
      <c r="A126" s="1129" t="s">
        <v>2868</v>
      </c>
      <c r="R126" s="1142" t="s">
        <v>1446</v>
      </c>
      <c r="S126" s="1143" t="s">
        <v>2504</v>
      </c>
      <c r="T126" s="1143" t="n">
        <v>1010</v>
      </c>
      <c r="AH126" s="1131" t="s">
        <v>1842</v>
      </c>
      <c r="AI126" s="1140" t="n">
        <v>125</v>
      </c>
      <c r="AJ126" s="1140" t="s">
        <v>2869</v>
      </c>
      <c r="AK126" s="1130" t="s">
        <v>1841</v>
      </c>
      <c r="AL126" s="1131" t="s">
        <v>2870</v>
      </c>
      <c r="AX126" s="0" t="n">
        <v>124</v>
      </c>
      <c r="AZ126" s="0" t="n">
        <v>0</v>
      </c>
      <c r="BA126" s="1146"/>
    </row>
    <row r="127" customFormat="false" ht="14.25" hidden="false" customHeight="false" outlineLevel="0" collapsed="false">
      <c r="A127" s="1129" t="s">
        <v>2871</v>
      </c>
      <c r="R127" s="1142" t="s">
        <v>1458</v>
      </c>
      <c r="S127" s="1143" t="s">
        <v>2504</v>
      </c>
      <c r="T127" s="1143" t="s">
        <v>1459</v>
      </c>
      <c r="AH127" s="1131" t="s">
        <v>1898</v>
      </c>
      <c r="AI127" s="1140" t="n">
        <v>126</v>
      </c>
      <c r="AJ127" s="1140" t="s">
        <v>2872</v>
      </c>
      <c r="AK127" s="1130" t="s">
        <v>2873</v>
      </c>
      <c r="AL127" s="1131" t="s">
        <v>2874</v>
      </c>
      <c r="AX127" s="0" t="n">
        <v>125</v>
      </c>
      <c r="AZ127" s="0" t="n">
        <v>0</v>
      </c>
      <c r="BA127" s="1146"/>
    </row>
    <row r="128" customFormat="false" ht="14.25" hidden="false" customHeight="false" outlineLevel="0" collapsed="false">
      <c r="A128" s="1129" t="s">
        <v>2875</v>
      </c>
      <c r="R128" s="1142" t="s">
        <v>1462</v>
      </c>
      <c r="S128" s="1143" t="s">
        <v>2306</v>
      </c>
      <c r="T128" s="1143" t="s">
        <v>1463</v>
      </c>
      <c r="AH128" s="1131" t="s">
        <v>1898</v>
      </c>
      <c r="AI128" s="1140" t="n">
        <v>127</v>
      </c>
      <c r="AJ128" s="1140" t="s">
        <v>2876</v>
      </c>
      <c r="AK128" s="1130" t="s">
        <v>2877</v>
      </c>
      <c r="AL128" s="1131" t="s">
        <v>2878</v>
      </c>
      <c r="AX128" s="0" t="n">
        <v>126</v>
      </c>
      <c r="AZ128" s="0" t="n">
        <v>0</v>
      </c>
      <c r="BA128" s="1146"/>
    </row>
    <row r="129" customFormat="false" ht="14.25" hidden="false" customHeight="false" outlineLevel="0" collapsed="false">
      <c r="A129" s="1129" t="s">
        <v>2879</v>
      </c>
      <c r="R129" s="1142" t="s">
        <v>1478</v>
      </c>
      <c r="S129" s="1143" t="s">
        <v>2306</v>
      </c>
      <c r="T129" s="1143" t="s">
        <v>1479</v>
      </c>
      <c r="AH129" s="1131" t="s">
        <v>1898</v>
      </c>
      <c r="AI129" s="1140" t="n">
        <v>128</v>
      </c>
      <c r="AJ129" s="1140" t="s">
        <v>2880</v>
      </c>
      <c r="AK129" s="1130" t="s">
        <v>2881</v>
      </c>
      <c r="AL129" s="1131" t="s">
        <v>2882</v>
      </c>
      <c r="AX129" s="0" t="n">
        <v>127</v>
      </c>
      <c r="AZ129" s="0" t="n">
        <v>0</v>
      </c>
      <c r="BA129" s="1146"/>
    </row>
    <row r="130" customFormat="false" ht="14.25" hidden="false" customHeight="false" outlineLevel="0" collapsed="false">
      <c r="A130" s="1129" t="s">
        <v>2883</v>
      </c>
      <c r="R130" s="1142" t="s">
        <v>1482</v>
      </c>
      <c r="S130" s="1143" t="s">
        <v>2306</v>
      </c>
      <c r="T130" s="1143" t="s">
        <v>1483</v>
      </c>
      <c r="AH130" s="1131" t="s">
        <v>1898</v>
      </c>
      <c r="AI130" s="1140" t="n">
        <v>129</v>
      </c>
      <c r="AJ130" s="1140" t="s">
        <v>2884</v>
      </c>
      <c r="AK130" s="1130" t="s">
        <v>1897</v>
      </c>
      <c r="AL130" s="1131" t="s">
        <v>2885</v>
      </c>
      <c r="AX130" s="0" t="n">
        <v>128</v>
      </c>
      <c r="AZ130" s="0" t="n">
        <v>0</v>
      </c>
      <c r="BA130" s="1146"/>
    </row>
    <row r="131" customFormat="false" ht="14.25" hidden="false" customHeight="false" outlineLevel="0" collapsed="false">
      <c r="A131" s="1129" t="s">
        <v>2886</v>
      </c>
      <c r="R131" s="1142" t="s">
        <v>1529</v>
      </c>
      <c r="S131" s="1143" t="s">
        <v>2306</v>
      </c>
      <c r="T131" s="1143" t="s">
        <v>1530</v>
      </c>
      <c r="AH131" s="1131" t="s">
        <v>1898</v>
      </c>
      <c r="AI131" s="1140" t="n">
        <v>130</v>
      </c>
      <c r="AJ131" s="1140" t="s">
        <v>2887</v>
      </c>
      <c r="AK131" s="1130" t="s">
        <v>2888</v>
      </c>
      <c r="AL131" s="1131" t="s">
        <v>2889</v>
      </c>
      <c r="AX131" s="0" t="n">
        <v>129</v>
      </c>
      <c r="AZ131" s="0" t="n">
        <v>0</v>
      </c>
      <c r="BA131" s="1146"/>
    </row>
    <row r="132" customFormat="false" ht="14.25" hidden="false" customHeight="false" outlineLevel="0" collapsed="false">
      <c r="A132" s="1129" t="s">
        <v>2890</v>
      </c>
      <c r="R132" s="1142" t="s">
        <v>1541</v>
      </c>
      <c r="S132" s="1143" t="s">
        <v>2306</v>
      </c>
      <c r="T132" s="1143" t="n">
        <v>1808</v>
      </c>
      <c r="AH132" s="1131" t="s">
        <v>1898</v>
      </c>
      <c r="AI132" s="1140" t="n">
        <v>131</v>
      </c>
      <c r="AJ132" s="1140" t="s">
        <v>2891</v>
      </c>
      <c r="AK132" s="1130" t="s">
        <v>2892</v>
      </c>
      <c r="AL132" s="1131" t="s">
        <v>2893</v>
      </c>
      <c r="AX132" s="0" t="n">
        <v>130</v>
      </c>
      <c r="AZ132" s="0" t="n">
        <v>0</v>
      </c>
      <c r="BA132" s="1146"/>
    </row>
    <row r="133" customFormat="false" ht="14.25" hidden="false" customHeight="false" outlineLevel="0" collapsed="false">
      <c r="A133" s="1129" t="s">
        <v>2894</v>
      </c>
      <c r="R133" s="1142" t="s">
        <v>1557</v>
      </c>
      <c r="S133" s="1143" t="s">
        <v>2306</v>
      </c>
      <c r="T133" s="1143" t="s">
        <v>1558</v>
      </c>
      <c r="AH133" s="1131" t="s">
        <v>1898</v>
      </c>
      <c r="AI133" s="1140" t="n">
        <v>132</v>
      </c>
      <c r="AJ133" s="1140" t="s">
        <v>2895</v>
      </c>
      <c r="AK133" s="1130" t="s">
        <v>2896</v>
      </c>
      <c r="AL133" s="1131" t="s">
        <v>2897</v>
      </c>
      <c r="AX133" s="0" t="n">
        <v>131</v>
      </c>
      <c r="AZ133" s="0" t="n">
        <v>0</v>
      </c>
      <c r="BA133" s="1146"/>
    </row>
    <row r="134" customFormat="false" ht="14.25" hidden="false" customHeight="false" outlineLevel="0" collapsed="false">
      <c r="A134" s="1129" t="s">
        <v>2898</v>
      </c>
      <c r="R134" s="1142" t="s">
        <v>1565</v>
      </c>
      <c r="S134" s="1143" t="s">
        <v>2306</v>
      </c>
      <c r="T134" s="1143" t="n">
        <v>1809</v>
      </c>
      <c r="AH134" s="1131" t="s">
        <v>1974</v>
      </c>
      <c r="AI134" s="1140" t="n">
        <v>133</v>
      </c>
      <c r="AJ134" s="1140" t="s">
        <v>2899</v>
      </c>
      <c r="AK134" s="1130" t="s">
        <v>2900</v>
      </c>
      <c r="AL134" s="1131" t="s">
        <v>2901</v>
      </c>
      <c r="AX134" s="0" t="n">
        <v>132</v>
      </c>
      <c r="AZ134" s="0" t="n">
        <v>0</v>
      </c>
      <c r="BA134" s="1146"/>
    </row>
    <row r="135" customFormat="false" ht="14.25" hidden="false" customHeight="false" outlineLevel="0" collapsed="false">
      <c r="A135" s="1129" t="s">
        <v>2902</v>
      </c>
      <c r="R135" s="1142" t="s">
        <v>1593</v>
      </c>
      <c r="S135" s="1143" t="s">
        <v>2306</v>
      </c>
      <c r="T135" s="1143" t="s">
        <v>1594</v>
      </c>
      <c r="AH135" s="1131" t="s">
        <v>1974</v>
      </c>
      <c r="AI135" s="1140" t="n">
        <v>134</v>
      </c>
      <c r="AJ135" s="1140" t="s">
        <v>2903</v>
      </c>
      <c r="AK135" s="1130" t="s">
        <v>2904</v>
      </c>
      <c r="AL135" s="1131" t="s">
        <v>2905</v>
      </c>
      <c r="AX135" s="0" t="n">
        <v>133</v>
      </c>
      <c r="AZ135" s="0" t="n">
        <v>0</v>
      </c>
      <c r="BA135" s="1146"/>
    </row>
    <row r="136" customFormat="false" ht="14.25" hidden="false" customHeight="false" outlineLevel="0" collapsed="false">
      <c r="A136" s="1129" t="s">
        <v>2906</v>
      </c>
      <c r="R136" s="1142" t="s">
        <v>1605</v>
      </c>
      <c r="S136" s="1143" t="s">
        <v>2306</v>
      </c>
      <c r="T136" s="1143" t="n">
        <v>1810</v>
      </c>
      <c r="AH136" s="1131" t="s">
        <v>1974</v>
      </c>
      <c r="AI136" s="1140" t="n">
        <v>135</v>
      </c>
      <c r="AJ136" s="1140" t="s">
        <v>2907</v>
      </c>
      <c r="AK136" s="1130" t="s">
        <v>2908</v>
      </c>
      <c r="AL136" s="1131" t="s">
        <v>2909</v>
      </c>
      <c r="AX136" s="0" t="n">
        <v>134</v>
      </c>
      <c r="AZ136" s="0" t="n">
        <v>0</v>
      </c>
      <c r="BA136" s="1146"/>
    </row>
    <row r="137" customFormat="false" ht="14.25" hidden="false" customHeight="false" outlineLevel="0" collapsed="false">
      <c r="A137" s="1129" t="s">
        <v>2910</v>
      </c>
      <c r="R137" s="1142" t="s">
        <v>1609</v>
      </c>
      <c r="S137" s="1143" t="s">
        <v>2306</v>
      </c>
      <c r="T137" s="1143" t="s">
        <v>1610</v>
      </c>
      <c r="AH137" s="1131" t="s">
        <v>1974</v>
      </c>
      <c r="AI137" s="1140" t="n">
        <v>136</v>
      </c>
      <c r="AJ137" s="1140" t="s">
        <v>2911</v>
      </c>
      <c r="AK137" s="1130" t="s">
        <v>2912</v>
      </c>
      <c r="AL137" s="1131" t="s">
        <v>2913</v>
      </c>
      <c r="AX137" s="0" t="n">
        <v>135</v>
      </c>
      <c r="AZ137" s="0" t="n">
        <v>0</v>
      </c>
      <c r="BA137" s="1146"/>
    </row>
    <row r="138" customFormat="false" ht="14.25" hidden="false" customHeight="false" outlineLevel="0" collapsed="false">
      <c r="A138" s="1129" t="s">
        <v>2914</v>
      </c>
      <c r="R138" s="1142" t="s">
        <v>1613</v>
      </c>
      <c r="S138" s="1143" t="s">
        <v>2306</v>
      </c>
      <c r="T138" s="1143" t="s">
        <v>1614</v>
      </c>
      <c r="AH138" s="1131" t="s">
        <v>1974</v>
      </c>
      <c r="AI138" s="1140" t="n">
        <v>137</v>
      </c>
      <c r="AJ138" s="1140" t="s">
        <v>2915</v>
      </c>
      <c r="AK138" s="1130" t="s">
        <v>2916</v>
      </c>
      <c r="AL138" s="1131" t="s">
        <v>2917</v>
      </c>
      <c r="AX138" s="0" t="n">
        <v>136</v>
      </c>
      <c r="AZ138" s="0" t="n">
        <v>0</v>
      </c>
      <c r="BA138" s="1146"/>
    </row>
    <row r="139" customFormat="false" ht="14.25" hidden="false" customHeight="false" outlineLevel="0" collapsed="false">
      <c r="A139" s="1129" t="s">
        <v>2918</v>
      </c>
      <c r="R139" s="1142" t="s">
        <v>1625</v>
      </c>
      <c r="S139" s="1143" t="s">
        <v>2306</v>
      </c>
      <c r="T139" s="1143" t="s">
        <v>1626</v>
      </c>
      <c r="AH139" s="1131" t="s">
        <v>1974</v>
      </c>
      <c r="AI139" s="1140" t="n">
        <v>138</v>
      </c>
      <c r="AJ139" s="1140" t="s">
        <v>2919</v>
      </c>
      <c r="AK139" s="1130" t="s">
        <v>2920</v>
      </c>
      <c r="AL139" s="1131" t="s">
        <v>2921</v>
      </c>
      <c r="AX139" s="0" t="n">
        <v>137</v>
      </c>
      <c r="AZ139" s="0" t="n">
        <v>0</v>
      </c>
      <c r="BA139" s="1146"/>
    </row>
    <row r="140" customFormat="false" ht="14.25" hidden="false" customHeight="false" outlineLevel="0" collapsed="false">
      <c r="A140" s="1129" t="s">
        <v>2922</v>
      </c>
      <c r="R140" s="1142" t="s">
        <v>1637</v>
      </c>
      <c r="S140" s="1143" t="s">
        <v>2306</v>
      </c>
      <c r="T140" s="1143" t="s">
        <v>1638</v>
      </c>
      <c r="AH140" s="1131" t="s">
        <v>1974</v>
      </c>
      <c r="AI140" s="1140" t="n">
        <v>139</v>
      </c>
      <c r="AJ140" s="1140" t="s">
        <v>2923</v>
      </c>
      <c r="AK140" s="1130" t="s">
        <v>2924</v>
      </c>
      <c r="AL140" s="1131" t="s">
        <v>2925</v>
      </c>
      <c r="AX140" s="0" t="n">
        <v>138</v>
      </c>
      <c r="AZ140" s="0" t="n">
        <v>0</v>
      </c>
      <c r="BA140" s="1146"/>
    </row>
    <row r="141" customFormat="false" ht="14.25" hidden="false" customHeight="false" outlineLevel="0" collapsed="false">
      <c r="A141" s="1129" t="s">
        <v>2926</v>
      </c>
      <c r="R141" s="1142" t="s">
        <v>1649</v>
      </c>
      <c r="S141" s="1143" t="s">
        <v>2306</v>
      </c>
      <c r="T141" s="1143" t="n">
        <v>1013</v>
      </c>
      <c r="AH141" s="1131" t="s">
        <v>1974</v>
      </c>
      <c r="AI141" s="1140" t="n">
        <v>140</v>
      </c>
      <c r="AJ141" s="1140" t="s">
        <v>2927</v>
      </c>
      <c r="AK141" s="1130" t="s">
        <v>2928</v>
      </c>
      <c r="AL141" s="1131" t="s">
        <v>2929</v>
      </c>
      <c r="AX141" s="0" t="n">
        <v>139</v>
      </c>
      <c r="AZ141" s="0" t="n">
        <v>0</v>
      </c>
      <c r="BA141" s="1146"/>
    </row>
    <row r="142" customFormat="false" ht="14.25" hidden="false" customHeight="false" outlineLevel="0" collapsed="false">
      <c r="A142" s="1129" t="s">
        <v>2930</v>
      </c>
      <c r="R142" s="1142" t="s">
        <v>1653</v>
      </c>
      <c r="S142" s="1143" t="s">
        <v>2306</v>
      </c>
      <c r="T142" s="1143" t="s">
        <v>1654</v>
      </c>
      <c r="AH142" s="1131" t="s">
        <v>1978</v>
      </c>
      <c r="AI142" s="1140" t="n">
        <v>141</v>
      </c>
      <c r="AJ142" s="1140" t="s">
        <v>2931</v>
      </c>
      <c r="AK142" s="1130" t="s">
        <v>2932</v>
      </c>
      <c r="AL142" s="1131" t="s">
        <v>2933</v>
      </c>
      <c r="AX142" s="0" t="n">
        <v>140</v>
      </c>
      <c r="AZ142" s="0" t="n">
        <v>0</v>
      </c>
      <c r="BA142" s="1146"/>
    </row>
    <row r="143" customFormat="false" ht="14.25" hidden="false" customHeight="false" outlineLevel="0" collapsed="false">
      <c r="A143" s="1129" t="s">
        <v>2934</v>
      </c>
      <c r="R143" s="1142" t="s">
        <v>1661</v>
      </c>
      <c r="S143" s="1143" t="s">
        <v>2306</v>
      </c>
      <c r="T143" s="1143" t="n">
        <v>1811</v>
      </c>
      <c r="AH143" s="1131" t="s">
        <v>1978</v>
      </c>
      <c r="AI143" s="1140" t="n">
        <v>142</v>
      </c>
      <c r="AJ143" s="1140" t="s">
        <v>2935</v>
      </c>
      <c r="AK143" s="1130" t="s">
        <v>2936</v>
      </c>
      <c r="AL143" s="1131" t="s">
        <v>2937</v>
      </c>
      <c r="AX143" s="0" t="n">
        <v>141</v>
      </c>
      <c r="AZ143" s="0" t="n">
        <v>0</v>
      </c>
      <c r="BA143" s="1146"/>
    </row>
    <row r="144" customFormat="false" ht="14.25" hidden="false" customHeight="false" outlineLevel="0" collapsed="false">
      <c r="A144" s="1129" t="s">
        <v>2938</v>
      </c>
      <c r="R144" s="1142" t="s">
        <v>1665</v>
      </c>
      <c r="S144" s="1143" t="s">
        <v>2306</v>
      </c>
      <c r="T144" s="1143" t="s">
        <v>1666</v>
      </c>
      <c r="AH144" s="1131" t="s">
        <v>1978</v>
      </c>
      <c r="AI144" s="1140" t="n">
        <v>143</v>
      </c>
      <c r="AJ144" s="1140" t="s">
        <v>2939</v>
      </c>
      <c r="AK144" s="1130" t="s">
        <v>2940</v>
      </c>
      <c r="AL144" s="1131" t="s">
        <v>2941</v>
      </c>
      <c r="AX144" s="0" t="n">
        <v>142</v>
      </c>
      <c r="AZ144" s="0" t="n">
        <v>0</v>
      </c>
      <c r="BA144" s="1146"/>
    </row>
    <row r="145" customFormat="false" ht="14.25" hidden="false" customHeight="false" outlineLevel="0" collapsed="false">
      <c r="A145" s="1129" t="s">
        <v>2942</v>
      </c>
      <c r="R145" s="1142" t="s">
        <v>1673</v>
      </c>
      <c r="S145" s="1143" t="s">
        <v>2306</v>
      </c>
      <c r="T145" s="1143" t="s">
        <v>1674</v>
      </c>
      <c r="AH145" s="1131" t="s">
        <v>1978</v>
      </c>
      <c r="AI145" s="1140" t="n">
        <v>144</v>
      </c>
      <c r="AJ145" s="1140" t="s">
        <v>2943</v>
      </c>
      <c r="AK145" s="1130" t="s">
        <v>2944</v>
      </c>
      <c r="AL145" s="1131" t="s">
        <v>2945</v>
      </c>
      <c r="AX145" s="0" t="n">
        <v>143</v>
      </c>
      <c r="AZ145" s="0" t="n">
        <v>0</v>
      </c>
      <c r="BA145" s="1146"/>
    </row>
    <row r="146" customFormat="false" ht="14.25" hidden="false" customHeight="false" outlineLevel="0" collapsed="false">
      <c r="A146" s="1129" t="s">
        <v>2946</v>
      </c>
      <c r="R146" s="1142" t="s">
        <v>1685</v>
      </c>
      <c r="S146" s="1143" t="s">
        <v>2306</v>
      </c>
      <c r="T146" s="1143" t="s">
        <v>1686</v>
      </c>
      <c r="AH146" s="1131" t="s">
        <v>1978</v>
      </c>
      <c r="AI146" s="1140" t="n">
        <v>145</v>
      </c>
      <c r="AJ146" s="1140" t="s">
        <v>2947</v>
      </c>
      <c r="AK146" s="1130" t="s">
        <v>2948</v>
      </c>
      <c r="AL146" s="1131" t="s">
        <v>2949</v>
      </c>
      <c r="AX146" s="0" t="n">
        <v>144</v>
      </c>
      <c r="AZ146" s="0" t="n">
        <v>0</v>
      </c>
      <c r="BA146" s="1146"/>
    </row>
    <row r="147" customFormat="false" ht="14.25" hidden="false" customHeight="false" outlineLevel="0" collapsed="false">
      <c r="A147" s="1129" t="s">
        <v>2950</v>
      </c>
      <c r="R147" s="1142" t="s">
        <v>1689</v>
      </c>
      <c r="S147" s="1143" t="s">
        <v>2306</v>
      </c>
      <c r="T147" s="1143" t="n">
        <v>1015</v>
      </c>
      <c r="AH147" s="1131" t="s">
        <v>1978</v>
      </c>
      <c r="AI147" s="1140" t="n">
        <v>146</v>
      </c>
      <c r="AJ147" s="1140" t="s">
        <v>2951</v>
      </c>
      <c r="AK147" s="1130" t="s">
        <v>2952</v>
      </c>
      <c r="AL147" s="1131" t="s">
        <v>2953</v>
      </c>
      <c r="AX147" s="0" t="n">
        <v>145</v>
      </c>
      <c r="AZ147" s="0" t="n">
        <v>0</v>
      </c>
      <c r="BA147" s="1146"/>
    </row>
    <row r="148" customFormat="false" ht="14.25" hidden="false" customHeight="false" outlineLevel="0" collapsed="false">
      <c r="A148" s="1129" t="s">
        <v>2954</v>
      </c>
      <c r="R148" s="1142" t="s">
        <v>1729</v>
      </c>
      <c r="S148" s="1143" t="s">
        <v>2306</v>
      </c>
      <c r="T148" s="1143" t="n">
        <v>1016</v>
      </c>
      <c r="AH148" s="1131" t="s">
        <v>1978</v>
      </c>
      <c r="AI148" s="1140" t="n">
        <v>147</v>
      </c>
      <c r="AJ148" s="1140" t="s">
        <v>2955</v>
      </c>
      <c r="AK148" s="1130" t="s">
        <v>2956</v>
      </c>
      <c r="AL148" s="1131" t="s">
        <v>2957</v>
      </c>
      <c r="AX148" s="0" t="n">
        <v>146</v>
      </c>
      <c r="AZ148" s="0" t="n">
        <v>0</v>
      </c>
      <c r="BA148" s="1146"/>
    </row>
    <row r="149" customFormat="false" ht="14.25" hidden="false" customHeight="false" outlineLevel="0" collapsed="false">
      <c r="A149" s="1129" t="s">
        <v>2958</v>
      </c>
      <c r="R149" s="1142" t="s">
        <v>1753</v>
      </c>
      <c r="S149" s="1143" t="s">
        <v>2306</v>
      </c>
      <c r="T149" s="1143" t="s">
        <v>1754</v>
      </c>
      <c r="AH149" s="1131" t="s">
        <v>922</v>
      </c>
      <c r="AI149" s="1140" t="n">
        <v>148</v>
      </c>
      <c r="AJ149" s="1140" t="s">
        <v>2959</v>
      </c>
      <c r="AK149" s="1130" t="s">
        <v>2960</v>
      </c>
      <c r="AL149" s="1131" t="s">
        <v>2961</v>
      </c>
      <c r="AX149" s="0" t="n">
        <v>147</v>
      </c>
      <c r="AZ149" s="0" t="n">
        <v>0</v>
      </c>
      <c r="BA149" s="1146"/>
    </row>
    <row r="150" customFormat="false" ht="14.25" hidden="false" customHeight="false" outlineLevel="0" collapsed="false">
      <c r="A150" s="1129" t="s">
        <v>2962</v>
      </c>
      <c r="R150" s="1142" t="s">
        <v>1789</v>
      </c>
      <c r="S150" s="1143" t="s">
        <v>2601</v>
      </c>
      <c r="T150" s="1143" t="s">
        <v>1790</v>
      </c>
      <c r="AH150" s="1131" t="s">
        <v>922</v>
      </c>
      <c r="AI150" s="1140" t="n">
        <v>149</v>
      </c>
      <c r="AJ150" s="1140" t="s">
        <v>2963</v>
      </c>
      <c r="AK150" s="1130" t="s">
        <v>2964</v>
      </c>
      <c r="AL150" s="1131" t="s">
        <v>2965</v>
      </c>
      <c r="AX150" s="0" t="n">
        <v>148</v>
      </c>
      <c r="AZ150" s="0" t="n">
        <v>0</v>
      </c>
      <c r="BA150" s="1146"/>
    </row>
    <row r="151" customFormat="false" ht="14.25" hidden="false" customHeight="false" outlineLevel="0" collapsed="false">
      <c r="A151" s="1129" t="s">
        <v>2966</v>
      </c>
      <c r="R151" s="1142" t="s">
        <v>1797</v>
      </c>
      <c r="S151" s="1143" t="s">
        <v>2306</v>
      </c>
      <c r="T151" s="1143" t="n">
        <v>1814</v>
      </c>
      <c r="AH151" s="1131" t="s">
        <v>922</v>
      </c>
      <c r="AI151" s="1140" t="n">
        <v>150</v>
      </c>
      <c r="AJ151" s="1140" t="s">
        <v>2967</v>
      </c>
      <c r="AK151" s="1130" t="s">
        <v>2968</v>
      </c>
      <c r="AL151" s="1131" t="s">
        <v>2969</v>
      </c>
      <c r="AX151" s="0" t="n">
        <v>149</v>
      </c>
      <c r="AZ151" s="0" t="n">
        <v>0</v>
      </c>
      <c r="BA151" s="1146"/>
    </row>
    <row r="152" customFormat="false" ht="14.25" hidden="false" customHeight="false" outlineLevel="0" collapsed="false">
      <c r="A152" s="1129" t="s">
        <v>2970</v>
      </c>
      <c r="R152" s="1142" t="s">
        <v>1849</v>
      </c>
      <c r="S152" s="1143" t="s">
        <v>2306</v>
      </c>
      <c r="T152" s="1143" t="n">
        <v>1816</v>
      </c>
      <c r="AH152" s="1131" t="s">
        <v>922</v>
      </c>
      <c r="AI152" s="1140" t="n">
        <v>151</v>
      </c>
      <c r="AJ152" s="1140" t="s">
        <v>2971</v>
      </c>
      <c r="AK152" s="1130" t="s">
        <v>2972</v>
      </c>
      <c r="AL152" s="1131" t="s">
        <v>2973</v>
      </c>
      <c r="AX152" s="0" t="n">
        <v>150</v>
      </c>
      <c r="AZ152" s="0" t="n">
        <v>0</v>
      </c>
      <c r="BA152" s="1146"/>
    </row>
    <row r="153" customFormat="false" ht="14.25" hidden="false" customHeight="false" outlineLevel="0" collapsed="false">
      <c r="A153" s="1129" t="s">
        <v>2974</v>
      </c>
      <c r="R153" s="1142" t="s">
        <v>1865</v>
      </c>
      <c r="S153" s="1143" t="s">
        <v>2306</v>
      </c>
      <c r="T153" s="1143" t="n">
        <v>1817</v>
      </c>
      <c r="AH153" s="1131" t="s">
        <v>948</v>
      </c>
      <c r="AI153" s="1140" t="n">
        <v>152</v>
      </c>
      <c r="AJ153" s="1140" t="s">
        <v>2975</v>
      </c>
      <c r="AK153" s="1130" t="s">
        <v>2976</v>
      </c>
      <c r="AL153" s="1131" t="s">
        <v>2977</v>
      </c>
      <c r="AX153" s="0" t="n">
        <v>151</v>
      </c>
      <c r="AZ153" s="0" t="n">
        <v>0</v>
      </c>
      <c r="BA153" s="1146"/>
    </row>
    <row r="154" customFormat="false" ht="14.25" hidden="false" customHeight="false" outlineLevel="0" collapsed="false">
      <c r="A154" s="1129" t="s">
        <v>2978</v>
      </c>
      <c r="R154" s="1142" t="s">
        <v>1869</v>
      </c>
      <c r="S154" s="1143" t="s">
        <v>2306</v>
      </c>
      <c r="T154" s="1143" t="s">
        <v>1870</v>
      </c>
      <c r="AH154" s="1131" t="s">
        <v>948</v>
      </c>
      <c r="AI154" s="1140" t="n">
        <v>153</v>
      </c>
      <c r="AJ154" s="1140" t="s">
        <v>2979</v>
      </c>
      <c r="AK154" s="1130" t="s">
        <v>1801</v>
      </c>
      <c r="AL154" s="1131" t="s">
        <v>2980</v>
      </c>
      <c r="AX154" s="0" t="n">
        <v>152</v>
      </c>
      <c r="AZ154" s="0" t="n">
        <v>0</v>
      </c>
      <c r="BA154" s="1146"/>
    </row>
    <row r="155" customFormat="false" ht="14.25" hidden="false" customHeight="false" outlineLevel="0" collapsed="false">
      <c r="A155" s="1129" t="s">
        <v>2981</v>
      </c>
      <c r="R155" s="1142" t="s">
        <v>1885</v>
      </c>
      <c r="S155" s="1143" t="s">
        <v>2306</v>
      </c>
      <c r="T155" s="1143" t="s">
        <v>1886</v>
      </c>
      <c r="AH155" s="1131" t="s">
        <v>948</v>
      </c>
      <c r="AI155" s="1140" t="n">
        <v>154</v>
      </c>
      <c r="AJ155" s="1140" t="s">
        <v>2982</v>
      </c>
      <c r="AK155" s="1130" t="s">
        <v>2983</v>
      </c>
      <c r="AL155" s="1131" t="s">
        <v>2984</v>
      </c>
      <c r="AX155" s="0" t="n">
        <v>153</v>
      </c>
      <c r="AZ155" s="0" t="n">
        <v>0</v>
      </c>
      <c r="BA155" s="1146"/>
    </row>
    <row r="156" customFormat="false" ht="14.25" hidden="false" customHeight="false" outlineLevel="0" collapsed="false">
      <c r="A156" s="1129" t="s">
        <v>2985</v>
      </c>
      <c r="R156" s="1142" t="s">
        <v>1897</v>
      </c>
      <c r="S156" s="1143" t="s">
        <v>2306</v>
      </c>
      <c r="T156" s="1143" t="s">
        <v>1898</v>
      </c>
      <c r="AH156" s="1131" t="s">
        <v>948</v>
      </c>
      <c r="AI156" s="1140" t="n">
        <v>155</v>
      </c>
      <c r="AJ156" s="1140" t="s">
        <v>2986</v>
      </c>
      <c r="AK156" s="1130" t="s">
        <v>2987</v>
      </c>
      <c r="AL156" s="1131" t="s">
        <v>2988</v>
      </c>
      <c r="AX156" s="0" t="n">
        <v>154</v>
      </c>
      <c r="AZ156" s="0" t="n">
        <v>0</v>
      </c>
      <c r="BA156" s="1146"/>
    </row>
    <row r="157" customFormat="false" ht="14.25" hidden="false" customHeight="false" outlineLevel="0" collapsed="false">
      <c r="A157" s="1129" t="s">
        <v>2989</v>
      </c>
      <c r="R157" s="1142" t="s">
        <v>1917</v>
      </c>
      <c r="S157" s="1143" t="s">
        <v>2306</v>
      </c>
      <c r="T157" s="1143" t="s">
        <v>1918</v>
      </c>
      <c r="AH157" s="1131" t="s">
        <v>948</v>
      </c>
      <c r="AI157" s="1140" t="n">
        <v>156</v>
      </c>
      <c r="AJ157" s="1140" t="s">
        <v>2990</v>
      </c>
      <c r="AK157" s="1130" t="s">
        <v>2991</v>
      </c>
      <c r="AL157" s="1131" t="s">
        <v>2992</v>
      </c>
      <c r="AX157" s="0" t="n">
        <v>155</v>
      </c>
      <c r="AZ157" s="0" t="n">
        <v>0</v>
      </c>
      <c r="BA157" s="1146"/>
    </row>
    <row r="158" customFormat="false" ht="14.25" hidden="false" customHeight="false" outlineLevel="0" collapsed="false">
      <c r="A158" s="1129" t="s">
        <v>2993</v>
      </c>
      <c r="R158" s="1142" t="s">
        <v>1925</v>
      </c>
      <c r="S158" s="1143" t="s">
        <v>2306</v>
      </c>
      <c r="T158" s="1143" t="s">
        <v>1926</v>
      </c>
      <c r="AH158" s="1131" t="s">
        <v>948</v>
      </c>
      <c r="AI158" s="1140" t="n">
        <v>157</v>
      </c>
      <c r="AJ158" s="1140" t="s">
        <v>2994</v>
      </c>
      <c r="AK158" s="1130" t="s">
        <v>2995</v>
      </c>
      <c r="AL158" s="1131" t="s">
        <v>2996</v>
      </c>
      <c r="AX158" s="0" t="n">
        <v>156</v>
      </c>
      <c r="AZ158" s="0" t="n">
        <v>0</v>
      </c>
      <c r="BA158" s="1146"/>
    </row>
    <row r="159" customFormat="false" ht="14.25" hidden="false" customHeight="false" outlineLevel="0" collapsed="false">
      <c r="A159" s="1129" t="s">
        <v>2997</v>
      </c>
      <c r="R159" s="1142" t="s">
        <v>1949</v>
      </c>
      <c r="S159" s="1143" t="s">
        <v>2306</v>
      </c>
      <c r="T159" s="1143" t="n">
        <v>1821</v>
      </c>
      <c r="AH159" s="1131" t="s">
        <v>975</v>
      </c>
      <c r="AI159" s="1140" t="n">
        <v>158</v>
      </c>
      <c r="AJ159" s="1140" t="s">
        <v>2998</v>
      </c>
      <c r="AK159" s="1130" t="s">
        <v>974</v>
      </c>
      <c r="AL159" s="1131" t="s">
        <v>2999</v>
      </c>
      <c r="AX159" s="0" t="n">
        <v>157</v>
      </c>
      <c r="AZ159" s="0" t="n">
        <v>0</v>
      </c>
      <c r="BA159" s="1146"/>
    </row>
    <row r="160" customFormat="false" ht="14.25" hidden="false" customHeight="false" outlineLevel="0" collapsed="false">
      <c r="A160" s="1129" t="s">
        <v>3000</v>
      </c>
      <c r="R160" s="1142" t="s">
        <v>1965</v>
      </c>
      <c r="S160" s="1143" t="s">
        <v>2306</v>
      </c>
      <c r="T160" s="1143" t="s">
        <v>1966</v>
      </c>
      <c r="AH160" s="1131" t="s">
        <v>975</v>
      </c>
      <c r="AI160" s="1140" t="n">
        <v>159</v>
      </c>
      <c r="AJ160" s="1140" t="s">
        <v>3001</v>
      </c>
      <c r="AK160" s="1130" t="s">
        <v>3002</v>
      </c>
      <c r="AL160" s="1131" t="s">
        <v>3003</v>
      </c>
      <c r="AX160" s="0" t="n">
        <v>158</v>
      </c>
      <c r="AZ160" s="0" t="n">
        <v>0</v>
      </c>
      <c r="BA160" s="1146"/>
    </row>
    <row r="161" customFormat="false" ht="14.25" hidden="false" customHeight="false" outlineLevel="0" collapsed="false">
      <c r="A161" s="1129" t="s">
        <v>3004</v>
      </c>
      <c r="R161" s="1142" t="s">
        <v>1973</v>
      </c>
      <c r="S161" s="1143" t="s">
        <v>2306</v>
      </c>
      <c r="T161" s="1143" t="s">
        <v>1974</v>
      </c>
      <c r="AH161" s="1131" t="s">
        <v>1062</v>
      </c>
      <c r="AI161" s="1140" t="n">
        <v>160</v>
      </c>
      <c r="AJ161" s="1140" t="s">
        <v>3005</v>
      </c>
      <c r="AK161" s="1130" t="s">
        <v>1061</v>
      </c>
      <c r="AL161" s="1131" t="s">
        <v>3006</v>
      </c>
      <c r="AX161" s="0" t="n">
        <v>159</v>
      </c>
      <c r="AZ161" s="0" t="n">
        <v>0</v>
      </c>
      <c r="BA161" s="1146"/>
    </row>
    <row r="162" customFormat="false" ht="14.25" hidden="false" customHeight="false" outlineLevel="0" collapsed="false">
      <c r="A162" s="1129" t="s">
        <v>3007</v>
      </c>
      <c r="R162" s="1142" t="s">
        <v>2021</v>
      </c>
      <c r="S162" s="1143" t="s">
        <v>2306</v>
      </c>
      <c r="T162" s="1143" t="s">
        <v>2022</v>
      </c>
      <c r="AH162" s="1131" t="s">
        <v>1074</v>
      </c>
      <c r="AI162" s="1140" t="n">
        <v>161</v>
      </c>
      <c r="AJ162" s="1140" t="s">
        <v>3008</v>
      </c>
      <c r="AK162" s="1130" t="s">
        <v>3009</v>
      </c>
      <c r="AL162" s="1131" t="s">
        <v>3010</v>
      </c>
      <c r="AX162" s="0" t="n">
        <v>160</v>
      </c>
      <c r="AZ162" s="0" t="n">
        <v>0</v>
      </c>
      <c r="BA162" s="1146"/>
    </row>
    <row r="163" customFormat="false" ht="14.25" hidden="false" customHeight="false" outlineLevel="0" collapsed="false">
      <c r="A163" s="1129" t="s">
        <v>3011</v>
      </c>
      <c r="R163" s="1142" t="s">
        <v>2069</v>
      </c>
      <c r="S163" s="1143" t="s">
        <v>2306</v>
      </c>
      <c r="T163" s="1143" t="n">
        <v>1822</v>
      </c>
      <c r="AH163" s="1131" t="s">
        <v>1074</v>
      </c>
      <c r="AI163" s="1140" t="n">
        <v>162</v>
      </c>
      <c r="AJ163" s="1140" t="s">
        <v>3012</v>
      </c>
      <c r="AK163" s="1130" t="s">
        <v>3013</v>
      </c>
      <c r="AL163" s="1131" t="s">
        <v>3014</v>
      </c>
      <c r="AX163" s="0" t="n">
        <v>161</v>
      </c>
      <c r="AZ163" s="0" t="n">
        <v>0</v>
      </c>
      <c r="BA163" s="1146"/>
    </row>
    <row r="164" customFormat="false" ht="14.25" hidden="false" customHeight="false" outlineLevel="0" collapsed="false">
      <c r="A164" s="1129" t="s">
        <v>3015</v>
      </c>
      <c r="R164" s="1142" t="s">
        <v>2073</v>
      </c>
      <c r="S164" s="1143" t="s">
        <v>2306</v>
      </c>
      <c r="T164" s="1143" t="s">
        <v>2074</v>
      </c>
      <c r="AH164" s="1131" t="s">
        <v>1074</v>
      </c>
      <c r="AI164" s="1140" t="n">
        <v>163</v>
      </c>
      <c r="AJ164" s="1140" t="s">
        <v>3016</v>
      </c>
      <c r="AK164" s="1130" t="s">
        <v>3017</v>
      </c>
      <c r="AL164" s="1131" t="s">
        <v>3018</v>
      </c>
      <c r="AX164" s="0" t="n">
        <v>162</v>
      </c>
      <c r="AZ164" s="0" t="n">
        <v>0</v>
      </c>
      <c r="BA164" s="1146"/>
    </row>
    <row r="165" customFormat="false" ht="14.25" hidden="false" customHeight="false" outlineLevel="0" collapsed="false">
      <c r="A165" s="1129" t="s">
        <v>3019</v>
      </c>
      <c r="R165" s="1142" t="s">
        <v>2089</v>
      </c>
      <c r="S165" s="1143" t="s">
        <v>2306</v>
      </c>
      <c r="T165" s="1158" t="s">
        <v>2090</v>
      </c>
      <c r="AH165" s="1131" t="s">
        <v>1074</v>
      </c>
      <c r="AI165" s="1140" t="n">
        <v>164</v>
      </c>
      <c r="AJ165" s="1140" t="s">
        <v>3020</v>
      </c>
      <c r="AK165" s="1130" t="s">
        <v>3021</v>
      </c>
      <c r="AL165" s="1131" t="s">
        <v>3022</v>
      </c>
      <c r="AX165" s="0" t="n">
        <v>163</v>
      </c>
      <c r="AZ165" s="0" t="n">
        <v>0</v>
      </c>
      <c r="BA165" s="1146"/>
    </row>
    <row r="166" customFormat="false" ht="14.25" hidden="false" customHeight="false" outlineLevel="0" collapsed="false">
      <c r="A166" s="1129" t="s">
        <v>3023</v>
      </c>
      <c r="R166" s="1142" t="s">
        <v>2109</v>
      </c>
      <c r="S166" s="1143" t="s">
        <v>2306</v>
      </c>
      <c r="T166" s="1143" t="n">
        <v>1823</v>
      </c>
      <c r="AH166" s="1131" t="s">
        <v>1074</v>
      </c>
      <c r="AI166" s="1140" t="n">
        <v>165</v>
      </c>
      <c r="AJ166" s="1140" t="s">
        <v>3024</v>
      </c>
      <c r="AK166" s="1130" t="s">
        <v>3025</v>
      </c>
      <c r="AL166" s="1131" t="s">
        <v>3026</v>
      </c>
      <c r="AX166" s="0" t="n">
        <v>164</v>
      </c>
      <c r="AZ166" s="0" t="n">
        <v>0</v>
      </c>
      <c r="BA166" s="1146"/>
    </row>
    <row r="167" customFormat="false" ht="14.25" hidden="false" customHeight="false" outlineLevel="0" collapsed="false">
      <c r="A167" s="1129" t="s">
        <v>3027</v>
      </c>
      <c r="R167" s="1142" t="s">
        <v>2117</v>
      </c>
      <c r="S167" s="1143" t="s">
        <v>2306</v>
      </c>
      <c r="T167" s="1143" t="n">
        <v>1824</v>
      </c>
      <c r="AH167" s="1131" t="s">
        <v>1074</v>
      </c>
      <c r="AI167" s="1140" t="n">
        <v>166</v>
      </c>
      <c r="AJ167" s="1140" t="s">
        <v>3028</v>
      </c>
      <c r="AK167" s="1130" t="s">
        <v>3029</v>
      </c>
      <c r="AL167" s="1131" t="s">
        <v>3030</v>
      </c>
      <c r="AX167" s="0" t="n">
        <v>165</v>
      </c>
      <c r="AZ167" s="0" t="n">
        <v>0</v>
      </c>
      <c r="BA167" s="1146"/>
    </row>
    <row r="168" customFormat="false" ht="14.25" hidden="false" customHeight="false" outlineLevel="0" collapsed="false">
      <c r="A168" s="1129" t="s">
        <v>3031</v>
      </c>
      <c r="S168" s="1151"/>
      <c r="AH168" s="1131" t="s">
        <v>1074</v>
      </c>
      <c r="AI168" s="1140" t="n">
        <v>167</v>
      </c>
      <c r="AJ168" s="1140" t="s">
        <v>3032</v>
      </c>
      <c r="AK168" s="1130" t="s">
        <v>3033</v>
      </c>
      <c r="AL168" s="1131" t="s">
        <v>3034</v>
      </c>
      <c r="AX168" s="0" t="n">
        <v>166</v>
      </c>
      <c r="AZ168" s="0" t="n">
        <v>0</v>
      </c>
      <c r="BA168" s="1146"/>
    </row>
    <row r="169" customFormat="false" ht="14.25" hidden="false" customHeight="false" outlineLevel="0" collapsed="false">
      <c r="A169" s="1129" t="s">
        <v>3035</v>
      </c>
      <c r="R169" s="1134" t="s">
        <v>2326</v>
      </c>
      <c r="S169" s="1135"/>
      <c r="T169" s="1135" t="n">
        <v>103</v>
      </c>
      <c r="AH169" s="1131" t="s">
        <v>1074</v>
      </c>
      <c r="AI169" s="1140" t="n">
        <v>168</v>
      </c>
      <c r="AJ169" s="1140" t="s">
        <v>3036</v>
      </c>
      <c r="AK169" s="1130" t="s">
        <v>3037</v>
      </c>
      <c r="AL169" s="1131" t="s">
        <v>3038</v>
      </c>
      <c r="AX169" s="0" t="n">
        <v>167</v>
      </c>
      <c r="AZ169" s="0" t="n">
        <v>0</v>
      </c>
      <c r="BA169" s="1146"/>
    </row>
    <row r="170" customFormat="false" ht="14.25" hidden="false" customHeight="false" outlineLevel="0" collapsed="false">
      <c r="A170" s="1129" t="s">
        <v>3039</v>
      </c>
      <c r="R170" s="1142" t="s">
        <v>793</v>
      </c>
      <c r="S170" s="1143" t="s">
        <v>2306</v>
      </c>
      <c r="T170" s="1143" t="n">
        <v>1401</v>
      </c>
      <c r="AH170" s="1131" t="s">
        <v>1074</v>
      </c>
      <c r="AI170" s="1140" t="n">
        <v>169</v>
      </c>
      <c r="AJ170" s="1140" t="s">
        <v>3040</v>
      </c>
      <c r="AK170" s="1130" t="s">
        <v>3041</v>
      </c>
      <c r="AL170" s="1131" t="s">
        <v>3042</v>
      </c>
      <c r="AX170" s="0" t="n">
        <v>168</v>
      </c>
      <c r="AZ170" s="0" t="n">
        <v>0</v>
      </c>
      <c r="BA170" s="1146"/>
    </row>
    <row r="171" customFormat="false" ht="14.25" hidden="false" customHeight="false" outlineLevel="0" collapsed="false">
      <c r="A171" s="1129" t="s">
        <v>3043</v>
      </c>
      <c r="R171" s="1142" t="s">
        <v>863</v>
      </c>
      <c r="S171" s="1143" t="s">
        <v>2306</v>
      </c>
      <c r="T171" s="1143" t="n">
        <v>1402</v>
      </c>
      <c r="AH171" s="1131" t="s">
        <v>1074</v>
      </c>
      <c r="AI171" s="1140" t="n">
        <v>170</v>
      </c>
      <c r="AJ171" s="1140" t="s">
        <v>3044</v>
      </c>
      <c r="AK171" s="1130" t="s">
        <v>3045</v>
      </c>
      <c r="AL171" s="1131" t="s">
        <v>3046</v>
      </c>
      <c r="AX171" s="0" t="n">
        <v>169</v>
      </c>
      <c r="AZ171" s="0" t="n">
        <v>0</v>
      </c>
      <c r="BA171" s="1146"/>
    </row>
    <row r="172" customFormat="false" ht="14.25" hidden="false" customHeight="false" outlineLevel="0" collapsed="false">
      <c r="A172" s="1129" t="s">
        <v>3047</v>
      </c>
      <c r="R172" s="1142" t="s">
        <v>871</v>
      </c>
      <c r="S172" s="1143" t="s">
        <v>2306</v>
      </c>
      <c r="T172" s="1143" t="n">
        <v>1001</v>
      </c>
      <c r="AH172" s="1131" t="s">
        <v>1074</v>
      </c>
      <c r="AI172" s="1140" t="n">
        <v>171</v>
      </c>
      <c r="AJ172" s="1140" t="s">
        <v>3048</v>
      </c>
      <c r="AK172" s="1130" t="s">
        <v>3049</v>
      </c>
      <c r="AL172" s="1131" t="s">
        <v>3050</v>
      </c>
      <c r="AX172" s="0" t="n">
        <v>170</v>
      </c>
      <c r="AZ172" s="0" t="n">
        <v>0</v>
      </c>
      <c r="BA172" s="1146"/>
    </row>
    <row r="173" customFormat="false" ht="14.25" hidden="false" customHeight="false" outlineLevel="0" collapsed="false">
      <c r="A173" s="1129" t="s">
        <v>3051</v>
      </c>
      <c r="R173" s="1142" t="s">
        <v>878</v>
      </c>
      <c r="S173" s="1143" t="s">
        <v>2306</v>
      </c>
      <c r="T173" s="1143" t="n">
        <v>1502</v>
      </c>
      <c r="AH173" s="1131" t="s">
        <v>1074</v>
      </c>
      <c r="AI173" s="1140" t="n">
        <v>172</v>
      </c>
      <c r="AJ173" s="1140" t="s">
        <v>3052</v>
      </c>
      <c r="AK173" s="1130" t="s">
        <v>3053</v>
      </c>
      <c r="AL173" s="1131" t="s">
        <v>3054</v>
      </c>
      <c r="AX173" s="0" t="n">
        <v>171</v>
      </c>
      <c r="AZ173" s="0" t="n">
        <v>0</v>
      </c>
      <c r="BA173" s="1146"/>
    </row>
    <row r="174" customFormat="false" ht="14.25" hidden="false" customHeight="false" outlineLevel="0" collapsed="false">
      <c r="A174" s="1129" t="s">
        <v>3055</v>
      </c>
      <c r="R174" s="1142" t="s">
        <v>892</v>
      </c>
      <c r="S174" s="1143" t="s">
        <v>2306</v>
      </c>
      <c r="T174" s="1143" t="n">
        <v>1101</v>
      </c>
      <c r="AH174" s="1131" t="s">
        <v>1182</v>
      </c>
      <c r="AI174" s="1140" t="n">
        <v>173</v>
      </c>
      <c r="AJ174" s="1140" t="s">
        <v>3056</v>
      </c>
      <c r="AK174" s="1130" t="s">
        <v>3057</v>
      </c>
      <c r="AL174" s="1131" t="s">
        <v>3058</v>
      </c>
      <c r="AX174" s="0" t="n">
        <v>172</v>
      </c>
      <c r="AZ174" s="0" t="n">
        <v>0</v>
      </c>
      <c r="BA174" s="1146"/>
    </row>
    <row r="175" customFormat="false" ht="14.25" hidden="false" customHeight="false" outlineLevel="0" collapsed="false">
      <c r="A175" s="1129" t="s">
        <v>3059</v>
      </c>
      <c r="R175" s="1142" t="s">
        <v>928</v>
      </c>
      <c r="S175" s="1143" t="s">
        <v>2306</v>
      </c>
      <c r="T175" s="1143" t="n">
        <v>1503</v>
      </c>
      <c r="AH175" s="1131" t="s">
        <v>1182</v>
      </c>
      <c r="AI175" s="1140" t="n">
        <v>174</v>
      </c>
      <c r="AJ175" s="1140" t="s">
        <v>3060</v>
      </c>
      <c r="AK175" s="1130" t="s">
        <v>3061</v>
      </c>
      <c r="AL175" s="1131" t="s">
        <v>3062</v>
      </c>
      <c r="AX175" s="0" t="n">
        <v>173</v>
      </c>
      <c r="AZ175" s="0" t="n">
        <v>0</v>
      </c>
      <c r="BA175" s="1146"/>
    </row>
    <row r="176" customFormat="false" ht="14.25" hidden="false" customHeight="false" outlineLevel="0" collapsed="false">
      <c r="A176" s="1129" t="s">
        <v>3063</v>
      </c>
      <c r="R176" s="1142" t="s">
        <v>942</v>
      </c>
      <c r="S176" s="1143" t="s">
        <v>2306</v>
      </c>
      <c r="T176" s="1143" t="n">
        <v>1403</v>
      </c>
      <c r="AH176" s="1131" t="s">
        <v>1182</v>
      </c>
      <c r="AI176" s="1140" t="n">
        <v>175</v>
      </c>
      <c r="AJ176" s="1140" t="s">
        <v>3064</v>
      </c>
      <c r="AK176" s="1130" t="s">
        <v>3065</v>
      </c>
      <c r="AL176" s="1131" t="s">
        <v>3066</v>
      </c>
      <c r="AX176" s="0" t="n">
        <v>174</v>
      </c>
      <c r="AZ176" s="0" t="n">
        <v>0</v>
      </c>
      <c r="BA176" s="1146"/>
    </row>
    <row r="177" customFormat="false" ht="14.25" hidden="false" customHeight="false" outlineLevel="0" collapsed="false">
      <c r="A177" s="1129" t="s">
        <v>3067</v>
      </c>
      <c r="R177" s="1142" t="s">
        <v>953</v>
      </c>
      <c r="S177" s="1143" t="s">
        <v>2306</v>
      </c>
      <c r="T177" s="1143" t="n">
        <v>1404</v>
      </c>
      <c r="AH177" s="1131" t="s">
        <v>1182</v>
      </c>
      <c r="AI177" s="1140" t="n">
        <v>176</v>
      </c>
      <c r="AJ177" s="1140" t="s">
        <v>3068</v>
      </c>
      <c r="AK177" s="1130" t="s">
        <v>3069</v>
      </c>
      <c r="AL177" s="1131" t="s">
        <v>3070</v>
      </c>
      <c r="AX177" s="0" t="n">
        <v>175</v>
      </c>
      <c r="AZ177" s="0" t="n">
        <v>0</v>
      </c>
      <c r="BA177" s="1146"/>
    </row>
    <row r="178" customFormat="false" ht="14.25" hidden="false" customHeight="false" outlineLevel="0" collapsed="false">
      <c r="A178" s="1129" t="s">
        <v>3071</v>
      </c>
      <c r="R178" s="1142" t="s">
        <v>980</v>
      </c>
      <c r="S178" s="1143" t="s">
        <v>2504</v>
      </c>
      <c r="T178" s="1143" t="n">
        <v>1115</v>
      </c>
      <c r="AH178" s="1131" t="s">
        <v>1232</v>
      </c>
      <c r="AI178" s="1140" t="n">
        <v>177</v>
      </c>
      <c r="AJ178" s="1140" t="s">
        <v>3072</v>
      </c>
      <c r="AK178" s="1130" t="s">
        <v>1231</v>
      </c>
      <c r="AL178" s="1131" t="s">
        <v>3073</v>
      </c>
      <c r="AX178" s="0" t="n">
        <v>176</v>
      </c>
      <c r="AZ178" s="0" t="n">
        <v>0</v>
      </c>
      <c r="BA178" s="1146"/>
    </row>
    <row r="179" customFormat="false" ht="14.25" hidden="false" customHeight="false" outlineLevel="0" collapsed="false">
      <c r="A179" s="1129" t="s">
        <v>3074</v>
      </c>
      <c r="R179" s="1142" t="s">
        <v>1037</v>
      </c>
      <c r="S179" s="1143" t="s">
        <v>2306</v>
      </c>
      <c r="T179" s="1143" t="n">
        <v>1102</v>
      </c>
      <c r="AH179" s="1131" t="s">
        <v>1232</v>
      </c>
      <c r="AI179" s="1140" t="n">
        <v>178</v>
      </c>
      <c r="AJ179" s="1140" t="s">
        <v>3075</v>
      </c>
      <c r="AK179" s="1130" t="s">
        <v>3076</v>
      </c>
      <c r="AL179" s="1131" t="s">
        <v>3077</v>
      </c>
      <c r="AX179" s="0" t="n">
        <v>177</v>
      </c>
      <c r="AZ179" s="0" t="n">
        <v>0</v>
      </c>
      <c r="BA179" s="1146"/>
    </row>
    <row r="180" customFormat="false" ht="14.25" hidden="false" customHeight="false" outlineLevel="0" collapsed="false">
      <c r="A180" s="1129" t="s">
        <v>3078</v>
      </c>
      <c r="R180" s="1142" t="s">
        <v>1049</v>
      </c>
      <c r="S180" s="1143" t="s">
        <v>2504</v>
      </c>
      <c r="T180" s="1143" t="n">
        <v>1103</v>
      </c>
      <c r="AH180" s="1131" t="s">
        <v>1232</v>
      </c>
      <c r="AI180" s="1140" t="n">
        <v>179</v>
      </c>
      <c r="AJ180" s="1140" t="s">
        <v>3079</v>
      </c>
      <c r="AK180" s="1130" t="s">
        <v>3080</v>
      </c>
      <c r="AL180" s="1131" t="s">
        <v>3081</v>
      </c>
      <c r="AX180" s="0" t="n">
        <v>178</v>
      </c>
      <c r="AZ180" s="0" t="n">
        <v>0</v>
      </c>
      <c r="BA180" s="1146"/>
    </row>
    <row r="181" customFormat="false" ht="14.25" hidden="false" customHeight="false" outlineLevel="0" collapsed="false">
      <c r="A181" s="1129" t="s">
        <v>3082</v>
      </c>
      <c r="R181" s="1142" t="s">
        <v>1065</v>
      </c>
      <c r="S181" s="1143" t="s">
        <v>2601</v>
      </c>
      <c r="T181" s="1143" t="n">
        <v>1504</v>
      </c>
      <c r="AH181" s="1131" t="s">
        <v>1232</v>
      </c>
      <c r="AI181" s="1140" t="n">
        <v>180</v>
      </c>
      <c r="AJ181" s="1140" t="s">
        <v>3083</v>
      </c>
      <c r="AK181" s="1130" t="s">
        <v>3084</v>
      </c>
      <c r="AL181" s="1131" t="s">
        <v>3085</v>
      </c>
      <c r="AX181" s="0" t="n">
        <v>179</v>
      </c>
      <c r="AZ181" s="0" t="n">
        <v>0</v>
      </c>
      <c r="BA181" s="1146"/>
    </row>
    <row r="182" customFormat="false" ht="14.25" hidden="false" customHeight="false" outlineLevel="0" collapsed="false">
      <c r="A182" s="1129" t="s">
        <v>3086</v>
      </c>
      <c r="R182" s="1142" t="s">
        <v>1081</v>
      </c>
      <c r="S182" s="1143" t="s">
        <v>2306</v>
      </c>
      <c r="T182" s="1143" t="n">
        <v>1405</v>
      </c>
      <c r="AH182" s="1131" t="s">
        <v>1276</v>
      </c>
      <c r="AI182" s="1140" t="n">
        <v>181</v>
      </c>
      <c r="AJ182" s="1140" t="s">
        <v>3087</v>
      </c>
      <c r="AK182" s="1130" t="s">
        <v>3088</v>
      </c>
      <c r="AL182" s="1131" t="s">
        <v>3089</v>
      </c>
      <c r="AX182" s="0" t="n">
        <v>180</v>
      </c>
      <c r="AZ182" s="0" t="n">
        <v>0</v>
      </c>
      <c r="BA182" s="1146"/>
    </row>
    <row r="183" customFormat="false" ht="14.25" hidden="false" customHeight="false" outlineLevel="0" collapsed="false">
      <c r="A183" s="1129" t="s">
        <v>3090</v>
      </c>
      <c r="R183" s="1142" t="s">
        <v>1085</v>
      </c>
      <c r="S183" s="1143" t="s">
        <v>2601</v>
      </c>
      <c r="T183" s="1143" t="n">
        <v>1005</v>
      </c>
      <c r="AH183" s="1131" t="s">
        <v>1276</v>
      </c>
      <c r="AI183" s="1140" t="n">
        <v>182</v>
      </c>
      <c r="AJ183" s="1140" t="s">
        <v>3091</v>
      </c>
      <c r="AK183" s="1130" t="s">
        <v>1585</v>
      </c>
      <c r="AL183" s="1131" t="s">
        <v>3092</v>
      </c>
      <c r="AX183" s="0" t="n">
        <v>181</v>
      </c>
      <c r="AZ183" s="0" t="n">
        <v>0</v>
      </c>
      <c r="BA183" s="1146"/>
    </row>
    <row r="184" customFormat="false" ht="14.25" hidden="false" customHeight="false" outlineLevel="0" collapsed="false">
      <c r="A184" s="1129" t="s">
        <v>3093</v>
      </c>
      <c r="R184" s="1142" t="s">
        <v>1109</v>
      </c>
      <c r="S184" s="1143" t="s">
        <v>2601</v>
      </c>
      <c r="T184" s="1143" t="n">
        <v>1104</v>
      </c>
      <c r="AH184" s="1131" t="s">
        <v>1276</v>
      </c>
      <c r="AI184" s="1140" t="n">
        <v>183</v>
      </c>
      <c r="AJ184" s="1140" t="s">
        <v>3094</v>
      </c>
      <c r="AK184" s="1130" t="s">
        <v>3095</v>
      </c>
      <c r="AL184" s="1131" t="s">
        <v>3096</v>
      </c>
      <c r="AX184" s="0" t="n">
        <v>182</v>
      </c>
      <c r="AZ184" s="0" t="n">
        <v>0</v>
      </c>
      <c r="BA184" s="1146"/>
    </row>
    <row r="185" customFormat="false" ht="14.25" hidden="false" customHeight="false" outlineLevel="0" collapsed="false">
      <c r="A185" s="1129" t="s">
        <v>3097</v>
      </c>
      <c r="R185" s="1142" t="s">
        <v>1113</v>
      </c>
      <c r="S185" s="1143" t="s">
        <v>3098</v>
      </c>
      <c r="T185" s="1143" t="n">
        <v>1006</v>
      </c>
      <c r="AH185" s="1131" t="s">
        <v>1276</v>
      </c>
      <c r="AI185" s="1140" t="n">
        <v>184</v>
      </c>
      <c r="AJ185" s="1140" t="s">
        <v>3099</v>
      </c>
      <c r="AK185" s="1130" t="s">
        <v>3100</v>
      </c>
      <c r="AL185" s="1131" t="s">
        <v>3101</v>
      </c>
      <c r="AX185" s="0" t="n">
        <v>183</v>
      </c>
      <c r="AZ185" s="0" t="n">
        <v>0</v>
      </c>
      <c r="BA185" s="1146"/>
    </row>
    <row r="186" customFormat="false" ht="14.25" hidden="false" customHeight="false" outlineLevel="0" collapsed="false">
      <c r="A186" s="1129" t="s">
        <v>3102</v>
      </c>
      <c r="R186" s="1142" t="s">
        <v>1149</v>
      </c>
      <c r="S186" s="1143" t="s">
        <v>2601</v>
      </c>
      <c r="T186" s="1143" t="n">
        <v>1406</v>
      </c>
      <c r="AH186" s="1131" t="s">
        <v>1471</v>
      </c>
      <c r="AI186" s="1140" t="n">
        <v>185</v>
      </c>
      <c r="AJ186" s="1140" t="s">
        <v>3103</v>
      </c>
      <c r="AK186" s="1130" t="s">
        <v>3104</v>
      </c>
      <c r="AL186" s="1131" t="s">
        <v>3105</v>
      </c>
      <c r="AX186" s="0" t="n">
        <v>184</v>
      </c>
      <c r="AZ186" s="0" t="n">
        <v>0</v>
      </c>
      <c r="BA186" s="1146"/>
    </row>
    <row r="187" customFormat="false" ht="14.25" hidden="false" customHeight="false" outlineLevel="0" collapsed="false">
      <c r="A187" s="1129" t="s">
        <v>3106</v>
      </c>
      <c r="R187" s="1142" t="s">
        <v>1153</v>
      </c>
      <c r="S187" s="1143" t="s">
        <v>2306</v>
      </c>
      <c r="T187" s="1143" t="n">
        <v>1105</v>
      </c>
      <c r="AH187" s="1131" t="s">
        <v>1471</v>
      </c>
      <c r="AI187" s="1140" t="n">
        <v>186</v>
      </c>
      <c r="AJ187" s="1140" t="s">
        <v>3107</v>
      </c>
      <c r="AK187" s="1130" t="s">
        <v>3108</v>
      </c>
      <c r="AL187" s="1131" t="s">
        <v>3109</v>
      </c>
      <c r="AX187" s="0" t="n">
        <v>185</v>
      </c>
      <c r="AZ187" s="0" t="n">
        <v>0</v>
      </c>
      <c r="BA187" s="1146"/>
    </row>
    <row r="188" customFormat="false" ht="14.25" hidden="false" customHeight="false" outlineLevel="0" collapsed="false">
      <c r="A188" s="1129" t="s">
        <v>3110</v>
      </c>
      <c r="R188" s="1142" t="s">
        <v>1192</v>
      </c>
      <c r="S188" s="1143" t="s">
        <v>2504</v>
      </c>
      <c r="T188" s="1143" t="n">
        <v>1407</v>
      </c>
      <c r="AH188" s="1131" t="s">
        <v>1471</v>
      </c>
      <c r="AI188" s="1140" t="n">
        <v>187</v>
      </c>
      <c r="AJ188" s="1140" t="s">
        <v>3111</v>
      </c>
      <c r="AK188" s="1130" t="s">
        <v>3112</v>
      </c>
      <c r="AL188" s="1131" t="s">
        <v>3113</v>
      </c>
      <c r="AX188" s="0" t="n">
        <v>186</v>
      </c>
      <c r="AZ188" s="0" t="n">
        <v>0</v>
      </c>
      <c r="BA188" s="1146"/>
    </row>
    <row r="189" customFormat="false" ht="14.25" hidden="false" customHeight="false" outlineLevel="0" collapsed="false">
      <c r="A189" s="1129" t="s">
        <v>3114</v>
      </c>
      <c r="R189" s="1142" t="s">
        <v>1212</v>
      </c>
      <c r="S189" s="1143" t="s">
        <v>2306</v>
      </c>
      <c r="T189" s="1143" t="n">
        <v>1408</v>
      </c>
      <c r="AH189" s="1131" t="s">
        <v>1471</v>
      </c>
      <c r="AI189" s="1140" t="n">
        <v>188</v>
      </c>
      <c r="AJ189" s="1140" t="s">
        <v>3115</v>
      </c>
      <c r="AK189" s="1130" t="s">
        <v>1470</v>
      </c>
      <c r="AL189" s="1131" t="s">
        <v>3116</v>
      </c>
      <c r="AX189" s="0" t="n">
        <v>187</v>
      </c>
      <c r="AZ189" s="0" t="n">
        <v>0</v>
      </c>
      <c r="BA189" s="1146"/>
    </row>
    <row r="190" customFormat="false" ht="14.25" hidden="false" customHeight="false" outlineLevel="0" collapsed="false">
      <c r="A190" s="1129" t="s">
        <v>3117</v>
      </c>
      <c r="R190" s="1142" t="s">
        <v>1216</v>
      </c>
      <c r="S190" s="1143" t="s">
        <v>2306</v>
      </c>
      <c r="T190" s="1143" t="n">
        <v>1409</v>
      </c>
      <c r="AH190" s="1131" t="s">
        <v>1471</v>
      </c>
      <c r="AI190" s="1140" t="n">
        <v>189</v>
      </c>
      <c r="AJ190" s="1140" t="s">
        <v>3118</v>
      </c>
      <c r="AK190" s="1130" t="s">
        <v>3119</v>
      </c>
      <c r="AL190" s="1131" t="s">
        <v>3120</v>
      </c>
      <c r="AX190" s="0" t="n">
        <v>188</v>
      </c>
      <c r="AZ190" s="0" t="n">
        <v>0</v>
      </c>
      <c r="BA190" s="1146"/>
    </row>
    <row r="191" customFormat="false" ht="14.25" hidden="false" customHeight="false" outlineLevel="0" collapsed="false">
      <c r="A191" s="1129" t="s">
        <v>3121</v>
      </c>
      <c r="R191" s="1142" t="s">
        <v>1239</v>
      </c>
      <c r="S191" s="1143" t="s">
        <v>2601</v>
      </c>
      <c r="T191" s="1143" t="n">
        <v>1410</v>
      </c>
      <c r="AH191" s="1131" t="s">
        <v>1471</v>
      </c>
      <c r="AI191" s="1140" t="n">
        <v>190</v>
      </c>
      <c r="AJ191" s="1140" t="s">
        <v>3122</v>
      </c>
      <c r="AK191" s="1130" t="s">
        <v>3123</v>
      </c>
      <c r="AL191" s="1131" t="s">
        <v>3124</v>
      </c>
      <c r="AX191" s="0" t="n">
        <v>189</v>
      </c>
      <c r="AZ191" s="0" t="n">
        <v>0</v>
      </c>
      <c r="BA191" s="1146"/>
    </row>
    <row r="192" customFormat="false" ht="14.25" hidden="false" customHeight="false" outlineLevel="0" collapsed="false">
      <c r="A192" s="1129" t="s">
        <v>3125</v>
      </c>
      <c r="R192" s="1142" t="s">
        <v>1279</v>
      </c>
      <c r="S192" s="1143" t="s">
        <v>2306</v>
      </c>
      <c r="T192" s="1143" t="n">
        <v>1411</v>
      </c>
      <c r="AH192" s="1131" t="s">
        <v>1471</v>
      </c>
      <c r="AI192" s="1140" t="n">
        <v>191</v>
      </c>
      <c r="AJ192" s="1140" t="s">
        <v>3126</v>
      </c>
      <c r="AK192" s="1130" t="s">
        <v>3127</v>
      </c>
      <c r="AL192" s="1131" t="s">
        <v>3128</v>
      </c>
      <c r="AX192" s="0" t="n">
        <v>190</v>
      </c>
      <c r="AZ192" s="0" t="n">
        <v>0</v>
      </c>
      <c r="BA192" s="1146"/>
    </row>
    <row r="193" customFormat="false" ht="14.25" hidden="false" customHeight="false" outlineLevel="0" collapsed="false">
      <c r="A193" s="1129" t="s">
        <v>3129</v>
      </c>
      <c r="R193" s="1142" t="s">
        <v>1323</v>
      </c>
      <c r="S193" s="1143" t="s">
        <v>2504</v>
      </c>
      <c r="T193" s="1143" t="n">
        <v>1412</v>
      </c>
      <c r="AH193" s="1131" t="s">
        <v>1546</v>
      </c>
      <c r="AI193" s="1140" t="n">
        <v>192</v>
      </c>
      <c r="AJ193" s="1140" t="s">
        <v>3130</v>
      </c>
      <c r="AK193" s="1130" t="s">
        <v>3131</v>
      </c>
      <c r="AL193" s="1131" t="s">
        <v>3132</v>
      </c>
      <c r="AX193" s="0" t="n">
        <v>191</v>
      </c>
      <c r="AZ193" s="0" t="n">
        <v>0</v>
      </c>
      <c r="BA193" s="1146"/>
    </row>
    <row r="194" customFormat="false" ht="14.25" hidden="false" customHeight="false" outlineLevel="0" collapsed="false">
      <c r="A194" s="1129" t="s">
        <v>3133</v>
      </c>
      <c r="R194" s="1142" t="s">
        <v>834</v>
      </c>
      <c r="S194" s="1143" t="s">
        <v>2306</v>
      </c>
      <c r="T194" s="1143" t="n">
        <v>1106</v>
      </c>
      <c r="AH194" s="1131" t="s">
        <v>1546</v>
      </c>
      <c r="AI194" s="1140" t="n">
        <v>193</v>
      </c>
      <c r="AJ194" s="1140" t="s">
        <v>3134</v>
      </c>
      <c r="AK194" s="1130" t="s">
        <v>3135</v>
      </c>
      <c r="AL194" s="1131" t="s">
        <v>3136</v>
      </c>
      <c r="AX194" s="0" t="n">
        <v>192</v>
      </c>
      <c r="AZ194" s="0" t="n">
        <v>0</v>
      </c>
      <c r="BA194" s="1146"/>
    </row>
    <row r="195" customFormat="false" ht="14.25" hidden="false" customHeight="false" outlineLevel="0" collapsed="false">
      <c r="A195" s="1129" t="s">
        <v>3137</v>
      </c>
      <c r="R195" s="1142" t="s">
        <v>1394</v>
      </c>
      <c r="S195" s="1143" t="s">
        <v>2306</v>
      </c>
      <c r="T195" s="1143" t="n">
        <v>1107</v>
      </c>
      <c r="AH195" s="1131" t="s">
        <v>1546</v>
      </c>
      <c r="AI195" s="1140" t="n">
        <v>194</v>
      </c>
      <c r="AJ195" s="1140" t="s">
        <v>3138</v>
      </c>
      <c r="AK195" s="1130" t="s">
        <v>3139</v>
      </c>
      <c r="AL195" s="1131" t="s">
        <v>3140</v>
      </c>
      <c r="AX195" s="0" t="n">
        <v>193</v>
      </c>
      <c r="AZ195" s="0" t="n">
        <v>0</v>
      </c>
      <c r="BA195" s="1146"/>
    </row>
    <row r="196" customFormat="false" ht="14.25" hidden="false" customHeight="false" outlineLevel="0" collapsed="false">
      <c r="A196" s="1129" t="s">
        <v>3141</v>
      </c>
      <c r="R196" s="1142" t="s">
        <v>1398</v>
      </c>
      <c r="S196" s="1143" t="s">
        <v>2504</v>
      </c>
      <c r="T196" s="1143" t="n">
        <v>1108</v>
      </c>
      <c r="AH196" s="1131" t="s">
        <v>1546</v>
      </c>
      <c r="AI196" s="1140" t="n">
        <v>195</v>
      </c>
      <c r="AJ196" s="1140" t="s">
        <v>3142</v>
      </c>
      <c r="AK196" s="1130" t="s">
        <v>3143</v>
      </c>
      <c r="AL196" s="1131" t="s">
        <v>3144</v>
      </c>
      <c r="AX196" s="0" t="n">
        <v>194</v>
      </c>
      <c r="AZ196" s="0" t="n">
        <v>0</v>
      </c>
      <c r="BA196" s="1146"/>
    </row>
    <row r="197" customFormat="false" ht="14.25" hidden="false" customHeight="false" outlineLevel="0" collapsed="false">
      <c r="A197" s="1129" t="s">
        <v>3145</v>
      </c>
      <c r="R197" s="1142" t="s">
        <v>1410</v>
      </c>
      <c r="S197" s="1143" t="s">
        <v>2306</v>
      </c>
      <c r="T197" s="1143" t="n">
        <v>1413</v>
      </c>
      <c r="AH197" s="1131" t="s">
        <v>1546</v>
      </c>
      <c r="AI197" s="1140" t="n">
        <v>196</v>
      </c>
      <c r="AJ197" s="1140" t="s">
        <v>3146</v>
      </c>
      <c r="AK197" s="1130" t="s">
        <v>3147</v>
      </c>
      <c r="AL197" s="1131" t="s">
        <v>3148</v>
      </c>
      <c r="AX197" s="0" t="n">
        <v>195</v>
      </c>
      <c r="AZ197" s="0" t="n">
        <v>0</v>
      </c>
      <c r="BA197" s="1146"/>
    </row>
    <row r="198" customFormat="false" ht="14.25" hidden="false" customHeight="false" outlineLevel="0" collapsed="false">
      <c r="A198" s="1129" t="s">
        <v>3149</v>
      </c>
      <c r="R198" s="1142" t="s">
        <v>1426</v>
      </c>
      <c r="S198" s="1143" t="s">
        <v>2306</v>
      </c>
      <c r="T198" s="1143" t="n">
        <v>1109</v>
      </c>
      <c r="AH198" s="1131" t="s">
        <v>1582</v>
      </c>
      <c r="AI198" s="1140" t="n">
        <v>197</v>
      </c>
      <c r="AJ198" s="1140" t="s">
        <v>3150</v>
      </c>
      <c r="AK198" s="1130" t="s">
        <v>3151</v>
      </c>
      <c r="AL198" s="1131" t="s">
        <v>3152</v>
      </c>
      <c r="AX198" s="0" t="n">
        <v>196</v>
      </c>
      <c r="AZ198" s="0" t="n">
        <v>0</v>
      </c>
      <c r="BA198" s="1146"/>
    </row>
    <row r="199" customFormat="false" ht="14.25" hidden="false" customHeight="false" outlineLevel="0" collapsed="false">
      <c r="A199" s="1129" t="s">
        <v>3153</v>
      </c>
      <c r="R199" s="1142" t="s">
        <v>1502</v>
      </c>
      <c r="S199" s="1143" t="s">
        <v>2504</v>
      </c>
      <c r="T199" s="1143" t="n">
        <v>1506</v>
      </c>
      <c r="AH199" s="1131" t="s">
        <v>1582</v>
      </c>
      <c r="AI199" s="1140" t="n">
        <v>198</v>
      </c>
      <c r="AJ199" s="1140" t="s">
        <v>3154</v>
      </c>
      <c r="AK199" s="1130" t="s">
        <v>3155</v>
      </c>
      <c r="AL199" s="1131" t="s">
        <v>3156</v>
      </c>
      <c r="AX199" s="0" t="n">
        <v>197</v>
      </c>
      <c r="AZ199" s="0" t="n">
        <v>0</v>
      </c>
      <c r="BA199" s="1146"/>
    </row>
    <row r="200" customFormat="false" ht="14.25" hidden="false" customHeight="false" outlineLevel="0" collapsed="false">
      <c r="A200" s="1129" t="s">
        <v>3157</v>
      </c>
      <c r="R200" s="1142" t="s">
        <v>1533</v>
      </c>
      <c r="S200" s="1143" t="s">
        <v>2601</v>
      </c>
      <c r="T200" s="1143" t="n">
        <v>1507</v>
      </c>
      <c r="AH200" s="1131" t="s">
        <v>1582</v>
      </c>
      <c r="AI200" s="1140" t="n">
        <v>199</v>
      </c>
      <c r="AJ200" s="1140" t="s">
        <v>3158</v>
      </c>
      <c r="AK200" s="1130" t="s">
        <v>3159</v>
      </c>
      <c r="AL200" s="1131" t="s">
        <v>3160</v>
      </c>
      <c r="AX200" s="0" t="n">
        <v>198</v>
      </c>
      <c r="AZ200" s="0" t="n">
        <v>0</v>
      </c>
      <c r="BA200" s="1146"/>
    </row>
    <row r="201" customFormat="false" ht="14.25" hidden="false" customHeight="false" outlineLevel="0" collapsed="false">
      <c r="A201" s="1129" t="s">
        <v>3161</v>
      </c>
      <c r="R201" s="1142" t="s">
        <v>1561</v>
      </c>
      <c r="S201" s="1143" t="s">
        <v>2504</v>
      </c>
      <c r="T201" s="1143" t="n">
        <v>1011</v>
      </c>
      <c r="AH201" s="1131" t="s">
        <v>1582</v>
      </c>
      <c r="AI201" s="1140" t="n">
        <v>200</v>
      </c>
      <c r="AJ201" s="1140" t="s">
        <v>3162</v>
      </c>
      <c r="AK201" s="1130" t="s">
        <v>3163</v>
      </c>
      <c r="AL201" s="1131" t="s">
        <v>3164</v>
      </c>
      <c r="AX201" s="0" t="n">
        <v>199</v>
      </c>
      <c r="AZ201" s="0" t="n">
        <v>0</v>
      </c>
      <c r="BA201" s="1146"/>
    </row>
    <row r="202" customFormat="false" ht="14.25" hidden="false" customHeight="false" outlineLevel="0" collapsed="false">
      <c r="A202" s="1129" t="s">
        <v>922</v>
      </c>
      <c r="R202" s="1142" t="s">
        <v>1577</v>
      </c>
      <c r="S202" s="1143" t="s">
        <v>2306</v>
      </c>
      <c r="T202" s="1143" t="n">
        <v>1012</v>
      </c>
      <c r="AH202" s="1131" t="s">
        <v>1582</v>
      </c>
      <c r="AI202" s="1140" t="n">
        <v>201</v>
      </c>
      <c r="AJ202" s="1140" t="s">
        <v>3165</v>
      </c>
      <c r="AK202" s="1130" t="s">
        <v>3166</v>
      </c>
      <c r="AL202" s="1131" t="s">
        <v>3167</v>
      </c>
      <c r="AX202" s="0" t="n">
        <v>200</v>
      </c>
      <c r="AZ202" s="0" t="n">
        <v>0</v>
      </c>
      <c r="BA202" s="1146"/>
    </row>
    <row r="203" customFormat="false" ht="14.25" hidden="false" customHeight="false" outlineLevel="0" collapsed="false">
      <c r="A203" s="1129" t="s">
        <v>948</v>
      </c>
      <c r="R203" s="1142" t="s">
        <v>1585</v>
      </c>
      <c r="S203" s="1143" t="s">
        <v>2306</v>
      </c>
      <c r="T203" s="1143" t="n">
        <v>1116</v>
      </c>
      <c r="AH203" s="1131" t="s">
        <v>1582</v>
      </c>
      <c r="AI203" s="1140" t="n">
        <v>202</v>
      </c>
      <c r="AJ203" s="1140" t="s">
        <v>3168</v>
      </c>
      <c r="AK203" s="1130" t="s">
        <v>3169</v>
      </c>
      <c r="AL203" s="1131" t="s">
        <v>3170</v>
      </c>
      <c r="AX203" s="0" t="n">
        <v>201</v>
      </c>
      <c r="AZ203" s="0" t="n">
        <v>0</v>
      </c>
      <c r="BA203" s="1146"/>
    </row>
    <row r="204" customFormat="false" ht="14.25" hidden="false" customHeight="false" outlineLevel="0" collapsed="false">
      <c r="A204" s="1129" t="s">
        <v>975</v>
      </c>
      <c r="R204" s="1142" t="s">
        <v>1589</v>
      </c>
      <c r="S204" s="1143" t="s">
        <v>2306</v>
      </c>
      <c r="T204" s="1143" t="n">
        <v>1110</v>
      </c>
      <c r="AH204" s="1131" t="s">
        <v>1582</v>
      </c>
      <c r="AI204" s="1140" t="n">
        <v>203</v>
      </c>
      <c r="AJ204" s="1140" t="s">
        <v>3171</v>
      </c>
      <c r="AK204" s="1130" t="s">
        <v>3172</v>
      </c>
      <c r="AL204" s="1131" t="s">
        <v>3173</v>
      </c>
      <c r="AX204" s="0" t="n">
        <v>202</v>
      </c>
      <c r="AZ204" s="0" t="n">
        <v>0</v>
      </c>
      <c r="BA204" s="1146"/>
    </row>
    <row r="205" customFormat="false" ht="14.25" hidden="false" customHeight="false" outlineLevel="0" collapsed="false">
      <c r="A205" s="1129" t="s">
        <v>1062</v>
      </c>
      <c r="R205" s="1142" t="s">
        <v>1617</v>
      </c>
      <c r="S205" s="1143" t="s">
        <v>2306</v>
      </c>
      <c r="T205" s="1143" t="n">
        <v>1421</v>
      </c>
      <c r="AH205" s="1131" t="s">
        <v>1582</v>
      </c>
      <c r="AI205" s="1140" t="n">
        <v>204</v>
      </c>
      <c r="AJ205" s="1140" t="s">
        <v>3174</v>
      </c>
      <c r="AK205" s="1130" t="s">
        <v>3175</v>
      </c>
      <c r="AL205" s="1131" t="s">
        <v>3176</v>
      </c>
      <c r="AX205" s="0" t="n">
        <v>203</v>
      </c>
      <c r="AZ205" s="0" t="n">
        <v>0</v>
      </c>
      <c r="BA205" s="1146"/>
    </row>
    <row r="206" customFormat="false" ht="14.25" hidden="false" customHeight="false" outlineLevel="0" collapsed="false">
      <c r="A206" s="1129" t="s">
        <v>1074</v>
      </c>
      <c r="R206" s="1142" t="s">
        <v>1633</v>
      </c>
      <c r="S206" s="1143" t="s">
        <v>2306</v>
      </c>
      <c r="T206" s="1143" t="n">
        <v>1508</v>
      </c>
      <c r="AH206" s="1131" t="s">
        <v>1582</v>
      </c>
      <c r="AI206" s="1140" t="n">
        <v>205</v>
      </c>
      <c r="AJ206" s="1140" t="s">
        <v>3177</v>
      </c>
      <c r="AK206" s="1130" t="s">
        <v>3178</v>
      </c>
      <c r="AL206" s="1131" t="s">
        <v>3179</v>
      </c>
      <c r="AX206" s="0" t="n">
        <v>204</v>
      </c>
      <c r="AZ206" s="0" t="n">
        <v>0</v>
      </c>
      <c r="BA206" s="1146"/>
    </row>
    <row r="207" customFormat="false" ht="14.25" hidden="false" customHeight="false" outlineLevel="0" collapsed="false">
      <c r="A207" s="1129" t="s">
        <v>1182</v>
      </c>
      <c r="R207" s="1142" t="s">
        <v>1677</v>
      </c>
      <c r="S207" s="1143" t="s">
        <v>2306</v>
      </c>
      <c r="T207" s="1143" t="n">
        <v>1014</v>
      </c>
      <c r="AH207" s="1131" t="s">
        <v>1582</v>
      </c>
      <c r="AI207" s="1140" t="n">
        <v>206</v>
      </c>
      <c r="AJ207" s="1140" t="s">
        <v>3180</v>
      </c>
      <c r="AK207" s="1130" t="s">
        <v>3181</v>
      </c>
      <c r="AL207" s="1131" t="s">
        <v>3182</v>
      </c>
      <c r="AX207" s="0" t="n">
        <v>205</v>
      </c>
      <c r="AZ207" s="0" t="n">
        <v>0</v>
      </c>
      <c r="BA207" s="1146"/>
    </row>
    <row r="208" customFormat="false" ht="14.25" hidden="false" customHeight="false" outlineLevel="0" collapsed="false">
      <c r="A208" s="1129" t="s">
        <v>1232</v>
      </c>
      <c r="R208" s="1142" t="s">
        <v>1781</v>
      </c>
      <c r="S208" s="1143" t="s">
        <v>2306</v>
      </c>
      <c r="T208" s="1143" t="n">
        <v>1414</v>
      </c>
      <c r="AH208" s="1131" t="s">
        <v>1582</v>
      </c>
      <c r="AI208" s="1140" t="n">
        <v>207</v>
      </c>
      <c r="AJ208" s="1140" t="s">
        <v>3183</v>
      </c>
      <c r="AK208" s="1130" t="s">
        <v>3184</v>
      </c>
      <c r="AL208" s="1131" t="s">
        <v>3185</v>
      </c>
      <c r="AX208" s="0" t="n">
        <v>206</v>
      </c>
      <c r="AZ208" s="0" t="n">
        <v>0</v>
      </c>
      <c r="BA208" s="1146"/>
    </row>
    <row r="209" customFormat="false" ht="14.25" hidden="false" customHeight="false" outlineLevel="0" collapsed="false">
      <c r="A209" s="1129" t="s">
        <v>1276</v>
      </c>
      <c r="R209" s="1142" t="s">
        <v>1793</v>
      </c>
      <c r="S209" s="1143" t="s">
        <v>2306</v>
      </c>
      <c r="T209" s="1143" t="n">
        <v>1415</v>
      </c>
      <c r="AH209" s="1131" t="s">
        <v>1582</v>
      </c>
      <c r="AI209" s="1140" t="n">
        <v>208</v>
      </c>
      <c r="AJ209" s="1140" t="s">
        <v>3186</v>
      </c>
      <c r="AK209" s="1130" t="s">
        <v>3187</v>
      </c>
      <c r="AL209" s="1131" t="s">
        <v>3188</v>
      </c>
      <c r="AX209" s="0" t="n">
        <v>207</v>
      </c>
      <c r="AZ209" s="0" t="n">
        <v>0</v>
      </c>
      <c r="BA209" s="1146"/>
    </row>
    <row r="210" customFormat="false" ht="14.25" hidden="false" customHeight="false" outlineLevel="0" collapsed="false">
      <c r="A210" s="1129" t="s">
        <v>1471</v>
      </c>
      <c r="R210" s="1142" t="s">
        <v>1825</v>
      </c>
      <c r="S210" s="1143" t="s">
        <v>2306</v>
      </c>
      <c r="T210" s="1143" t="n">
        <v>1416</v>
      </c>
      <c r="AH210" s="1131" t="s">
        <v>1582</v>
      </c>
      <c r="AI210" s="1140" t="n">
        <v>209</v>
      </c>
      <c r="AJ210" s="1140" t="s">
        <v>3189</v>
      </c>
      <c r="AK210" s="1130" t="s">
        <v>3190</v>
      </c>
      <c r="AL210" s="1131" t="s">
        <v>3191</v>
      </c>
      <c r="AX210" s="0" t="n">
        <v>208</v>
      </c>
      <c r="AZ210" s="0" t="n">
        <v>0</v>
      </c>
      <c r="BA210" s="1146"/>
    </row>
    <row r="211" customFormat="false" ht="14.25" hidden="false" customHeight="false" outlineLevel="0" collapsed="false">
      <c r="A211" s="1129" t="s">
        <v>1546</v>
      </c>
      <c r="R211" s="1142" t="s">
        <v>1861</v>
      </c>
      <c r="S211" s="1143" t="s">
        <v>2601</v>
      </c>
      <c r="T211" s="1143" t="n">
        <v>1417</v>
      </c>
      <c r="AH211" s="1131" t="s">
        <v>1622</v>
      </c>
      <c r="AI211" s="1140" t="n">
        <v>210</v>
      </c>
      <c r="AJ211" s="1140" t="s">
        <v>3192</v>
      </c>
      <c r="AK211" s="1130" t="s">
        <v>1621</v>
      </c>
      <c r="AL211" s="1131" t="s">
        <v>3193</v>
      </c>
      <c r="AX211" s="0" t="n">
        <v>209</v>
      </c>
      <c r="AZ211" s="0" t="n">
        <v>0</v>
      </c>
      <c r="BA211" s="1146"/>
    </row>
    <row r="212" customFormat="false" ht="14.25" hidden="false" customHeight="false" outlineLevel="0" collapsed="false">
      <c r="A212" s="1129" t="s">
        <v>1582</v>
      </c>
      <c r="R212" s="1142" t="s">
        <v>1873</v>
      </c>
      <c r="S212" s="1143" t="s">
        <v>2601</v>
      </c>
      <c r="T212" s="1143" t="n">
        <v>1510</v>
      </c>
      <c r="AH212" s="1131" t="s">
        <v>1622</v>
      </c>
      <c r="AI212" s="1140" t="n">
        <v>211</v>
      </c>
      <c r="AJ212" s="1140" t="s">
        <v>3194</v>
      </c>
      <c r="AK212" s="1130" t="s">
        <v>3195</v>
      </c>
      <c r="AL212" s="1131" t="s">
        <v>3196</v>
      </c>
      <c r="AX212" s="0" t="n">
        <v>210</v>
      </c>
      <c r="AZ212" s="0" t="n">
        <v>0</v>
      </c>
      <c r="BA212" s="1146"/>
    </row>
    <row r="213" customFormat="false" ht="14.25" hidden="false" customHeight="false" outlineLevel="0" collapsed="false">
      <c r="A213" s="1129" t="s">
        <v>1622</v>
      </c>
      <c r="R213" s="1142" t="s">
        <v>1889</v>
      </c>
      <c r="S213" s="1143" t="s">
        <v>2306</v>
      </c>
      <c r="T213" s="1143" t="n">
        <v>1511</v>
      </c>
      <c r="AH213" s="1131" t="s">
        <v>1622</v>
      </c>
      <c r="AI213" s="1140" t="n">
        <v>212</v>
      </c>
      <c r="AJ213" s="1140" t="s">
        <v>3197</v>
      </c>
      <c r="AK213" s="1130" t="s">
        <v>3198</v>
      </c>
      <c r="AL213" s="1131" t="s">
        <v>3199</v>
      </c>
      <c r="AX213" s="0" t="n">
        <v>211</v>
      </c>
      <c r="AZ213" s="0" t="n">
        <v>0</v>
      </c>
      <c r="BA213" s="1146"/>
    </row>
    <row r="214" customFormat="false" ht="14.25" hidden="false" customHeight="false" outlineLevel="0" collapsed="false">
      <c r="A214" s="1129" t="s">
        <v>1882</v>
      </c>
      <c r="R214" s="1142" t="s">
        <v>1893</v>
      </c>
      <c r="S214" s="1143" t="s">
        <v>2306</v>
      </c>
      <c r="T214" s="1143" t="n">
        <v>1512</v>
      </c>
      <c r="AH214" s="1131" t="s">
        <v>1622</v>
      </c>
      <c r="AI214" s="1140" t="n">
        <v>213</v>
      </c>
      <c r="AJ214" s="1140" t="s">
        <v>3200</v>
      </c>
      <c r="AK214" s="1130" t="s">
        <v>3201</v>
      </c>
      <c r="AL214" s="1131" t="s">
        <v>3202</v>
      </c>
      <c r="AX214" s="0" t="n">
        <v>212</v>
      </c>
      <c r="AZ214" s="0" t="n">
        <v>0</v>
      </c>
      <c r="BA214" s="1146"/>
    </row>
    <row r="215" customFormat="false" ht="14.25" hidden="false" customHeight="false" outlineLevel="0" collapsed="false">
      <c r="A215" s="1129" t="s">
        <v>2010</v>
      </c>
      <c r="R215" s="1142" t="s">
        <v>1909</v>
      </c>
      <c r="S215" s="1143" t="s">
        <v>2306</v>
      </c>
      <c r="T215" s="1143" t="n">
        <v>1111</v>
      </c>
      <c r="AH215" s="1131" t="s">
        <v>1882</v>
      </c>
      <c r="AI215" s="1140" t="n">
        <v>214</v>
      </c>
      <c r="AJ215" s="1140" t="s">
        <v>3203</v>
      </c>
      <c r="AK215" s="1130" t="s">
        <v>3204</v>
      </c>
      <c r="AL215" s="1131" t="s">
        <v>3205</v>
      </c>
      <c r="AX215" s="0" t="n">
        <v>213</v>
      </c>
      <c r="AZ215" s="0" t="n">
        <v>0</v>
      </c>
      <c r="BA215" s="1146"/>
    </row>
    <row r="216" customFormat="false" ht="14.25" hidden="false" customHeight="false" outlineLevel="0" collapsed="false">
      <c r="A216" s="1129" t="s">
        <v>3206</v>
      </c>
      <c r="R216" s="1142" t="s">
        <v>1913</v>
      </c>
      <c r="S216" s="1143" t="s">
        <v>2306</v>
      </c>
      <c r="T216" s="1143" t="n">
        <v>1112</v>
      </c>
      <c r="AH216" s="1131" t="s">
        <v>1882</v>
      </c>
      <c r="AI216" s="1140" t="n">
        <v>215</v>
      </c>
      <c r="AJ216" s="1140" t="s">
        <v>3207</v>
      </c>
      <c r="AK216" s="1130" t="s">
        <v>3208</v>
      </c>
      <c r="AL216" s="1131" t="s">
        <v>3209</v>
      </c>
      <c r="AX216" s="0" t="n">
        <v>214</v>
      </c>
      <c r="AZ216" s="0" t="n">
        <v>0</v>
      </c>
      <c r="BA216" s="1146"/>
    </row>
    <row r="217" customFormat="false" ht="14.25" hidden="false" customHeight="false" outlineLevel="0" collapsed="false">
      <c r="A217" s="1129" t="s">
        <v>3210</v>
      </c>
      <c r="R217" s="1142" t="s">
        <v>1945</v>
      </c>
      <c r="S217" s="1143" t="s">
        <v>2306</v>
      </c>
      <c r="T217" s="1143" t="n">
        <v>1418</v>
      </c>
      <c r="AH217" s="1131" t="s">
        <v>1882</v>
      </c>
      <c r="AI217" s="1140" t="n">
        <v>216</v>
      </c>
      <c r="AJ217" s="1140" t="s">
        <v>3211</v>
      </c>
      <c r="AK217" s="1130" t="s">
        <v>3212</v>
      </c>
      <c r="AL217" s="1131" t="s">
        <v>3213</v>
      </c>
      <c r="AX217" s="0" t="n">
        <v>215</v>
      </c>
      <c r="AZ217" s="0" t="n">
        <v>0</v>
      </c>
      <c r="BA217" s="1146"/>
    </row>
    <row r="218" customFormat="false" ht="14.25" hidden="false" customHeight="false" outlineLevel="0" collapsed="false">
      <c r="A218" s="1129" t="s">
        <v>3214</v>
      </c>
      <c r="R218" s="1142" t="s">
        <v>1957</v>
      </c>
      <c r="S218" s="1143" t="s">
        <v>2306</v>
      </c>
      <c r="T218" s="1143" t="n">
        <v>1419</v>
      </c>
      <c r="AH218" s="1131" t="s">
        <v>1882</v>
      </c>
      <c r="AI218" s="1140" t="n">
        <v>217</v>
      </c>
      <c r="AJ218" s="1140" t="s">
        <v>3215</v>
      </c>
      <c r="AK218" s="1130" t="s">
        <v>3216</v>
      </c>
      <c r="AL218" s="1131" t="s">
        <v>3217</v>
      </c>
      <c r="AX218" s="0" t="n">
        <v>216</v>
      </c>
      <c r="AZ218" s="0" t="n">
        <v>0</v>
      </c>
      <c r="BA218" s="1146"/>
    </row>
    <row r="219" customFormat="false" ht="14.25" hidden="false" customHeight="false" outlineLevel="0" collapsed="false">
      <c r="A219" s="1129" t="s">
        <v>3218</v>
      </c>
      <c r="R219" s="1142" t="s">
        <v>1961</v>
      </c>
      <c r="S219" s="1143" t="s">
        <v>2306</v>
      </c>
      <c r="T219" s="1143" t="n">
        <v>1113</v>
      </c>
      <c r="AH219" s="1131" t="s">
        <v>1882</v>
      </c>
      <c r="AI219" s="1140" t="n">
        <v>218</v>
      </c>
      <c r="AJ219" s="1140" t="s">
        <v>3219</v>
      </c>
      <c r="AK219" s="1130" t="s">
        <v>3220</v>
      </c>
      <c r="AL219" s="1131" t="s">
        <v>3221</v>
      </c>
      <c r="AX219" s="0" t="n">
        <v>217</v>
      </c>
      <c r="AZ219" s="0" t="n">
        <v>0</v>
      </c>
      <c r="BA219" s="1146"/>
    </row>
    <row r="220" customFormat="false" ht="14.25" hidden="false" customHeight="false" outlineLevel="0" collapsed="false">
      <c r="A220" s="1129" t="s">
        <v>3222</v>
      </c>
      <c r="R220" s="1142" t="s">
        <v>2041</v>
      </c>
      <c r="S220" s="1143" t="s">
        <v>2306</v>
      </c>
      <c r="T220" s="1143" t="n">
        <v>1114</v>
      </c>
      <c r="AH220" s="1131" t="s">
        <v>2010</v>
      </c>
      <c r="AI220" s="1140" t="n">
        <v>219</v>
      </c>
      <c r="AJ220" s="1140" t="s">
        <v>3223</v>
      </c>
      <c r="AK220" s="1130" t="s">
        <v>3224</v>
      </c>
      <c r="AL220" s="1131" t="s">
        <v>3225</v>
      </c>
      <c r="AX220" s="0" t="n">
        <v>218</v>
      </c>
      <c r="AZ220" s="0" t="n">
        <v>0</v>
      </c>
      <c r="BA220" s="1146"/>
    </row>
    <row r="221" customFormat="false" ht="14.25" hidden="false" customHeight="false" outlineLevel="0" collapsed="false">
      <c r="A221" s="1129" t="s">
        <v>3226</v>
      </c>
      <c r="R221" s="1142" t="s">
        <v>2049</v>
      </c>
      <c r="S221" s="1143" t="s">
        <v>2306</v>
      </c>
      <c r="T221" s="1143" t="n">
        <v>1420</v>
      </c>
      <c r="AH221" s="1131" t="s">
        <v>2010</v>
      </c>
      <c r="AI221" s="1140" t="n">
        <v>220</v>
      </c>
      <c r="AJ221" s="1140" t="s">
        <v>3227</v>
      </c>
      <c r="AK221" s="1130" t="s">
        <v>3228</v>
      </c>
      <c r="AL221" s="1131" t="s">
        <v>3229</v>
      </c>
      <c r="AX221" s="0" t="n">
        <v>219</v>
      </c>
      <c r="AZ221" s="0" t="n">
        <v>0</v>
      </c>
      <c r="BA221" s="1146"/>
    </row>
    <row r="222" customFormat="false" ht="14.25" hidden="false" customHeight="false" outlineLevel="0" collapsed="false">
      <c r="A222" s="1129" t="s">
        <v>3230</v>
      </c>
      <c r="AH222" s="1131" t="s">
        <v>2010</v>
      </c>
      <c r="AI222" s="1140" t="n">
        <v>221</v>
      </c>
      <c r="AJ222" s="1140" t="s">
        <v>3231</v>
      </c>
      <c r="AK222" s="1130" t="s">
        <v>2009</v>
      </c>
      <c r="AL222" s="1131" t="s">
        <v>3232</v>
      </c>
      <c r="AX222" s="0" t="n">
        <v>220</v>
      </c>
      <c r="AZ222" s="0" t="n">
        <v>0</v>
      </c>
      <c r="BA222" s="1146"/>
    </row>
    <row r="223" customFormat="false" ht="14.25" hidden="false" customHeight="false" outlineLevel="0" collapsed="false">
      <c r="A223" s="1129" t="s">
        <v>3233</v>
      </c>
      <c r="R223" s="1134" t="s">
        <v>801</v>
      </c>
      <c r="S223" s="1135"/>
      <c r="T223" s="1135" t="n">
        <v>104</v>
      </c>
      <c r="AH223" s="1131" t="s">
        <v>2010</v>
      </c>
      <c r="AI223" s="1140" t="n">
        <v>222</v>
      </c>
      <c r="AJ223" s="1140" t="s">
        <v>3234</v>
      </c>
      <c r="AK223" s="1130" t="s">
        <v>3235</v>
      </c>
      <c r="AL223" s="1131" t="s">
        <v>3236</v>
      </c>
      <c r="AX223" s="0" t="n">
        <v>221</v>
      </c>
      <c r="AZ223" s="0" t="n">
        <v>0</v>
      </c>
      <c r="BA223" s="1146"/>
    </row>
    <row r="224" customFormat="false" ht="14.25" hidden="false" customHeight="false" outlineLevel="0" collapsed="false">
      <c r="A224" s="1129" t="s">
        <v>3237</v>
      </c>
      <c r="R224" s="1142" t="s">
        <v>856</v>
      </c>
      <c r="S224" s="1143" t="s">
        <v>2306</v>
      </c>
      <c r="T224" s="1143" t="n">
        <v>1501</v>
      </c>
      <c r="AH224" s="1131" t="s">
        <v>995</v>
      </c>
      <c r="AI224" s="1140" t="n">
        <v>223</v>
      </c>
      <c r="AJ224" s="1140" t="s">
        <v>3238</v>
      </c>
      <c r="AK224" s="1130" t="s">
        <v>3239</v>
      </c>
      <c r="AL224" s="1131" t="s">
        <v>3240</v>
      </c>
      <c r="AX224" s="0" t="n">
        <v>222</v>
      </c>
      <c r="AZ224" s="0" t="n">
        <v>0</v>
      </c>
      <c r="BA224" s="1146"/>
    </row>
    <row r="225" customFormat="false" ht="14.25" hidden="false" customHeight="false" outlineLevel="0" collapsed="false">
      <c r="A225" s="1129" t="s">
        <v>3241</v>
      </c>
      <c r="R225" s="1142" t="s">
        <v>830</v>
      </c>
      <c r="S225" s="1143" t="s">
        <v>2601</v>
      </c>
      <c r="T225" s="1143" t="s">
        <v>831</v>
      </c>
      <c r="AH225" s="1131" t="s">
        <v>995</v>
      </c>
      <c r="AI225" s="1140" t="n">
        <v>224</v>
      </c>
      <c r="AJ225" s="1140" t="s">
        <v>3242</v>
      </c>
      <c r="AK225" s="1130" t="s">
        <v>3243</v>
      </c>
      <c r="AL225" s="1131" t="s">
        <v>3244</v>
      </c>
      <c r="AX225" s="0" t="n">
        <v>223</v>
      </c>
      <c r="AZ225" s="0" t="n">
        <v>0</v>
      </c>
      <c r="BA225" s="1146"/>
    </row>
    <row r="226" customFormat="false" ht="14.25" hidden="false" customHeight="false" outlineLevel="0" collapsed="false">
      <c r="A226" s="1129" t="s">
        <v>3245</v>
      </c>
      <c r="R226" s="1142" t="s">
        <v>921</v>
      </c>
      <c r="S226" s="1143" t="s">
        <v>2306</v>
      </c>
      <c r="T226" s="1143" t="s">
        <v>922</v>
      </c>
      <c r="AH226" s="1131" t="s">
        <v>995</v>
      </c>
      <c r="AI226" s="1140" t="n">
        <v>225</v>
      </c>
      <c r="AJ226" s="1140" t="s">
        <v>3246</v>
      </c>
      <c r="AK226" s="1130" t="s">
        <v>3247</v>
      </c>
      <c r="AL226" s="1131" t="s">
        <v>3248</v>
      </c>
      <c r="AX226" s="0" t="n">
        <v>224</v>
      </c>
      <c r="AZ226" s="0" t="n">
        <v>0</v>
      </c>
      <c r="BA226" s="1146"/>
    </row>
    <row r="227" customFormat="false" ht="14.25" hidden="false" customHeight="false" outlineLevel="0" collapsed="false">
      <c r="A227" s="1129" t="s">
        <v>3249</v>
      </c>
      <c r="R227" s="1142" t="s">
        <v>947</v>
      </c>
      <c r="S227" s="1143" t="s">
        <v>2306</v>
      </c>
      <c r="T227" s="1143" t="s">
        <v>948</v>
      </c>
      <c r="AH227" s="1131" t="s">
        <v>995</v>
      </c>
      <c r="AI227" s="1140" t="n">
        <v>226</v>
      </c>
      <c r="AJ227" s="1140" t="s">
        <v>3250</v>
      </c>
      <c r="AK227" s="1130" t="s">
        <v>3251</v>
      </c>
      <c r="AL227" s="1131" t="s">
        <v>3252</v>
      </c>
      <c r="AX227" s="0" t="n">
        <v>225</v>
      </c>
      <c r="AZ227" s="0" t="n">
        <v>0</v>
      </c>
      <c r="BA227" s="1146"/>
    </row>
    <row r="228" customFormat="false" ht="14.25" hidden="false" customHeight="false" outlineLevel="0" collapsed="false">
      <c r="A228" s="1129" t="s">
        <v>3253</v>
      </c>
      <c r="R228" s="1142" t="s">
        <v>960</v>
      </c>
      <c r="S228" s="1143" t="s">
        <v>2306</v>
      </c>
      <c r="T228" s="1143" t="n">
        <v>1201</v>
      </c>
      <c r="AH228" s="1131" t="s">
        <v>995</v>
      </c>
      <c r="AI228" s="1140" t="n">
        <v>227</v>
      </c>
      <c r="AJ228" s="1140" t="s">
        <v>3254</v>
      </c>
      <c r="AK228" s="1130" t="s">
        <v>3255</v>
      </c>
      <c r="AL228" s="1131" t="s">
        <v>3256</v>
      </c>
      <c r="AX228" s="0" t="n">
        <v>226</v>
      </c>
      <c r="AZ228" s="0" t="n">
        <v>0</v>
      </c>
      <c r="BA228" s="1146"/>
    </row>
    <row r="229" customFormat="false" ht="14.25" hidden="false" customHeight="false" outlineLevel="0" collapsed="false">
      <c r="A229" s="1129" t="s">
        <v>3257</v>
      </c>
      <c r="R229" s="1142" t="s">
        <v>974</v>
      </c>
      <c r="S229" s="1143" t="s">
        <v>2601</v>
      </c>
      <c r="T229" s="1143" t="s">
        <v>975</v>
      </c>
      <c r="AH229" s="1131" t="s">
        <v>995</v>
      </c>
      <c r="AI229" s="1140" t="n">
        <v>228</v>
      </c>
      <c r="AJ229" s="1140" t="s">
        <v>3258</v>
      </c>
      <c r="AK229" s="1130" t="s">
        <v>3259</v>
      </c>
      <c r="AL229" s="1131" t="s">
        <v>3260</v>
      </c>
      <c r="AX229" s="0" t="n">
        <v>227</v>
      </c>
      <c r="AZ229" s="0" t="n">
        <v>0</v>
      </c>
      <c r="BA229" s="1146"/>
    </row>
    <row r="230" customFormat="false" ht="14.25" hidden="false" customHeight="false" outlineLevel="0" collapsed="false">
      <c r="A230" s="1129" t="s">
        <v>3261</v>
      </c>
      <c r="R230" s="1142" t="s">
        <v>1029</v>
      </c>
      <c r="S230" s="1143" t="s">
        <v>2306</v>
      </c>
      <c r="T230" s="1143" t="s">
        <v>1030</v>
      </c>
      <c r="AH230" s="1131" t="s">
        <v>995</v>
      </c>
      <c r="AI230" s="1140" t="n">
        <v>229</v>
      </c>
      <c r="AJ230" s="1140" t="s">
        <v>3262</v>
      </c>
      <c r="AK230" s="1130" t="s">
        <v>3263</v>
      </c>
      <c r="AL230" s="1131" t="s">
        <v>3264</v>
      </c>
      <c r="AX230" s="0" t="n">
        <v>228</v>
      </c>
      <c r="AZ230" s="0" t="n">
        <v>0</v>
      </c>
      <c r="BA230" s="1146"/>
    </row>
    <row r="231" customFormat="false" ht="14.25" hidden="false" customHeight="false" outlineLevel="0" collapsed="false">
      <c r="A231" s="1129" t="s">
        <v>3265</v>
      </c>
      <c r="R231" s="1142" t="s">
        <v>1033</v>
      </c>
      <c r="S231" s="1143" t="s">
        <v>2306</v>
      </c>
      <c r="T231" s="1143" t="n">
        <v>1202</v>
      </c>
      <c r="AH231" s="1131" t="s">
        <v>995</v>
      </c>
      <c r="AI231" s="1140" t="n">
        <v>230</v>
      </c>
      <c r="AJ231" s="1140" t="s">
        <v>3266</v>
      </c>
      <c r="AK231" s="1130" t="s">
        <v>3267</v>
      </c>
      <c r="AL231" s="1131" t="s">
        <v>3268</v>
      </c>
      <c r="AX231" s="0" t="n">
        <v>229</v>
      </c>
      <c r="AZ231" s="0" t="n">
        <v>0</v>
      </c>
      <c r="BA231" s="1146"/>
    </row>
    <row r="232" customFormat="false" ht="14.25" hidden="false" customHeight="false" outlineLevel="0" collapsed="false">
      <c r="A232" s="1129" t="s">
        <v>3269</v>
      </c>
      <c r="R232" s="1142" t="s">
        <v>1045</v>
      </c>
      <c r="S232" s="1143" t="s">
        <v>2306</v>
      </c>
      <c r="T232" s="1143" t="n">
        <v>1203</v>
      </c>
      <c r="AH232" s="1131" t="s">
        <v>995</v>
      </c>
      <c r="AI232" s="1140" t="n">
        <v>231</v>
      </c>
      <c r="AJ232" s="1140" t="s">
        <v>3270</v>
      </c>
      <c r="AK232" s="1130" t="s">
        <v>3271</v>
      </c>
      <c r="AL232" s="1131" t="s">
        <v>3272</v>
      </c>
      <c r="AX232" s="0" t="n">
        <v>230</v>
      </c>
      <c r="AZ232" s="0" t="n">
        <v>0</v>
      </c>
      <c r="BA232" s="1146"/>
    </row>
    <row r="233" customFormat="false" ht="14.25" hidden="false" customHeight="false" outlineLevel="0" collapsed="false">
      <c r="A233" s="1129" t="s">
        <v>3273</v>
      </c>
      <c r="R233" s="1142" t="s">
        <v>1061</v>
      </c>
      <c r="S233" s="1143" t="s">
        <v>2306</v>
      </c>
      <c r="T233" s="1143" t="s">
        <v>1062</v>
      </c>
      <c r="AH233" s="1131" t="s">
        <v>995</v>
      </c>
      <c r="AI233" s="1140" t="n">
        <v>232</v>
      </c>
      <c r="AJ233" s="1140" t="s">
        <v>3274</v>
      </c>
      <c r="AK233" s="1130" t="s">
        <v>3275</v>
      </c>
      <c r="AL233" s="1131" t="s">
        <v>3276</v>
      </c>
      <c r="AX233" s="0" t="n">
        <v>231</v>
      </c>
      <c r="AZ233" s="0" t="n">
        <v>0</v>
      </c>
      <c r="BA233" s="1146"/>
    </row>
    <row r="234" customFormat="false" ht="14.25" hidden="false" customHeight="false" outlineLevel="0" collapsed="false">
      <c r="A234" s="1129" t="s">
        <v>3277</v>
      </c>
      <c r="R234" s="1142" t="s">
        <v>1073</v>
      </c>
      <c r="S234" s="1143" t="s">
        <v>2306</v>
      </c>
      <c r="T234" s="1143" t="s">
        <v>1074</v>
      </c>
      <c r="AH234" s="1131" t="s">
        <v>995</v>
      </c>
      <c r="AI234" s="1140" t="n">
        <v>233</v>
      </c>
      <c r="AJ234" s="1140" t="s">
        <v>3278</v>
      </c>
      <c r="AK234" s="1130" t="s">
        <v>3279</v>
      </c>
      <c r="AL234" s="1131" t="s">
        <v>3280</v>
      </c>
      <c r="AX234" s="0" t="n">
        <v>232</v>
      </c>
      <c r="AZ234" s="0" t="n">
        <v>0</v>
      </c>
      <c r="BA234" s="1146"/>
    </row>
    <row r="235" customFormat="false" ht="14.25" hidden="false" customHeight="false" outlineLevel="0" collapsed="false">
      <c r="A235" s="1129" t="s">
        <v>3281</v>
      </c>
      <c r="R235" s="1142" t="s">
        <v>1089</v>
      </c>
      <c r="S235" s="1143" t="s">
        <v>2306</v>
      </c>
      <c r="T235" s="1143" t="s">
        <v>1090</v>
      </c>
      <c r="AH235" s="1131" t="s">
        <v>995</v>
      </c>
      <c r="AI235" s="1140" t="n">
        <v>234</v>
      </c>
      <c r="AJ235" s="1140" t="s">
        <v>3282</v>
      </c>
      <c r="AK235" s="1130" t="s">
        <v>3283</v>
      </c>
      <c r="AL235" s="1131" t="s">
        <v>3284</v>
      </c>
      <c r="AX235" s="0" t="n">
        <v>233</v>
      </c>
      <c r="AZ235" s="0" t="n">
        <v>0</v>
      </c>
      <c r="BA235" s="1146"/>
    </row>
    <row r="236" customFormat="false" ht="14.25" hidden="false" customHeight="false" outlineLevel="0" collapsed="false">
      <c r="A236" s="1129" t="s">
        <v>3285</v>
      </c>
      <c r="R236" s="1142" t="s">
        <v>1133</v>
      </c>
      <c r="S236" s="1143" t="s">
        <v>2306</v>
      </c>
      <c r="T236" s="1143" t="n">
        <v>1204</v>
      </c>
      <c r="AH236" s="1131" t="s">
        <v>995</v>
      </c>
      <c r="AI236" s="1140" t="n">
        <v>235</v>
      </c>
      <c r="AJ236" s="1140" t="s">
        <v>3286</v>
      </c>
      <c r="AK236" s="1130" t="s">
        <v>3287</v>
      </c>
      <c r="AL236" s="1131" t="s">
        <v>3288</v>
      </c>
      <c r="AX236" s="0" t="n">
        <v>234</v>
      </c>
      <c r="AZ236" s="0" t="n">
        <v>0</v>
      </c>
      <c r="BA236" s="1146"/>
    </row>
    <row r="237" customFormat="false" ht="14.25" hidden="false" customHeight="false" outlineLevel="0" collapsed="false">
      <c r="A237" s="1129" t="s">
        <v>3289</v>
      </c>
      <c r="R237" s="1142" t="s">
        <v>1169</v>
      </c>
      <c r="S237" s="1143" t="s">
        <v>2306</v>
      </c>
      <c r="T237" s="1143" t="n">
        <v>1205</v>
      </c>
      <c r="AH237" s="1131" t="s">
        <v>995</v>
      </c>
      <c r="AI237" s="1140" t="n">
        <v>236</v>
      </c>
      <c r="AJ237" s="1140" t="s">
        <v>3290</v>
      </c>
      <c r="AK237" s="1130" t="s">
        <v>3291</v>
      </c>
      <c r="AL237" s="1131" t="s">
        <v>3292</v>
      </c>
      <c r="AX237" s="0" t="n">
        <v>235</v>
      </c>
      <c r="AZ237" s="0" t="n">
        <v>0</v>
      </c>
      <c r="BA237" s="1146"/>
    </row>
    <row r="238" customFormat="false" ht="14.25" hidden="false" customHeight="false" outlineLevel="0" collapsed="false">
      <c r="A238" s="1129" t="s">
        <v>3293</v>
      </c>
      <c r="R238" s="1142" t="s">
        <v>1181</v>
      </c>
      <c r="S238" s="1143" t="s">
        <v>2306</v>
      </c>
      <c r="T238" s="1143" t="s">
        <v>1182</v>
      </c>
      <c r="AH238" s="1131" t="s">
        <v>995</v>
      </c>
      <c r="AI238" s="1140" t="n">
        <v>237</v>
      </c>
      <c r="AJ238" s="1140" t="s">
        <v>3294</v>
      </c>
      <c r="AK238" s="1130" t="s">
        <v>3295</v>
      </c>
      <c r="AL238" s="1131" t="s">
        <v>3296</v>
      </c>
      <c r="AX238" s="0" t="n">
        <v>236</v>
      </c>
      <c r="AZ238" s="0" t="n">
        <v>0</v>
      </c>
      <c r="BA238" s="1146"/>
    </row>
    <row r="239" customFormat="false" ht="14.25" hidden="false" customHeight="false" outlineLevel="0" collapsed="false">
      <c r="A239" s="1129" t="s">
        <v>3297</v>
      </c>
      <c r="R239" s="1142" t="s">
        <v>1227</v>
      </c>
      <c r="S239" s="1143" t="s">
        <v>2601</v>
      </c>
      <c r="T239" s="1143" t="n">
        <v>1206</v>
      </c>
      <c r="AH239" s="1131" t="s">
        <v>995</v>
      </c>
      <c r="AI239" s="1140" t="n">
        <v>238</v>
      </c>
      <c r="AJ239" s="1140" t="s">
        <v>3298</v>
      </c>
      <c r="AK239" s="1130" t="s">
        <v>3299</v>
      </c>
      <c r="AL239" s="1131" t="s">
        <v>3300</v>
      </c>
      <c r="AX239" s="0" t="n">
        <v>237</v>
      </c>
      <c r="AZ239" s="0" t="n">
        <v>0</v>
      </c>
      <c r="BA239" s="1146"/>
    </row>
    <row r="240" customFormat="false" ht="14.25" hidden="false" customHeight="false" outlineLevel="0" collapsed="false">
      <c r="A240" s="1129" t="s">
        <v>3301</v>
      </c>
      <c r="R240" s="1142" t="s">
        <v>1231</v>
      </c>
      <c r="S240" s="1143" t="s">
        <v>2306</v>
      </c>
      <c r="T240" s="1143" t="s">
        <v>1232</v>
      </c>
      <c r="AH240" s="1131" t="s">
        <v>1058</v>
      </c>
      <c r="AI240" s="1140" t="n">
        <v>239</v>
      </c>
      <c r="AJ240" s="1140" t="s">
        <v>3302</v>
      </c>
      <c r="AK240" s="1130" t="s">
        <v>3303</v>
      </c>
      <c r="AL240" s="1131" t="s">
        <v>3304</v>
      </c>
      <c r="AX240" s="0" t="n">
        <v>238</v>
      </c>
      <c r="AZ240" s="0" t="n">
        <v>0</v>
      </c>
      <c r="BA240" s="1146"/>
    </row>
    <row r="241" customFormat="false" ht="14.25" hidden="false" customHeight="false" outlineLevel="0" collapsed="false">
      <c r="A241" s="1129" t="s">
        <v>3305</v>
      </c>
      <c r="R241" s="1142" t="s">
        <v>1235</v>
      </c>
      <c r="S241" s="1143" t="s">
        <v>2306</v>
      </c>
      <c r="T241" s="1143" t="n">
        <v>1207</v>
      </c>
      <c r="AH241" s="1131" t="s">
        <v>1058</v>
      </c>
      <c r="AI241" s="1140" t="n">
        <v>240</v>
      </c>
      <c r="AJ241" s="1140" t="s">
        <v>3306</v>
      </c>
      <c r="AK241" s="1130" t="s">
        <v>3307</v>
      </c>
      <c r="AL241" s="1131" t="s">
        <v>3308</v>
      </c>
      <c r="AX241" s="0" t="n">
        <v>239</v>
      </c>
      <c r="AZ241" s="0" t="n">
        <v>0</v>
      </c>
      <c r="BA241" s="1146"/>
    </row>
    <row r="242" customFormat="false" ht="14.25" hidden="false" customHeight="false" outlineLevel="0" collapsed="false">
      <c r="A242" s="1129" t="s">
        <v>3309</v>
      </c>
      <c r="R242" s="1142" t="s">
        <v>1255</v>
      </c>
      <c r="S242" s="1143" t="s">
        <v>2306</v>
      </c>
      <c r="T242" s="1143" t="s">
        <v>1256</v>
      </c>
      <c r="AH242" s="1131" t="s">
        <v>1058</v>
      </c>
      <c r="AI242" s="1140" t="n">
        <v>241</v>
      </c>
      <c r="AJ242" s="1140" t="s">
        <v>3310</v>
      </c>
      <c r="AK242" s="1130" t="s">
        <v>3311</v>
      </c>
      <c r="AL242" s="1131" t="s">
        <v>3312</v>
      </c>
      <c r="AX242" s="0" t="n">
        <v>240</v>
      </c>
      <c r="AZ242" s="0" t="n">
        <v>0</v>
      </c>
      <c r="BA242" s="1146"/>
    </row>
    <row r="243" customFormat="false" ht="14.25" hidden="false" customHeight="false" outlineLevel="0" collapsed="false">
      <c r="A243" s="1129" t="s">
        <v>3313</v>
      </c>
      <c r="R243" s="1142" t="s">
        <v>1259</v>
      </c>
      <c r="S243" s="1143" t="s">
        <v>2306</v>
      </c>
      <c r="T243" s="1143" t="s">
        <v>1260</v>
      </c>
      <c r="AH243" s="1131" t="s">
        <v>1058</v>
      </c>
      <c r="AI243" s="1140" t="n">
        <v>242</v>
      </c>
      <c r="AJ243" s="1140" t="s">
        <v>3314</v>
      </c>
      <c r="AK243" s="1130" t="s">
        <v>3315</v>
      </c>
      <c r="AL243" s="1131" t="s">
        <v>3316</v>
      </c>
      <c r="AX243" s="0" t="n">
        <v>241</v>
      </c>
      <c r="AZ243" s="0" t="n">
        <v>0</v>
      </c>
      <c r="BA243" s="1146"/>
    </row>
    <row r="244" customFormat="false" ht="14.25" hidden="false" customHeight="false" outlineLevel="0" collapsed="false">
      <c r="A244" s="1129" t="s">
        <v>3317</v>
      </c>
      <c r="R244" s="1142" t="s">
        <v>1275</v>
      </c>
      <c r="S244" s="1143" t="s">
        <v>2306</v>
      </c>
      <c r="T244" s="1143" t="s">
        <v>1276</v>
      </c>
      <c r="AH244" s="1131" t="s">
        <v>1058</v>
      </c>
      <c r="AI244" s="1140" t="n">
        <v>243</v>
      </c>
      <c r="AJ244" s="1140" t="s">
        <v>3318</v>
      </c>
      <c r="AK244" s="1130" t="s">
        <v>3319</v>
      </c>
      <c r="AL244" s="1131" t="s">
        <v>3320</v>
      </c>
      <c r="AX244" s="0" t="n">
        <v>242</v>
      </c>
      <c r="AZ244" s="0" t="n">
        <v>0</v>
      </c>
      <c r="BA244" s="1146"/>
    </row>
    <row r="245" customFormat="false" ht="14.25" hidden="false" customHeight="false" outlineLevel="0" collapsed="false">
      <c r="A245" s="1129" t="s">
        <v>3321</v>
      </c>
      <c r="R245" s="1142" t="s">
        <v>1303</v>
      </c>
      <c r="S245" s="1143" t="s">
        <v>2306</v>
      </c>
      <c r="T245" s="1143" t="n">
        <v>1208</v>
      </c>
      <c r="AH245" s="1131" t="s">
        <v>1058</v>
      </c>
      <c r="AI245" s="1140" t="n">
        <v>244</v>
      </c>
      <c r="AJ245" s="1140" t="s">
        <v>3322</v>
      </c>
      <c r="AK245" s="1130" t="s">
        <v>3323</v>
      </c>
      <c r="AL245" s="1131" t="s">
        <v>3324</v>
      </c>
      <c r="AX245" s="0" t="n">
        <v>243</v>
      </c>
      <c r="AZ245" s="0" t="n">
        <v>0</v>
      </c>
      <c r="BA245" s="1146"/>
    </row>
    <row r="246" customFormat="false" ht="14.25" hidden="false" customHeight="false" outlineLevel="0" collapsed="false">
      <c r="A246" s="1129" t="s">
        <v>3325</v>
      </c>
      <c r="R246" s="1142" t="s">
        <v>1315</v>
      </c>
      <c r="S246" s="1143" t="s">
        <v>2601</v>
      </c>
      <c r="T246" s="1143" t="n">
        <v>1209</v>
      </c>
      <c r="AH246" s="1131" t="s">
        <v>1058</v>
      </c>
      <c r="AI246" s="1140" t="n">
        <v>245</v>
      </c>
      <c r="AJ246" s="1140" t="s">
        <v>3326</v>
      </c>
      <c r="AK246" s="1130" t="s">
        <v>3327</v>
      </c>
      <c r="AL246" s="1131" t="s">
        <v>3328</v>
      </c>
      <c r="AX246" s="0" t="n">
        <v>244</v>
      </c>
      <c r="AZ246" s="0" t="n">
        <v>0</v>
      </c>
      <c r="BA246" s="1146"/>
    </row>
    <row r="247" customFormat="false" ht="14.25" hidden="false" customHeight="false" outlineLevel="0" collapsed="false">
      <c r="A247" s="1129" t="s">
        <v>3329</v>
      </c>
      <c r="R247" s="1142" t="s">
        <v>1335</v>
      </c>
      <c r="S247" s="1143" t="s">
        <v>2306</v>
      </c>
      <c r="T247" s="1143" t="n">
        <v>1505</v>
      </c>
      <c r="AH247" s="1131" t="s">
        <v>1058</v>
      </c>
      <c r="AI247" s="1140" t="n">
        <v>246</v>
      </c>
      <c r="AJ247" s="1140" t="s">
        <v>3330</v>
      </c>
      <c r="AK247" s="1130" t="s">
        <v>3331</v>
      </c>
      <c r="AL247" s="1131" t="s">
        <v>3332</v>
      </c>
      <c r="AX247" s="0" t="n">
        <v>245</v>
      </c>
      <c r="AZ247" s="0" t="n">
        <v>0</v>
      </c>
      <c r="BA247" s="1146"/>
    </row>
    <row r="248" customFormat="false" ht="14.25" hidden="false" customHeight="false" outlineLevel="0" collapsed="false">
      <c r="A248" s="1129" t="s">
        <v>3333</v>
      </c>
      <c r="R248" s="1142" t="s">
        <v>1450</v>
      </c>
      <c r="S248" s="1143" t="s">
        <v>2306</v>
      </c>
      <c r="T248" s="1143" t="n">
        <v>1210</v>
      </c>
      <c r="AH248" s="1131" t="s">
        <v>1058</v>
      </c>
      <c r="AI248" s="1140" t="n">
        <v>247</v>
      </c>
      <c r="AJ248" s="1140" t="s">
        <v>3334</v>
      </c>
      <c r="AK248" s="1130" t="s">
        <v>3335</v>
      </c>
      <c r="AL248" s="1131" t="s">
        <v>3336</v>
      </c>
      <c r="AX248" s="0" t="n">
        <v>246</v>
      </c>
      <c r="AZ248" s="0" t="n">
        <v>0</v>
      </c>
      <c r="BA248" s="1146"/>
    </row>
    <row r="249" customFormat="false" ht="14.25" hidden="false" customHeight="false" outlineLevel="0" collapsed="false">
      <c r="A249" s="1129" t="s">
        <v>3337</v>
      </c>
      <c r="R249" s="1142" t="s">
        <v>1470</v>
      </c>
      <c r="S249" s="1143" t="s">
        <v>2306</v>
      </c>
      <c r="T249" s="1143" t="s">
        <v>1471</v>
      </c>
      <c r="AH249" s="1131" t="s">
        <v>1058</v>
      </c>
      <c r="AI249" s="1140" t="n">
        <v>248</v>
      </c>
      <c r="AJ249" s="1140" t="s">
        <v>3338</v>
      </c>
      <c r="AK249" s="1130" t="s">
        <v>3339</v>
      </c>
      <c r="AL249" s="1131" t="s">
        <v>3340</v>
      </c>
      <c r="AX249" s="0" t="n">
        <v>247</v>
      </c>
      <c r="AZ249" s="0" t="n">
        <v>0</v>
      </c>
      <c r="BA249" s="1146"/>
    </row>
    <row r="250" customFormat="false" ht="14.25" hidden="false" customHeight="false" outlineLevel="0" collapsed="false">
      <c r="A250" s="1129" t="s">
        <v>3341</v>
      </c>
      <c r="R250" s="1142" t="s">
        <v>1517</v>
      </c>
      <c r="S250" s="1143" t="s">
        <v>2306</v>
      </c>
      <c r="T250" s="1143" t="n">
        <v>1211</v>
      </c>
      <c r="AH250" s="1131" t="s">
        <v>1058</v>
      </c>
      <c r="AI250" s="1140" t="n">
        <v>249</v>
      </c>
      <c r="AJ250" s="1140" t="s">
        <v>3342</v>
      </c>
      <c r="AK250" s="1130" t="s">
        <v>3343</v>
      </c>
      <c r="AL250" s="1131" t="s">
        <v>3344</v>
      </c>
      <c r="AX250" s="0" t="n">
        <v>248</v>
      </c>
      <c r="AZ250" s="0" t="n">
        <v>0</v>
      </c>
      <c r="BA250" s="1146"/>
    </row>
    <row r="251" customFormat="false" ht="14.25" hidden="false" customHeight="false" outlineLevel="0" collapsed="false">
      <c r="A251" s="1129" t="s">
        <v>3345</v>
      </c>
      <c r="R251" s="1142" t="s">
        <v>1525</v>
      </c>
      <c r="S251" s="1143" t="s">
        <v>2306</v>
      </c>
      <c r="T251" s="1143" t="s">
        <v>1526</v>
      </c>
      <c r="AH251" s="1131" t="s">
        <v>1058</v>
      </c>
      <c r="AI251" s="1140" t="n">
        <v>250</v>
      </c>
      <c r="AJ251" s="1140" t="s">
        <v>3346</v>
      </c>
      <c r="AK251" s="1130" t="s">
        <v>3347</v>
      </c>
      <c r="AL251" s="1131" t="s">
        <v>3348</v>
      </c>
      <c r="AX251" s="0" t="n">
        <v>249</v>
      </c>
      <c r="AZ251" s="0" t="n">
        <v>0</v>
      </c>
      <c r="BA251" s="1146"/>
    </row>
    <row r="252" customFormat="false" ht="14.25" hidden="false" customHeight="false" outlineLevel="0" collapsed="false">
      <c r="A252" s="1129" t="s">
        <v>3349</v>
      </c>
      <c r="R252" s="1142" t="s">
        <v>1537</v>
      </c>
      <c r="S252" s="1143" t="s">
        <v>2306</v>
      </c>
      <c r="T252" s="1143" t="s">
        <v>1538</v>
      </c>
      <c r="AH252" s="1131" t="s">
        <v>1058</v>
      </c>
      <c r="AI252" s="1140" t="n">
        <v>251</v>
      </c>
      <c r="AJ252" s="1140" t="s">
        <v>3350</v>
      </c>
      <c r="AK252" s="1130" t="s">
        <v>3351</v>
      </c>
      <c r="AL252" s="1131" t="s">
        <v>3352</v>
      </c>
      <c r="AX252" s="0" t="n">
        <v>250</v>
      </c>
      <c r="AZ252" s="0" t="n">
        <v>0</v>
      </c>
      <c r="BA252" s="1146"/>
    </row>
    <row r="253" customFormat="false" ht="14.25" hidden="false" customHeight="false" outlineLevel="0" collapsed="false">
      <c r="A253" s="1129" t="s">
        <v>3353</v>
      </c>
      <c r="R253" s="1142" t="s">
        <v>1545</v>
      </c>
      <c r="S253" s="1143" t="s">
        <v>2306</v>
      </c>
      <c r="T253" s="1143" t="s">
        <v>1546</v>
      </c>
      <c r="AH253" s="1131" t="s">
        <v>1058</v>
      </c>
      <c r="AI253" s="1140" t="n">
        <v>252</v>
      </c>
      <c r="AJ253" s="1140" t="s">
        <v>3354</v>
      </c>
      <c r="AK253" s="1130" t="s">
        <v>3355</v>
      </c>
      <c r="AL253" s="1131" t="s">
        <v>3356</v>
      </c>
      <c r="AX253" s="0" t="n">
        <v>251</v>
      </c>
      <c r="AZ253" s="0" t="n">
        <v>0</v>
      </c>
      <c r="BA253" s="1146"/>
    </row>
    <row r="254" customFormat="false" ht="14.25" hidden="false" customHeight="false" outlineLevel="0" collapsed="false">
      <c r="A254" s="1129" t="s">
        <v>3357</v>
      </c>
      <c r="R254" s="1142" t="s">
        <v>1549</v>
      </c>
      <c r="S254" s="1143" t="s">
        <v>2306</v>
      </c>
      <c r="T254" s="1143" t="s">
        <v>1550</v>
      </c>
      <c r="AH254" s="1131" t="s">
        <v>1058</v>
      </c>
      <c r="AI254" s="1140" t="n">
        <v>253</v>
      </c>
      <c r="AJ254" s="1140" t="s">
        <v>3358</v>
      </c>
      <c r="AK254" s="1130" t="s">
        <v>3359</v>
      </c>
      <c r="AL254" s="1131" t="s">
        <v>3360</v>
      </c>
      <c r="AX254" s="0" t="n">
        <v>252</v>
      </c>
      <c r="AZ254" s="0" t="n">
        <v>0</v>
      </c>
      <c r="BA254" s="1146"/>
    </row>
    <row r="255" customFormat="false" ht="14.25" hidden="false" customHeight="false" outlineLevel="0" collapsed="false">
      <c r="A255" s="1129" t="s">
        <v>3361</v>
      </c>
      <c r="R255" s="1142" t="s">
        <v>1569</v>
      </c>
      <c r="S255" s="1143" t="s">
        <v>2306</v>
      </c>
      <c r="T255" s="1143" t="n">
        <v>1212</v>
      </c>
      <c r="AH255" s="1131" t="s">
        <v>1058</v>
      </c>
      <c r="AI255" s="1140" t="n">
        <v>254</v>
      </c>
      <c r="AJ255" s="1140" t="s">
        <v>3362</v>
      </c>
      <c r="AK255" s="1130" t="s">
        <v>3363</v>
      </c>
      <c r="AL255" s="1131" t="s">
        <v>3364</v>
      </c>
      <c r="AX255" s="0" t="n">
        <v>253</v>
      </c>
      <c r="AZ255" s="0" t="n">
        <v>0</v>
      </c>
      <c r="BA255" s="1146"/>
    </row>
    <row r="256" customFormat="false" ht="14.25" hidden="false" customHeight="false" outlineLevel="0" collapsed="false">
      <c r="A256" s="1129" t="s">
        <v>3365</v>
      </c>
      <c r="R256" s="1142" t="s">
        <v>1581</v>
      </c>
      <c r="S256" s="1143" t="s">
        <v>2306</v>
      </c>
      <c r="T256" s="1143" t="s">
        <v>1582</v>
      </c>
      <c r="AH256" s="1131" t="s">
        <v>1058</v>
      </c>
      <c r="AI256" s="1140" t="n">
        <v>255</v>
      </c>
      <c r="AJ256" s="1140" t="s">
        <v>3366</v>
      </c>
      <c r="AK256" s="1130" t="s">
        <v>3367</v>
      </c>
      <c r="AL256" s="1131" t="s">
        <v>3368</v>
      </c>
      <c r="AX256" s="0" t="n">
        <v>254</v>
      </c>
      <c r="AZ256" s="0" t="n">
        <v>0</v>
      </c>
      <c r="BA256" s="1146"/>
    </row>
    <row r="257" customFormat="false" ht="14.25" hidden="false" customHeight="false" outlineLevel="0" collapsed="false">
      <c r="A257" s="1129" t="s">
        <v>3369</v>
      </c>
      <c r="R257" s="1142" t="s">
        <v>1621</v>
      </c>
      <c r="S257" s="1143" t="s">
        <v>2306</v>
      </c>
      <c r="T257" s="1143" t="s">
        <v>1622</v>
      </c>
      <c r="AH257" s="1131" t="s">
        <v>1058</v>
      </c>
      <c r="AI257" s="1140" t="n">
        <v>256</v>
      </c>
      <c r="AJ257" s="1140" t="s">
        <v>3370</v>
      </c>
      <c r="AK257" s="1130" t="s">
        <v>3371</v>
      </c>
      <c r="AL257" s="1131" t="s">
        <v>3372</v>
      </c>
      <c r="AX257" s="0" t="n">
        <v>255</v>
      </c>
      <c r="AZ257" s="0" t="n">
        <v>0</v>
      </c>
      <c r="BA257" s="1146"/>
    </row>
    <row r="258" customFormat="false" ht="14.25" hidden="false" customHeight="false" outlineLevel="0" collapsed="false">
      <c r="A258" s="1129" t="s">
        <v>3373</v>
      </c>
      <c r="R258" s="1142" t="s">
        <v>1709</v>
      </c>
      <c r="S258" s="1143" t="s">
        <v>2306</v>
      </c>
      <c r="T258" s="1143" t="n">
        <v>1213</v>
      </c>
      <c r="AH258" s="1131" t="s">
        <v>1058</v>
      </c>
      <c r="AI258" s="1140" t="n">
        <v>257</v>
      </c>
      <c r="AJ258" s="1140" t="s">
        <v>3374</v>
      </c>
      <c r="AK258" s="1130" t="s">
        <v>3375</v>
      </c>
      <c r="AL258" s="1131" t="s">
        <v>3376</v>
      </c>
      <c r="AX258" s="0" t="n">
        <v>256</v>
      </c>
      <c r="AZ258" s="0" t="n">
        <v>0</v>
      </c>
      <c r="BA258" s="1146"/>
    </row>
    <row r="259" customFormat="false" ht="14.25" hidden="false" customHeight="false" outlineLevel="0" collapsed="false">
      <c r="A259" s="1129" t="s">
        <v>3377</v>
      </c>
      <c r="R259" s="1142" t="s">
        <v>1713</v>
      </c>
      <c r="S259" s="1143" t="s">
        <v>2306</v>
      </c>
      <c r="T259" s="1143" t="n">
        <v>1214</v>
      </c>
      <c r="AH259" s="1131" t="s">
        <v>1058</v>
      </c>
      <c r="AI259" s="1140" t="n">
        <v>258</v>
      </c>
      <c r="AJ259" s="1140" t="s">
        <v>3378</v>
      </c>
      <c r="AK259" s="1130" t="s">
        <v>3379</v>
      </c>
      <c r="AL259" s="1131" t="s">
        <v>3380</v>
      </c>
      <c r="AX259" s="0" t="n">
        <v>257</v>
      </c>
      <c r="AZ259" s="0" t="n">
        <v>0</v>
      </c>
      <c r="BA259" s="1146"/>
    </row>
    <row r="260" customFormat="false" ht="14.25" hidden="false" customHeight="false" outlineLevel="0" collapsed="false">
      <c r="A260" s="1129" t="s">
        <v>3381</v>
      </c>
      <c r="R260" s="1142" t="s">
        <v>1717</v>
      </c>
      <c r="S260" s="1143" t="s">
        <v>2306</v>
      </c>
      <c r="T260" s="1143" t="s">
        <v>1718</v>
      </c>
      <c r="AH260" s="1131" t="s">
        <v>1058</v>
      </c>
      <c r="AI260" s="1140" t="n">
        <v>259</v>
      </c>
      <c r="AJ260" s="1140" t="s">
        <v>3382</v>
      </c>
      <c r="AK260" s="1130" t="s">
        <v>3383</v>
      </c>
      <c r="AL260" s="1131" t="s">
        <v>3384</v>
      </c>
      <c r="AX260" s="0" t="n">
        <v>258</v>
      </c>
      <c r="AZ260" s="0" t="n">
        <v>0</v>
      </c>
      <c r="BA260" s="1146"/>
    </row>
    <row r="261" customFormat="false" ht="14.25" hidden="false" customHeight="false" outlineLevel="0" collapsed="false">
      <c r="A261" s="1129" t="s">
        <v>3385</v>
      </c>
      <c r="R261" s="1142" t="s">
        <v>1757</v>
      </c>
      <c r="S261" s="1143" t="s">
        <v>2601</v>
      </c>
      <c r="T261" s="1143" t="s">
        <v>1758</v>
      </c>
      <c r="AH261" s="1131" t="s">
        <v>1058</v>
      </c>
      <c r="AI261" s="1140" t="n">
        <v>260</v>
      </c>
      <c r="AJ261" s="1140" t="s">
        <v>3386</v>
      </c>
      <c r="AK261" s="1130" t="s">
        <v>3387</v>
      </c>
      <c r="AL261" s="1131" t="s">
        <v>3388</v>
      </c>
      <c r="AX261" s="0" t="n">
        <v>259</v>
      </c>
      <c r="AZ261" s="0" t="n">
        <v>0</v>
      </c>
      <c r="BA261" s="1146"/>
    </row>
    <row r="262" customFormat="false" ht="14.25" hidden="false" customHeight="false" outlineLevel="0" collapsed="false">
      <c r="A262" s="1129" t="s">
        <v>3389</v>
      </c>
      <c r="R262" s="1142" t="s">
        <v>1761</v>
      </c>
      <c r="S262" s="1143" t="s">
        <v>2306</v>
      </c>
      <c r="T262" s="1143" t="s">
        <v>1762</v>
      </c>
      <c r="AH262" s="1131" t="s">
        <v>1058</v>
      </c>
      <c r="AI262" s="1140" t="n">
        <v>261</v>
      </c>
      <c r="AJ262" s="1140" t="s">
        <v>3390</v>
      </c>
      <c r="AK262" s="1130" t="s">
        <v>3391</v>
      </c>
      <c r="AL262" s="1131" t="s">
        <v>3392</v>
      </c>
      <c r="AX262" s="0" t="n">
        <v>260</v>
      </c>
      <c r="AZ262" s="0" t="n">
        <v>0</v>
      </c>
      <c r="BA262" s="1146"/>
    </row>
    <row r="263" customFormat="false" ht="14.25" hidden="false" customHeight="false" outlineLevel="0" collapsed="false">
      <c r="A263" s="1129" t="s">
        <v>3393</v>
      </c>
      <c r="R263" s="1142" t="s">
        <v>1829</v>
      </c>
      <c r="S263" s="1143" t="s">
        <v>2306</v>
      </c>
      <c r="T263" s="1143" t="n">
        <v>1509</v>
      </c>
      <c r="AH263" s="1131" t="s">
        <v>1058</v>
      </c>
      <c r="AI263" s="1140" t="n">
        <v>262</v>
      </c>
      <c r="AJ263" s="1140" t="s">
        <v>3394</v>
      </c>
      <c r="AK263" s="1130" t="s">
        <v>3395</v>
      </c>
      <c r="AL263" s="1131" t="s">
        <v>3396</v>
      </c>
      <c r="AX263" s="0" t="n">
        <v>261</v>
      </c>
      <c r="AZ263" s="0" t="n">
        <v>0</v>
      </c>
      <c r="BA263" s="1146"/>
    </row>
    <row r="264" customFormat="false" ht="14.25" hidden="false" customHeight="false" outlineLevel="0" collapsed="false">
      <c r="A264" s="1129" t="s">
        <v>3397</v>
      </c>
      <c r="R264" s="1142" t="s">
        <v>1881</v>
      </c>
      <c r="S264" s="1143" t="s">
        <v>2306</v>
      </c>
      <c r="T264" s="1143" t="s">
        <v>1882</v>
      </c>
      <c r="AH264" s="1131" t="s">
        <v>1058</v>
      </c>
      <c r="AI264" s="1140" t="n">
        <v>263</v>
      </c>
      <c r="AJ264" s="1140" t="s">
        <v>3398</v>
      </c>
      <c r="AK264" s="1130" t="s">
        <v>3399</v>
      </c>
      <c r="AL264" s="1131" t="s">
        <v>3400</v>
      </c>
      <c r="AX264" s="0" t="n">
        <v>262</v>
      </c>
      <c r="AZ264" s="0" t="n">
        <v>0</v>
      </c>
      <c r="BA264" s="1146"/>
    </row>
    <row r="265" customFormat="false" ht="14.25" hidden="false" customHeight="false" outlineLevel="0" collapsed="false">
      <c r="A265" s="1129" t="s">
        <v>3401</v>
      </c>
      <c r="R265" s="1142" t="s">
        <v>1905</v>
      </c>
      <c r="S265" s="1143" t="s">
        <v>2306</v>
      </c>
      <c r="T265" s="1143" t="n">
        <v>1513</v>
      </c>
      <c r="AH265" s="1131" t="s">
        <v>1058</v>
      </c>
      <c r="AI265" s="1140" t="n">
        <v>264</v>
      </c>
      <c r="AJ265" s="1140" t="s">
        <v>3402</v>
      </c>
      <c r="AK265" s="1130" t="s">
        <v>3403</v>
      </c>
      <c r="AL265" s="1131" t="s">
        <v>3404</v>
      </c>
      <c r="AX265" s="0" t="n">
        <v>263</v>
      </c>
      <c r="AZ265" s="0" t="n">
        <v>0</v>
      </c>
      <c r="BA265" s="1146"/>
    </row>
    <row r="266" customFormat="false" ht="14.25" hidden="false" customHeight="false" outlineLevel="0" collapsed="false">
      <c r="A266" s="1129" t="s">
        <v>3405</v>
      </c>
      <c r="R266" s="1142" t="s">
        <v>1921</v>
      </c>
      <c r="S266" s="1143" t="s">
        <v>2306</v>
      </c>
      <c r="T266" s="1143" t="n">
        <v>1215</v>
      </c>
      <c r="AH266" s="1131" t="s">
        <v>1058</v>
      </c>
      <c r="AI266" s="1140" t="n">
        <v>265</v>
      </c>
      <c r="AJ266" s="1140" t="s">
        <v>3406</v>
      </c>
      <c r="AK266" s="1130" t="s">
        <v>3407</v>
      </c>
      <c r="AL266" s="1131" t="s">
        <v>3408</v>
      </c>
      <c r="AX266" s="0" t="n">
        <v>264</v>
      </c>
      <c r="AZ266" s="0" t="n">
        <v>0</v>
      </c>
      <c r="BA266" s="1146"/>
    </row>
    <row r="267" customFormat="false" ht="14.25" hidden="false" customHeight="false" outlineLevel="0" collapsed="false">
      <c r="A267" s="1129" t="s">
        <v>3409</v>
      </c>
      <c r="R267" s="1142" t="s">
        <v>1997</v>
      </c>
      <c r="S267" s="1143" t="s">
        <v>2306</v>
      </c>
      <c r="T267" s="1143" t="s">
        <v>1998</v>
      </c>
      <c r="AH267" s="1131" t="s">
        <v>1058</v>
      </c>
      <c r="AI267" s="1140" t="n">
        <v>266</v>
      </c>
      <c r="AJ267" s="1140" t="s">
        <v>3410</v>
      </c>
      <c r="AK267" s="1130" t="s">
        <v>3411</v>
      </c>
      <c r="AL267" s="1131" t="s">
        <v>3412</v>
      </c>
      <c r="AX267" s="0" t="n">
        <v>265</v>
      </c>
      <c r="AZ267" s="0" t="n">
        <v>0</v>
      </c>
      <c r="BA267" s="1146"/>
    </row>
    <row r="268" customFormat="false" ht="14.25" hidden="false" customHeight="false" outlineLevel="0" collapsed="false">
      <c r="A268" s="1129" t="s">
        <v>3413</v>
      </c>
      <c r="R268" s="1142" t="s">
        <v>2001</v>
      </c>
      <c r="S268" s="1143" t="s">
        <v>2306</v>
      </c>
      <c r="T268" s="1143" t="s">
        <v>2002</v>
      </c>
      <c r="AH268" s="1131" t="s">
        <v>1058</v>
      </c>
      <c r="AI268" s="1140" t="n">
        <v>267</v>
      </c>
      <c r="AJ268" s="1140" t="s">
        <v>3414</v>
      </c>
      <c r="AK268" s="1130" t="s">
        <v>3415</v>
      </c>
      <c r="AL268" s="1131" t="s">
        <v>3416</v>
      </c>
      <c r="AX268" s="0" t="n">
        <v>266</v>
      </c>
      <c r="AZ268" s="0" t="n">
        <v>0</v>
      </c>
      <c r="BA268" s="1146"/>
    </row>
    <row r="269" customFormat="false" ht="14.25" hidden="false" customHeight="false" outlineLevel="0" collapsed="false">
      <c r="A269" s="1129" t="s">
        <v>3417</v>
      </c>
      <c r="R269" s="1142" t="s">
        <v>2009</v>
      </c>
      <c r="S269" s="1143" t="s">
        <v>2306</v>
      </c>
      <c r="T269" s="1143" t="s">
        <v>2010</v>
      </c>
      <c r="AH269" s="1131" t="s">
        <v>1058</v>
      </c>
      <c r="AI269" s="1140" t="n">
        <v>268</v>
      </c>
      <c r="AJ269" s="1140" t="s">
        <v>3418</v>
      </c>
      <c r="AK269" s="1130" t="s">
        <v>3419</v>
      </c>
      <c r="AL269" s="1131" t="s">
        <v>3420</v>
      </c>
      <c r="AX269" s="0" t="n">
        <v>267</v>
      </c>
      <c r="AZ269" s="0" t="n">
        <v>0</v>
      </c>
      <c r="BA269" s="1146"/>
    </row>
    <row r="270" customFormat="false" ht="14.25" hidden="false" customHeight="false" outlineLevel="0" collapsed="false">
      <c r="A270" s="1129" t="s">
        <v>3421</v>
      </c>
      <c r="R270" s="1142" t="s">
        <v>2097</v>
      </c>
      <c r="S270" s="1143" t="s">
        <v>2306</v>
      </c>
      <c r="T270" s="1143" t="s">
        <v>2098</v>
      </c>
      <c r="AH270" s="1131" t="s">
        <v>1058</v>
      </c>
      <c r="AI270" s="1140" t="n">
        <v>269</v>
      </c>
      <c r="AJ270" s="1140" t="s">
        <v>3422</v>
      </c>
      <c r="AK270" s="1130" t="s">
        <v>3423</v>
      </c>
      <c r="AL270" s="1131" t="s">
        <v>3424</v>
      </c>
      <c r="AX270" s="0" t="n">
        <v>268</v>
      </c>
      <c r="AZ270" s="0" t="n">
        <v>0</v>
      </c>
      <c r="BA270" s="1146"/>
    </row>
    <row r="271" customFormat="false" ht="14.25" hidden="false" customHeight="false" outlineLevel="0" collapsed="false">
      <c r="A271" s="1129" t="s">
        <v>3425</v>
      </c>
      <c r="AH271" s="1131" t="s">
        <v>1058</v>
      </c>
      <c r="AI271" s="1140" t="n">
        <v>270</v>
      </c>
      <c r="AJ271" s="1140" t="s">
        <v>3426</v>
      </c>
      <c r="AK271" s="1130" t="s">
        <v>3427</v>
      </c>
      <c r="AL271" s="1131" t="s">
        <v>3428</v>
      </c>
      <c r="AX271" s="0" t="n">
        <v>269</v>
      </c>
      <c r="AZ271" s="0" t="n">
        <v>0</v>
      </c>
      <c r="BA271" s="1146"/>
    </row>
    <row r="272" customFormat="false" ht="14.25" hidden="false" customHeight="false" outlineLevel="0" collapsed="false">
      <c r="A272" s="1129" t="s">
        <v>3429</v>
      </c>
      <c r="R272" s="1134" t="s">
        <v>815</v>
      </c>
      <c r="S272" s="1135"/>
      <c r="T272" s="1135" t="n">
        <v>105</v>
      </c>
      <c r="AH272" s="1131" t="s">
        <v>1058</v>
      </c>
      <c r="AI272" s="1140" t="n">
        <v>271</v>
      </c>
      <c r="AJ272" s="1140" t="s">
        <v>3430</v>
      </c>
      <c r="AK272" s="1130" t="s">
        <v>3431</v>
      </c>
      <c r="AL272" s="1131" t="s">
        <v>3432</v>
      </c>
      <c r="AX272" s="0" t="n">
        <v>270</v>
      </c>
      <c r="AZ272" s="0" t="n">
        <v>0</v>
      </c>
      <c r="BA272" s="1146"/>
    </row>
    <row r="273" customFormat="false" ht="14.25" hidden="false" customHeight="false" outlineLevel="0" collapsed="false">
      <c r="A273" s="1129" t="s">
        <v>3433</v>
      </c>
      <c r="R273" s="1142" t="s">
        <v>846</v>
      </c>
      <c r="S273" s="1143" t="s">
        <v>2306</v>
      </c>
      <c r="T273" s="1143" t="s">
        <v>847</v>
      </c>
      <c r="AH273" s="1131" t="s">
        <v>1058</v>
      </c>
      <c r="AI273" s="1140" t="n">
        <v>272</v>
      </c>
      <c r="AJ273" s="1140" t="s">
        <v>3434</v>
      </c>
      <c r="AK273" s="1130" t="s">
        <v>3435</v>
      </c>
      <c r="AL273" s="1131" t="s">
        <v>3436</v>
      </c>
      <c r="AX273" s="0" t="n">
        <v>271</v>
      </c>
      <c r="AZ273" s="0" t="n">
        <v>0</v>
      </c>
      <c r="BA273" s="1146"/>
    </row>
    <row r="274" customFormat="false" ht="14.25" hidden="false" customHeight="false" outlineLevel="0" collapsed="false">
      <c r="A274" s="1129" t="s">
        <v>3437</v>
      </c>
      <c r="R274" s="1142" t="s">
        <v>885</v>
      </c>
      <c r="S274" s="1143" t="s">
        <v>2306</v>
      </c>
      <c r="T274" s="1143" t="s">
        <v>886</v>
      </c>
      <c r="AH274" s="1131" t="s">
        <v>1058</v>
      </c>
      <c r="AI274" s="1140" t="n">
        <v>273</v>
      </c>
      <c r="AJ274" s="1140" t="s">
        <v>3438</v>
      </c>
      <c r="AK274" s="1130" t="s">
        <v>3439</v>
      </c>
      <c r="AL274" s="1131" t="s">
        <v>3440</v>
      </c>
      <c r="AX274" s="0" t="n">
        <v>272</v>
      </c>
      <c r="AZ274" s="0" t="n">
        <v>0</v>
      </c>
      <c r="BA274" s="1146"/>
    </row>
    <row r="275" customFormat="false" ht="14.25" hidden="false" customHeight="false" outlineLevel="0" collapsed="false">
      <c r="A275" s="1129" t="s">
        <v>3441</v>
      </c>
      <c r="R275" s="1142" t="s">
        <v>914</v>
      </c>
      <c r="S275" s="1143" t="s">
        <v>2306</v>
      </c>
      <c r="T275" s="1143" t="s">
        <v>915</v>
      </c>
      <c r="AH275" s="1131" t="s">
        <v>1058</v>
      </c>
      <c r="AI275" s="1140" t="n">
        <v>274</v>
      </c>
      <c r="AJ275" s="1140" t="s">
        <v>3442</v>
      </c>
      <c r="AK275" s="1130" t="s">
        <v>3443</v>
      </c>
      <c r="AL275" s="1131" t="s">
        <v>3444</v>
      </c>
      <c r="AX275" s="0" t="n">
        <v>273</v>
      </c>
      <c r="AZ275" s="0" t="n">
        <v>0</v>
      </c>
      <c r="BA275" s="1146"/>
    </row>
    <row r="276" customFormat="false" ht="14.25" hidden="false" customHeight="false" outlineLevel="0" collapsed="false">
      <c r="A276" s="1129" t="s">
        <v>3445</v>
      </c>
      <c r="R276" s="1142" t="s">
        <v>1177</v>
      </c>
      <c r="S276" s="1143" t="s">
        <v>2306</v>
      </c>
      <c r="T276" s="1143" t="s">
        <v>1178</v>
      </c>
      <c r="AH276" s="1131" t="s">
        <v>1058</v>
      </c>
      <c r="AI276" s="1140" t="n">
        <v>275</v>
      </c>
      <c r="AJ276" s="1140" t="s">
        <v>3446</v>
      </c>
      <c r="AK276" s="1130" t="s">
        <v>3447</v>
      </c>
      <c r="AL276" s="1131" t="s">
        <v>3448</v>
      </c>
      <c r="AX276" s="0" t="n">
        <v>274</v>
      </c>
      <c r="AZ276" s="0" t="n">
        <v>0</v>
      </c>
      <c r="BA276" s="1146"/>
    </row>
    <row r="277" customFormat="false" ht="14.25" hidden="false" customHeight="false" outlineLevel="0" collapsed="false">
      <c r="A277" s="1129" t="s">
        <v>3449</v>
      </c>
      <c r="R277" s="1142" t="s">
        <v>1267</v>
      </c>
      <c r="S277" s="1143" t="s">
        <v>2306</v>
      </c>
      <c r="T277" s="1143" t="s">
        <v>1268</v>
      </c>
      <c r="AH277" s="1131" t="s">
        <v>1058</v>
      </c>
      <c r="AI277" s="1140" t="n">
        <v>276</v>
      </c>
      <c r="AJ277" s="1140" t="s">
        <v>3450</v>
      </c>
      <c r="AK277" s="1130" t="s">
        <v>3451</v>
      </c>
      <c r="AL277" s="1131" t="s">
        <v>3452</v>
      </c>
      <c r="AX277" s="0" t="n">
        <v>275</v>
      </c>
      <c r="AZ277" s="0" t="n">
        <v>0</v>
      </c>
      <c r="BA277" s="1146"/>
    </row>
    <row r="278" customFormat="false" ht="14.25" hidden="false" customHeight="false" outlineLevel="0" collapsed="false">
      <c r="A278" s="1129" t="s">
        <v>3453</v>
      </c>
      <c r="R278" s="1142" t="s">
        <v>1359</v>
      </c>
      <c r="S278" s="1143" t="s">
        <v>2306</v>
      </c>
      <c r="T278" s="1143" t="s">
        <v>1360</v>
      </c>
      <c r="AH278" s="1131" t="s">
        <v>1058</v>
      </c>
      <c r="AI278" s="1140" t="n">
        <v>277</v>
      </c>
      <c r="AJ278" s="1140" t="s">
        <v>3454</v>
      </c>
      <c r="AK278" s="1130" t="s">
        <v>3455</v>
      </c>
      <c r="AL278" s="1131" t="s">
        <v>3456</v>
      </c>
      <c r="AX278" s="0" t="n">
        <v>276</v>
      </c>
      <c r="AZ278" s="0" t="n">
        <v>0</v>
      </c>
      <c r="BA278" s="1146"/>
    </row>
    <row r="279" customFormat="false" ht="14.25" hidden="false" customHeight="false" outlineLevel="0" collapsed="false">
      <c r="A279" s="1129" t="s">
        <v>3457</v>
      </c>
      <c r="R279" s="1142" t="s">
        <v>1367</v>
      </c>
      <c r="S279" s="1143" t="s">
        <v>2306</v>
      </c>
      <c r="T279" s="1143" t="s">
        <v>1368</v>
      </c>
      <c r="AH279" s="1131" t="s">
        <v>1058</v>
      </c>
      <c r="AI279" s="1140" t="n">
        <v>278</v>
      </c>
      <c r="AJ279" s="1140" t="s">
        <v>3458</v>
      </c>
      <c r="AK279" s="1130" t="s">
        <v>3459</v>
      </c>
      <c r="AL279" s="1131" t="s">
        <v>3460</v>
      </c>
      <c r="AX279" s="0" t="n">
        <v>277</v>
      </c>
      <c r="AZ279" s="0" t="n">
        <v>0</v>
      </c>
      <c r="BA279" s="1146"/>
    </row>
    <row r="280" customFormat="false" ht="14.25" hidden="false" customHeight="false" outlineLevel="0" collapsed="false">
      <c r="A280" s="1129" t="s">
        <v>3461</v>
      </c>
      <c r="R280" s="1142" t="s">
        <v>1390</v>
      </c>
      <c r="S280" s="1143" t="s">
        <v>2306</v>
      </c>
      <c r="T280" s="1143" t="s">
        <v>1391</v>
      </c>
      <c r="AH280" s="1131" t="s">
        <v>1058</v>
      </c>
      <c r="AI280" s="1140" t="n">
        <v>279</v>
      </c>
      <c r="AJ280" s="1140" t="s">
        <v>3462</v>
      </c>
      <c r="AK280" s="1130" t="s">
        <v>3463</v>
      </c>
      <c r="AL280" s="1131" t="s">
        <v>3464</v>
      </c>
      <c r="AX280" s="0" t="n">
        <v>278</v>
      </c>
      <c r="AZ280" s="0" t="n">
        <v>0</v>
      </c>
      <c r="BA280" s="1146"/>
    </row>
    <row r="281" customFormat="false" ht="14.25" hidden="false" customHeight="false" outlineLevel="0" collapsed="false">
      <c r="A281" s="1129" t="s">
        <v>3465</v>
      </c>
      <c r="R281" s="1142" t="s">
        <v>1510</v>
      </c>
      <c r="S281" s="1143" t="s">
        <v>2306</v>
      </c>
      <c r="T281" s="1143" t="s">
        <v>1511</v>
      </c>
      <c r="AH281" s="1131" t="s">
        <v>1058</v>
      </c>
      <c r="AI281" s="1140" t="n">
        <v>280</v>
      </c>
      <c r="AJ281" s="1140" t="s">
        <v>3466</v>
      </c>
      <c r="AK281" s="1130" t="s">
        <v>2542</v>
      </c>
      <c r="AL281" s="1131" t="s">
        <v>3467</v>
      </c>
      <c r="AX281" s="0" t="n">
        <v>279</v>
      </c>
      <c r="AZ281" s="0" t="n">
        <v>0</v>
      </c>
      <c r="BA281" s="1146"/>
    </row>
    <row r="282" customFormat="false" ht="14.25" hidden="false" customHeight="false" outlineLevel="0" collapsed="false">
      <c r="A282" s="1129" t="s">
        <v>3468</v>
      </c>
      <c r="R282" s="1142" t="s">
        <v>1597</v>
      </c>
      <c r="S282" s="1143" t="s">
        <v>2306</v>
      </c>
      <c r="T282" s="1143" t="s">
        <v>1598</v>
      </c>
      <c r="AH282" s="1131" t="s">
        <v>1058</v>
      </c>
      <c r="AI282" s="1140" t="n">
        <v>281</v>
      </c>
      <c r="AJ282" s="1140" t="s">
        <v>3469</v>
      </c>
      <c r="AK282" s="1130" t="s">
        <v>3470</v>
      </c>
      <c r="AL282" s="1131" t="s">
        <v>3471</v>
      </c>
      <c r="AX282" s="0" t="n">
        <v>280</v>
      </c>
      <c r="AZ282" s="0" t="n">
        <v>0</v>
      </c>
      <c r="BA282" s="1146"/>
    </row>
    <row r="283" customFormat="false" ht="14.25" hidden="false" customHeight="false" outlineLevel="0" collapsed="false">
      <c r="A283" s="1129" t="s">
        <v>3472</v>
      </c>
      <c r="R283" s="1142" t="s">
        <v>1721</v>
      </c>
      <c r="S283" s="1143" t="s">
        <v>2306</v>
      </c>
      <c r="T283" s="1143" t="s">
        <v>1722</v>
      </c>
      <c r="AH283" s="1131" t="s">
        <v>1058</v>
      </c>
      <c r="AI283" s="1140" t="n">
        <v>282</v>
      </c>
      <c r="AJ283" s="1140" t="s">
        <v>3473</v>
      </c>
      <c r="AK283" s="1130" t="s">
        <v>3474</v>
      </c>
      <c r="AL283" s="1131" t="s">
        <v>3475</v>
      </c>
      <c r="AX283" s="0" t="n">
        <v>281</v>
      </c>
      <c r="AZ283" s="0" t="n">
        <v>0</v>
      </c>
      <c r="BA283" s="1146"/>
    </row>
    <row r="284" customFormat="false" ht="14.25" hidden="false" customHeight="false" outlineLevel="0" collapsed="false">
      <c r="A284" s="1129" t="s">
        <v>3476</v>
      </c>
      <c r="R284" s="1142" t="s">
        <v>1837</v>
      </c>
      <c r="S284" s="1143" t="s">
        <v>2306</v>
      </c>
      <c r="T284" s="1143" t="s">
        <v>1838</v>
      </c>
      <c r="AH284" s="1131" t="s">
        <v>1058</v>
      </c>
      <c r="AI284" s="1140" t="n">
        <v>283</v>
      </c>
      <c r="AJ284" s="1140" t="s">
        <v>3477</v>
      </c>
      <c r="AK284" s="1130" t="s">
        <v>3478</v>
      </c>
      <c r="AL284" s="1131" t="s">
        <v>3479</v>
      </c>
      <c r="AX284" s="0" t="n">
        <v>282</v>
      </c>
      <c r="AZ284" s="0" t="n">
        <v>0</v>
      </c>
      <c r="BA284" s="1146"/>
    </row>
    <row r="285" customFormat="false" ht="14.25" hidden="false" customHeight="false" outlineLevel="0" collapsed="false">
      <c r="A285" s="1129" t="s">
        <v>3480</v>
      </c>
      <c r="R285" s="1142" t="s">
        <v>1901</v>
      </c>
      <c r="S285" s="1143" t="s">
        <v>2306</v>
      </c>
      <c r="T285" s="1143" t="s">
        <v>1902</v>
      </c>
      <c r="AH285" s="1131" t="s">
        <v>1058</v>
      </c>
      <c r="AI285" s="1140" t="n">
        <v>284</v>
      </c>
      <c r="AJ285" s="1140" t="s">
        <v>3481</v>
      </c>
      <c r="AK285" s="1130" t="s">
        <v>3482</v>
      </c>
      <c r="AL285" s="1131" t="s">
        <v>3483</v>
      </c>
      <c r="AX285" s="0" t="n">
        <v>283</v>
      </c>
      <c r="AZ285" s="0" t="n">
        <v>0</v>
      </c>
      <c r="BA285" s="1146"/>
    </row>
    <row r="286" customFormat="false" ht="14.25" hidden="false" customHeight="false" outlineLevel="0" collapsed="false">
      <c r="A286" s="1129" t="s">
        <v>3484</v>
      </c>
      <c r="R286" s="1142" t="s">
        <v>1937</v>
      </c>
      <c r="S286" s="1143" t="s">
        <v>2306</v>
      </c>
      <c r="T286" s="1143" t="s">
        <v>1938</v>
      </c>
      <c r="AH286" s="1131" t="s">
        <v>1058</v>
      </c>
      <c r="AI286" s="1140" t="n">
        <v>285</v>
      </c>
      <c r="AJ286" s="1140" t="s">
        <v>3485</v>
      </c>
      <c r="AK286" s="1130" t="s">
        <v>3486</v>
      </c>
      <c r="AL286" s="1131" t="s">
        <v>3487</v>
      </c>
      <c r="AX286" s="0" t="n">
        <v>284</v>
      </c>
      <c r="AZ286" s="0" t="n">
        <v>0</v>
      </c>
      <c r="BA286" s="1146"/>
    </row>
    <row r="287" customFormat="false" ht="14.25" hidden="false" customHeight="false" outlineLevel="0" collapsed="false">
      <c r="A287" s="1129" t="s">
        <v>3488</v>
      </c>
      <c r="R287" s="1142" t="s">
        <v>2025</v>
      </c>
      <c r="S287" s="1143" t="s">
        <v>2306</v>
      </c>
      <c r="T287" s="1143" t="s">
        <v>2026</v>
      </c>
      <c r="AH287" s="1131" t="s">
        <v>1058</v>
      </c>
      <c r="AI287" s="1140" t="n">
        <v>286</v>
      </c>
      <c r="AJ287" s="1140" t="s">
        <v>3489</v>
      </c>
      <c r="AK287" s="1130" t="s">
        <v>3490</v>
      </c>
      <c r="AL287" s="1131" t="s">
        <v>3491</v>
      </c>
      <c r="AX287" s="0" t="n">
        <v>285</v>
      </c>
      <c r="AZ287" s="0" t="n">
        <v>0</v>
      </c>
      <c r="BA287" s="1146"/>
    </row>
    <row r="288" customFormat="false" ht="14.25" hidden="false" customHeight="false" outlineLevel="0" collapsed="false">
      <c r="A288" s="1129" t="s">
        <v>3492</v>
      </c>
      <c r="R288" s="1142" t="s">
        <v>2085</v>
      </c>
      <c r="S288" s="1143" t="s">
        <v>2306</v>
      </c>
      <c r="T288" s="1143" t="s">
        <v>2086</v>
      </c>
      <c r="AH288" s="1131" t="s">
        <v>1058</v>
      </c>
      <c r="AI288" s="1140" t="n">
        <v>287</v>
      </c>
      <c r="AJ288" s="1140" t="s">
        <v>3493</v>
      </c>
      <c r="AK288" s="1130" t="s">
        <v>3494</v>
      </c>
      <c r="AL288" s="1131" t="s">
        <v>3495</v>
      </c>
      <c r="AX288" s="0" t="n">
        <v>286</v>
      </c>
      <c r="AZ288" s="0" t="n">
        <v>0</v>
      </c>
      <c r="BA288" s="1146"/>
    </row>
    <row r="289" customFormat="false" ht="14.25" hidden="false" customHeight="false" outlineLevel="0" collapsed="false">
      <c r="A289" s="1129" t="s">
        <v>3496</v>
      </c>
      <c r="S289" s="1151"/>
      <c r="AH289" s="1131" t="s">
        <v>1058</v>
      </c>
      <c r="AI289" s="1140" t="n">
        <v>288</v>
      </c>
      <c r="AJ289" s="1140" t="s">
        <v>3497</v>
      </c>
      <c r="AK289" s="1130" t="s">
        <v>3498</v>
      </c>
      <c r="AL289" s="1131" t="s">
        <v>3499</v>
      </c>
      <c r="AX289" s="0" t="n">
        <v>287</v>
      </c>
      <c r="AZ289" s="0" t="n">
        <v>0</v>
      </c>
      <c r="BA289" s="1146"/>
    </row>
    <row r="290" customFormat="false" ht="14.25" hidden="false" customHeight="false" outlineLevel="0" collapsed="false">
      <c r="A290" s="1129" t="s">
        <v>3500</v>
      </c>
      <c r="R290" s="1134" t="s">
        <v>2371</v>
      </c>
      <c r="S290" s="1135"/>
      <c r="T290" s="1135" t="n">
        <v>201</v>
      </c>
      <c r="AH290" s="1131" t="s">
        <v>1058</v>
      </c>
      <c r="AI290" s="1140" t="n">
        <v>289</v>
      </c>
      <c r="AJ290" s="1140" t="s">
        <v>3501</v>
      </c>
      <c r="AK290" s="1130" t="s">
        <v>3502</v>
      </c>
      <c r="AL290" s="1131" t="s">
        <v>3503</v>
      </c>
      <c r="AX290" s="0" t="n">
        <v>288</v>
      </c>
      <c r="AZ290" s="0" t="n">
        <v>0</v>
      </c>
      <c r="BA290" s="1146"/>
    </row>
    <row r="291" customFormat="false" ht="14.25" hidden="false" customHeight="false" outlineLevel="0" collapsed="false">
      <c r="A291" s="1129" t="s">
        <v>3504</v>
      </c>
      <c r="R291" s="1142" t="s">
        <v>1002</v>
      </c>
      <c r="S291" s="1143" t="s">
        <v>2306</v>
      </c>
      <c r="T291" s="1143" t="n">
        <v>4301</v>
      </c>
      <c r="AH291" s="1131" t="s">
        <v>1058</v>
      </c>
      <c r="AI291" s="1140" t="n">
        <v>290</v>
      </c>
      <c r="AJ291" s="1140" t="s">
        <v>3505</v>
      </c>
      <c r="AK291" s="1130" t="s">
        <v>3506</v>
      </c>
      <c r="AL291" s="1131" t="s">
        <v>3507</v>
      </c>
      <c r="AX291" s="0" t="n">
        <v>289</v>
      </c>
      <c r="AZ291" s="0" t="n">
        <v>0</v>
      </c>
      <c r="BA291" s="1146"/>
    </row>
    <row r="292" customFormat="false" ht="14.25" hidden="false" customHeight="false" outlineLevel="0" collapsed="false">
      <c r="A292" s="1129" t="s">
        <v>3508</v>
      </c>
      <c r="R292" s="1142" t="s">
        <v>3509</v>
      </c>
      <c r="S292" s="1143" t="s">
        <v>2504</v>
      </c>
      <c r="T292" s="1143" t="n">
        <v>4501</v>
      </c>
      <c r="AH292" s="1131" t="s">
        <v>1058</v>
      </c>
      <c r="AI292" s="1140" t="n">
        <v>291</v>
      </c>
      <c r="AJ292" s="1140" t="s">
        <v>3510</v>
      </c>
      <c r="AK292" s="1130" t="s">
        <v>3511</v>
      </c>
      <c r="AL292" s="1131" t="s">
        <v>3512</v>
      </c>
      <c r="AX292" s="0" t="n">
        <v>290</v>
      </c>
      <c r="AZ292" s="0" t="n">
        <v>0</v>
      </c>
      <c r="BA292" s="1146"/>
    </row>
    <row r="293" customFormat="false" ht="14.25" hidden="false" customHeight="false" outlineLevel="0" collapsed="false">
      <c r="A293" s="1129" t="s">
        <v>3513</v>
      </c>
      <c r="R293" s="1142" t="s">
        <v>1220</v>
      </c>
      <c r="S293" s="1143" t="s">
        <v>2601</v>
      </c>
      <c r="T293" s="1143" t="n">
        <v>4901</v>
      </c>
      <c r="AH293" s="1131" t="s">
        <v>1058</v>
      </c>
      <c r="AI293" s="1140" t="n">
        <v>292</v>
      </c>
      <c r="AJ293" s="1140" t="s">
        <v>3514</v>
      </c>
      <c r="AK293" s="1130" t="s">
        <v>3515</v>
      </c>
      <c r="AL293" s="1131" t="s">
        <v>3516</v>
      </c>
      <c r="AX293" s="0" t="n">
        <v>291</v>
      </c>
      <c r="AZ293" s="0" t="n">
        <v>0</v>
      </c>
      <c r="BA293" s="1146"/>
    </row>
    <row r="294" customFormat="false" ht="14.25" hidden="false" customHeight="false" outlineLevel="0" collapsed="false">
      <c r="A294" s="1129" t="s">
        <v>3517</v>
      </c>
      <c r="R294" s="1142" t="s">
        <v>1347</v>
      </c>
      <c r="S294" s="1143" t="s">
        <v>2504</v>
      </c>
      <c r="T294" s="1143" t="n">
        <v>4701</v>
      </c>
      <c r="AH294" s="1131" t="s">
        <v>1058</v>
      </c>
      <c r="AI294" s="1140" t="n">
        <v>293</v>
      </c>
      <c r="AJ294" s="1140" t="s">
        <v>3518</v>
      </c>
      <c r="AK294" s="1130" t="s">
        <v>3519</v>
      </c>
      <c r="AL294" s="1131" t="s">
        <v>3520</v>
      </c>
      <c r="AX294" s="0" t="n">
        <v>292</v>
      </c>
      <c r="AZ294" s="0" t="n">
        <v>0</v>
      </c>
      <c r="BA294" s="1146"/>
    </row>
    <row r="295" customFormat="false" ht="14.25" hidden="false" customHeight="false" outlineLevel="0" collapsed="false">
      <c r="A295" s="1129" t="s">
        <v>3521</v>
      </c>
      <c r="R295" s="1142" t="s">
        <v>3522</v>
      </c>
      <c r="S295" s="1143" t="s">
        <v>2306</v>
      </c>
      <c r="T295" s="1143" t="n">
        <v>4201</v>
      </c>
      <c r="AH295" s="1131" t="s">
        <v>1058</v>
      </c>
      <c r="AI295" s="1140" t="n">
        <v>294</v>
      </c>
      <c r="AJ295" s="1140" t="s">
        <v>3523</v>
      </c>
      <c r="AK295" s="1130" t="s">
        <v>3524</v>
      </c>
      <c r="AL295" s="1131" t="s">
        <v>3525</v>
      </c>
      <c r="AX295" s="0" t="n">
        <v>293</v>
      </c>
      <c r="AZ295" s="0" t="n">
        <v>0</v>
      </c>
      <c r="BA295" s="1146"/>
    </row>
    <row r="296" customFormat="false" ht="14.25" hidden="false" customHeight="false" outlineLevel="0" collapsed="false">
      <c r="A296" s="1129" t="s">
        <v>3526</v>
      </c>
      <c r="R296" s="1142" t="s">
        <v>1371</v>
      </c>
      <c r="S296" s="1143" t="s">
        <v>3098</v>
      </c>
      <c r="T296" s="1143" t="n">
        <v>4801</v>
      </c>
      <c r="AH296" s="1131" t="s">
        <v>1058</v>
      </c>
      <c r="AI296" s="1140" t="n">
        <v>295</v>
      </c>
      <c r="AJ296" s="1140" t="s">
        <v>3527</v>
      </c>
      <c r="AK296" s="1130" t="s">
        <v>3528</v>
      </c>
      <c r="AL296" s="1131" t="s">
        <v>3529</v>
      </c>
      <c r="AX296" s="0" t="n">
        <v>294</v>
      </c>
      <c r="AZ296" s="0" t="n">
        <v>0</v>
      </c>
      <c r="BA296" s="1146"/>
    </row>
    <row r="297" customFormat="false" ht="14.25" hidden="false" customHeight="false" outlineLevel="0" collapsed="false">
      <c r="A297" s="1129" t="s">
        <v>3530</v>
      </c>
      <c r="R297" s="1142" t="s">
        <v>1375</v>
      </c>
      <c r="S297" s="1143" t="s">
        <v>3098</v>
      </c>
      <c r="T297" s="1143" t="n">
        <v>4601</v>
      </c>
      <c r="AH297" s="1131" t="s">
        <v>1058</v>
      </c>
      <c r="AI297" s="1140" t="n">
        <v>296</v>
      </c>
      <c r="AJ297" s="1140" t="s">
        <v>3531</v>
      </c>
      <c r="AK297" s="1130" t="s">
        <v>3532</v>
      </c>
      <c r="AL297" s="1131" t="s">
        <v>3533</v>
      </c>
      <c r="AX297" s="0" t="n">
        <v>295</v>
      </c>
      <c r="AZ297" s="0" t="n">
        <v>0</v>
      </c>
      <c r="BA297" s="1146"/>
    </row>
    <row r="298" customFormat="false" ht="14.25" hidden="false" customHeight="false" outlineLevel="0" collapsed="false">
      <c r="A298" s="1129" t="s">
        <v>3534</v>
      </c>
      <c r="R298" s="1142" t="s">
        <v>1422</v>
      </c>
      <c r="S298" s="1143" t="s">
        <v>2504</v>
      </c>
      <c r="T298" s="1143" t="n">
        <v>4602</v>
      </c>
      <c r="AH298" s="1131" t="s">
        <v>1058</v>
      </c>
      <c r="AI298" s="1140" t="n">
        <v>297</v>
      </c>
      <c r="AJ298" s="1140" t="s">
        <v>3535</v>
      </c>
      <c r="AK298" s="1130" t="s">
        <v>3536</v>
      </c>
      <c r="AL298" s="1131" t="s">
        <v>3537</v>
      </c>
      <c r="AX298" s="0" t="n">
        <v>296</v>
      </c>
      <c r="AZ298" s="0" t="n">
        <v>0</v>
      </c>
      <c r="BA298" s="1146"/>
    </row>
    <row r="299" customFormat="false" ht="14.25" hidden="false" customHeight="false" outlineLevel="0" collapsed="false">
      <c r="A299" s="1129" t="s">
        <v>3538</v>
      </c>
      <c r="R299" s="1142" t="s">
        <v>1573</v>
      </c>
      <c r="S299" s="1143" t="s">
        <v>2601</v>
      </c>
      <c r="T299" s="1143" t="n">
        <v>4202</v>
      </c>
      <c r="AH299" s="1131" t="s">
        <v>1058</v>
      </c>
      <c r="AI299" s="1140" t="n">
        <v>298</v>
      </c>
      <c r="AJ299" s="1140" t="s">
        <v>3539</v>
      </c>
      <c r="AK299" s="1130" t="s">
        <v>3540</v>
      </c>
      <c r="AL299" s="1131" t="s">
        <v>3541</v>
      </c>
      <c r="AX299" s="0" t="n">
        <v>297</v>
      </c>
      <c r="AZ299" s="0" t="n">
        <v>0</v>
      </c>
      <c r="BA299" s="1146"/>
    </row>
    <row r="300" customFormat="false" ht="14.25" hidden="false" customHeight="false" outlineLevel="0" collapsed="false">
      <c r="A300" s="1129" t="s">
        <v>3542</v>
      </c>
      <c r="R300" s="1142" t="s">
        <v>1693</v>
      </c>
      <c r="S300" s="1143" t="s">
        <v>2306</v>
      </c>
      <c r="T300" s="1143" t="n">
        <v>4203</v>
      </c>
      <c r="AH300" s="1131" t="s">
        <v>1058</v>
      </c>
      <c r="AI300" s="1140" t="n">
        <v>299</v>
      </c>
      <c r="AJ300" s="1140" t="s">
        <v>3543</v>
      </c>
      <c r="AK300" s="1130" t="s">
        <v>3544</v>
      </c>
      <c r="AL300" s="1131" t="s">
        <v>3545</v>
      </c>
      <c r="AX300" s="0" t="n">
        <v>298</v>
      </c>
      <c r="AZ300" s="0" t="n">
        <v>0</v>
      </c>
      <c r="BA300" s="1146"/>
    </row>
    <row r="301" customFormat="false" ht="14.25" hidden="false" customHeight="false" outlineLevel="0" collapsed="false">
      <c r="A301" s="1129" t="s">
        <v>3546</v>
      </c>
      <c r="R301" s="1142" t="s">
        <v>1749</v>
      </c>
      <c r="S301" s="1143" t="s">
        <v>2504</v>
      </c>
      <c r="T301" s="1143" t="n">
        <v>4204</v>
      </c>
      <c r="AH301" s="1131" t="s">
        <v>1098</v>
      </c>
      <c r="AI301" s="1140" t="n">
        <v>300</v>
      </c>
      <c r="AJ301" s="1140" t="s">
        <v>3547</v>
      </c>
      <c r="AK301" s="1130" t="s">
        <v>3548</v>
      </c>
      <c r="AL301" s="1131" t="s">
        <v>3549</v>
      </c>
      <c r="AX301" s="0" t="n">
        <v>299</v>
      </c>
      <c r="AZ301" s="0" t="n">
        <v>0</v>
      </c>
      <c r="BA301" s="1146"/>
    </row>
    <row r="302" customFormat="false" ht="14.25" hidden="false" customHeight="false" outlineLevel="0" collapsed="false">
      <c r="A302" s="1129" t="s">
        <v>995</v>
      </c>
      <c r="R302" s="1142" t="s">
        <v>3550</v>
      </c>
      <c r="S302" s="1143" t="s">
        <v>2504</v>
      </c>
      <c r="T302" s="1143" t="n">
        <v>4302</v>
      </c>
      <c r="AH302" s="1131" t="s">
        <v>1098</v>
      </c>
      <c r="AI302" s="1140" t="n">
        <v>301</v>
      </c>
      <c r="AJ302" s="1140" t="s">
        <v>3551</v>
      </c>
      <c r="AK302" s="1130" t="s">
        <v>1243</v>
      </c>
      <c r="AL302" s="1131" t="s">
        <v>3552</v>
      </c>
      <c r="AX302" s="0" t="n">
        <v>300</v>
      </c>
      <c r="AZ302" s="0" t="n">
        <v>0</v>
      </c>
      <c r="BA302" s="1146"/>
    </row>
    <row r="303" customFormat="false" ht="14.25" hidden="false" customHeight="false" outlineLevel="0" collapsed="false">
      <c r="A303" s="1129" t="s">
        <v>1058</v>
      </c>
      <c r="R303" s="1142" t="s">
        <v>1777</v>
      </c>
      <c r="S303" s="1143" t="s">
        <v>2504</v>
      </c>
      <c r="T303" s="1143" t="n">
        <v>4205</v>
      </c>
      <c r="AH303" s="1131" t="s">
        <v>1098</v>
      </c>
      <c r="AI303" s="1140" t="n">
        <v>302</v>
      </c>
      <c r="AJ303" s="1140" t="s">
        <v>3553</v>
      </c>
      <c r="AK303" s="1130" t="s">
        <v>3554</v>
      </c>
      <c r="AL303" s="1131" t="s">
        <v>3555</v>
      </c>
      <c r="AX303" s="0" t="n">
        <v>301</v>
      </c>
      <c r="AZ303" s="0" t="n">
        <v>0</v>
      </c>
      <c r="BA303" s="1146"/>
    </row>
    <row r="304" customFormat="false" ht="14.25" hidden="false" customHeight="false" outlineLevel="0" collapsed="false">
      <c r="A304" s="1129" t="s">
        <v>1098</v>
      </c>
      <c r="R304" s="1142" t="s">
        <v>1805</v>
      </c>
      <c r="S304" s="1143" t="s">
        <v>2306</v>
      </c>
      <c r="T304" s="1143" t="n">
        <v>4401</v>
      </c>
      <c r="AH304" s="1131" t="s">
        <v>1098</v>
      </c>
      <c r="AI304" s="1140" t="n">
        <v>303</v>
      </c>
      <c r="AJ304" s="1140" t="s">
        <v>3556</v>
      </c>
      <c r="AK304" s="1130" t="s">
        <v>3557</v>
      </c>
      <c r="AL304" s="1131" t="s">
        <v>3558</v>
      </c>
      <c r="AX304" s="0" t="n">
        <v>302</v>
      </c>
      <c r="AZ304" s="0" t="n">
        <v>0</v>
      </c>
      <c r="BA304" s="1146"/>
    </row>
    <row r="305" customFormat="false" ht="14.25" hidden="false" customHeight="false" outlineLevel="0" collapsed="false">
      <c r="A305" s="1129" t="s">
        <v>1106</v>
      </c>
      <c r="R305" s="1142" t="s">
        <v>1809</v>
      </c>
      <c r="S305" s="1143" t="s">
        <v>2306</v>
      </c>
      <c r="T305" s="1143" t="n">
        <v>4802</v>
      </c>
      <c r="AH305" s="1131" t="s">
        <v>1098</v>
      </c>
      <c r="AI305" s="1140" t="n">
        <v>304</v>
      </c>
      <c r="AJ305" s="1140" t="s">
        <v>3559</v>
      </c>
      <c r="AK305" s="1130" t="s">
        <v>3560</v>
      </c>
      <c r="AL305" s="1131" t="s">
        <v>3561</v>
      </c>
      <c r="AX305" s="0" t="n">
        <v>303</v>
      </c>
      <c r="AZ305" s="0" t="n">
        <v>0</v>
      </c>
      <c r="BA305" s="1146"/>
    </row>
    <row r="306" customFormat="false" ht="14.25" hidden="false" customHeight="false" outlineLevel="0" collapsed="false">
      <c r="A306" s="1129" t="s">
        <v>1189</v>
      </c>
      <c r="R306" s="1142" t="s">
        <v>1853</v>
      </c>
      <c r="S306" s="1143" t="s">
        <v>2306</v>
      </c>
      <c r="T306" s="1143" t="n">
        <v>4603</v>
      </c>
      <c r="AH306" s="1131" t="s">
        <v>1098</v>
      </c>
      <c r="AI306" s="1140" t="n">
        <v>305</v>
      </c>
      <c r="AJ306" s="1140" t="s">
        <v>3562</v>
      </c>
      <c r="AK306" s="1130" t="s">
        <v>3563</v>
      </c>
      <c r="AL306" s="1131" t="s">
        <v>3564</v>
      </c>
      <c r="AX306" s="0" t="n">
        <v>304</v>
      </c>
      <c r="AZ306" s="0" t="n">
        <v>0</v>
      </c>
      <c r="BA306" s="1146"/>
    </row>
    <row r="307" customFormat="false" ht="14.25" hidden="false" customHeight="false" outlineLevel="0" collapsed="false">
      <c r="A307" s="1129" t="s">
        <v>1248</v>
      </c>
      <c r="R307" s="1142" t="s">
        <v>1993</v>
      </c>
      <c r="S307" s="1143" t="s">
        <v>3098</v>
      </c>
      <c r="T307" s="1143" t="n">
        <v>4502</v>
      </c>
      <c r="AH307" s="1131" t="s">
        <v>1098</v>
      </c>
      <c r="AI307" s="1140" t="n">
        <v>306</v>
      </c>
      <c r="AJ307" s="1140" t="s">
        <v>3565</v>
      </c>
      <c r="AK307" s="1130" t="s">
        <v>3566</v>
      </c>
      <c r="AL307" s="1131" t="s">
        <v>3567</v>
      </c>
      <c r="AX307" s="0" t="n">
        <v>305</v>
      </c>
      <c r="AZ307" s="0" t="n">
        <v>0</v>
      </c>
      <c r="BA307" s="1146"/>
    </row>
    <row r="308" customFormat="false" ht="14.25" hidden="false" customHeight="false" outlineLevel="0" collapsed="false">
      <c r="A308" s="1129" t="s">
        <v>1264</v>
      </c>
      <c r="R308" s="1142" t="s">
        <v>2033</v>
      </c>
      <c r="S308" s="1143" t="s">
        <v>2306</v>
      </c>
      <c r="T308" s="1143" t="n">
        <v>4101</v>
      </c>
      <c r="AH308" s="1131" t="s">
        <v>1098</v>
      </c>
      <c r="AI308" s="1140" t="n">
        <v>307</v>
      </c>
      <c r="AJ308" s="1140" t="s">
        <v>3568</v>
      </c>
      <c r="AK308" s="1130" t="s">
        <v>3569</v>
      </c>
      <c r="AL308" s="1131" t="s">
        <v>3570</v>
      </c>
      <c r="AX308" s="0" t="n">
        <v>306</v>
      </c>
      <c r="AZ308" s="0" t="n">
        <v>0</v>
      </c>
      <c r="BA308" s="1146"/>
    </row>
    <row r="309" customFormat="false" ht="14.25" hidden="false" customHeight="false" outlineLevel="0" collapsed="false">
      <c r="A309" s="1129" t="s">
        <v>1344</v>
      </c>
      <c r="R309" s="1142" t="s">
        <v>2045</v>
      </c>
      <c r="S309" s="1143" t="s">
        <v>2306</v>
      </c>
      <c r="T309" s="1143" t="n">
        <v>4206</v>
      </c>
      <c r="AH309" s="1131" t="s">
        <v>1098</v>
      </c>
      <c r="AI309" s="1140" t="n">
        <v>308</v>
      </c>
      <c r="AJ309" s="1140" t="s">
        <v>3571</v>
      </c>
      <c r="AK309" s="1130" t="s">
        <v>3572</v>
      </c>
      <c r="AL309" s="1131" t="s">
        <v>3573</v>
      </c>
      <c r="AX309" s="0" t="n">
        <v>307</v>
      </c>
      <c r="AZ309" s="0" t="n">
        <v>0</v>
      </c>
      <c r="BA309" s="1146"/>
    </row>
    <row r="310" customFormat="false" ht="14.25" hidden="false" customHeight="false" outlineLevel="0" collapsed="false">
      <c r="A310" s="1129" t="s">
        <v>1742</v>
      </c>
      <c r="S310" s="1151"/>
      <c r="AH310" s="1131" t="s">
        <v>1098</v>
      </c>
      <c r="AI310" s="1140" t="n">
        <v>309</v>
      </c>
      <c r="AJ310" s="1140" t="s">
        <v>3574</v>
      </c>
      <c r="AK310" s="1130" t="s">
        <v>3575</v>
      </c>
      <c r="AL310" s="1131" t="s">
        <v>3576</v>
      </c>
      <c r="AX310" s="0" t="n">
        <v>308</v>
      </c>
      <c r="AZ310" s="0" t="n">
        <v>0</v>
      </c>
      <c r="BA310" s="1146"/>
    </row>
    <row r="311" customFormat="false" ht="14.25" hidden="false" customHeight="false" outlineLevel="0" collapsed="false">
      <c r="A311" s="1129" t="s">
        <v>1942</v>
      </c>
      <c r="R311" s="1134" t="s">
        <v>2383</v>
      </c>
      <c r="S311" s="1135"/>
      <c r="T311" s="1135" t="n">
        <v>301</v>
      </c>
      <c r="AH311" s="1131" t="s">
        <v>1098</v>
      </c>
      <c r="AI311" s="1140" t="n">
        <v>310</v>
      </c>
      <c r="AJ311" s="1140" t="s">
        <v>3577</v>
      </c>
      <c r="AK311" s="1130" t="s">
        <v>3578</v>
      </c>
      <c r="AL311" s="1131" t="s">
        <v>3579</v>
      </c>
      <c r="AX311" s="0" t="n">
        <v>309</v>
      </c>
      <c r="AZ311" s="0" t="n">
        <v>0</v>
      </c>
      <c r="BA311" s="1146"/>
    </row>
    <row r="312" customFormat="false" ht="14.25" hidden="false" customHeight="false" outlineLevel="0" collapsed="false">
      <c r="A312" s="1129" t="s">
        <v>2014</v>
      </c>
      <c r="R312" s="1142" t="s">
        <v>3580</v>
      </c>
      <c r="S312" s="1143" t="s">
        <v>2306</v>
      </c>
      <c r="T312" s="1143" t="n">
        <v>3101</v>
      </c>
      <c r="AH312" s="1131" t="s">
        <v>1098</v>
      </c>
      <c r="AI312" s="1140" t="n">
        <v>311</v>
      </c>
      <c r="AJ312" s="1140" t="s">
        <v>3581</v>
      </c>
      <c r="AK312" s="1130" t="s">
        <v>3582</v>
      </c>
      <c r="AL312" s="1131" t="s">
        <v>3583</v>
      </c>
      <c r="AX312" s="0" t="n">
        <v>310</v>
      </c>
      <c r="AZ312" s="0" t="n">
        <v>0</v>
      </c>
      <c r="BA312" s="1146"/>
    </row>
    <row r="313" customFormat="false" ht="14.25" hidden="false" customHeight="false" outlineLevel="0" collapsed="false">
      <c r="A313" s="1129" t="s">
        <v>2058</v>
      </c>
      <c r="R313" s="1142" t="s">
        <v>1125</v>
      </c>
      <c r="S313" s="1143" t="s">
        <v>2306</v>
      </c>
      <c r="T313" s="1143" t="n">
        <v>3102</v>
      </c>
      <c r="AH313" s="1131" t="s">
        <v>1098</v>
      </c>
      <c r="AI313" s="1140" t="n">
        <v>312</v>
      </c>
      <c r="AJ313" s="1140" t="s">
        <v>3584</v>
      </c>
      <c r="AK313" s="1130" t="s">
        <v>3585</v>
      </c>
      <c r="AL313" s="1131" t="s">
        <v>3586</v>
      </c>
      <c r="AX313" s="0" t="n">
        <v>311</v>
      </c>
      <c r="AZ313" s="0" t="n">
        <v>0</v>
      </c>
      <c r="BA313" s="1146"/>
    </row>
    <row r="314" customFormat="false" ht="14.25" hidden="false" customHeight="false" outlineLevel="0" collapsed="false">
      <c r="A314" s="1129" t="s">
        <v>2094</v>
      </c>
      <c r="R314" s="1142" t="s">
        <v>1307</v>
      </c>
      <c r="S314" s="1143" t="s">
        <v>2306</v>
      </c>
      <c r="T314" s="1143" t="n">
        <v>3103</v>
      </c>
      <c r="AH314" s="1131" t="s">
        <v>1098</v>
      </c>
      <c r="AI314" s="1140" t="n">
        <v>313</v>
      </c>
      <c r="AJ314" s="1140" t="s">
        <v>3587</v>
      </c>
      <c r="AK314" s="1130" t="s">
        <v>3588</v>
      </c>
      <c r="AL314" s="1131" t="s">
        <v>3589</v>
      </c>
      <c r="AX314" s="0" t="n">
        <v>312</v>
      </c>
      <c r="AZ314" s="0" t="n">
        <v>0</v>
      </c>
      <c r="BA314" s="1146"/>
    </row>
    <row r="315" customFormat="false" ht="14.25" hidden="false" customHeight="false" outlineLevel="0" collapsed="false">
      <c r="A315" s="1129" t="s">
        <v>2114</v>
      </c>
      <c r="R315" s="1142" t="s">
        <v>1418</v>
      </c>
      <c r="S315" s="1143" t="s">
        <v>2306</v>
      </c>
      <c r="T315" s="1143" t="n">
        <v>3104</v>
      </c>
      <c r="AH315" s="1131" t="s">
        <v>1098</v>
      </c>
      <c r="AI315" s="1140" t="n">
        <v>314</v>
      </c>
      <c r="AJ315" s="1140" t="s">
        <v>3590</v>
      </c>
      <c r="AK315" s="1130" t="s">
        <v>3591</v>
      </c>
      <c r="AL315" s="1131" t="s">
        <v>3592</v>
      </c>
      <c r="AX315" s="0" t="n">
        <v>313</v>
      </c>
      <c r="AZ315" s="0" t="n">
        <v>0</v>
      </c>
      <c r="BA315" s="1146"/>
    </row>
    <row r="316" customFormat="false" ht="14.25" hidden="false" customHeight="false" outlineLevel="0" collapsed="false">
      <c r="A316" s="1129" t="s">
        <v>3593</v>
      </c>
      <c r="R316" s="1142" t="s">
        <v>1697</v>
      </c>
      <c r="S316" s="1143" t="s">
        <v>2306</v>
      </c>
      <c r="T316" s="1143" t="n">
        <v>3105</v>
      </c>
      <c r="AH316" s="1131" t="s">
        <v>1098</v>
      </c>
      <c r="AI316" s="1140" t="n">
        <v>315</v>
      </c>
      <c r="AJ316" s="1140" t="s">
        <v>3594</v>
      </c>
      <c r="AK316" s="1130" t="s">
        <v>3595</v>
      </c>
      <c r="AL316" s="1131" t="s">
        <v>3596</v>
      </c>
      <c r="AX316" s="0" t="n">
        <v>314</v>
      </c>
      <c r="AZ316" s="0" t="n">
        <v>0</v>
      </c>
      <c r="BA316" s="1146"/>
    </row>
    <row r="317" customFormat="false" ht="14.25" hidden="false" customHeight="false" outlineLevel="0" collapsed="false">
      <c r="A317" s="1129" t="s">
        <v>3597</v>
      </c>
      <c r="R317" s="1142" t="s">
        <v>1733</v>
      </c>
      <c r="S317" s="1143" t="s">
        <v>2306</v>
      </c>
      <c r="T317" s="1143" t="n">
        <v>3106</v>
      </c>
      <c r="AH317" s="1131" t="s">
        <v>1098</v>
      </c>
      <c r="AI317" s="1140" t="n">
        <v>316</v>
      </c>
      <c r="AJ317" s="1140" t="s">
        <v>3598</v>
      </c>
      <c r="AK317" s="1130" t="s">
        <v>3599</v>
      </c>
      <c r="AL317" s="1131" t="s">
        <v>3600</v>
      </c>
      <c r="AX317" s="0" t="n">
        <v>315</v>
      </c>
      <c r="AZ317" s="0" t="n">
        <v>0</v>
      </c>
      <c r="BA317" s="1146"/>
    </row>
    <row r="318" customFormat="false" ht="14.25" hidden="false" customHeight="false" outlineLevel="0" collapsed="false">
      <c r="A318" s="1129" t="s">
        <v>3601</v>
      </c>
      <c r="R318" s="1142" t="s">
        <v>1737</v>
      </c>
      <c r="S318" s="1143" t="s">
        <v>2306</v>
      </c>
      <c r="T318" s="1143" t="n">
        <v>3201</v>
      </c>
      <c r="AH318" s="1131" t="s">
        <v>1098</v>
      </c>
      <c r="AI318" s="1140" t="n">
        <v>317</v>
      </c>
      <c r="AJ318" s="1140" t="s">
        <v>3602</v>
      </c>
      <c r="AK318" s="1130" t="s">
        <v>3603</v>
      </c>
      <c r="AL318" s="1131" t="s">
        <v>3604</v>
      </c>
      <c r="AX318" s="0" t="n">
        <v>316</v>
      </c>
      <c r="AZ318" s="0" t="n">
        <v>0</v>
      </c>
      <c r="BA318" s="1146"/>
    </row>
    <row r="319" customFormat="false" ht="14.25" hidden="false" customHeight="false" outlineLevel="0" collapsed="false">
      <c r="A319" s="1129" t="s">
        <v>3605</v>
      </c>
      <c r="R319" s="1142" t="s">
        <v>1769</v>
      </c>
      <c r="S319" s="1143" t="s">
        <v>2306</v>
      </c>
      <c r="T319" s="1143" t="n">
        <v>3107</v>
      </c>
      <c r="AH319" s="1131" t="s">
        <v>1098</v>
      </c>
      <c r="AI319" s="1140" t="n">
        <v>318</v>
      </c>
      <c r="AJ319" s="1140" t="s">
        <v>3606</v>
      </c>
      <c r="AK319" s="1130" t="s">
        <v>3607</v>
      </c>
      <c r="AL319" s="1131" t="s">
        <v>3608</v>
      </c>
      <c r="AX319" s="0" t="n">
        <v>317</v>
      </c>
      <c r="AZ319" s="0" t="n">
        <v>0</v>
      </c>
      <c r="BA319" s="1146"/>
    </row>
    <row r="320" customFormat="false" ht="14.25" hidden="false" customHeight="false" outlineLevel="0" collapsed="false">
      <c r="A320" s="1129" t="s">
        <v>3609</v>
      </c>
      <c r="R320" s="1142" t="s">
        <v>1801</v>
      </c>
      <c r="S320" s="1143" t="s">
        <v>2306</v>
      </c>
      <c r="T320" s="1143" t="n">
        <v>3108</v>
      </c>
      <c r="AH320" s="1131" t="s">
        <v>1098</v>
      </c>
      <c r="AI320" s="1140" t="n">
        <v>319</v>
      </c>
      <c r="AJ320" s="1140" t="s">
        <v>3610</v>
      </c>
      <c r="AK320" s="1130" t="s">
        <v>3611</v>
      </c>
      <c r="AL320" s="1131" t="s">
        <v>3612</v>
      </c>
      <c r="AX320" s="0" t="n">
        <v>318</v>
      </c>
      <c r="AZ320" s="0" t="n">
        <v>0</v>
      </c>
      <c r="BA320" s="1146"/>
    </row>
    <row r="321" customFormat="false" ht="14.25" hidden="false" customHeight="false" outlineLevel="0" collapsed="false">
      <c r="A321" s="1129" t="s">
        <v>3613</v>
      </c>
      <c r="R321" s="1142" t="s">
        <v>1821</v>
      </c>
      <c r="S321" s="1143" t="s">
        <v>2306</v>
      </c>
      <c r="T321" s="1143" t="n">
        <v>3109</v>
      </c>
      <c r="AH321" s="1131" t="s">
        <v>1098</v>
      </c>
      <c r="AI321" s="1140" t="n">
        <v>320</v>
      </c>
      <c r="AJ321" s="1140" t="s">
        <v>3614</v>
      </c>
      <c r="AK321" s="1130" t="s">
        <v>3615</v>
      </c>
      <c r="AL321" s="1131" t="s">
        <v>3616</v>
      </c>
      <c r="AX321" s="0" t="n">
        <v>319</v>
      </c>
      <c r="AZ321" s="0" t="n">
        <v>0</v>
      </c>
      <c r="BA321" s="1146"/>
    </row>
    <row r="322" customFormat="false" ht="14.25" hidden="false" customHeight="false" outlineLevel="0" collapsed="false">
      <c r="A322" s="1129" t="s">
        <v>3617</v>
      </c>
      <c r="R322" s="1142" t="s">
        <v>1857</v>
      </c>
      <c r="S322" s="1143" t="s">
        <v>2306</v>
      </c>
      <c r="T322" s="1143" t="n">
        <v>3110</v>
      </c>
      <c r="AH322" s="1131" t="s">
        <v>1098</v>
      </c>
      <c r="AI322" s="1140" t="n">
        <v>321</v>
      </c>
      <c r="AJ322" s="1140" t="s">
        <v>3618</v>
      </c>
      <c r="AK322" s="1130" t="s">
        <v>3619</v>
      </c>
      <c r="AL322" s="1131" t="s">
        <v>3620</v>
      </c>
      <c r="AX322" s="0" t="n">
        <v>320</v>
      </c>
      <c r="AZ322" s="0" t="n">
        <v>0</v>
      </c>
      <c r="BA322" s="1146"/>
    </row>
    <row r="323" customFormat="false" ht="14.25" hidden="false" customHeight="false" outlineLevel="0" collapsed="false">
      <c r="A323" s="1129" t="s">
        <v>3621</v>
      </c>
      <c r="AH323" s="1131" t="s">
        <v>1098</v>
      </c>
      <c r="AI323" s="1140" t="n">
        <v>322</v>
      </c>
      <c r="AJ323" s="1140" t="s">
        <v>3622</v>
      </c>
      <c r="AK323" s="1130" t="s">
        <v>3623</v>
      </c>
      <c r="AL323" s="1131" t="s">
        <v>3624</v>
      </c>
      <c r="AX323" s="0" t="n">
        <v>321</v>
      </c>
      <c r="AZ323" s="0" t="n">
        <v>0</v>
      </c>
      <c r="BA323" s="1146"/>
    </row>
    <row r="324" customFormat="false" ht="14.25" hidden="false" customHeight="false" outlineLevel="0" collapsed="false">
      <c r="A324" s="1129" t="s">
        <v>3625</v>
      </c>
      <c r="R324" s="1134" t="s">
        <v>3626</v>
      </c>
      <c r="S324" s="1135"/>
      <c r="T324" s="1135"/>
      <c r="AH324" s="1131" t="s">
        <v>1098</v>
      </c>
      <c r="AI324" s="1140" t="n">
        <v>323</v>
      </c>
      <c r="AJ324" s="1140" t="s">
        <v>3627</v>
      </c>
      <c r="AK324" s="1130" t="s">
        <v>3628</v>
      </c>
      <c r="AL324" s="1131" t="s">
        <v>3629</v>
      </c>
      <c r="AX324" s="0" t="n">
        <v>322</v>
      </c>
      <c r="AZ324" s="0" t="n">
        <v>0</v>
      </c>
      <c r="BA324" s="1146"/>
    </row>
    <row r="325" customFormat="false" ht="14.25" hidden="false" customHeight="false" outlineLevel="0" collapsed="false">
      <c r="A325" s="1129" t="s">
        <v>3630</v>
      </c>
      <c r="R325" s="1142" t="s">
        <v>3631</v>
      </c>
      <c r="S325" s="1143"/>
      <c r="T325" s="1143" t="s">
        <v>3632</v>
      </c>
      <c r="AH325" s="1131" t="s">
        <v>1098</v>
      </c>
      <c r="AI325" s="1140" t="n">
        <v>324</v>
      </c>
      <c r="AJ325" s="1140" t="s">
        <v>3633</v>
      </c>
      <c r="AK325" s="1130" t="s">
        <v>3634</v>
      </c>
      <c r="AL325" s="1131" t="s">
        <v>3635</v>
      </c>
      <c r="AX325" s="0" t="n">
        <v>323</v>
      </c>
      <c r="AZ325" s="0" t="n">
        <v>0</v>
      </c>
      <c r="BA325" s="1146"/>
    </row>
    <row r="326" customFormat="false" ht="14.25" hidden="false" customHeight="false" outlineLevel="0" collapsed="false">
      <c r="A326" s="1129" t="s">
        <v>3636</v>
      </c>
      <c r="AH326" s="1131" t="s">
        <v>1098</v>
      </c>
      <c r="AI326" s="1140" t="n">
        <v>325</v>
      </c>
      <c r="AJ326" s="1140" t="s">
        <v>3637</v>
      </c>
      <c r="AK326" s="1130" t="s">
        <v>3638</v>
      </c>
      <c r="AL326" s="1131" t="s">
        <v>3639</v>
      </c>
      <c r="AX326" s="0" t="n">
        <v>324</v>
      </c>
      <c r="AZ326" s="0" t="n">
        <v>0</v>
      </c>
      <c r="BA326" s="1146"/>
    </row>
    <row r="327" customFormat="false" ht="14.25" hidden="false" customHeight="false" outlineLevel="0" collapsed="false">
      <c r="A327" s="1129" t="s">
        <v>3640</v>
      </c>
      <c r="R327" s="1134" t="s">
        <v>3641</v>
      </c>
      <c r="S327" s="1135"/>
      <c r="T327" s="1135"/>
      <c r="AH327" s="1131" t="s">
        <v>1098</v>
      </c>
      <c r="AI327" s="1140" t="n">
        <v>326</v>
      </c>
      <c r="AJ327" s="1140" t="s">
        <v>3642</v>
      </c>
      <c r="AK327" s="1130" t="s">
        <v>3643</v>
      </c>
      <c r="AL327" s="1131" t="s">
        <v>3644</v>
      </c>
      <c r="AX327" s="0" t="n">
        <v>325</v>
      </c>
      <c r="AZ327" s="0" t="n">
        <v>0</v>
      </c>
      <c r="BA327" s="1146"/>
    </row>
    <row r="328" customFormat="false" ht="14.25" hidden="false" customHeight="false" outlineLevel="0" collapsed="false">
      <c r="A328" s="1129" t="s">
        <v>3645</v>
      </c>
      <c r="R328" s="1142" t="s">
        <v>3646</v>
      </c>
      <c r="S328" s="1143"/>
      <c r="T328" s="1143" t="s">
        <v>3647</v>
      </c>
      <c r="AH328" s="1131" t="s">
        <v>1098</v>
      </c>
      <c r="AI328" s="1140" t="n">
        <v>327</v>
      </c>
      <c r="AJ328" s="1140" t="s">
        <v>3648</v>
      </c>
      <c r="AK328" s="1130" t="s">
        <v>3649</v>
      </c>
      <c r="AL328" s="1131" t="s">
        <v>3650</v>
      </c>
      <c r="AX328" s="0" t="n">
        <v>326</v>
      </c>
      <c r="AZ328" s="0" t="n">
        <v>0</v>
      </c>
      <c r="BA328" s="1146"/>
    </row>
    <row r="329" customFormat="false" ht="14.25" hidden="false" customHeight="false" outlineLevel="0" collapsed="false">
      <c r="A329" s="1129" t="s">
        <v>3651</v>
      </c>
      <c r="AH329" s="1131" t="s">
        <v>1098</v>
      </c>
      <c r="AI329" s="1140" t="n">
        <v>328</v>
      </c>
      <c r="AJ329" s="1140" t="s">
        <v>3652</v>
      </c>
      <c r="AK329" s="1130" t="s">
        <v>3653</v>
      </c>
      <c r="AL329" s="1131" t="s">
        <v>3654</v>
      </c>
      <c r="AX329" s="0" t="n">
        <v>327</v>
      </c>
      <c r="AZ329" s="0" t="n">
        <v>0</v>
      </c>
      <c r="BA329" s="1146"/>
    </row>
    <row r="330" customFormat="false" ht="14.25" hidden="false" customHeight="false" outlineLevel="0" collapsed="false">
      <c r="A330" s="1129" t="s">
        <v>3655</v>
      </c>
      <c r="AH330" s="1131" t="s">
        <v>1098</v>
      </c>
      <c r="AI330" s="1140" t="n">
        <v>329</v>
      </c>
      <c r="AJ330" s="1140" t="s">
        <v>3656</v>
      </c>
      <c r="AK330" s="1130" t="s">
        <v>3657</v>
      </c>
      <c r="AL330" s="1131" t="s">
        <v>3658</v>
      </c>
      <c r="AX330" s="0" t="n">
        <v>328</v>
      </c>
      <c r="AZ330" s="0" t="n">
        <v>0</v>
      </c>
      <c r="BA330" s="1146"/>
    </row>
    <row r="331" customFormat="false" ht="14.25" hidden="false" customHeight="false" outlineLevel="0" collapsed="false">
      <c r="A331" s="1129" t="s">
        <v>3659</v>
      </c>
      <c r="AH331" s="1131" t="s">
        <v>1098</v>
      </c>
      <c r="AI331" s="1140" t="n">
        <v>330</v>
      </c>
      <c r="AJ331" s="1140" t="s">
        <v>3660</v>
      </c>
      <c r="AK331" s="1130" t="s">
        <v>3661</v>
      </c>
      <c r="AL331" s="1131" t="s">
        <v>3662</v>
      </c>
      <c r="AX331" s="0" t="n">
        <v>329</v>
      </c>
      <c r="AZ331" s="0" t="n">
        <v>0</v>
      </c>
      <c r="BA331" s="1146"/>
    </row>
    <row r="332" customFormat="false" ht="14.25" hidden="false" customHeight="false" outlineLevel="0" collapsed="false">
      <c r="A332" s="1129" t="s">
        <v>3663</v>
      </c>
      <c r="AH332" s="1131" t="s">
        <v>1098</v>
      </c>
      <c r="AI332" s="1140" t="n">
        <v>331</v>
      </c>
      <c r="AJ332" s="1140" t="s">
        <v>3664</v>
      </c>
      <c r="AK332" s="1130" t="s">
        <v>3665</v>
      </c>
      <c r="AL332" s="1131" t="s">
        <v>3666</v>
      </c>
      <c r="AX332" s="0" t="n">
        <v>330</v>
      </c>
      <c r="AZ332" s="0" t="n">
        <v>0</v>
      </c>
      <c r="BA332" s="1146"/>
    </row>
    <row r="333" customFormat="false" ht="14.25" hidden="false" customHeight="false" outlineLevel="0" collapsed="false">
      <c r="A333" s="1129" t="s">
        <v>3667</v>
      </c>
      <c r="AH333" s="1131" t="s">
        <v>1098</v>
      </c>
      <c r="AI333" s="1140" t="n">
        <v>332</v>
      </c>
      <c r="AJ333" s="1140" t="s">
        <v>3668</v>
      </c>
      <c r="AK333" s="1130" t="s">
        <v>3669</v>
      </c>
      <c r="AL333" s="1131" t="s">
        <v>3670</v>
      </c>
      <c r="AX333" s="0" t="n">
        <v>331</v>
      </c>
      <c r="AZ333" s="0" t="n">
        <v>0</v>
      </c>
      <c r="BA333" s="1146"/>
    </row>
    <row r="334" customFormat="false" ht="14.25" hidden="false" customHeight="false" outlineLevel="0" collapsed="false">
      <c r="A334" s="1129" t="s">
        <v>3671</v>
      </c>
      <c r="AH334" s="1131" t="s">
        <v>1098</v>
      </c>
      <c r="AI334" s="1140" t="n">
        <v>333</v>
      </c>
      <c r="AJ334" s="1140" t="s">
        <v>3672</v>
      </c>
      <c r="AK334" s="1130" t="s">
        <v>3673</v>
      </c>
      <c r="AL334" s="1131" t="s">
        <v>3674</v>
      </c>
      <c r="AX334" s="0" t="n">
        <v>332</v>
      </c>
      <c r="AZ334" s="0" t="n">
        <v>0</v>
      </c>
      <c r="BA334" s="1146"/>
    </row>
    <row r="335" customFormat="false" ht="14.25" hidden="false" customHeight="false" outlineLevel="0" collapsed="false">
      <c r="A335" s="1129" t="s">
        <v>3675</v>
      </c>
      <c r="AH335" s="1131" t="s">
        <v>1098</v>
      </c>
      <c r="AI335" s="1140" t="n">
        <v>334</v>
      </c>
      <c r="AJ335" s="1140" t="s">
        <v>3676</v>
      </c>
      <c r="AK335" s="1130" t="s">
        <v>3677</v>
      </c>
      <c r="AL335" s="1131" t="s">
        <v>3678</v>
      </c>
      <c r="AX335" s="0" t="n">
        <v>333</v>
      </c>
      <c r="AZ335" s="0" t="n">
        <v>0</v>
      </c>
      <c r="BA335" s="1146"/>
    </row>
    <row r="336" customFormat="false" ht="14.25" hidden="false" customHeight="false" outlineLevel="0" collapsed="false">
      <c r="A336" s="1129" t="s">
        <v>3679</v>
      </c>
      <c r="AH336" s="1131" t="s">
        <v>1098</v>
      </c>
      <c r="AI336" s="1140" t="n">
        <v>335</v>
      </c>
      <c r="AJ336" s="1140" t="s">
        <v>3680</v>
      </c>
      <c r="AK336" s="1130" t="s">
        <v>3681</v>
      </c>
      <c r="AL336" s="1131" t="s">
        <v>3682</v>
      </c>
      <c r="AX336" s="0" t="n">
        <v>334</v>
      </c>
      <c r="AZ336" s="0" t="n">
        <v>0</v>
      </c>
      <c r="BA336" s="1146"/>
    </row>
    <row r="337" customFormat="false" ht="14.25" hidden="false" customHeight="false" outlineLevel="0" collapsed="false">
      <c r="A337" s="1129" t="s">
        <v>3683</v>
      </c>
      <c r="AH337" s="1131" t="s">
        <v>1098</v>
      </c>
      <c r="AI337" s="1140" t="n">
        <v>336</v>
      </c>
      <c r="AJ337" s="1140" t="s">
        <v>3684</v>
      </c>
      <c r="AK337" s="1130" t="s">
        <v>3685</v>
      </c>
      <c r="AL337" s="1131" t="s">
        <v>3686</v>
      </c>
      <c r="AX337" s="0" t="n">
        <v>335</v>
      </c>
      <c r="AZ337" s="0" t="n">
        <v>0</v>
      </c>
      <c r="BA337" s="1146"/>
    </row>
    <row r="338" customFormat="false" ht="14.25" hidden="false" customHeight="false" outlineLevel="0" collapsed="false">
      <c r="A338" s="1129" t="s">
        <v>3687</v>
      </c>
      <c r="AH338" s="1131" t="s">
        <v>1106</v>
      </c>
      <c r="AI338" s="1140" t="n">
        <v>337</v>
      </c>
      <c r="AJ338" s="1140" t="s">
        <v>3688</v>
      </c>
      <c r="AK338" s="1130" t="s">
        <v>3689</v>
      </c>
      <c r="AL338" s="1131" t="s">
        <v>3690</v>
      </c>
      <c r="AX338" s="0" t="n">
        <v>336</v>
      </c>
      <c r="AZ338" s="0" t="n">
        <v>0</v>
      </c>
      <c r="BA338" s="1146"/>
    </row>
    <row r="339" customFormat="false" ht="14.25" hidden="false" customHeight="false" outlineLevel="0" collapsed="false">
      <c r="A339" s="1129" t="s">
        <v>3691</v>
      </c>
      <c r="AH339" s="1131" t="s">
        <v>1106</v>
      </c>
      <c r="AI339" s="1140" t="n">
        <v>338</v>
      </c>
      <c r="AJ339" s="1140" t="s">
        <v>3692</v>
      </c>
      <c r="AK339" s="1130" t="s">
        <v>3693</v>
      </c>
      <c r="AL339" s="1131" t="s">
        <v>3694</v>
      </c>
      <c r="AX339" s="0" t="n">
        <v>337</v>
      </c>
      <c r="AZ339" s="0" t="n">
        <v>0</v>
      </c>
      <c r="BA339" s="1146"/>
    </row>
    <row r="340" customFormat="false" ht="14.25" hidden="false" customHeight="false" outlineLevel="0" collapsed="false">
      <c r="A340" s="1129" t="s">
        <v>3695</v>
      </c>
      <c r="AH340" s="1131" t="s">
        <v>1106</v>
      </c>
      <c r="AI340" s="1140" t="n">
        <v>339</v>
      </c>
      <c r="AJ340" s="1140" t="s">
        <v>3696</v>
      </c>
      <c r="AK340" s="1130" t="s">
        <v>3697</v>
      </c>
      <c r="AL340" s="1131" t="s">
        <v>3698</v>
      </c>
      <c r="AX340" s="0" t="n">
        <v>338</v>
      </c>
      <c r="AZ340" s="0" t="n">
        <v>0</v>
      </c>
      <c r="BA340" s="1146"/>
    </row>
    <row r="341" customFormat="false" ht="14.25" hidden="false" customHeight="false" outlineLevel="0" collapsed="false">
      <c r="A341" s="1129" t="s">
        <v>3699</v>
      </c>
      <c r="AH341" s="1131" t="s">
        <v>1106</v>
      </c>
      <c r="AI341" s="1140" t="n">
        <v>340</v>
      </c>
      <c r="AJ341" s="1140" t="s">
        <v>3700</v>
      </c>
      <c r="AK341" s="1130" t="s">
        <v>1105</v>
      </c>
      <c r="AL341" s="1131" t="s">
        <v>3701</v>
      </c>
      <c r="AX341" s="0" t="n">
        <v>339</v>
      </c>
      <c r="AZ341" s="0" t="n">
        <v>0</v>
      </c>
      <c r="BA341" s="1146"/>
    </row>
    <row r="342" customFormat="false" ht="14.25" hidden="false" customHeight="false" outlineLevel="0" collapsed="false">
      <c r="A342" s="1129" t="s">
        <v>3702</v>
      </c>
      <c r="AH342" s="1131" t="s">
        <v>1106</v>
      </c>
      <c r="AI342" s="1140" t="n">
        <v>341</v>
      </c>
      <c r="AJ342" s="1140" t="s">
        <v>3703</v>
      </c>
      <c r="AK342" s="1130" t="s">
        <v>3704</v>
      </c>
      <c r="AL342" s="1131" t="s">
        <v>3705</v>
      </c>
      <c r="AX342" s="0" t="n">
        <v>340</v>
      </c>
      <c r="AZ342" s="0" t="n">
        <v>0</v>
      </c>
      <c r="BA342" s="1146"/>
    </row>
    <row r="343" customFormat="false" ht="14.25" hidden="false" customHeight="false" outlineLevel="0" collapsed="false">
      <c r="A343" s="1129" t="s">
        <v>3706</v>
      </c>
      <c r="AH343" s="1131" t="s">
        <v>1106</v>
      </c>
      <c r="AI343" s="1140" t="n">
        <v>342</v>
      </c>
      <c r="AJ343" s="1140" t="s">
        <v>3707</v>
      </c>
      <c r="AK343" s="1130" t="s">
        <v>3708</v>
      </c>
      <c r="AL343" s="1131" t="s">
        <v>3709</v>
      </c>
      <c r="AX343" s="0" t="n">
        <v>341</v>
      </c>
      <c r="AZ343" s="0" t="n">
        <v>0</v>
      </c>
      <c r="BA343" s="1146"/>
    </row>
    <row r="344" customFormat="false" ht="14.25" hidden="false" customHeight="false" outlineLevel="0" collapsed="false">
      <c r="A344" s="1129" t="s">
        <v>3710</v>
      </c>
      <c r="AH344" s="1131" t="s">
        <v>1106</v>
      </c>
      <c r="AI344" s="1140" t="n">
        <v>343</v>
      </c>
      <c r="AJ344" s="1140" t="s">
        <v>3711</v>
      </c>
      <c r="AK344" s="1130" t="s">
        <v>3712</v>
      </c>
      <c r="AL344" s="1131" t="s">
        <v>3713</v>
      </c>
      <c r="AX344" s="0" t="n">
        <v>342</v>
      </c>
      <c r="AZ344" s="0" t="n">
        <v>0</v>
      </c>
      <c r="BA344" s="1146"/>
    </row>
    <row r="345" customFormat="false" ht="14.25" hidden="false" customHeight="false" outlineLevel="0" collapsed="false">
      <c r="A345" s="1129" t="s">
        <v>3714</v>
      </c>
      <c r="AH345" s="1131" t="s">
        <v>1106</v>
      </c>
      <c r="AI345" s="1140" t="n">
        <v>344</v>
      </c>
      <c r="AJ345" s="1140" t="s">
        <v>3715</v>
      </c>
      <c r="AK345" s="1130" t="s">
        <v>3716</v>
      </c>
      <c r="AL345" s="1131" t="s">
        <v>3717</v>
      </c>
      <c r="AX345" s="0" t="n">
        <v>343</v>
      </c>
      <c r="AZ345" s="0" t="n">
        <v>0</v>
      </c>
      <c r="BA345" s="1146"/>
    </row>
    <row r="346" customFormat="false" ht="14.25" hidden="false" customHeight="false" outlineLevel="0" collapsed="false">
      <c r="A346" s="1129" t="s">
        <v>3718</v>
      </c>
      <c r="AH346" s="1131" t="s">
        <v>1106</v>
      </c>
      <c r="AI346" s="1140" t="n">
        <v>345</v>
      </c>
      <c r="AJ346" s="1140" t="s">
        <v>3719</v>
      </c>
      <c r="AK346" s="1130" t="s">
        <v>3720</v>
      </c>
      <c r="AL346" s="1131" t="s">
        <v>3721</v>
      </c>
      <c r="AX346" s="0" t="n">
        <v>344</v>
      </c>
      <c r="AZ346" s="0" t="n">
        <v>0</v>
      </c>
      <c r="BA346" s="1146"/>
    </row>
    <row r="347" customFormat="false" ht="14.25" hidden="false" customHeight="false" outlineLevel="0" collapsed="false">
      <c r="A347" s="1129" t="s">
        <v>3722</v>
      </c>
      <c r="AH347" s="1131" t="s">
        <v>1106</v>
      </c>
      <c r="AI347" s="1140" t="n">
        <v>346</v>
      </c>
      <c r="AJ347" s="1140" t="s">
        <v>3723</v>
      </c>
      <c r="AK347" s="1130" t="s">
        <v>3724</v>
      </c>
      <c r="AL347" s="1131" t="s">
        <v>3725</v>
      </c>
      <c r="AX347" s="0" t="n">
        <v>345</v>
      </c>
      <c r="AZ347" s="0" t="n">
        <v>0</v>
      </c>
      <c r="BA347" s="1146"/>
    </row>
    <row r="348" customFormat="false" ht="14.25" hidden="false" customHeight="false" outlineLevel="0" collapsed="false">
      <c r="A348" s="1129" t="s">
        <v>3726</v>
      </c>
      <c r="AH348" s="1131" t="s">
        <v>1106</v>
      </c>
      <c r="AI348" s="1140" t="n">
        <v>347</v>
      </c>
      <c r="AJ348" s="1140" t="s">
        <v>3727</v>
      </c>
      <c r="AK348" s="1130" t="s">
        <v>3728</v>
      </c>
      <c r="AL348" s="1131" t="s">
        <v>3729</v>
      </c>
      <c r="AX348" s="0" t="n">
        <v>346</v>
      </c>
      <c r="AZ348" s="0" t="n">
        <v>0</v>
      </c>
      <c r="BA348" s="1146"/>
    </row>
    <row r="349" customFormat="false" ht="14.25" hidden="false" customHeight="false" outlineLevel="0" collapsed="false">
      <c r="A349" s="1129" t="s">
        <v>3730</v>
      </c>
      <c r="AH349" s="1131" t="s">
        <v>1106</v>
      </c>
      <c r="AI349" s="1140" t="n">
        <v>348</v>
      </c>
      <c r="AJ349" s="1140" t="s">
        <v>3731</v>
      </c>
      <c r="AK349" s="1130" t="s">
        <v>3732</v>
      </c>
      <c r="AL349" s="1131" t="s">
        <v>3733</v>
      </c>
      <c r="AX349" s="0" t="n">
        <v>347</v>
      </c>
      <c r="AZ349" s="0" t="n">
        <v>0</v>
      </c>
      <c r="BA349" s="1146"/>
    </row>
    <row r="350" customFormat="false" ht="14.25" hidden="false" customHeight="false" outlineLevel="0" collapsed="false">
      <c r="A350" s="1129" t="s">
        <v>3734</v>
      </c>
      <c r="AH350" s="1131" t="s">
        <v>1189</v>
      </c>
      <c r="AI350" s="1140" t="n">
        <v>349</v>
      </c>
      <c r="AJ350" s="1140" t="s">
        <v>3735</v>
      </c>
      <c r="AK350" s="1130" t="s">
        <v>3736</v>
      </c>
      <c r="AL350" s="1131" t="s">
        <v>3737</v>
      </c>
      <c r="AX350" s="0" t="n">
        <v>348</v>
      </c>
      <c r="AZ350" s="0" t="n">
        <v>0</v>
      </c>
      <c r="BA350" s="1146"/>
    </row>
    <row r="351" customFormat="false" ht="14.25" hidden="false" customHeight="false" outlineLevel="0" collapsed="false">
      <c r="A351" s="1129" t="s">
        <v>3738</v>
      </c>
      <c r="AH351" s="1131" t="s">
        <v>1189</v>
      </c>
      <c r="AI351" s="1140" t="n">
        <v>350</v>
      </c>
      <c r="AJ351" s="1140" t="s">
        <v>3739</v>
      </c>
      <c r="AK351" s="1130" t="s">
        <v>3740</v>
      </c>
      <c r="AL351" s="1131" t="s">
        <v>3741</v>
      </c>
      <c r="AX351" s="0" t="n">
        <v>349</v>
      </c>
      <c r="AZ351" s="0" t="n">
        <v>0</v>
      </c>
      <c r="BA351" s="1146"/>
    </row>
    <row r="352" customFormat="false" ht="14.25" hidden="false" customHeight="false" outlineLevel="0" collapsed="false">
      <c r="A352" s="1129" t="s">
        <v>3742</v>
      </c>
      <c r="AH352" s="1131" t="s">
        <v>1189</v>
      </c>
      <c r="AI352" s="1140" t="n">
        <v>351</v>
      </c>
      <c r="AJ352" s="1140" t="s">
        <v>3743</v>
      </c>
      <c r="AK352" s="1130" t="s">
        <v>3744</v>
      </c>
      <c r="AL352" s="1131" t="s">
        <v>3745</v>
      </c>
      <c r="AX352" s="0" t="n">
        <v>350</v>
      </c>
      <c r="AZ352" s="0" t="n">
        <v>0</v>
      </c>
      <c r="BA352" s="1146"/>
    </row>
    <row r="353" customFormat="false" ht="14.25" hidden="false" customHeight="false" outlineLevel="0" collapsed="false">
      <c r="A353" s="1129" t="s">
        <v>3746</v>
      </c>
      <c r="AH353" s="1131" t="s">
        <v>1189</v>
      </c>
      <c r="AI353" s="1140" t="n">
        <v>352</v>
      </c>
      <c r="AJ353" s="1140" t="s">
        <v>3747</v>
      </c>
      <c r="AK353" s="1130" t="s">
        <v>3748</v>
      </c>
      <c r="AL353" s="1131" t="s">
        <v>3749</v>
      </c>
      <c r="AX353" s="0" t="n">
        <v>351</v>
      </c>
      <c r="AZ353" s="0" t="n">
        <v>0</v>
      </c>
      <c r="BA353" s="1146"/>
    </row>
    <row r="354" customFormat="false" ht="14.25" hidden="false" customHeight="false" outlineLevel="0" collapsed="false">
      <c r="A354" s="1129" t="s">
        <v>3750</v>
      </c>
      <c r="AH354" s="1131" t="s">
        <v>1189</v>
      </c>
      <c r="AI354" s="1140" t="n">
        <v>353</v>
      </c>
      <c r="AJ354" s="1140" t="s">
        <v>3751</v>
      </c>
      <c r="AK354" s="1130" t="s">
        <v>3752</v>
      </c>
      <c r="AL354" s="1131" t="s">
        <v>3753</v>
      </c>
      <c r="AX354" s="0" t="n">
        <v>352</v>
      </c>
      <c r="AZ354" s="0" t="n">
        <v>0</v>
      </c>
      <c r="BA354" s="1146"/>
    </row>
    <row r="355" customFormat="false" ht="14.25" hidden="false" customHeight="false" outlineLevel="0" collapsed="false">
      <c r="A355" s="1129" t="s">
        <v>3754</v>
      </c>
      <c r="AH355" s="1131" t="s">
        <v>1189</v>
      </c>
      <c r="AI355" s="1140" t="n">
        <v>354</v>
      </c>
      <c r="AJ355" s="1140" t="s">
        <v>3755</v>
      </c>
      <c r="AK355" s="1130" t="s">
        <v>3756</v>
      </c>
      <c r="AL355" s="1131" t="s">
        <v>3757</v>
      </c>
      <c r="AX355" s="0" t="n">
        <v>353</v>
      </c>
      <c r="AZ355" s="0" t="n">
        <v>0</v>
      </c>
      <c r="BA355" s="1146"/>
    </row>
    <row r="356" customFormat="false" ht="14.25" hidden="false" customHeight="false" outlineLevel="0" collapsed="false">
      <c r="A356" s="1129" t="s">
        <v>3758</v>
      </c>
      <c r="AH356" s="1131" t="s">
        <v>1189</v>
      </c>
      <c r="AI356" s="1140" t="n">
        <v>355</v>
      </c>
      <c r="AJ356" s="1140" t="s">
        <v>3759</v>
      </c>
      <c r="AK356" s="1130" t="s">
        <v>3760</v>
      </c>
      <c r="AL356" s="1131" t="s">
        <v>3761</v>
      </c>
      <c r="AX356" s="0" t="n">
        <v>354</v>
      </c>
      <c r="AZ356" s="0" t="n">
        <v>0</v>
      </c>
      <c r="BA356" s="1146"/>
    </row>
    <row r="357" customFormat="false" ht="14.25" hidden="false" customHeight="false" outlineLevel="0" collapsed="false">
      <c r="A357" s="1129" t="s">
        <v>3762</v>
      </c>
      <c r="AH357" s="1131" t="s">
        <v>1189</v>
      </c>
      <c r="AI357" s="1140" t="n">
        <v>356</v>
      </c>
      <c r="AJ357" s="1140" t="s">
        <v>3763</v>
      </c>
      <c r="AK357" s="1130" t="s">
        <v>3764</v>
      </c>
      <c r="AL357" s="1131" t="s">
        <v>3765</v>
      </c>
      <c r="AX357" s="0" t="n">
        <v>355</v>
      </c>
      <c r="AZ357" s="0" t="n">
        <v>0</v>
      </c>
      <c r="BA357" s="1146"/>
    </row>
    <row r="358" customFormat="false" ht="14.25" hidden="false" customHeight="false" outlineLevel="0" collapsed="false">
      <c r="A358" s="1129" t="s">
        <v>3766</v>
      </c>
      <c r="AH358" s="1131" t="s">
        <v>1189</v>
      </c>
      <c r="AI358" s="1140" t="n">
        <v>357</v>
      </c>
      <c r="AJ358" s="1140" t="s">
        <v>3767</v>
      </c>
      <c r="AK358" s="1130" t="s">
        <v>3768</v>
      </c>
      <c r="AL358" s="1131" t="s">
        <v>3769</v>
      </c>
      <c r="AX358" s="0" t="n">
        <v>356</v>
      </c>
      <c r="AZ358" s="0" t="n">
        <v>0</v>
      </c>
      <c r="BA358" s="1146"/>
    </row>
    <row r="359" customFormat="false" ht="14.25" hidden="false" customHeight="false" outlineLevel="0" collapsed="false">
      <c r="A359" s="1129" t="s">
        <v>3770</v>
      </c>
      <c r="AH359" s="1131" t="s">
        <v>1189</v>
      </c>
      <c r="AI359" s="1140" t="n">
        <v>358</v>
      </c>
      <c r="AJ359" s="1140" t="s">
        <v>3771</v>
      </c>
      <c r="AK359" s="1130" t="s">
        <v>3772</v>
      </c>
      <c r="AL359" s="1131" t="s">
        <v>3773</v>
      </c>
      <c r="AX359" s="0" t="n">
        <v>357</v>
      </c>
      <c r="AZ359" s="0" t="n">
        <v>0</v>
      </c>
      <c r="BA359" s="1146"/>
    </row>
    <row r="360" customFormat="false" ht="14.25" hidden="false" customHeight="false" outlineLevel="0" collapsed="false">
      <c r="A360" s="1129" t="s">
        <v>3774</v>
      </c>
      <c r="AH360" s="1131" t="s">
        <v>1189</v>
      </c>
      <c r="AI360" s="1140" t="n">
        <v>359</v>
      </c>
      <c r="AJ360" s="1140" t="s">
        <v>3775</v>
      </c>
      <c r="AK360" s="1130" t="s">
        <v>3776</v>
      </c>
      <c r="AL360" s="1131" t="s">
        <v>3777</v>
      </c>
      <c r="AX360" s="0" t="n">
        <v>358</v>
      </c>
      <c r="AZ360" s="0" t="n">
        <v>0</v>
      </c>
      <c r="BA360" s="1146"/>
    </row>
    <row r="361" customFormat="false" ht="14.25" hidden="false" customHeight="false" outlineLevel="0" collapsed="false">
      <c r="A361" s="1129" t="s">
        <v>3778</v>
      </c>
      <c r="AH361" s="1131" t="s">
        <v>1189</v>
      </c>
      <c r="AI361" s="1140" t="n">
        <v>360</v>
      </c>
      <c r="AJ361" s="1140" t="s">
        <v>3779</v>
      </c>
      <c r="AK361" s="1130" t="s">
        <v>3780</v>
      </c>
      <c r="AL361" s="1131" t="s">
        <v>3781</v>
      </c>
      <c r="AX361" s="0" t="n">
        <v>359</v>
      </c>
      <c r="AZ361" s="0" t="n">
        <v>0</v>
      </c>
      <c r="BA361" s="1146"/>
    </row>
    <row r="362" customFormat="false" ht="14.25" hidden="false" customHeight="false" outlineLevel="0" collapsed="false">
      <c r="A362" s="1129" t="s">
        <v>3782</v>
      </c>
      <c r="AH362" s="1131" t="s">
        <v>1189</v>
      </c>
      <c r="AI362" s="1140" t="n">
        <v>361</v>
      </c>
      <c r="AJ362" s="1140" t="s">
        <v>3783</v>
      </c>
      <c r="AK362" s="1130" t="s">
        <v>3784</v>
      </c>
      <c r="AL362" s="1131" t="s">
        <v>3785</v>
      </c>
      <c r="AX362" s="0" t="n">
        <v>360</v>
      </c>
      <c r="AZ362" s="0" t="n">
        <v>0</v>
      </c>
      <c r="BA362" s="1146"/>
    </row>
    <row r="363" customFormat="false" ht="14.25" hidden="false" customHeight="false" outlineLevel="0" collapsed="false">
      <c r="A363" s="1129" t="s">
        <v>3786</v>
      </c>
      <c r="AH363" s="1131" t="s">
        <v>1189</v>
      </c>
      <c r="AI363" s="1140" t="n">
        <v>362</v>
      </c>
      <c r="AJ363" s="1140" t="s">
        <v>3787</v>
      </c>
      <c r="AK363" s="1130" t="s">
        <v>3788</v>
      </c>
      <c r="AL363" s="1131" t="s">
        <v>3789</v>
      </c>
      <c r="AX363" s="0" t="n">
        <v>361</v>
      </c>
      <c r="AZ363" s="0" t="n">
        <v>0</v>
      </c>
      <c r="BA363" s="1146"/>
    </row>
    <row r="364" customFormat="false" ht="14.25" hidden="false" customHeight="false" outlineLevel="0" collapsed="false">
      <c r="A364" s="1129" t="s">
        <v>3790</v>
      </c>
      <c r="AH364" s="1131" t="s">
        <v>1189</v>
      </c>
      <c r="AI364" s="1140" t="n">
        <v>363</v>
      </c>
      <c r="AJ364" s="1140" t="s">
        <v>3791</v>
      </c>
      <c r="AK364" s="1130" t="s">
        <v>3792</v>
      </c>
      <c r="AL364" s="1131" t="s">
        <v>3793</v>
      </c>
      <c r="AX364" s="0" t="n">
        <v>362</v>
      </c>
      <c r="AZ364" s="0" t="n">
        <v>0</v>
      </c>
      <c r="BA364" s="1146"/>
    </row>
    <row r="365" customFormat="false" ht="14.25" hidden="false" customHeight="false" outlineLevel="0" collapsed="false">
      <c r="A365" s="1129" t="s">
        <v>3794</v>
      </c>
      <c r="AH365" s="1131" t="s">
        <v>1248</v>
      </c>
      <c r="AI365" s="1140" t="n">
        <v>364</v>
      </c>
      <c r="AJ365" s="1140" t="s">
        <v>3795</v>
      </c>
      <c r="AK365" s="1130" t="s">
        <v>3796</v>
      </c>
      <c r="AL365" s="1131" t="s">
        <v>3797</v>
      </c>
      <c r="AX365" s="0" t="n">
        <v>363</v>
      </c>
      <c r="AZ365" s="0" t="n">
        <v>0</v>
      </c>
      <c r="BA365" s="1146"/>
    </row>
    <row r="366" customFormat="false" ht="14.25" hidden="false" customHeight="false" outlineLevel="0" collapsed="false">
      <c r="A366" s="1129" t="s">
        <v>3798</v>
      </c>
      <c r="AH366" s="1131" t="s">
        <v>1248</v>
      </c>
      <c r="AI366" s="1140" t="n">
        <v>365</v>
      </c>
      <c r="AJ366" s="1140" t="s">
        <v>3799</v>
      </c>
      <c r="AK366" s="1130" t="s">
        <v>3800</v>
      </c>
      <c r="AL366" s="1131" t="s">
        <v>3801</v>
      </c>
      <c r="AX366" s="0" t="n">
        <v>364</v>
      </c>
      <c r="AZ366" s="0" t="n">
        <v>0</v>
      </c>
      <c r="BA366" s="1146"/>
    </row>
    <row r="367" customFormat="false" ht="14.25" hidden="false" customHeight="false" outlineLevel="0" collapsed="false">
      <c r="A367" s="1129" t="s">
        <v>3802</v>
      </c>
      <c r="AH367" s="1131" t="s">
        <v>1248</v>
      </c>
      <c r="AI367" s="1140" t="n">
        <v>366</v>
      </c>
      <c r="AJ367" s="1140" t="s">
        <v>3803</v>
      </c>
      <c r="AK367" s="1130" t="s">
        <v>3804</v>
      </c>
      <c r="AL367" s="1131" t="s">
        <v>3805</v>
      </c>
      <c r="AX367" s="0" t="n">
        <v>365</v>
      </c>
      <c r="AZ367" s="0" t="n">
        <v>0</v>
      </c>
      <c r="BA367" s="1146"/>
    </row>
    <row r="368" customFormat="false" ht="14.25" hidden="false" customHeight="false" outlineLevel="0" collapsed="false">
      <c r="A368" s="1129" t="s">
        <v>3806</v>
      </c>
      <c r="AH368" s="1131" t="s">
        <v>1248</v>
      </c>
      <c r="AI368" s="1140" t="n">
        <v>367</v>
      </c>
      <c r="AJ368" s="1140" t="s">
        <v>3807</v>
      </c>
      <c r="AK368" s="1130" t="s">
        <v>3808</v>
      </c>
      <c r="AL368" s="1131" t="s">
        <v>3809</v>
      </c>
      <c r="AX368" s="0" t="n">
        <v>366</v>
      </c>
      <c r="AZ368" s="0" t="n">
        <v>0</v>
      </c>
      <c r="BA368" s="1146"/>
    </row>
    <row r="369" customFormat="false" ht="14.25" hidden="false" customHeight="false" outlineLevel="0" collapsed="false">
      <c r="A369" s="1129" t="s">
        <v>3810</v>
      </c>
      <c r="AH369" s="1131" t="s">
        <v>1248</v>
      </c>
      <c r="AI369" s="1140" t="n">
        <v>368</v>
      </c>
      <c r="AJ369" s="1140" t="s">
        <v>3811</v>
      </c>
      <c r="AK369" s="1130" t="s">
        <v>3812</v>
      </c>
      <c r="AL369" s="1131" t="s">
        <v>3813</v>
      </c>
      <c r="AX369" s="0" t="n">
        <v>367</v>
      </c>
      <c r="AZ369" s="0" t="n">
        <v>0</v>
      </c>
      <c r="BA369" s="1146"/>
    </row>
    <row r="370" customFormat="false" ht="14.25" hidden="false" customHeight="false" outlineLevel="0" collapsed="false">
      <c r="A370" s="1129" t="s">
        <v>3814</v>
      </c>
      <c r="AH370" s="1131" t="s">
        <v>1248</v>
      </c>
      <c r="AI370" s="1140" t="n">
        <v>369</v>
      </c>
      <c r="AJ370" s="1140" t="s">
        <v>3815</v>
      </c>
      <c r="AK370" s="1130" t="s">
        <v>3816</v>
      </c>
      <c r="AL370" s="1131" t="s">
        <v>3817</v>
      </c>
      <c r="AX370" s="0" t="n">
        <v>368</v>
      </c>
      <c r="AZ370" s="0" t="n">
        <v>0</v>
      </c>
      <c r="BA370" s="1146"/>
    </row>
    <row r="371" customFormat="false" ht="14.25" hidden="false" customHeight="false" outlineLevel="0" collapsed="false">
      <c r="A371" s="1129" t="s">
        <v>3818</v>
      </c>
      <c r="AH371" s="1131" t="s">
        <v>1248</v>
      </c>
      <c r="AI371" s="1140" t="n">
        <v>370</v>
      </c>
      <c r="AJ371" s="1140" t="s">
        <v>3819</v>
      </c>
      <c r="AK371" s="1130" t="s">
        <v>3820</v>
      </c>
      <c r="AL371" s="1131" t="s">
        <v>3821</v>
      </c>
      <c r="AX371" s="0" t="n">
        <v>369</v>
      </c>
      <c r="AZ371" s="0" t="n">
        <v>0</v>
      </c>
      <c r="BA371" s="1146"/>
    </row>
    <row r="372" customFormat="false" ht="14.25" hidden="false" customHeight="false" outlineLevel="0" collapsed="false">
      <c r="A372" s="1129" t="s">
        <v>3822</v>
      </c>
      <c r="AH372" s="1131" t="s">
        <v>1248</v>
      </c>
      <c r="AI372" s="1140" t="n">
        <v>371</v>
      </c>
      <c r="AJ372" s="1140" t="s">
        <v>3823</v>
      </c>
      <c r="AK372" s="1130" t="s">
        <v>3824</v>
      </c>
      <c r="AL372" s="1131" t="s">
        <v>3825</v>
      </c>
      <c r="AX372" s="0" t="n">
        <v>370</v>
      </c>
      <c r="AZ372" s="0" t="n">
        <v>0</v>
      </c>
      <c r="BA372" s="1146"/>
    </row>
    <row r="373" customFormat="false" ht="14.25" hidden="false" customHeight="false" outlineLevel="0" collapsed="false">
      <c r="A373" s="1129" t="s">
        <v>3826</v>
      </c>
      <c r="AH373" s="1131" t="s">
        <v>1248</v>
      </c>
      <c r="AI373" s="1140" t="n">
        <v>372</v>
      </c>
      <c r="AJ373" s="1140" t="s">
        <v>3827</v>
      </c>
      <c r="AK373" s="1130" t="s">
        <v>3828</v>
      </c>
      <c r="AL373" s="1131" t="s">
        <v>3829</v>
      </c>
      <c r="AX373" s="0" t="n">
        <v>371</v>
      </c>
      <c r="AZ373" s="0" t="n">
        <v>0</v>
      </c>
      <c r="BA373" s="1146"/>
    </row>
    <row r="374" customFormat="false" ht="14.25" hidden="false" customHeight="false" outlineLevel="0" collapsed="false">
      <c r="A374" s="1129" t="s">
        <v>3830</v>
      </c>
      <c r="AH374" s="1131" t="s">
        <v>1264</v>
      </c>
      <c r="AI374" s="1140" t="n">
        <v>373</v>
      </c>
      <c r="AJ374" s="1140" t="s">
        <v>3831</v>
      </c>
      <c r="AK374" s="1130" t="s">
        <v>3832</v>
      </c>
      <c r="AL374" s="1131" t="s">
        <v>3833</v>
      </c>
      <c r="AX374" s="0" t="n">
        <v>372</v>
      </c>
      <c r="AZ374" s="0" t="n">
        <v>0</v>
      </c>
      <c r="BA374" s="1146"/>
    </row>
    <row r="375" customFormat="false" ht="14.25" hidden="false" customHeight="false" outlineLevel="0" collapsed="false">
      <c r="A375" s="1129" t="s">
        <v>3834</v>
      </c>
      <c r="AH375" s="1131" t="s">
        <v>1264</v>
      </c>
      <c r="AI375" s="1140" t="n">
        <v>374</v>
      </c>
      <c r="AJ375" s="1140" t="s">
        <v>3835</v>
      </c>
      <c r="AK375" s="1130" t="s">
        <v>3836</v>
      </c>
      <c r="AL375" s="1131" t="s">
        <v>3837</v>
      </c>
      <c r="AX375" s="0" t="n">
        <v>373</v>
      </c>
      <c r="AZ375" s="0" t="n">
        <v>0</v>
      </c>
      <c r="BA375" s="1146"/>
    </row>
    <row r="376" customFormat="false" ht="14.25" hidden="false" customHeight="false" outlineLevel="0" collapsed="false">
      <c r="A376" s="1129" t="s">
        <v>3838</v>
      </c>
      <c r="AH376" s="1131" t="s">
        <v>1264</v>
      </c>
      <c r="AI376" s="1140" t="n">
        <v>375</v>
      </c>
      <c r="AJ376" s="1140" t="s">
        <v>3839</v>
      </c>
      <c r="AK376" s="1130" t="s">
        <v>1263</v>
      </c>
      <c r="AL376" s="1131" t="s">
        <v>3840</v>
      </c>
      <c r="AX376" s="0" t="n">
        <v>374</v>
      </c>
      <c r="AZ376" s="0" t="n">
        <v>0</v>
      </c>
      <c r="BA376" s="1146"/>
    </row>
    <row r="377" customFormat="false" ht="14.25" hidden="false" customHeight="false" outlineLevel="0" collapsed="false">
      <c r="A377" s="1129" t="s">
        <v>3841</v>
      </c>
      <c r="AH377" s="1131" t="s">
        <v>1264</v>
      </c>
      <c r="AI377" s="1140" t="n">
        <v>376</v>
      </c>
      <c r="AJ377" s="1140" t="s">
        <v>3842</v>
      </c>
      <c r="AK377" s="1130" t="s">
        <v>3371</v>
      </c>
      <c r="AL377" s="1131" t="s">
        <v>3843</v>
      </c>
      <c r="AX377" s="0" t="n">
        <v>375</v>
      </c>
      <c r="AZ377" s="0" t="n">
        <v>0</v>
      </c>
      <c r="BA377" s="1146"/>
    </row>
    <row r="378" customFormat="false" ht="14.25" hidden="false" customHeight="false" outlineLevel="0" collapsed="false">
      <c r="A378" s="1129" t="s">
        <v>3844</v>
      </c>
      <c r="AH378" s="1131" t="s">
        <v>1264</v>
      </c>
      <c r="AI378" s="1140" t="n">
        <v>377</v>
      </c>
      <c r="AJ378" s="1140" t="s">
        <v>3845</v>
      </c>
      <c r="AK378" s="1130" t="s">
        <v>3846</v>
      </c>
      <c r="AL378" s="1131" t="s">
        <v>3847</v>
      </c>
      <c r="AX378" s="0" t="n">
        <v>376</v>
      </c>
      <c r="AZ378" s="0" t="n">
        <v>0</v>
      </c>
      <c r="BA378" s="1146"/>
    </row>
    <row r="379" customFormat="false" ht="14.25" hidden="false" customHeight="false" outlineLevel="0" collapsed="false">
      <c r="A379" s="1129" t="s">
        <v>3848</v>
      </c>
      <c r="AH379" s="1131" t="s">
        <v>1264</v>
      </c>
      <c r="AI379" s="1140" t="n">
        <v>378</v>
      </c>
      <c r="AJ379" s="1140" t="s">
        <v>3849</v>
      </c>
      <c r="AK379" s="1130" t="s">
        <v>3850</v>
      </c>
      <c r="AL379" s="1131" t="s">
        <v>3851</v>
      </c>
      <c r="AX379" s="0" t="n">
        <v>377</v>
      </c>
      <c r="AZ379" s="0" t="n">
        <v>0</v>
      </c>
      <c r="BA379" s="1146"/>
    </row>
    <row r="380" customFormat="false" ht="14.25" hidden="false" customHeight="false" outlineLevel="0" collapsed="false">
      <c r="A380" s="1129" t="s">
        <v>3852</v>
      </c>
      <c r="AH380" s="1131" t="s">
        <v>1264</v>
      </c>
      <c r="AI380" s="1140" t="n">
        <v>379</v>
      </c>
      <c r="AJ380" s="1140" t="s">
        <v>3853</v>
      </c>
      <c r="AK380" s="1130" t="s">
        <v>3854</v>
      </c>
      <c r="AL380" s="1131" t="s">
        <v>3855</v>
      </c>
      <c r="AX380" s="0" t="n">
        <v>378</v>
      </c>
      <c r="AZ380" s="0" t="n">
        <v>0</v>
      </c>
      <c r="BA380" s="1146"/>
    </row>
    <row r="381" customFormat="false" ht="14.25" hidden="false" customHeight="false" outlineLevel="0" collapsed="false">
      <c r="A381" s="1129" t="s">
        <v>3856</v>
      </c>
      <c r="AH381" s="1131" t="s">
        <v>1264</v>
      </c>
      <c r="AI381" s="1140" t="n">
        <v>380</v>
      </c>
      <c r="AJ381" s="1140" t="s">
        <v>3857</v>
      </c>
      <c r="AK381" s="1130" t="s">
        <v>3858</v>
      </c>
      <c r="AL381" s="1131" t="s">
        <v>3859</v>
      </c>
      <c r="AX381" s="0" t="n">
        <v>379</v>
      </c>
      <c r="AZ381" s="0" t="n">
        <v>0</v>
      </c>
      <c r="BA381" s="1146"/>
    </row>
    <row r="382" customFormat="false" ht="14.25" hidden="false" customHeight="false" outlineLevel="0" collapsed="false">
      <c r="A382" s="1129" t="s">
        <v>3860</v>
      </c>
      <c r="AH382" s="1131" t="s">
        <v>1264</v>
      </c>
      <c r="AI382" s="1140" t="n">
        <v>381</v>
      </c>
      <c r="AJ382" s="1140" t="s">
        <v>3861</v>
      </c>
      <c r="AK382" s="1130" t="s">
        <v>3862</v>
      </c>
      <c r="AL382" s="1131" t="s">
        <v>3863</v>
      </c>
      <c r="AX382" s="0" t="n">
        <v>380</v>
      </c>
      <c r="AZ382" s="0" t="n">
        <v>0</v>
      </c>
      <c r="BA382" s="1146"/>
    </row>
    <row r="383" customFormat="false" ht="14.25" hidden="false" customHeight="false" outlineLevel="0" collapsed="false">
      <c r="A383" s="1129" t="s">
        <v>3864</v>
      </c>
      <c r="AH383" s="1131" t="s">
        <v>1264</v>
      </c>
      <c r="AI383" s="1140" t="n">
        <v>382</v>
      </c>
      <c r="AJ383" s="1140" t="s">
        <v>3865</v>
      </c>
      <c r="AK383" s="1130" t="s">
        <v>3866</v>
      </c>
      <c r="AL383" s="1131" t="s">
        <v>3867</v>
      </c>
      <c r="AX383" s="0" t="n">
        <v>381</v>
      </c>
      <c r="AZ383" s="0" t="n">
        <v>0</v>
      </c>
      <c r="BA383" s="1146"/>
    </row>
    <row r="384" customFormat="false" ht="14.25" hidden="false" customHeight="false" outlineLevel="0" collapsed="false">
      <c r="A384" s="1129" t="s">
        <v>3868</v>
      </c>
      <c r="AH384" s="1131" t="s">
        <v>1264</v>
      </c>
      <c r="AI384" s="1140" t="n">
        <v>383</v>
      </c>
      <c r="AJ384" s="1140" t="s">
        <v>3869</v>
      </c>
      <c r="AK384" s="1130" t="s">
        <v>3870</v>
      </c>
      <c r="AL384" s="1131" t="s">
        <v>3871</v>
      </c>
      <c r="AX384" s="0" t="n">
        <v>382</v>
      </c>
      <c r="AZ384" s="0" t="n">
        <v>0</v>
      </c>
      <c r="BA384" s="1146"/>
    </row>
    <row r="385" customFormat="false" ht="14.25" hidden="false" customHeight="false" outlineLevel="0" collapsed="false">
      <c r="A385" s="1129" t="s">
        <v>3872</v>
      </c>
      <c r="AH385" s="1131" t="s">
        <v>1264</v>
      </c>
      <c r="AI385" s="1140" t="n">
        <v>384</v>
      </c>
      <c r="AJ385" s="1140" t="s">
        <v>3873</v>
      </c>
      <c r="AK385" s="1130" t="s">
        <v>3874</v>
      </c>
      <c r="AL385" s="1131" t="s">
        <v>3875</v>
      </c>
      <c r="AX385" s="0" t="n">
        <v>383</v>
      </c>
      <c r="AZ385" s="0" t="n">
        <v>0</v>
      </c>
      <c r="BA385" s="1146"/>
    </row>
    <row r="386" customFormat="false" ht="14.25" hidden="false" customHeight="false" outlineLevel="0" collapsed="false">
      <c r="A386" s="1129" t="s">
        <v>3876</v>
      </c>
      <c r="AH386" s="1131" t="s">
        <v>1264</v>
      </c>
      <c r="AI386" s="1140" t="n">
        <v>385</v>
      </c>
      <c r="AJ386" s="1140" t="s">
        <v>3877</v>
      </c>
      <c r="AK386" s="1130" t="s">
        <v>3878</v>
      </c>
      <c r="AL386" s="1131" t="s">
        <v>3879</v>
      </c>
      <c r="AX386" s="0" t="n">
        <v>384</v>
      </c>
      <c r="AZ386" s="0" t="n">
        <v>0</v>
      </c>
      <c r="BA386" s="1146"/>
    </row>
    <row r="387" customFormat="false" ht="14.25" hidden="false" customHeight="false" outlineLevel="0" collapsed="false">
      <c r="A387" s="1129" t="s">
        <v>3880</v>
      </c>
      <c r="AH387" s="1131" t="s">
        <v>1264</v>
      </c>
      <c r="AI387" s="1140" t="n">
        <v>386</v>
      </c>
      <c r="AJ387" s="1140" t="s">
        <v>3881</v>
      </c>
      <c r="AK387" s="1130" t="s">
        <v>3882</v>
      </c>
      <c r="AL387" s="1131" t="s">
        <v>3883</v>
      </c>
      <c r="AX387" s="0" t="n">
        <v>385</v>
      </c>
      <c r="AZ387" s="0" t="n">
        <v>0</v>
      </c>
      <c r="BA387" s="1146"/>
    </row>
    <row r="388" customFormat="false" ht="14.25" hidden="false" customHeight="false" outlineLevel="0" collapsed="false">
      <c r="A388" s="1129" t="s">
        <v>3884</v>
      </c>
      <c r="AH388" s="1131" t="s">
        <v>1264</v>
      </c>
      <c r="AI388" s="1140" t="n">
        <v>387</v>
      </c>
      <c r="AJ388" s="1140" t="s">
        <v>3885</v>
      </c>
      <c r="AK388" s="1130" t="s">
        <v>3886</v>
      </c>
      <c r="AL388" s="1131" t="s">
        <v>3887</v>
      </c>
      <c r="AX388" s="0" t="n">
        <v>386</v>
      </c>
      <c r="AZ388" s="0" t="n">
        <v>0</v>
      </c>
      <c r="BA388" s="1146"/>
    </row>
    <row r="389" customFormat="false" ht="14.25" hidden="false" customHeight="false" outlineLevel="0" collapsed="false">
      <c r="A389" s="1129" t="s">
        <v>3888</v>
      </c>
      <c r="AH389" s="1131" t="s">
        <v>1264</v>
      </c>
      <c r="AI389" s="1140" t="n">
        <v>388</v>
      </c>
      <c r="AJ389" s="1140" t="s">
        <v>3889</v>
      </c>
      <c r="AK389" s="1130" t="s">
        <v>3890</v>
      </c>
      <c r="AL389" s="1131" t="s">
        <v>3891</v>
      </c>
      <c r="AX389" s="0" t="n">
        <v>387</v>
      </c>
      <c r="AZ389" s="0" t="n">
        <v>0</v>
      </c>
      <c r="BA389" s="1146"/>
    </row>
    <row r="390" customFormat="false" ht="14.25" hidden="false" customHeight="false" outlineLevel="0" collapsed="false">
      <c r="A390" s="1129" t="s">
        <v>3892</v>
      </c>
      <c r="AH390" s="1131" t="s">
        <v>1264</v>
      </c>
      <c r="AI390" s="1140" t="n">
        <v>389</v>
      </c>
      <c r="AJ390" s="1140" t="s">
        <v>3893</v>
      </c>
      <c r="AK390" s="1130" t="s">
        <v>3894</v>
      </c>
      <c r="AL390" s="1131" t="s">
        <v>3895</v>
      </c>
      <c r="AX390" s="0" t="n">
        <v>388</v>
      </c>
      <c r="AZ390" s="0" t="n">
        <v>0</v>
      </c>
      <c r="BA390" s="1146"/>
    </row>
    <row r="391" customFormat="false" ht="14.25" hidden="false" customHeight="false" outlineLevel="0" collapsed="false">
      <c r="A391" s="1129" t="s">
        <v>3896</v>
      </c>
      <c r="AH391" s="1131" t="s">
        <v>1264</v>
      </c>
      <c r="AI391" s="1140" t="n">
        <v>390</v>
      </c>
      <c r="AJ391" s="1140" t="s">
        <v>3897</v>
      </c>
      <c r="AK391" s="1130" t="s">
        <v>3898</v>
      </c>
      <c r="AL391" s="1131" t="s">
        <v>3899</v>
      </c>
      <c r="AX391" s="0" t="n">
        <v>389</v>
      </c>
      <c r="AZ391" s="0" t="n">
        <v>0</v>
      </c>
      <c r="BA391" s="1146"/>
    </row>
    <row r="392" customFormat="false" ht="14.25" hidden="false" customHeight="false" outlineLevel="0" collapsed="false">
      <c r="A392" s="1129" t="s">
        <v>3900</v>
      </c>
      <c r="AH392" s="1131" t="s">
        <v>1264</v>
      </c>
      <c r="AI392" s="1140" t="n">
        <v>391</v>
      </c>
      <c r="AJ392" s="1140" t="s">
        <v>3901</v>
      </c>
      <c r="AK392" s="1130" t="s">
        <v>3902</v>
      </c>
      <c r="AL392" s="1131" t="s">
        <v>3903</v>
      </c>
      <c r="AX392" s="0" t="n">
        <v>390</v>
      </c>
      <c r="AZ392" s="0" t="n">
        <v>0</v>
      </c>
      <c r="BA392" s="1146"/>
    </row>
    <row r="393" customFormat="false" ht="14.25" hidden="false" customHeight="false" outlineLevel="0" collapsed="false">
      <c r="A393" s="1129" t="s">
        <v>3904</v>
      </c>
      <c r="AH393" s="1131" t="s">
        <v>1264</v>
      </c>
      <c r="AI393" s="1140" t="n">
        <v>392</v>
      </c>
      <c r="AJ393" s="1140" t="s">
        <v>3905</v>
      </c>
      <c r="AK393" s="1130" t="s">
        <v>3906</v>
      </c>
      <c r="AL393" s="1131" t="s">
        <v>3907</v>
      </c>
      <c r="AX393" s="0" t="n">
        <v>391</v>
      </c>
      <c r="AZ393" s="0" t="n">
        <v>0</v>
      </c>
      <c r="BA393" s="1146"/>
    </row>
    <row r="394" customFormat="false" ht="14.25" hidden="false" customHeight="false" outlineLevel="0" collapsed="false">
      <c r="A394" s="1129" t="s">
        <v>3908</v>
      </c>
      <c r="AH394" s="1131" t="s">
        <v>1264</v>
      </c>
      <c r="AI394" s="1140" t="n">
        <v>393</v>
      </c>
      <c r="AJ394" s="1140" t="s">
        <v>3909</v>
      </c>
      <c r="AK394" s="1130" t="s">
        <v>3910</v>
      </c>
      <c r="AL394" s="1131" t="s">
        <v>3911</v>
      </c>
      <c r="AX394" s="0" t="n">
        <v>392</v>
      </c>
      <c r="AZ394" s="0" t="n">
        <v>0</v>
      </c>
      <c r="BA394" s="1146"/>
    </row>
    <row r="395" customFormat="false" ht="14.25" hidden="false" customHeight="false" outlineLevel="0" collapsed="false">
      <c r="A395" s="1129" t="s">
        <v>3912</v>
      </c>
      <c r="AH395" s="1131" t="s">
        <v>1264</v>
      </c>
      <c r="AI395" s="1140" t="n">
        <v>394</v>
      </c>
      <c r="AJ395" s="1140" t="s">
        <v>3913</v>
      </c>
      <c r="AK395" s="1130" t="s">
        <v>3914</v>
      </c>
      <c r="AL395" s="1131" t="s">
        <v>3915</v>
      </c>
      <c r="AX395" s="0" t="n">
        <v>393</v>
      </c>
      <c r="AZ395" s="0" t="n">
        <v>0</v>
      </c>
      <c r="BA395" s="1146"/>
    </row>
    <row r="396" customFormat="false" ht="14.25" hidden="false" customHeight="false" outlineLevel="0" collapsed="false">
      <c r="A396" s="1129" t="s">
        <v>3916</v>
      </c>
      <c r="AH396" s="1131" t="s">
        <v>1264</v>
      </c>
      <c r="AI396" s="1140" t="n">
        <v>395</v>
      </c>
      <c r="AJ396" s="1140" t="s">
        <v>3917</v>
      </c>
      <c r="AK396" s="1130" t="s">
        <v>3918</v>
      </c>
      <c r="AL396" s="1131" t="s">
        <v>3919</v>
      </c>
      <c r="AX396" s="0" t="n">
        <v>394</v>
      </c>
      <c r="AZ396" s="0" t="n">
        <v>0</v>
      </c>
      <c r="BA396" s="1146"/>
    </row>
    <row r="397" customFormat="false" ht="14.25" hidden="false" customHeight="false" outlineLevel="0" collapsed="false">
      <c r="A397" s="1129" t="s">
        <v>3920</v>
      </c>
      <c r="AH397" s="1131" t="s">
        <v>1264</v>
      </c>
      <c r="AI397" s="1140" t="n">
        <v>396</v>
      </c>
      <c r="AJ397" s="1140" t="s">
        <v>3921</v>
      </c>
      <c r="AK397" s="1130" t="s">
        <v>3922</v>
      </c>
      <c r="AL397" s="1131" t="s">
        <v>3923</v>
      </c>
      <c r="AX397" s="0" t="n">
        <v>395</v>
      </c>
      <c r="AZ397" s="0" t="n">
        <v>0</v>
      </c>
      <c r="BA397" s="1146"/>
    </row>
    <row r="398" customFormat="false" ht="14.25" hidden="false" customHeight="false" outlineLevel="0" collapsed="false">
      <c r="A398" s="1129" t="s">
        <v>3924</v>
      </c>
      <c r="AH398" s="1131" t="s">
        <v>1264</v>
      </c>
      <c r="AI398" s="1140" t="n">
        <v>397</v>
      </c>
      <c r="AJ398" s="1140" t="s">
        <v>3925</v>
      </c>
      <c r="AK398" s="1130" t="s">
        <v>3926</v>
      </c>
      <c r="AL398" s="1131" t="s">
        <v>3927</v>
      </c>
      <c r="AX398" s="0" t="n">
        <v>396</v>
      </c>
      <c r="AZ398" s="0" t="n">
        <v>0</v>
      </c>
      <c r="BA398" s="1146"/>
    </row>
    <row r="399" customFormat="false" ht="14.25" hidden="false" customHeight="false" outlineLevel="0" collapsed="false">
      <c r="A399" s="1129" t="s">
        <v>3928</v>
      </c>
      <c r="AH399" s="1131" t="s">
        <v>1344</v>
      </c>
      <c r="AI399" s="1140" t="n">
        <v>398</v>
      </c>
      <c r="AJ399" s="1140" t="s">
        <v>3929</v>
      </c>
      <c r="AK399" s="1130" t="s">
        <v>3930</v>
      </c>
      <c r="AL399" s="1131" t="s">
        <v>3931</v>
      </c>
      <c r="AX399" s="0" t="n">
        <v>397</v>
      </c>
      <c r="AZ399" s="0" t="n">
        <v>0</v>
      </c>
      <c r="BA399" s="1146"/>
    </row>
    <row r="400" customFormat="false" ht="14.25" hidden="false" customHeight="false" outlineLevel="0" collapsed="false">
      <c r="A400" s="1129" t="s">
        <v>3932</v>
      </c>
      <c r="AH400" s="1131" t="s">
        <v>1344</v>
      </c>
      <c r="AI400" s="1140" t="n">
        <v>399</v>
      </c>
      <c r="AJ400" s="1140" t="s">
        <v>3933</v>
      </c>
      <c r="AK400" s="1130" t="s">
        <v>3934</v>
      </c>
      <c r="AL400" s="1131" t="s">
        <v>3935</v>
      </c>
      <c r="AX400" s="0" t="n">
        <v>398</v>
      </c>
      <c r="AZ400" s="0" t="n">
        <v>0</v>
      </c>
      <c r="BA400" s="1146"/>
    </row>
    <row r="401" customFormat="false" ht="14.25" hidden="false" customHeight="false" outlineLevel="0" collapsed="false">
      <c r="AH401" s="1131" t="s">
        <v>1344</v>
      </c>
      <c r="AI401" s="1140" t="n">
        <v>400</v>
      </c>
      <c r="AJ401" s="1140" t="s">
        <v>3936</v>
      </c>
      <c r="AK401" s="1130" t="s">
        <v>3937</v>
      </c>
      <c r="AL401" s="1131" t="s">
        <v>3938</v>
      </c>
      <c r="AX401" s="0" t="n">
        <v>399</v>
      </c>
      <c r="AZ401" s="0" t="n">
        <v>0</v>
      </c>
      <c r="BA401" s="1146"/>
    </row>
    <row r="402" customFormat="false" ht="14.25" hidden="false" customHeight="false" outlineLevel="0" collapsed="false">
      <c r="AH402" s="1131" t="s">
        <v>1344</v>
      </c>
      <c r="AI402" s="1140" t="n">
        <v>401</v>
      </c>
      <c r="AJ402" s="1140" t="s">
        <v>3939</v>
      </c>
      <c r="AK402" s="1130" t="s">
        <v>3940</v>
      </c>
      <c r="AL402" s="1131" t="s">
        <v>3941</v>
      </c>
      <c r="AX402" s="0" t="n">
        <v>400</v>
      </c>
      <c r="AZ402" s="0" t="n">
        <v>0</v>
      </c>
      <c r="BA402" s="1146"/>
    </row>
    <row r="403" customFormat="false" ht="14.25" hidden="false" customHeight="false" outlineLevel="0" collapsed="false">
      <c r="AH403" s="1131" t="s">
        <v>1344</v>
      </c>
      <c r="AI403" s="1140" t="n">
        <v>402</v>
      </c>
      <c r="AJ403" s="1140" t="s">
        <v>3942</v>
      </c>
      <c r="AK403" s="1130" t="s">
        <v>3943</v>
      </c>
      <c r="AL403" s="1131" t="s">
        <v>3944</v>
      </c>
      <c r="AX403" s="0" t="n">
        <v>401</v>
      </c>
      <c r="AZ403" s="0" t="n">
        <v>0</v>
      </c>
      <c r="BA403" s="1146"/>
    </row>
    <row r="404" customFormat="false" ht="14.25" hidden="false" customHeight="false" outlineLevel="0" collapsed="false">
      <c r="AH404" s="1131" t="s">
        <v>1344</v>
      </c>
      <c r="AI404" s="1140" t="n">
        <v>403</v>
      </c>
      <c r="AJ404" s="1140" t="s">
        <v>3945</v>
      </c>
      <c r="AK404" s="1130" t="s">
        <v>3946</v>
      </c>
      <c r="AL404" s="1131" t="s">
        <v>3947</v>
      </c>
      <c r="AX404" s="0" t="n">
        <v>402</v>
      </c>
      <c r="AZ404" s="0" t="n">
        <v>0</v>
      </c>
      <c r="BA404" s="1146"/>
    </row>
    <row r="405" customFormat="false" ht="14.25" hidden="false" customHeight="false" outlineLevel="0" collapsed="false">
      <c r="AH405" s="1131" t="s">
        <v>1344</v>
      </c>
      <c r="AI405" s="1140" t="n">
        <v>404</v>
      </c>
      <c r="AJ405" s="1140" t="s">
        <v>3948</v>
      </c>
      <c r="AK405" s="1130" t="s">
        <v>3949</v>
      </c>
      <c r="AL405" s="1131" t="s">
        <v>3950</v>
      </c>
      <c r="AX405" s="0" t="n">
        <v>403</v>
      </c>
      <c r="AZ405" s="0" t="n">
        <v>0</v>
      </c>
      <c r="BA405" s="1146"/>
    </row>
    <row r="406" customFormat="false" ht="14.25" hidden="false" customHeight="false" outlineLevel="0" collapsed="false">
      <c r="AH406" s="1131" t="s">
        <v>1344</v>
      </c>
      <c r="AI406" s="1140" t="n">
        <v>405</v>
      </c>
      <c r="AJ406" s="1140" t="s">
        <v>3951</v>
      </c>
      <c r="AK406" s="1130" t="s">
        <v>3952</v>
      </c>
      <c r="AL406" s="1131" t="s">
        <v>3953</v>
      </c>
      <c r="AX406" s="0" t="n">
        <v>404</v>
      </c>
      <c r="AZ406" s="0" t="n">
        <v>0</v>
      </c>
      <c r="BA406" s="1146"/>
    </row>
    <row r="407" customFormat="false" ht="14.25" hidden="false" customHeight="false" outlineLevel="0" collapsed="false">
      <c r="AH407" s="1131" t="s">
        <v>1344</v>
      </c>
      <c r="AI407" s="1140" t="n">
        <v>406</v>
      </c>
      <c r="AJ407" s="1140" t="s">
        <v>3954</v>
      </c>
      <c r="AK407" s="1130" t="s">
        <v>3955</v>
      </c>
      <c r="AL407" s="1131" t="s">
        <v>3956</v>
      </c>
      <c r="AX407" s="0" t="n">
        <v>405</v>
      </c>
      <c r="AZ407" s="0" t="n">
        <v>0</v>
      </c>
      <c r="BA407" s="1146"/>
    </row>
    <row r="408" customFormat="false" ht="14.25" hidden="false" customHeight="false" outlineLevel="0" collapsed="false">
      <c r="AH408" s="1131" t="s">
        <v>1344</v>
      </c>
      <c r="AI408" s="1140" t="n">
        <v>407</v>
      </c>
      <c r="AJ408" s="1140" t="s">
        <v>3957</v>
      </c>
      <c r="AK408" s="1130" t="s">
        <v>3958</v>
      </c>
      <c r="AL408" s="1131" t="s">
        <v>3959</v>
      </c>
      <c r="AX408" s="0" t="n">
        <v>406</v>
      </c>
      <c r="AZ408" s="0" t="n">
        <v>0</v>
      </c>
      <c r="BA408" s="1146"/>
    </row>
    <row r="409" customFormat="false" ht="14.25" hidden="false" customHeight="false" outlineLevel="0" collapsed="false">
      <c r="AH409" s="1131" t="s">
        <v>1344</v>
      </c>
      <c r="AI409" s="1140" t="n">
        <v>408</v>
      </c>
      <c r="AJ409" s="1140" t="s">
        <v>3960</v>
      </c>
      <c r="AK409" s="1130" t="s">
        <v>3961</v>
      </c>
      <c r="AL409" s="1131" t="s">
        <v>3962</v>
      </c>
      <c r="AX409" s="0" t="n">
        <v>407</v>
      </c>
      <c r="AZ409" s="0" t="n">
        <v>0</v>
      </c>
      <c r="BA409" s="1146"/>
    </row>
    <row r="410" customFormat="false" ht="14.25" hidden="false" customHeight="false" outlineLevel="0" collapsed="false">
      <c r="AH410" s="1131" t="s">
        <v>1344</v>
      </c>
      <c r="AI410" s="1140" t="n">
        <v>409</v>
      </c>
      <c r="AJ410" s="1140" t="s">
        <v>3963</v>
      </c>
      <c r="AK410" s="1130" t="s">
        <v>3964</v>
      </c>
      <c r="AL410" s="1131" t="s">
        <v>3965</v>
      </c>
      <c r="AX410" s="0" t="n">
        <v>408</v>
      </c>
      <c r="AZ410" s="0" t="n">
        <v>0</v>
      </c>
      <c r="BA410" s="1146"/>
    </row>
    <row r="411" customFormat="false" ht="14.25" hidden="false" customHeight="false" outlineLevel="0" collapsed="false">
      <c r="AH411" s="1131" t="s">
        <v>1344</v>
      </c>
      <c r="AI411" s="1140" t="n">
        <v>410</v>
      </c>
      <c r="AJ411" s="1140" t="s">
        <v>3966</v>
      </c>
      <c r="AK411" s="1130" t="s">
        <v>3967</v>
      </c>
      <c r="AL411" s="1131" t="s">
        <v>3968</v>
      </c>
      <c r="AX411" s="0" t="n">
        <v>409</v>
      </c>
      <c r="AZ411" s="0" t="n">
        <v>0</v>
      </c>
      <c r="BA411" s="1146"/>
    </row>
    <row r="412" customFormat="false" ht="14.25" hidden="false" customHeight="false" outlineLevel="0" collapsed="false">
      <c r="AH412" s="1131" t="s">
        <v>1344</v>
      </c>
      <c r="AI412" s="1140" t="n">
        <v>411</v>
      </c>
      <c r="AJ412" s="1140" t="s">
        <v>3969</v>
      </c>
      <c r="AK412" s="1130" t="s">
        <v>3970</v>
      </c>
      <c r="AL412" s="1131" t="s">
        <v>3971</v>
      </c>
      <c r="AX412" s="0" t="n">
        <v>410</v>
      </c>
      <c r="AZ412" s="0" t="n">
        <v>0</v>
      </c>
      <c r="BA412" s="1146"/>
    </row>
    <row r="413" customFormat="false" ht="14.25" hidden="false" customHeight="false" outlineLevel="0" collapsed="false">
      <c r="AH413" s="1131" t="s">
        <v>1344</v>
      </c>
      <c r="AI413" s="1140" t="n">
        <v>412</v>
      </c>
      <c r="AJ413" s="1140" t="s">
        <v>3972</v>
      </c>
      <c r="AK413" s="1130" t="s">
        <v>1474</v>
      </c>
      <c r="AL413" s="1131" t="s">
        <v>3973</v>
      </c>
      <c r="AX413" s="0" t="n">
        <v>411</v>
      </c>
      <c r="AZ413" s="0" t="n">
        <v>0</v>
      </c>
      <c r="BA413" s="1146"/>
    </row>
    <row r="414" customFormat="false" ht="14.25" hidden="false" customHeight="false" outlineLevel="0" collapsed="false">
      <c r="AH414" s="1131" t="s">
        <v>1344</v>
      </c>
      <c r="AI414" s="1140" t="n">
        <v>413</v>
      </c>
      <c r="AJ414" s="1140" t="s">
        <v>3974</v>
      </c>
      <c r="AK414" s="1130" t="s">
        <v>3975</v>
      </c>
      <c r="AL414" s="1131" t="s">
        <v>3976</v>
      </c>
      <c r="AX414" s="0" t="n">
        <v>412</v>
      </c>
      <c r="AZ414" s="0" t="n">
        <v>0</v>
      </c>
      <c r="BA414" s="1146"/>
    </row>
    <row r="415" customFormat="false" ht="14.25" hidden="false" customHeight="false" outlineLevel="0" collapsed="false">
      <c r="AH415" s="1131" t="s">
        <v>1344</v>
      </c>
      <c r="AI415" s="1140" t="n">
        <v>414</v>
      </c>
      <c r="AJ415" s="1140" t="s">
        <v>3977</v>
      </c>
      <c r="AK415" s="1130" t="s">
        <v>3978</v>
      </c>
      <c r="AL415" s="1131" t="s">
        <v>3979</v>
      </c>
      <c r="AX415" s="0" t="n">
        <v>413</v>
      </c>
      <c r="AZ415" s="0" t="n">
        <v>0</v>
      </c>
      <c r="BA415" s="1146"/>
    </row>
    <row r="416" customFormat="false" ht="14.25" hidden="false" customHeight="false" outlineLevel="0" collapsed="false">
      <c r="AH416" s="1131" t="s">
        <v>1344</v>
      </c>
      <c r="AI416" s="1140" t="n">
        <v>415</v>
      </c>
      <c r="AJ416" s="1140" t="s">
        <v>3980</v>
      </c>
      <c r="AK416" s="1130" t="s">
        <v>3981</v>
      </c>
      <c r="AL416" s="1131" t="s">
        <v>3982</v>
      </c>
      <c r="AX416" s="0" t="n">
        <v>414</v>
      </c>
      <c r="AZ416" s="0" t="n">
        <v>0</v>
      </c>
      <c r="BA416" s="1146"/>
    </row>
    <row r="417" customFormat="false" ht="14.25" hidden="false" customHeight="false" outlineLevel="0" collapsed="false">
      <c r="AH417" s="1131" t="s">
        <v>1344</v>
      </c>
      <c r="AI417" s="1140" t="n">
        <v>416</v>
      </c>
      <c r="AJ417" s="1140" t="s">
        <v>3983</v>
      </c>
      <c r="AK417" s="1130" t="s">
        <v>3984</v>
      </c>
      <c r="AL417" s="1131" t="s">
        <v>3985</v>
      </c>
      <c r="AX417" s="0" t="n">
        <v>415</v>
      </c>
      <c r="AZ417" s="0" t="n">
        <v>0</v>
      </c>
      <c r="BA417" s="1146"/>
    </row>
    <row r="418" customFormat="false" ht="14.25" hidden="false" customHeight="false" outlineLevel="0" collapsed="false">
      <c r="AH418" s="1131" t="s">
        <v>1344</v>
      </c>
      <c r="AI418" s="1140" t="n">
        <v>417</v>
      </c>
      <c r="AJ418" s="1140" t="s">
        <v>3986</v>
      </c>
      <c r="AK418" s="1130" t="s">
        <v>3987</v>
      </c>
      <c r="AL418" s="1131" t="s">
        <v>3988</v>
      </c>
      <c r="AX418" s="0" t="n">
        <v>416</v>
      </c>
      <c r="AZ418" s="0" t="n">
        <v>0</v>
      </c>
      <c r="BA418" s="1146"/>
    </row>
    <row r="419" customFormat="false" ht="14.25" hidden="false" customHeight="false" outlineLevel="0" collapsed="false">
      <c r="AH419" s="1131" t="s">
        <v>1344</v>
      </c>
      <c r="AI419" s="1140" t="n">
        <v>418</v>
      </c>
      <c r="AJ419" s="1140" t="s">
        <v>3989</v>
      </c>
      <c r="AK419" s="1130" t="s">
        <v>3990</v>
      </c>
      <c r="AL419" s="1131" t="s">
        <v>3991</v>
      </c>
      <c r="AX419" s="0" t="n">
        <v>417</v>
      </c>
      <c r="AZ419" s="0" t="n">
        <v>0</v>
      </c>
      <c r="BA419" s="1146"/>
    </row>
    <row r="420" customFormat="false" ht="14.25" hidden="false" customHeight="false" outlineLevel="0" collapsed="false">
      <c r="AH420" s="1131" t="s">
        <v>1344</v>
      </c>
      <c r="AI420" s="1140" t="n">
        <v>419</v>
      </c>
      <c r="AJ420" s="1140" t="s">
        <v>3992</v>
      </c>
      <c r="AK420" s="1130" t="s">
        <v>3993</v>
      </c>
      <c r="AL420" s="1131" t="s">
        <v>3994</v>
      </c>
      <c r="AX420" s="0" t="n">
        <v>418</v>
      </c>
      <c r="AZ420" s="0" t="n">
        <v>0</v>
      </c>
      <c r="BA420" s="1146"/>
    </row>
    <row r="421" customFormat="false" ht="14.25" hidden="false" customHeight="false" outlineLevel="0" collapsed="false">
      <c r="AH421" s="1131" t="s">
        <v>1344</v>
      </c>
      <c r="AI421" s="1140" t="n">
        <v>420</v>
      </c>
      <c r="AJ421" s="1140" t="s">
        <v>3995</v>
      </c>
      <c r="AK421" s="1130" t="s">
        <v>3996</v>
      </c>
      <c r="AL421" s="1131" t="s">
        <v>3997</v>
      </c>
      <c r="AX421" s="0" t="n">
        <v>419</v>
      </c>
      <c r="AZ421" s="0" t="n">
        <v>0</v>
      </c>
      <c r="BA421" s="1146"/>
    </row>
    <row r="422" customFormat="false" ht="14.25" hidden="false" customHeight="false" outlineLevel="0" collapsed="false">
      <c r="AH422" s="1131" t="s">
        <v>1344</v>
      </c>
      <c r="AI422" s="1140" t="n">
        <v>421</v>
      </c>
      <c r="AJ422" s="1140" t="s">
        <v>3998</v>
      </c>
      <c r="AK422" s="1130" t="s">
        <v>3999</v>
      </c>
      <c r="AL422" s="1131" t="s">
        <v>4000</v>
      </c>
      <c r="AX422" s="0" t="n">
        <v>420</v>
      </c>
      <c r="AZ422" s="0" t="n">
        <v>0</v>
      </c>
      <c r="BA422" s="1146"/>
    </row>
    <row r="423" customFormat="false" ht="14.25" hidden="false" customHeight="false" outlineLevel="0" collapsed="false">
      <c r="AH423" s="1131" t="s">
        <v>1344</v>
      </c>
      <c r="AI423" s="1140" t="n">
        <v>422</v>
      </c>
      <c r="AJ423" s="1140" t="s">
        <v>4001</v>
      </c>
      <c r="AK423" s="1130" t="s">
        <v>4002</v>
      </c>
      <c r="AL423" s="1131" t="s">
        <v>4003</v>
      </c>
      <c r="AX423" s="0" t="n">
        <v>421</v>
      </c>
      <c r="AZ423" s="0" t="n">
        <v>0</v>
      </c>
      <c r="BA423" s="1146"/>
    </row>
    <row r="424" customFormat="false" ht="14.25" hidden="false" customHeight="false" outlineLevel="0" collapsed="false">
      <c r="AH424" s="1131" t="s">
        <v>1344</v>
      </c>
      <c r="AI424" s="1140" t="n">
        <v>423</v>
      </c>
      <c r="AJ424" s="1140" t="s">
        <v>4004</v>
      </c>
      <c r="AK424" s="1130" t="s">
        <v>4005</v>
      </c>
      <c r="AL424" s="1131" t="s">
        <v>4006</v>
      </c>
      <c r="AX424" s="0" t="n">
        <v>422</v>
      </c>
      <c r="AZ424" s="0" t="n">
        <v>0</v>
      </c>
      <c r="BA424" s="1146"/>
    </row>
    <row r="425" customFormat="false" ht="14.25" hidden="false" customHeight="false" outlineLevel="0" collapsed="false">
      <c r="AH425" s="1131" t="s">
        <v>1344</v>
      </c>
      <c r="AI425" s="1140" t="n">
        <v>424</v>
      </c>
      <c r="AJ425" s="1140" t="s">
        <v>4007</v>
      </c>
      <c r="AK425" s="1130" t="s">
        <v>4008</v>
      </c>
      <c r="AL425" s="1131" t="s">
        <v>4009</v>
      </c>
      <c r="AX425" s="0" t="n">
        <v>423</v>
      </c>
      <c r="AZ425" s="0" t="n">
        <v>0</v>
      </c>
      <c r="BA425" s="1146"/>
    </row>
    <row r="426" customFormat="false" ht="14.25" hidden="false" customHeight="false" outlineLevel="0" collapsed="false">
      <c r="AH426" s="1131" t="s">
        <v>1344</v>
      </c>
      <c r="AI426" s="1140" t="n">
        <v>425</v>
      </c>
      <c r="AJ426" s="1140" t="s">
        <v>4010</v>
      </c>
      <c r="AK426" s="1130" t="s">
        <v>4011</v>
      </c>
      <c r="AL426" s="1131" t="s">
        <v>4012</v>
      </c>
      <c r="AX426" s="0" t="n">
        <v>424</v>
      </c>
      <c r="AZ426" s="0" t="n">
        <v>0</v>
      </c>
      <c r="BA426" s="1146"/>
    </row>
    <row r="427" customFormat="false" ht="14.25" hidden="false" customHeight="false" outlineLevel="0" collapsed="false">
      <c r="AH427" s="1131" t="s">
        <v>1344</v>
      </c>
      <c r="AI427" s="1140" t="n">
        <v>426</v>
      </c>
      <c r="AJ427" s="1140" t="s">
        <v>4013</v>
      </c>
      <c r="AK427" s="1130" t="s">
        <v>4014</v>
      </c>
      <c r="AL427" s="1131" t="s">
        <v>4015</v>
      </c>
      <c r="AX427" s="0" t="n">
        <v>425</v>
      </c>
      <c r="AZ427" s="0" t="n">
        <v>0</v>
      </c>
      <c r="BA427" s="1146"/>
    </row>
    <row r="428" customFormat="false" ht="14.25" hidden="false" customHeight="false" outlineLevel="0" collapsed="false">
      <c r="AH428" s="1131" t="s">
        <v>1344</v>
      </c>
      <c r="AI428" s="1140" t="n">
        <v>427</v>
      </c>
      <c r="AJ428" s="1140" t="s">
        <v>4016</v>
      </c>
      <c r="AK428" s="1130" t="s">
        <v>4017</v>
      </c>
      <c r="AL428" s="1131" t="s">
        <v>4018</v>
      </c>
      <c r="AX428" s="0" t="n">
        <v>426</v>
      </c>
      <c r="AZ428" s="0" t="n">
        <v>0</v>
      </c>
      <c r="BA428" s="1146"/>
    </row>
    <row r="429" customFormat="false" ht="14.25" hidden="false" customHeight="false" outlineLevel="0" collapsed="false">
      <c r="AH429" s="1131" t="s">
        <v>1344</v>
      </c>
      <c r="AI429" s="1140" t="n">
        <v>428</v>
      </c>
      <c r="AJ429" s="1140" t="s">
        <v>4019</v>
      </c>
      <c r="AK429" s="1130" t="s">
        <v>4020</v>
      </c>
      <c r="AL429" s="1131" t="s">
        <v>4021</v>
      </c>
      <c r="AX429" s="0" t="n">
        <v>427</v>
      </c>
      <c r="AZ429" s="0" t="n">
        <v>0</v>
      </c>
      <c r="BA429" s="1146"/>
    </row>
    <row r="430" customFormat="false" ht="14.25" hidden="false" customHeight="false" outlineLevel="0" collapsed="false">
      <c r="AH430" s="1131" t="s">
        <v>1344</v>
      </c>
      <c r="AI430" s="1140" t="n">
        <v>429</v>
      </c>
      <c r="AJ430" s="1140" t="s">
        <v>4022</v>
      </c>
      <c r="AK430" s="1130" t="s">
        <v>4023</v>
      </c>
      <c r="AL430" s="1131" t="s">
        <v>4024</v>
      </c>
      <c r="AX430" s="0" t="n">
        <v>428</v>
      </c>
      <c r="AZ430" s="0" t="n">
        <v>0</v>
      </c>
      <c r="BA430" s="1146"/>
    </row>
    <row r="431" customFormat="false" ht="14.25" hidden="false" customHeight="false" outlineLevel="0" collapsed="false">
      <c r="AH431" s="1131" t="s">
        <v>1344</v>
      </c>
      <c r="AI431" s="1140" t="n">
        <v>430</v>
      </c>
      <c r="AJ431" s="1140" t="s">
        <v>4025</v>
      </c>
      <c r="AK431" s="1130" t="s">
        <v>4026</v>
      </c>
      <c r="AL431" s="1131" t="s">
        <v>4027</v>
      </c>
      <c r="AX431" s="0" t="n">
        <v>429</v>
      </c>
      <c r="AZ431" s="0" t="n">
        <v>0</v>
      </c>
      <c r="BA431" s="1146"/>
    </row>
    <row r="432" customFormat="false" ht="14.25" hidden="false" customHeight="false" outlineLevel="0" collapsed="false">
      <c r="AH432" s="1131" t="s">
        <v>1344</v>
      </c>
      <c r="AI432" s="1140" t="n">
        <v>431</v>
      </c>
      <c r="AJ432" s="1140" t="s">
        <v>4028</v>
      </c>
      <c r="AK432" s="1130" t="s">
        <v>4029</v>
      </c>
      <c r="AL432" s="1131" t="s">
        <v>4030</v>
      </c>
      <c r="AX432" s="0" t="n">
        <v>430</v>
      </c>
      <c r="AZ432" s="0" t="n">
        <v>0</v>
      </c>
      <c r="BA432" s="1146"/>
    </row>
    <row r="433" customFormat="false" ht="14.25" hidden="false" customHeight="false" outlineLevel="0" collapsed="false">
      <c r="AH433" s="1131" t="s">
        <v>1344</v>
      </c>
      <c r="AI433" s="1140" t="n">
        <v>432</v>
      </c>
      <c r="AJ433" s="1140" t="s">
        <v>4031</v>
      </c>
      <c r="AK433" s="1130" t="s">
        <v>4032</v>
      </c>
      <c r="AL433" s="1131" t="s">
        <v>4033</v>
      </c>
      <c r="AX433" s="0" t="n">
        <v>431</v>
      </c>
      <c r="AZ433" s="0" t="n">
        <v>0</v>
      </c>
      <c r="BA433" s="1146"/>
    </row>
    <row r="434" customFormat="false" ht="14.25" hidden="false" customHeight="false" outlineLevel="0" collapsed="false">
      <c r="AH434" s="1131" t="s">
        <v>1344</v>
      </c>
      <c r="AI434" s="1140" t="n">
        <v>433</v>
      </c>
      <c r="AJ434" s="1140" t="s">
        <v>4034</v>
      </c>
      <c r="AK434" s="1130" t="s">
        <v>4035</v>
      </c>
      <c r="AL434" s="1131" t="s">
        <v>4036</v>
      </c>
      <c r="AX434" s="0" t="n">
        <v>432</v>
      </c>
      <c r="AZ434" s="0" t="n">
        <v>0</v>
      </c>
      <c r="BA434" s="1146"/>
    </row>
    <row r="435" customFormat="false" ht="14.25" hidden="false" customHeight="false" outlineLevel="0" collapsed="false">
      <c r="AH435" s="1131" t="s">
        <v>1344</v>
      </c>
      <c r="AI435" s="1140" t="n">
        <v>434</v>
      </c>
      <c r="AJ435" s="1140" t="s">
        <v>4037</v>
      </c>
      <c r="AK435" s="1130" t="s">
        <v>4038</v>
      </c>
      <c r="AL435" s="1131" t="s">
        <v>4039</v>
      </c>
      <c r="AX435" s="0" t="n">
        <v>433</v>
      </c>
      <c r="AZ435" s="0" t="n">
        <v>0</v>
      </c>
      <c r="BA435" s="1146"/>
    </row>
    <row r="436" customFormat="false" ht="14.25" hidden="false" customHeight="false" outlineLevel="0" collapsed="false">
      <c r="AH436" s="1131" t="s">
        <v>1344</v>
      </c>
      <c r="AI436" s="1140" t="n">
        <v>435</v>
      </c>
      <c r="AJ436" s="1140" t="s">
        <v>4040</v>
      </c>
      <c r="AK436" s="1130" t="s">
        <v>4041</v>
      </c>
      <c r="AL436" s="1131" t="s">
        <v>4042</v>
      </c>
      <c r="AX436" s="0" t="n">
        <v>434</v>
      </c>
      <c r="AZ436" s="0" t="n">
        <v>0</v>
      </c>
      <c r="BA436" s="1146"/>
    </row>
    <row r="437" customFormat="false" ht="14.25" hidden="false" customHeight="false" outlineLevel="0" collapsed="false">
      <c r="AH437" s="1131" t="s">
        <v>1344</v>
      </c>
      <c r="AI437" s="1140" t="n">
        <v>436</v>
      </c>
      <c r="AJ437" s="1140" t="s">
        <v>4043</v>
      </c>
      <c r="AK437" s="1130" t="s">
        <v>4044</v>
      </c>
      <c r="AL437" s="1131" t="s">
        <v>4045</v>
      </c>
      <c r="AX437" s="0" t="n">
        <v>435</v>
      </c>
      <c r="AZ437" s="0" t="n">
        <v>0</v>
      </c>
      <c r="BA437" s="1146"/>
    </row>
    <row r="438" customFormat="false" ht="14.25" hidden="false" customHeight="false" outlineLevel="0" collapsed="false">
      <c r="AH438" s="1131" t="s">
        <v>1344</v>
      </c>
      <c r="AI438" s="1140" t="n">
        <v>437</v>
      </c>
      <c r="AJ438" s="1140" t="s">
        <v>4046</v>
      </c>
      <c r="AK438" s="1130" t="s">
        <v>4047</v>
      </c>
      <c r="AL438" s="1131" t="s">
        <v>4048</v>
      </c>
      <c r="AX438" s="0" t="n">
        <v>436</v>
      </c>
      <c r="AZ438" s="0" t="n">
        <v>0</v>
      </c>
      <c r="BA438" s="1146"/>
    </row>
    <row r="439" customFormat="false" ht="14.25" hidden="false" customHeight="false" outlineLevel="0" collapsed="false">
      <c r="AH439" s="1131" t="s">
        <v>1344</v>
      </c>
      <c r="AI439" s="1140" t="n">
        <v>438</v>
      </c>
      <c r="AJ439" s="1140" t="s">
        <v>4049</v>
      </c>
      <c r="AK439" s="1130" t="s">
        <v>4050</v>
      </c>
      <c r="AL439" s="1131" t="s">
        <v>4051</v>
      </c>
      <c r="AX439" s="0" t="n">
        <v>437</v>
      </c>
      <c r="AZ439" s="0" t="n">
        <v>0</v>
      </c>
      <c r="BA439" s="1146"/>
    </row>
    <row r="440" customFormat="false" ht="14.25" hidden="false" customHeight="false" outlineLevel="0" collapsed="false">
      <c r="AH440" s="1131" t="s">
        <v>1344</v>
      </c>
      <c r="AI440" s="1140" t="n">
        <v>439</v>
      </c>
      <c r="AJ440" s="1140" t="s">
        <v>4052</v>
      </c>
      <c r="AK440" s="1130" t="s">
        <v>4053</v>
      </c>
      <c r="AL440" s="1131" t="s">
        <v>4054</v>
      </c>
      <c r="AX440" s="0" t="n">
        <v>438</v>
      </c>
      <c r="AZ440" s="0" t="n">
        <v>0</v>
      </c>
      <c r="BA440" s="1146"/>
    </row>
    <row r="441" customFormat="false" ht="14.25" hidden="false" customHeight="false" outlineLevel="0" collapsed="false">
      <c r="AH441" s="1131" t="s">
        <v>1344</v>
      </c>
      <c r="AI441" s="1140" t="n">
        <v>440</v>
      </c>
      <c r="AJ441" s="1140" t="s">
        <v>4055</v>
      </c>
      <c r="AK441" s="1130" t="s">
        <v>4056</v>
      </c>
      <c r="AL441" s="1131" t="s">
        <v>4057</v>
      </c>
      <c r="AX441" s="0" t="n">
        <v>439</v>
      </c>
      <c r="AZ441" s="0" t="n">
        <v>0</v>
      </c>
      <c r="BA441" s="1146"/>
    </row>
    <row r="442" customFormat="false" ht="14.25" hidden="false" customHeight="false" outlineLevel="0" collapsed="false">
      <c r="AH442" s="1131" t="s">
        <v>1344</v>
      </c>
      <c r="AI442" s="1140" t="n">
        <v>441</v>
      </c>
      <c r="AJ442" s="1140" t="s">
        <v>4058</v>
      </c>
      <c r="AK442" s="1130" t="s">
        <v>4059</v>
      </c>
      <c r="AL442" s="1131" t="s">
        <v>4060</v>
      </c>
      <c r="AX442" s="0" t="n">
        <v>440</v>
      </c>
      <c r="AZ442" s="0" t="n">
        <v>0</v>
      </c>
      <c r="BA442" s="1146"/>
    </row>
    <row r="443" customFormat="false" ht="14.25" hidden="false" customHeight="false" outlineLevel="0" collapsed="false">
      <c r="AH443" s="1131" t="s">
        <v>1344</v>
      </c>
      <c r="AI443" s="1140" t="n">
        <v>442</v>
      </c>
      <c r="AJ443" s="1140" t="s">
        <v>4061</v>
      </c>
      <c r="AK443" s="1130" t="s">
        <v>4062</v>
      </c>
      <c r="AL443" s="1131" t="s">
        <v>4063</v>
      </c>
      <c r="AX443" s="0" t="n">
        <v>441</v>
      </c>
      <c r="AZ443" s="0" t="n">
        <v>0</v>
      </c>
      <c r="BA443" s="1146"/>
    </row>
    <row r="444" customFormat="false" ht="14.25" hidden="false" customHeight="false" outlineLevel="0" collapsed="false">
      <c r="AH444" s="1131" t="s">
        <v>1344</v>
      </c>
      <c r="AI444" s="1140" t="n">
        <v>443</v>
      </c>
      <c r="AJ444" s="1140" t="s">
        <v>4064</v>
      </c>
      <c r="AK444" s="1130" t="s">
        <v>4065</v>
      </c>
      <c r="AL444" s="1131" t="s">
        <v>4066</v>
      </c>
      <c r="AX444" s="0" t="n">
        <v>442</v>
      </c>
      <c r="AZ444" s="0" t="n">
        <v>0</v>
      </c>
      <c r="BA444" s="1146"/>
    </row>
    <row r="445" customFormat="false" ht="14.25" hidden="false" customHeight="false" outlineLevel="0" collapsed="false">
      <c r="AH445" s="1131" t="s">
        <v>1344</v>
      </c>
      <c r="AI445" s="1140" t="n">
        <v>444</v>
      </c>
      <c r="AJ445" s="1140" t="s">
        <v>4067</v>
      </c>
      <c r="AK445" s="1130" t="s">
        <v>4068</v>
      </c>
      <c r="AL445" s="1131" t="s">
        <v>4069</v>
      </c>
      <c r="AX445" s="0" t="n">
        <v>443</v>
      </c>
      <c r="AZ445" s="0" t="n">
        <v>0</v>
      </c>
      <c r="BA445" s="1146"/>
    </row>
    <row r="446" customFormat="false" ht="14.25" hidden="false" customHeight="false" outlineLevel="0" collapsed="false">
      <c r="AH446" s="1131" t="s">
        <v>1344</v>
      </c>
      <c r="AI446" s="1140" t="n">
        <v>445</v>
      </c>
      <c r="AJ446" s="1140" t="s">
        <v>4070</v>
      </c>
      <c r="AK446" s="1130" t="s">
        <v>4071</v>
      </c>
      <c r="AL446" s="1131" t="s">
        <v>4072</v>
      </c>
      <c r="AX446" s="0" t="n">
        <v>444</v>
      </c>
      <c r="AZ446" s="0" t="n">
        <v>0</v>
      </c>
      <c r="BA446" s="1146"/>
    </row>
    <row r="447" customFormat="false" ht="14.25" hidden="false" customHeight="false" outlineLevel="0" collapsed="false">
      <c r="AH447" s="1131" t="s">
        <v>1742</v>
      </c>
      <c r="AI447" s="1140" t="n">
        <v>446</v>
      </c>
      <c r="AJ447" s="1140" t="s">
        <v>4073</v>
      </c>
      <c r="AK447" s="1130" t="s">
        <v>4074</v>
      </c>
      <c r="AL447" s="1131" t="s">
        <v>4075</v>
      </c>
      <c r="AX447" s="0" t="n">
        <v>445</v>
      </c>
      <c r="AZ447" s="0" t="n">
        <v>0</v>
      </c>
      <c r="BA447" s="1146"/>
    </row>
    <row r="448" customFormat="false" ht="14.25" hidden="false" customHeight="false" outlineLevel="0" collapsed="false">
      <c r="AH448" s="1131" t="s">
        <v>1742</v>
      </c>
      <c r="AI448" s="1140" t="n">
        <v>447</v>
      </c>
      <c r="AJ448" s="1140" t="s">
        <v>4076</v>
      </c>
      <c r="AK448" s="1130" t="s">
        <v>4077</v>
      </c>
      <c r="AL448" s="1131" t="s">
        <v>4078</v>
      </c>
      <c r="AX448" s="0" t="n">
        <v>446</v>
      </c>
      <c r="AZ448" s="0" t="n">
        <v>0</v>
      </c>
      <c r="BA448" s="1146"/>
    </row>
    <row r="449" customFormat="false" ht="14.25" hidden="false" customHeight="false" outlineLevel="0" collapsed="false">
      <c r="AH449" s="1131" t="s">
        <v>1742</v>
      </c>
      <c r="AI449" s="1140" t="n">
        <v>448</v>
      </c>
      <c r="AJ449" s="1140" t="s">
        <v>4079</v>
      </c>
      <c r="AK449" s="1130" t="s">
        <v>4080</v>
      </c>
      <c r="AL449" s="1131" t="s">
        <v>4081</v>
      </c>
      <c r="AX449" s="0" t="n">
        <v>447</v>
      </c>
      <c r="AZ449" s="0" t="n">
        <v>0</v>
      </c>
      <c r="BA449" s="1146"/>
    </row>
    <row r="450" customFormat="false" ht="14.25" hidden="false" customHeight="false" outlineLevel="0" collapsed="false">
      <c r="AH450" s="1131" t="s">
        <v>1742</v>
      </c>
      <c r="AI450" s="1140" t="n">
        <v>449</v>
      </c>
      <c r="AJ450" s="1140" t="s">
        <v>4082</v>
      </c>
      <c r="AK450" s="1130" t="s">
        <v>4083</v>
      </c>
      <c r="AL450" s="1131" t="s">
        <v>4084</v>
      </c>
      <c r="AX450" s="0" t="n">
        <v>448</v>
      </c>
      <c r="AZ450" s="0" t="n">
        <v>0</v>
      </c>
      <c r="BA450" s="1146"/>
    </row>
    <row r="451" customFormat="false" ht="14.25" hidden="false" customHeight="false" outlineLevel="0" collapsed="false">
      <c r="AH451" s="1131" t="s">
        <v>1742</v>
      </c>
      <c r="AI451" s="1140" t="n">
        <v>450</v>
      </c>
      <c r="AJ451" s="1140" t="s">
        <v>4085</v>
      </c>
      <c r="AK451" s="1130" t="s">
        <v>4086</v>
      </c>
      <c r="AL451" s="1131" t="s">
        <v>4087</v>
      </c>
      <c r="AX451" s="0" t="n">
        <v>449</v>
      </c>
      <c r="AZ451" s="0" t="n">
        <v>0</v>
      </c>
      <c r="BA451" s="1146"/>
    </row>
    <row r="452" customFormat="false" ht="14.25" hidden="false" customHeight="false" outlineLevel="0" collapsed="false">
      <c r="AH452" s="1131" t="s">
        <v>1742</v>
      </c>
      <c r="AI452" s="1140" t="n">
        <v>451</v>
      </c>
      <c r="AJ452" s="1140" t="s">
        <v>4088</v>
      </c>
      <c r="AK452" s="1130" t="s">
        <v>4089</v>
      </c>
      <c r="AL452" s="1131" t="s">
        <v>4090</v>
      </c>
      <c r="AX452" s="0" t="n">
        <v>450</v>
      </c>
      <c r="AZ452" s="0" t="n">
        <v>0</v>
      </c>
      <c r="BA452" s="1146"/>
    </row>
    <row r="453" customFormat="false" ht="14.25" hidden="false" customHeight="false" outlineLevel="0" collapsed="false">
      <c r="AH453" s="1131" t="s">
        <v>1742</v>
      </c>
      <c r="AI453" s="1140" t="n">
        <v>452</v>
      </c>
      <c r="AJ453" s="1140" t="s">
        <v>4091</v>
      </c>
      <c r="AK453" s="1130" t="s">
        <v>4092</v>
      </c>
      <c r="AL453" s="1131" t="s">
        <v>4093</v>
      </c>
      <c r="AX453" s="0" t="n">
        <v>451</v>
      </c>
      <c r="AZ453" s="0" t="n">
        <v>0</v>
      </c>
      <c r="BA453" s="1146"/>
    </row>
    <row r="454" customFormat="false" ht="14.25" hidden="false" customHeight="false" outlineLevel="0" collapsed="false">
      <c r="AH454" s="1131" t="s">
        <v>1742</v>
      </c>
      <c r="AI454" s="1140" t="n">
        <v>453</v>
      </c>
      <c r="AJ454" s="1140" t="s">
        <v>4094</v>
      </c>
      <c r="AK454" s="1130" t="s">
        <v>4095</v>
      </c>
      <c r="AL454" s="1131" t="s">
        <v>4096</v>
      </c>
      <c r="AX454" s="0" t="n">
        <v>452</v>
      </c>
      <c r="AZ454" s="0" t="n">
        <v>0</v>
      </c>
      <c r="BA454" s="1146"/>
    </row>
    <row r="455" customFormat="false" ht="14.25" hidden="false" customHeight="false" outlineLevel="0" collapsed="false">
      <c r="AH455" s="1131" t="s">
        <v>1742</v>
      </c>
      <c r="AI455" s="1140" t="n">
        <v>454</v>
      </c>
      <c r="AJ455" s="1140" t="s">
        <v>4097</v>
      </c>
      <c r="AK455" s="1130" t="s">
        <v>4098</v>
      </c>
      <c r="AL455" s="1131" t="s">
        <v>4099</v>
      </c>
      <c r="AX455" s="0" t="n">
        <v>453</v>
      </c>
      <c r="AZ455" s="0" t="n">
        <v>0</v>
      </c>
      <c r="BA455" s="1146"/>
    </row>
    <row r="456" customFormat="false" ht="14.25" hidden="false" customHeight="false" outlineLevel="0" collapsed="false">
      <c r="AH456" s="1131" t="s">
        <v>1742</v>
      </c>
      <c r="AI456" s="1140" t="n">
        <v>455</v>
      </c>
      <c r="AJ456" s="1140" t="s">
        <v>4100</v>
      </c>
      <c r="AK456" s="1130" t="s">
        <v>4101</v>
      </c>
      <c r="AL456" s="1131" t="s">
        <v>4102</v>
      </c>
      <c r="AX456" s="0" t="n">
        <v>454</v>
      </c>
      <c r="AZ456" s="0" t="n">
        <v>0</v>
      </c>
      <c r="BA456" s="1146"/>
    </row>
    <row r="457" customFormat="false" ht="14.25" hidden="false" customHeight="false" outlineLevel="0" collapsed="false">
      <c r="AH457" s="1131" t="s">
        <v>1742</v>
      </c>
      <c r="AI457" s="1140" t="n">
        <v>456</v>
      </c>
      <c r="AJ457" s="1140" t="s">
        <v>4103</v>
      </c>
      <c r="AK457" s="1130" t="s">
        <v>4104</v>
      </c>
      <c r="AL457" s="1131" t="s">
        <v>4105</v>
      </c>
      <c r="AX457" s="0" t="n">
        <v>455</v>
      </c>
      <c r="AZ457" s="0" t="n">
        <v>0</v>
      </c>
      <c r="BA457" s="1146"/>
    </row>
    <row r="458" customFormat="false" ht="14.25" hidden="false" customHeight="false" outlineLevel="0" collapsed="false">
      <c r="AH458" s="1131" t="s">
        <v>1742</v>
      </c>
      <c r="AI458" s="1140" t="n">
        <v>457</v>
      </c>
      <c r="AJ458" s="1140" t="s">
        <v>4106</v>
      </c>
      <c r="AK458" s="1130" t="s">
        <v>4014</v>
      </c>
      <c r="AL458" s="1131" t="s">
        <v>4107</v>
      </c>
      <c r="AX458" s="0" t="n">
        <v>456</v>
      </c>
      <c r="AZ458" s="0" t="n">
        <v>0</v>
      </c>
      <c r="BA458" s="1146"/>
    </row>
    <row r="459" customFormat="false" ht="14.25" hidden="false" customHeight="false" outlineLevel="0" collapsed="false">
      <c r="AH459" s="1131" t="s">
        <v>1742</v>
      </c>
      <c r="AI459" s="1140" t="n">
        <v>458</v>
      </c>
      <c r="AJ459" s="1140" t="s">
        <v>4108</v>
      </c>
      <c r="AK459" s="1130" t="s">
        <v>4109</v>
      </c>
      <c r="AL459" s="1131" t="s">
        <v>4110</v>
      </c>
      <c r="AX459" s="0" t="n">
        <v>457</v>
      </c>
      <c r="AZ459" s="0" t="n">
        <v>0</v>
      </c>
      <c r="BA459" s="1146"/>
    </row>
    <row r="460" customFormat="false" ht="14.25" hidden="false" customHeight="false" outlineLevel="0" collapsed="false">
      <c r="AH460" s="1131" t="s">
        <v>1742</v>
      </c>
      <c r="AI460" s="1140" t="n">
        <v>459</v>
      </c>
      <c r="AJ460" s="1140" t="s">
        <v>4111</v>
      </c>
      <c r="AK460" s="1130" t="s">
        <v>4112</v>
      </c>
      <c r="AL460" s="1131" t="s">
        <v>4113</v>
      </c>
      <c r="AX460" s="0" t="n">
        <v>458</v>
      </c>
      <c r="AZ460" s="0" t="n">
        <v>0</v>
      </c>
      <c r="BA460" s="1146"/>
    </row>
    <row r="461" customFormat="false" ht="14.25" hidden="false" customHeight="false" outlineLevel="0" collapsed="false">
      <c r="AH461" s="1131" t="s">
        <v>1742</v>
      </c>
      <c r="AI461" s="1140" t="n">
        <v>460</v>
      </c>
      <c r="AJ461" s="1140" t="s">
        <v>4114</v>
      </c>
      <c r="AK461" s="1130" t="s">
        <v>4115</v>
      </c>
      <c r="AL461" s="1131" t="s">
        <v>4116</v>
      </c>
      <c r="AX461" s="0" t="n">
        <v>459</v>
      </c>
      <c r="AZ461" s="0" t="n">
        <v>0</v>
      </c>
      <c r="BA461" s="1146"/>
    </row>
    <row r="462" customFormat="false" ht="14.25" hidden="false" customHeight="false" outlineLevel="0" collapsed="false">
      <c r="AH462" s="1131" t="s">
        <v>1742</v>
      </c>
      <c r="AI462" s="1140" t="n">
        <v>461</v>
      </c>
      <c r="AJ462" s="1140" t="s">
        <v>4117</v>
      </c>
      <c r="AK462" s="1130" t="s">
        <v>4118</v>
      </c>
      <c r="AL462" s="1131" t="s">
        <v>4119</v>
      </c>
      <c r="AX462" s="0" t="n">
        <v>460</v>
      </c>
      <c r="AZ462" s="0" t="n">
        <v>0</v>
      </c>
      <c r="BA462" s="1146"/>
    </row>
    <row r="463" customFormat="false" ht="14.25" hidden="false" customHeight="false" outlineLevel="0" collapsed="false">
      <c r="AH463" s="1131" t="s">
        <v>1742</v>
      </c>
      <c r="AI463" s="1140" t="n">
        <v>462</v>
      </c>
      <c r="AJ463" s="1140" t="s">
        <v>4120</v>
      </c>
      <c r="AK463" s="1130" t="s">
        <v>4121</v>
      </c>
      <c r="AL463" s="1131" t="s">
        <v>4122</v>
      </c>
      <c r="AX463" s="0" t="n">
        <v>461</v>
      </c>
      <c r="AZ463" s="0" t="n">
        <v>0</v>
      </c>
      <c r="BA463" s="1146"/>
    </row>
    <row r="464" customFormat="false" ht="14.25" hidden="false" customHeight="false" outlineLevel="0" collapsed="false">
      <c r="AH464" s="1131" t="s">
        <v>1742</v>
      </c>
      <c r="AI464" s="1140" t="n">
        <v>463</v>
      </c>
      <c r="AJ464" s="1140" t="s">
        <v>4123</v>
      </c>
      <c r="AK464" s="1130" t="s">
        <v>4124</v>
      </c>
      <c r="AL464" s="1131" t="s">
        <v>4125</v>
      </c>
      <c r="AX464" s="0" t="n">
        <v>462</v>
      </c>
      <c r="AZ464" s="0" t="n">
        <v>0</v>
      </c>
      <c r="BA464" s="1146"/>
    </row>
    <row r="465" customFormat="false" ht="14.25" hidden="false" customHeight="false" outlineLevel="0" collapsed="false">
      <c r="AH465" s="1131" t="s">
        <v>1742</v>
      </c>
      <c r="AI465" s="1140" t="n">
        <v>464</v>
      </c>
      <c r="AJ465" s="1140" t="s">
        <v>4126</v>
      </c>
      <c r="AK465" s="1130" t="s">
        <v>4127</v>
      </c>
      <c r="AL465" s="1131" t="s">
        <v>4128</v>
      </c>
      <c r="AX465" s="0" t="n">
        <v>463</v>
      </c>
      <c r="AZ465" s="0" t="n">
        <v>0</v>
      </c>
      <c r="BA465" s="1146"/>
    </row>
    <row r="466" customFormat="false" ht="14.25" hidden="false" customHeight="false" outlineLevel="0" collapsed="false">
      <c r="AH466" s="1131" t="s">
        <v>1742</v>
      </c>
      <c r="AI466" s="1140" t="n">
        <v>465</v>
      </c>
      <c r="AJ466" s="1140" t="s">
        <v>4129</v>
      </c>
      <c r="AK466" s="1130" t="s">
        <v>4130</v>
      </c>
      <c r="AL466" s="1131" t="s">
        <v>4131</v>
      </c>
      <c r="AX466" s="0" t="n">
        <v>464</v>
      </c>
      <c r="AZ466" s="0" t="n">
        <v>0</v>
      </c>
      <c r="BA466" s="1146"/>
    </row>
    <row r="467" customFormat="false" ht="14.25" hidden="false" customHeight="false" outlineLevel="0" collapsed="false">
      <c r="AH467" s="1131" t="s">
        <v>1742</v>
      </c>
      <c r="AI467" s="1140" t="n">
        <v>466</v>
      </c>
      <c r="AJ467" s="1140" t="s">
        <v>4132</v>
      </c>
      <c r="AK467" s="1130" t="s">
        <v>4133</v>
      </c>
      <c r="AL467" s="1131" t="s">
        <v>4134</v>
      </c>
      <c r="AX467" s="0" t="n">
        <v>465</v>
      </c>
      <c r="AZ467" s="0" t="n">
        <v>0</v>
      </c>
      <c r="BA467" s="1146"/>
    </row>
    <row r="468" customFormat="false" ht="14.25" hidden="false" customHeight="false" outlineLevel="0" collapsed="false">
      <c r="AH468" s="1131" t="s">
        <v>1742</v>
      </c>
      <c r="AI468" s="1140" t="n">
        <v>467</v>
      </c>
      <c r="AJ468" s="1140" t="s">
        <v>4135</v>
      </c>
      <c r="AK468" s="1130" t="s">
        <v>4136</v>
      </c>
      <c r="AL468" s="1131" t="s">
        <v>4137</v>
      </c>
      <c r="AX468" s="0" t="n">
        <v>466</v>
      </c>
      <c r="AZ468" s="0" t="n">
        <v>0</v>
      </c>
      <c r="BA468" s="1146"/>
    </row>
    <row r="469" customFormat="false" ht="14.25" hidden="false" customHeight="false" outlineLevel="0" collapsed="false">
      <c r="AH469" s="1131" t="s">
        <v>1942</v>
      </c>
      <c r="AI469" s="1140" t="n">
        <v>468</v>
      </c>
      <c r="AJ469" s="1140" t="s">
        <v>4138</v>
      </c>
      <c r="AK469" s="1130" t="s">
        <v>4139</v>
      </c>
      <c r="AL469" s="1131" t="s">
        <v>4140</v>
      </c>
      <c r="AX469" s="0" t="n">
        <v>467</v>
      </c>
      <c r="AZ469" s="0" t="n">
        <v>0</v>
      </c>
      <c r="BA469" s="1146"/>
    </row>
    <row r="470" customFormat="false" ht="14.25" hidden="false" customHeight="false" outlineLevel="0" collapsed="false">
      <c r="AH470" s="1131" t="s">
        <v>1942</v>
      </c>
      <c r="AI470" s="1140" t="n">
        <v>469</v>
      </c>
      <c r="AJ470" s="1140" t="s">
        <v>4141</v>
      </c>
      <c r="AK470" s="1130" t="s">
        <v>4142</v>
      </c>
      <c r="AL470" s="1131" t="s">
        <v>4143</v>
      </c>
      <c r="AX470" s="0" t="n">
        <v>468</v>
      </c>
      <c r="AZ470" s="0" t="n">
        <v>0</v>
      </c>
      <c r="BA470" s="1146"/>
    </row>
    <row r="471" customFormat="false" ht="14.25" hidden="false" customHeight="false" outlineLevel="0" collapsed="false">
      <c r="AH471" s="1131" t="s">
        <v>1942</v>
      </c>
      <c r="AI471" s="1140" t="n">
        <v>470</v>
      </c>
      <c r="AJ471" s="1140" t="s">
        <v>4144</v>
      </c>
      <c r="AK471" s="1130" t="s">
        <v>4145</v>
      </c>
      <c r="AL471" s="1131" t="s">
        <v>4146</v>
      </c>
      <c r="AX471" s="0" t="n">
        <v>469</v>
      </c>
      <c r="AZ471" s="0" t="n">
        <v>0</v>
      </c>
      <c r="BA471" s="1146"/>
    </row>
    <row r="472" customFormat="false" ht="14.25" hidden="false" customHeight="false" outlineLevel="0" collapsed="false">
      <c r="AH472" s="1131" t="s">
        <v>1942</v>
      </c>
      <c r="AI472" s="1140" t="n">
        <v>471</v>
      </c>
      <c r="AJ472" s="1140" t="s">
        <v>4147</v>
      </c>
      <c r="AK472" s="1130" t="s">
        <v>4148</v>
      </c>
      <c r="AL472" s="1131" t="s">
        <v>4149</v>
      </c>
      <c r="AX472" s="0" t="n">
        <v>470</v>
      </c>
      <c r="AZ472" s="0" t="n">
        <v>0</v>
      </c>
      <c r="BA472" s="1146"/>
    </row>
    <row r="473" customFormat="false" ht="14.25" hidden="false" customHeight="false" outlineLevel="0" collapsed="false">
      <c r="AH473" s="1131" t="s">
        <v>1942</v>
      </c>
      <c r="AI473" s="1140" t="n">
        <v>472</v>
      </c>
      <c r="AJ473" s="1140" t="s">
        <v>4150</v>
      </c>
      <c r="AK473" s="1130" t="s">
        <v>4151</v>
      </c>
      <c r="AL473" s="1131" t="s">
        <v>4152</v>
      </c>
      <c r="AX473" s="0" t="n">
        <v>471</v>
      </c>
      <c r="AZ473" s="0" t="n">
        <v>0</v>
      </c>
      <c r="BA473" s="1146"/>
    </row>
    <row r="474" customFormat="false" ht="14.25" hidden="false" customHeight="false" outlineLevel="0" collapsed="false">
      <c r="AH474" s="1131" t="s">
        <v>1942</v>
      </c>
      <c r="AI474" s="1140" t="n">
        <v>473</v>
      </c>
      <c r="AJ474" s="1140" t="s">
        <v>4153</v>
      </c>
      <c r="AK474" s="1130" t="s">
        <v>4154</v>
      </c>
      <c r="AL474" s="1131" t="s">
        <v>4155</v>
      </c>
      <c r="AX474" s="0" t="n">
        <v>472</v>
      </c>
      <c r="AZ474" s="0" t="n">
        <v>0</v>
      </c>
      <c r="BA474" s="1146"/>
    </row>
    <row r="475" customFormat="false" ht="14.25" hidden="false" customHeight="false" outlineLevel="0" collapsed="false">
      <c r="AH475" s="1131" t="s">
        <v>1942</v>
      </c>
      <c r="AI475" s="1140" t="n">
        <v>474</v>
      </c>
      <c r="AJ475" s="1140" t="s">
        <v>4156</v>
      </c>
      <c r="AK475" s="1130" t="s">
        <v>4157</v>
      </c>
      <c r="AL475" s="1131" t="s">
        <v>4158</v>
      </c>
      <c r="AX475" s="0" t="n">
        <v>473</v>
      </c>
      <c r="AZ475" s="0" t="n">
        <v>0</v>
      </c>
      <c r="BA475" s="1146"/>
    </row>
    <row r="476" customFormat="false" ht="14.25" hidden="false" customHeight="false" outlineLevel="0" collapsed="false">
      <c r="AH476" s="1131" t="s">
        <v>1942</v>
      </c>
      <c r="AI476" s="1140" t="n">
        <v>475</v>
      </c>
      <c r="AJ476" s="1140" t="s">
        <v>4159</v>
      </c>
      <c r="AK476" s="1130" t="s">
        <v>4160</v>
      </c>
      <c r="AL476" s="1131" t="s">
        <v>4161</v>
      </c>
      <c r="AX476" s="0" t="n">
        <v>474</v>
      </c>
      <c r="AZ476" s="0" t="n">
        <v>0</v>
      </c>
      <c r="BA476" s="1146"/>
    </row>
    <row r="477" customFormat="false" ht="14.25" hidden="false" customHeight="false" outlineLevel="0" collapsed="false">
      <c r="AH477" s="1131" t="s">
        <v>1942</v>
      </c>
      <c r="AI477" s="1140" t="n">
        <v>476</v>
      </c>
      <c r="AJ477" s="1140" t="s">
        <v>4162</v>
      </c>
      <c r="AK477" s="1130" t="s">
        <v>4163</v>
      </c>
      <c r="AL477" s="1131" t="s">
        <v>4164</v>
      </c>
      <c r="AX477" s="0" t="n">
        <v>475</v>
      </c>
      <c r="AZ477" s="0" t="n">
        <v>0</v>
      </c>
      <c r="BA477" s="1146"/>
    </row>
    <row r="478" customFormat="false" ht="14.25" hidden="false" customHeight="false" outlineLevel="0" collapsed="false">
      <c r="AH478" s="1131" t="s">
        <v>1942</v>
      </c>
      <c r="AI478" s="1140" t="n">
        <v>477</v>
      </c>
      <c r="AJ478" s="1140" t="s">
        <v>4165</v>
      </c>
      <c r="AK478" s="1130" t="s">
        <v>4166</v>
      </c>
      <c r="AL478" s="1131" t="s">
        <v>4167</v>
      </c>
      <c r="AX478" s="0" t="n">
        <v>476</v>
      </c>
      <c r="AZ478" s="0" t="n">
        <v>0</v>
      </c>
      <c r="BA478" s="1146"/>
    </row>
    <row r="479" customFormat="false" ht="14.25" hidden="false" customHeight="false" outlineLevel="0" collapsed="false">
      <c r="AH479" s="1131" t="s">
        <v>1942</v>
      </c>
      <c r="AI479" s="1140" t="n">
        <v>478</v>
      </c>
      <c r="AJ479" s="1140" t="s">
        <v>4168</v>
      </c>
      <c r="AK479" s="1130" t="s">
        <v>4169</v>
      </c>
      <c r="AL479" s="1131" t="s">
        <v>4170</v>
      </c>
      <c r="AX479" s="0" t="n">
        <v>477</v>
      </c>
      <c r="AZ479" s="0" t="n">
        <v>0</v>
      </c>
      <c r="BA479" s="1146"/>
    </row>
    <row r="480" customFormat="false" ht="14.25" hidden="false" customHeight="false" outlineLevel="0" collapsed="false">
      <c r="AH480" s="1131" t="s">
        <v>1942</v>
      </c>
      <c r="AI480" s="1140" t="n">
        <v>479</v>
      </c>
      <c r="AJ480" s="1140" t="s">
        <v>4171</v>
      </c>
      <c r="AK480" s="1130" t="s">
        <v>4172</v>
      </c>
      <c r="AL480" s="1131" t="s">
        <v>4173</v>
      </c>
      <c r="AX480" s="0" t="n">
        <v>478</v>
      </c>
      <c r="AZ480" s="0" t="n">
        <v>0</v>
      </c>
      <c r="BA480" s="1146"/>
    </row>
    <row r="481" customFormat="false" ht="14.25" hidden="false" customHeight="false" outlineLevel="0" collapsed="false">
      <c r="AH481" s="1131" t="s">
        <v>1942</v>
      </c>
      <c r="AI481" s="1140" t="n">
        <v>480</v>
      </c>
      <c r="AJ481" s="1140" t="s">
        <v>4174</v>
      </c>
      <c r="AK481" s="1130" t="s">
        <v>4175</v>
      </c>
      <c r="AL481" s="1131" t="s">
        <v>4176</v>
      </c>
      <c r="AX481" s="0" t="n">
        <v>479</v>
      </c>
      <c r="AZ481" s="0" t="n">
        <v>0</v>
      </c>
      <c r="BA481" s="1146"/>
    </row>
    <row r="482" customFormat="false" ht="14.25" hidden="false" customHeight="false" outlineLevel="0" collapsed="false">
      <c r="AH482" s="1131" t="s">
        <v>1942</v>
      </c>
      <c r="AI482" s="1140" t="n">
        <v>481</v>
      </c>
      <c r="AJ482" s="1140" t="s">
        <v>4177</v>
      </c>
      <c r="AK482" s="1130" t="s">
        <v>4178</v>
      </c>
      <c r="AL482" s="1131" t="s">
        <v>4179</v>
      </c>
      <c r="AX482" s="0" t="n">
        <v>480</v>
      </c>
      <c r="AZ482" s="0" t="n">
        <v>0</v>
      </c>
      <c r="BA482" s="1146"/>
    </row>
    <row r="483" customFormat="false" ht="14.25" hidden="false" customHeight="false" outlineLevel="0" collapsed="false">
      <c r="AH483" s="1131" t="s">
        <v>2014</v>
      </c>
      <c r="AI483" s="1140" t="n">
        <v>482</v>
      </c>
      <c r="AJ483" s="1140" t="s">
        <v>4180</v>
      </c>
      <c r="AK483" s="1130" t="s">
        <v>4181</v>
      </c>
      <c r="AL483" s="1131" t="s">
        <v>4182</v>
      </c>
      <c r="AX483" s="0" t="n">
        <v>481</v>
      </c>
      <c r="AZ483" s="0" t="n">
        <v>0</v>
      </c>
      <c r="BA483" s="1146"/>
    </row>
    <row r="484" customFormat="false" ht="14.25" hidden="false" customHeight="false" outlineLevel="0" collapsed="false">
      <c r="AH484" s="1131" t="s">
        <v>2014</v>
      </c>
      <c r="AI484" s="1140" t="n">
        <v>483</v>
      </c>
      <c r="AJ484" s="1140" t="s">
        <v>4183</v>
      </c>
      <c r="AK484" s="1130" t="s">
        <v>4184</v>
      </c>
      <c r="AL484" s="1131" t="s">
        <v>4185</v>
      </c>
      <c r="AX484" s="0" t="n">
        <v>482</v>
      </c>
      <c r="AZ484" s="0" t="n">
        <v>0</v>
      </c>
      <c r="BA484" s="1146"/>
    </row>
    <row r="485" customFormat="false" ht="14.25" hidden="false" customHeight="false" outlineLevel="0" collapsed="false">
      <c r="AH485" s="1131" t="s">
        <v>2014</v>
      </c>
      <c r="AI485" s="1140" t="n">
        <v>484</v>
      </c>
      <c r="AJ485" s="1140" t="s">
        <v>4186</v>
      </c>
      <c r="AK485" s="1130" t="s">
        <v>4187</v>
      </c>
      <c r="AL485" s="1131" t="s">
        <v>4188</v>
      </c>
      <c r="AX485" s="0" t="n">
        <v>483</v>
      </c>
      <c r="AZ485" s="0" t="n">
        <v>0</v>
      </c>
      <c r="BA485" s="1146"/>
    </row>
    <row r="486" customFormat="false" ht="14.25" hidden="false" customHeight="false" outlineLevel="0" collapsed="false">
      <c r="AH486" s="1131" t="s">
        <v>2014</v>
      </c>
      <c r="AI486" s="1140" t="n">
        <v>485</v>
      </c>
      <c r="AJ486" s="1140" t="s">
        <v>4189</v>
      </c>
      <c r="AK486" s="1130" t="s">
        <v>4190</v>
      </c>
      <c r="AL486" s="1131" t="s">
        <v>4191</v>
      </c>
      <c r="AX486" s="0" t="n">
        <v>484</v>
      </c>
      <c r="AZ486" s="0" t="n">
        <v>0</v>
      </c>
      <c r="BA486" s="1146"/>
    </row>
    <row r="487" customFormat="false" ht="14.25" hidden="false" customHeight="false" outlineLevel="0" collapsed="false">
      <c r="AH487" s="1131" t="s">
        <v>2014</v>
      </c>
      <c r="AI487" s="1140" t="n">
        <v>486</v>
      </c>
      <c r="AJ487" s="1140" t="s">
        <v>4192</v>
      </c>
      <c r="AK487" s="1130" t="s">
        <v>4193</v>
      </c>
      <c r="AL487" s="1131" t="s">
        <v>4194</v>
      </c>
      <c r="AX487" s="0" t="n">
        <v>485</v>
      </c>
      <c r="AZ487" s="0" t="n">
        <v>0</v>
      </c>
      <c r="BA487" s="1146"/>
    </row>
    <row r="488" customFormat="false" ht="14.25" hidden="false" customHeight="false" outlineLevel="0" collapsed="false">
      <c r="AH488" s="1131" t="s">
        <v>2014</v>
      </c>
      <c r="AI488" s="1140" t="n">
        <v>487</v>
      </c>
      <c r="AJ488" s="1140" t="s">
        <v>4195</v>
      </c>
      <c r="AK488" s="1130" t="s">
        <v>4196</v>
      </c>
      <c r="AL488" s="1131" t="s">
        <v>4197</v>
      </c>
      <c r="AX488" s="0" t="n">
        <v>486</v>
      </c>
      <c r="AZ488" s="0" t="n">
        <v>0</v>
      </c>
      <c r="BA488" s="1146"/>
    </row>
    <row r="489" customFormat="false" ht="14.25" hidden="false" customHeight="false" outlineLevel="0" collapsed="false">
      <c r="AH489" s="1131" t="s">
        <v>2014</v>
      </c>
      <c r="AI489" s="1140" t="n">
        <v>488</v>
      </c>
      <c r="AJ489" s="1140" t="s">
        <v>4198</v>
      </c>
      <c r="AK489" s="1130" t="s">
        <v>3984</v>
      </c>
      <c r="AL489" s="1131" t="s">
        <v>4199</v>
      </c>
      <c r="AX489" s="0" t="n">
        <v>487</v>
      </c>
      <c r="AZ489" s="0" t="n">
        <v>0</v>
      </c>
      <c r="BA489" s="1146"/>
    </row>
    <row r="490" customFormat="false" ht="14.25" hidden="false" customHeight="false" outlineLevel="0" collapsed="false">
      <c r="AH490" s="1131" t="s">
        <v>2014</v>
      </c>
      <c r="AI490" s="1140" t="n">
        <v>489</v>
      </c>
      <c r="AJ490" s="1140" t="s">
        <v>4200</v>
      </c>
      <c r="AK490" s="1130" t="s">
        <v>2520</v>
      </c>
      <c r="AL490" s="1131" t="s">
        <v>4201</v>
      </c>
      <c r="AX490" s="0" t="n">
        <v>488</v>
      </c>
      <c r="AZ490" s="0" t="n">
        <v>0</v>
      </c>
      <c r="BA490" s="1146"/>
    </row>
    <row r="491" customFormat="false" ht="14.25" hidden="false" customHeight="false" outlineLevel="0" collapsed="false">
      <c r="AH491" s="1131" t="s">
        <v>2014</v>
      </c>
      <c r="AI491" s="1140" t="n">
        <v>490</v>
      </c>
      <c r="AJ491" s="1140" t="s">
        <v>4202</v>
      </c>
      <c r="AK491" s="1130" t="s">
        <v>4203</v>
      </c>
      <c r="AL491" s="1131" t="s">
        <v>4204</v>
      </c>
      <c r="AX491" s="0" t="n">
        <v>489</v>
      </c>
      <c r="AZ491" s="0" t="n">
        <v>0</v>
      </c>
      <c r="BA491" s="1146"/>
    </row>
    <row r="492" customFormat="false" ht="14.25" hidden="false" customHeight="false" outlineLevel="0" collapsed="false">
      <c r="AH492" s="1131" t="s">
        <v>2014</v>
      </c>
      <c r="AI492" s="1140" t="n">
        <v>491</v>
      </c>
      <c r="AJ492" s="1140" t="s">
        <v>4205</v>
      </c>
      <c r="AK492" s="1130" t="s">
        <v>4206</v>
      </c>
      <c r="AL492" s="1131" t="s">
        <v>4207</v>
      </c>
      <c r="AX492" s="0" t="n">
        <v>490</v>
      </c>
      <c r="AZ492" s="0" t="n">
        <v>0</v>
      </c>
      <c r="BA492" s="1146"/>
    </row>
    <row r="493" customFormat="false" ht="14.25" hidden="false" customHeight="false" outlineLevel="0" collapsed="false">
      <c r="AH493" s="1131" t="s">
        <v>2014</v>
      </c>
      <c r="AI493" s="1140" t="n">
        <v>492</v>
      </c>
      <c r="AJ493" s="1140" t="s">
        <v>4208</v>
      </c>
      <c r="AK493" s="1130" t="s">
        <v>2013</v>
      </c>
      <c r="AL493" s="1131" t="s">
        <v>4209</v>
      </c>
      <c r="AX493" s="0" t="n">
        <v>491</v>
      </c>
      <c r="AZ493" s="0" t="n">
        <v>0</v>
      </c>
      <c r="BA493" s="1146"/>
    </row>
    <row r="494" customFormat="false" ht="14.25" hidden="false" customHeight="false" outlineLevel="0" collapsed="false">
      <c r="AH494" s="1131" t="s">
        <v>2014</v>
      </c>
      <c r="AI494" s="1140" t="n">
        <v>493</v>
      </c>
      <c r="AJ494" s="1140" t="s">
        <v>4210</v>
      </c>
      <c r="AK494" s="1130" t="s">
        <v>4211</v>
      </c>
      <c r="AL494" s="1131" t="s">
        <v>4212</v>
      </c>
      <c r="AX494" s="0" t="n">
        <v>492</v>
      </c>
      <c r="AZ494" s="0" t="n">
        <v>0</v>
      </c>
      <c r="BA494" s="1146"/>
    </row>
    <row r="495" customFormat="false" ht="14.25" hidden="false" customHeight="false" outlineLevel="0" collapsed="false">
      <c r="AH495" s="1131" t="s">
        <v>2014</v>
      </c>
      <c r="AI495" s="1140" t="n">
        <v>494</v>
      </c>
      <c r="AJ495" s="1140" t="s">
        <v>4213</v>
      </c>
      <c r="AK495" s="1130" t="s">
        <v>4214</v>
      </c>
      <c r="AL495" s="1131" t="s">
        <v>4215</v>
      </c>
      <c r="AX495" s="0" t="n">
        <v>493</v>
      </c>
      <c r="AZ495" s="0" t="n">
        <v>0</v>
      </c>
      <c r="BA495" s="1146"/>
    </row>
    <row r="496" customFormat="false" ht="14.25" hidden="false" customHeight="false" outlineLevel="0" collapsed="false">
      <c r="AH496" s="1131" t="s">
        <v>2014</v>
      </c>
      <c r="AI496" s="1140" t="n">
        <v>495</v>
      </c>
      <c r="AJ496" s="1140" t="s">
        <v>4216</v>
      </c>
      <c r="AK496" s="1130" t="s">
        <v>4217</v>
      </c>
      <c r="AL496" s="1131" t="s">
        <v>4218</v>
      </c>
      <c r="AX496" s="0" t="n">
        <v>494</v>
      </c>
      <c r="AZ496" s="0" t="n">
        <v>0</v>
      </c>
      <c r="BA496" s="1146"/>
    </row>
    <row r="497" customFormat="false" ht="14.25" hidden="false" customHeight="false" outlineLevel="0" collapsed="false">
      <c r="AH497" s="1131" t="s">
        <v>2014</v>
      </c>
      <c r="AI497" s="1140" t="n">
        <v>496</v>
      </c>
      <c r="AJ497" s="1140" t="s">
        <v>4219</v>
      </c>
      <c r="AK497" s="1130" t="s">
        <v>4220</v>
      </c>
      <c r="AL497" s="1131" t="s">
        <v>4221</v>
      </c>
      <c r="AX497" s="0" t="n">
        <v>495</v>
      </c>
      <c r="AZ497" s="0" t="n">
        <v>0</v>
      </c>
      <c r="BA497" s="1146"/>
    </row>
    <row r="498" customFormat="false" ht="14.25" hidden="false" customHeight="false" outlineLevel="0" collapsed="false">
      <c r="AH498" s="1131" t="s">
        <v>2014</v>
      </c>
      <c r="AI498" s="1140" t="n">
        <v>497</v>
      </c>
      <c r="AJ498" s="1140" t="s">
        <v>4222</v>
      </c>
      <c r="AK498" s="1130" t="s">
        <v>4223</v>
      </c>
      <c r="AL498" s="1131" t="s">
        <v>4224</v>
      </c>
      <c r="AX498" s="0" t="n">
        <v>496</v>
      </c>
      <c r="AZ498" s="0" t="n">
        <v>0</v>
      </c>
      <c r="BA498" s="1146"/>
    </row>
    <row r="499" customFormat="false" ht="14.25" hidden="false" customHeight="false" outlineLevel="0" collapsed="false">
      <c r="AH499" s="1131" t="s">
        <v>2058</v>
      </c>
      <c r="AI499" s="1140" t="n">
        <v>498</v>
      </c>
      <c r="AJ499" s="1140" t="s">
        <v>4225</v>
      </c>
      <c r="AK499" s="1130" t="s">
        <v>4226</v>
      </c>
      <c r="AL499" s="1131" t="s">
        <v>4227</v>
      </c>
      <c r="AX499" s="0" t="n">
        <v>497</v>
      </c>
      <c r="AZ499" s="0" t="n">
        <v>0</v>
      </c>
      <c r="BA499" s="1146"/>
    </row>
    <row r="500" customFormat="false" ht="14.25" hidden="false" customHeight="false" outlineLevel="0" collapsed="false">
      <c r="AH500" s="1131" t="s">
        <v>2058</v>
      </c>
      <c r="AI500" s="1140" t="n">
        <v>499</v>
      </c>
      <c r="AJ500" s="1140" t="s">
        <v>4228</v>
      </c>
      <c r="AK500" s="1130" t="s">
        <v>4229</v>
      </c>
      <c r="AL500" s="1131" t="s">
        <v>4230</v>
      </c>
      <c r="AX500" s="0" t="n">
        <v>498</v>
      </c>
      <c r="AZ500" s="0" t="n">
        <v>0</v>
      </c>
      <c r="BA500" s="1146"/>
    </row>
    <row r="501" customFormat="false" ht="14.25" hidden="false" customHeight="false" outlineLevel="0" collapsed="false">
      <c r="AH501" s="1131" t="s">
        <v>2058</v>
      </c>
      <c r="AI501" s="1140" t="n">
        <v>500</v>
      </c>
      <c r="AJ501" s="1140" t="s">
        <v>4231</v>
      </c>
      <c r="AK501" s="1130" t="s">
        <v>4232</v>
      </c>
      <c r="AL501" s="1131" t="s">
        <v>4233</v>
      </c>
      <c r="AX501" s="0" t="n">
        <v>499</v>
      </c>
      <c r="AZ501" s="0" t="n">
        <v>0</v>
      </c>
      <c r="BA501" s="1146"/>
    </row>
    <row r="502" customFormat="false" ht="14.25" hidden="false" customHeight="false" outlineLevel="0" collapsed="false">
      <c r="AH502" s="1131" t="s">
        <v>2058</v>
      </c>
      <c r="AI502" s="1140" t="n">
        <v>501</v>
      </c>
      <c r="AJ502" s="1140" t="s">
        <v>4234</v>
      </c>
      <c r="AK502" s="1130" t="s">
        <v>4235</v>
      </c>
      <c r="AL502" s="1131" t="s">
        <v>4236</v>
      </c>
      <c r="AX502" s="0" t="n">
        <v>500</v>
      </c>
      <c r="AZ502" s="0" t="n">
        <v>0</v>
      </c>
      <c r="BA502" s="1146"/>
    </row>
    <row r="503" customFormat="false" ht="14.25" hidden="false" customHeight="false" outlineLevel="0" collapsed="false">
      <c r="AH503" s="1131" t="s">
        <v>2058</v>
      </c>
      <c r="AI503" s="1140" t="n">
        <v>502</v>
      </c>
      <c r="AJ503" s="1140" t="s">
        <v>4237</v>
      </c>
      <c r="AK503" s="1130" t="s">
        <v>4238</v>
      </c>
      <c r="AL503" s="1131" t="s">
        <v>4239</v>
      </c>
      <c r="AX503" s="0" t="n">
        <v>501</v>
      </c>
      <c r="AZ503" s="0" t="n">
        <v>0</v>
      </c>
      <c r="BA503" s="1146"/>
    </row>
    <row r="504" customFormat="false" ht="14.25" hidden="false" customHeight="false" outlineLevel="0" collapsed="false">
      <c r="AH504" s="1131" t="s">
        <v>2058</v>
      </c>
      <c r="AI504" s="1140" t="n">
        <v>503</v>
      </c>
      <c r="AJ504" s="1140" t="s">
        <v>4240</v>
      </c>
      <c r="AK504" s="1130" t="s">
        <v>4241</v>
      </c>
      <c r="AL504" s="1131" t="s">
        <v>4242</v>
      </c>
      <c r="AX504" s="0" t="n">
        <v>502</v>
      </c>
      <c r="AZ504" s="0" t="n">
        <v>0</v>
      </c>
      <c r="BA504" s="1146"/>
    </row>
    <row r="505" customFormat="false" ht="14.25" hidden="false" customHeight="false" outlineLevel="0" collapsed="false">
      <c r="AH505" s="1131" t="s">
        <v>2058</v>
      </c>
      <c r="AI505" s="1140" t="n">
        <v>504</v>
      </c>
      <c r="AJ505" s="1140" t="s">
        <v>4243</v>
      </c>
      <c r="AK505" s="1130" t="s">
        <v>1315</v>
      </c>
      <c r="AL505" s="1131" t="s">
        <v>4244</v>
      </c>
      <c r="AX505" s="0" t="n">
        <v>503</v>
      </c>
      <c r="AZ505" s="0" t="n">
        <v>0</v>
      </c>
      <c r="BA505" s="1146"/>
    </row>
    <row r="506" customFormat="false" ht="14.25" hidden="false" customHeight="false" outlineLevel="0" collapsed="false">
      <c r="AH506" s="1131" t="s">
        <v>2058</v>
      </c>
      <c r="AI506" s="1140" t="n">
        <v>505</v>
      </c>
      <c r="AJ506" s="1140" t="s">
        <v>4245</v>
      </c>
      <c r="AK506" s="1130" t="s">
        <v>4246</v>
      </c>
      <c r="AL506" s="1131" t="s">
        <v>4247</v>
      </c>
      <c r="AX506" s="0" t="n">
        <v>504</v>
      </c>
      <c r="AZ506" s="0" t="n">
        <v>0</v>
      </c>
      <c r="BA506" s="1146"/>
    </row>
    <row r="507" customFormat="false" ht="14.25" hidden="false" customHeight="false" outlineLevel="0" collapsed="false">
      <c r="AH507" s="1131" t="s">
        <v>2058</v>
      </c>
      <c r="AI507" s="1140" t="n">
        <v>506</v>
      </c>
      <c r="AJ507" s="1140" t="s">
        <v>4248</v>
      </c>
      <c r="AK507" s="1130" t="s">
        <v>4249</v>
      </c>
      <c r="AL507" s="1131" t="s">
        <v>4250</v>
      </c>
      <c r="AX507" s="0" t="n">
        <v>505</v>
      </c>
      <c r="AZ507" s="0" t="n">
        <v>0</v>
      </c>
      <c r="BA507" s="1146"/>
    </row>
    <row r="508" customFormat="false" ht="14.25" hidden="false" customHeight="false" outlineLevel="0" collapsed="false">
      <c r="AH508" s="1131" t="s">
        <v>2058</v>
      </c>
      <c r="AI508" s="1140" t="n">
        <v>507</v>
      </c>
      <c r="AJ508" s="1140" t="s">
        <v>4251</v>
      </c>
      <c r="AK508" s="1130" t="s">
        <v>4252</v>
      </c>
      <c r="AL508" s="1131" t="s">
        <v>4253</v>
      </c>
      <c r="AX508" s="0" t="n">
        <v>506</v>
      </c>
      <c r="AZ508" s="0" t="n">
        <v>0</v>
      </c>
      <c r="BA508" s="1146"/>
    </row>
    <row r="509" customFormat="false" ht="14.25" hidden="false" customHeight="false" outlineLevel="0" collapsed="false">
      <c r="AH509" s="1131" t="s">
        <v>2058</v>
      </c>
      <c r="AI509" s="1140" t="n">
        <v>508</v>
      </c>
      <c r="AJ509" s="1140" t="s">
        <v>4254</v>
      </c>
      <c r="AK509" s="1130" t="s">
        <v>4255</v>
      </c>
      <c r="AL509" s="1131" t="s">
        <v>4256</v>
      </c>
      <c r="AX509" s="0" t="n">
        <v>507</v>
      </c>
      <c r="AZ509" s="0" t="n">
        <v>0</v>
      </c>
      <c r="BA509" s="1146"/>
    </row>
    <row r="510" customFormat="false" ht="14.25" hidden="false" customHeight="false" outlineLevel="0" collapsed="false">
      <c r="AH510" s="1131" t="s">
        <v>2058</v>
      </c>
      <c r="AI510" s="1140" t="n">
        <v>509</v>
      </c>
      <c r="AJ510" s="1140" t="s">
        <v>4257</v>
      </c>
      <c r="AK510" s="1130" t="s">
        <v>4258</v>
      </c>
      <c r="AL510" s="1131" t="s">
        <v>4259</v>
      </c>
      <c r="AX510" s="0" t="n">
        <v>508</v>
      </c>
      <c r="AZ510" s="0" t="n">
        <v>0</v>
      </c>
      <c r="BA510" s="1146"/>
    </row>
    <row r="511" customFormat="false" ht="14.25" hidden="false" customHeight="false" outlineLevel="0" collapsed="false">
      <c r="AH511" s="1131" t="s">
        <v>2058</v>
      </c>
      <c r="AI511" s="1140" t="n">
        <v>510</v>
      </c>
      <c r="AJ511" s="1140" t="s">
        <v>4260</v>
      </c>
      <c r="AK511" s="1130" t="s">
        <v>4261</v>
      </c>
      <c r="AL511" s="1131" t="s">
        <v>4262</v>
      </c>
      <c r="AX511" s="0" t="n">
        <v>509</v>
      </c>
      <c r="AZ511" s="0" t="n">
        <v>0</v>
      </c>
      <c r="BA511" s="1146"/>
    </row>
    <row r="512" customFormat="false" ht="14.25" hidden="false" customHeight="false" outlineLevel="0" collapsed="false">
      <c r="AH512" s="1131" t="s">
        <v>2058</v>
      </c>
      <c r="AI512" s="1140" t="n">
        <v>511</v>
      </c>
      <c r="AJ512" s="1140" t="s">
        <v>4263</v>
      </c>
      <c r="AK512" s="1130" t="s">
        <v>4264</v>
      </c>
      <c r="AL512" s="1131" t="s">
        <v>4265</v>
      </c>
      <c r="AX512" s="0" t="n">
        <v>510</v>
      </c>
      <c r="AZ512" s="0" t="n">
        <v>0</v>
      </c>
      <c r="BA512" s="1146"/>
    </row>
    <row r="513" customFormat="false" ht="14.25" hidden="false" customHeight="false" outlineLevel="0" collapsed="false">
      <c r="AH513" s="1131" t="s">
        <v>2058</v>
      </c>
      <c r="AI513" s="1140" t="n">
        <v>512</v>
      </c>
      <c r="AJ513" s="1140" t="s">
        <v>4266</v>
      </c>
      <c r="AK513" s="1130" t="s">
        <v>4267</v>
      </c>
      <c r="AL513" s="1131" t="s">
        <v>4268</v>
      </c>
      <c r="AX513" s="0" t="n">
        <v>511</v>
      </c>
      <c r="AZ513" s="0" t="n">
        <v>0</v>
      </c>
      <c r="BA513" s="1146"/>
    </row>
    <row r="514" customFormat="false" ht="14.25" hidden="false" customHeight="false" outlineLevel="0" collapsed="false">
      <c r="AH514" s="1131" t="s">
        <v>2058</v>
      </c>
      <c r="AI514" s="1140" t="n">
        <v>513</v>
      </c>
      <c r="AJ514" s="1140" t="s">
        <v>4269</v>
      </c>
      <c r="AK514" s="1130" t="s">
        <v>4270</v>
      </c>
      <c r="AL514" s="1131" t="s">
        <v>4271</v>
      </c>
      <c r="AX514" s="0" t="n">
        <v>512</v>
      </c>
      <c r="AZ514" s="0" t="n">
        <v>0</v>
      </c>
      <c r="BA514" s="1146"/>
    </row>
    <row r="515" customFormat="false" ht="14.25" hidden="false" customHeight="false" outlineLevel="0" collapsed="false">
      <c r="AH515" s="1131" t="s">
        <v>2058</v>
      </c>
      <c r="AI515" s="1140" t="n">
        <v>514</v>
      </c>
      <c r="AJ515" s="1140" t="s">
        <v>4272</v>
      </c>
      <c r="AK515" s="1130" t="s">
        <v>4273</v>
      </c>
      <c r="AL515" s="1131" t="s">
        <v>4274</v>
      </c>
      <c r="AX515" s="0" t="n">
        <v>513</v>
      </c>
      <c r="AZ515" s="0" t="n">
        <v>0</v>
      </c>
      <c r="BA515" s="1146"/>
    </row>
    <row r="516" customFormat="false" ht="14.25" hidden="false" customHeight="false" outlineLevel="0" collapsed="false">
      <c r="AH516" s="1131" t="s">
        <v>2058</v>
      </c>
      <c r="AI516" s="1140" t="n">
        <v>515</v>
      </c>
      <c r="AJ516" s="1140" t="s">
        <v>4275</v>
      </c>
      <c r="AK516" s="1130" t="s">
        <v>4276</v>
      </c>
      <c r="AL516" s="1131" t="s">
        <v>4277</v>
      </c>
      <c r="AX516" s="0" t="n">
        <v>514</v>
      </c>
      <c r="AZ516" s="0" t="n">
        <v>0</v>
      </c>
      <c r="BA516" s="1146"/>
    </row>
    <row r="517" customFormat="false" ht="14.25" hidden="false" customHeight="false" outlineLevel="0" collapsed="false">
      <c r="AH517" s="1131" t="s">
        <v>2058</v>
      </c>
      <c r="AI517" s="1140" t="n">
        <v>516</v>
      </c>
      <c r="AJ517" s="1140" t="s">
        <v>4278</v>
      </c>
      <c r="AK517" s="1130" t="s">
        <v>4279</v>
      </c>
      <c r="AL517" s="1131" t="s">
        <v>4280</v>
      </c>
      <c r="AX517" s="0" t="n">
        <v>515</v>
      </c>
      <c r="AZ517" s="0" t="n">
        <v>0</v>
      </c>
      <c r="BA517" s="1146"/>
    </row>
    <row r="518" customFormat="false" ht="14.25" hidden="false" customHeight="false" outlineLevel="0" collapsed="false">
      <c r="AH518" s="1131" t="s">
        <v>2058</v>
      </c>
      <c r="AI518" s="1140" t="n">
        <v>517</v>
      </c>
      <c r="AJ518" s="1140" t="s">
        <v>4281</v>
      </c>
      <c r="AK518" s="1130" t="s">
        <v>4282</v>
      </c>
      <c r="AL518" s="1131" t="s">
        <v>4283</v>
      </c>
      <c r="AX518" s="0" t="n">
        <v>516</v>
      </c>
      <c r="AZ518" s="0" t="n">
        <v>0</v>
      </c>
      <c r="BA518" s="1146"/>
    </row>
    <row r="519" customFormat="false" ht="14.25" hidden="false" customHeight="false" outlineLevel="0" collapsed="false">
      <c r="AH519" s="1131" t="s">
        <v>2058</v>
      </c>
      <c r="AI519" s="1140" t="n">
        <v>518</v>
      </c>
      <c r="AJ519" s="1140" t="s">
        <v>4284</v>
      </c>
      <c r="AK519" s="1130" t="s">
        <v>4285</v>
      </c>
      <c r="AL519" s="1131" t="s">
        <v>4286</v>
      </c>
      <c r="AX519" s="0" t="n">
        <v>517</v>
      </c>
      <c r="AZ519" s="0" t="n">
        <v>0</v>
      </c>
      <c r="BA519" s="1146"/>
    </row>
    <row r="520" customFormat="false" ht="14.25" hidden="false" customHeight="false" outlineLevel="0" collapsed="false">
      <c r="AH520" s="1131" t="s">
        <v>2058</v>
      </c>
      <c r="AI520" s="1140" t="n">
        <v>519</v>
      </c>
      <c r="AJ520" s="1140" t="s">
        <v>4287</v>
      </c>
      <c r="AK520" s="1130" t="s">
        <v>4288</v>
      </c>
      <c r="AL520" s="1131" t="s">
        <v>4289</v>
      </c>
      <c r="AX520" s="0" t="n">
        <v>518</v>
      </c>
      <c r="AZ520" s="0" t="n">
        <v>0</v>
      </c>
      <c r="BA520" s="1146"/>
    </row>
    <row r="521" customFormat="false" ht="14.25" hidden="false" customHeight="false" outlineLevel="0" collapsed="false">
      <c r="AH521" s="1131" t="s">
        <v>2058</v>
      </c>
      <c r="AI521" s="1140" t="n">
        <v>520</v>
      </c>
      <c r="AJ521" s="1140" t="s">
        <v>4290</v>
      </c>
      <c r="AK521" s="1130" t="s">
        <v>4291</v>
      </c>
      <c r="AL521" s="1131" t="s">
        <v>4292</v>
      </c>
      <c r="AX521" s="0" t="n">
        <v>519</v>
      </c>
      <c r="AZ521" s="0" t="n">
        <v>0</v>
      </c>
      <c r="BA521" s="1146"/>
    </row>
    <row r="522" customFormat="false" ht="14.25" hidden="false" customHeight="false" outlineLevel="0" collapsed="false">
      <c r="AH522" s="1131" t="s">
        <v>2058</v>
      </c>
      <c r="AI522" s="1140" t="n">
        <v>521</v>
      </c>
      <c r="AJ522" s="1140" t="s">
        <v>4293</v>
      </c>
      <c r="AK522" s="1130" t="s">
        <v>4294</v>
      </c>
      <c r="AL522" s="1131" t="s">
        <v>4295</v>
      </c>
      <c r="AX522" s="0" t="n">
        <v>520</v>
      </c>
      <c r="AZ522" s="0" t="n">
        <v>0</v>
      </c>
      <c r="BA522" s="1146"/>
    </row>
    <row r="523" customFormat="false" ht="14.25" hidden="false" customHeight="false" outlineLevel="0" collapsed="false">
      <c r="AH523" s="1131" t="s">
        <v>2058</v>
      </c>
      <c r="AI523" s="1140" t="n">
        <v>522</v>
      </c>
      <c r="AJ523" s="1140" t="s">
        <v>4296</v>
      </c>
      <c r="AK523" s="1130" t="s">
        <v>4297</v>
      </c>
      <c r="AL523" s="1131" t="s">
        <v>4298</v>
      </c>
      <c r="AX523" s="0" t="n">
        <v>521</v>
      </c>
      <c r="AZ523" s="0" t="n">
        <v>0</v>
      </c>
      <c r="BA523" s="1146"/>
    </row>
    <row r="524" customFormat="false" ht="14.25" hidden="false" customHeight="false" outlineLevel="0" collapsed="false">
      <c r="AH524" s="1131" t="s">
        <v>2058</v>
      </c>
      <c r="AI524" s="1140" t="n">
        <v>523</v>
      </c>
      <c r="AJ524" s="1140" t="s">
        <v>4299</v>
      </c>
      <c r="AK524" s="1130" t="s">
        <v>4300</v>
      </c>
      <c r="AL524" s="1131" t="s">
        <v>4301</v>
      </c>
      <c r="AX524" s="0" t="n">
        <v>522</v>
      </c>
      <c r="AZ524" s="0" t="n">
        <v>0</v>
      </c>
      <c r="BA524" s="1146"/>
    </row>
    <row r="525" customFormat="false" ht="14.25" hidden="false" customHeight="false" outlineLevel="0" collapsed="false">
      <c r="AH525" s="1131" t="s">
        <v>2058</v>
      </c>
      <c r="AI525" s="1140" t="n">
        <v>524</v>
      </c>
      <c r="AJ525" s="1140" t="s">
        <v>4302</v>
      </c>
      <c r="AK525" s="1130" t="s">
        <v>4303</v>
      </c>
      <c r="AL525" s="1131" t="s">
        <v>4304</v>
      </c>
      <c r="AX525" s="0" t="n">
        <v>523</v>
      </c>
      <c r="AZ525" s="0" t="n">
        <v>0</v>
      </c>
      <c r="BA525" s="1146"/>
    </row>
    <row r="526" customFormat="false" ht="14.25" hidden="false" customHeight="false" outlineLevel="0" collapsed="false">
      <c r="AH526" s="1131" t="s">
        <v>2058</v>
      </c>
      <c r="AI526" s="1140" t="n">
        <v>525</v>
      </c>
      <c r="AJ526" s="1140" t="s">
        <v>4305</v>
      </c>
      <c r="AK526" s="1130" t="s">
        <v>4306</v>
      </c>
      <c r="AL526" s="1131" t="s">
        <v>4307</v>
      </c>
      <c r="AX526" s="0" t="n">
        <v>524</v>
      </c>
      <c r="AZ526" s="0" t="n">
        <v>0</v>
      </c>
      <c r="BA526" s="1146"/>
    </row>
    <row r="527" customFormat="false" ht="14.25" hidden="false" customHeight="false" outlineLevel="0" collapsed="false">
      <c r="AH527" s="1131" t="s">
        <v>2058</v>
      </c>
      <c r="AI527" s="1140" t="n">
        <v>526</v>
      </c>
      <c r="AJ527" s="1140" t="s">
        <v>4308</v>
      </c>
      <c r="AK527" s="1130" t="s">
        <v>4309</v>
      </c>
      <c r="AL527" s="1131" t="s">
        <v>4310</v>
      </c>
      <c r="AX527" s="0" t="n">
        <v>525</v>
      </c>
      <c r="AZ527" s="0" t="n">
        <v>0</v>
      </c>
      <c r="BA527" s="1146"/>
    </row>
    <row r="528" customFormat="false" ht="14.25" hidden="false" customHeight="false" outlineLevel="0" collapsed="false">
      <c r="AH528" s="1131" t="s">
        <v>2058</v>
      </c>
      <c r="AI528" s="1140" t="n">
        <v>527</v>
      </c>
      <c r="AJ528" s="1140" t="s">
        <v>4311</v>
      </c>
      <c r="AK528" s="1130" t="s">
        <v>4312</v>
      </c>
      <c r="AL528" s="1131" t="s">
        <v>4313</v>
      </c>
      <c r="AX528" s="0" t="n">
        <v>526</v>
      </c>
      <c r="AZ528" s="0" t="n">
        <v>0</v>
      </c>
      <c r="BA528" s="1146"/>
    </row>
    <row r="529" customFormat="false" ht="14.25" hidden="false" customHeight="false" outlineLevel="0" collapsed="false">
      <c r="AH529" s="1131" t="s">
        <v>2058</v>
      </c>
      <c r="AI529" s="1140" t="n">
        <v>528</v>
      </c>
      <c r="AJ529" s="1140" t="s">
        <v>4314</v>
      </c>
      <c r="AK529" s="1130" t="s">
        <v>4315</v>
      </c>
      <c r="AL529" s="1131" t="s">
        <v>4316</v>
      </c>
      <c r="AX529" s="0" t="n">
        <v>527</v>
      </c>
      <c r="AZ529" s="0" t="n">
        <v>0</v>
      </c>
      <c r="BA529" s="1146"/>
    </row>
    <row r="530" customFormat="false" ht="14.25" hidden="false" customHeight="false" outlineLevel="0" collapsed="false">
      <c r="AH530" s="1131" t="s">
        <v>2058</v>
      </c>
      <c r="AI530" s="1140" t="n">
        <v>529</v>
      </c>
      <c r="AJ530" s="1140" t="s">
        <v>4317</v>
      </c>
      <c r="AK530" s="1130" t="s">
        <v>4318</v>
      </c>
      <c r="AL530" s="1131" t="s">
        <v>4319</v>
      </c>
      <c r="AX530" s="0" t="n">
        <v>528</v>
      </c>
      <c r="AZ530" s="0" t="n">
        <v>0</v>
      </c>
      <c r="BA530" s="1146"/>
    </row>
    <row r="531" customFormat="false" ht="14.25" hidden="false" customHeight="false" outlineLevel="0" collapsed="false">
      <c r="AH531" s="1131" t="s">
        <v>2058</v>
      </c>
      <c r="AI531" s="1140" t="n">
        <v>530</v>
      </c>
      <c r="AJ531" s="1140" t="s">
        <v>4320</v>
      </c>
      <c r="AK531" s="1130" t="s">
        <v>4321</v>
      </c>
      <c r="AL531" s="1131" t="s">
        <v>4322</v>
      </c>
      <c r="AX531" s="0" t="n">
        <v>529</v>
      </c>
      <c r="AZ531" s="0" t="n">
        <v>0</v>
      </c>
      <c r="BA531" s="1146"/>
    </row>
    <row r="532" customFormat="false" ht="14.25" hidden="false" customHeight="false" outlineLevel="0" collapsed="false">
      <c r="AH532" s="1131" t="s">
        <v>2058</v>
      </c>
      <c r="AI532" s="1140" t="n">
        <v>531</v>
      </c>
      <c r="AJ532" s="1140" t="s">
        <v>4323</v>
      </c>
      <c r="AK532" s="1130" t="s">
        <v>4324</v>
      </c>
      <c r="AL532" s="1131" t="s">
        <v>4325</v>
      </c>
      <c r="AX532" s="0" t="n">
        <v>530</v>
      </c>
      <c r="AZ532" s="0" t="n">
        <v>0</v>
      </c>
      <c r="BA532" s="1146"/>
    </row>
    <row r="533" customFormat="false" ht="14.25" hidden="false" customHeight="false" outlineLevel="0" collapsed="false">
      <c r="AH533" s="1131" t="s">
        <v>2094</v>
      </c>
      <c r="AI533" s="1140" t="n">
        <v>532</v>
      </c>
      <c r="AJ533" s="1140" t="s">
        <v>4326</v>
      </c>
      <c r="AK533" s="1130" t="s">
        <v>4327</v>
      </c>
      <c r="AL533" s="1131" t="s">
        <v>4328</v>
      </c>
      <c r="AX533" s="0" t="n">
        <v>531</v>
      </c>
      <c r="AZ533" s="0" t="n">
        <v>0</v>
      </c>
      <c r="BA533" s="1146"/>
    </row>
    <row r="534" customFormat="false" ht="14.25" hidden="false" customHeight="false" outlineLevel="0" collapsed="false">
      <c r="AH534" s="1131" t="s">
        <v>2094</v>
      </c>
      <c r="AI534" s="1140" t="n">
        <v>533</v>
      </c>
      <c r="AJ534" s="1140" t="s">
        <v>4329</v>
      </c>
      <c r="AK534" s="1130" t="s">
        <v>4330</v>
      </c>
      <c r="AL534" s="1131" t="s">
        <v>4331</v>
      </c>
      <c r="AX534" s="0" t="n">
        <v>532</v>
      </c>
      <c r="AZ534" s="0" t="n">
        <v>0</v>
      </c>
      <c r="BA534" s="1146"/>
    </row>
    <row r="535" customFormat="false" ht="14.25" hidden="false" customHeight="false" outlineLevel="0" collapsed="false">
      <c r="AH535" s="1131" t="s">
        <v>2094</v>
      </c>
      <c r="AI535" s="1140" t="n">
        <v>534</v>
      </c>
      <c r="AJ535" s="1140" t="s">
        <v>4332</v>
      </c>
      <c r="AK535" s="1130" t="s">
        <v>4333</v>
      </c>
      <c r="AL535" s="1131" t="s">
        <v>4334</v>
      </c>
      <c r="AX535" s="0" t="n">
        <v>533</v>
      </c>
      <c r="AZ535" s="0" t="n">
        <v>0</v>
      </c>
      <c r="BA535" s="1146"/>
    </row>
    <row r="536" customFormat="false" ht="14.25" hidden="false" customHeight="false" outlineLevel="0" collapsed="false">
      <c r="AH536" s="1131" t="s">
        <v>2094</v>
      </c>
      <c r="AI536" s="1140" t="n">
        <v>535</v>
      </c>
      <c r="AJ536" s="1140" t="s">
        <v>4335</v>
      </c>
      <c r="AK536" s="1130" t="s">
        <v>4336</v>
      </c>
      <c r="AL536" s="1131" t="s">
        <v>4337</v>
      </c>
      <c r="AX536" s="0" t="n">
        <v>534</v>
      </c>
      <c r="AZ536" s="0" t="n">
        <v>0</v>
      </c>
      <c r="BA536" s="1146"/>
    </row>
    <row r="537" customFormat="false" ht="14.25" hidden="false" customHeight="false" outlineLevel="0" collapsed="false">
      <c r="AH537" s="1131" t="s">
        <v>2094</v>
      </c>
      <c r="AI537" s="1140" t="n">
        <v>536</v>
      </c>
      <c r="AJ537" s="1140" t="s">
        <v>4338</v>
      </c>
      <c r="AK537" s="1130" t="s">
        <v>4339</v>
      </c>
      <c r="AL537" s="1131" t="s">
        <v>4340</v>
      </c>
      <c r="AX537" s="0" t="n">
        <v>535</v>
      </c>
      <c r="AZ537" s="0" t="n">
        <v>0</v>
      </c>
      <c r="BA537" s="1146"/>
    </row>
    <row r="538" customFormat="false" ht="14.25" hidden="false" customHeight="false" outlineLevel="0" collapsed="false">
      <c r="AH538" s="1131" t="s">
        <v>2094</v>
      </c>
      <c r="AI538" s="1140" t="n">
        <v>537</v>
      </c>
      <c r="AJ538" s="1140" t="s">
        <v>4341</v>
      </c>
      <c r="AK538" s="1130" t="s">
        <v>4342</v>
      </c>
      <c r="AL538" s="1131" t="s">
        <v>4343</v>
      </c>
      <c r="AX538" s="0" t="n">
        <v>536</v>
      </c>
      <c r="AZ538" s="0" t="n">
        <v>0</v>
      </c>
      <c r="BA538" s="1146"/>
    </row>
    <row r="539" customFormat="false" ht="14.25" hidden="false" customHeight="false" outlineLevel="0" collapsed="false">
      <c r="AH539" s="1131" t="s">
        <v>2094</v>
      </c>
      <c r="AI539" s="1140" t="n">
        <v>538</v>
      </c>
      <c r="AJ539" s="1140" t="s">
        <v>4344</v>
      </c>
      <c r="AK539" s="1130" t="s">
        <v>4345</v>
      </c>
      <c r="AL539" s="1131" t="s">
        <v>4346</v>
      </c>
      <c r="AX539" s="0" t="n">
        <v>537</v>
      </c>
      <c r="AZ539" s="0" t="n">
        <v>0</v>
      </c>
      <c r="BA539" s="1146"/>
    </row>
    <row r="540" customFormat="false" ht="14.25" hidden="false" customHeight="false" outlineLevel="0" collapsed="false">
      <c r="AH540" s="1131" t="s">
        <v>2094</v>
      </c>
      <c r="AI540" s="1140" t="n">
        <v>539</v>
      </c>
      <c r="AJ540" s="1140" t="s">
        <v>4347</v>
      </c>
      <c r="AK540" s="1130" t="s">
        <v>4348</v>
      </c>
      <c r="AL540" s="1131" t="s">
        <v>4349</v>
      </c>
      <c r="AX540" s="0" t="n">
        <v>538</v>
      </c>
      <c r="AZ540" s="0" t="n">
        <v>0</v>
      </c>
      <c r="BA540" s="1146"/>
    </row>
    <row r="541" customFormat="false" ht="14.25" hidden="false" customHeight="false" outlineLevel="0" collapsed="false">
      <c r="AH541" s="1131" t="s">
        <v>2094</v>
      </c>
      <c r="AI541" s="1140" t="n">
        <v>540</v>
      </c>
      <c r="AJ541" s="1140" t="s">
        <v>4350</v>
      </c>
      <c r="AK541" s="1130" t="s">
        <v>4351</v>
      </c>
      <c r="AL541" s="1131" t="s">
        <v>4352</v>
      </c>
      <c r="AX541" s="0" t="n">
        <v>539</v>
      </c>
      <c r="AZ541" s="0" t="n">
        <v>0</v>
      </c>
      <c r="BA541" s="1146"/>
    </row>
    <row r="542" customFormat="false" ht="14.25" hidden="false" customHeight="false" outlineLevel="0" collapsed="false">
      <c r="AH542" s="1131" t="s">
        <v>2094</v>
      </c>
      <c r="AI542" s="1140" t="n">
        <v>541</v>
      </c>
      <c r="AJ542" s="1140" t="s">
        <v>4353</v>
      </c>
      <c r="AK542" s="1130" t="s">
        <v>4354</v>
      </c>
      <c r="AL542" s="1131" t="s">
        <v>4355</v>
      </c>
      <c r="AX542" s="0" t="n">
        <v>540</v>
      </c>
      <c r="AZ542" s="0" t="n">
        <v>0</v>
      </c>
      <c r="BA542" s="1146"/>
    </row>
    <row r="543" customFormat="false" ht="14.25" hidden="false" customHeight="false" outlineLevel="0" collapsed="false">
      <c r="AH543" s="1131" t="s">
        <v>2094</v>
      </c>
      <c r="AI543" s="1140" t="n">
        <v>542</v>
      </c>
      <c r="AJ543" s="1140" t="s">
        <v>4356</v>
      </c>
      <c r="AK543" s="1130" t="s">
        <v>3403</v>
      </c>
      <c r="AL543" s="1131" t="s">
        <v>4357</v>
      </c>
      <c r="AX543" s="0" t="n">
        <v>541</v>
      </c>
      <c r="AZ543" s="0" t="n">
        <v>0</v>
      </c>
      <c r="BA543" s="1146"/>
    </row>
    <row r="544" customFormat="false" ht="14.25" hidden="false" customHeight="false" outlineLevel="0" collapsed="false">
      <c r="AH544" s="1131" t="s">
        <v>2094</v>
      </c>
      <c r="AI544" s="1140" t="n">
        <v>543</v>
      </c>
      <c r="AJ544" s="1140" t="s">
        <v>4358</v>
      </c>
      <c r="AK544" s="1130" t="s">
        <v>1593</v>
      </c>
      <c r="AL544" s="1131" t="s">
        <v>4359</v>
      </c>
      <c r="AX544" s="0" t="n">
        <v>542</v>
      </c>
      <c r="AZ544" s="0" t="n">
        <v>0</v>
      </c>
      <c r="BA544" s="1146"/>
    </row>
    <row r="545" customFormat="false" ht="14.25" hidden="false" customHeight="false" outlineLevel="0" collapsed="false">
      <c r="AH545" s="1131" t="s">
        <v>2094</v>
      </c>
      <c r="AI545" s="1140" t="n">
        <v>544</v>
      </c>
      <c r="AJ545" s="1140" t="s">
        <v>4360</v>
      </c>
      <c r="AK545" s="1130" t="s">
        <v>4361</v>
      </c>
      <c r="AL545" s="1131" t="s">
        <v>4362</v>
      </c>
      <c r="AX545" s="0" t="n">
        <v>543</v>
      </c>
      <c r="AZ545" s="0" t="n">
        <v>0</v>
      </c>
      <c r="BA545" s="1146"/>
    </row>
    <row r="546" customFormat="false" ht="14.25" hidden="false" customHeight="false" outlineLevel="0" collapsed="false">
      <c r="AH546" s="1131" t="s">
        <v>2094</v>
      </c>
      <c r="AI546" s="1140" t="n">
        <v>545</v>
      </c>
      <c r="AJ546" s="1140" t="s">
        <v>4363</v>
      </c>
      <c r="AK546" s="1130" t="s">
        <v>4364</v>
      </c>
      <c r="AL546" s="1131" t="s">
        <v>4365</v>
      </c>
      <c r="AX546" s="0" t="n">
        <v>544</v>
      </c>
      <c r="AZ546" s="0" t="n">
        <v>0</v>
      </c>
      <c r="BA546" s="1146"/>
    </row>
    <row r="547" customFormat="false" ht="14.25" hidden="false" customHeight="false" outlineLevel="0" collapsed="false">
      <c r="AH547" s="1131" t="s">
        <v>2094</v>
      </c>
      <c r="AI547" s="1140" t="n">
        <v>546</v>
      </c>
      <c r="AJ547" s="1140" t="s">
        <v>4366</v>
      </c>
      <c r="AK547" s="1130" t="s">
        <v>3990</v>
      </c>
      <c r="AL547" s="1131" t="s">
        <v>4367</v>
      </c>
      <c r="AX547" s="0" t="n">
        <v>545</v>
      </c>
      <c r="AZ547" s="0" t="n">
        <v>0</v>
      </c>
      <c r="BA547" s="1146"/>
    </row>
    <row r="548" customFormat="false" ht="14.25" hidden="false" customHeight="false" outlineLevel="0" collapsed="false">
      <c r="AH548" s="1131" t="s">
        <v>2094</v>
      </c>
      <c r="AI548" s="1140" t="n">
        <v>547</v>
      </c>
      <c r="AJ548" s="1140" t="s">
        <v>4368</v>
      </c>
      <c r="AK548" s="1130" t="s">
        <v>4369</v>
      </c>
      <c r="AL548" s="1131" t="s">
        <v>4370</v>
      </c>
      <c r="AX548" s="0" t="n">
        <v>546</v>
      </c>
      <c r="AZ548" s="0" t="n">
        <v>0</v>
      </c>
      <c r="BA548" s="1146"/>
    </row>
    <row r="549" customFormat="false" ht="14.25" hidden="false" customHeight="false" outlineLevel="0" collapsed="false">
      <c r="AH549" s="1131" t="s">
        <v>2094</v>
      </c>
      <c r="AI549" s="1140" t="n">
        <v>548</v>
      </c>
      <c r="AJ549" s="1140" t="s">
        <v>4371</v>
      </c>
      <c r="AK549" s="1130" t="s">
        <v>4372</v>
      </c>
      <c r="AL549" s="1131" t="s">
        <v>4373</v>
      </c>
      <c r="AX549" s="0" t="n">
        <v>547</v>
      </c>
      <c r="AZ549" s="0" t="n">
        <v>0</v>
      </c>
      <c r="BA549" s="1146"/>
    </row>
    <row r="550" customFormat="false" ht="14.25" hidden="false" customHeight="false" outlineLevel="0" collapsed="false">
      <c r="AH550" s="1131" t="s">
        <v>2094</v>
      </c>
      <c r="AI550" s="1140" t="n">
        <v>549</v>
      </c>
      <c r="AJ550" s="1140" t="s">
        <v>4374</v>
      </c>
      <c r="AK550" s="1130" t="s">
        <v>4375</v>
      </c>
      <c r="AL550" s="1131" t="s">
        <v>4376</v>
      </c>
      <c r="AX550" s="0" t="n">
        <v>548</v>
      </c>
      <c r="AZ550" s="0" t="n">
        <v>0</v>
      </c>
      <c r="BA550" s="1146"/>
    </row>
    <row r="551" customFormat="false" ht="14.25" hidden="false" customHeight="false" outlineLevel="0" collapsed="false">
      <c r="AH551" s="1131" t="s">
        <v>2094</v>
      </c>
      <c r="AI551" s="1140" t="n">
        <v>550</v>
      </c>
      <c r="AJ551" s="1140" t="s">
        <v>4377</v>
      </c>
      <c r="AK551" s="1130" t="s">
        <v>4378</v>
      </c>
      <c r="AL551" s="1131" t="s">
        <v>4379</v>
      </c>
      <c r="AX551" s="0" t="n">
        <v>549</v>
      </c>
      <c r="AZ551" s="0" t="n">
        <v>0</v>
      </c>
      <c r="BA551" s="1146"/>
    </row>
    <row r="552" customFormat="false" ht="14.25" hidden="false" customHeight="false" outlineLevel="0" collapsed="false">
      <c r="AH552" s="1131" t="s">
        <v>2094</v>
      </c>
      <c r="AI552" s="1140" t="n">
        <v>551</v>
      </c>
      <c r="AJ552" s="1140" t="s">
        <v>4380</v>
      </c>
      <c r="AK552" s="1130" t="s">
        <v>4381</v>
      </c>
      <c r="AL552" s="1131" t="s">
        <v>4382</v>
      </c>
      <c r="AX552" s="0" t="n">
        <v>550</v>
      </c>
      <c r="AZ552" s="0" t="n">
        <v>0</v>
      </c>
      <c r="BA552" s="1146"/>
    </row>
    <row r="553" customFormat="false" ht="14.25" hidden="false" customHeight="false" outlineLevel="0" collapsed="false">
      <c r="AH553" s="1131" t="s">
        <v>2094</v>
      </c>
      <c r="AI553" s="1140" t="n">
        <v>552</v>
      </c>
      <c r="AJ553" s="1140" t="s">
        <v>4383</v>
      </c>
      <c r="AK553" s="1130" t="s">
        <v>4384</v>
      </c>
      <c r="AL553" s="1131" t="s">
        <v>4385</v>
      </c>
      <c r="AX553" s="0" t="n">
        <v>551</v>
      </c>
      <c r="AZ553" s="0" t="n">
        <v>0</v>
      </c>
      <c r="BA553" s="1146"/>
    </row>
    <row r="554" customFormat="false" ht="14.25" hidden="false" customHeight="false" outlineLevel="0" collapsed="false">
      <c r="AH554" s="1131" t="s">
        <v>2094</v>
      </c>
      <c r="AI554" s="1140" t="n">
        <v>553</v>
      </c>
      <c r="AJ554" s="1140" t="s">
        <v>4386</v>
      </c>
      <c r="AK554" s="1130" t="s">
        <v>4387</v>
      </c>
      <c r="AL554" s="1131" t="s">
        <v>4388</v>
      </c>
      <c r="AX554" s="0" t="n">
        <v>552</v>
      </c>
      <c r="AZ554" s="0" t="n">
        <v>0</v>
      </c>
      <c r="BA554" s="1146"/>
    </row>
    <row r="555" customFormat="false" ht="14.25" hidden="false" customHeight="false" outlineLevel="0" collapsed="false">
      <c r="AH555" s="1131" t="s">
        <v>2094</v>
      </c>
      <c r="AI555" s="1140" t="n">
        <v>554</v>
      </c>
      <c r="AJ555" s="1140" t="s">
        <v>4389</v>
      </c>
      <c r="AK555" s="1130" t="s">
        <v>4390</v>
      </c>
      <c r="AL555" s="1131" t="s">
        <v>4391</v>
      </c>
      <c r="AX555" s="0" t="n">
        <v>553</v>
      </c>
      <c r="AZ555" s="0" t="n">
        <v>0</v>
      </c>
      <c r="BA555" s="1146"/>
    </row>
    <row r="556" customFormat="false" ht="14.25" hidden="false" customHeight="false" outlineLevel="0" collapsed="false">
      <c r="AH556" s="1131" t="s">
        <v>2094</v>
      </c>
      <c r="AI556" s="1140" t="n">
        <v>555</v>
      </c>
      <c r="AJ556" s="1140" t="s">
        <v>4392</v>
      </c>
      <c r="AK556" s="1130" t="s">
        <v>4393</v>
      </c>
      <c r="AL556" s="1131" t="s">
        <v>4394</v>
      </c>
      <c r="AX556" s="0" t="n">
        <v>554</v>
      </c>
      <c r="AZ556" s="0" t="n">
        <v>0</v>
      </c>
      <c r="BA556" s="1146"/>
    </row>
    <row r="557" customFormat="false" ht="14.25" hidden="false" customHeight="false" outlineLevel="0" collapsed="false">
      <c r="AH557" s="1131" t="s">
        <v>2094</v>
      </c>
      <c r="AI557" s="1140" t="n">
        <v>556</v>
      </c>
      <c r="AJ557" s="1140" t="s">
        <v>4395</v>
      </c>
      <c r="AK557" s="1130" t="s">
        <v>4396</v>
      </c>
      <c r="AL557" s="1131" t="s">
        <v>4397</v>
      </c>
      <c r="AX557" s="0" t="n">
        <v>555</v>
      </c>
      <c r="AZ557" s="0" t="n">
        <v>0</v>
      </c>
      <c r="BA557" s="1146"/>
    </row>
    <row r="558" customFormat="false" ht="14.25" hidden="false" customHeight="false" outlineLevel="0" collapsed="false">
      <c r="AH558" s="1131" t="s">
        <v>2094</v>
      </c>
      <c r="AI558" s="1140" t="n">
        <v>557</v>
      </c>
      <c r="AJ558" s="1140" t="s">
        <v>4398</v>
      </c>
      <c r="AK558" s="1130" t="s">
        <v>4399</v>
      </c>
      <c r="AL558" s="1131" t="s">
        <v>4400</v>
      </c>
      <c r="AX558" s="0" t="n">
        <v>556</v>
      </c>
      <c r="AZ558" s="0" t="n">
        <v>0</v>
      </c>
      <c r="BA558" s="1146"/>
    </row>
    <row r="559" customFormat="false" ht="14.25" hidden="false" customHeight="false" outlineLevel="0" collapsed="false">
      <c r="AH559" s="1131" t="s">
        <v>2094</v>
      </c>
      <c r="AI559" s="1140" t="n">
        <v>558</v>
      </c>
      <c r="AJ559" s="1140" t="s">
        <v>4401</v>
      </c>
      <c r="AK559" s="1130" t="s">
        <v>4402</v>
      </c>
      <c r="AL559" s="1131" t="s">
        <v>4403</v>
      </c>
      <c r="AX559" s="0" t="n">
        <v>557</v>
      </c>
      <c r="AZ559" s="0" t="n">
        <v>0</v>
      </c>
      <c r="BA559" s="1146"/>
    </row>
    <row r="560" customFormat="false" ht="14.25" hidden="false" customHeight="false" outlineLevel="0" collapsed="false">
      <c r="AH560" s="1131" t="s">
        <v>2094</v>
      </c>
      <c r="AI560" s="1140" t="n">
        <v>559</v>
      </c>
      <c r="AJ560" s="1140" t="s">
        <v>4404</v>
      </c>
      <c r="AK560" s="1130" t="s">
        <v>4405</v>
      </c>
      <c r="AL560" s="1131" t="s">
        <v>4406</v>
      </c>
      <c r="AX560" s="0" t="n">
        <v>558</v>
      </c>
      <c r="AZ560" s="0" t="n">
        <v>0</v>
      </c>
      <c r="BA560" s="1146"/>
    </row>
    <row r="561" customFormat="false" ht="14.25" hidden="false" customHeight="false" outlineLevel="0" collapsed="false">
      <c r="AH561" s="1131" t="s">
        <v>2094</v>
      </c>
      <c r="AI561" s="1140" t="n">
        <v>560</v>
      </c>
      <c r="AJ561" s="1140" t="s">
        <v>4407</v>
      </c>
      <c r="AK561" s="1130" t="s">
        <v>4408</v>
      </c>
      <c r="AL561" s="1131" t="s">
        <v>4409</v>
      </c>
      <c r="AX561" s="0" t="n">
        <v>559</v>
      </c>
      <c r="AZ561" s="0" t="n">
        <v>0</v>
      </c>
      <c r="BA561" s="1146"/>
    </row>
    <row r="562" customFormat="false" ht="14.25" hidden="false" customHeight="false" outlineLevel="0" collapsed="false">
      <c r="AH562" s="1131" t="s">
        <v>2094</v>
      </c>
      <c r="AI562" s="1140" t="n">
        <v>561</v>
      </c>
      <c r="AJ562" s="1140" t="s">
        <v>4410</v>
      </c>
      <c r="AK562" s="1130" t="s">
        <v>4411</v>
      </c>
      <c r="AL562" s="1131" t="s">
        <v>4412</v>
      </c>
      <c r="AX562" s="0" t="n">
        <v>560</v>
      </c>
      <c r="AZ562" s="0" t="n">
        <v>0</v>
      </c>
      <c r="BA562" s="1146"/>
    </row>
    <row r="563" customFormat="false" ht="14.25" hidden="false" customHeight="false" outlineLevel="0" collapsed="false">
      <c r="AH563" s="1131" t="s">
        <v>2094</v>
      </c>
      <c r="AI563" s="1140" t="n">
        <v>562</v>
      </c>
      <c r="AJ563" s="1140" t="s">
        <v>4413</v>
      </c>
      <c r="AK563" s="1130" t="s">
        <v>4414</v>
      </c>
      <c r="AL563" s="1131" t="s">
        <v>4415</v>
      </c>
      <c r="AX563" s="0" t="n">
        <v>561</v>
      </c>
      <c r="AZ563" s="0" t="n">
        <v>0</v>
      </c>
      <c r="BA563" s="1146"/>
    </row>
    <row r="564" customFormat="false" ht="14.25" hidden="false" customHeight="false" outlineLevel="0" collapsed="false">
      <c r="AH564" s="1131" t="s">
        <v>2094</v>
      </c>
      <c r="AI564" s="1140" t="n">
        <v>563</v>
      </c>
      <c r="AJ564" s="1140" t="s">
        <v>4416</v>
      </c>
      <c r="AK564" s="1130" t="s">
        <v>4417</v>
      </c>
      <c r="AL564" s="1131" t="s">
        <v>4418</v>
      </c>
      <c r="AX564" s="0" t="n">
        <v>562</v>
      </c>
      <c r="AZ564" s="0" t="n">
        <v>0</v>
      </c>
      <c r="BA564" s="1146"/>
    </row>
    <row r="565" customFormat="false" ht="14.25" hidden="false" customHeight="false" outlineLevel="0" collapsed="false">
      <c r="AH565" s="1131" t="s">
        <v>2094</v>
      </c>
      <c r="AI565" s="1140" t="n">
        <v>564</v>
      </c>
      <c r="AJ565" s="1140" t="s">
        <v>4419</v>
      </c>
      <c r="AK565" s="1130" t="s">
        <v>4420</v>
      </c>
      <c r="AL565" s="1131" t="s">
        <v>4421</v>
      </c>
      <c r="AX565" s="0" t="n">
        <v>563</v>
      </c>
      <c r="AZ565" s="0" t="n">
        <v>0</v>
      </c>
      <c r="BA565" s="1146"/>
    </row>
    <row r="566" customFormat="false" ht="14.25" hidden="false" customHeight="false" outlineLevel="0" collapsed="false">
      <c r="AH566" s="1131" t="s">
        <v>2114</v>
      </c>
      <c r="AI566" s="1140" t="n">
        <v>565</v>
      </c>
      <c r="AJ566" s="1140" t="s">
        <v>4422</v>
      </c>
      <c r="AK566" s="1130" t="s">
        <v>2525</v>
      </c>
      <c r="AL566" s="1131" t="s">
        <v>4423</v>
      </c>
      <c r="AX566" s="0" t="n">
        <v>564</v>
      </c>
      <c r="AZ566" s="0" t="n">
        <v>0</v>
      </c>
      <c r="BA566" s="1146"/>
    </row>
    <row r="567" customFormat="false" ht="14.25" hidden="false" customHeight="false" outlineLevel="0" collapsed="false">
      <c r="AH567" s="1131" t="s">
        <v>2114</v>
      </c>
      <c r="AI567" s="1140" t="n">
        <v>566</v>
      </c>
      <c r="AJ567" s="1140" t="s">
        <v>4424</v>
      </c>
      <c r="AK567" s="1130" t="s">
        <v>4425</v>
      </c>
      <c r="AL567" s="1131" t="s">
        <v>4426</v>
      </c>
      <c r="AX567" s="0" t="n">
        <v>565</v>
      </c>
      <c r="AZ567" s="0" t="n">
        <v>0</v>
      </c>
      <c r="BA567" s="1146"/>
    </row>
    <row r="568" customFormat="false" ht="14.25" hidden="false" customHeight="false" outlineLevel="0" collapsed="false">
      <c r="AH568" s="1131" t="s">
        <v>2114</v>
      </c>
      <c r="AI568" s="1140" t="n">
        <v>567</v>
      </c>
      <c r="AJ568" s="1140" t="s">
        <v>4427</v>
      </c>
      <c r="AK568" s="1130" t="s">
        <v>4428</v>
      </c>
      <c r="AL568" s="1131" t="s">
        <v>4429</v>
      </c>
      <c r="AX568" s="0" t="n">
        <v>566</v>
      </c>
      <c r="AZ568" s="0" t="n">
        <v>0</v>
      </c>
      <c r="BA568" s="1146"/>
    </row>
    <row r="569" customFormat="false" ht="14.25" hidden="false" customHeight="false" outlineLevel="0" collapsed="false">
      <c r="AH569" s="1131" t="s">
        <v>2114</v>
      </c>
      <c r="AI569" s="1140" t="n">
        <v>568</v>
      </c>
      <c r="AJ569" s="1140" t="s">
        <v>4430</v>
      </c>
      <c r="AK569" s="1130" t="s">
        <v>4431</v>
      </c>
      <c r="AL569" s="1131" t="s">
        <v>4432</v>
      </c>
      <c r="AX569" s="0" t="n">
        <v>567</v>
      </c>
      <c r="AZ569" s="0" t="n">
        <v>0</v>
      </c>
      <c r="BA569" s="1146"/>
    </row>
    <row r="570" customFormat="false" ht="14.25" hidden="false" customHeight="false" outlineLevel="0" collapsed="false">
      <c r="AH570" s="1131" t="s">
        <v>2114</v>
      </c>
      <c r="AI570" s="1140" t="n">
        <v>569</v>
      </c>
      <c r="AJ570" s="1140" t="s">
        <v>4433</v>
      </c>
      <c r="AK570" s="1130" t="s">
        <v>4434</v>
      </c>
      <c r="AL570" s="1131" t="s">
        <v>4435</v>
      </c>
      <c r="AX570" s="0" t="n">
        <v>568</v>
      </c>
      <c r="AZ570" s="0" t="n">
        <v>0</v>
      </c>
      <c r="BA570" s="1146"/>
    </row>
    <row r="571" customFormat="false" ht="14.25" hidden="false" customHeight="false" outlineLevel="0" collapsed="false">
      <c r="AH571" s="1131" t="s">
        <v>901</v>
      </c>
      <c r="AI571" s="1140" t="n">
        <v>570</v>
      </c>
      <c r="AJ571" s="1140" t="s">
        <v>4436</v>
      </c>
      <c r="AK571" s="1130" t="s">
        <v>900</v>
      </c>
      <c r="AL571" s="1131" t="s">
        <v>4437</v>
      </c>
      <c r="AX571" s="0" t="n">
        <v>569</v>
      </c>
      <c r="AZ571" s="0" t="n">
        <v>0</v>
      </c>
      <c r="BA571" s="1146"/>
    </row>
    <row r="572" customFormat="false" ht="14.25" hidden="false" customHeight="false" outlineLevel="0" collapsed="false">
      <c r="AH572" s="1131" t="s">
        <v>901</v>
      </c>
      <c r="AI572" s="1140" t="n">
        <v>571</v>
      </c>
      <c r="AJ572" s="1140" t="s">
        <v>4438</v>
      </c>
      <c r="AK572" s="1130" t="s">
        <v>2310</v>
      </c>
      <c r="AL572" s="1131" t="s">
        <v>4439</v>
      </c>
      <c r="AX572" s="0" t="n">
        <v>570</v>
      </c>
      <c r="AZ572" s="0" t="n">
        <v>0</v>
      </c>
      <c r="BA572" s="1146"/>
    </row>
    <row r="573" customFormat="false" ht="14.25" hidden="false" customHeight="false" outlineLevel="0" collapsed="false">
      <c r="AH573" s="1131" t="s">
        <v>901</v>
      </c>
      <c r="AI573" s="1140" t="n">
        <v>572</v>
      </c>
      <c r="AJ573" s="1140" t="s">
        <v>4440</v>
      </c>
      <c r="AK573" s="1130" t="s">
        <v>2331</v>
      </c>
      <c r="AL573" s="1131" t="s">
        <v>4441</v>
      </c>
      <c r="AX573" s="0" t="n">
        <v>571</v>
      </c>
      <c r="AZ573" s="0" t="n">
        <v>0</v>
      </c>
      <c r="BA573" s="1146"/>
    </row>
    <row r="574" customFormat="false" ht="14.25" hidden="false" customHeight="false" outlineLevel="0" collapsed="false">
      <c r="AH574" s="1131" t="s">
        <v>901</v>
      </c>
      <c r="AI574" s="1140" t="n">
        <v>573</v>
      </c>
      <c r="AJ574" s="1140" t="s">
        <v>4442</v>
      </c>
      <c r="AK574" s="1130" t="s">
        <v>2346</v>
      </c>
      <c r="AL574" s="1131" t="s">
        <v>4443</v>
      </c>
      <c r="AX574" s="0" t="n">
        <v>572</v>
      </c>
      <c r="AZ574" s="0" t="n">
        <v>0</v>
      </c>
      <c r="BA574" s="1146"/>
    </row>
    <row r="575" customFormat="false" ht="14.25" hidden="false" customHeight="false" outlineLevel="0" collapsed="false">
      <c r="AH575" s="1131" t="s">
        <v>901</v>
      </c>
      <c r="AI575" s="1140" t="n">
        <v>574</v>
      </c>
      <c r="AJ575" s="1140" t="s">
        <v>4444</v>
      </c>
      <c r="AK575" s="1130" t="s">
        <v>2360</v>
      </c>
      <c r="AL575" s="1131" t="s">
        <v>4445</v>
      </c>
      <c r="AX575" s="0" t="n">
        <v>573</v>
      </c>
      <c r="AZ575" s="0" t="n">
        <v>0</v>
      </c>
      <c r="BA575" s="1146"/>
    </row>
    <row r="576" customFormat="false" ht="14.25" hidden="false" customHeight="false" outlineLevel="0" collapsed="false">
      <c r="AH576" s="1131" t="s">
        <v>901</v>
      </c>
      <c r="AI576" s="1140" t="n">
        <v>575</v>
      </c>
      <c r="AJ576" s="1140" t="s">
        <v>4446</v>
      </c>
      <c r="AK576" s="1130" t="s">
        <v>2375</v>
      </c>
      <c r="AL576" s="1131" t="s">
        <v>4447</v>
      </c>
      <c r="AX576" s="0" t="n">
        <v>574</v>
      </c>
      <c r="AZ576" s="0" t="n">
        <v>0</v>
      </c>
      <c r="BA576" s="1146"/>
    </row>
    <row r="577" customFormat="false" ht="14.25" hidden="false" customHeight="false" outlineLevel="0" collapsed="false">
      <c r="AH577" s="1131" t="s">
        <v>901</v>
      </c>
      <c r="AI577" s="1140" t="n">
        <v>576</v>
      </c>
      <c r="AJ577" s="1140" t="s">
        <v>4448</v>
      </c>
      <c r="AK577" s="1130" t="s">
        <v>2387</v>
      </c>
      <c r="AL577" s="1131" t="s">
        <v>4449</v>
      </c>
      <c r="AX577" s="0" t="n">
        <v>575</v>
      </c>
      <c r="AZ577" s="0" t="n">
        <v>0</v>
      </c>
      <c r="BA577" s="1146"/>
    </row>
    <row r="578" customFormat="false" ht="14.25" hidden="false" customHeight="false" outlineLevel="0" collapsed="false">
      <c r="AH578" s="1131" t="s">
        <v>901</v>
      </c>
      <c r="AI578" s="1140" t="n">
        <v>577</v>
      </c>
      <c r="AJ578" s="1140" t="s">
        <v>4450</v>
      </c>
      <c r="AK578" s="1130" t="s">
        <v>2395</v>
      </c>
      <c r="AL578" s="1131" t="s">
        <v>4451</v>
      </c>
      <c r="AX578" s="0" t="n">
        <v>576</v>
      </c>
      <c r="AZ578" s="0" t="n">
        <v>0</v>
      </c>
      <c r="BA578" s="1146"/>
    </row>
    <row r="579" customFormat="false" ht="14.25" hidden="false" customHeight="false" outlineLevel="0" collapsed="false">
      <c r="AH579" s="1131" t="s">
        <v>901</v>
      </c>
      <c r="AI579" s="1140" t="n">
        <v>578</v>
      </c>
      <c r="AJ579" s="1140" t="s">
        <v>4452</v>
      </c>
      <c r="AK579" s="1130" t="s">
        <v>2402</v>
      </c>
      <c r="AL579" s="1131" t="s">
        <v>4453</v>
      </c>
      <c r="AX579" s="0" t="n">
        <v>577</v>
      </c>
      <c r="AZ579" s="0" t="n">
        <v>0</v>
      </c>
      <c r="BA579" s="1146"/>
    </row>
    <row r="580" customFormat="false" ht="14.25" hidden="false" customHeight="false" outlineLevel="0" collapsed="false">
      <c r="AH580" s="1131" t="s">
        <v>901</v>
      </c>
      <c r="AI580" s="1140" t="n">
        <v>579</v>
      </c>
      <c r="AJ580" s="1140" t="s">
        <v>4454</v>
      </c>
      <c r="AK580" s="1130" t="s">
        <v>2408</v>
      </c>
      <c r="AL580" s="1131" t="s">
        <v>4455</v>
      </c>
      <c r="AX580" s="0" t="n">
        <v>578</v>
      </c>
      <c r="AZ580" s="0" t="n">
        <v>0</v>
      </c>
      <c r="BA580" s="1146"/>
    </row>
    <row r="581" customFormat="false" ht="14.25" hidden="false" customHeight="false" outlineLevel="0" collapsed="false">
      <c r="AH581" s="1131" t="s">
        <v>901</v>
      </c>
      <c r="AI581" s="1140" t="n">
        <v>580</v>
      </c>
      <c r="AJ581" s="1140" t="s">
        <v>4456</v>
      </c>
      <c r="AK581" s="1130" t="s">
        <v>2415</v>
      </c>
      <c r="AL581" s="1131" t="s">
        <v>4457</v>
      </c>
      <c r="AX581" s="0" t="n">
        <v>579</v>
      </c>
      <c r="AZ581" s="0" t="n">
        <v>0</v>
      </c>
      <c r="BA581" s="1146"/>
    </row>
    <row r="582" customFormat="false" ht="14.25" hidden="false" customHeight="false" outlineLevel="0" collapsed="false">
      <c r="AH582" s="1131" t="s">
        <v>901</v>
      </c>
      <c r="AI582" s="1140" t="n">
        <v>581</v>
      </c>
      <c r="AJ582" s="1140" t="s">
        <v>4458</v>
      </c>
      <c r="AK582" s="1130" t="s">
        <v>2422</v>
      </c>
      <c r="AL582" s="1131" t="s">
        <v>4459</v>
      </c>
      <c r="AX582" s="0" t="n">
        <v>580</v>
      </c>
      <c r="AZ582" s="0" t="n">
        <v>0</v>
      </c>
      <c r="BA582" s="1146"/>
    </row>
    <row r="583" customFormat="false" ht="14.25" hidden="false" customHeight="false" outlineLevel="0" collapsed="false">
      <c r="AH583" s="1131" t="s">
        <v>1102</v>
      </c>
      <c r="AI583" s="1140" t="n">
        <v>582</v>
      </c>
      <c r="AJ583" s="1140" t="s">
        <v>4460</v>
      </c>
      <c r="AK583" s="1130" t="s">
        <v>4461</v>
      </c>
      <c r="AL583" s="1131" t="s">
        <v>4462</v>
      </c>
      <c r="AX583" s="0" t="n">
        <v>581</v>
      </c>
      <c r="AZ583" s="0" t="n">
        <v>0</v>
      </c>
      <c r="BA583" s="1146"/>
    </row>
    <row r="584" customFormat="false" ht="14.25" hidden="false" customHeight="false" outlineLevel="0" collapsed="false">
      <c r="AH584" s="1131" t="s">
        <v>1102</v>
      </c>
      <c r="AI584" s="1140" t="n">
        <v>583</v>
      </c>
      <c r="AJ584" s="1140" t="s">
        <v>4463</v>
      </c>
      <c r="AK584" s="1130" t="s">
        <v>4464</v>
      </c>
      <c r="AL584" s="1131" t="s">
        <v>4465</v>
      </c>
      <c r="AX584" s="0" t="n">
        <v>582</v>
      </c>
      <c r="AZ584" s="0" t="n">
        <v>0</v>
      </c>
      <c r="BA584" s="1146"/>
    </row>
    <row r="585" customFormat="false" ht="14.25" hidden="false" customHeight="false" outlineLevel="0" collapsed="false">
      <c r="AH585" s="1131" t="s">
        <v>1102</v>
      </c>
      <c r="AI585" s="1140" t="n">
        <v>584</v>
      </c>
      <c r="AJ585" s="1140" t="s">
        <v>4466</v>
      </c>
      <c r="AK585" s="1130" t="s">
        <v>4467</v>
      </c>
      <c r="AL585" s="1131" t="s">
        <v>4468</v>
      </c>
      <c r="AX585" s="0" t="n">
        <v>583</v>
      </c>
      <c r="AZ585" s="0" t="n">
        <v>0</v>
      </c>
      <c r="BA585" s="1146"/>
    </row>
    <row r="586" customFormat="false" ht="14.25" hidden="false" customHeight="false" outlineLevel="0" collapsed="false">
      <c r="AH586" s="1131" t="s">
        <v>1102</v>
      </c>
      <c r="AI586" s="1140" t="n">
        <v>585</v>
      </c>
      <c r="AJ586" s="1140" t="s">
        <v>4469</v>
      </c>
      <c r="AK586" s="1130" t="s">
        <v>4470</v>
      </c>
      <c r="AL586" s="1131" t="s">
        <v>4471</v>
      </c>
      <c r="AX586" s="0" t="n">
        <v>584</v>
      </c>
      <c r="AZ586" s="0" t="n">
        <v>0</v>
      </c>
      <c r="BA586" s="1146"/>
    </row>
    <row r="587" customFormat="false" ht="14.25" hidden="false" customHeight="false" outlineLevel="0" collapsed="false">
      <c r="AH587" s="1131" t="s">
        <v>1102</v>
      </c>
      <c r="AI587" s="1140" t="n">
        <v>586</v>
      </c>
      <c r="AJ587" s="1140" t="s">
        <v>4472</v>
      </c>
      <c r="AK587" s="1130" t="s">
        <v>4473</v>
      </c>
      <c r="AL587" s="1131" t="s">
        <v>4474</v>
      </c>
      <c r="AX587" s="0" t="n">
        <v>585</v>
      </c>
      <c r="AZ587" s="0" t="n">
        <v>0</v>
      </c>
      <c r="BA587" s="1146"/>
    </row>
    <row r="588" customFormat="false" ht="14.25" hidden="false" customHeight="false" outlineLevel="0" collapsed="false">
      <c r="AH588" s="1131" t="s">
        <v>1102</v>
      </c>
      <c r="AI588" s="1140" t="n">
        <v>587</v>
      </c>
      <c r="AJ588" s="1140" t="s">
        <v>4475</v>
      </c>
      <c r="AK588" s="1130" t="s">
        <v>4476</v>
      </c>
      <c r="AL588" s="1131" t="s">
        <v>4477</v>
      </c>
      <c r="AX588" s="0" t="n">
        <v>586</v>
      </c>
      <c r="AZ588" s="0" t="n">
        <v>0</v>
      </c>
      <c r="BA588" s="1146"/>
    </row>
    <row r="589" customFormat="false" ht="14.25" hidden="false" customHeight="false" outlineLevel="0" collapsed="false">
      <c r="AH589" s="1131" t="s">
        <v>1102</v>
      </c>
      <c r="AI589" s="1140" t="n">
        <v>588</v>
      </c>
      <c r="AJ589" s="1140" t="s">
        <v>4478</v>
      </c>
      <c r="AK589" s="1130" t="s">
        <v>4479</v>
      </c>
      <c r="AL589" s="1131" t="s">
        <v>4480</v>
      </c>
      <c r="AX589" s="0" t="n">
        <v>587</v>
      </c>
      <c r="AZ589" s="0" t="n">
        <v>0</v>
      </c>
      <c r="BA589" s="1146"/>
    </row>
    <row r="590" customFormat="false" ht="14.25" hidden="false" customHeight="false" outlineLevel="0" collapsed="false">
      <c r="AH590" s="1131" t="s">
        <v>1102</v>
      </c>
      <c r="AI590" s="1140" t="n">
        <v>589</v>
      </c>
      <c r="AJ590" s="1140" t="s">
        <v>4481</v>
      </c>
      <c r="AK590" s="1130" t="s">
        <v>4482</v>
      </c>
      <c r="AL590" s="1131" t="s">
        <v>4483</v>
      </c>
      <c r="AX590" s="0" t="n">
        <v>588</v>
      </c>
      <c r="AZ590" s="0" t="n">
        <v>0</v>
      </c>
      <c r="BA590" s="1146"/>
    </row>
    <row r="591" customFormat="false" ht="14.25" hidden="false" customHeight="false" outlineLevel="0" collapsed="false">
      <c r="AH591" s="1131" t="s">
        <v>1102</v>
      </c>
      <c r="AI591" s="1140" t="n">
        <v>590</v>
      </c>
      <c r="AJ591" s="1140" t="s">
        <v>4484</v>
      </c>
      <c r="AK591" s="1130" t="s">
        <v>4485</v>
      </c>
      <c r="AL591" s="1131" t="s">
        <v>4486</v>
      </c>
      <c r="AX591" s="0" t="n">
        <v>589</v>
      </c>
      <c r="AZ591" s="0" t="n">
        <v>0</v>
      </c>
      <c r="BA591" s="1146"/>
    </row>
    <row r="592" customFormat="false" ht="14.25" hidden="false" customHeight="false" outlineLevel="0" collapsed="false">
      <c r="AH592" s="1131" t="s">
        <v>1102</v>
      </c>
      <c r="AI592" s="1140" t="n">
        <v>591</v>
      </c>
      <c r="AJ592" s="1140" t="s">
        <v>4487</v>
      </c>
      <c r="AK592" s="1130" t="s">
        <v>4488</v>
      </c>
      <c r="AL592" s="1131" t="s">
        <v>4489</v>
      </c>
      <c r="AX592" s="0" t="n">
        <v>590</v>
      </c>
      <c r="AZ592" s="0" t="n">
        <v>0</v>
      </c>
      <c r="BA592" s="1146"/>
    </row>
    <row r="593" customFormat="false" ht="14.25" hidden="false" customHeight="false" outlineLevel="0" collapsed="false">
      <c r="AH593" s="1131" t="s">
        <v>1102</v>
      </c>
      <c r="AI593" s="1140" t="n">
        <v>592</v>
      </c>
      <c r="AJ593" s="1140" t="s">
        <v>4490</v>
      </c>
      <c r="AK593" s="1130" t="s">
        <v>4491</v>
      </c>
      <c r="AL593" s="1131" t="s">
        <v>4492</v>
      </c>
      <c r="AX593" s="0" t="n">
        <v>591</v>
      </c>
      <c r="AZ593" s="0" t="n">
        <v>0</v>
      </c>
      <c r="BA593" s="1146"/>
    </row>
    <row r="594" customFormat="false" ht="14.25" hidden="false" customHeight="false" outlineLevel="0" collapsed="false">
      <c r="AH594" s="1131" t="s">
        <v>1102</v>
      </c>
      <c r="AI594" s="1140" t="n">
        <v>593</v>
      </c>
      <c r="AJ594" s="1140" t="s">
        <v>4493</v>
      </c>
      <c r="AK594" s="1130" t="s">
        <v>4494</v>
      </c>
      <c r="AL594" s="1131" t="s">
        <v>4495</v>
      </c>
      <c r="AX594" s="0" t="n">
        <v>592</v>
      </c>
      <c r="AZ594" s="0" t="n">
        <v>0</v>
      </c>
      <c r="BA594" s="1146"/>
    </row>
    <row r="595" customFormat="false" ht="14.25" hidden="false" customHeight="false" outlineLevel="0" collapsed="false">
      <c r="AH595" s="1131" t="s">
        <v>1102</v>
      </c>
      <c r="AI595" s="1140" t="n">
        <v>594</v>
      </c>
      <c r="AJ595" s="1140" t="s">
        <v>4496</v>
      </c>
      <c r="AK595" s="1130" t="s">
        <v>4497</v>
      </c>
      <c r="AL595" s="1131" t="s">
        <v>4498</v>
      </c>
      <c r="AX595" s="0" t="n">
        <v>593</v>
      </c>
      <c r="AZ595" s="0" t="n">
        <v>0</v>
      </c>
      <c r="BA595" s="1146"/>
    </row>
    <row r="596" customFormat="false" ht="14.25" hidden="false" customHeight="false" outlineLevel="0" collapsed="false">
      <c r="AH596" s="1131" t="s">
        <v>1102</v>
      </c>
      <c r="AI596" s="1140" t="n">
        <v>595</v>
      </c>
      <c r="AJ596" s="1140" t="s">
        <v>4499</v>
      </c>
      <c r="AK596" s="1130" t="s">
        <v>4500</v>
      </c>
      <c r="AL596" s="1131" t="s">
        <v>4501</v>
      </c>
      <c r="AX596" s="0" t="n">
        <v>594</v>
      </c>
      <c r="AZ596" s="0" t="n">
        <v>0</v>
      </c>
      <c r="BA596" s="1146"/>
    </row>
    <row r="597" customFormat="false" ht="14.25" hidden="false" customHeight="false" outlineLevel="0" collapsed="false">
      <c r="AH597" s="1131" t="s">
        <v>1102</v>
      </c>
      <c r="AI597" s="1140" t="n">
        <v>596</v>
      </c>
      <c r="AJ597" s="1140" t="s">
        <v>4502</v>
      </c>
      <c r="AK597" s="1130" t="s">
        <v>4503</v>
      </c>
      <c r="AL597" s="1131" t="s">
        <v>4504</v>
      </c>
      <c r="AX597" s="0" t="n">
        <v>595</v>
      </c>
      <c r="AZ597" s="0" t="n">
        <v>0</v>
      </c>
      <c r="BA597" s="1146"/>
    </row>
    <row r="598" customFormat="false" ht="14.25" hidden="false" customHeight="false" outlineLevel="0" collapsed="false">
      <c r="AH598" s="1131" t="s">
        <v>1102</v>
      </c>
      <c r="AI598" s="1140" t="n">
        <v>597</v>
      </c>
      <c r="AJ598" s="1140" t="s">
        <v>4505</v>
      </c>
      <c r="AK598" s="1130" t="s">
        <v>4506</v>
      </c>
      <c r="AL598" s="1131" t="s">
        <v>4507</v>
      </c>
      <c r="AX598" s="0" t="n">
        <v>596</v>
      </c>
      <c r="AZ598" s="0" t="n">
        <v>0</v>
      </c>
      <c r="BA598" s="1146"/>
    </row>
    <row r="599" customFormat="false" ht="14.25" hidden="false" customHeight="false" outlineLevel="0" collapsed="false">
      <c r="AH599" s="1131" t="s">
        <v>1102</v>
      </c>
      <c r="AI599" s="1140" t="n">
        <v>598</v>
      </c>
      <c r="AJ599" s="1140" t="s">
        <v>4508</v>
      </c>
      <c r="AK599" s="1130" t="s">
        <v>4509</v>
      </c>
      <c r="AL599" s="1131" t="s">
        <v>4510</v>
      </c>
      <c r="AX599" s="0" t="n">
        <v>597</v>
      </c>
      <c r="AZ599" s="0" t="n">
        <v>0</v>
      </c>
      <c r="BA599" s="1146"/>
    </row>
    <row r="600" customFormat="false" ht="14.25" hidden="false" customHeight="false" outlineLevel="0" collapsed="false">
      <c r="AH600" s="1131" t="s">
        <v>1102</v>
      </c>
      <c r="AI600" s="1140" t="n">
        <v>599</v>
      </c>
      <c r="AJ600" s="1140" t="s">
        <v>4511</v>
      </c>
      <c r="AK600" s="1130" t="s">
        <v>4512</v>
      </c>
      <c r="AL600" s="1131" t="s">
        <v>4513</v>
      </c>
      <c r="AX600" s="0" t="n">
        <v>598</v>
      </c>
      <c r="AZ600" s="0" t="n">
        <v>0</v>
      </c>
      <c r="BA600" s="1146"/>
    </row>
    <row r="601" customFormat="false" ht="14.25" hidden="false" customHeight="false" outlineLevel="0" collapsed="false">
      <c r="AH601" s="1131" t="s">
        <v>1102</v>
      </c>
      <c r="AI601" s="1140" t="n">
        <v>600</v>
      </c>
      <c r="AJ601" s="1140" t="s">
        <v>4514</v>
      </c>
      <c r="AK601" s="1130" t="s">
        <v>4515</v>
      </c>
      <c r="AL601" s="1131" t="s">
        <v>4516</v>
      </c>
      <c r="AX601" s="0" t="n">
        <v>599</v>
      </c>
      <c r="AZ601" s="0" t="n">
        <v>0</v>
      </c>
      <c r="BA601" s="1146"/>
    </row>
    <row r="602" customFormat="false" ht="14.25" hidden="false" customHeight="false" outlineLevel="0" collapsed="false">
      <c r="AH602" s="1131" t="s">
        <v>1102</v>
      </c>
      <c r="AI602" s="1140" t="n">
        <v>601</v>
      </c>
      <c r="AJ602" s="1140" t="s">
        <v>4517</v>
      </c>
      <c r="AK602" s="1130" t="s">
        <v>4518</v>
      </c>
      <c r="AL602" s="1131" t="s">
        <v>4519</v>
      </c>
      <c r="AX602" s="0" t="n">
        <v>600</v>
      </c>
      <c r="AZ602" s="0" t="n">
        <v>0</v>
      </c>
      <c r="BA602" s="1146"/>
    </row>
    <row r="603" customFormat="false" ht="14.25" hidden="false" customHeight="false" outlineLevel="0" collapsed="false">
      <c r="AH603" s="1131" t="s">
        <v>1102</v>
      </c>
      <c r="AI603" s="1140" t="n">
        <v>602</v>
      </c>
      <c r="AJ603" s="1140" t="s">
        <v>4520</v>
      </c>
      <c r="AK603" s="1130" t="s">
        <v>4521</v>
      </c>
      <c r="AL603" s="1131" t="s">
        <v>4522</v>
      </c>
      <c r="AX603" s="0" t="n">
        <v>601</v>
      </c>
      <c r="AZ603" s="0" t="n">
        <v>0</v>
      </c>
      <c r="BA603" s="1146"/>
    </row>
    <row r="604" customFormat="false" ht="14.25" hidden="false" customHeight="false" outlineLevel="0" collapsed="false">
      <c r="AH604" s="1131" t="s">
        <v>1102</v>
      </c>
      <c r="AI604" s="1140" t="n">
        <v>603</v>
      </c>
      <c r="AJ604" s="1140" t="s">
        <v>4523</v>
      </c>
      <c r="AK604" s="1130" t="s">
        <v>4524</v>
      </c>
      <c r="AL604" s="1131" t="s">
        <v>4525</v>
      </c>
      <c r="AX604" s="0" t="n">
        <v>602</v>
      </c>
      <c r="AZ604" s="0" t="n">
        <v>0</v>
      </c>
      <c r="BA604" s="1146"/>
    </row>
    <row r="605" customFormat="false" ht="14.25" hidden="false" customHeight="false" outlineLevel="0" collapsed="false">
      <c r="AH605" s="1131" t="s">
        <v>1102</v>
      </c>
      <c r="AI605" s="1140" t="n">
        <v>604</v>
      </c>
      <c r="AJ605" s="1140" t="s">
        <v>4526</v>
      </c>
      <c r="AK605" s="1130" t="s">
        <v>4527</v>
      </c>
      <c r="AL605" s="1131" t="s">
        <v>4528</v>
      </c>
      <c r="AX605" s="0" t="n">
        <v>603</v>
      </c>
      <c r="AZ605" s="0" t="n">
        <v>0</v>
      </c>
      <c r="BA605" s="1146"/>
    </row>
    <row r="606" customFormat="false" ht="14.25" hidden="false" customHeight="false" outlineLevel="0" collapsed="false">
      <c r="AH606" s="1131" t="s">
        <v>1102</v>
      </c>
      <c r="AI606" s="1140" t="n">
        <v>605</v>
      </c>
      <c r="AJ606" s="1140" t="s">
        <v>4529</v>
      </c>
      <c r="AK606" s="1130" t="s">
        <v>4530</v>
      </c>
      <c r="AL606" s="1131" t="s">
        <v>4531</v>
      </c>
      <c r="AX606" s="0" t="n">
        <v>604</v>
      </c>
      <c r="AZ606" s="0" t="n">
        <v>0</v>
      </c>
      <c r="BA606" s="1146"/>
    </row>
    <row r="607" customFormat="false" ht="14.25" hidden="false" customHeight="false" outlineLevel="0" collapsed="false">
      <c r="AH607" s="1131" t="s">
        <v>1102</v>
      </c>
      <c r="AI607" s="1140" t="n">
        <v>606</v>
      </c>
      <c r="AJ607" s="1140" t="s">
        <v>4532</v>
      </c>
      <c r="AK607" s="1130" t="s">
        <v>4533</v>
      </c>
      <c r="AL607" s="1131" t="s">
        <v>4534</v>
      </c>
      <c r="AX607" s="0" t="n">
        <v>605</v>
      </c>
      <c r="AZ607" s="0" t="n">
        <v>0</v>
      </c>
      <c r="BA607" s="1146"/>
    </row>
    <row r="608" customFormat="false" ht="14.25" hidden="false" customHeight="false" outlineLevel="0" collapsed="false">
      <c r="AH608" s="1131" t="s">
        <v>1102</v>
      </c>
      <c r="AI608" s="1140" t="n">
        <v>607</v>
      </c>
      <c r="AJ608" s="1140" t="s">
        <v>4535</v>
      </c>
      <c r="AK608" s="1130" t="s">
        <v>4536</v>
      </c>
      <c r="AL608" s="1131" t="s">
        <v>4537</v>
      </c>
      <c r="AX608" s="0" t="n">
        <v>606</v>
      </c>
      <c r="AZ608" s="0" t="n">
        <v>0</v>
      </c>
      <c r="BA608" s="1146"/>
    </row>
    <row r="609" customFormat="false" ht="14.25" hidden="false" customHeight="false" outlineLevel="0" collapsed="false">
      <c r="AH609" s="1131" t="s">
        <v>1102</v>
      </c>
      <c r="AI609" s="1140" t="n">
        <v>608</v>
      </c>
      <c r="AJ609" s="1140" t="s">
        <v>4538</v>
      </c>
      <c r="AK609" s="1130" t="s">
        <v>4539</v>
      </c>
      <c r="AL609" s="1131" t="s">
        <v>4540</v>
      </c>
      <c r="AX609" s="0" t="n">
        <v>607</v>
      </c>
      <c r="AZ609" s="0" t="n">
        <v>0</v>
      </c>
      <c r="BA609" s="1146"/>
    </row>
    <row r="610" customFormat="false" ht="14.25" hidden="false" customHeight="false" outlineLevel="0" collapsed="false">
      <c r="AH610" s="1131" t="s">
        <v>1102</v>
      </c>
      <c r="AI610" s="1140" t="n">
        <v>609</v>
      </c>
      <c r="AJ610" s="1140" t="s">
        <v>4541</v>
      </c>
      <c r="AK610" s="1130" t="s">
        <v>4542</v>
      </c>
      <c r="AL610" s="1131" t="s">
        <v>4543</v>
      </c>
      <c r="AX610" s="0" t="n">
        <v>608</v>
      </c>
      <c r="AZ610" s="0" t="n">
        <v>0</v>
      </c>
      <c r="BA610" s="1146"/>
    </row>
    <row r="611" customFormat="false" ht="14.25" hidden="false" customHeight="false" outlineLevel="0" collapsed="false">
      <c r="AH611" s="1131" t="s">
        <v>1102</v>
      </c>
      <c r="AI611" s="1140" t="n">
        <v>610</v>
      </c>
      <c r="AJ611" s="1140" t="s">
        <v>4544</v>
      </c>
      <c r="AK611" s="1130" t="s">
        <v>4545</v>
      </c>
      <c r="AL611" s="1131" t="s">
        <v>4546</v>
      </c>
      <c r="AX611" s="0" t="n">
        <v>609</v>
      </c>
      <c r="AZ611" s="0" t="n">
        <v>0</v>
      </c>
      <c r="BA611" s="1146"/>
    </row>
    <row r="612" customFormat="false" ht="14.25" hidden="false" customHeight="false" outlineLevel="0" collapsed="false">
      <c r="AH612" s="1131" t="s">
        <v>1102</v>
      </c>
      <c r="AI612" s="1140" t="n">
        <v>611</v>
      </c>
      <c r="AJ612" s="1140" t="s">
        <v>4547</v>
      </c>
      <c r="AK612" s="1130" t="s">
        <v>4548</v>
      </c>
      <c r="AL612" s="1131" t="s">
        <v>4549</v>
      </c>
      <c r="AX612" s="0" t="n">
        <v>610</v>
      </c>
      <c r="AZ612" s="0" t="n">
        <v>0</v>
      </c>
      <c r="BA612" s="1146"/>
    </row>
    <row r="613" customFormat="false" ht="14.25" hidden="false" customHeight="false" outlineLevel="0" collapsed="false">
      <c r="AH613" s="1131" t="s">
        <v>1102</v>
      </c>
      <c r="AI613" s="1140" t="n">
        <v>612</v>
      </c>
      <c r="AJ613" s="1140" t="s">
        <v>4550</v>
      </c>
      <c r="AK613" s="1130" t="s">
        <v>4551</v>
      </c>
      <c r="AL613" s="1131" t="s">
        <v>4552</v>
      </c>
      <c r="AX613" s="0" t="n">
        <v>611</v>
      </c>
      <c r="AZ613" s="0" t="n">
        <v>0</v>
      </c>
      <c r="BA613" s="1146"/>
    </row>
    <row r="614" customFormat="false" ht="14.25" hidden="false" customHeight="false" outlineLevel="0" collapsed="false">
      <c r="AH614" s="1131" t="s">
        <v>1102</v>
      </c>
      <c r="AI614" s="1140" t="n">
        <v>613</v>
      </c>
      <c r="AJ614" s="1140" t="s">
        <v>4553</v>
      </c>
      <c r="AK614" s="1130" t="s">
        <v>4554</v>
      </c>
      <c r="AL614" s="1131" t="s">
        <v>4555</v>
      </c>
      <c r="AX614" s="0" t="n">
        <v>612</v>
      </c>
      <c r="AZ614" s="0" t="n">
        <v>0</v>
      </c>
      <c r="BA614" s="1146"/>
    </row>
    <row r="615" customFormat="false" ht="14.25" hidden="false" customHeight="false" outlineLevel="0" collapsed="false">
      <c r="AH615" s="1131" t="s">
        <v>1102</v>
      </c>
      <c r="AI615" s="1140" t="n">
        <v>614</v>
      </c>
      <c r="AJ615" s="1140" t="s">
        <v>4556</v>
      </c>
      <c r="AK615" s="1130" t="s">
        <v>4557</v>
      </c>
      <c r="AL615" s="1131" t="s">
        <v>4558</v>
      </c>
      <c r="AX615" s="0" t="n">
        <v>613</v>
      </c>
      <c r="AZ615" s="0" t="n">
        <v>0</v>
      </c>
      <c r="BA615" s="1146"/>
    </row>
    <row r="616" customFormat="false" ht="14.25" hidden="false" customHeight="false" outlineLevel="0" collapsed="false">
      <c r="AH616" s="1131" t="s">
        <v>1102</v>
      </c>
      <c r="AI616" s="1140" t="n">
        <v>615</v>
      </c>
      <c r="AJ616" s="1140" t="s">
        <v>4559</v>
      </c>
      <c r="AK616" s="1130" t="s">
        <v>4560</v>
      </c>
      <c r="AL616" s="1131" t="s">
        <v>4561</v>
      </c>
      <c r="AX616" s="0" t="n">
        <v>614</v>
      </c>
      <c r="AZ616" s="0" t="n">
        <v>0</v>
      </c>
      <c r="BA616" s="1146"/>
    </row>
    <row r="617" customFormat="false" ht="14.25" hidden="false" customHeight="false" outlineLevel="0" collapsed="false">
      <c r="AH617" s="1131" t="s">
        <v>1102</v>
      </c>
      <c r="AI617" s="1140" t="n">
        <v>616</v>
      </c>
      <c r="AJ617" s="1140" t="s">
        <v>4562</v>
      </c>
      <c r="AK617" s="1130" t="s">
        <v>4563</v>
      </c>
      <c r="AL617" s="1131" t="s">
        <v>4564</v>
      </c>
      <c r="AX617" s="0" t="n">
        <v>615</v>
      </c>
      <c r="AZ617" s="0" t="n">
        <v>0</v>
      </c>
      <c r="BA617" s="1146"/>
    </row>
    <row r="618" customFormat="false" ht="14.25" hidden="false" customHeight="false" outlineLevel="0" collapsed="false">
      <c r="AH618" s="1131" t="s">
        <v>1102</v>
      </c>
      <c r="AI618" s="1140" t="n">
        <v>617</v>
      </c>
      <c r="AJ618" s="1140" t="s">
        <v>4565</v>
      </c>
      <c r="AK618" s="1130" t="s">
        <v>4566</v>
      </c>
      <c r="AL618" s="1131" t="s">
        <v>4567</v>
      </c>
      <c r="AX618" s="0" t="n">
        <v>616</v>
      </c>
      <c r="AZ618" s="0" t="n">
        <v>0</v>
      </c>
      <c r="BA618" s="1146"/>
    </row>
    <row r="619" customFormat="false" ht="14.25" hidden="false" customHeight="false" outlineLevel="0" collapsed="false">
      <c r="AH619" s="1131" t="s">
        <v>1102</v>
      </c>
      <c r="AI619" s="1140" t="n">
        <v>618</v>
      </c>
      <c r="AJ619" s="1140" t="s">
        <v>4568</v>
      </c>
      <c r="AK619" s="1130" t="s">
        <v>4569</v>
      </c>
      <c r="AL619" s="1131" t="s">
        <v>4570</v>
      </c>
      <c r="AX619" s="0" t="n">
        <v>617</v>
      </c>
      <c r="AZ619" s="0" t="n">
        <v>0</v>
      </c>
      <c r="BA619" s="1146"/>
    </row>
    <row r="620" customFormat="false" ht="14.25" hidden="false" customHeight="false" outlineLevel="0" collapsed="false">
      <c r="AH620" s="1131" t="s">
        <v>1102</v>
      </c>
      <c r="AI620" s="1140" t="n">
        <v>619</v>
      </c>
      <c r="AJ620" s="1140" t="s">
        <v>4571</v>
      </c>
      <c r="AK620" s="1130" t="s">
        <v>4572</v>
      </c>
      <c r="AL620" s="1131" t="s">
        <v>4573</v>
      </c>
      <c r="AX620" s="0" t="n">
        <v>618</v>
      </c>
      <c r="AZ620" s="0" t="n">
        <v>0</v>
      </c>
      <c r="BA620" s="1146"/>
    </row>
    <row r="621" customFormat="false" ht="14.25" hidden="false" customHeight="false" outlineLevel="0" collapsed="false">
      <c r="AH621" s="1131" t="s">
        <v>1102</v>
      </c>
      <c r="AI621" s="1140" t="n">
        <v>620</v>
      </c>
      <c r="AJ621" s="1140" t="s">
        <v>4574</v>
      </c>
      <c r="AK621" s="1130" t="s">
        <v>4575</v>
      </c>
      <c r="AL621" s="1131" t="s">
        <v>4576</v>
      </c>
      <c r="AX621" s="0" t="n">
        <v>619</v>
      </c>
      <c r="AZ621" s="0" t="n">
        <v>0</v>
      </c>
      <c r="BA621" s="1146"/>
    </row>
    <row r="622" customFormat="false" ht="14.25" hidden="false" customHeight="false" outlineLevel="0" collapsed="false">
      <c r="AH622" s="1131" t="s">
        <v>1142</v>
      </c>
      <c r="AI622" s="1140" t="n">
        <v>621</v>
      </c>
      <c r="AJ622" s="1140" t="s">
        <v>4577</v>
      </c>
      <c r="AK622" s="1130" t="s">
        <v>1141</v>
      </c>
      <c r="AL622" s="1131" t="s">
        <v>4578</v>
      </c>
      <c r="AX622" s="0" t="n">
        <v>620</v>
      </c>
      <c r="AZ622" s="0" t="n">
        <v>0</v>
      </c>
      <c r="BA622" s="1146"/>
    </row>
    <row r="623" customFormat="false" ht="14.25" hidden="false" customHeight="false" outlineLevel="0" collapsed="false">
      <c r="AH623" s="1131" t="s">
        <v>1142</v>
      </c>
      <c r="AI623" s="1140" t="n">
        <v>622</v>
      </c>
      <c r="AJ623" s="1140" t="s">
        <v>4579</v>
      </c>
      <c r="AK623" s="1130" t="s">
        <v>4580</v>
      </c>
      <c r="AL623" s="1131" t="s">
        <v>4581</v>
      </c>
      <c r="AX623" s="0" t="n">
        <v>621</v>
      </c>
      <c r="AZ623" s="0" t="n">
        <v>0</v>
      </c>
      <c r="BA623" s="1146"/>
    </row>
    <row r="624" customFormat="false" ht="14.25" hidden="false" customHeight="false" outlineLevel="0" collapsed="false">
      <c r="AH624" s="1131" t="s">
        <v>1142</v>
      </c>
      <c r="AI624" s="1140" t="n">
        <v>623</v>
      </c>
      <c r="AJ624" s="1140" t="s">
        <v>4582</v>
      </c>
      <c r="AK624" s="1130" t="s">
        <v>4583</v>
      </c>
      <c r="AL624" s="1131" t="s">
        <v>4584</v>
      </c>
      <c r="AX624" s="0" t="n">
        <v>622</v>
      </c>
      <c r="AZ624" s="0" t="n">
        <v>0</v>
      </c>
      <c r="BA624" s="1146"/>
    </row>
    <row r="625" customFormat="false" ht="14.25" hidden="false" customHeight="false" outlineLevel="0" collapsed="false">
      <c r="AH625" s="1131" t="s">
        <v>1142</v>
      </c>
      <c r="AI625" s="1140" t="n">
        <v>624</v>
      </c>
      <c r="AJ625" s="1140" t="s">
        <v>4585</v>
      </c>
      <c r="AK625" s="1130" t="s">
        <v>4586</v>
      </c>
      <c r="AL625" s="1131" t="s">
        <v>4587</v>
      </c>
      <c r="AX625" s="0" t="n">
        <v>623</v>
      </c>
      <c r="AZ625" s="0" t="n">
        <v>0</v>
      </c>
      <c r="BA625" s="1146"/>
    </row>
    <row r="626" customFormat="false" ht="14.25" hidden="false" customHeight="false" outlineLevel="0" collapsed="false">
      <c r="AH626" s="1131" t="s">
        <v>1142</v>
      </c>
      <c r="AI626" s="1140" t="n">
        <v>625</v>
      </c>
      <c r="AJ626" s="1140" t="s">
        <v>4588</v>
      </c>
      <c r="AK626" s="1130" t="s">
        <v>4589</v>
      </c>
      <c r="AL626" s="1131" t="s">
        <v>4590</v>
      </c>
      <c r="AX626" s="0" t="n">
        <v>624</v>
      </c>
      <c r="AZ626" s="0" t="n">
        <v>0</v>
      </c>
      <c r="BA626" s="1146"/>
    </row>
    <row r="627" customFormat="false" ht="14.25" hidden="false" customHeight="false" outlineLevel="0" collapsed="false">
      <c r="AH627" s="1131" t="s">
        <v>1142</v>
      </c>
      <c r="AI627" s="1140" t="n">
        <v>626</v>
      </c>
      <c r="AJ627" s="1140" t="s">
        <v>4591</v>
      </c>
      <c r="AK627" s="1130" t="s">
        <v>4592</v>
      </c>
      <c r="AL627" s="1131" t="s">
        <v>4593</v>
      </c>
      <c r="AX627" s="0" t="n">
        <v>625</v>
      </c>
      <c r="AZ627" s="0" t="n">
        <v>0</v>
      </c>
      <c r="BA627" s="1146"/>
    </row>
    <row r="628" customFormat="false" ht="14.25" hidden="false" customHeight="false" outlineLevel="0" collapsed="false">
      <c r="AH628" s="1131" t="s">
        <v>1142</v>
      </c>
      <c r="AI628" s="1140" t="n">
        <v>627</v>
      </c>
      <c r="AJ628" s="1140" t="s">
        <v>4594</v>
      </c>
      <c r="AK628" s="1130" t="s">
        <v>4595</v>
      </c>
      <c r="AL628" s="1131" t="s">
        <v>4596</v>
      </c>
      <c r="AX628" s="0" t="n">
        <v>626</v>
      </c>
      <c r="AZ628" s="0" t="n">
        <v>0</v>
      </c>
      <c r="BA628" s="1146"/>
    </row>
    <row r="629" customFormat="false" ht="14.25" hidden="false" customHeight="false" outlineLevel="0" collapsed="false">
      <c r="AH629" s="1131" t="s">
        <v>1142</v>
      </c>
      <c r="AI629" s="1140" t="n">
        <v>628</v>
      </c>
      <c r="AJ629" s="1140" t="s">
        <v>4597</v>
      </c>
      <c r="AK629" s="1130" t="s">
        <v>1689</v>
      </c>
      <c r="AL629" s="1131" t="s">
        <v>4598</v>
      </c>
      <c r="AX629" s="0" t="n">
        <v>627</v>
      </c>
      <c r="AZ629" s="0" t="n">
        <v>0</v>
      </c>
      <c r="BA629" s="1146"/>
    </row>
    <row r="630" customFormat="false" ht="14.25" hidden="false" customHeight="false" outlineLevel="0" collapsed="false">
      <c r="AH630" s="1131" t="s">
        <v>1142</v>
      </c>
      <c r="AI630" s="1140" t="n">
        <v>629</v>
      </c>
      <c r="AJ630" s="1140" t="s">
        <v>4599</v>
      </c>
      <c r="AK630" s="1130" t="s">
        <v>4600</v>
      </c>
      <c r="AL630" s="1131" t="s">
        <v>4601</v>
      </c>
      <c r="AX630" s="0" t="n">
        <v>628</v>
      </c>
      <c r="AZ630" s="0" t="n">
        <v>0</v>
      </c>
      <c r="BA630" s="1146"/>
    </row>
    <row r="631" customFormat="false" ht="14.25" hidden="false" customHeight="false" outlineLevel="0" collapsed="false">
      <c r="AH631" s="1131" t="s">
        <v>1142</v>
      </c>
      <c r="AI631" s="1140" t="n">
        <v>630</v>
      </c>
      <c r="AJ631" s="1140" t="s">
        <v>4602</v>
      </c>
      <c r="AK631" s="1130" t="s">
        <v>4603</v>
      </c>
      <c r="AL631" s="1131" t="s">
        <v>4604</v>
      </c>
      <c r="AX631" s="0" t="n">
        <v>629</v>
      </c>
      <c r="AZ631" s="0" t="n">
        <v>0</v>
      </c>
      <c r="BA631" s="1146"/>
    </row>
    <row r="632" customFormat="false" ht="14.25" hidden="false" customHeight="false" outlineLevel="0" collapsed="false">
      <c r="AH632" s="1131" t="s">
        <v>1142</v>
      </c>
      <c r="AI632" s="1140" t="n">
        <v>631</v>
      </c>
      <c r="AJ632" s="1140" t="s">
        <v>4605</v>
      </c>
      <c r="AK632" s="1130" t="s">
        <v>4606</v>
      </c>
      <c r="AL632" s="1131" t="s">
        <v>4607</v>
      </c>
      <c r="AX632" s="0" t="n">
        <v>630</v>
      </c>
      <c r="AZ632" s="0" t="n">
        <v>0</v>
      </c>
      <c r="BA632" s="1146"/>
    </row>
    <row r="633" customFormat="false" ht="14.25" hidden="false" customHeight="false" outlineLevel="0" collapsed="false">
      <c r="AH633" s="1131" t="s">
        <v>1142</v>
      </c>
      <c r="AI633" s="1140" t="n">
        <v>632</v>
      </c>
      <c r="AJ633" s="1140" t="s">
        <v>4608</v>
      </c>
      <c r="AK633" s="1130" t="s">
        <v>4609</v>
      </c>
      <c r="AL633" s="1131" t="s">
        <v>4610</v>
      </c>
      <c r="AX633" s="0" t="n">
        <v>631</v>
      </c>
      <c r="AZ633" s="0" t="n">
        <v>0</v>
      </c>
      <c r="BA633" s="1146"/>
    </row>
    <row r="634" customFormat="false" ht="14.25" hidden="false" customHeight="false" outlineLevel="0" collapsed="false">
      <c r="AH634" s="1131" t="s">
        <v>1142</v>
      </c>
      <c r="AI634" s="1140" t="n">
        <v>633</v>
      </c>
      <c r="AJ634" s="1140" t="s">
        <v>4611</v>
      </c>
      <c r="AK634" s="1130" t="s">
        <v>4612</v>
      </c>
      <c r="AL634" s="1131" t="s">
        <v>4613</v>
      </c>
      <c r="AX634" s="0" t="n">
        <v>632</v>
      </c>
      <c r="AZ634" s="0" t="n">
        <v>0</v>
      </c>
      <c r="BA634" s="1146"/>
    </row>
    <row r="635" customFormat="false" ht="14.25" hidden="false" customHeight="false" outlineLevel="0" collapsed="false">
      <c r="AH635" s="1131" t="s">
        <v>1142</v>
      </c>
      <c r="AI635" s="1140" t="n">
        <v>634</v>
      </c>
      <c r="AJ635" s="1140" t="s">
        <v>4614</v>
      </c>
      <c r="AK635" s="1130" t="s">
        <v>4615</v>
      </c>
      <c r="AL635" s="1131" t="s">
        <v>4616</v>
      </c>
      <c r="AX635" s="0" t="n">
        <v>633</v>
      </c>
      <c r="AZ635" s="0" t="n">
        <v>0</v>
      </c>
      <c r="BA635" s="1146"/>
    </row>
    <row r="636" customFormat="false" ht="14.25" hidden="false" customHeight="false" outlineLevel="0" collapsed="false">
      <c r="AH636" s="1131" t="s">
        <v>1300</v>
      </c>
      <c r="AI636" s="1140" t="n">
        <v>635</v>
      </c>
      <c r="AJ636" s="1140" t="s">
        <v>4617</v>
      </c>
      <c r="AK636" s="1130" t="s">
        <v>4618</v>
      </c>
      <c r="AL636" s="1131" t="s">
        <v>4619</v>
      </c>
      <c r="AX636" s="0" t="n">
        <v>634</v>
      </c>
      <c r="AZ636" s="0" t="n">
        <v>0</v>
      </c>
      <c r="BA636" s="1146"/>
    </row>
    <row r="637" customFormat="false" ht="14.25" hidden="false" customHeight="false" outlineLevel="0" collapsed="false">
      <c r="AH637" s="1131" t="s">
        <v>1300</v>
      </c>
      <c r="AI637" s="1140" t="n">
        <v>636</v>
      </c>
      <c r="AJ637" s="1140" t="s">
        <v>4620</v>
      </c>
      <c r="AK637" s="1130" t="s">
        <v>4621</v>
      </c>
      <c r="AL637" s="1131" t="s">
        <v>4622</v>
      </c>
      <c r="AX637" s="0" t="n">
        <v>635</v>
      </c>
      <c r="AZ637" s="0" t="n">
        <v>0</v>
      </c>
      <c r="BA637" s="1146"/>
    </row>
    <row r="638" customFormat="false" ht="14.25" hidden="false" customHeight="false" outlineLevel="0" collapsed="false">
      <c r="AH638" s="1131" t="s">
        <v>1300</v>
      </c>
      <c r="AI638" s="1140" t="n">
        <v>637</v>
      </c>
      <c r="AJ638" s="1140" t="s">
        <v>4623</v>
      </c>
      <c r="AK638" s="1130" t="s">
        <v>4624</v>
      </c>
      <c r="AL638" s="1131" t="s">
        <v>4625</v>
      </c>
      <c r="AX638" s="0" t="n">
        <v>636</v>
      </c>
      <c r="AZ638" s="0" t="n">
        <v>0</v>
      </c>
      <c r="BA638" s="1146"/>
    </row>
    <row r="639" customFormat="false" ht="14.25" hidden="false" customHeight="false" outlineLevel="0" collapsed="false">
      <c r="AH639" s="1131" t="s">
        <v>1300</v>
      </c>
      <c r="AI639" s="1140" t="n">
        <v>638</v>
      </c>
      <c r="AJ639" s="1140" t="s">
        <v>4626</v>
      </c>
      <c r="AK639" s="1130" t="s">
        <v>4627</v>
      </c>
      <c r="AL639" s="1131" t="s">
        <v>4628</v>
      </c>
      <c r="AX639" s="0" t="n">
        <v>637</v>
      </c>
      <c r="AZ639" s="0" t="n">
        <v>0</v>
      </c>
      <c r="BA639" s="1146"/>
    </row>
    <row r="640" customFormat="false" ht="14.25" hidden="false" customHeight="false" outlineLevel="0" collapsed="false">
      <c r="AH640" s="1131" t="s">
        <v>1415</v>
      </c>
      <c r="AI640" s="1140" t="n">
        <v>639</v>
      </c>
      <c r="AJ640" s="1140" t="s">
        <v>4629</v>
      </c>
      <c r="AK640" s="1130" t="s">
        <v>4630</v>
      </c>
      <c r="AL640" s="1131" t="s">
        <v>4631</v>
      </c>
      <c r="AX640" s="0" t="n">
        <v>638</v>
      </c>
      <c r="AZ640" s="0" t="n">
        <v>0</v>
      </c>
      <c r="BA640" s="1146"/>
    </row>
    <row r="641" customFormat="false" ht="14.25" hidden="false" customHeight="false" outlineLevel="0" collapsed="false">
      <c r="AH641" s="1131" t="s">
        <v>1415</v>
      </c>
      <c r="AI641" s="1140" t="n">
        <v>640</v>
      </c>
      <c r="AJ641" s="1140" t="s">
        <v>4632</v>
      </c>
      <c r="AK641" s="1130" t="s">
        <v>4633</v>
      </c>
      <c r="AL641" s="1131" t="s">
        <v>4634</v>
      </c>
      <c r="AX641" s="0" t="n">
        <v>639</v>
      </c>
      <c r="AZ641" s="0" t="n">
        <v>0</v>
      </c>
      <c r="BA641" s="1146"/>
    </row>
    <row r="642" customFormat="false" ht="14.25" hidden="false" customHeight="false" outlineLevel="0" collapsed="false">
      <c r="AH642" s="1131" t="s">
        <v>1415</v>
      </c>
      <c r="AI642" s="1140" t="n">
        <v>641</v>
      </c>
      <c r="AJ642" s="1140" t="s">
        <v>4635</v>
      </c>
      <c r="AK642" s="1130" t="s">
        <v>4636</v>
      </c>
      <c r="AL642" s="1131" t="s">
        <v>4637</v>
      </c>
      <c r="AX642" s="0" t="n">
        <v>640</v>
      </c>
      <c r="AZ642" s="0" t="n">
        <v>0</v>
      </c>
      <c r="BA642" s="1146"/>
    </row>
    <row r="643" customFormat="false" ht="14.25" hidden="false" customHeight="false" outlineLevel="0" collapsed="false">
      <c r="AH643" s="1131" t="s">
        <v>1415</v>
      </c>
      <c r="AI643" s="1140" t="n">
        <v>642</v>
      </c>
      <c r="AJ643" s="1140" t="s">
        <v>4638</v>
      </c>
      <c r="AK643" s="1130" t="s">
        <v>4639</v>
      </c>
      <c r="AL643" s="1131" t="s">
        <v>4640</v>
      </c>
      <c r="AX643" s="0" t="n">
        <v>641</v>
      </c>
      <c r="AZ643" s="0" t="n">
        <v>0</v>
      </c>
      <c r="BA643" s="1146"/>
    </row>
    <row r="644" customFormat="false" ht="14.25" hidden="false" customHeight="false" outlineLevel="0" collapsed="false">
      <c r="AH644" s="1131" t="s">
        <v>1415</v>
      </c>
      <c r="AI644" s="1140" t="n">
        <v>643</v>
      </c>
      <c r="AJ644" s="1140" t="s">
        <v>4641</v>
      </c>
      <c r="AK644" s="1130" t="s">
        <v>4642</v>
      </c>
      <c r="AL644" s="1131" t="s">
        <v>4643</v>
      </c>
      <c r="AX644" s="0" t="n">
        <v>642</v>
      </c>
      <c r="AZ644" s="0" t="n">
        <v>0</v>
      </c>
      <c r="BA644" s="1146"/>
    </row>
    <row r="645" customFormat="false" ht="14.25" hidden="false" customHeight="false" outlineLevel="0" collapsed="false">
      <c r="AH645" s="1131" t="s">
        <v>1415</v>
      </c>
      <c r="AI645" s="1140" t="n">
        <v>644</v>
      </c>
      <c r="AJ645" s="1140" t="s">
        <v>4644</v>
      </c>
      <c r="AK645" s="1130" t="s">
        <v>4645</v>
      </c>
      <c r="AL645" s="1131" t="s">
        <v>4646</v>
      </c>
      <c r="AX645" s="0" t="n">
        <v>643</v>
      </c>
      <c r="AZ645" s="0" t="n">
        <v>0</v>
      </c>
      <c r="BA645" s="1146"/>
    </row>
    <row r="646" customFormat="false" ht="14.25" hidden="false" customHeight="false" outlineLevel="0" collapsed="false">
      <c r="AH646" s="1131" t="s">
        <v>1415</v>
      </c>
      <c r="AI646" s="1140" t="n">
        <v>645</v>
      </c>
      <c r="AJ646" s="1140" t="s">
        <v>4647</v>
      </c>
      <c r="AK646" s="1130" t="s">
        <v>4648</v>
      </c>
      <c r="AL646" s="1131" t="s">
        <v>4649</v>
      </c>
      <c r="AX646" s="0" t="n">
        <v>644</v>
      </c>
      <c r="AZ646" s="0" t="n">
        <v>0</v>
      </c>
      <c r="BA646" s="1146"/>
    </row>
    <row r="647" customFormat="false" ht="14.25" hidden="false" customHeight="false" outlineLevel="0" collapsed="false">
      <c r="AH647" s="1131" t="s">
        <v>1415</v>
      </c>
      <c r="AI647" s="1140" t="n">
        <v>646</v>
      </c>
      <c r="AJ647" s="1140" t="s">
        <v>4650</v>
      </c>
      <c r="AK647" s="1130" t="s">
        <v>4651</v>
      </c>
      <c r="AL647" s="1131" t="s">
        <v>4652</v>
      </c>
      <c r="AX647" s="0" t="n">
        <v>645</v>
      </c>
      <c r="AZ647" s="0" t="n">
        <v>0</v>
      </c>
      <c r="BA647" s="1146"/>
    </row>
    <row r="648" customFormat="false" ht="14.25" hidden="false" customHeight="false" outlineLevel="0" collapsed="false">
      <c r="AH648" s="1131" t="s">
        <v>1415</v>
      </c>
      <c r="AI648" s="1140" t="n">
        <v>647</v>
      </c>
      <c r="AJ648" s="1140" t="s">
        <v>4653</v>
      </c>
      <c r="AK648" s="1130" t="s">
        <v>1359</v>
      </c>
      <c r="AL648" s="1131" t="s">
        <v>4654</v>
      </c>
      <c r="AX648" s="0" t="n">
        <v>646</v>
      </c>
      <c r="AZ648" s="0" t="n">
        <v>0</v>
      </c>
      <c r="BA648" s="1146"/>
    </row>
    <row r="649" customFormat="false" ht="14.25" hidden="false" customHeight="false" outlineLevel="0" collapsed="false">
      <c r="AH649" s="1131" t="s">
        <v>1415</v>
      </c>
      <c r="AI649" s="1140" t="n">
        <v>648</v>
      </c>
      <c r="AJ649" s="1140" t="s">
        <v>4655</v>
      </c>
      <c r="AK649" s="1130" t="s">
        <v>4656</v>
      </c>
      <c r="AL649" s="1131" t="s">
        <v>4657</v>
      </c>
      <c r="AX649" s="0" t="n">
        <v>647</v>
      </c>
      <c r="AZ649" s="0" t="n">
        <v>0</v>
      </c>
      <c r="BA649" s="1146"/>
    </row>
    <row r="650" customFormat="false" ht="14.25" hidden="false" customHeight="false" outlineLevel="0" collapsed="false">
      <c r="AH650" s="1131" t="s">
        <v>1415</v>
      </c>
      <c r="AI650" s="1140" t="n">
        <v>649</v>
      </c>
      <c r="AJ650" s="1140" t="s">
        <v>4658</v>
      </c>
      <c r="AK650" s="1130" t="s">
        <v>3563</v>
      </c>
      <c r="AL650" s="1131" t="s">
        <v>4659</v>
      </c>
      <c r="AX650" s="0" t="n">
        <v>648</v>
      </c>
      <c r="AZ650" s="0" t="n">
        <v>0</v>
      </c>
      <c r="BA650" s="1146"/>
    </row>
    <row r="651" customFormat="false" ht="14.25" hidden="false" customHeight="false" outlineLevel="0" collapsed="false">
      <c r="AH651" s="1131" t="s">
        <v>1415</v>
      </c>
      <c r="AI651" s="1140" t="n">
        <v>650</v>
      </c>
      <c r="AJ651" s="1140" t="s">
        <v>4660</v>
      </c>
      <c r="AK651" s="1130" t="s">
        <v>4661</v>
      </c>
      <c r="AL651" s="1131" t="s">
        <v>4662</v>
      </c>
      <c r="AX651" s="0" t="n">
        <v>649</v>
      </c>
      <c r="AZ651" s="0" t="n">
        <v>0</v>
      </c>
      <c r="BA651" s="1146"/>
    </row>
    <row r="652" customFormat="false" ht="14.25" hidden="false" customHeight="false" outlineLevel="0" collapsed="false">
      <c r="AH652" s="1131" t="s">
        <v>1415</v>
      </c>
      <c r="AI652" s="1140" t="n">
        <v>651</v>
      </c>
      <c r="AJ652" s="1140" t="s">
        <v>4663</v>
      </c>
      <c r="AK652" s="1130" t="s">
        <v>1414</v>
      </c>
      <c r="AL652" s="1131" t="s">
        <v>4664</v>
      </c>
      <c r="AX652" s="0" t="n">
        <v>650</v>
      </c>
      <c r="AZ652" s="0" t="n">
        <v>0</v>
      </c>
      <c r="BA652" s="1146"/>
    </row>
    <row r="653" customFormat="false" ht="14.25" hidden="false" customHeight="false" outlineLevel="0" collapsed="false">
      <c r="AH653" s="1131" t="s">
        <v>1415</v>
      </c>
      <c r="AI653" s="1140" t="n">
        <v>652</v>
      </c>
      <c r="AJ653" s="1140" t="s">
        <v>4665</v>
      </c>
      <c r="AK653" s="1130" t="s">
        <v>4666</v>
      </c>
      <c r="AL653" s="1131" t="s">
        <v>4667</v>
      </c>
      <c r="AX653" s="0" t="n">
        <v>651</v>
      </c>
      <c r="AZ653" s="0" t="n">
        <v>0</v>
      </c>
      <c r="BA653" s="1146"/>
    </row>
    <row r="654" customFormat="false" ht="14.25" hidden="false" customHeight="false" outlineLevel="0" collapsed="false">
      <c r="AH654" s="1131" t="s">
        <v>1415</v>
      </c>
      <c r="AI654" s="1140" t="n">
        <v>653</v>
      </c>
      <c r="AJ654" s="1140" t="s">
        <v>4668</v>
      </c>
      <c r="AK654" s="1130" t="s">
        <v>4669</v>
      </c>
      <c r="AL654" s="1131" t="s">
        <v>4670</v>
      </c>
      <c r="AX654" s="0" t="n">
        <v>652</v>
      </c>
      <c r="AZ654" s="0" t="n">
        <v>0</v>
      </c>
      <c r="BA654" s="1146"/>
    </row>
    <row r="655" customFormat="false" ht="14.25" hidden="false" customHeight="false" outlineLevel="0" collapsed="false">
      <c r="AH655" s="1131" t="s">
        <v>1415</v>
      </c>
      <c r="AI655" s="1140" t="n">
        <v>654</v>
      </c>
      <c r="AJ655" s="1140" t="s">
        <v>4671</v>
      </c>
      <c r="AK655" s="1130" t="s">
        <v>4672</v>
      </c>
      <c r="AL655" s="1131" t="s">
        <v>4673</v>
      </c>
      <c r="AX655" s="0" t="n">
        <v>653</v>
      </c>
      <c r="AZ655" s="0" t="n">
        <v>0</v>
      </c>
      <c r="BA655" s="1146"/>
    </row>
    <row r="656" customFormat="false" ht="14.25" hidden="false" customHeight="false" outlineLevel="0" collapsed="false">
      <c r="AH656" s="1131" t="s">
        <v>1415</v>
      </c>
      <c r="AI656" s="1140" t="n">
        <v>655</v>
      </c>
      <c r="AJ656" s="1140" t="s">
        <v>4674</v>
      </c>
      <c r="AK656" s="1130" t="s">
        <v>4675</v>
      </c>
      <c r="AL656" s="1131" t="s">
        <v>4676</v>
      </c>
      <c r="AX656" s="0" t="n">
        <v>654</v>
      </c>
      <c r="AZ656" s="0" t="n">
        <v>0</v>
      </c>
      <c r="BA656" s="1146"/>
    </row>
    <row r="657" customFormat="false" ht="14.25" hidden="false" customHeight="false" outlineLevel="0" collapsed="false">
      <c r="AH657" s="1131" t="s">
        <v>1415</v>
      </c>
      <c r="AI657" s="1140" t="n">
        <v>656</v>
      </c>
      <c r="AJ657" s="1140" t="s">
        <v>4677</v>
      </c>
      <c r="AK657" s="1130" t="s">
        <v>4678</v>
      </c>
      <c r="AL657" s="1131" t="s">
        <v>4679</v>
      </c>
      <c r="AX657" s="0" t="n">
        <v>655</v>
      </c>
      <c r="AZ657" s="0" t="n">
        <v>0</v>
      </c>
      <c r="BA657" s="1146"/>
    </row>
    <row r="658" customFormat="false" ht="14.25" hidden="false" customHeight="false" outlineLevel="0" collapsed="false">
      <c r="AH658" s="1131" t="s">
        <v>1415</v>
      </c>
      <c r="AI658" s="1140" t="n">
        <v>657</v>
      </c>
      <c r="AJ658" s="1140" t="s">
        <v>4680</v>
      </c>
      <c r="AK658" s="1130" t="s">
        <v>4681</v>
      </c>
      <c r="AL658" s="1131" t="s">
        <v>4682</v>
      </c>
      <c r="AX658" s="0" t="n">
        <v>656</v>
      </c>
      <c r="AZ658" s="0" t="n">
        <v>0</v>
      </c>
      <c r="BA658" s="1146"/>
    </row>
    <row r="659" customFormat="false" ht="14.25" hidden="false" customHeight="false" outlineLevel="0" collapsed="false">
      <c r="AH659" s="1131" t="s">
        <v>1415</v>
      </c>
      <c r="AI659" s="1140" t="n">
        <v>658</v>
      </c>
      <c r="AJ659" s="1140" t="s">
        <v>4683</v>
      </c>
      <c r="AK659" s="1130" t="s">
        <v>4684</v>
      </c>
      <c r="AL659" s="1131" t="s">
        <v>4685</v>
      </c>
      <c r="AX659" s="0" t="n">
        <v>657</v>
      </c>
      <c r="AZ659" s="0" t="n">
        <v>0</v>
      </c>
      <c r="BA659" s="1146"/>
    </row>
    <row r="660" customFormat="false" ht="14.25" hidden="false" customHeight="false" outlineLevel="0" collapsed="false">
      <c r="AH660" s="1131" t="s">
        <v>1415</v>
      </c>
      <c r="AI660" s="1140" t="n">
        <v>659</v>
      </c>
      <c r="AJ660" s="1140" t="s">
        <v>4686</v>
      </c>
      <c r="AK660" s="1130" t="s">
        <v>4687</v>
      </c>
      <c r="AL660" s="1131" t="s">
        <v>4688</v>
      </c>
      <c r="AX660" s="0" t="n">
        <v>658</v>
      </c>
      <c r="AZ660" s="0" t="n">
        <v>0</v>
      </c>
      <c r="BA660" s="1146"/>
    </row>
    <row r="661" customFormat="false" ht="14.25" hidden="false" customHeight="false" outlineLevel="0" collapsed="false">
      <c r="AH661" s="1131" t="s">
        <v>1415</v>
      </c>
      <c r="AI661" s="1140" t="n">
        <v>660</v>
      </c>
      <c r="AJ661" s="1140" t="s">
        <v>4689</v>
      </c>
      <c r="AK661" s="1130" t="s">
        <v>4690</v>
      </c>
      <c r="AL661" s="1131" t="s">
        <v>4691</v>
      </c>
      <c r="AX661" s="0" t="n">
        <v>659</v>
      </c>
      <c r="AZ661" s="0" t="n">
        <v>0</v>
      </c>
      <c r="BA661" s="1146"/>
    </row>
    <row r="662" customFormat="false" ht="14.25" hidden="false" customHeight="false" outlineLevel="0" collapsed="false">
      <c r="AH662" s="1131" t="s">
        <v>1415</v>
      </c>
      <c r="AI662" s="1140" t="n">
        <v>661</v>
      </c>
      <c r="AJ662" s="1140" t="s">
        <v>4692</v>
      </c>
      <c r="AK662" s="1130" t="s">
        <v>4693</v>
      </c>
      <c r="AL662" s="1131" t="s">
        <v>4694</v>
      </c>
      <c r="AX662" s="0" t="n">
        <v>660</v>
      </c>
      <c r="AZ662" s="0" t="n">
        <v>0</v>
      </c>
      <c r="BA662" s="1146"/>
    </row>
    <row r="663" customFormat="false" ht="14.25" hidden="false" customHeight="false" outlineLevel="0" collapsed="false">
      <c r="AH663" s="1131" t="s">
        <v>1415</v>
      </c>
      <c r="AI663" s="1140" t="n">
        <v>662</v>
      </c>
      <c r="AJ663" s="1140" t="s">
        <v>4695</v>
      </c>
      <c r="AK663" s="1130" t="s">
        <v>4696</v>
      </c>
      <c r="AL663" s="1131" t="s">
        <v>4697</v>
      </c>
      <c r="AX663" s="0" t="n">
        <v>661</v>
      </c>
      <c r="AZ663" s="0" t="n">
        <v>0</v>
      </c>
      <c r="BA663" s="1146"/>
    </row>
    <row r="664" customFormat="false" ht="14.25" hidden="false" customHeight="false" outlineLevel="0" collapsed="false">
      <c r="AH664" s="1131" t="s">
        <v>1415</v>
      </c>
      <c r="AI664" s="1140" t="n">
        <v>663</v>
      </c>
      <c r="AJ664" s="1140" t="s">
        <v>4698</v>
      </c>
      <c r="AK664" s="1130" t="s">
        <v>4699</v>
      </c>
      <c r="AL664" s="1131" t="s">
        <v>4700</v>
      </c>
      <c r="AX664" s="0" t="n">
        <v>662</v>
      </c>
      <c r="AZ664" s="0" t="n">
        <v>0</v>
      </c>
      <c r="BA664" s="1146"/>
    </row>
    <row r="665" customFormat="false" ht="14.25" hidden="false" customHeight="false" outlineLevel="0" collapsed="false">
      <c r="AH665" s="1131" t="s">
        <v>1415</v>
      </c>
      <c r="AI665" s="1140" t="n">
        <v>664</v>
      </c>
      <c r="AJ665" s="1140" t="s">
        <v>4701</v>
      </c>
      <c r="AK665" s="1130" t="s">
        <v>4702</v>
      </c>
      <c r="AL665" s="1131" t="s">
        <v>4703</v>
      </c>
      <c r="AX665" s="0" t="n">
        <v>663</v>
      </c>
      <c r="AZ665" s="0" t="n">
        <v>0</v>
      </c>
      <c r="BA665" s="1146"/>
    </row>
    <row r="666" customFormat="false" ht="14.25" hidden="false" customHeight="false" outlineLevel="0" collapsed="false">
      <c r="AH666" s="1131" t="s">
        <v>1415</v>
      </c>
      <c r="AI666" s="1140" t="n">
        <v>665</v>
      </c>
      <c r="AJ666" s="1140" t="s">
        <v>4704</v>
      </c>
      <c r="AK666" s="1130" t="s">
        <v>4705</v>
      </c>
      <c r="AL666" s="1131" t="s">
        <v>4706</v>
      </c>
      <c r="AX666" s="0" t="n">
        <v>664</v>
      </c>
      <c r="AZ666" s="0" t="n">
        <v>0</v>
      </c>
      <c r="BA666" s="1146"/>
    </row>
    <row r="667" customFormat="false" ht="14.25" hidden="false" customHeight="false" outlineLevel="0" collapsed="false">
      <c r="AH667" s="1131" t="s">
        <v>1415</v>
      </c>
      <c r="AI667" s="1140" t="n">
        <v>666</v>
      </c>
      <c r="AJ667" s="1140" t="s">
        <v>4707</v>
      </c>
      <c r="AK667" s="1130" t="s">
        <v>4708</v>
      </c>
      <c r="AL667" s="1131" t="s">
        <v>4709</v>
      </c>
      <c r="AX667" s="0" t="n">
        <v>665</v>
      </c>
      <c r="AZ667" s="0" t="n">
        <v>0</v>
      </c>
      <c r="BA667" s="1146"/>
    </row>
    <row r="668" customFormat="false" ht="14.25" hidden="false" customHeight="false" outlineLevel="0" collapsed="false">
      <c r="AH668" s="1131" t="s">
        <v>1415</v>
      </c>
      <c r="AI668" s="1140" t="n">
        <v>667</v>
      </c>
      <c r="AJ668" s="1140" t="s">
        <v>4710</v>
      </c>
      <c r="AK668" s="1130" t="s">
        <v>4711</v>
      </c>
      <c r="AL668" s="1131" t="s">
        <v>4712</v>
      </c>
      <c r="AX668" s="0" t="n">
        <v>666</v>
      </c>
      <c r="AZ668" s="0" t="n">
        <v>0</v>
      </c>
      <c r="BA668" s="1146"/>
    </row>
    <row r="669" customFormat="false" ht="14.25" hidden="false" customHeight="false" outlineLevel="0" collapsed="false">
      <c r="AH669" s="1131" t="s">
        <v>1415</v>
      </c>
      <c r="AI669" s="1140" t="n">
        <v>668</v>
      </c>
      <c r="AJ669" s="1140" t="s">
        <v>4713</v>
      </c>
      <c r="AK669" s="1130" t="s">
        <v>4714</v>
      </c>
      <c r="AL669" s="1131" t="s">
        <v>4715</v>
      </c>
      <c r="AX669" s="0" t="n">
        <v>667</v>
      </c>
      <c r="AZ669" s="0" t="n">
        <v>0</v>
      </c>
      <c r="BA669" s="1146"/>
    </row>
    <row r="670" customFormat="false" ht="14.25" hidden="false" customHeight="false" outlineLevel="0" collapsed="false">
      <c r="AH670" s="1131" t="s">
        <v>1487</v>
      </c>
      <c r="AI670" s="1140" t="n">
        <v>669</v>
      </c>
      <c r="AJ670" s="1140" t="s">
        <v>4716</v>
      </c>
      <c r="AK670" s="1130" t="s">
        <v>4717</v>
      </c>
      <c r="AL670" s="1131" t="s">
        <v>4718</v>
      </c>
      <c r="AX670" s="0" t="n">
        <v>668</v>
      </c>
      <c r="AZ670" s="0" t="n">
        <v>0</v>
      </c>
      <c r="BA670" s="1146"/>
    </row>
    <row r="671" customFormat="false" ht="14.25" hidden="false" customHeight="false" outlineLevel="0" collapsed="false">
      <c r="AH671" s="1131" t="s">
        <v>1487</v>
      </c>
      <c r="AI671" s="1140" t="n">
        <v>670</v>
      </c>
      <c r="AJ671" s="1140" t="s">
        <v>4719</v>
      </c>
      <c r="AK671" s="1130" t="s">
        <v>4720</v>
      </c>
      <c r="AL671" s="1131" t="s">
        <v>4721</v>
      </c>
      <c r="AX671" s="0" t="n">
        <v>669</v>
      </c>
      <c r="AZ671" s="0" t="n">
        <v>0</v>
      </c>
      <c r="BA671" s="1146"/>
    </row>
    <row r="672" customFormat="false" ht="14.25" hidden="false" customHeight="false" outlineLevel="0" collapsed="false">
      <c r="AH672" s="1131" t="s">
        <v>1487</v>
      </c>
      <c r="AI672" s="1140" t="n">
        <v>671</v>
      </c>
      <c r="AJ672" s="1140" t="s">
        <v>4722</v>
      </c>
      <c r="AK672" s="1130" t="s">
        <v>4723</v>
      </c>
      <c r="AL672" s="1131" t="s">
        <v>4724</v>
      </c>
      <c r="AX672" s="0" t="n">
        <v>670</v>
      </c>
      <c r="AZ672" s="0" t="n">
        <v>0</v>
      </c>
      <c r="BA672" s="1146"/>
    </row>
    <row r="673" customFormat="false" ht="14.25" hidden="false" customHeight="false" outlineLevel="0" collapsed="false">
      <c r="AH673" s="1131" t="s">
        <v>1487</v>
      </c>
      <c r="AI673" s="1140" t="n">
        <v>672</v>
      </c>
      <c r="AJ673" s="1140" t="s">
        <v>4725</v>
      </c>
      <c r="AK673" s="1130" t="s">
        <v>1486</v>
      </c>
      <c r="AL673" s="1131" t="s">
        <v>4726</v>
      </c>
      <c r="AX673" s="0" t="n">
        <v>671</v>
      </c>
      <c r="AZ673" s="0" t="n">
        <v>0</v>
      </c>
      <c r="BA673" s="1146"/>
    </row>
    <row r="674" customFormat="false" ht="14.25" hidden="false" customHeight="false" outlineLevel="0" collapsed="false">
      <c r="AH674" s="1131" t="s">
        <v>1487</v>
      </c>
      <c r="AI674" s="1140" t="n">
        <v>673</v>
      </c>
      <c r="AJ674" s="1140" t="s">
        <v>4727</v>
      </c>
      <c r="AK674" s="1130" t="s">
        <v>4728</v>
      </c>
      <c r="AL674" s="1131" t="s">
        <v>4729</v>
      </c>
      <c r="AX674" s="0" t="n">
        <v>672</v>
      </c>
      <c r="AZ674" s="0" t="n">
        <v>0</v>
      </c>
      <c r="BA674" s="1146"/>
    </row>
    <row r="675" customFormat="false" ht="14.25" hidden="false" customHeight="false" outlineLevel="0" collapsed="false">
      <c r="AH675" s="1131" t="s">
        <v>1487</v>
      </c>
      <c r="AI675" s="1140" t="n">
        <v>674</v>
      </c>
      <c r="AJ675" s="1140" t="s">
        <v>4730</v>
      </c>
      <c r="AK675" s="1130" t="s">
        <v>4731</v>
      </c>
      <c r="AL675" s="1131" t="s">
        <v>4732</v>
      </c>
      <c r="AX675" s="0" t="n">
        <v>673</v>
      </c>
      <c r="AZ675" s="0" t="n">
        <v>0</v>
      </c>
      <c r="BA675" s="1146"/>
    </row>
    <row r="676" customFormat="false" ht="14.25" hidden="false" customHeight="false" outlineLevel="0" collapsed="false">
      <c r="AH676" s="1131" t="s">
        <v>1487</v>
      </c>
      <c r="AI676" s="1140" t="n">
        <v>675</v>
      </c>
      <c r="AJ676" s="1140" t="s">
        <v>4733</v>
      </c>
      <c r="AK676" s="1130" t="s">
        <v>4734</v>
      </c>
      <c r="AL676" s="1131" t="s">
        <v>4735</v>
      </c>
      <c r="AX676" s="0" t="n">
        <v>674</v>
      </c>
      <c r="AZ676" s="0" t="n">
        <v>0</v>
      </c>
      <c r="BA676" s="1146"/>
    </row>
    <row r="677" customFormat="false" ht="14.25" hidden="false" customHeight="false" outlineLevel="0" collapsed="false">
      <c r="AH677" s="1131" t="s">
        <v>1487</v>
      </c>
      <c r="AI677" s="1140" t="n">
        <v>676</v>
      </c>
      <c r="AJ677" s="1140" t="s">
        <v>4736</v>
      </c>
      <c r="AK677" s="1130" t="s">
        <v>4737</v>
      </c>
      <c r="AL677" s="1131" t="s">
        <v>4738</v>
      </c>
      <c r="AX677" s="0" t="n">
        <v>675</v>
      </c>
      <c r="AZ677" s="0" t="n">
        <v>0</v>
      </c>
      <c r="BA677" s="1146"/>
    </row>
    <row r="678" customFormat="false" ht="14.25" hidden="false" customHeight="false" outlineLevel="0" collapsed="false">
      <c r="AH678" s="1131" t="s">
        <v>1487</v>
      </c>
      <c r="AI678" s="1140" t="n">
        <v>677</v>
      </c>
      <c r="AJ678" s="1140" t="s">
        <v>4739</v>
      </c>
      <c r="AK678" s="1130" t="s">
        <v>4740</v>
      </c>
      <c r="AL678" s="1131" t="s">
        <v>4741</v>
      </c>
      <c r="AX678" s="0" t="n">
        <v>676</v>
      </c>
      <c r="AZ678" s="0" t="n">
        <v>0</v>
      </c>
      <c r="BA678" s="1146"/>
    </row>
    <row r="679" customFormat="false" ht="14.25" hidden="false" customHeight="false" outlineLevel="0" collapsed="false">
      <c r="AH679" s="1131" t="s">
        <v>1487</v>
      </c>
      <c r="AI679" s="1140" t="n">
        <v>678</v>
      </c>
      <c r="AJ679" s="1140" t="s">
        <v>4742</v>
      </c>
      <c r="AK679" s="1130" t="s">
        <v>4743</v>
      </c>
      <c r="AL679" s="1131" t="s">
        <v>4744</v>
      </c>
      <c r="AX679" s="0" t="n">
        <v>677</v>
      </c>
      <c r="AZ679" s="0" t="n">
        <v>0</v>
      </c>
      <c r="BA679" s="1146"/>
    </row>
    <row r="680" customFormat="false" ht="14.25" hidden="false" customHeight="false" outlineLevel="0" collapsed="false">
      <c r="AH680" s="1131" t="s">
        <v>1487</v>
      </c>
      <c r="AI680" s="1140" t="n">
        <v>679</v>
      </c>
      <c r="AJ680" s="1140" t="s">
        <v>4745</v>
      </c>
      <c r="AK680" s="1130" t="s">
        <v>4746</v>
      </c>
      <c r="AL680" s="1131" t="s">
        <v>4747</v>
      </c>
      <c r="AX680" s="0" t="n">
        <v>678</v>
      </c>
      <c r="AZ680" s="0" t="n">
        <v>0</v>
      </c>
      <c r="BA680" s="1146"/>
    </row>
    <row r="681" customFormat="false" ht="14.25" hidden="false" customHeight="false" outlineLevel="0" collapsed="false">
      <c r="AH681" s="1131" t="s">
        <v>1487</v>
      </c>
      <c r="AI681" s="1140" t="n">
        <v>680</v>
      </c>
      <c r="AJ681" s="1140" t="s">
        <v>4748</v>
      </c>
      <c r="AK681" s="1130" t="s">
        <v>4749</v>
      </c>
      <c r="AL681" s="1131" t="s">
        <v>4750</v>
      </c>
      <c r="AX681" s="0" t="n">
        <v>679</v>
      </c>
      <c r="AZ681" s="0" t="n">
        <v>0</v>
      </c>
      <c r="BA681" s="1146"/>
    </row>
    <row r="682" customFormat="false" ht="14.25" hidden="false" customHeight="false" outlineLevel="0" collapsed="false">
      <c r="AH682" s="1131" t="s">
        <v>1487</v>
      </c>
      <c r="AI682" s="1140" t="n">
        <v>681</v>
      </c>
      <c r="AJ682" s="1140" t="s">
        <v>4751</v>
      </c>
      <c r="AK682" s="1130" t="s">
        <v>4752</v>
      </c>
      <c r="AL682" s="1131" t="s">
        <v>4753</v>
      </c>
      <c r="AX682" s="0" t="n">
        <v>680</v>
      </c>
      <c r="AZ682" s="0" t="n">
        <v>0</v>
      </c>
      <c r="BA682" s="1146"/>
    </row>
    <row r="683" customFormat="false" ht="14.25" hidden="false" customHeight="false" outlineLevel="0" collapsed="false">
      <c r="AH683" s="1131" t="s">
        <v>1491</v>
      </c>
      <c r="AI683" s="1140" t="n">
        <v>682</v>
      </c>
      <c r="AJ683" s="1140" t="s">
        <v>4754</v>
      </c>
      <c r="AK683" s="1130" t="s">
        <v>4755</v>
      </c>
      <c r="AL683" s="1131" t="s">
        <v>4756</v>
      </c>
      <c r="AX683" s="0" t="n">
        <v>681</v>
      </c>
      <c r="AZ683" s="0" t="n">
        <v>0</v>
      </c>
      <c r="BA683" s="1146"/>
    </row>
    <row r="684" customFormat="false" ht="14.25" hidden="false" customHeight="false" outlineLevel="0" collapsed="false">
      <c r="AH684" s="1131" t="s">
        <v>1491</v>
      </c>
      <c r="AI684" s="1140" t="n">
        <v>683</v>
      </c>
      <c r="AJ684" s="1140" t="s">
        <v>4757</v>
      </c>
      <c r="AK684" s="1130" t="s">
        <v>4758</v>
      </c>
      <c r="AL684" s="1131" t="s">
        <v>4759</v>
      </c>
      <c r="AX684" s="0" t="n">
        <v>682</v>
      </c>
      <c r="AZ684" s="0" t="n">
        <v>0</v>
      </c>
      <c r="BA684" s="1146"/>
    </row>
    <row r="685" customFormat="false" ht="14.25" hidden="false" customHeight="false" outlineLevel="0" collapsed="false">
      <c r="AH685" s="1131" t="s">
        <v>1491</v>
      </c>
      <c r="AI685" s="1140" t="n">
        <v>684</v>
      </c>
      <c r="AJ685" s="1140" t="s">
        <v>4760</v>
      </c>
      <c r="AK685" s="1130" t="s">
        <v>4761</v>
      </c>
      <c r="AL685" s="1131" t="s">
        <v>4762</v>
      </c>
      <c r="AX685" s="0" t="n">
        <v>683</v>
      </c>
      <c r="AZ685" s="0" t="n">
        <v>0</v>
      </c>
      <c r="BA685" s="1146"/>
    </row>
    <row r="686" customFormat="false" ht="14.25" hidden="false" customHeight="false" outlineLevel="0" collapsed="false">
      <c r="AH686" s="1131" t="s">
        <v>1491</v>
      </c>
      <c r="AI686" s="1140" t="n">
        <v>685</v>
      </c>
      <c r="AJ686" s="1140" t="s">
        <v>4763</v>
      </c>
      <c r="AK686" s="1130" t="s">
        <v>4764</v>
      </c>
      <c r="AL686" s="1131" t="s">
        <v>4765</v>
      </c>
      <c r="AX686" s="0" t="n">
        <v>684</v>
      </c>
      <c r="AZ686" s="0" t="n">
        <v>0</v>
      </c>
      <c r="BA686" s="1146"/>
    </row>
    <row r="687" customFormat="false" ht="14.25" hidden="false" customHeight="false" outlineLevel="0" collapsed="false">
      <c r="AH687" s="1131" t="s">
        <v>1491</v>
      </c>
      <c r="AI687" s="1140" t="n">
        <v>686</v>
      </c>
      <c r="AJ687" s="1140" t="s">
        <v>4766</v>
      </c>
      <c r="AK687" s="1130" t="s">
        <v>4767</v>
      </c>
      <c r="AL687" s="1131" t="s">
        <v>4768</v>
      </c>
      <c r="AX687" s="0" t="n">
        <v>685</v>
      </c>
      <c r="AZ687" s="0" t="n">
        <v>0</v>
      </c>
      <c r="BA687" s="1146"/>
    </row>
    <row r="688" customFormat="false" ht="14.25" hidden="false" customHeight="false" outlineLevel="0" collapsed="false">
      <c r="AH688" s="1131" t="s">
        <v>1491</v>
      </c>
      <c r="AI688" s="1140" t="n">
        <v>687</v>
      </c>
      <c r="AJ688" s="1140" t="s">
        <v>4769</v>
      </c>
      <c r="AK688" s="1130" t="s">
        <v>4330</v>
      </c>
      <c r="AL688" s="1131" t="s">
        <v>4770</v>
      </c>
      <c r="AX688" s="0" t="n">
        <v>686</v>
      </c>
      <c r="AZ688" s="0" t="n">
        <v>0</v>
      </c>
      <c r="BA688" s="1146"/>
    </row>
    <row r="689" customFormat="false" ht="14.25" hidden="false" customHeight="false" outlineLevel="0" collapsed="false">
      <c r="AH689" s="1131" t="s">
        <v>1491</v>
      </c>
      <c r="AI689" s="1140" t="n">
        <v>688</v>
      </c>
      <c r="AJ689" s="1140" t="s">
        <v>4771</v>
      </c>
      <c r="AK689" s="1130" t="s">
        <v>4772</v>
      </c>
      <c r="AL689" s="1131" t="s">
        <v>4773</v>
      </c>
      <c r="AX689" s="0" t="n">
        <v>687</v>
      </c>
      <c r="AZ689" s="0" t="n">
        <v>0</v>
      </c>
      <c r="BA689" s="1146"/>
    </row>
    <row r="690" customFormat="false" ht="14.25" hidden="false" customHeight="false" outlineLevel="0" collapsed="false">
      <c r="AH690" s="1131" t="s">
        <v>1491</v>
      </c>
      <c r="AI690" s="1140" t="n">
        <v>689</v>
      </c>
      <c r="AJ690" s="1140" t="s">
        <v>4774</v>
      </c>
      <c r="AK690" s="1130" t="s">
        <v>4775</v>
      </c>
      <c r="AL690" s="1131" t="s">
        <v>4776</v>
      </c>
      <c r="AX690" s="0" t="n">
        <v>688</v>
      </c>
      <c r="AZ690" s="0" t="n">
        <v>0</v>
      </c>
      <c r="BA690" s="1146"/>
    </row>
    <row r="691" customFormat="false" ht="14.25" hidden="false" customHeight="false" outlineLevel="0" collapsed="false">
      <c r="AH691" s="1131" t="s">
        <v>1491</v>
      </c>
      <c r="AI691" s="1140" t="n">
        <v>690</v>
      </c>
      <c r="AJ691" s="1140" t="s">
        <v>4777</v>
      </c>
      <c r="AK691" s="1130" t="s">
        <v>4778</v>
      </c>
      <c r="AL691" s="1131" t="s">
        <v>4779</v>
      </c>
      <c r="AX691" s="0" t="n">
        <v>689</v>
      </c>
      <c r="AZ691" s="0" t="n">
        <v>0</v>
      </c>
      <c r="BA691" s="1146"/>
    </row>
    <row r="692" customFormat="false" ht="14.25" hidden="false" customHeight="false" outlineLevel="0" collapsed="false">
      <c r="AH692" s="1131" t="s">
        <v>1491</v>
      </c>
      <c r="AI692" s="1140" t="n">
        <v>691</v>
      </c>
      <c r="AJ692" s="1140" t="s">
        <v>4780</v>
      </c>
      <c r="AK692" s="1130" t="s">
        <v>4781</v>
      </c>
      <c r="AL692" s="1131" t="s">
        <v>4782</v>
      </c>
      <c r="AX692" s="0" t="n">
        <v>690</v>
      </c>
      <c r="AZ692" s="0" t="n">
        <v>0</v>
      </c>
      <c r="BA692" s="1146"/>
    </row>
    <row r="693" customFormat="false" ht="14.25" hidden="false" customHeight="false" outlineLevel="0" collapsed="false">
      <c r="AH693" s="1131" t="s">
        <v>1491</v>
      </c>
      <c r="AI693" s="1140" t="n">
        <v>692</v>
      </c>
      <c r="AJ693" s="1140" t="s">
        <v>4783</v>
      </c>
      <c r="AK693" s="1130" t="s">
        <v>4784</v>
      </c>
      <c r="AL693" s="1131" t="s">
        <v>4785</v>
      </c>
      <c r="AX693" s="0" t="n">
        <v>691</v>
      </c>
      <c r="AZ693" s="0" t="n">
        <v>0</v>
      </c>
      <c r="BA693" s="1146"/>
    </row>
    <row r="694" customFormat="false" ht="14.25" hidden="false" customHeight="false" outlineLevel="0" collapsed="false">
      <c r="AH694" s="1131" t="s">
        <v>1491</v>
      </c>
      <c r="AI694" s="1140" t="n">
        <v>693</v>
      </c>
      <c r="AJ694" s="1140" t="s">
        <v>4786</v>
      </c>
      <c r="AK694" s="1130" t="s">
        <v>4787</v>
      </c>
      <c r="AL694" s="1131" t="s">
        <v>4788</v>
      </c>
      <c r="AX694" s="0" t="n">
        <v>692</v>
      </c>
      <c r="AZ694" s="0" t="n">
        <v>0</v>
      </c>
      <c r="BA694" s="1146"/>
    </row>
    <row r="695" customFormat="false" ht="14.25" hidden="false" customHeight="false" outlineLevel="0" collapsed="false">
      <c r="AH695" s="1131" t="s">
        <v>1491</v>
      </c>
      <c r="AI695" s="1140" t="n">
        <v>694</v>
      </c>
      <c r="AJ695" s="1140" t="s">
        <v>4789</v>
      </c>
      <c r="AK695" s="1130" t="s">
        <v>4790</v>
      </c>
      <c r="AL695" s="1131" t="s">
        <v>4791</v>
      </c>
      <c r="AX695" s="0" t="n">
        <v>693</v>
      </c>
      <c r="AZ695" s="0" t="n">
        <v>0</v>
      </c>
      <c r="BA695" s="1146"/>
    </row>
    <row r="696" customFormat="false" ht="14.25" hidden="false" customHeight="false" outlineLevel="0" collapsed="false">
      <c r="AH696" s="1131" t="s">
        <v>1491</v>
      </c>
      <c r="AI696" s="1140" t="n">
        <v>695</v>
      </c>
      <c r="AJ696" s="1140" t="s">
        <v>4792</v>
      </c>
      <c r="AK696" s="1130" t="s">
        <v>4793</v>
      </c>
      <c r="AL696" s="1131" t="s">
        <v>4794</v>
      </c>
      <c r="AX696" s="0" t="n">
        <v>694</v>
      </c>
      <c r="AZ696" s="0" t="n">
        <v>0</v>
      </c>
      <c r="BA696" s="1146"/>
    </row>
    <row r="697" customFormat="false" ht="14.25" hidden="false" customHeight="false" outlineLevel="0" collapsed="false">
      <c r="AH697" s="1131" t="s">
        <v>1491</v>
      </c>
      <c r="AI697" s="1140" t="n">
        <v>696</v>
      </c>
      <c r="AJ697" s="1140" t="s">
        <v>4795</v>
      </c>
      <c r="AK697" s="1130" t="s">
        <v>1490</v>
      </c>
      <c r="AL697" s="1131" t="s">
        <v>4796</v>
      </c>
      <c r="AX697" s="0" t="n">
        <v>695</v>
      </c>
      <c r="AZ697" s="0" t="n">
        <v>0</v>
      </c>
      <c r="BA697" s="1146"/>
    </row>
    <row r="698" customFormat="false" ht="14.25" hidden="false" customHeight="false" outlineLevel="0" collapsed="false">
      <c r="AH698" s="1131" t="s">
        <v>1491</v>
      </c>
      <c r="AI698" s="1140" t="n">
        <v>697</v>
      </c>
      <c r="AJ698" s="1140" t="s">
        <v>4797</v>
      </c>
      <c r="AK698" s="1130" t="s">
        <v>4798</v>
      </c>
      <c r="AL698" s="1131" t="s">
        <v>4799</v>
      </c>
      <c r="AX698" s="0" t="n">
        <v>696</v>
      </c>
      <c r="AZ698" s="0" t="n">
        <v>0</v>
      </c>
      <c r="BA698" s="1146"/>
    </row>
    <row r="699" customFormat="false" ht="14.25" hidden="false" customHeight="false" outlineLevel="0" collapsed="false">
      <c r="AH699" s="1131" t="s">
        <v>1491</v>
      </c>
      <c r="AI699" s="1140" t="n">
        <v>698</v>
      </c>
      <c r="AJ699" s="1140" t="s">
        <v>4800</v>
      </c>
      <c r="AK699" s="1130" t="s">
        <v>3854</v>
      </c>
      <c r="AL699" s="1131" t="s">
        <v>4801</v>
      </c>
      <c r="AX699" s="0" t="n">
        <v>697</v>
      </c>
      <c r="AZ699" s="0" t="n">
        <v>0</v>
      </c>
      <c r="BA699" s="1146"/>
    </row>
    <row r="700" customFormat="false" ht="14.25" hidden="false" customHeight="false" outlineLevel="0" collapsed="false">
      <c r="AH700" s="1131" t="s">
        <v>1491</v>
      </c>
      <c r="AI700" s="1140" t="n">
        <v>699</v>
      </c>
      <c r="AJ700" s="1140" t="s">
        <v>4802</v>
      </c>
      <c r="AK700" s="1130" t="s">
        <v>4803</v>
      </c>
      <c r="AL700" s="1131" t="s">
        <v>4804</v>
      </c>
      <c r="AX700" s="0" t="n">
        <v>698</v>
      </c>
      <c r="AZ700" s="0" t="n">
        <v>0</v>
      </c>
      <c r="BA700" s="1146"/>
    </row>
    <row r="701" customFormat="false" ht="14.25" hidden="false" customHeight="false" outlineLevel="0" collapsed="false">
      <c r="AH701" s="1131" t="s">
        <v>1491</v>
      </c>
      <c r="AI701" s="1140" t="n">
        <v>700</v>
      </c>
      <c r="AJ701" s="1140" t="s">
        <v>4805</v>
      </c>
      <c r="AK701" s="1130" t="s">
        <v>4806</v>
      </c>
      <c r="AL701" s="1131" t="s">
        <v>4807</v>
      </c>
      <c r="AX701" s="0" t="n">
        <v>699</v>
      </c>
      <c r="AZ701" s="0" t="n">
        <v>0</v>
      </c>
      <c r="BA701" s="1146"/>
    </row>
    <row r="702" customFormat="false" ht="14.25" hidden="false" customHeight="false" outlineLevel="0" collapsed="false">
      <c r="AH702" s="1131" t="s">
        <v>1491</v>
      </c>
      <c r="AI702" s="1140" t="n">
        <v>701</v>
      </c>
      <c r="AJ702" s="1140" t="s">
        <v>4808</v>
      </c>
      <c r="AK702" s="1130" t="s">
        <v>4809</v>
      </c>
      <c r="AL702" s="1131" t="s">
        <v>4810</v>
      </c>
      <c r="AX702" s="0" t="n">
        <v>700</v>
      </c>
      <c r="AZ702" s="0" t="n">
        <v>0</v>
      </c>
      <c r="BA702" s="1146"/>
    </row>
    <row r="703" customFormat="false" ht="14.25" hidden="false" customHeight="false" outlineLevel="0" collapsed="false">
      <c r="AH703" s="1131" t="s">
        <v>1491</v>
      </c>
      <c r="AI703" s="1140" t="n">
        <v>702</v>
      </c>
      <c r="AJ703" s="1140" t="s">
        <v>4811</v>
      </c>
      <c r="AK703" s="1130" t="s">
        <v>4812</v>
      </c>
      <c r="AL703" s="1131" t="s">
        <v>4813</v>
      </c>
      <c r="AX703" s="0" t="n">
        <v>701</v>
      </c>
      <c r="AZ703" s="0" t="n">
        <v>0</v>
      </c>
      <c r="BA703" s="1146"/>
    </row>
    <row r="704" customFormat="false" ht="14.25" hidden="false" customHeight="false" outlineLevel="0" collapsed="false">
      <c r="AH704" s="1131" t="s">
        <v>1491</v>
      </c>
      <c r="AI704" s="1140" t="n">
        <v>703</v>
      </c>
      <c r="AJ704" s="1140" t="s">
        <v>4814</v>
      </c>
      <c r="AK704" s="1130" t="s">
        <v>4815</v>
      </c>
      <c r="AL704" s="1131" t="s">
        <v>4816</v>
      </c>
      <c r="AX704" s="0" t="n">
        <v>702</v>
      </c>
      <c r="AZ704" s="0" t="n">
        <v>0</v>
      </c>
      <c r="BA704" s="1146"/>
    </row>
    <row r="705" customFormat="false" ht="14.25" hidden="false" customHeight="false" outlineLevel="0" collapsed="false">
      <c r="AH705" s="1131" t="s">
        <v>1491</v>
      </c>
      <c r="AI705" s="1140" t="n">
        <v>704</v>
      </c>
      <c r="AJ705" s="1140" t="s">
        <v>4817</v>
      </c>
      <c r="AK705" s="1130" t="s">
        <v>4818</v>
      </c>
      <c r="AL705" s="1131" t="s">
        <v>4819</v>
      </c>
      <c r="AX705" s="0" t="n">
        <v>703</v>
      </c>
      <c r="AZ705" s="0" t="n">
        <v>0</v>
      </c>
      <c r="BA705" s="1146"/>
    </row>
    <row r="706" customFormat="false" ht="14.25" hidden="false" customHeight="false" outlineLevel="0" collapsed="false">
      <c r="AH706" s="1131" t="s">
        <v>1491</v>
      </c>
      <c r="AI706" s="1140" t="n">
        <v>705</v>
      </c>
      <c r="AJ706" s="1140" t="s">
        <v>4820</v>
      </c>
      <c r="AK706" s="1130" t="s">
        <v>4821</v>
      </c>
      <c r="AL706" s="1131" t="s">
        <v>4822</v>
      </c>
      <c r="AX706" s="0" t="n">
        <v>704</v>
      </c>
      <c r="AZ706" s="0" t="n">
        <v>0</v>
      </c>
      <c r="BA706" s="1146"/>
    </row>
    <row r="707" customFormat="false" ht="14.25" hidden="false" customHeight="false" outlineLevel="0" collapsed="false">
      <c r="AH707" s="1131" t="s">
        <v>1491</v>
      </c>
      <c r="AI707" s="1140" t="n">
        <v>706</v>
      </c>
      <c r="AJ707" s="1140" t="s">
        <v>4823</v>
      </c>
      <c r="AK707" s="1130" t="s">
        <v>4824</v>
      </c>
      <c r="AL707" s="1131" t="s">
        <v>4825</v>
      </c>
      <c r="AX707" s="0" t="n">
        <v>705</v>
      </c>
      <c r="AZ707" s="0" t="n">
        <v>0</v>
      </c>
      <c r="BA707" s="1146"/>
    </row>
    <row r="708" customFormat="false" ht="14.25" hidden="false" customHeight="false" outlineLevel="0" collapsed="false">
      <c r="AH708" s="1131" t="s">
        <v>1491</v>
      </c>
      <c r="AI708" s="1140" t="n">
        <v>707</v>
      </c>
      <c r="AJ708" s="1140" t="s">
        <v>4826</v>
      </c>
      <c r="AK708" s="1130" t="s">
        <v>4827</v>
      </c>
      <c r="AL708" s="1131" t="s">
        <v>4828</v>
      </c>
      <c r="AX708" s="0" t="n">
        <v>706</v>
      </c>
      <c r="AZ708" s="0" t="n">
        <v>0</v>
      </c>
      <c r="BA708" s="1146"/>
    </row>
    <row r="709" customFormat="false" ht="14.25" hidden="false" customHeight="false" outlineLevel="0" collapsed="false">
      <c r="AH709" s="1131" t="s">
        <v>1491</v>
      </c>
      <c r="AI709" s="1140" t="n">
        <v>708</v>
      </c>
      <c r="AJ709" s="1140" t="s">
        <v>4829</v>
      </c>
      <c r="AK709" s="1130" t="s">
        <v>4830</v>
      </c>
      <c r="AL709" s="1131" t="s">
        <v>4831</v>
      </c>
      <c r="AX709" s="0" t="n">
        <v>707</v>
      </c>
      <c r="AZ709" s="0" t="n">
        <v>0</v>
      </c>
      <c r="BA709" s="1146"/>
    </row>
    <row r="710" customFormat="false" ht="14.25" hidden="false" customHeight="false" outlineLevel="0" collapsed="false">
      <c r="AH710" s="1131" t="s">
        <v>1491</v>
      </c>
      <c r="AI710" s="1140" t="n">
        <v>709</v>
      </c>
      <c r="AJ710" s="1140" t="s">
        <v>4832</v>
      </c>
      <c r="AK710" s="1130" t="s">
        <v>4833</v>
      </c>
      <c r="AL710" s="1131" t="s">
        <v>4834</v>
      </c>
      <c r="AX710" s="0" t="n">
        <v>708</v>
      </c>
      <c r="AZ710" s="0" t="n">
        <v>0</v>
      </c>
      <c r="BA710" s="1146"/>
    </row>
    <row r="711" customFormat="false" ht="14.25" hidden="false" customHeight="false" outlineLevel="0" collapsed="false">
      <c r="AH711" s="1131" t="s">
        <v>1491</v>
      </c>
      <c r="AI711" s="1140" t="n">
        <v>710</v>
      </c>
      <c r="AJ711" s="1140" t="s">
        <v>4835</v>
      </c>
      <c r="AK711" s="1130" t="s">
        <v>4836</v>
      </c>
      <c r="AL711" s="1131" t="s">
        <v>4837</v>
      </c>
      <c r="AX711" s="0" t="n">
        <v>709</v>
      </c>
      <c r="AZ711" s="0" t="n">
        <v>0</v>
      </c>
      <c r="BA711" s="1146"/>
    </row>
    <row r="712" customFormat="false" ht="14.25" hidden="false" customHeight="false" outlineLevel="0" collapsed="false">
      <c r="AH712" s="1131" t="s">
        <v>1491</v>
      </c>
      <c r="AI712" s="1140" t="n">
        <v>711</v>
      </c>
      <c r="AJ712" s="1140" t="s">
        <v>4838</v>
      </c>
      <c r="AK712" s="1130" t="s">
        <v>4839</v>
      </c>
      <c r="AL712" s="1131" t="s">
        <v>4840</v>
      </c>
      <c r="AX712" s="0" t="n">
        <v>710</v>
      </c>
      <c r="AZ712" s="0" t="n">
        <v>0</v>
      </c>
      <c r="BA712" s="1146"/>
    </row>
    <row r="713" customFormat="false" ht="14.25" hidden="false" customHeight="false" outlineLevel="0" collapsed="false">
      <c r="AH713" s="1131" t="s">
        <v>1495</v>
      </c>
      <c r="AI713" s="1140" t="n">
        <v>712</v>
      </c>
      <c r="AJ713" s="1140" t="s">
        <v>4841</v>
      </c>
      <c r="AK713" s="1130" t="s">
        <v>4842</v>
      </c>
      <c r="AL713" s="1131" t="s">
        <v>4843</v>
      </c>
      <c r="AX713" s="0" t="n">
        <v>711</v>
      </c>
      <c r="AZ713" s="0" t="n">
        <v>0</v>
      </c>
      <c r="BA713" s="1146"/>
    </row>
    <row r="714" customFormat="false" ht="14.25" hidden="false" customHeight="false" outlineLevel="0" collapsed="false">
      <c r="AH714" s="1131" t="s">
        <v>1495</v>
      </c>
      <c r="AI714" s="1140" t="n">
        <v>713</v>
      </c>
      <c r="AJ714" s="1140" t="s">
        <v>4844</v>
      </c>
      <c r="AK714" s="1130" t="s">
        <v>4845</v>
      </c>
      <c r="AL714" s="1131" t="s">
        <v>4846</v>
      </c>
      <c r="AX714" s="0" t="n">
        <v>712</v>
      </c>
      <c r="AZ714" s="0" t="n">
        <v>0</v>
      </c>
      <c r="BA714" s="1146"/>
    </row>
    <row r="715" customFormat="false" ht="14.25" hidden="false" customHeight="false" outlineLevel="0" collapsed="false">
      <c r="AH715" s="1131" t="s">
        <v>1495</v>
      </c>
      <c r="AI715" s="1140" t="n">
        <v>714</v>
      </c>
      <c r="AJ715" s="1140" t="s">
        <v>4847</v>
      </c>
      <c r="AK715" s="1130" t="s">
        <v>4848</v>
      </c>
      <c r="AL715" s="1131" t="s">
        <v>4849</v>
      </c>
      <c r="AX715" s="0" t="n">
        <v>713</v>
      </c>
      <c r="AZ715" s="0" t="n">
        <v>0</v>
      </c>
      <c r="BA715" s="1146"/>
    </row>
    <row r="716" customFormat="false" ht="14.25" hidden="false" customHeight="false" outlineLevel="0" collapsed="false">
      <c r="AH716" s="1131" t="s">
        <v>1495</v>
      </c>
      <c r="AI716" s="1140" t="n">
        <v>715</v>
      </c>
      <c r="AJ716" s="1140" t="s">
        <v>4850</v>
      </c>
      <c r="AK716" s="1130" t="s">
        <v>4851</v>
      </c>
      <c r="AL716" s="1131" t="s">
        <v>4852</v>
      </c>
      <c r="AX716" s="0" t="n">
        <v>714</v>
      </c>
      <c r="AZ716" s="0" t="n">
        <v>0</v>
      </c>
      <c r="BA716" s="1146"/>
    </row>
    <row r="717" customFormat="false" ht="14.25" hidden="false" customHeight="false" outlineLevel="0" collapsed="false">
      <c r="AH717" s="1131" t="s">
        <v>1495</v>
      </c>
      <c r="AI717" s="1140" t="n">
        <v>716</v>
      </c>
      <c r="AJ717" s="1140" t="s">
        <v>4853</v>
      </c>
      <c r="AK717" s="1130" t="s">
        <v>1161</v>
      </c>
      <c r="AL717" s="1131" t="s">
        <v>4854</v>
      </c>
      <c r="AX717" s="0" t="n">
        <v>715</v>
      </c>
      <c r="AZ717" s="0" t="n">
        <v>0</v>
      </c>
      <c r="BA717" s="1146"/>
    </row>
    <row r="718" customFormat="false" ht="14.25" hidden="false" customHeight="false" outlineLevel="0" collapsed="false">
      <c r="AH718" s="1131" t="s">
        <v>1495</v>
      </c>
      <c r="AI718" s="1140" t="n">
        <v>717</v>
      </c>
      <c r="AJ718" s="1140" t="s">
        <v>4855</v>
      </c>
      <c r="AK718" s="1130" t="s">
        <v>4856</v>
      </c>
      <c r="AL718" s="1131" t="s">
        <v>4857</v>
      </c>
      <c r="AX718" s="0" t="n">
        <v>716</v>
      </c>
      <c r="AZ718" s="0" t="n">
        <v>0</v>
      </c>
      <c r="BA718" s="1146"/>
    </row>
    <row r="719" customFormat="false" ht="14.25" hidden="false" customHeight="false" outlineLevel="0" collapsed="false">
      <c r="AH719" s="1131" t="s">
        <v>1495</v>
      </c>
      <c r="AI719" s="1140" t="n">
        <v>718</v>
      </c>
      <c r="AJ719" s="1140" t="s">
        <v>4858</v>
      </c>
      <c r="AK719" s="1130" t="s">
        <v>4859</v>
      </c>
      <c r="AL719" s="1131" t="s">
        <v>4860</v>
      </c>
      <c r="AX719" s="0" t="n">
        <v>717</v>
      </c>
      <c r="AZ719" s="0" t="n">
        <v>0</v>
      </c>
      <c r="BA719" s="1146"/>
    </row>
    <row r="720" customFormat="false" ht="14.25" hidden="false" customHeight="false" outlineLevel="0" collapsed="false">
      <c r="AH720" s="1131" t="s">
        <v>1495</v>
      </c>
      <c r="AI720" s="1140" t="n">
        <v>719</v>
      </c>
      <c r="AJ720" s="1140" t="s">
        <v>4861</v>
      </c>
      <c r="AK720" s="1130" t="s">
        <v>3419</v>
      </c>
      <c r="AL720" s="1131" t="s">
        <v>4862</v>
      </c>
      <c r="AX720" s="0" t="n">
        <v>718</v>
      </c>
      <c r="AZ720" s="0" t="n">
        <v>0</v>
      </c>
      <c r="BA720" s="1146"/>
    </row>
    <row r="721" customFormat="false" ht="14.25" hidden="false" customHeight="false" outlineLevel="0" collapsed="false">
      <c r="AH721" s="1131" t="s">
        <v>1495</v>
      </c>
      <c r="AI721" s="1140" t="n">
        <v>720</v>
      </c>
      <c r="AJ721" s="1140" t="s">
        <v>4863</v>
      </c>
      <c r="AK721" s="1130" t="s">
        <v>4864</v>
      </c>
      <c r="AL721" s="1131" t="s">
        <v>4865</v>
      </c>
      <c r="AX721" s="0" t="n">
        <v>719</v>
      </c>
      <c r="AZ721" s="0" t="n">
        <v>0</v>
      </c>
      <c r="BA721" s="1146"/>
    </row>
    <row r="722" customFormat="false" ht="14.25" hidden="false" customHeight="false" outlineLevel="0" collapsed="false">
      <c r="AH722" s="1131" t="s">
        <v>1495</v>
      </c>
      <c r="AI722" s="1140" t="n">
        <v>721</v>
      </c>
      <c r="AJ722" s="1140" t="s">
        <v>4866</v>
      </c>
      <c r="AK722" s="1130" t="s">
        <v>4867</v>
      </c>
      <c r="AL722" s="1131" t="s">
        <v>4868</v>
      </c>
      <c r="AX722" s="0" t="n">
        <v>720</v>
      </c>
      <c r="AZ722" s="0" t="n">
        <v>0</v>
      </c>
      <c r="BA722" s="1146"/>
    </row>
    <row r="723" customFormat="false" ht="14.25" hidden="false" customHeight="false" outlineLevel="0" collapsed="false">
      <c r="AH723" s="1131" t="s">
        <v>1495</v>
      </c>
      <c r="AI723" s="1140" t="n">
        <v>722</v>
      </c>
      <c r="AJ723" s="1140" t="s">
        <v>4869</v>
      </c>
      <c r="AK723" s="1130" t="s">
        <v>4870</v>
      </c>
      <c r="AL723" s="1131" t="s">
        <v>4871</v>
      </c>
      <c r="AX723" s="0" t="n">
        <v>721</v>
      </c>
      <c r="AZ723" s="0" t="n">
        <v>0</v>
      </c>
      <c r="BA723" s="1146"/>
    </row>
    <row r="724" customFormat="false" ht="14.25" hidden="false" customHeight="false" outlineLevel="0" collapsed="false">
      <c r="AH724" s="1131" t="s">
        <v>1495</v>
      </c>
      <c r="AI724" s="1140" t="n">
        <v>723</v>
      </c>
      <c r="AJ724" s="1140" t="s">
        <v>4872</v>
      </c>
      <c r="AK724" s="1130" t="s">
        <v>4873</v>
      </c>
      <c r="AL724" s="1131" t="s">
        <v>4874</v>
      </c>
      <c r="AX724" s="0" t="n">
        <v>722</v>
      </c>
      <c r="AZ724" s="0" t="n">
        <v>0</v>
      </c>
      <c r="BA724" s="1146"/>
    </row>
    <row r="725" customFormat="false" ht="14.25" hidden="false" customHeight="false" outlineLevel="0" collapsed="false">
      <c r="AH725" s="1131" t="s">
        <v>1495</v>
      </c>
      <c r="AI725" s="1140" t="n">
        <v>724</v>
      </c>
      <c r="AJ725" s="1140" t="s">
        <v>4875</v>
      </c>
      <c r="AK725" s="1130" t="s">
        <v>4876</v>
      </c>
      <c r="AL725" s="1131" t="s">
        <v>4877</v>
      </c>
      <c r="AX725" s="0" t="n">
        <v>723</v>
      </c>
      <c r="AZ725" s="0" t="n">
        <v>0</v>
      </c>
      <c r="BA725" s="1146"/>
    </row>
    <row r="726" customFormat="false" ht="14.25" hidden="false" customHeight="false" outlineLevel="0" collapsed="false">
      <c r="AH726" s="1131" t="s">
        <v>1495</v>
      </c>
      <c r="AI726" s="1140" t="n">
        <v>725</v>
      </c>
      <c r="AJ726" s="1140" t="s">
        <v>4878</v>
      </c>
      <c r="AK726" s="1130" t="s">
        <v>4879</v>
      </c>
      <c r="AL726" s="1131" t="s">
        <v>4880</v>
      </c>
      <c r="AX726" s="0" t="n">
        <v>724</v>
      </c>
      <c r="AZ726" s="0" t="n">
        <v>0</v>
      </c>
      <c r="BA726" s="1146"/>
    </row>
    <row r="727" customFormat="false" ht="14.25" hidden="false" customHeight="false" outlineLevel="0" collapsed="false">
      <c r="AH727" s="1131" t="s">
        <v>1495</v>
      </c>
      <c r="AI727" s="1140" t="n">
        <v>726</v>
      </c>
      <c r="AJ727" s="1140" t="s">
        <v>4881</v>
      </c>
      <c r="AK727" s="1130" t="s">
        <v>4882</v>
      </c>
      <c r="AL727" s="1131" t="s">
        <v>4883</v>
      </c>
      <c r="AX727" s="0" t="n">
        <v>725</v>
      </c>
      <c r="AZ727" s="0" t="n">
        <v>0</v>
      </c>
      <c r="BA727" s="1146"/>
    </row>
    <row r="728" customFormat="false" ht="14.25" hidden="false" customHeight="false" outlineLevel="0" collapsed="false">
      <c r="AH728" s="1131" t="s">
        <v>1495</v>
      </c>
      <c r="AI728" s="1140" t="n">
        <v>727</v>
      </c>
      <c r="AJ728" s="1140" t="s">
        <v>4884</v>
      </c>
      <c r="AK728" s="1130" t="s">
        <v>4885</v>
      </c>
      <c r="AL728" s="1131" t="s">
        <v>4886</v>
      </c>
      <c r="AX728" s="0" t="n">
        <v>726</v>
      </c>
      <c r="AZ728" s="0" t="n">
        <v>0</v>
      </c>
      <c r="BA728" s="1146"/>
    </row>
    <row r="729" customFormat="false" ht="14.25" hidden="false" customHeight="false" outlineLevel="0" collapsed="false">
      <c r="AH729" s="1131" t="s">
        <v>1495</v>
      </c>
      <c r="AI729" s="1140" t="n">
        <v>728</v>
      </c>
      <c r="AJ729" s="1140" t="s">
        <v>4887</v>
      </c>
      <c r="AK729" s="1130" t="s">
        <v>4888</v>
      </c>
      <c r="AL729" s="1131" t="s">
        <v>4889</v>
      </c>
      <c r="AX729" s="0" t="n">
        <v>727</v>
      </c>
      <c r="AZ729" s="0" t="n">
        <v>0</v>
      </c>
      <c r="BA729" s="1146"/>
    </row>
    <row r="730" customFormat="false" ht="14.25" hidden="false" customHeight="false" outlineLevel="0" collapsed="false">
      <c r="AH730" s="1131" t="s">
        <v>1495</v>
      </c>
      <c r="AI730" s="1140" t="n">
        <v>729</v>
      </c>
      <c r="AJ730" s="1140" t="s">
        <v>4890</v>
      </c>
      <c r="AK730" s="1130" t="s">
        <v>4891</v>
      </c>
      <c r="AL730" s="1131" t="s">
        <v>4892</v>
      </c>
      <c r="AX730" s="0" t="n">
        <v>728</v>
      </c>
      <c r="AZ730" s="0" t="n">
        <v>0</v>
      </c>
      <c r="BA730" s="1146"/>
    </row>
    <row r="731" customFormat="false" ht="14.25" hidden="false" customHeight="false" outlineLevel="0" collapsed="false">
      <c r="AH731" s="1131" t="s">
        <v>1495</v>
      </c>
      <c r="AI731" s="1140" t="n">
        <v>730</v>
      </c>
      <c r="AJ731" s="1140" t="s">
        <v>4893</v>
      </c>
      <c r="AK731" s="1130" t="s">
        <v>4894</v>
      </c>
      <c r="AL731" s="1131" t="s">
        <v>4895</v>
      </c>
      <c r="AX731" s="0" t="n">
        <v>729</v>
      </c>
      <c r="AZ731" s="0" t="n">
        <v>0</v>
      </c>
      <c r="BA731" s="1146"/>
    </row>
    <row r="732" customFormat="false" ht="14.25" hidden="false" customHeight="false" outlineLevel="0" collapsed="false">
      <c r="AH732" s="1131" t="s">
        <v>1495</v>
      </c>
      <c r="AI732" s="1140" t="n">
        <v>731</v>
      </c>
      <c r="AJ732" s="1140" t="s">
        <v>4896</v>
      </c>
      <c r="AK732" s="1130" t="s">
        <v>4897</v>
      </c>
      <c r="AL732" s="1131" t="s">
        <v>4898</v>
      </c>
      <c r="AX732" s="0" t="n">
        <v>730</v>
      </c>
      <c r="AZ732" s="0" t="n">
        <v>0</v>
      </c>
      <c r="BA732" s="1146"/>
    </row>
    <row r="733" customFormat="false" ht="14.25" hidden="false" customHeight="false" outlineLevel="0" collapsed="false">
      <c r="AH733" s="1131" t="s">
        <v>1495</v>
      </c>
      <c r="AI733" s="1140" t="n">
        <v>732</v>
      </c>
      <c r="AJ733" s="1140" t="s">
        <v>4899</v>
      </c>
      <c r="AK733" s="1130" t="s">
        <v>4900</v>
      </c>
      <c r="AL733" s="1131" t="s">
        <v>4901</v>
      </c>
      <c r="AX733" s="0" t="n">
        <v>731</v>
      </c>
      <c r="AZ733" s="0" t="n">
        <v>0</v>
      </c>
      <c r="BA733" s="1146"/>
    </row>
    <row r="734" customFormat="false" ht="14.25" hidden="false" customHeight="false" outlineLevel="0" collapsed="false">
      <c r="AH734" s="1131" t="s">
        <v>1954</v>
      </c>
      <c r="AI734" s="1140" t="n">
        <v>733</v>
      </c>
      <c r="AJ734" s="1140" t="s">
        <v>4902</v>
      </c>
      <c r="AK734" s="1130" t="s">
        <v>4903</v>
      </c>
      <c r="AL734" s="1131" t="s">
        <v>4904</v>
      </c>
      <c r="AX734" s="0" t="n">
        <v>732</v>
      </c>
      <c r="AZ734" s="0" t="n">
        <v>0</v>
      </c>
      <c r="BA734" s="1146"/>
    </row>
    <row r="735" customFormat="false" ht="14.25" hidden="false" customHeight="false" outlineLevel="0" collapsed="false">
      <c r="AH735" s="1131" t="s">
        <v>1954</v>
      </c>
      <c r="AI735" s="1140" t="n">
        <v>734</v>
      </c>
      <c r="AJ735" s="1140" t="s">
        <v>4905</v>
      </c>
      <c r="AK735" s="1130" t="s">
        <v>4906</v>
      </c>
      <c r="AL735" s="1131" t="s">
        <v>4907</v>
      </c>
      <c r="AX735" s="0" t="n">
        <v>733</v>
      </c>
      <c r="AZ735" s="0" t="n">
        <v>0</v>
      </c>
      <c r="BA735" s="1146"/>
    </row>
    <row r="736" customFormat="false" ht="14.25" hidden="false" customHeight="false" outlineLevel="0" collapsed="false">
      <c r="AH736" s="1131" t="s">
        <v>1954</v>
      </c>
      <c r="AI736" s="1140" t="n">
        <v>735</v>
      </c>
      <c r="AJ736" s="1140" t="s">
        <v>4908</v>
      </c>
      <c r="AK736" s="1130" t="s">
        <v>4909</v>
      </c>
      <c r="AL736" s="1131" t="s">
        <v>4910</v>
      </c>
      <c r="AX736" s="0" t="n">
        <v>734</v>
      </c>
      <c r="AZ736" s="0" t="n">
        <v>0</v>
      </c>
      <c r="BA736" s="1146"/>
    </row>
    <row r="737" customFormat="false" ht="14.25" hidden="false" customHeight="false" outlineLevel="0" collapsed="false">
      <c r="AH737" s="1131" t="s">
        <v>1954</v>
      </c>
      <c r="AI737" s="1140" t="n">
        <v>736</v>
      </c>
      <c r="AJ737" s="1140" t="s">
        <v>4911</v>
      </c>
      <c r="AK737" s="1130" t="s">
        <v>4912</v>
      </c>
      <c r="AL737" s="1131" t="s">
        <v>4913</v>
      </c>
      <c r="AX737" s="0" t="n">
        <v>735</v>
      </c>
      <c r="AZ737" s="0" t="n">
        <v>0</v>
      </c>
      <c r="BA737" s="1146"/>
    </row>
    <row r="738" customFormat="false" ht="14.25" hidden="false" customHeight="false" outlineLevel="0" collapsed="false">
      <c r="AH738" s="1131" t="s">
        <v>1954</v>
      </c>
      <c r="AI738" s="1140" t="n">
        <v>737</v>
      </c>
      <c r="AJ738" s="1140" t="s">
        <v>4914</v>
      </c>
      <c r="AK738" s="1130" t="s">
        <v>4915</v>
      </c>
      <c r="AL738" s="1131" t="s">
        <v>4916</v>
      </c>
      <c r="AX738" s="0" t="n">
        <v>736</v>
      </c>
      <c r="AZ738" s="0" t="n">
        <v>0</v>
      </c>
      <c r="BA738" s="1146"/>
    </row>
    <row r="739" customFormat="false" ht="14.25" hidden="false" customHeight="false" outlineLevel="0" collapsed="false">
      <c r="AH739" s="1131" t="s">
        <v>1954</v>
      </c>
      <c r="AI739" s="1140" t="n">
        <v>738</v>
      </c>
      <c r="AJ739" s="1140" t="s">
        <v>4917</v>
      </c>
      <c r="AK739" s="1130" t="s">
        <v>4918</v>
      </c>
      <c r="AL739" s="1131" t="s">
        <v>4919</v>
      </c>
      <c r="AX739" s="0" t="n">
        <v>737</v>
      </c>
      <c r="AZ739" s="0" t="n">
        <v>0</v>
      </c>
      <c r="BA739" s="1146"/>
    </row>
    <row r="740" customFormat="false" ht="14.25" hidden="false" customHeight="false" outlineLevel="0" collapsed="false">
      <c r="AH740" s="1131" t="s">
        <v>1954</v>
      </c>
      <c r="AI740" s="1140" t="n">
        <v>739</v>
      </c>
      <c r="AJ740" s="1140" t="s">
        <v>4920</v>
      </c>
      <c r="AK740" s="1130" t="s">
        <v>4921</v>
      </c>
      <c r="AL740" s="1131" t="s">
        <v>4922</v>
      </c>
      <c r="AX740" s="0" t="n">
        <v>738</v>
      </c>
      <c r="AZ740" s="0" t="n">
        <v>0</v>
      </c>
      <c r="BA740" s="1146"/>
    </row>
    <row r="741" customFormat="false" ht="14.25" hidden="false" customHeight="false" outlineLevel="0" collapsed="false">
      <c r="AH741" s="1131" t="s">
        <v>1954</v>
      </c>
      <c r="AI741" s="1140" t="n">
        <v>740</v>
      </c>
      <c r="AJ741" s="1140" t="s">
        <v>4923</v>
      </c>
      <c r="AK741" s="1130" t="s">
        <v>4503</v>
      </c>
      <c r="AL741" s="1131" t="s">
        <v>4924</v>
      </c>
      <c r="AX741" s="0" t="n">
        <v>739</v>
      </c>
      <c r="AZ741" s="0" t="n">
        <v>0</v>
      </c>
      <c r="BA741" s="1146"/>
    </row>
    <row r="742" customFormat="false" ht="14.25" hidden="false" customHeight="false" outlineLevel="0" collapsed="false">
      <c r="AH742" s="1131" t="s">
        <v>1954</v>
      </c>
      <c r="AI742" s="1140" t="n">
        <v>741</v>
      </c>
      <c r="AJ742" s="1140" t="s">
        <v>4925</v>
      </c>
      <c r="AK742" s="1130" t="s">
        <v>1953</v>
      </c>
      <c r="AL742" s="1131" t="s">
        <v>4926</v>
      </c>
      <c r="AX742" s="0" t="n">
        <v>740</v>
      </c>
      <c r="AZ742" s="0" t="n">
        <v>0</v>
      </c>
      <c r="BA742" s="1146"/>
    </row>
    <row r="743" customFormat="false" ht="14.25" hidden="false" customHeight="false" outlineLevel="0" collapsed="false">
      <c r="AH743" s="1131" t="s">
        <v>1954</v>
      </c>
      <c r="AI743" s="1140" t="n">
        <v>742</v>
      </c>
      <c r="AJ743" s="1140" t="s">
        <v>4927</v>
      </c>
      <c r="AK743" s="1130" t="s">
        <v>4928</v>
      </c>
      <c r="AL743" s="1131" t="s">
        <v>4929</v>
      </c>
      <c r="AX743" s="0" t="n">
        <v>741</v>
      </c>
      <c r="AZ743" s="0" t="n">
        <v>0</v>
      </c>
      <c r="BA743" s="1146"/>
    </row>
    <row r="744" customFormat="false" ht="14.25" hidden="false" customHeight="false" outlineLevel="0" collapsed="false">
      <c r="AH744" s="1131" t="s">
        <v>1954</v>
      </c>
      <c r="AI744" s="1140" t="n">
        <v>743</v>
      </c>
      <c r="AJ744" s="1140" t="s">
        <v>4930</v>
      </c>
      <c r="AK744" s="1130" t="s">
        <v>4931</v>
      </c>
      <c r="AL744" s="1131" t="s">
        <v>4932</v>
      </c>
      <c r="AX744" s="0" t="n">
        <v>742</v>
      </c>
      <c r="AZ744" s="0" t="n">
        <v>0</v>
      </c>
      <c r="BA744" s="1146"/>
    </row>
    <row r="745" customFormat="false" ht="14.25" hidden="false" customHeight="false" outlineLevel="0" collapsed="false">
      <c r="AH745" s="1131" t="s">
        <v>1954</v>
      </c>
      <c r="AI745" s="1140" t="n">
        <v>744</v>
      </c>
      <c r="AJ745" s="1140" t="s">
        <v>4933</v>
      </c>
      <c r="AK745" s="1130" t="s">
        <v>4934</v>
      </c>
      <c r="AL745" s="1131" t="s">
        <v>4935</v>
      </c>
      <c r="AX745" s="0" t="n">
        <v>743</v>
      </c>
      <c r="AZ745" s="0" t="n">
        <v>0</v>
      </c>
      <c r="BA745" s="1146"/>
    </row>
    <row r="746" customFormat="false" ht="14.25" hidden="false" customHeight="false" outlineLevel="0" collapsed="false">
      <c r="AH746" s="1131" t="s">
        <v>1954</v>
      </c>
      <c r="AI746" s="1140" t="n">
        <v>745</v>
      </c>
      <c r="AJ746" s="1140" t="s">
        <v>4936</v>
      </c>
      <c r="AK746" s="1130" t="s">
        <v>4937</v>
      </c>
      <c r="AL746" s="1131" t="s">
        <v>4938</v>
      </c>
      <c r="AX746" s="0" t="n">
        <v>744</v>
      </c>
      <c r="AZ746" s="0" t="n">
        <v>0</v>
      </c>
      <c r="BA746" s="1146"/>
    </row>
    <row r="747" customFormat="false" ht="14.25" hidden="false" customHeight="false" outlineLevel="0" collapsed="false">
      <c r="AH747" s="1131" t="s">
        <v>2038</v>
      </c>
      <c r="AI747" s="1140" t="n">
        <v>746</v>
      </c>
      <c r="AJ747" s="1140" t="s">
        <v>4939</v>
      </c>
      <c r="AK747" s="1130" t="s">
        <v>4940</v>
      </c>
      <c r="AL747" s="1131" t="s">
        <v>4941</v>
      </c>
      <c r="AX747" s="0" t="n">
        <v>745</v>
      </c>
      <c r="AZ747" s="0" t="n">
        <v>0</v>
      </c>
      <c r="BA747" s="1146"/>
    </row>
    <row r="748" customFormat="false" ht="14.25" hidden="false" customHeight="false" outlineLevel="0" collapsed="false">
      <c r="AH748" s="1131" t="s">
        <v>2038</v>
      </c>
      <c r="AI748" s="1140" t="n">
        <v>747</v>
      </c>
      <c r="AJ748" s="1140" t="s">
        <v>4942</v>
      </c>
      <c r="AK748" s="1130" t="s">
        <v>4943</v>
      </c>
      <c r="AL748" s="1131" t="s">
        <v>4944</v>
      </c>
      <c r="AX748" s="0" t="n">
        <v>746</v>
      </c>
      <c r="AZ748" s="0" t="n">
        <v>0</v>
      </c>
      <c r="BA748" s="1146"/>
    </row>
    <row r="749" customFormat="false" ht="14.25" hidden="false" customHeight="false" outlineLevel="0" collapsed="false">
      <c r="AH749" s="1131" t="s">
        <v>2038</v>
      </c>
      <c r="AI749" s="1140" t="n">
        <v>748</v>
      </c>
      <c r="AJ749" s="1140" t="s">
        <v>4945</v>
      </c>
      <c r="AK749" s="1130" t="s">
        <v>4946</v>
      </c>
      <c r="AL749" s="1131" t="s">
        <v>4947</v>
      </c>
      <c r="AX749" s="0" t="n">
        <v>747</v>
      </c>
      <c r="AZ749" s="0" t="n">
        <v>0</v>
      </c>
      <c r="BA749" s="1146"/>
    </row>
    <row r="750" customFormat="false" ht="14.25" hidden="false" customHeight="false" outlineLevel="0" collapsed="false">
      <c r="AH750" s="1131" t="s">
        <v>2038</v>
      </c>
      <c r="AI750" s="1140" t="n">
        <v>749</v>
      </c>
      <c r="AJ750" s="1140" t="s">
        <v>4948</v>
      </c>
      <c r="AK750" s="1130" t="s">
        <v>4949</v>
      </c>
      <c r="AL750" s="1131" t="s">
        <v>4950</v>
      </c>
      <c r="AX750" s="0" t="n">
        <v>748</v>
      </c>
      <c r="AZ750" s="0" t="n">
        <v>0</v>
      </c>
      <c r="BA750" s="1146"/>
    </row>
    <row r="751" customFormat="false" ht="14.25" hidden="false" customHeight="false" outlineLevel="0" collapsed="false">
      <c r="AH751" s="1131" t="s">
        <v>2038</v>
      </c>
      <c r="AI751" s="1140" t="n">
        <v>750</v>
      </c>
      <c r="AJ751" s="1140" t="s">
        <v>4951</v>
      </c>
      <c r="AK751" s="1130" t="s">
        <v>4952</v>
      </c>
      <c r="AL751" s="1131" t="s">
        <v>4953</v>
      </c>
      <c r="AX751" s="0" t="n">
        <v>749</v>
      </c>
      <c r="AZ751" s="0" t="n">
        <v>0</v>
      </c>
      <c r="BA751" s="1146"/>
    </row>
    <row r="752" customFormat="false" ht="14.25" hidden="false" customHeight="false" outlineLevel="0" collapsed="false">
      <c r="AH752" s="1131" t="s">
        <v>2038</v>
      </c>
      <c r="AI752" s="1140" t="n">
        <v>751</v>
      </c>
      <c r="AJ752" s="1140" t="s">
        <v>4954</v>
      </c>
      <c r="AK752" s="1130" t="s">
        <v>4955</v>
      </c>
      <c r="AL752" s="1131" t="s">
        <v>4956</v>
      </c>
      <c r="AX752" s="0" t="n">
        <v>750</v>
      </c>
      <c r="AZ752" s="0" t="n">
        <v>0</v>
      </c>
      <c r="BA752" s="1146"/>
    </row>
    <row r="753" customFormat="false" ht="14.25" hidden="false" customHeight="false" outlineLevel="0" collapsed="false">
      <c r="AH753" s="1131" t="s">
        <v>2038</v>
      </c>
      <c r="AI753" s="1140" t="n">
        <v>752</v>
      </c>
      <c r="AJ753" s="1140" t="s">
        <v>4957</v>
      </c>
      <c r="AK753" s="1130" t="s">
        <v>4958</v>
      </c>
      <c r="AL753" s="1131" t="s">
        <v>4959</v>
      </c>
      <c r="AX753" s="0" t="n">
        <v>751</v>
      </c>
      <c r="AZ753" s="0" t="n">
        <v>0</v>
      </c>
      <c r="BA753" s="1146"/>
    </row>
    <row r="754" customFormat="false" ht="14.25" hidden="false" customHeight="false" outlineLevel="0" collapsed="false">
      <c r="AH754" s="1131" t="s">
        <v>2038</v>
      </c>
      <c r="AI754" s="1140" t="n">
        <v>753</v>
      </c>
      <c r="AJ754" s="1140" t="s">
        <v>4960</v>
      </c>
      <c r="AK754" s="1130" t="s">
        <v>4961</v>
      </c>
      <c r="AL754" s="1131" t="s">
        <v>4962</v>
      </c>
      <c r="AX754" s="0" t="n">
        <v>752</v>
      </c>
      <c r="AZ754" s="0" t="n">
        <v>0</v>
      </c>
      <c r="BA754" s="1146"/>
    </row>
    <row r="755" customFormat="false" ht="14.25" hidden="false" customHeight="false" outlineLevel="0" collapsed="false">
      <c r="AH755" s="1131" t="s">
        <v>2038</v>
      </c>
      <c r="AI755" s="1140" t="n">
        <v>754</v>
      </c>
      <c r="AJ755" s="1140" t="s">
        <v>4963</v>
      </c>
      <c r="AK755" s="1130" t="s">
        <v>4964</v>
      </c>
      <c r="AL755" s="1131" t="s">
        <v>4965</v>
      </c>
      <c r="AX755" s="0" t="n">
        <v>753</v>
      </c>
      <c r="AZ755" s="0" t="n">
        <v>0</v>
      </c>
      <c r="BA755" s="1146"/>
    </row>
    <row r="756" customFormat="false" ht="14.25" hidden="false" customHeight="false" outlineLevel="0" collapsed="false">
      <c r="AH756" s="1131" t="s">
        <v>2038</v>
      </c>
      <c r="AI756" s="1140" t="n">
        <v>755</v>
      </c>
      <c r="AJ756" s="1140" t="s">
        <v>4966</v>
      </c>
      <c r="AK756" s="1130" t="s">
        <v>4967</v>
      </c>
      <c r="AL756" s="1131" t="s">
        <v>4968</v>
      </c>
      <c r="AX756" s="0" t="n">
        <v>754</v>
      </c>
      <c r="AZ756" s="0" t="n">
        <v>0</v>
      </c>
      <c r="BA756" s="1146"/>
    </row>
    <row r="757" customFormat="false" ht="14.25" hidden="false" customHeight="false" outlineLevel="0" collapsed="false">
      <c r="AH757" s="1131" t="s">
        <v>2038</v>
      </c>
      <c r="AI757" s="1140" t="n">
        <v>756</v>
      </c>
      <c r="AJ757" s="1140" t="s">
        <v>4969</v>
      </c>
      <c r="AK757" s="1130" t="s">
        <v>4970</v>
      </c>
      <c r="AL757" s="1131" t="s">
        <v>4971</v>
      </c>
      <c r="AX757" s="0" t="n">
        <v>755</v>
      </c>
      <c r="AZ757" s="0" t="n">
        <v>0</v>
      </c>
      <c r="BA757" s="1146"/>
    </row>
    <row r="758" customFormat="false" ht="14.25" hidden="false" customHeight="false" outlineLevel="0" collapsed="false">
      <c r="AH758" s="1131" t="s">
        <v>2038</v>
      </c>
      <c r="AI758" s="1140" t="n">
        <v>757</v>
      </c>
      <c r="AJ758" s="1140" t="s">
        <v>4972</v>
      </c>
      <c r="AK758" s="1130" t="s">
        <v>4973</v>
      </c>
      <c r="AL758" s="1131" t="s">
        <v>4974</v>
      </c>
      <c r="AX758" s="0" t="n">
        <v>756</v>
      </c>
      <c r="AZ758" s="0" t="n">
        <v>0</v>
      </c>
      <c r="BA758" s="1146"/>
    </row>
    <row r="759" customFormat="false" ht="14.25" hidden="false" customHeight="false" outlineLevel="0" collapsed="false">
      <c r="AH759" s="1131" t="s">
        <v>2038</v>
      </c>
      <c r="AI759" s="1140" t="n">
        <v>758</v>
      </c>
      <c r="AJ759" s="1140" t="s">
        <v>4975</v>
      </c>
      <c r="AK759" s="1130" t="s">
        <v>4976</v>
      </c>
      <c r="AL759" s="1131" t="s">
        <v>4977</v>
      </c>
      <c r="AX759" s="0" t="n">
        <v>757</v>
      </c>
      <c r="AZ759" s="0" t="n">
        <v>0</v>
      </c>
      <c r="BA759" s="1146"/>
    </row>
    <row r="760" customFormat="false" ht="14.25" hidden="false" customHeight="false" outlineLevel="0" collapsed="false">
      <c r="AH760" s="1131" t="s">
        <v>2038</v>
      </c>
      <c r="AI760" s="1140" t="n">
        <v>759</v>
      </c>
      <c r="AJ760" s="1140" t="s">
        <v>4978</v>
      </c>
      <c r="AK760" s="1130" t="s">
        <v>4979</v>
      </c>
      <c r="AL760" s="1131" t="s">
        <v>4980</v>
      </c>
      <c r="AX760" s="0" t="n">
        <v>758</v>
      </c>
      <c r="AZ760" s="0" t="n">
        <v>0</v>
      </c>
      <c r="BA760" s="1146"/>
    </row>
    <row r="761" customFormat="false" ht="14.25" hidden="false" customHeight="false" outlineLevel="0" collapsed="false">
      <c r="AH761" s="1131" t="s">
        <v>2102</v>
      </c>
      <c r="AI761" s="1140" t="n">
        <v>760</v>
      </c>
      <c r="AJ761" s="1140" t="s">
        <v>4981</v>
      </c>
      <c r="AK761" s="1130" t="s">
        <v>4982</v>
      </c>
      <c r="AL761" s="1131" t="s">
        <v>4983</v>
      </c>
      <c r="AX761" s="0" t="n">
        <v>759</v>
      </c>
      <c r="AZ761" s="0" t="n">
        <v>0</v>
      </c>
      <c r="BA761" s="1146"/>
    </row>
    <row r="762" customFormat="false" ht="14.25" hidden="false" customHeight="false" outlineLevel="0" collapsed="false">
      <c r="AH762" s="1131" t="s">
        <v>2102</v>
      </c>
      <c r="AI762" s="1140" t="n">
        <v>761</v>
      </c>
      <c r="AJ762" s="1140" t="s">
        <v>4984</v>
      </c>
      <c r="AK762" s="1130" t="s">
        <v>4985</v>
      </c>
      <c r="AL762" s="1131" t="s">
        <v>4986</v>
      </c>
      <c r="AX762" s="0" t="n">
        <v>760</v>
      </c>
      <c r="AZ762" s="0" t="n">
        <v>0</v>
      </c>
      <c r="BA762" s="1146"/>
    </row>
    <row r="763" customFormat="false" ht="14.25" hidden="false" customHeight="false" outlineLevel="0" collapsed="false">
      <c r="AH763" s="1131" t="s">
        <v>2102</v>
      </c>
      <c r="AI763" s="1140" t="n">
        <v>762</v>
      </c>
      <c r="AJ763" s="1140" t="s">
        <v>4987</v>
      </c>
      <c r="AK763" s="1130" t="s">
        <v>4988</v>
      </c>
      <c r="AL763" s="1131" t="s">
        <v>4989</v>
      </c>
      <c r="AX763" s="0" t="n">
        <v>761</v>
      </c>
      <c r="AZ763" s="0" t="n">
        <v>0</v>
      </c>
      <c r="BA763" s="1146"/>
    </row>
    <row r="764" customFormat="false" ht="14.25" hidden="false" customHeight="false" outlineLevel="0" collapsed="false">
      <c r="AH764" s="1131" t="s">
        <v>2102</v>
      </c>
      <c r="AI764" s="1140" t="n">
        <v>763</v>
      </c>
      <c r="AJ764" s="1140" t="s">
        <v>4990</v>
      </c>
      <c r="AK764" s="1130" t="s">
        <v>4991</v>
      </c>
      <c r="AL764" s="1131" t="s">
        <v>4992</v>
      </c>
      <c r="AX764" s="0" t="n">
        <v>762</v>
      </c>
      <c r="AZ764" s="0" t="n">
        <v>0</v>
      </c>
      <c r="BA764" s="1146"/>
    </row>
    <row r="765" customFormat="false" ht="14.25" hidden="false" customHeight="false" outlineLevel="0" collapsed="false">
      <c r="AH765" s="1131" t="s">
        <v>2102</v>
      </c>
      <c r="AI765" s="1140" t="n">
        <v>764</v>
      </c>
      <c r="AJ765" s="1140" t="s">
        <v>4993</v>
      </c>
      <c r="AK765" s="1130" t="s">
        <v>4994</v>
      </c>
      <c r="AL765" s="1131" t="s">
        <v>4995</v>
      </c>
      <c r="AX765" s="0" t="n">
        <v>763</v>
      </c>
      <c r="AZ765" s="0" t="n">
        <v>0</v>
      </c>
      <c r="BA765" s="1146"/>
    </row>
    <row r="766" customFormat="false" ht="14.25" hidden="false" customHeight="false" outlineLevel="0" collapsed="false">
      <c r="AH766" s="1131" t="s">
        <v>2102</v>
      </c>
      <c r="AI766" s="1140" t="n">
        <v>765</v>
      </c>
      <c r="AJ766" s="1140" t="s">
        <v>4996</v>
      </c>
      <c r="AK766" s="1130" t="s">
        <v>4997</v>
      </c>
      <c r="AL766" s="1131" t="s">
        <v>4998</v>
      </c>
      <c r="AX766" s="0" t="n">
        <v>764</v>
      </c>
      <c r="AZ766" s="0" t="n">
        <v>0</v>
      </c>
      <c r="BA766" s="1146"/>
    </row>
    <row r="767" customFormat="false" ht="14.25" hidden="false" customHeight="false" outlineLevel="0" collapsed="false">
      <c r="AH767" s="1131" t="s">
        <v>2102</v>
      </c>
      <c r="AI767" s="1140" t="n">
        <v>766</v>
      </c>
      <c r="AJ767" s="1140" t="s">
        <v>4999</v>
      </c>
      <c r="AK767" s="1130" t="s">
        <v>2101</v>
      </c>
      <c r="AL767" s="1131" t="s">
        <v>5000</v>
      </c>
      <c r="AX767" s="0" t="n">
        <v>765</v>
      </c>
      <c r="AZ767" s="0" t="n">
        <v>0</v>
      </c>
      <c r="BA767" s="1146"/>
    </row>
    <row r="768" customFormat="false" ht="14.25" hidden="false" customHeight="false" outlineLevel="0" collapsed="false">
      <c r="AH768" s="1131" t="s">
        <v>2102</v>
      </c>
      <c r="AI768" s="1140" t="n">
        <v>767</v>
      </c>
      <c r="AJ768" s="1140" t="s">
        <v>5001</v>
      </c>
      <c r="AK768" s="1130" t="s">
        <v>5002</v>
      </c>
      <c r="AL768" s="1131" t="s">
        <v>5003</v>
      </c>
      <c r="AX768" s="0" t="n">
        <v>766</v>
      </c>
      <c r="AZ768" s="0" t="n">
        <v>0</v>
      </c>
      <c r="BA768" s="1146"/>
    </row>
    <row r="769" customFormat="false" ht="14.25" hidden="false" customHeight="false" outlineLevel="0" collapsed="false">
      <c r="AH769" s="1131" t="s">
        <v>2102</v>
      </c>
      <c r="AI769" s="1140" t="n">
        <v>768</v>
      </c>
      <c r="AJ769" s="1140" t="s">
        <v>5004</v>
      </c>
      <c r="AK769" s="1130" t="s">
        <v>5005</v>
      </c>
      <c r="AL769" s="1131" t="s">
        <v>5006</v>
      </c>
      <c r="AX769" s="0" t="n">
        <v>767</v>
      </c>
      <c r="AZ769" s="0" t="n">
        <v>0</v>
      </c>
      <c r="BA769" s="1146"/>
    </row>
    <row r="770" customFormat="false" ht="14.25" hidden="false" customHeight="false" outlineLevel="0" collapsed="false">
      <c r="AH770" s="1131" t="s">
        <v>2102</v>
      </c>
      <c r="AI770" s="1140" t="n">
        <v>769</v>
      </c>
      <c r="AJ770" s="1140" t="s">
        <v>5007</v>
      </c>
      <c r="AK770" s="1130" t="s">
        <v>5008</v>
      </c>
      <c r="AL770" s="1131" t="s">
        <v>5009</v>
      </c>
      <c r="AX770" s="0" t="n">
        <v>768</v>
      </c>
      <c r="AZ770" s="0" t="n">
        <v>0</v>
      </c>
      <c r="BA770" s="1146"/>
    </row>
    <row r="771" customFormat="false" ht="14.25" hidden="false" customHeight="false" outlineLevel="0" collapsed="false">
      <c r="AH771" s="1131" t="s">
        <v>2106</v>
      </c>
      <c r="AI771" s="1140" t="n">
        <v>770</v>
      </c>
      <c r="AJ771" s="1140" t="s">
        <v>5010</v>
      </c>
      <c r="AK771" s="1130" t="s">
        <v>5011</v>
      </c>
      <c r="AL771" s="1131" t="s">
        <v>5012</v>
      </c>
      <c r="AX771" s="0" t="n">
        <v>769</v>
      </c>
      <c r="AZ771" s="0" t="n">
        <v>0</v>
      </c>
      <c r="BA771" s="1146"/>
    </row>
    <row r="772" customFormat="false" ht="14.25" hidden="false" customHeight="false" outlineLevel="0" collapsed="false">
      <c r="AH772" s="1131" t="s">
        <v>2106</v>
      </c>
      <c r="AI772" s="1140" t="n">
        <v>771</v>
      </c>
      <c r="AJ772" s="1140" t="s">
        <v>5013</v>
      </c>
      <c r="AK772" s="1130" t="s">
        <v>5014</v>
      </c>
      <c r="AL772" s="1131" t="s">
        <v>5015</v>
      </c>
      <c r="AX772" s="0" t="n">
        <v>770</v>
      </c>
      <c r="AZ772" s="0" t="n">
        <v>0</v>
      </c>
      <c r="BA772" s="1146"/>
    </row>
    <row r="773" customFormat="false" ht="14.25" hidden="false" customHeight="false" outlineLevel="0" collapsed="false">
      <c r="AH773" s="1131" t="s">
        <v>2106</v>
      </c>
      <c r="AI773" s="1140" t="n">
        <v>772</v>
      </c>
      <c r="AJ773" s="1140" t="s">
        <v>5016</v>
      </c>
      <c r="AK773" s="1130" t="s">
        <v>5017</v>
      </c>
      <c r="AL773" s="1131" t="s">
        <v>5018</v>
      </c>
      <c r="AX773" s="0" t="n">
        <v>771</v>
      </c>
      <c r="AZ773" s="0" t="n">
        <v>0</v>
      </c>
      <c r="BA773" s="1146"/>
    </row>
    <row r="774" customFormat="false" ht="14.25" hidden="false" customHeight="false" outlineLevel="0" collapsed="false">
      <c r="AH774" s="1131" t="s">
        <v>2106</v>
      </c>
      <c r="AI774" s="1140" t="n">
        <v>773</v>
      </c>
      <c r="AJ774" s="1140" t="s">
        <v>5019</v>
      </c>
      <c r="AK774" s="1130" t="s">
        <v>5020</v>
      </c>
      <c r="AL774" s="1131" t="s">
        <v>5021</v>
      </c>
      <c r="AX774" s="0" t="n">
        <v>772</v>
      </c>
      <c r="AZ774" s="0" t="n">
        <v>0</v>
      </c>
      <c r="BA774" s="1146"/>
    </row>
    <row r="775" customFormat="false" ht="14.25" hidden="false" customHeight="false" outlineLevel="0" collapsed="false">
      <c r="AH775" s="1131" t="s">
        <v>2106</v>
      </c>
      <c r="AI775" s="1140" t="n">
        <v>774</v>
      </c>
      <c r="AJ775" s="1140" t="s">
        <v>5022</v>
      </c>
      <c r="AK775" s="1130" t="s">
        <v>5023</v>
      </c>
      <c r="AL775" s="1131" t="s">
        <v>5024</v>
      </c>
      <c r="AX775" s="0" t="n">
        <v>773</v>
      </c>
      <c r="AZ775" s="0" t="n">
        <v>0</v>
      </c>
      <c r="BA775" s="1146"/>
    </row>
    <row r="776" customFormat="false" ht="14.25" hidden="false" customHeight="false" outlineLevel="0" collapsed="false">
      <c r="AH776" s="1131" t="s">
        <v>2106</v>
      </c>
      <c r="AI776" s="1140" t="n">
        <v>775</v>
      </c>
      <c r="AJ776" s="1140" t="s">
        <v>5025</v>
      </c>
      <c r="AK776" s="1130" t="s">
        <v>5026</v>
      </c>
      <c r="AL776" s="1131" t="s">
        <v>5027</v>
      </c>
      <c r="AX776" s="0" t="n">
        <v>774</v>
      </c>
      <c r="AZ776" s="0" t="n">
        <v>0</v>
      </c>
      <c r="BA776" s="1146"/>
    </row>
    <row r="777" customFormat="false" ht="14.25" hidden="false" customHeight="false" outlineLevel="0" collapsed="false">
      <c r="AH777" s="1131" t="s">
        <v>2106</v>
      </c>
      <c r="AI777" s="1140" t="n">
        <v>776</v>
      </c>
      <c r="AJ777" s="1140" t="s">
        <v>5028</v>
      </c>
      <c r="AK777" s="1130" t="s">
        <v>5029</v>
      </c>
      <c r="AL777" s="1131" t="s">
        <v>5030</v>
      </c>
      <c r="AX777" s="0" t="n">
        <v>775</v>
      </c>
      <c r="AZ777" s="0" t="n">
        <v>0</v>
      </c>
      <c r="BA777" s="1146"/>
    </row>
    <row r="778" customFormat="false" ht="14.25" hidden="false" customHeight="false" outlineLevel="0" collapsed="false">
      <c r="AH778" s="1131" t="s">
        <v>2106</v>
      </c>
      <c r="AI778" s="1140" t="n">
        <v>777</v>
      </c>
      <c r="AJ778" s="1140" t="s">
        <v>5031</v>
      </c>
      <c r="AK778" s="1130" t="s">
        <v>5032</v>
      </c>
      <c r="AL778" s="1131" t="s">
        <v>5033</v>
      </c>
      <c r="AX778" s="0" t="n">
        <v>776</v>
      </c>
      <c r="AZ778" s="0" t="n">
        <v>0</v>
      </c>
      <c r="BA778" s="1146"/>
    </row>
    <row r="779" customFormat="false" ht="14.25" hidden="false" customHeight="false" outlineLevel="0" collapsed="false">
      <c r="AH779" s="1131" t="s">
        <v>2106</v>
      </c>
      <c r="AI779" s="1140" t="n">
        <v>778</v>
      </c>
      <c r="AJ779" s="1140" t="s">
        <v>5034</v>
      </c>
      <c r="AK779" s="1130" t="s">
        <v>5035</v>
      </c>
      <c r="AL779" s="1131" t="s">
        <v>5036</v>
      </c>
      <c r="AX779" s="0" t="n">
        <v>777</v>
      </c>
      <c r="AZ779" s="0" t="n">
        <v>0</v>
      </c>
      <c r="BA779" s="1146"/>
    </row>
    <row r="780" customFormat="false" ht="14.25" hidden="false" customHeight="false" outlineLevel="0" collapsed="false">
      <c r="AH780" s="1131" t="s">
        <v>2106</v>
      </c>
      <c r="AI780" s="1140" t="n">
        <v>779</v>
      </c>
      <c r="AJ780" s="1140" t="s">
        <v>5037</v>
      </c>
      <c r="AK780" s="1130" t="s">
        <v>5038</v>
      </c>
      <c r="AL780" s="1131" t="s">
        <v>5039</v>
      </c>
      <c r="AX780" s="0" t="n">
        <v>778</v>
      </c>
      <c r="AZ780" s="0" t="n">
        <v>0</v>
      </c>
      <c r="BA780" s="1146"/>
    </row>
    <row r="781" customFormat="false" ht="14.25" hidden="false" customHeight="false" outlineLevel="0" collapsed="false">
      <c r="AH781" s="1131" t="s">
        <v>2106</v>
      </c>
      <c r="AI781" s="1140" t="n">
        <v>780</v>
      </c>
      <c r="AJ781" s="1140" t="s">
        <v>5040</v>
      </c>
      <c r="AK781" s="1130" t="s">
        <v>5041</v>
      </c>
      <c r="AL781" s="1131" t="s">
        <v>5042</v>
      </c>
      <c r="AX781" s="0" t="n">
        <v>779</v>
      </c>
      <c r="AZ781" s="0" t="n">
        <v>0</v>
      </c>
      <c r="BA781" s="1146"/>
    </row>
    <row r="782" customFormat="false" ht="14.25" hidden="false" customHeight="false" outlineLevel="0" collapsed="false">
      <c r="AH782" s="1131" t="s">
        <v>2106</v>
      </c>
      <c r="AI782" s="1140" t="n">
        <v>781</v>
      </c>
      <c r="AJ782" s="1140" t="s">
        <v>5043</v>
      </c>
      <c r="AK782" s="1130" t="s">
        <v>5044</v>
      </c>
      <c r="AL782" s="1131" t="s">
        <v>5045</v>
      </c>
      <c r="AX782" s="0" t="n">
        <v>780</v>
      </c>
      <c r="AZ782" s="0" t="n">
        <v>0</v>
      </c>
      <c r="BA782" s="1146"/>
    </row>
    <row r="783" customFormat="false" ht="14.25" hidden="false" customHeight="false" outlineLevel="0" collapsed="false">
      <c r="AH783" s="1131" t="s">
        <v>2106</v>
      </c>
      <c r="AI783" s="1140" t="n">
        <v>782</v>
      </c>
      <c r="AJ783" s="1140" t="s">
        <v>5046</v>
      </c>
      <c r="AK783" s="1130" t="s">
        <v>5047</v>
      </c>
      <c r="AL783" s="1131" t="s">
        <v>5048</v>
      </c>
      <c r="AX783" s="0" t="n">
        <v>781</v>
      </c>
      <c r="AZ783" s="0" t="n">
        <v>0</v>
      </c>
      <c r="BA783" s="1146"/>
    </row>
    <row r="784" customFormat="false" ht="14.25" hidden="false" customHeight="false" outlineLevel="0" collapsed="false">
      <c r="AH784" s="1131" t="s">
        <v>2106</v>
      </c>
      <c r="AI784" s="1140" t="n">
        <v>783</v>
      </c>
      <c r="AJ784" s="1140" t="s">
        <v>5049</v>
      </c>
      <c r="AK784" s="1130" t="s">
        <v>2093</v>
      </c>
      <c r="AL784" s="1131" t="s">
        <v>5050</v>
      </c>
      <c r="AX784" s="0" t="n">
        <v>782</v>
      </c>
      <c r="AZ784" s="0" t="n">
        <v>0</v>
      </c>
      <c r="BA784" s="1146"/>
    </row>
    <row r="785" customFormat="false" ht="14.25" hidden="false" customHeight="false" outlineLevel="0" collapsed="false">
      <c r="AH785" s="1131" t="s">
        <v>2106</v>
      </c>
      <c r="AI785" s="1140" t="n">
        <v>784</v>
      </c>
      <c r="AJ785" s="1140" t="s">
        <v>5051</v>
      </c>
      <c r="AK785" s="1130" t="s">
        <v>5052</v>
      </c>
      <c r="AL785" s="1131" t="s">
        <v>5053</v>
      </c>
      <c r="AX785" s="0" t="n">
        <v>783</v>
      </c>
      <c r="AZ785" s="0" t="n">
        <v>0</v>
      </c>
      <c r="BA785" s="1146"/>
    </row>
    <row r="786" customFormat="false" ht="14.25" hidden="false" customHeight="false" outlineLevel="0" collapsed="false">
      <c r="AH786" s="1131" t="s">
        <v>2106</v>
      </c>
      <c r="AI786" s="1140" t="n">
        <v>785</v>
      </c>
      <c r="AJ786" s="1140" t="s">
        <v>5054</v>
      </c>
      <c r="AK786" s="1130" t="s">
        <v>5055</v>
      </c>
      <c r="AL786" s="1131" t="s">
        <v>5056</v>
      </c>
      <c r="AX786" s="0" t="n">
        <v>784</v>
      </c>
      <c r="AZ786" s="0" t="n">
        <v>0</v>
      </c>
      <c r="BA786" s="1146"/>
    </row>
    <row r="787" customFormat="false" ht="14.25" hidden="false" customHeight="false" outlineLevel="0" collapsed="false">
      <c r="AH787" s="1131" t="s">
        <v>2106</v>
      </c>
      <c r="AI787" s="1140" t="n">
        <v>786</v>
      </c>
      <c r="AJ787" s="1140" t="s">
        <v>5057</v>
      </c>
      <c r="AK787" s="1130" t="s">
        <v>5058</v>
      </c>
      <c r="AL787" s="1131" t="s">
        <v>5059</v>
      </c>
      <c r="AX787" s="0" t="n">
        <v>785</v>
      </c>
      <c r="AZ787" s="0" t="n">
        <v>0</v>
      </c>
      <c r="BA787" s="1146"/>
    </row>
    <row r="788" customFormat="false" ht="14.25" hidden="false" customHeight="false" outlineLevel="0" collapsed="false">
      <c r="AH788" s="1131" t="s">
        <v>2106</v>
      </c>
      <c r="AI788" s="1140" t="n">
        <v>787</v>
      </c>
      <c r="AJ788" s="1140" t="s">
        <v>5060</v>
      </c>
      <c r="AK788" s="1130" t="s">
        <v>2105</v>
      </c>
      <c r="AL788" s="1131" t="s">
        <v>5061</v>
      </c>
      <c r="AX788" s="0" t="n">
        <v>786</v>
      </c>
      <c r="AZ788" s="0" t="n">
        <v>0</v>
      </c>
      <c r="BA788" s="1146"/>
    </row>
    <row r="789" customFormat="false" ht="14.25" hidden="false" customHeight="false" outlineLevel="0" collapsed="false">
      <c r="AH789" s="1131" t="s">
        <v>2106</v>
      </c>
      <c r="AI789" s="1140" t="n">
        <v>788</v>
      </c>
      <c r="AJ789" s="1140" t="s">
        <v>5062</v>
      </c>
      <c r="AK789" s="1130" t="s">
        <v>5063</v>
      </c>
      <c r="AL789" s="1131" t="s">
        <v>5064</v>
      </c>
      <c r="AX789" s="0" t="n">
        <v>787</v>
      </c>
      <c r="AZ789" s="0" t="n">
        <v>0</v>
      </c>
      <c r="BA789" s="1146"/>
    </row>
    <row r="790" customFormat="false" ht="14.25" hidden="false" customHeight="false" outlineLevel="0" collapsed="false">
      <c r="AH790" s="1131" t="s">
        <v>2106</v>
      </c>
      <c r="AI790" s="1140" t="n">
        <v>789</v>
      </c>
      <c r="AJ790" s="1140" t="s">
        <v>5065</v>
      </c>
      <c r="AK790" s="1130" t="s">
        <v>5066</v>
      </c>
      <c r="AL790" s="1131" t="s">
        <v>5067</v>
      </c>
      <c r="AX790" s="0" t="n">
        <v>788</v>
      </c>
      <c r="AZ790" s="0" t="n">
        <v>0</v>
      </c>
      <c r="BA790" s="1146"/>
    </row>
    <row r="791" customFormat="false" ht="14.25" hidden="false" customHeight="false" outlineLevel="0" collapsed="false">
      <c r="AH791" s="1131" t="s">
        <v>2106</v>
      </c>
      <c r="AI791" s="1140" t="n">
        <v>790</v>
      </c>
      <c r="AJ791" s="1140" t="s">
        <v>5068</v>
      </c>
      <c r="AK791" s="1130" t="s">
        <v>5069</v>
      </c>
      <c r="AL791" s="1131" t="s">
        <v>5070</v>
      </c>
      <c r="AX791" s="0" t="n">
        <v>789</v>
      </c>
      <c r="AZ791" s="0" t="n">
        <v>0</v>
      </c>
      <c r="BA791" s="1146"/>
    </row>
    <row r="792" customFormat="false" ht="14.25" hidden="false" customHeight="false" outlineLevel="0" collapsed="false">
      <c r="AH792" s="1131" t="s">
        <v>2106</v>
      </c>
      <c r="AI792" s="1140" t="n">
        <v>791</v>
      </c>
      <c r="AJ792" s="1140" t="s">
        <v>5071</v>
      </c>
      <c r="AK792" s="1130" t="s">
        <v>5072</v>
      </c>
      <c r="AL792" s="1131" t="s">
        <v>5073</v>
      </c>
      <c r="AX792" s="0" t="n">
        <v>790</v>
      </c>
      <c r="AZ792" s="0" t="n">
        <v>0</v>
      </c>
      <c r="BA792" s="1146"/>
    </row>
    <row r="793" customFormat="false" ht="14.25" hidden="false" customHeight="false" outlineLevel="0" collapsed="false">
      <c r="AH793" s="1131" t="s">
        <v>2106</v>
      </c>
      <c r="AI793" s="1140" t="n">
        <v>792</v>
      </c>
      <c r="AJ793" s="1140" t="s">
        <v>5074</v>
      </c>
      <c r="AK793" s="1130" t="s">
        <v>5075</v>
      </c>
      <c r="AL793" s="1131" t="s">
        <v>5076</v>
      </c>
      <c r="AX793" s="0" t="n">
        <v>791</v>
      </c>
      <c r="AZ793" s="0" t="n">
        <v>0</v>
      </c>
      <c r="BA793" s="1146"/>
    </row>
    <row r="794" customFormat="false" ht="14.25" hidden="false" customHeight="false" outlineLevel="0" collapsed="false">
      <c r="AH794" s="1131" t="s">
        <v>2106</v>
      </c>
      <c r="AI794" s="1140" t="n">
        <v>793</v>
      </c>
      <c r="AJ794" s="1140" t="s">
        <v>5077</v>
      </c>
      <c r="AK794" s="1130" t="s">
        <v>5078</v>
      </c>
      <c r="AL794" s="1131" t="s">
        <v>5079</v>
      </c>
      <c r="AX794" s="0" t="n">
        <v>792</v>
      </c>
      <c r="AZ794" s="0" t="n">
        <v>0</v>
      </c>
      <c r="BA794" s="1146"/>
    </row>
    <row r="795" customFormat="false" ht="14.25" hidden="false" customHeight="false" outlineLevel="0" collapsed="false">
      <c r="AH795" s="1131" t="s">
        <v>2106</v>
      </c>
      <c r="AI795" s="1140" t="n">
        <v>794</v>
      </c>
      <c r="AJ795" s="1140" t="s">
        <v>5080</v>
      </c>
      <c r="AK795" s="1130" t="s">
        <v>5081</v>
      </c>
      <c r="AL795" s="1131" t="s">
        <v>5082</v>
      </c>
      <c r="AX795" s="0" t="n">
        <v>793</v>
      </c>
      <c r="AZ795" s="0" t="n">
        <v>0</v>
      </c>
      <c r="BA795" s="1146"/>
    </row>
    <row r="796" customFormat="false" ht="14.25" hidden="false" customHeight="false" outlineLevel="0" collapsed="false">
      <c r="AH796" s="1131" t="s">
        <v>2106</v>
      </c>
      <c r="AI796" s="1140" t="n">
        <v>795</v>
      </c>
      <c r="AJ796" s="1140" t="s">
        <v>5083</v>
      </c>
      <c r="AK796" s="1130" t="s">
        <v>5084</v>
      </c>
      <c r="AL796" s="1131" t="s">
        <v>5085</v>
      </c>
      <c r="AX796" s="0" t="n">
        <v>794</v>
      </c>
      <c r="AZ796" s="0" t="n">
        <v>0</v>
      </c>
      <c r="BA796" s="1146"/>
    </row>
    <row r="797" customFormat="false" ht="14.25" hidden="false" customHeight="false" outlineLevel="0" collapsed="false">
      <c r="AH797" s="1131" t="s">
        <v>1078</v>
      </c>
      <c r="AI797" s="1140" t="n">
        <v>796</v>
      </c>
      <c r="AJ797" s="1140" t="s">
        <v>5086</v>
      </c>
      <c r="AK797" s="1130" t="s">
        <v>5087</v>
      </c>
      <c r="AL797" s="1131" t="s">
        <v>5088</v>
      </c>
      <c r="AX797" s="0" t="n">
        <v>795</v>
      </c>
      <c r="AZ797" s="0" t="n">
        <v>0</v>
      </c>
      <c r="BA797" s="1146"/>
    </row>
    <row r="798" customFormat="false" ht="14.25" hidden="false" customHeight="false" outlineLevel="0" collapsed="false">
      <c r="AH798" s="1131" t="s">
        <v>1078</v>
      </c>
      <c r="AI798" s="1140" t="n">
        <v>797</v>
      </c>
      <c r="AJ798" s="1140" t="s">
        <v>5089</v>
      </c>
      <c r="AK798" s="1130" t="s">
        <v>5090</v>
      </c>
      <c r="AL798" s="1131" t="s">
        <v>5091</v>
      </c>
      <c r="AX798" s="0" t="n">
        <v>796</v>
      </c>
      <c r="AZ798" s="0" t="n">
        <v>0</v>
      </c>
      <c r="BA798" s="1146"/>
    </row>
    <row r="799" customFormat="false" ht="14.25" hidden="false" customHeight="false" outlineLevel="0" collapsed="false">
      <c r="AH799" s="1131" t="s">
        <v>1078</v>
      </c>
      <c r="AI799" s="1140" t="n">
        <v>798</v>
      </c>
      <c r="AJ799" s="1140" t="s">
        <v>5092</v>
      </c>
      <c r="AK799" s="1130" t="s">
        <v>5093</v>
      </c>
      <c r="AL799" s="1131" t="s">
        <v>5094</v>
      </c>
      <c r="AX799" s="0" t="n">
        <v>797</v>
      </c>
      <c r="AZ799" s="0" t="n">
        <v>0</v>
      </c>
      <c r="BA799" s="1146"/>
    </row>
    <row r="800" customFormat="false" ht="14.25" hidden="false" customHeight="false" outlineLevel="0" collapsed="false">
      <c r="AH800" s="1131" t="s">
        <v>1078</v>
      </c>
      <c r="AI800" s="1140" t="n">
        <v>799</v>
      </c>
      <c r="AJ800" s="1140" t="s">
        <v>5095</v>
      </c>
      <c r="AK800" s="1130" t="s">
        <v>5096</v>
      </c>
      <c r="AL800" s="1131" t="s">
        <v>5097</v>
      </c>
      <c r="AX800" s="0" t="n">
        <v>798</v>
      </c>
      <c r="AZ800" s="0" t="n">
        <v>0</v>
      </c>
      <c r="BA800" s="1146"/>
    </row>
    <row r="801" customFormat="false" ht="14.25" hidden="false" customHeight="false" outlineLevel="0" collapsed="false">
      <c r="AH801" s="1131" t="s">
        <v>1162</v>
      </c>
      <c r="AI801" s="1140" t="n">
        <v>800</v>
      </c>
      <c r="AJ801" s="1140" t="s">
        <v>5098</v>
      </c>
      <c r="AK801" s="1130" t="s">
        <v>5099</v>
      </c>
      <c r="AL801" s="1131" t="s">
        <v>5100</v>
      </c>
      <c r="AX801" s="0" t="n">
        <v>799</v>
      </c>
      <c r="AZ801" s="0" t="n">
        <v>0</v>
      </c>
      <c r="BA801" s="1146"/>
    </row>
    <row r="802" customFormat="false" ht="14.25" hidden="false" customHeight="false" outlineLevel="0" collapsed="false">
      <c r="AH802" s="1131" t="s">
        <v>1162</v>
      </c>
      <c r="AI802" s="1140" t="n">
        <v>801</v>
      </c>
      <c r="AJ802" s="1140" t="s">
        <v>5101</v>
      </c>
      <c r="AK802" s="1130" t="s">
        <v>5102</v>
      </c>
      <c r="AL802" s="1131" t="s">
        <v>5103</v>
      </c>
      <c r="AX802" s="0" t="n">
        <v>800</v>
      </c>
      <c r="AZ802" s="0" t="n">
        <v>0</v>
      </c>
      <c r="BA802" s="1146"/>
    </row>
    <row r="803" customFormat="false" ht="14.25" hidden="false" customHeight="false" outlineLevel="0" collapsed="false">
      <c r="AH803" s="1131" t="s">
        <v>1162</v>
      </c>
      <c r="AI803" s="1140" t="n">
        <v>802</v>
      </c>
      <c r="AJ803" s="1140" t="s">
        <v>5104</v>
      </c>
      <c r="AK803" s="1130" t="s">
        <v>5105</v>
      </c>
      <c r="AL803" s="1131" t="s">
        <v>5106</v>
      </c>
      <c r="AX803" s="0" t="n">
        <v>801</v>
      </c>
      <c r="AZ803" s="0" t="n">
        <v>0</v>
      </c>
      <c r="BA803" s="1146"/>
    </row>
    <row r="804" customFormat="false" ht="14.25" hidden="false" customHeight="false" outlineLevel="0" collapsed="false">
      <c r="AH804" s="1131" t="s">
        <v>1162</v>
      </c>
      <c r="AI804" s="1140" t="n">
        <v>803</v>
      </c>
      <c r="AJ804" s="1140" t="s">
        <v>5107</v>
      </c>
      <c r="AK804" s="1130" t="s">
        <v>1161</v>
      </c>
      <c r="AL804" s="1131" t="s">
        <v>5108</v>
      </c>
      <c r="AX804" s="0" t="n">
        <v>802</v>
      </c>
      <c r="AZ804" s="0" t="n">
        <v>0</v>
      </c>
      <c r="BA804" s="1146"/>
    </row>
    <row r="805" customFormat="false" ht="14.25" hidden="false" customHeight="false" outlineLevel="0" collapsed="false">
      <c r="AH805" s="1131" t="s">
        <v>1162</v>
      </c>
      <c r="AI805" s="1140" t="n">
        <v>804</v>
      </c>
      <c r="AJ805" s="1140" t="s">
        <v>5109</v>
      </c>
      <c r="AK805" s="1130" t="s">
        <v>5110</v>
      </c>
      <c r="AL805" s="1131" t="s">
        <v>5111</v>
      </c>
      <c r="AX805" s="0" t="n">
        <v>803</v>
      </c>
      <c r="AZ805" s="0" t="n">
        <v>0</v>
      </c>
      <c r="BA805" s="1146"/>
    </row>
    <row r="806" customFormat="false" ht="14.25" hidden="false" customHeight="false" outlineLevel="0" collapsed="false">
      <c r="AH806" s="1131" t="s">
        <v>1162</v>
      </c>
      <c r="AI806" s="1140" t="n">
        <v>805</v>
      </c>
      <c r="AJ806" s="1140" t="s">
        <v>5112</v>
      </c>
      <c r="AK806" s="1130" t="s">
        <v>5113</v>
      </c>
      <c r="AL806" s="1131" t="s">
        <v>5114</v>
      </c>
      <c r="AX806" s="0" t="n">
        <v>804</v>
      </c>
      <c r="AZ806" s="0" t="n">
        <v>0</v>
      </c>
      <c r="BA806" s="1146"/>
    </row>
    <row r="807" customFormat="false" ht="14.25" hidden="false" customHeight="false" outlineLevel="0" collapsed="false">
      <c r="AH807" s="1131" t="s">
        <v>1162</v>
      </c>
      <c r="AI807" s="1140" t="n">
        <v>806</v>
      </c>
      <c r="AJ807" s="1140" t="s">
        <v>5115</v>
      </c>
      <c r="AK807" s="1130" t="s">
        <v>5116</v>
      </c>
      <c r="AL807" s="1131" t="s">
        <v>5117</v>
      </c>
      <c r="AX807" s="0" t="n">
        <v>805</v>
      </c>
      <c r="AZ807" s="0" t="n">
        <v>0</v>
      </c>
      <c r="BA807" s="1146"/>
    </row>
    <row r="808" customFormat="false" ht="14.25" hidden="false" customHeight="false" outlineLevel="0" collapsed="false">
      <c r="AH808" s="1131" t="s">
        <v>1162</v>
      </c>
      <c r="AI808" s="1140" t="n">
        <v>807</v>
      </c>
      <c r="AJ808" s="1140" t="s">
        <v>5118</v>
      </c>
      <c r="AK808" s="1130" t="s">
        <v>5119</v>
      </c>
      <c r="AL808" s="1131" t="s">
        <v>5120</v>
      </c>
      <c r="AX808" s="0" t="n">
        <v>806</v>
      </c>
      <c r="AZ808" s="0" t="n">
        <v>0</v>
      </c>
      <c r="BA808" s="1146"/>
    </row>
    <row r="809" customFormat="false" ht="14.25" hidden="false" customHeight="false" outlineLevel="0" collapsed="false">
      <c r="AH809" s="1131" t="s">
        <v>1162</v>
      </c>
      <c r="AI809" s="1140" t="n">
        <v>808</v>
      </c>
      <c r="AJ809" s="1140" t="s">
        <v>5121</v>
      </c>
      <c r="AK809" s="1130" t="s">
        <v>5122</v>
      </c>
      <c r="AL809" s="1131" t="s">
        <v>5123</v>
      </c>
      <c r="AX809" s="0" t="n">
        <v>807</v>
      </c>
      <c r="AZ809" s="0" t="n">
        <v>0</v>
      </c>
      <c r="BA809" s="1146"/>
    </row>
    <row r="810" customFormat="false" ht="14.25" hidden="false" customHeight="false" outlineLevel="0" collapsed="false">
      <c r="AH810" s="1131" t="s">
        <v>1162</v>
      </c>
      <c r="AI810" s="1140" t="n">
        <v>809</v>
      </c>
      <c r="AJ810" s="1140" t="s">
        <v>5124</v>
      </c>
      <c r="AK810" s="1130" t="s">
        <v>5125</v>
      </c>
      <c r="AL810" s="1131" t="s">
        <v>5126</v>
      </c>
      <c r="AX810" s="0" t="n">
        <v>808</v>
      </c>
      <c r="AZ810" s="0" t="n">
        <v>0</v>
      </c>
      <c r="BA810" s="1146"/>
    </row>
    <row r="811" customFormat="false" ht="14.25" hidden="false" customHeight="false" outlineLevel="0" collapsed="false">
      <c r="AH811" s="1131" t="s">
        <v>1162</v>
      </c>
      <c r="AI811" s="1140" t="n">
        <v>810</v>
      </c>
      <c r="AJ811" s="1140" t="s">
        <v>5127</v>
      </c>
      <c r="AK811" s="1130" t="s">
        <v>5128</v>
      </c>
      <c r="AL811" s="1131" t="s">
        <v>5129</v>
      </c>
      <c r="AX811" s="0" t="n">
        <v>809</v>
      </c>
      <c r="AZ811" s="0" t="n">
        <v>0</v>
      </c>
      <c r="BA811" s="1146"/>
    </row>
    <row r="812" customFormat="false" ht="14.25" hidden="false" customHeight="false" outlineLevel="0" collapsed="false">
      <c r="AH812" s="1131" t="s">
        <v>1162</v>
      </c>
      <c r="AI812" s="1140" t="n">
        <v>811</v>
      </c>
      <c r="AJ812" s="1140" t="s">
        <v>5130</v>
      </c>
      <c r="AK812" s="1130" t="s">
        <v>5131</v>
      </c>
      <c r="AL812" s="1131" t="s">
        <v>5132</v>
      </c>
      <c r="AX812" s="0" t="n">
        <v>810</v>
      </c>
      <c r="AZ812" s="0" t="n">
        <v>0</v>
      </c>
      <c r="BA812" s="1146"/>
    </row>
    <row r="813" customFormat="false" ht="14.25" hidden="false" customHeight="false" outlineLevel="0" collapsed="false">
      <c r="AH813" s="1131" t="s">
        <v>1162</v>
      </c>
      <c r="AI813" s="1140" t="n">
        <v>812</v>
      </c>
      <c r="AJ813" s="1140" t="s">
        <v>5133</v>
      </c>
      <c r="AK813" s="1130" t="s">
        <v>5134</v>
      </c>
      <c r="AL813" s="1131" t="s">
        <v>5135</v>
      </c>
      <c r="AX813" s="0" t="n">
        <v>811</v>
      </c>
      <c r="AZ813" s="0" t="n">
        <v>0</v>
      </c>
      <c r="BA813" s="1146"/>
    </row>
    <row r="814" customFormat="false" ht="14.25" hidden="false" customHeight="false" outlineLevel="0" collapsed="false">
      <c r="AH814" s="1131" t="s">
        <v>1162</v>
      </c>
      <c r="AI814" s="1140" t="n">
        <v>813</v>
      </c>
      <c r="AJ814" s="1140" t="s">
        <v>5136</v>
      </c>
      <c r="AK814" s="1130" t="s">
        <v>5137</v>
      </c>
      <c r="AL814" s="1131" t="s">
        <v>5138</v>
      </c>
      <c r="AX814" s="0" t="n">
        <v>812</v>
      </c>
      <c r="AZ814" s="0" t="n">
        <v>0</v>
      </c>
      <c r="BA814" s="1146"/>
    </row>
    <row r="815" customFormat="false" ht="14.25" hidden="false" customHeight="false" outlineLevel="0" collapsed="false">
      <c r="AH815" s="1131" t="s">
        <v>1162</v>
      </c>
      <c r="AI815" s="1140" t="n">
        <v>814</v>
      </c>
      <c r="AJ815" s="1140" t="s">
        <v>5139</v>
      </c>
      <c r="AK815" s="1130" t="s">
        <v>5140</v>
      </c>
      <c r="AL815" s="1131" t="s">
        <v>5141</v>
      </c>
      <c r="AX815" s="0" t="n">
        <v>813</v>
      </c>
      <c r="AZ815" s="0" t="n">
        <v>0</v>
      </c>
      <c r="BA815" s="1146"/>
    </row>
    <row r="816" customFormat="false" ht="14.25" hidden="false" customHeight="false" outlineLevel="0" collapsed="false">
      <c r="AH816" s="1131" t="s">
        <v>1162</v>
      </c>
      <c r="AI816" s="1140" t="n">
        <v>815</v>
      </c>
      <c r="AJ816" s="1140" t="s">
        <v>5142</v>
      </c>
      <c r="AK816" s="1130" t="s">
        <v>5143</v>
      </c>
      <c r="AL816" s="1131" t="s">
        <v>5144</v>
      </c>
      <c r="AX816" s="0" t="n">
        <v>814</v>
      </c>
      <c r="AZ816" s="0" t="n">
        <v>0</v>
      </c>
      <c r="BA816" s="1146"/>
    </row>
    <row r="817" customFormat="false" ht="14.25" hidden="false" customHeight="false" outlineLevel="0" collapsed="false">
      <c r="AH817" s="1131" t="s">
        <v>1162</v>
      </c>
      <c r="AI817" s="1140" t="n">
        <v>816</v>
      </c>
      <c r="AJ817" s="1140" t="s">
        <v>5145</v>
      </c>
      <c r="AK817" s="1130" t="s">
        <v>5146</v>
      </c>
      <c r="AL817" s="1131" t="s">
        <v>5147</v>
      </c>
      <c r="AX817" s="0" t="n">
        <v>815</v>
      </c>
      <c r="AZ817" s="0" t="n">
        <v>0</v>
      </c>
      <c r="BA817" s="1146"/>
    </row>
    <row r="818" customFormat="false" ht="14.25" hidden="false" customHeight="false" outlineLevel="0" collapsed="false">
      <c r="AH818" s="1131" t="s">
        <v>1162</v>
      </c>
      <c r="AI818" s="1140" t="n">
        <v>817</v>
      </c>
      <c r="AJ818" s="1140" t="s">
        <v>5148</v>
      </c>
      <c r="AK818" s="1130" t="s">
        <v>5149</v>
      </c>
      <c r="AL818" s="1131" t="s">
        <v>5150</v>
      </c>
      <c r="AX818" s="0" t="n">
        <v>816</v>
      </c>
      <c r="AZ818" s="0" t="n">
        <v>0</v>
      </c>
      <c r="BA818" s="1146"/>
    </row>
    <row r="819" customFormat="false" ht="14.25" hidden="false" customHeight="false" outlineLevel="0" collapsed="false">
      <c r="AH819" s="1131" t="s">
        <v>1162</v>
      </c>
      <c r="AI819" s="1140" t="n">
        <v>818</v>
      </c>
      <c r="AJ819" s="1140" t="s">
        <v>5151</v>
      </c>
      <c r="AK819" s="1130" t="s">
        <v>5152</v>
      </c>
      <c r="AL819" s="1131" t="s">
        <v>5153</v>
      </c>
      <c r="AX819" s="0" t="n">
        <v>817</v>
      </c>
      <c r="AZ819" s="0" t="n">
        <v>0</v>
      </c>
      <c r="BA819" s="1146"/>
    </row>
    <row r="820" customFormat="false" ht="14.25" hidden="false" customHeight="false" outlineLevel="0" collapsed="false">
      <c r="AH820" s="1131" t="s">
        <v>1224</v>
      </c>
      <c r="AI820" s="1140" t="n">
        <v>819</v>
      </c>
      <c r="AJ820" s="1140" t="s">
        <v>5154</v>
      </c>
      <c r="AK820" s="1130" t="s">
        <v>5155</v>
      </c>
      <c r="AL820" s="1131" t="s">
        <v>5156</v>
      </c>
      <c r="AX820" s="0" t="n">
        <v>818</v>
      </c>
      <c r="AZ820" s="0" t="n">
        <v>0</v>
      </c>
      <c r="BA820" s="1146"/>
    </row>
    <row r="821" customFormat="false" ht="14.25" hidden="false" customHeight="false" outlineLevel="0" collapsed="false">
      <c r="AH821" s="1131" t="s">
        <v>1224</v>
      </c>
      <c r="AI821" s="1140" t="n">
        <v>820</v>
      </c>
      <c r="AJ821" s="1140" t="s">
        <v>5157</v>
      </c>
      <c r="AK821" s="1130" t="s">
        <v>5158</v>
      </c>
      <c r="AL821" s="1131" t="s">
        <v>5159</v>
      </c>
      <c r="AX821" s="0" t="n">
        <v>819</v>
      </c>
      <c r="AZ821" s="0" t="n">
        <v>0</v>
      </c>
      <c r="BA821" s="1146"/>
    </row>
    <row r="822" customFormat="false" ht="14.25" hidden="false" customHeight="false" outlineLevel="0" collapsed="false">
      <c r="AH822" s="1131" t="s">
        <v>1224</v>
      </c>
      <c r="AI822" s="1140" t="n">
        <v>821</v>
      </c>
      <c r="AJ822" s="1140" t="s">
        <v>5160</v>
      </c>
      <c r="AK822" s="1130" t="s">
        <v>5161</v>
      </c>
      <c r="AL822" s="1131" t="s">
        <v>5162</v>
      </c>
      <c r="AX822" s="0" t="n">
        <v>820</v>
      </c>
      <c r="AZ822" s="0" t="n">
        <v>0</v>
      </c>
      <c r="BA822" s="1146"/>
    </row>
    <row r="823" customFormat="false" ht="14.25" hidden="false" customHeight="false" outlineLevel="0" collapsed="false">
      <c r="AH823" s="1131" t="s">
        <v>1224</v>
      </c>
      <c r="AI823" s="1140" t="n">
        <v>822</v>
      </c>
      <c r="AJ823" s="1140" t="s">
        <v>5163</v>
      </c>
      <c r="AK823" s="1130" t="s">
        <v>5164</v>
      </c>
      <c r="AL823" s="1131" t="s">
        <v>5165</v>
      </c>
      <c r="AX823" s="0" t="n">
        <v>821</v>
      </c>
      <c r="AZ823" s="0" t="n">
        <v>0</v>
      </c>
      <c r="BA823" s="1146"/>
    </row>
    <row r="824" customFormat="false" ht="14.25" hidden="false" customHeight="false" outlineLevel="0" collapsed="false">
      <c r="AH824" s="1131" t="s">
        <v>1224</v>
      </c>
      <c r="AI824" s="1140" t="n">
        <v>823</v>
      </c>
      <c r="AJ824" s="1140" t="s">
        <v>5166</v>
      </c>
      <c r="AK824" s="1130" t="s">
        <v>5167</v>
      </c>
      <c r="AL824" s="1131" t="s">
        <v>5168</v>
      </c>
      <c r="AX824" s="0" t="n">
        <v>822</v>
      </c>
      <c r="AZ824" s="0" t="n">
        <v>0</v>
      </c>
      <c r="BA824" s="1146"/>
    </row>
    <row r="825" customFormat="false" ht="14.25" hidden="false" customHeight="false" outlineLevel="0" collapsed="false">
      <c r="AH825" s="1131" t="s">
        <v>1224</v>
      </c>
      <c r="AI825" s="1140" t="n">
        <v>824</v>
      </c>
      <c r="AJ825" s="1140" t="s">
        <v>5169</v>
      </c>
      <c r="AK825" s="1130" t="s">
        <v>5170</v>
      </c>
      <c r="AL825" s="1131" t="s">
        <v>5171</v>
      </c>
      <c r="AX825" s="0" t="n">
        <v>823</v>
      </c>
      <c r="AZ825" s="0" t="n">
        <v>0</v>
      </c>
      <c r="BA825" s="1146"/>
    </row>
    <row r="826" customFormat="false" ht="14.25" hidden="false" customHeight="false" outlineLevel="0" collapsed="false">
      <c r="AH826" s="1131" t="s">
        <v>1224</v>
      </c>
      <c r="AI826" s="1140" t="n">
        <v>825</v>
      </c>
      <c r="AJ826" s="1140" t="s">
        <v>5172</v>
      </c>
      <c r="AK826" s="1130" t="s">
        <v>5173</v>
      </c>
      <c r="AL826" s="1131" t="s">
        <v>5174</v>
      </c>
      <c r="AX826" s="0" t="n">
        <v>824</v>
      </c>
      <c r="AZ826" s="0" t="n">
        <v>0</v>
      </c>
      <c r="BA826" s="1146"/>
    </row>
    <row r="827" customFormat="false" ht="14.25" hidden="false" customHeight="false" outlineLevel="0" collapsed="false">
      <c r="AH827" s="1131" t="s">
        <v>1224</v>
      </c>
      <c r="AI827" s="1140" t="n">
        <v>826</v>
      </c>
      <c r="AJ827" s="1140" t="s">
        <v>5175</v>
      </c>
      <c r="AK827" s="1130" t="s">
        <v>5176</v>
      </c>
      <c r="AL827" s="1131" t="s">
        <v>5177</v>
      </c>
      <c r="AX827" s="0" t="n">
        <v>825</v>
      </c>
      <c r="AZ827" s="0" t="n">
        <v>0</v>
      </c>
      <c r="BA827" s="1146"/>
    </row>
    <row r="828" customFormat="false" ht="14.25" hidden="false" customHeight="false" outlineLevel="0" collapsed="false">
      <c r="AH828" s="1131" t="s">
        <v>1224</v>
      </c>
      <c r="AI828" s="1140" t="n">
        <v>827</v>
      </c>
      <c r="AJ828" s="1140" t="s">
        <v>5178</v>
      </c>
      <c r="AK828" s="1130" t="s">
        <v>5179</v>
      </c>
      <c r="AL828" s="1131" t="s">
        <v>5180</v>
      </c>
      <c r="AX828" s="0" t="n">
        <v>826</v>
      </c>
      <c r="AZ828" s="0" t="n">
        <v>0</v>
      </c>
      <c r="BA828" s="1146"/>
    </row>
    <row r="829" customFormat="false" ht="14.25" hidden="false" customHeight="false" outlineLevel="0" collapsed="false">
      <c r="AH829" s="1131" t="s">
        <v>1224</v>
      </c>
      <c r="AI829" s="1140" t="n">
        <v>828</v>
      </c>
      <c r="AJ829" s="1140" t="s">
        <v>5181</v>
      </c>
      <c r="AK829" s="1130" t="s">
        <v>5182</v>
      </c>
      <c r="AL829" s="1131" t="s">
        <v>5183</v>
      </c>
      <c r="AX829" s="0" t="n">
        <v>827</v>
      </c>
      <c r="AZ829" s="0" t="n">
        <v>0</v>
      </c>
      <c r="BA829" s="1146"/>
    </row>
    <row r="830" customFormat="false" ht="14.25" hidden="false" customHeight="false" outlineLevel="0" collapsed="false">
      <c r="AH830" s="1131" t="s">
        <v>1224</v>
      </c>
      <c r="AI830" s="1140" t="n">
        <v>829</v>
      </c>
      <c r="AJ830" s="1140" t="s">
        <v>5184</v>
      </c>
      <c r="AK830" s="1130" t="s">
        <v>5185</v>
      </c>
      <c r="AL830" s="1131" t="s">
        <v>5186</v>
      </c>
      <c r="AX830" s="0" t="n">
        <v>828</v>
      </c>
      <c r="AZ830" s="0" t="n">
        <v>0</v>
      </c>
      <c r="BA830" s="1146"/>
    </row>
    <row r="831" customFormat="false" ht="14.25" hidden="false" customHeight="false" outlineLevel="0" collapsed="false">
      <c r="AH831" s="1131" t="s">
        <v>1224</v>
      </c>
      <c r="AI831" s="1140" t="n">
        <v>830</v>
      </c>
      <c r="AJ831" s="1140" t="s">
        <v>5187</v>
      </c>
      <c r="AK831" s="1130" t="s">
        <v>5188</v>
      </c>
      <c r="AL831" s="1131" t="s">
        <v>5189</v>
      </c>
      <c r="AX831" s="0" t="n">
        <v>829</v>
      </c>
      <c r="AZ831" s="0" t="n">
        <v>0</v>
      </c>
      <c r="BA831" s="1146"/>
    </row>
    <row r="832" customFormat="false" ht="14.25" hidden="false" customHeight="false" outlineLevel="0" collapsed="false">
      <c r="AH832" s="1131" t="s">
        <v>1224</v>
      </c>
      <c r="AI832" s="1140" t="n">
        <v>831</v>
      </c>
      <c r="AJ832" s="1140" t="s">
        <v>5190</v>
      </c>
      <c r="AK832" s="1130" t="s">
        <v>5191</v>
      </c>
      <c r="AL832" s="1131" t="s">
        <v>5192</v>
      </c>
      <c r="AX832" s="0" t="n">
        <v>830</v>
      </c>
      <c r="AZ832" s="0" t="n">
        <v>0</v>
      </c>
      <c r="BA832" s="1146"/>
    </row>
    <row r="833" customFormat="false" ht="14.25" hidden="false" customHeight="false" outlineLevel="0" collapsed="false">
      <c r="AH833" s="1131" t="s">
        <v>1224</v>
      </c>
      <c r="AI833" s="1140" t="n">
        <v>832</v>
      </c>
      <c r="AJ833" s="1140" t="s">
        <v>5193</v>
      </c>
      <c r="AK833" s="1130" t="s">
        <v>5194</v>
      </c>
      <c r="AL833" s="1131" t="s">
        <v>5195</v>
      </c>
      <c r="AX833" s="0" t="n">
        <v>831</v>
      </c>
      <c r="AZ833" s="0" t="n">
        <v>0</v>
      </c>
      <c r="BA833" s="1146"/>
    </row>
    <row r="834" customFormat="false" ht="14.25" hidden="false" customHeight="false" outlineLevel="0" collapsed="false">
      <c r="AH834" s="1131" t="s">
        <v>1224</v>
      </c>
      <c r="AI834" s="1140" t="n">
        <v>833</v>
      </c>
      <c r="AJ834" s="1140" t="s">
        <v>5196</v>
      </c>
      <c r="AK834" s="1130" t="s">
        <v>5197</v>
      </c>
      <c r="AL834" s="1131" t="s">
        <v>5198</v>
      </c>
      <c r="AX834" s="0" t="n">
        <v>832</v>
      </c>
      <c r="AZ834" s="0" t="n">
        <v>0</v>
      </c>
      <c r="BA834" s="1146"/>
    </row>
    <row r="835" customFormat="false" ht="14.25" hidden="false" customHeight="false" outlineLevel="0" collapsed="false">
      <c r="AH835" s="1131" t="s">
        <v>1224</v>
      </c>
      <c r="AI835" s="1140" t="n">
        <v>834</v>
      </c>
      <c r="AJ835" s="1140" t="s">
        <v>5199</v>
      </c>
      <c r="AK835" s="1130" t="s">
        <v>5200</v>
      </c>
      <c r="AL835" s="1131" t="s">
        <v>5201</v>
      </c>
      <c r="AX835" s="0" t="n">
        <v>833</v>
      </c>
      <c r="AZ835" s="0" t="n">
        <v>0</v>
      </c>
      <c r="BA835" s="1146"/>
    </row>
    <row r="836" customFormat="false" ht="14.25" hidden="false" customHeight="false" outlineLevel="0" collapsed="false">
      <c r="AH836" s="1131" t="s">
        <v>1224</v>
      </c>
      <c r="AI836" s="1140" t="n">
        <v>835</v>
      </c>
      <c r="AJ836" s="1140" t="s">
        <v>5202</v>
      </c>
      <c r="AK836" s="1130" t="s">
        <v>5203</v>
      </c>
      <c r="AL836" s="1131" t="s">
        <v>5204</v>
      </c>
      <c r="AX836" s="0" t="n">
        <v>834</v>
      </c>
      <c r="AZ836" s="0" t="n">
        <v>0</v>
      </c>
      <c r="BA836" s="1146"/>
    </row>
    <row r="837" customFormat="false" ht="14.25" hidden="false" customHeight="false" outlineLevel="0" collapsed="false">
      <c r="AH837" s="1131" t="s">
        <v>1224</v>
      </c>
      <c r="AI837" s="1140" t="n">
        <v>836</v>
      </c>
      <c r="AJ837" s="1140" t="s">
        <v>5205</v>
      </c>
      <c r="AK837" s="1130" t="s">
        <v>5206</v>
      </c>
      <c r="AL837" s="1131" t="s">
        <v>5207</v>
      </c>
      <c r="AX837" s="0" t="n">
        <v>835</v>
      </c>
      <c r="AZ837" s="0" t="n">
        <v>0</v>
      </c>
      <c r="BA837" s="1146"/>
    </row>
    <row r="838" customFormat="false" ht="14.25" hidden="false" customHeight="false" outlineLevel="0" collapsed="false">
      <c r="AH838" s="1131" t="s">
        <v>1224</v>
      </c>
      <c r="AI838" s="1140" t="n">
        <v>837</v>
      </c>
      <c r="AJ838" s="1140" t="s">
        <v>5208</v>
      </c>
      <c r="AK838" s="1130" t="s">
        <v>5209</v>
      </c>
      <c r="AL838" s="1131" t="s">
        <v>5210</v>
      </c>
      <c r="AX838" s="0" t="n">
        <v>836</v>
      </c>
      <c r="AZ838" s="0" t="n">
        <v>0</v>
      </c>
      <c r="BA838" s="1146"/>
    </row>
    <row r="839" customFormat="false" ht="14.25" hidden="false" customHeight="false" outlineLevel="0" collapsed="false">
      <c r="AH839" s="1131" t="s">
        <v>1224</v>
      </c>
      <c r="AI839" s="1140" t="n">
        <v>838</v>
      </c>
      <c r="AJ839" s="1140" t="s">
        <v>5211</v>
      </c>
      <c r="AK839" s="1130" t="s">
        <v>5212</v>
      </c>
      <c r="AL839" s="1131" t="s">
        <v>5213</v>
      </c>
      <c r="AX839" s="0" t="n">
        <v>837</v>
      </c>
      <c r="AZ839" s="0" t="n">
        <v>0</v>
      </c>
      <c r="BA839" s="1146"/>
    </row>
    <row r="840" customFormat="false" ht="14.25" hidden="false" customHeight="false" outlineLevel="0" collapsed="false">
      <c r="AH840" s="1131" t="s">
        <v>1224</v>
      </c>
      <c r="AI840" s="1140" t="n">
        <v>839</v>
      </c>
      <c r="AJ840" s="1140" t="s">
        <v>5214</v>
      </c>
      <c r="AK840" s="1130" t="s">
        <v>5215</v>
      </c>
      <c r="AL840" s="1131" t="s">
        <v>5216</v>
      </c>
      <c r="AX840" s="0" t="n">
        <v>838</v>
      </c>
      <c r="AZ840" s="0" t="n">
        <v>0</v>
      </c>
      <c r="BA840" s="1146"/>
    </row>
    <row r="841" customFormat="false" ht="14.25" hidden="false" customHeight="false" outlineLevel="0" collapsed="false">
      <c r="AH841" s="1131" t="s">
        <v>1312</v>
      </c>
      <c r="AI841" s="1140" t="n">
        <v>840</v>
      </c>
      <c r="AJ841" s="1140" t="s">
        <v>5217</v>
      </c>
      <c r="AK841" s="1130" t="s">
        <v>5218</v>
      </c>
      <c r="AL841" s="1131" t="s">
        <v>5219</v>
      </c>
      <c r="AX841" s="0" t="n">
        <v>839</v>
      </c>
      <c r="AZ841" s="0" t="n">
        <v>0</v>
      </c>
      <c r="BA841" s="1146"/>
    </row>
    <row r="842" customFormat="false" ht="14.25" hidden="false" customHeight="false" outlineLevel="0" collapsed="false">
      <c r="AH842" s="1131" t="s">
        <v>1312</v>
      </c>
      <c r="AI842" s="1140" t="n">
        <v>841</v>
      </c>
      <c r="AJ842" s="1140" t="s">
        <v>5220</v>
      </c>
      <c r="AK842" s="1130" t="s">
        <v>5221</v>
      </c>
      <c r="AL842" s="1131" t="s">
        <v>5222</v>
      </c>
      <c r="AX842" s="0" t="n">
        <v>840</v>
      </c>
      <c r="AZ842" s="0" t="n">
        <v>0</v>
      </c>
      <c r="BA842" s="1146"/>
    </row>
    <row r="843" customFormat="false" ht="14.25" hidden="false" customHeight="false" outlineLevel="0" collapsed="false">
      <c r="AH843" s="1131" t="s">
        <v>1312</v>
      </c>
      <c r="AI843" s="1140" t="n">
        <v>842</v>
      </c>
      <c r="AJ843" s="1140" t="s">
        <v>5223</v>
      </c>
      <c r="AK843" s="1130" t="s">
        <v>5224</v>
      </c>
      <c r="AL843" s="1131" t="s">
        <v>5225</v>
      </c>
      <c r="AX843" s="0" t="n">
        <v>841</v>
      </c>
      <c r="AZ843" s="0" t="n">
        <v>0</v>
      </c>
      <c r="BA843" s="1146"/>
    </row>
    <row r="844" customFormat="false" ht="14.25" hidden="false" customHeight="false" outlineLevel="0" collapsed="false">
      <c r="AH844" s="1131" t="s">
        <v>1312</v>
      </c>
      <c r="AI844" s="1140" t="n">
        <v>843</v>
      </c>
      <c r="AJ844" s="1140" t="s">
        <v>5226</v>
      </c>
      <c r="AK844" s="1130" t="s">
        <v>5227</v>
      </c>
      <c r="AL844" s="1131" t="s">
        <v>5228</v>
      </c>
      <c r="AX844" s="0" t="n">
        <v>842</v>
      </c>
      <c r="AZ844" s="0" t="n">
        <v>0</v>
      </c>
      <c r="BA844" s="1146"/>
    </row>
    <row r="845" customFormat="false" ht="14.25" hidden="false" customHeight="false" outlineLevel="0" collapsed="false">
      <c r="AH845" s="1131" t="s">
        <v>1312</v>
      </c>
      <c r="AI845" s="1140" t="n">
        <v>844</v>
      </c>
      <c r="AJ845" s="1140" t="s">
        <v>5229</v>
      </c>
      <c r="AK845" s="1130" t="s">
        <v>5230</v>
      </c>
      <c r="AL845" s="1131" t="s">
        <v>5231</v>
      </c>
      <c r="AX845" s="0" t="n">
        <v>843</v>
      </c>
      <c r="AZ845" s="0" t="n">
        <v>0</v>
      </c>
      <c r="BA845" s="1146"/>
    </row>
    <row r="846" customFormat="false" ht="14.25" hidden="false" customHeight="false" outlineLevel="0" collapsed="false">
      <c r="AH846" s="1131" t="s">
        <v>1312</v>
      </c>
      <c r="AI846" s="1140" t="n">
        <v>845</v>
      </c>
      <c r="AJ846" s="1140" t="s">
        <v>5232</v>
      </c>
      <c r="AK846" s="1130" t="s">
        <v>5233</v>
      </c>
      <c r="AL846" s="1131" t="s">
        <v>5234</v>
      </c>
      <c r="AX846" s="0" t="n">
        <v>844</v>
      </c>
      <c r="AZ846" s="0" t="n">
        <v>0</v>
      </c>
      <c r="BA846" s="1146"/>
    </row>
    <row r="847" customFormat="false" ht="14.25" hidden="false" customHeight="false" outlineLevel="0" collapsed="false">
      <c r="AH847" s="1131" t="s">
        <v>1312</v>
      </c>
      <c r="AI847" s="1140" t="n">
        <v>846</v>
      </c>
      <c r="AJ847" s="1140" t="s">
        <v>5235</v>
      </c>
      <c r="AK847" s="1130" t="s">
        <v>5236</v>
      </c>
      <c r="AL847" s="1131" t="s">
        <v>5237</v>
      </c>
      <c r="AX847" s="0" t="n">
        <v>845</v>
      </c>
      <c r="AZ847" s="0" t="n">
        <v>0</v>
      </c>
      <c r="BA847" s="1146"/>
    </row>
    <row r="848" customFormat="false" ht="14.25" hidden="false" customHeight="false" outlineLevel="0" collapsed="false">
      <c r="AH848" s="1131" t="s">
        <v>1312</v>
      </c>
      <c r="AI848" s="1140" t="n">
        <v>847</v>
      </c>
      <c r="AJ848" s="1140" t="s">
        <v>5238</v>
      </c>
      <c r="AK848" s="1130" t="s">
        <v>5239</v>
      </c>
      <c r="AL848" s="1131" t="s">
        <v>5240</v>
      </c>
      <c r="AX848" s="0" t="n">
        <v>846</v>
      </c>
      <c r="AZ848" s="0" t="n">
        <v>0</v>
      </c>
      <c r="BA848" s="1146"/>
    </row>
    <row r="849" customFormat="false" ht="14.25" hidden="false" customHeight="false" outlineLevel="0" collapsed="false">
      <c r="AH849" s="1131" t="s">
        <v>1312</v>
      </c>
      <c r="AI849" s="1140" t="n">
        <v>848</v>
      </c>
      <c r="AJ849" s="1140" t="s">
        <v>5241</v>
      </c>
      <c r="AK849" s="1130" t="s">
        <v>5242</v>
      </c>
      <c r="AL849" s="1131" t="s">
        <v>5243</v>
      </c>
      <c r="AX849" s="0" t="n">
        <v>847</v>
      </c>
      <c r="AZ849" s="0" t="n">
        <v>0</v>
      </c>
      <c r="BA849" s="1146"/>
    </row>
    <row r="850" customFormat="false" ht="14.25" hidden="false" customHeight="false" outlineLevel="0" collapsed="false">
      <c r="AH850" s="1131" t="s">
        <v>1312</v>
      </c>
      <c r="AI850" s="1140" t="n">
        <v>849</v>
      </c>
      <c r="AJ850" s="1140" t="s">
        <v>5244</v>
      </c>
      <c r="AK850" s="1130" t="s">
        <v>5245</v>
      </c>
      <c r="AL850" s="1131" t="s">
        <v>5246</v>
      </c>
      <c r="AX850" s="0" t="n">
        <v>848</v>
      </c>
      <c r="AZ850" s="0" t="n">
        <v>0</v>
      </c>
      <c r="BA850" s="1146"/>
    </row>
    <row r="851" customFormat="false" ht="14.25" hidden="false" customHeight="false" outlineLevel="0" collapsed="false">
      <c r="AH851" s="1131" t="s">
        <v>1312</v>
      </c>
      <c r="AI851" s="1140" t="n">
        <v>850</v>
      </c>
      <c r="AJ851" s="1140" t="s">
        <v>5247</v>
      </c>
      <c r="AK851" s="1130" t="s">
        <v>5248</v>
      </c>
      <c r="AL851" s="1131" t="s">
        <v>5249</v>
      </c>
      <c r="AX851" s="0" t="n">
        <v>849</v>
      </c>
      <c r="AZ851" s="0" t="n">
        <v>0</v>
      </c>
      <c r="BA851" s="1146"/>
    </row>
    <row r="852" customFormat="false" ht="14.25" hidden="false" customHeight="false" outlineLevel="0" collapsed="false">
      <c r="AH852" s="1131" t="s">
        <v>1312</v>
      </c>
      <c r="AI852" s="1140" t="n">
        <v>851</v>
      </c>
      <c r="AJ852" s="1140" t="s">
        <v>5250</v>
      </c>
      <c r="AK852" s="1130" t="s">
        <v>5251</v>
      </c>
      <c r="AL852" s="1131" t="s">
        <v>5252</v>
      </c>
      <c r="AX852" s="0" t="n">
        <v>850</v>
      </c>
      <c r="AZ852" s="0" t="n">
        <v>0</v>
      </c>
      <c r="BA852" s="1146"/>
    </row>
    <row r="853" customFormat="false" ht="14.25" hidden="false" customHeight="false" outlineLevel="0" collapsed="false">
      <c r="AH853" s="1131" t="s">
        <v>1312</v>
      </c>
      <c r="AI853" s="1140" t="n">
        <v>852</v>
      </c>
      <c r="AJ853" s="1140" t="s">
        <v>5253</v>
      </c>
      <c r="AK853" s="1130" t="s">
        <v>5254</v>
      </c>
      <c r="AL853" s="1131" t="s">
        <v>5255</v>
      </c>
      <c r="AX853" s="0" t="n">
        <v>851</v>
      </c>
      <c r="AZ853" s="0" t="n">
        <v>0</v>
      </c>
      <c r="BA853" s="1146"/>
    </row>
    <row r="854" customFormat="false" ht="14.25" hidden="false" customHeight="false" outlineLevel="0" collapsed="false">
      <c r="AH854" s="1131" t="s">
        <v>1312</v>
      </c>
      <c r="AI854" s="1140" t="n">
        <v>853</v>
      </c>
      <c r="AJ854" s="1140" t="s">
        <v>5256</v>
      </c>
      <c r="AK854" s="1130" t="s">
        <v>4017</v>
      </c>
      <c r="AL854" s="1131" t="s">
        <v>5257</v>
      </c>
      <c r="AX854" s="0" t="n">
        <v>852</v>
      </c>
      <c r="AZ854" s="0" t="n">
        <v>0</v>
      </c>
      <c r="BA854" s="1146"/>
    </row>
    <row r="855" customFormat="false" ht="14.25" hidden="false" customHeight="false" outlineLevel="0" collapsed="false">
      <c r="AH855" s="1131" t="s">
        <v>1312</v>
      </c>
      <c r="AI855" s="1140" t="n">
        <v>854</v>
      </c>
      <c r="AJ855" s="1140" t="s">
        <v>5258</v>
      </c>
      <c r="AK855" s="1130" t="s">
        <v>5259</v>
      </c>
      <c r="AL855" s="1131" t="s">
        <v>5260</v>
      </c>
      <c r="AX855" s="0" t="n">
        <v>853</v>
      </c>
      <c r="AZ855" s="0" t="n">
        <v>0</v>
      </c>
      <c r="BA855" s="1146"/>
    </row>
    <row r="856" customFormat="false" ht="14.25" hidden="false" customHeight="false" outlineLevel="0" collapsed="false">
      <c r="AH856" s="1131" t="s">
        <v>1312</v>
      </c>
      <c r="AI856" s="1140" t="n">
        <v>855</v>
      </c>
      <c r="AJ856" s="1140" t="s">
        <v>5261</v>
      </c>
      <c r="AK856" s="1130" t="s">
        <v>5262</v>
      </c>
      <c r="AL856" s="1131" t="s">
        <v>5263</v>
      </c>
      <c r="AX856" s="0" t="n">
        <v>854</v>
      </c>
      <c r="AZ856" s="0" t="n">
        <v>0</v>
      </c>
      <c r="BA856" s="1146"/>
    </row>
    <row r="857" customFormat="false" ht="14.25" hidden="false" customHeight="false" outlineLevel="0" collapsed="false">
      <c r="AH857" s="1131" t="s">
        <v>1312</v>
      </c>
      <c r="AI857" s="1140" t="n">
        <v>856</v>
      </c>
      <c r="AJ857" s="1140" t="s">
        <v>5264</v>
      </c>
      <c r="AK857" s="1130" t="s">
        <v>5265</v>
      </c>
      <c r="AL857" s="1131" t="s">
        <v>5266</v>
      </c>
      <c r="AX857" s="0" t="n">
        <v>855</v>
      </c>
      <c r="AZ857" s="0" t="n">
        <v>0</v>
      </c>
      <c r="BA857" s="1146"/>
    </row>
    <row r="858" customFormat="false" ht="14.25" hidden="false" customHeight="false" outlineLevel="0" collapsed="false">
      <c r="AH858" s="1131" t="s">
        <v>1312</v>
      </c>
      <c r="AI858" s="1140" t="n">
        <v>857</v>
      </c>
      <c r="AJ858" s="1140" t="s">
        <v>5267</v>
      </c>
      <c r="AK858" s="1130" t="s">
        <v>5268</v>
      </c>
      <c r="AL858" s="1131" t="s">
        <v>5269</v>
      </c>
      <c r="AX858" s="0" t="n">
        <v>856</v>
      </c>
      <c r="AZ858" s="0" t="n">
        <v>0</v>
      </c>
      <c r="BA858" s="1146"/>
    </row>
    <row r="859" customFormat="false" ht="14.25" hidden="false" customHeight="false" outlineLevel="0" collapsed="false">
      <c r="AH859" s="1131" t="s">
        <v>1312</v>
      </c>
      <c r="AI859" s="1140" t="n">
        <v>858</v>
      </c>
      <c r="AJ859" s="1140" t="s">
        <v>5270</v>
      </c>
      <c r="AK859" s="1130" t="s">
        <v>5271</v>
      </c>
      <c r="AL859" s="1131" t="s">
        <v>5272</v>
      </c>
      <c r="AX859" s="0" t="n">
        <v>857</v>
      </c>
      <c r="AZ859" s="0" t="n">
        <v>0</v>
      </c>
      <c r="BA859" s="1146"/>
    </row>
    <row r="860" customFormat="false" ht="14.25" hidden="false" customHeight="false" outlineLevel="0" collapsed="false">
      <c r="AH860" s="1131" t="s">
        <v>1312</v>
      </c>
      <c r="AI860" s="1140" t="n">
        <v>859</v>
      </c>
      <c r="AJ860" s="1140" t="s">
        <v>5273</v>
      </c>
      <c r="AK860" s="1130" t="s">
        <v>5274</v>
      </c>
      <c r="AL860" s="1131" t="s">
        <v>5275</v>
      </c>
      <c r="AX860" s="0" t="n">
        <v>858</v>
      </c>
      <c r="AZ860" s="0" t="n">
        <v>0</v>
      </c>
      <c r="BA860" s="1146"/>
    </row>
    <row r="861" customFormat="false" ht="14.25" hidden="false" customHeight="false" outlineLevel="0" collapsed="false">
      <c r="AH861" s="1131" t="s">
        <v>1312</v>
      </c>
      <c r="AI861" s="1140" t="n">
        <v>860</v>
      </c>
      <c r="AJ861" s="1140" t="s">
        <v>5276</v>
      </c>
      <c r="AK861" s="1130" t="s">
        <v>5277</v>
      </c>
      <c r="AL861" s="1131" t="s">
        <v>5278</v>
      </c>
      <c r="AX861" s="0" t="n">
        <v>859</v>
      </c>
      <c r="AZ861" s="0" t="n">
        <v>0</v>
      </c>
      <c r="BA861" s="1146"/>
    </row>
    <row r="862" customFormat="false" ht="14.25" hidden="false" customHeight="false" outlineLevel="0" collapsed="false">
      <c r="AH862" s="1131" t="s">
        <v>1312</v>
      </c>
      <c r="AI862" s="1140" t="n">
        <v>861</v>
      </c>
      <c r="AJ862" s="1140" t="s">
        <v>5279</v>
      </c>
      <c r="AK862" s="1130" t="s">
        <v>5280</v>
      </c>
      <c r="AL862" s="1131" t="s">
        <v>5281</v>
      </c>
      <c r="AX862" s="0" t="n">
        <v>860</v>
      </c>
      <c r="AZ862" s="0" t="n">
        <v>0</v>
      </c>
      <c r="BA862" s="1146"/>
    </row>
    <row r="863" customFormat="false" ht="14.25" hidden="false" customHeight="false" outlineLevel="0" collapsed="false">
      <c r="AH863" s="1131" t="s">
        <v>1312</v>
      </c>
      <c r="AI863" s="1140" t="n">
        <v>862</v>
      </c>
      <c r="AJ863" s="1140" t="s">
        <v>5282</v>
      </c>
      <c r="AK863" s="1130" t="s">
        <v>5283</v>
      </c>
      <c r="AL863" s="1131" t="s">
        <v>5284</v>
      </c>
      <c r="AX863" s="0" t="n">
        <v>861</v>
      </c>
      <c r="AZ863" s="0" t="n">
        <v>0</v>
      </c>
      <c r="BA863" s="1146"/>
    </row>
    <row r="864" customFormat="false" ht="14.25" hidden="false" customHeight="false" outlineLevel="0" collapsed="false">
      <c r="AH864" s="1131" t="s">
        <v>1352</v>
      </c>
      <c r="AI864" s="1140" t="n">
        <v>863</v>
      </c>
      <c r="AJ864" s="1140" t="s">
        <v>5285</v>
      </c>
      <c r="AK864" s="1130" t="s">
        <v>5286</v>
      </c>
      <c r="AL864" s="1131" t="s">
        <v>5287</v>
      </c>
      <c r="AX864" s="0" t="n">
        <v>862</v>
      </c>
      <c r="AZ864" s="0" t="n">
        <v>0</v>
      </c>
      <c r="BA864" s="1146"/>
    </row>
    <row r="865" customFormat="false" ht="14.25" hidden="false" customHeight="false" outlineLevel="0" collapsed="false">
      <c r="AH865" s="1131" t="s">
        <v>1352</v>
      </c>
      <c r="AI865" s="1140" t="n">
        <v>864</v>
      </c>
      <c r="AJ865" s="1140" t="s">
        <v>5288</v>
      </c>
      <c r="AK865" s="1130" t="s">
        <v>5289</v>
      </c>
      <c r="AL865" s="1131" t="s">
        <v>5290</v>
      </c>
      <c r="AX865" s="0" t="n">
        <v>863</v>
      </c>
      <c r="AZ865" s="0" t="n">
        <v>0</v>
      </c>
      <c r="BA865" s="1146"/>
    </row>
    <row r="866" customFormat="false" ht="14.25" hidden="false" customHeight="false" outlineLevel="0" collapsed="false">
      <c r="AH866" s="1131" t="s">
        <v>1352</v>
      </c>
      <c r="AI866" s="1140" t="n">
        <v>865</v>
      </c>
      <c r="AJ866" s="1140" t="s">
        <v>5291</v>
      </c>
      <c r="AK866" s="1130" t="s">
        <v>5292</v>
      </c>
      <c r="AL866" s="1131" t="s">
        <v>5293</v>
      </c>
      <c r="AX866" s="0" t="n">
        <v>864</v>
      </c>
      <c r="AZ866" s="0" t="n">
        <v>0</v>
      </c>
      <c r="BA866" s="1146"/>
    </row>
    <row r="867" customFormat="false" ht="14.25" hidden="false" customHeight="false" outlineLevel="0" collapsed="false">
      <c r="AH867" s="1131" t="s">
        <v>1352</v>
      </c>
      <c r="AI867" s="1140" t="n">
        <v>866</v>
      </c>
      <c r="AJ867" s="1140" t="s">
        <v>5294</v>
      </c>
      <c r="AK867" s="1130" t="s">
        <v>5295</v>
      </c>
      <c r="AL867" s="1131" t="s">
        <v>5296</v>
      </c>
      <c r="AX867" s="0" t="n">
        <v>865</v>
      </c>
      <c r="AZ867" s="0" t="n">
        <v>0</v>
      </c>
      <c r="BA867" s="1146"/>
    </row>
    <row r="868" customFormat="false" ht="14.25" hidden="false" customHeight="false" outlineLevel="0" collapsed="false">
      <c r="AH868" s="1131" t="s">
        <v>1352</v>
      </c>
      <c r="AI868" s="1140" t="n">
        <v>867</v>
      </c>
      <c r="AJ868" s="1140" t="s">
        <v>5297</v>
      </c>
      <c r="AK868" s="1130" t="s">
        <v>5298</v>
      </c>
      <c r="AL868" s="1131" t="s">
        <v>5299</v>
      </c>
      <c r="AX868" s="0" t="n">
        <v>866</v>
      </c>
      <c r="AZ868" s="0" t="n">
        <v>0</v>
      </c>
      <c r="BA868" s="1146"/>
    </row>
    <row r="869" customFormat="false" ht="14.25" hidden="false" customHeight="false" outlineLevel="0" collapsed="false">
      <c r="AH869" s="1131" t="s">
        <v>1352</v>
      </c>
      <c r="AI869" s="1140" t="n">
        <v>868</v>
      </c>
      <c r="AJ869" s="1140" t="s">
        <v>5300</v>
      </c>
      <c r="AK869" s="1130" t="s">
        <v>5301</v>
      </c>
      <c r="AL869" s="1131" t="s">
        <v>5302</v>
      </c>
      <c r="AX869" s="0" t="n">
        <v>867</v>
      </c>
      <c r="AZ869" s="0" t="n">
        <v>0</v>
      </c>
      <c r="BA869" s="1146"/>
    </row>
    <row r="870" customFormat="false" ht="14.25" hidden="false" customHeight="false" outlineLevel="0" collapsed="false">
      <c r="AH870" s="1131" t="s">
        <v>1352</v>
      </c>
      <c r="AI870" s="1140" t="n">
        <v>869</v>
      </c>
      <c r="AJ870" s="1140" t="s">
        <v>5303</v>
      </c>
      <c r="AK870" s="1130" t="s">
        <v>5304</v>
      </c>
      <c r="AL870" s="1131" t="s">
        <v>5305</v>
      </c>
      <c r="AX870" s="0" t="n">
        <v>868</v>
      </c>
      <c r="AZ870" s="0" t="n">
        <v>0</v>
      </c>
      <c r="BA870" s="1146"/>
    </row>
    <row r="871" customFormat="false" ht="14.25" hidden="false" customHeight="false" outlineLevel="0" collapsed="false">
      <c r="AH871" s="1131" t="s">
        <v>1352</v>
      </c>
      <c r="AI871" s="1140" t="n">
        <v>870</v>
      </c>
      <c r="AJ871" s="1140" t="s">
        <v>5306</v>
      </c>
      <c r="AK871" s="1130" t="s">
        <v>5307</v>
      </c>
      <c r="AL871" s="1131" t="s">
        <v>5308</v>
      </c>
      <c r="AX871" s="0" t="n">
        <v>869</v>
      </c>
      <c r="AZ871" s="0" t="n">
        <v>0</v>
      </c>
      <c r="BA871" s="1146"/>
    </row>
    <row r="872" customFormat="false" ht="14.25" hidden="false" customHeight="false" outlineLevel="0" collapsed="false">
      <c r="AH872" s="1131" t="s">
        <v>1352</v>
      </c>
      <c r="AI872" s="1140" t="n">
        <v>871</v>
      </c>
      <c r="AJ872" s="1140" t="s">
        <v>5309</v>
      </c>
      <c r="AK872" s="1130" t="s">
        <v>5310</v>
      </c>
      <c r="AL872" s="1131" t="s">
        <v>5311</v>
      </c>
      <c r="AX872" s="0" t="n">
        <v>870</v>
      </c>
      <c r="AZ872" s="0" t="n">
        <v>0</v>
      </c>
      <c r="BA872" s="1146"/>
    </row>
    <row r="873" customFormat="false" ht="14.25" hidden="false" customHeight="false" outlineLevel="0" collapsed="false">
      <c r="AH873" s="1131" t="s">
        <v>1352</v>
      </c>
      <c r="AI873" s="1140" t="n">
        <v>872</v>
      </c>
      <c r="AJ873" s="1140" t="s">
        <v>5312</v>
      </c>
      <c r="AK873" s="1130" t="s">
        <v>5313</v>
      </c>
      <c r="AL873" s="1131" t="s">
        <v>5314</v>
      </c>
      <c r="AX873" s="0" t="n">
        <v>871</v>
      </c>
      <c r="AZ873" s="0" t="n">
        <v>0</v>
      </c>
      <c r="BA873" s="1146"/>
    </row>
    <row r="874" customFormat="false" ht="14.25" hidden="false" customHeight="false" outlineLevel="0" collapsed="false">
      <c r="AH874" s="1131" t="s">
        <v>1352</v>
      </c>
      <c r="AI874" s="1140" t="n">
        <v>873</v>
      </c>
      <c r="AJ874" s="1140" t="s">
        <v>5315</v>
      </c>
      <c r="AK874" s="1130" t="s">
        <v>5316</v>
      </c>
      <c r="AL874" s="1131" t="s">
        <v>5317</v>
      </c>
      <c r="AX874" s="0" t="n">
        <v>872</v>
      </c>
      <c r="AZ874" s="0" t="n">
        <v>0</v>
      </c>
      <c r="BA874" s="1146"/>
    </row>
    <row r="875" customFormat="false" ht="14.25" hidden="false" customHeight="false" outlineLevel="0" collapsed="false">
      <c r="AH875" s="1131" t="s">
        <v>1352</v>
      </c>
      <c r="AI875" s="1140" t="n">
        <v>874</v>
      </c>
      <c r="AJ875" s="1140" t="s">
        <v>5318</v>
      </c>
      <c r="AK875" s="1130" t="s">
        <v>5319</v>
      </c>
      <c r="AL875" s="1131" t="s">
        <v>5320</v>
      </c>
      <c r="AX875" s="0" t="n">
        <v>873</v>
      </c>
      <c r="AZ875" s="0" t="n">
        <v>0</v>
      </c>
      <c r="BA875" s="1146"/>
    </row>
    <row r="876" customFormat="false" ht="14.25" hidden="false" customHeight="false" outlineLevel="0" collapsed="false">
      <c r="AH876" s="1131" t="s">
        <v>1352</v>
      </c>
      <c r="AI876" s="1140" t="n">
        <v>875</v>
      </c>
      <c r="AJ876" s="1140" t="s">
        <v>5321</v>
      </c>
      <c r="AK876" s="1130" t="s">
        <v>5322</v>
      </c>
      <c r="AL876" s="1131" t="s">
        <v>5323</v>
      </c>
      <c r="AX876" s="0" t="n">
        <v>874</v>
      </c>
      <c r="AZ876" s="0" t="n">
        <v>0</v>
      </c>
      <c r="BA876" s="1146"/>
    </row>
    <row r="877" customFormat="false" ht="14.25" hidden="false" customHeight="false" outlineLevel="0" collapsed="false">
      <c r="AH877" s="1131" t="s">
        <v>1594</v>
      </c>
      <c r="AI877" s="1140" t="n">
        <v>876</v>
      </c>
      <c r="AJ877" s="1140" t="s">
        <v>5324</v>
      </c>
      <c r="AK877" s="1130" t="s">
        <v>5325</v>
      </c>
      <c r="AL877" s="1131" t="s">
        <v>5326</v>
      </c>
      <c r="AX877" s="0" t="n">
        <v>875</v>
      </c>
      <c r="AZ877" s="0" t="n">
        <v>0</v>
      </c>
      <c r="BA877" s="1146"/>
    </row>
    <row r="878" customFormat="false" ht="14.25" hidden="false" customHeight="false" outlineLevel="0" collapsed="false">
      <c r="AH878" s="1131" t="s">
        <v>1594</v>
      </c>
      <c r="AI878" s="1140" t="n">
        <v>877</v>
      </c>
      <c r="AJ878" s="1140" t="s">
        <v>5327</v>
      </c>
      <c r="AK878" s="1130" t="s">
        <v>5328</v>
      </c>
      <c r="AL878" s="1131" t="s">
        <v>5329</v>
      </c>
      <c r="AX878" s="0" t="n">
        <v>876</v>
      </c>
      <c r="AZ878" s="0" t="n">
        <v>0</v>
      </c>
      <c r="BA878" s="1146"/>
    </row>
    <row r="879" customFormat="false" ht="14.25" hidden="false" customHeight="false" outlineLevel="0" collapsed="false">
      <c r="AH879" s="1131" t="s">
        <v>1594</v>
      </c>
      <c r="AI879" s="1140" t="n">
        <v>878</v>
      </c>
      <c r="AJ879" s="1140" t="s">
        <v>5330</v>
      </c>
      <c r="AK879" s="1130" t="s">
        <v>5331</v>
      </c>
      <c r="AL879" s="1131" t="s">
        <v>5332</v>
      </c>
      <c r="AX879" s="0" t="n">
        <v>877</v>
      </c>
      <c r="AZ879" s="0" t="n">
        <v>0</v>
      </c>
      <c r="BA879" s="1146"/>
    </row>
    <row r="880" customFormat="false" ht="14.25" hidden="false" customHeight="false" outlineLevel="0" collapsed="false">
      <c r="AH880" s="1131" t="s">
        <v>1594</v>
      </c>
      <c r="AI880" s="1140" t="n">
        <v>879</v>
      </c>
      <c r="AJ880" s="1140" t="s">
        <v>5333</v>
      </c>
      <c r="AK880" s="1130" t="s">
        <v>5334</v>
      </c>
      <c r="AL880" s="1131" t="s">
        <v>5335</v>
      </c>
      <c r="AX880" s="0" t="n">
        <v>878</v>
      </c>
      <c r="AZ880" s="0" t="n">
        <v>0</v>
      </c>
      <c r="BA880" s="1146"/>
    </row>
    <row r="881" customFormat="false" ht="14.25" hidden="false" customHeight="false" outlineLevel="0" collapsed="false">
      <c r="AH881" s="1131" t="s">
        <v>1594</v>
      </c>
      <c r="AI881" s="1140" t="n">
        <v>880</v>
      </c>
      <c r="AJ881" s="1140" t="s">
        <v>5336</v>
      </c>
      <c r="AK881" s="1130" t="s">
        <v>4193</v>
      </c>
      <c r="AL881" s="1131" t="s">
        <v>5337</v>
      </c>
      <c r="AX881" s="0" t="n">
        <v>879</v>
      </c>
      <c r="AZ881" s="0" t="n">
        <v>0</v>
      </c>
      <c r="BA881" s="1146"/>
    </row>
    <row r="882" customFormat="false" ht="14.25" hidden="false" customHeight="false" outlineLevel="0" collapsed="false">
      <c r="AH882" s="1131" t="s">
        <v>1594</v>
      </c>
      <c r="AI882" s="1140" t="n">
        <v>881</v>
      </c>
      <c r="AJ882" s="1140" t="s">
        <v>5338</v>
      </c>
      <c r="AK882" s="1130" t="s">
        <v>5339</v>
      </c>
      <c r="AL882" s="1131" t="s">
        <v>5340</v>
      </c>
      <c r="AX882" s="0" t="n">
        <v>880</v>
      </c>
      <c r="AZ882" s="0" t="n">
        <v>0</v>
      </c>
      <c r="BA882" s="1146"/>
    </row>
    <row r="883" customFormat="false" ht="14.25" hidden="false" customHeight="false" outlineLevel="0" collapsed="false">
      <c r="AH883" s="1131" t="s">
        <v>1594</v>
      </c>
      <c r="AI883" s="1140" t="n">
        <v>882</v>
      </c>
      <c r="AJ883" s="1140" t="s">
        <v>5341</v>
      </c>
      <c r="AK883" s="1130" t="s">
        <v>5342</v>
      </c>
      <c r="AL883" s="1131" t="s">
        <v>5343</v>
      </c>
      <c r="AX883" s="0" t="n">
        <v>881</v>
      </c>
      <c r="AZ883" s="0" t="n">
        <v>0</v>
      </c>
      <c r="BA883" s="1146"/>
    </row>
    <row r="884" customFormat="false" ht="14.25" hidden="false" customHeight="false" outlineLevel="0" collapsed="false">
      <c r="AH884" s="1131" t="s">
        <v>1594</v>
      </c>
      <c r="AI884" s="1140" t="n">
        <v>883</v>
      </c>
      <c r="AJ884" s="1140" t="s">
        <v>5344</v>
      </c>
      <c r="AK884" s="1130" t="s">
        <v>5345</v>
      </c>
      <c r="AL884" s="1131" t="s">
        <v>5346</v>
      </c>
      <c r="AX884" s="0" t="n">
        <v>882</v>
      </c>
      <c r="AZ884" s="0" t="n">
        <v>0</v>
      </c>
      <c r="BA884" s="1146"/>
    </row>
    <row r="885" customFormat="false" ht="14.25" hidden="false" customHeight="false" outlineLevel="0" collapsed="false">
      <c r="AH885" s="1131" t="s">
        <v>1594</v>
      </c>
      <c r="AI885" s="1140" t="n">
        <v>884</v>
      </c>
      <c r="AJ885" s="1140" t="s">
        <v>5347</v>
      </c>
      <c r="AK885" s="1130" t="s">
        <v>5348</v>
      </c>
      <c r="AL885" s="1131" t="s">
        <v>5349</v>
      </c>
      <c r="AX885" s="0" t="n">
        <v>883</v>
      </c>
      <c r="AZ885" s="0" t="n">
        <v>0</v>
      </c>
      <c r="BA885" s="1146"/>
    </row>
    <row r="886" customFormat="false" ht="14.25" hidden="false" customHeight="false" outlineLevel="0" collapsed="false">
      <c r="AH886" s="1131" t="s">
        <v>1594</v>
      </c>
      <c r="AI886" s="1140" t="n">
        <v>885</v>
      </c>
      <c r="AJ886" s="1140" t="s">
        <v>5350</v>
      </c>
      <c r="AK886" s="1130" t="s">
        <v>5351</v>
      </c>
      <c r="AL886" s="1131" t="s">
        <v>5352</v>
      </c>
      <c r="AX886" s="0" t="n">
        <v>884</v>
      </c>
      <c r="AZ886" s="0" t="n">
        <v>0</v>
      </c>
      <c r="BA886" s="1146"/>
    </row>
    <row r="887" customFormat="false" ht="14.25" hidden="false" customHeight="false" outlineLevel="0" collapsed="false">
      <c r="AH887" s="1131" t="s">
        <v>1666</v>
      </c>
      <c r="AI887" s="1140" t="n">
        <v>886</v>
      </c>
      <c r="AJ887" s="1140" t="s">
        <v>5353</v>
      </c>
      <c r="AK887" s="1130" t="s">
        <v>5354</v>
      </c>
      <c r="AL887" s="1131" t="s">
        <v>5355</v>
      </c>
      <c r="AX887" s="0" t="n">
        <v>885</v>
      </c>
      <c r="AZ887" s="0" t="n">
        <v>0</v>
      </c>
      <c r="BA887" s="1146"/>
    </row>
    <row r="888" customFormat="false" ht="14.25" hidden="false" customHeight="false" outlineLevel="0" collapsed="false">
      <c r="AH888" s="1131" t="s">
        <v>1666</v>
      </c>
      <c r="AI888" s="1140" t="n">
        <v>887</v>
      </c>
      <c r="AJ888" s="1140" t="s">
        <v>5356</v>
      </c>
      <c r="AK888" s="1130" t="s">
        <v>5357</v>
      </c>
      <c r="AL888" s="1131" t="s">
        <v>5358</v>
      </c>
      <c r="AX888" s="0" t="n">
        <v>886</v>
      </c>
      <c r="AZ888" s="0" t="n">
        <v>0</v>
      </c>
      <c r="BA888" s="1146"/>
    </row>
    <row r="889" customFormat="false" ht="14.25" hidden="false" customHeight="false" outlineLevel="0" collapsed="false">
      <c r="AH889" s="1131" t="s">
        <v>1666</v>
      </c>
      <c r="AI889" s="1140" t="n">
        <v>888</v>
      </c>
      <c r="AJ889" s="1140" t="s">
        <v>5359</v>
      </c>
      <c r="AK889" s="1130" t="s">
        <v>5360</v>
      </c>
      <c r="AL889" s="1131" t="s">
        <v>5361</v>
      </c>
      <c r="AX889" s="0" t="n">
        <v>887</v>
      </c>
      <c r="AZ889" s="0" t="n">
        <v>0</v>
      </c>
      <c r="BA889" s="1146"/>
    </row>
    <row r="890" customFormat="false" ht="14.25" hidden="false" customHeight="false" outlineLevel="0" collapsed="false">
      <c r="AH890" s="1131" t="s">
        <v>1666</v>
      </c>
      <c r="AI890" s="1140" t="n">
        <v>889</v>
      </c>
      <c r="AJ890" s="1140" t="s">
        <v>5362</v>
      </c>
      <c r="AK890" s="1130" t="s">
        <v>5363</v>
      </c>
      <c r="AL890" s="1131" t="s">
        <v>5364</v>
      </c>
      <c r="AX890" s="0" t="n">
        <v>888</v>
      </c>
      <c r="AZ890" s="0" t="n">
        <v>0</v>
      </c>
      <c r="BA890" s="1146"/>
    </row>
    <row r="891" customFormat="false" ht="14.25" hidden="false" customHeight="false" outlineLevel="0" collapsed="false">
      <c r="AH891" s="1131" t="s">
        <v>1666</v>
      </c>
      <c r="AI891" s="1140" t="n">
        <v>890</v>
      </c>
      <c r="AJ891" s="1140" t="s">
        <v>5365</v>
      </c>
      <c r="AK891" s="1130" t="s">
        <v>1665</v>
      </c>
      <c r="AL891" s="1131" t="s">
        <v>5366</v>
      </c>
      <c r="AX891" s="0" t="n">
        <v>889</v>
      </c>
      <c r="AZ891" s="0" t="n">
        <v>0</v>
      </c>
      <c r="BA891" s="1146"/>
    </row>
    <row r="892" customFormat="false" ht="14.25" hidden="false" customHeight="false" outlineLevel="0" collapsed="false">
      <c r="AH892" s="1131" t="s">
        <v>1666</v>
      </c>
      <c r="AI892" s="1140" t="n">
        <v>891</v>
      </c>
      <c r="AJ892" s="1140" t="s">
        <v>5367</v>
      </c>
      <c r="AK892" s="1130" t="s">
        <v>5368</v>
      </c>
      <c r="AL892" s="1131" t="s">
        <v>5369</v>
      </c>
      <c r="AX892" s="0" t="n">
        <v>890</v>
      </c>
      <c r="AZ892" s="0" t="n">
        <v>0</v>
      </c>
      <c r="BA892" s="1146"/>
    </row>
    <row r="893" customFormat="false" ht="14.25" hidden="false" customHeight="false" outlineLevel="0" collapsed="false">
      <c r="AH893" s="1131" t="s">
        <v>1666</v>
      </c>
      <c r="AI893" s="1140" t="n">
        <v>892</v>
      </c>
      <c r="AJ893" s="1140" t="s">
        <v>5370</v>
      </c>
      <c r="AK893" s="1130" t="s">
        <v>5371</v>
      </c>
      <c r="AL893" s="1131" t="s">
        <v>5372</v>
      </c>
      <c r="AX893" s="0" t="n">
        <v>891</v>
      </c>
      <c r="AZ893" s="0" t="n">
        <v>0</v>
      </c>
      <c r="BA893" s="1146"/>
    </row>
    <row r="894" customFormat="false" ht="14.25" hidden="false" customHeight="false" outlineLevel="0" collapsed="false">
      <c r="AH894" s="1131" t="s">
        <v>1666</v>
      </c>
      <c r="AI894" s="1140" t="n">
        <v>893</v>
      </c>
      <c r="AJ894" s="1140" t="s">
        <v>5373</v>
      </c>
      <c r="AK894" s="1130" t="s">
        <v>5374</v>
      </c>
      <c r="AL894" s="1131" t="s">
        <v>5375</v>
      </c>
      <c r="AX894" s="0" t="n">
        <v>892</v>
      </c>
      <c r="AZ894" s="0" t="n">
        <v>0</v>
      </c>
      <c r="BA894" s="1146"/>
    </row>
    <row r="895" customFormat="false" ht="14.25" hidden="false" customHeight="false" outlineLevel="0" collapsed="false">
      <c r="AH895" s="1131" t="s">
        <v>1666</v>
      </c>
      <c r="AI895" s="1140" t="n">
        <v>894</v>
      </c>
      <c r="AJ895" s="1140" t="s">
        <v>5376</v>
      </c>
      <c r="AK895" s="1130" t="s">
        <v>5377</v>
      </c>
      <c r="AL895" s="1131" t="s">
        <v>5378</v>
      </c>
      <c r="AX895" s="0" t="n">
        <v>893</v>
      </c>
      <c r="AZ895" s="0" t="n">
        <v>0</v>
      </c>
      <c r="BA895" s="1146"/>
    </row>
    <row r="896" customFormat="false" ht="14.25" hidden="false" customHeight="false" outlineLevel="0" collapsed="false">
      <c r="AH896" s="1131" t="s">
        <v>1754</v>
      </c>
      <c r="AI896" s="1140" t="n">
        <v>895</v>
      </c>
      <c r="AJ896" s="1140" t="s">
        <v>5379</v>
      </c>
      <c r="AK896" s="1130" t="s">
        <v>5380</v>
      </c>
      <c r="AL896" s="1131" t="s">
        <v>5381</v>
      </c>
      <c r="AX896" s="0" t="n">
        <v>894</v>
      </c>
      <c r="AZ896" s="0" t="n">
        <v>0</v>
      </c>
      <c r="BA896" s="1146"/>
    </row>
    <row r="897" customFormat="false" ht="14.25" hidden="false" customHeight="false" outlineLevel="0" collapsed="false">
      <c r="AH897" s="1131" t="s">
        <v>1754</v>
      </c>
      <c r="AI897" s="1140" t="n">
        <v>896</v>
      </c>
      <c r="AJ897" s="1140" t="s">
        <v>5382</v>
      </c>
      <c r="AK897" s="1130" t="s">
        <v>5383</v>
      </c>
      <c r="AL897" s="1131" t="s">
        <v>5384</v>
      </c>
      <c r="AX897" s="0" t="n">
        <v>895</v>
      </c>
      <c r="AZ897" s="0" t="n">
        <v>0</v>
      </c>
      <c r="BA897" s="1146"/>
    </row>
    <row r="898" customFormat="false" ht="14.25" hidden="false" customHeight="false" outlineLevel="0" collapsed="false">
      <c r="AH898" s="1131" t="s">
        <v>1754</v>
      </c>
      <c r="AI898" s="1140" t="n">
        <v>897</v>
      </c>
      <c r="AJ898" s="1140" t="s">
        <v>5385</v>
      </c>
      <c r="AK898" s="1130" t="s">
        <v>5386</v>
      </c>
      <c r="AL898" s="1131" t="s">
        <v>5387</v>
      </c>
      <c r="AX898" s="0" t="n">
        <v>896</v>
      </c>
      <c r="AZ898" s="0" t="n">
        <v>0</v>
      </c>
      <c r="BA898" s="1146"/>
    </row>
    <row r="899" customFormat="false" ht="14.25" hidden="false" customHeight="false" outlineLevel="0" collapsed="false">
      <c r="AH899" s="1131" t="s">
        <v>1754</v>
      </c>
      <c r="AI899" s="1140" t="n">
        <v>898</v>
      </c>
      <c r="AJ899" s="1140" t="s">
        <v>5388</v>
      </c>
      <c r="AK899" s="1130" t="s">
        <v>5389</v>
      </c>
      <c r="AL899" s="1131" t="s">
        <v>5390</v>
      </c>
      <c r="AX899" s="0" t="n">
        <v>897</v>
      </c>
      <c r="AZ899" s="0" t="n">
        <v>0</v>
      </c>
      <c r="BA899" s="1146"/>
    </row>
    <row r="900" customFormat="false" ht="14.25" hidden="false" customHeight="false" outlineLevel="0" collapsed="false">
      <c r="AH900" s="1131" t="s">
        <v>1886</v>
      </c>
      <c r="AI900" s="1140" t="n">
        <v>899</v>
      </c>
      <c r="AJ900" s="1140" t="s">
        <v>5391</v>
      </c>
      <c r="AK900" s="1130" t="s">
        <v>5392</v>
      </c>
      <c r="AL900" s="1131" t="s">
        <v>5393</v>
      </c>
      <c r="AX900" s="0" t="n">
        <v>898</v>
      </c>
      <c r="AZ900" s="0" t="n">
        <v>0</v>
      </c>
      <c r="BA900" s="1146"/>
    </row>
    <row r="901" customFormat="false" ht="14.25" hidden="false" customHeight="false" outlineLevel="0" collapsed="false">
      <c r="AH901" s="1131" t="s">
        <v>1886</v>
      </c>
      <c r="AI901" s="1140" t="n">
        <v>900</v>
      </c>
      <c r="AJ901" s="1140" t="s">
        <v>5394</v>
      </c>
      <c r="AK901" s="1130" t="s">
        <v>3355</v>
      </c>
      <c r="AL901" s="1131" t="s">
        <v>5395</v>
      </c>
      <c r="AX901" s="0" t="n">
        <v>899</v>
      </c>
      <c r="AZ901" s="0" t="n">
        <v>0</v>
      </c>
      <c r="BA901" s="1146"/>
    </row>
    <row r="902" customFormat="false" ht="14.25" hidden="false" customHeight="false" outlineLevel="0" collapsed="false">
      <c r="AH902" s="1131" t="s">
        <v>1886</v>
      </c>
      <c r="AI902" s="1140" t="n">
        <v>901</v>
      </c>
      <c r="AJ902" s="1140" t="s">
        <v>5396</v>
      </c>
      <c r="AK902" s="1130" t="s">
        <v>5397</v>
      </c>
      <c r="AL902" s="1131" t="s">
        <v>5398</v>
      </c>
      <c r="AX902" s="0" t="n">
        <v>900</v>
      </c>
      <c r="AZ902" s="0" t="n">
        <v>0</v>
      </c>
      <c r="BA902" s="1146"/>
    </row>
    <row r="903" customFormat="false" ht="14.25" hidden="false" customHeight="false" outlineLevel="0" collapsed="false">
      <c r="AH903" s="1131" t="s">
        <v>1886</v>
      </c>
      <c r="AI903" s="1140" t="n">
        <v>902</v>
      </c>
      <c r="AJ903" s="1140" t="s">
        <v>5399</v>
      </c>
      <c r="AK903" s="1130" t="s">
        <v>5400</v>
      </c>
      <c r="AL903" s="1131" t="s">
        <v>5401</v>
      </c>
      <c r="AX903" s="0" t="n">
        <v>901</v>
      </c>
      <c r="AZ903" s="0" t="n">
        <v>0</v>
      </c>
      <c r="BA903" s="1146"/>
    </row>
    <row r="904" customFormat="false" ht="14.25" hidden="false" customHeight="false" outlineLevel="0" collapsed="false">
      <c r="AH904" s="1131" t="s">
        <v>1886</v>
      </c>
      <c r="AI904" s="1140" t="n">
        <v>903</v>
      </c>
      <c r="AJ904" s="1140" t="s">
        <v>5402</v>
      </c>
      <c r="AK904" s="1130" t="s">
        <v>1885</v>
      </c>
      <c r="AL904" s="1131" t="s">
        <v>5403</v>
      </c>
      <c r="AX904" s="0" t="n">
        <v>902</v>
      </c>
      <c r="AZ904" s="0" t="n">
        <v>0</v>
      </c>
      <c r="BA904" s="1146"/>
    </row>
    <row r="905" customFormat="false" ht="14.25" hidden="false" customHeight="false" outlineLevel="0" collapsed="false">
      <c r="AH905" s="1131" t="s">
        <v>1886</v>
      </c>
      <c r="AI905" s="1140" t="n">
        <v>904</v>
      </c>
      <c r="AJ905" s="1140" t="s">
        <v>5404</v>
      </c>
      <c r="AK905" s="1130" t="s">
        <v>5405</v>
      </c>
      <c r="AL905" s="1131" t="s">
        <v>5406</v>
      </c>
      <c r="AX905" s="0" t="n">
        <v>903</v>
      </c>
      <c r="AZ905" s="0" t="n">
        <v>0</v>
      </c>
      <c r="BA905" s="1146"/>
    </row>
    <row r="906" customFormat="false" ht="14.25" hidden="false" customHeight="false" outlineLevel="0" collapsed="false">
      <c r="AH906" s="1131" t="s">
        <v>1886</v>
      </c>
      <c r="AI906" s="1140" t="n">
        <v>905</v>
      </c>
      <c r="AJ906" s="1140" t="s">
        <v>5407</v>
      </c>
      <c r="AK906" s="1130" t="s">
        <v>5408</v>
      </c>
      <c r="AL906" s="1131" t="s">
        <v>5409</v>
      </c>
      <c r="AX906" s="0" t="n">
        <v>904</v>
      </c>
      <c r="AZ906" s="0" t="n">
        <v>0</v>
      </c>
      <c r="BA906" s="1146"/>
    </row>
    <row r="907" customFormat="false" ht="14.25" hidden="false" customHeight="false" outlineLevel="0" collapsed="false">
      <c r="AH907" s="1131" t="s">
        <v>1886</v>
      </c>
      <c r="AI907" s="1140" t="n">
        <v>906</v>
      </c>
      <c r="AJ907" s="1140" t="s">
        <v>5410</v>
      </c>
      <c r="AK907" s="1130" t="s">
        <v>5411</v>
      </c>
      <c r="AL907" s="1131" t="s">
        <v>5412</v>
      </c>
      <c r="AX907" s="0" t="n">
        <v>905</v>
      </c>
      <c r="AZ907" s="0" t="n">
        <v>0</v>
      </c>
      <c r="BA907" s="1146"/>
    </row>
    <row r="908" customFormat="false" ht="14.25" hidden="false" customHeight="false" outlineLevel="0" collapsed="false">
      <c r="AH908" s="1131" t="s">
        <v>1886</v>
      </c>
      <c r="AI908" s="1140" t="n">
        <v>907</v>
      </c>
      <c r="AJ908" s="1140" t="s">
        <v>5413</v>
      </c>
      <c r="AK908" s="1130" t="s">
        <v>5414</v>
      </c>
      <c r="AL908" s="1131" t="s">
        <v>5415</v>
      </c>
      <c r="AX908" s="0" t="n">
        <v>906</v>
      </c>
      <c r="AZ908" s="0" t="n">
        <v>0</v>
      </c>
      <c r="BA908" s="1146"/>
    </row>
    <row r="909" customFormat="false" ht="14.25" hidden="false" customHeight="false" outlineLevel="0" collapsed="false">
      <c r="AH909" s="1131" t="s">
        <v>1886</v>
      </c>
      <c r="AI909" s="1140" t="n">
        <v>908</v>
      </c>
      <c r="AJ909" s="1140" t="s">
        <v>5416</v>
      </c>
      <c r="AK909" s="1130" t="s">
        <v>5417</v>
      </c>
      <c r="AL909" s="1131" t="s">
        <v>5418</v>
      </c>
      <c r="AX909" s="0" t="n">
        <v>907</v>
      </c>
      <c r="AZ909" s="0" t="n">
        <v>0</v>
      </c>
      <c r="BA909" s="1146"/>
    </row>
    <row r="910" customFormat="false" ht="14.25" hidden="false" customHeight="false" outlineLevel="0" collapsed="false">
      <c r="AH910" s="1131" t="s">
        <v>2022</v>
      </c>
      <c r="AI910" s="1140" t="n">
        <v>909</v>
      </c>
      <c r="AJ910" s="1140" t="s">
        <v>5419</v>
      </c>
      <c r="AK910" s="1130" t="s">
        <v>5420</v>
      </c>
      <c r="AL910" s="1131" t="s">
        <v>5421</v>
      </c>
      <c r="AX910" s="0" t="n">
        <v>908</v>
      </c>
      <c r="AZ910" s="0" t="n">
        <v>0</v>
      </c>
      <c r="BA910" s="1146"/>
    </row>
    <row r="911" customFormat="false" ht="14.25" hidden="false" customHeight="false" outlineLevel="0" collapsed="false">
      <c r="AH911" s="1131" t="s">
        <v>2022</v>
      </c>
      <c r="AI911" s="1140" t="n">
        <v>910</v>
      </c>
      <c r="AJ911" s="1140" t="s">
        <v>5422</v>
      </c>
      <c r="AK911" s="1130" t="s">
        <v>5423</v>
      </c>
      <c r="AL911" s="1131" t="s">
        <v>5424</v>
      </c>
      <c r="AX911" s="0" t="n">
        <v>909</v>
      </c>
      <c r="AZ911" s="0" t="n">
        <v>0</v>
      </c>
      <c r="BA911" s="1146"/>
    </row>
    <row r="912" customFormat="false" ht="14.25" hidden="false" customHeight="false" outlineLevel="0" collapsed="false">
      <c r="AH912" s="1131" t="s">
        <v>2022</v>
      </c>
      <c r="AI912" s="1140" t="n">
        <v>911</v>
      </c>
      <c r="AJ912" s="1140" t="s">
        <v>5425</v>
      </c>
      <c r="AK912" s="1130" t="s">
        <v>2021</v>
      </c>
      <c r="AL912" s="1131" t="s">
        <v>5426</v>
      </c>
      <c r="AX912" s="0" t="n">
        <v>910</v>
      </c>
      <c r="AZ912" s="0" t="n">
        <v>0</v>
      </c>
      <c r="BA912" s="1146"/>
    </row>
    <row r="913" customFormat="false" ht="14.25" hidden="false" customHeight="false" outlineLevel="0" collapsed="false">
      <c r="AH913" s="1131" t="s">
        <v>2090</v>
      </c>
      <c r="AI913" s="1140" t="n">
        <v>912</v>
      </c>
      <c r="AJ913" s="1140" t="s">
        <v>5427</v>
      </c>
      <c r="AK913" s="1130" t="s">
        <v>5428</v>
      </c>
      <c r="AL913" s="1131" t="s">
        <v>5429</v>
      </c>
      <c r="AX913" s="0" t="n">
        <v>911</v>
      </c>
      <c r="AZ913" s="0" t="n">
        <v>0</v>
      </c>
      <c r="BA913" s="1146"/>
    </row>
    <row r="914" customFormat="false" ht="14.25" hidden="false" customHeight="false" outlineLevel="0" collapsed="false">
      <c r="AH914" s="1131" t="s">
        <v>2090</v>
      </c>
      <c r="AI914" s="1140" t="n">
        <v>913</v>
      </c>
      <c r="AJ914" s="1140" t="s">
        <v>5430</v>
      </c>
      <c r="AK914" s="1130" t="s">
        <v>5431</v>
      </c>
      <c r="AL914" s="1131" t="s">
        <v>5432</v>
      </c>
      <c r="AX914" s="0" t="n">
        <v>912</v>
      </c>
      <c r="AZ914" s="0" t="n">
        <v>0</v>
      </c>
      <c r="BA914" s="1146"/>
    </row>
    <row r="915" customFormat="false" ht="14.25" hidden="false" customHeight="false" outlineLevel="0" collapsed="false">
      <c r="AH915" s="1131" t="s">
        <v>2090</v>
      </c>
      <c r="AI915" s="1140" t="n">
        <v>914</v>
      </c>
      <c r="AJ915" s="1140" t="s">
        <v>5433</v>
      </c>
      <c r="AK915" s="1130" t="s">
        <v>5434</v>
      </c>
      <c r="AL915" s="1131" t="s">
        <v>5435</v>
      </c>
      <c r="AX915" s="0" t="n">
        <v>913</v>
      </c>
      <c r="AZ915" s="0" t="n">
        <v>0</v>
      </c>
      <c r="BA915" s="1146"/>
    </row>
    <row r="916" customFormat="false" ht="14.25" hidden="false" customHeight="false" outlineLevel="0" collapsed="false">
      <c r="AH916" s="1131" t="s">
        <v>2090</v>
      </c>
      <c r="AI916" s="1140" t="n">
        <v>915</v>
      </c>
      <c r="AJ916" s="1140" t="s">
        <v>5436</v>
      </c>
      <c r="AK916" s="1130" t="s">
        <v>2089</v>
      </c>
      <c r="AL916" s="1131" t="s">
        <v>5437</v>
      </c>
      <c r="AX916" s="0" t="n">
        <v>914</v>
      </c>
      <c r="AZ916" s="0" t="n">
        <v>0</v>
      </c>
      <c r="BA916" s="1146"/>
    </row>
    <row r="917" customFormat="false" ht="14.25" hidden="false" customHeight="false" outlineLevel="0" collapsed="false">
      <c r="AH917" s="1131" t="s">
        <v>1018</v>
      </c>
      <c r="AI917" s="1140" t="n">
        <v>916</v>
      </c>
      <c r="AJ917" s="1140" t="s">
        <v>5438</v>
      </c>
      <c r="AK917" s="1130" t="s">
        <v>1017</v>
      </c>
      <c r="AL917" s="1131" t="s">
        <v>5439</v>
      </c>
      <c r="AX917" s="0" t="n">
        <v>915</v>
      </c>
      <c r="AZ917" s="0" t="n">
        <v>0</v>
      </c>
      <c r="BA917" s="1146"/>
    </row>
    <row r="918" customFormat="false" ht="14.25" hidden="false" customHeight="false" outlineLevel="0" collapsed="false">
      <c r="AH918" s="1131" t="s">
        <v>1018</v>
      </c>
      <c r="AI918" s="1140" t="n">
        <v>917</v>
      </c>
      <c r="AJ918" s="1140" t="s">
        <v>5440</v>
      </c>
      <c r="AK918" s="1130" t="s">
        <v>5441</v>
      </c>
      <c r="AL918" s="1131" t="s">
        <v>5442</v>
      </c>
      <c r="AX918" s="0" t="n">
        <v>916</v>
      </c>
      <c r="AZ918" s="0" t="n">
        <v>0</v>
      </c>
      <c r="BA918" s="1146"/>
    </row>
    <row r="919" customFormat="false" ht="14.25" hidden="false" customHeight="false" outlineLevel="0" collapsed="false">
      <c r="AH919" s="1131" t="s">
        <v>1018</v>
      </c>
      <c r="AI919" s="1140" t="n">
        <v>918</v>
      </c>
      <c r="AJ919" s="1140" t="s">
        <v>5443</v>
      </c>
      <c r="AK919" s="1130" t="s">
        <v>5444</v>
      </c>
      <c r="AL919" s="1131" t="s">
        <v>5445</v>
      </c>
      <c r="AX919" s="0" t="n">
        <v>917</v>
      </c>
      <c r="AZ919" s="0" t="n">
        <v>0</v>
      </c>
      <c r="BA919" s="1146"/>
    </row>
    <row r="920" customFormat="false" ht="14.25" hidden="false" customHeight="false" outlineLevel="0" collapsed="false">
      <c r="AH920" s="1131" t="s">
        <v>1018</v>
      </c>
      <c r="AI920" s="1140" t="n">
        <v>919</v>
      </c>
      <c r="AJ920" s="1140" t="s">
        <v>5446</v>
      </c>
      <c r="AK920" s="1130" t="s">
        <v>5447</v>
      </c>
      <c r="AL920" s="1131" t="s">
        <v>5448</v>
      </c>
      <c r="AX920" s="0" t="n">
        <v>918</v>
      </c>
      <c r="AZ920" s="0" t="n">
        <v>0</v>
      </c>
      <c r="BA920" s="1146"/>
    </row>
    <row r="921" customFormat="false" ht="14.25" hidden="false" customHeight="false" outlineLevel="0" collapsed="false">
      <c r="AH921" s="1131" t="s">
        <v>1018</v>
      </c>
      <c r="AI921" s="1140" t="n">
        <v>920</v>
      </c>
      <c r="AJ921" s="1140" t="s">
        <v>5449</v>
      </c>
      <c r="AK921" s="1130" t="s">
        <v>5450</v>
      </c>
      <c r="AL921" s="1131" t="s">
        <v>5451</v>
      </c>
      <c r="AX921" s="0" t="n">
        <v>919</v>
      </c>
      <c r="AZ921" s="0" t="n">
        <v>0</v>
      </c>
      <c r="BA921" s="1146"/>
    </row>
    <row r="922" customFormat="false" ht="14.25" hidden="false" customHeight="false" outlineLevel="0" collapsed="false">
      <c r="AH922" s="1131" t="s">
        <v>1018</v>
      </c>
      <c r="AI922" s="1140" t="n">
        <v>921</v>
      </c>
      <c r="AJ922" s="1140" t="s">
        <v>5452</v>
      </c>
      <c r="AK922" s="1130" t="s">
        <v>5453</v>
      </c>
      <c r="AL922" s="1131" t="s">
        <v>5454</v>
      </c>
      <c r="AX922" s="0" t="n">
        <v>920</v>
      </c>
      <c r="AZ922" s="0" t="n">
        <v>0</v>
      </c>
      <c r="BA922" s="1146"/>
    </row>
    <row r="923" customFormat="false" ht="14.25" hidden="false" customHeight="false" outlineLevel="0" collapsed="false">
      <c r="AH923" s="1131" t="s">
        <v>1018</v>
      </c>
      <c r="AI923" s="1140" t="n">
        <v>922</v>
      </c>
      <c r="AJ923" s="1140" t="s">
        <v>5455</v>
      </c>
      <c r="AK923" s="1130" t="s">
        <v>5456</v>
      </c>
      <c r="AL923" s="1131" t="s">
        <v>5457</v>
      </c>
      <c r="AX923" s="0" t="n">
        <v>921</v>
      </c>
      <c r="AZ923" s="0" t="n">
        <v>0</v>
      </c>
      <c r="BA923" s="1146"/>
    </row>
    <row r="924" customFormat="false" ht="14.25" hidden="false" customHeight="false" outlineLevel="0" collapsed="false">
      <c r="AH924" s="1131" t="s">
        <v>1018</v>
      </c>
      <c r="AI924" s="1140" t="n">
        <v>923</v>
      </c>
      <c r="AJ924" s="1140" t="s">
        <v>5458</v>
      </c>
      <c r="AK924" s="1130" t="s">
        <v>5459</v>
      </c>
      <c r="AL924" s="1131" t="s">
        <v>5460</v>
      </c>
      <c r="AX924" s="0" t="n">
        <v>922</v>
      </c>
      <c r="AZ924" s="0" t="n">
        <v>0</v>
      </c>
      <c r="BA924" s="1146"/>
    </row>
    <row r="925" customFormat="false" ht="14.25" hidden="false" customHeight="false" outlineLevel="0" collapsed="false">
      <c r="AH925" s="1131" t="s">
        <v>1018</v>
      </c>
      <c r="AI925" s="1140" t="n">
        <v>924</v>
      </c>
      <c r="AJ925" s="1140" t="s">
        <v>5461</v>
      </c>
      <c r="AK925" s="1130" t="s">
        <v>5462</v>
      </c>
      <c r="AL925" s="1131" t="s">
        <v>5463</v>
      </c>
      <c r="AX925" s="0" t="n">
        <v>923</v>
      </c>
      <c r="AZ925" s="0" t="n">
        <v>0</v>
      </c>
      <c r="BA925" s="1146"/>
    </row>
    <row r="926" customFormat="false" ht="14.25" hidden="false" customHeight="false" outlineLevel="0" collapsed="false">
      <c r="AH926" s="1131" t="s">
        <v>1018</v>
      </c>
      <c r="AI926" s="1140" t="n">
        <v>925</v>
      </c>
      <c r="AJ926" s="1140" t="s">
        <v>5464</v>
      </c>
      <c r="AK926" s="1130" t="s">
        <v>5465</v>
      </c>
      <c r="AL926" s="1131" t="s">
        <v>5466</v>
      </c>
      <c r="AX926" s="0" t="n">
        <v>924</v>
      </c>
      <c r="AZ926" s="0" t="n">
        <v>0</v>
      </c>
      <c r="BA926" s="1146"/>
    </row>
    <row r="927" customFormat="false" ht="14.25" hidden="false" customHeight="false" outlineLevel="0" collapsed="false">
      <c r="AH927" s="1131" t="s">
        <v>1018</v>
      </c>
      <c r="AI927" s="1140" t="n">
        <v>926</v>
      </c>
      <c r="AJ927" s="1140" t="s">
        <v>5467</v>
      </c>
      <c r="AK927" s="1130" t="s">
        <v>5468</v>
      </c>
      <c r="AL927" s="1131" t="s">
        <v>5469</v>
      </c>
      <c r="AX927" s="0" t="n">
        <v>925</v>
      </c>
      <c r="AZ927" s="0" t="n">
        <v>0</v>
      </c>
      <c r="BA927" s="1146"/>
    </row>
    <row r="928" customFormat="false" ht="14.25" hidden="false" customHeight="false" outlineLevel="0" collapsed="false">
      <c r="AH928" s="1131" t="s">
        <v>1018</v>
      </c>
      <c r="AI928" s="1140" t="n">
        <v>927</v>
      </c>
      <c r="AJ928" s="1140" t="s">
        <v>5470</v>
      </c>
      <c r="AK928" s="1130" t="s">
        <v>5471</v>
      </c>
      <c r="AL928" s="1131" t="s">
        <v>5472</v>
      </c>
      <c r="AX928" s="0" t="n">
        <v>926</v>
      </c>
      <c r="AZ928" s="0" t="n">
        <v>0</v>
      </c>
      <c r="BA928" s="1146"/>
    </row>
    <row r="929" customFormat="false" ht="14.25" hidden="false" customHeight="false" outlineLevel="0" collapsed="false">
      <c r="AH929" s="1131" t="s">
        <v>1018</v>
      </c>
      <c r="AI929" s="1140" t="n">
        <v>928</v>
      </c>
      <c r="AJ929" s="1140" t="s">
        <v>5473</v>
      </c>
      <c r="AK929" s="1130" t="s">
        <v>5474</v>
      </c>
      <c r="AL929" s="1131" t="s">
        <v>5475</v>
      </c>
      <c r="AX929" s="0" t="n">
        <v>927</v>
      </c>
      <c r="AZ929" s="0" t="n">
        <v>0</v>
      </c>
      <c r="BA929" s="1146"/>
    </row>
    <row r="930" customFormat="false" ht="14.25" hidden="false" customHeight="false" outlineLevel="0" collapsed="false">
      <c r="AH930" s="1131" t="s">
        <v>1018</v>
      </c>
      <c r="AI930" s="1140" t="n">
        <v>929</v>
      </c>
      <c r="AJ930" s="1140" t="s">
        <v>5476</v>
      </c>
      <c r="AK930" s="1130" t="s">
        <v>5477</v>
      </c>
      <c r="AL930" s="1131" t="s">
        <v>5478</v>
      </c>
      <c r="AX930" s="0" t="n">
        <v>928</v>
      </c>
      <c r="AZ930" s="0" t="n">
        <v>0</v>
      </c>
      <c r="BA930" s="1146"/>
    </row>
    <row r="931" customFormat="false" ht="14.25" hidden="false" customHeight="false" outlineLevel="0" collapsed="false">
      <c r="AH931" s="1131" t="s">
        <v>1138</v>
      </c>
      <c r="AI931" s="1140" t="n">
        <v>930</v>
      </c>
      <c r="AJ931" s="1140" t="s">
        <v>5479</v>
      </c>
      <c r="AK931" s="1130" t="s">
        <v>5480</v>
      </c>
      <c r="AL931" s="1131" t="s">
        <v>5481</v>
      </c>
      <c r="AX931" s="0" t="n">
        <v>929</v>
      </c>
      <c r="AZ931" s="0" t="n">
        <v>0</v>
      </c>
      <c r="BA931" s="1146"/>
    </row>
    <row r="932" customFormat="false" ht="14.25" hidden="false" customHeight="false" outlineLevel="0" collapsed="false">
      <c r="AH932" s="1131" t="s">
        <v>1138</v>
      </c>
      <c r="AI932" s="1140" t="n">
        <v>931</v>
      </c>
      <c r="AJ932" s="1140" t="s">
        <v>5482</v>
      </c>
      <c r="AK932" s="1130" t="s">
        <v>5483</v>
      </c>
      <c r="AL932" s="1131" t="s">
        <v>5484</v>
      </c>
      <c r="AX932" s="0" t="n">
        <v>930</v>
      </c>
      <c r="AZ932" s="0" t="n">
        <v>0</v>
      </c>
      <c r="BA932" s="1146"/>
    </row>
    <row r="933" customFormat="false" ht="14.25" hidden="false" customHeight="false" outlineLevel="0" collapsed="false">
      <c r="AH933" s="1131" t="s">
        <v>1138</v>
      </c>
      <c r="AI933" s="1140" t="n">
        <v>932</v>
      </c>
      <c r="AJ933" s="1140" t="s">
        <v>5485</v>
      </c>
      <c r="AK933" s="1130" t="s">
        <v>5486</v>
      </c>
      <c r="AL933" s="1131" t="s">
        <v>5487</v>
      </c>
      <c r="AX933" s="0" t="n">
        <v>931</v>
      </c>
      <c r="AZ933" s="0" t="n">
        <v>0</v>
      </c>
      <c r="BA933" s="1146"/>
    </row>
    <row r="934" customFormat="false" ht="14.25" hidden="false" customHeight="false" outlineLevel="0" collapsed="false">
      <c r="AH934" s="1131" t="s">
        <v>1138</v>
      </c>
      <c r="AI934" s="1140" t="n">
        <v>933</v>
      </c>
      <c r="AJ934" s="1140" t="s">
        <v>5488</v>
      </c>
      <c r="AK934" s="1130" t="s">
        <v>5489</v>
      </c>
      <c r="AL934" s="1131" t="s">
        <v>5490</v>
      </c>
      <c r="AX934" s="0" t="n">
        <v>932</v>
      </c>
      <c r="AZ934" s="0" t="n">
        <v>0</v>
      </c>
      <c r="BA934" s="1146"/>
    </row>
    <row r="935" customFormat="false" ht="14.25" hidden="false" customHeight="false" outlineLevel="0" collapsed="false">
      <c r="AH935" s="1131" t="s">
        <v>1138</v>
      </c>
      <c r="AI935" s="1140" t="n">
        <v>934</v>
      </c>
      <c r="AJ935" s="1140" t="s">
        <v>5491</v>
      </c>
      <c r="AK935" s="1130" t="s">
        <v>5492</v>
      </c>
      <c r="AL935" s="1131" t="s">
        <v>5493</v>
      </c>
      <c r="AX935" s="0" t="n">
        <v>933</v>
      </c>
      <c r="AZ935" s="0" t="n">
        <v>0</v>
      </c>
      <c r="BA935" s="1146"/>
    </row>
    <row r="936" customFormat="false" ht="14.25" hidden="false" customHeight="false" outlineLevel="0" collapsed="false">
      <c r="AH936" s="1131" t="s">
        <v>1138</v>
      </c>
      <c r="AI936" s="1140" t="n">
        <v>935</v>
      </c>
      <c r="AJ936" s="1140" t="s">
        <v>5494</v>
      </c>
      <c r="AK936" s="1130" t="s">
        <v>5495</v>
      </c>
      <c r="AL936" s="1131" t="s">
        <v>5496</v>
      </c>
      <c r="AX936" s="0" t="n">
        <v>934</v>
      </c>
      <c r="AZ936" s="0" t="n">
        <v>0</v>
      </c>
      <c r="BA936" s="1146"/>
    </row>
    <row r="937" customFormat="false" ht="14.25" hidden="false" customHeight="false" outlineLevel="0" collapsed="false">
      <c r="AH937" s="1131" t="s">
        <v>1138</v>
      </c>
      <c r="AI937" s="1140" t="n">
        <v>936</v>
      </c>
      <c r="AJ937" s="1140" t="s">
        <v>5497</v>
      </c>
      <c r="AK937" s="1130" t="s">
        <v>5498</v>
      </c>
      <c r="AL937" s="1131" t="s">
        <v>5499</v>
      </c>
      <c r="AX937" s="0" t="n">
        <v>935</v>
      </c>
      <c r="AZ937" s="0" t="n">
        <v>0</v>
      </c>
      <c r="BA937" s="1146"/>
    </row>
    <row r="938" customFormat="false" ht="14.25" hidden="false" customHeight="false" outlineLevel="0" collapsed="false">
      <c r="AH938" s="1131" t="s">
        <v>1138</v>
      </c>
      <c r="AI938" s="1140" t="n">
        <v>937</v>
      </c>
      <c r="AJ938" s="1140" t="s">
        <v>5500</v>
      </c>
      <c r="AK938" s="1130" t="s">
        <v>5501</v>
      </c>
      <c r="AL938" s="1131" t="s">
        <v>5502</v>
      </c>
      <c r="AX938" s="0" t="n">
        <v>936</v>
      </c>
      <c r="AZ938" s="0" t="n">
        <v>0</v>
      </c>
      <c r="BA938" s="1146"/>
    </row>
    <row r="939" customFormat="false" ht="14.25" hidden="false" customHeight="false" outlineLevel="0" collapsed="false">
      <c r="AH939" s="1131" t="s">
        <v>1138</v>
      </c>
      <c r="AI939" s="1140" t="n">
        <v>938</v>
      </c>
      <c r="AJ939" s="1140" t="s">
        <v>5503</v>
      </c>
      <c r="AK939" s="1130" t="s">
        <v>5504</v>
      </c>
      <c r="AL939" s="1131" t="s">
        <v>5505</v>
      </c>
      <c r="AX939" s="0" t="n">
        <v>937</v>
      </c>
      <c r="AZ939" s="0" t="n">
        <v>0</v>
      </c>
      <c r="BA939" s="1146"/>
    </row>
    <row r="940" customFormat="false" ht="14.25" hidden="false" customHeight="false" outlineLevel="0" collapsed="false">
      <c r="AH940" s="1131" t="s">
        <v>1138</v>
      </c>
      <c r="AI940" s="1140" t="n">
        <v>939</v>
      </c>
      <c r="AJ940" s="1140" t="s">
        <v>5506</v>
      </c>
      <c r="AK940" s="1130" t="s">
        <v>5507</v>
      </c>
      <c r="AL940" s="1131" t="s">
        <v>5508</v>
      </c>
      <c r="AX940" s="0" t="n">
        <v>938</v>
      </c>
      <c r="AZ940" s="0" t="n">
        <v>0</v>
      </c>
      <c r="BA940" s="1146"/>
    </row>
    <row r="941" customFormat="false" ht="14.25" hidden="false" customHeight="false" outlineLevel="0" collapsed="false">
      <c r="AH941" s="1131" t="s">
        <v>1138</v>
      </c>
      <c r="AI941" s="1140" t="n">
        <v>940</v>
      </c>
      <c r="AJ941" s="1140" t="s">
        <v>5509</v>
      </c>
      <c r="AK941" s="1130" t="s">
        <v>5510</v>
      </c>
      <c r="AL941" s="1131" t="s">
        <v>5511</v>
      </c>
      <c r="AX941" s="0" t="n">
        <v>939</v>
      </c>
      <c r="AZ941" s="0" t="n">
        <v>0</v>
      </c>
      <c r="BA941" s="1146"/>
    </row>
    <row r="942" customFormat="false" ht="14.25" hidden="false" customHeight="false" outlineLevel="0" collapsed="false">
      <c r="AH942" s="1131" t="s">
        <v>1138</v>
      </c>
      <c r="AI942" s="1140" t="n">
        <v>941</v>
      </c>
      <c r="AJ942" s="1140" t="s">
        <v>5512</v>
      </c>
      <c r="AK942" s="1130" t="s">
        <v>5513</v>
      </c>
      <c r="AL942" s="1131" t="s">
        <v>5514</v>
      </c>
      <c r="AX942" s="0" t="n">
        <v>940</v>
      </c>
      <c r="AZ942" s="0" t="n">
        <v>0</v>
      </c>
      <c r="BA942" s="1146"/>
    </row>
    <row r="943" customFormat="false" ht="14.25" hidden="false" customHeight="false" outlineLevel="0" collapsed="false">
      <c r="AH943" s="1131" t="s">
        <v>1138</v>
      </c>
      <c r="AI943" s="1140" t="n">
        <v>942</v>
      </c>
      <c r="AJ943" s="1140" t="s">
        <v>5515</v>
      </c>
      <c r="AK943" s="1130" t="s">
        <v>5516</v>
      </c>
      <c r="AL943" s="1131" t="s">
        <v>5517</v>
      </c>
      <c r="AX943" s="0" t="n">
        <v>941</v>
      </c>
      <c r="AZ943" s="0" t="n">
        <v>0</v>
      </c>
      <c r="BA943" s="1146"/>
    </row>
    <row r="944" customFormat="false" ht="14.25" hidden="false" customHeight="false" outlineLevel="0" collapsed="false">
      <c r="AH944" s="1131" t="s">
        <v>1138</v>
      </c>
      <c r="AI944" s="1140" t="n">
        <v>943</v>
      </c>
      <c r="AJ944" s="1140" t="s">
        <v>5518</v>
      </c>
      <c r="AK944" s="1130" t="s">
        <v>5519</v>
      </c>
      <c r="AL944" s="1131" t="s">
        <v>5520</v>
      </c>
      <c r="AX944" s="0" t="n">
        <v>942</v>
      </c>
      <c r="AZ944" s="0" t="n">
        <v>0</v>
      </c>
      <c r="BA944" s="1146"/>
    </row>
    <row r="945" customFormat="false" ht="14.25" hidden="false" customHeight="false" outlineLevel="0" collapsed="false">
      <c r="AH945" s="1131" t="s">
        <v>1205</v>
      </c>
      <c r="AI945" s="1140" t="n">
        <v>944</v>
      </c>
      <c r="AJ945" s="1140" t="s">
        <v>5521</v>
      </c>
      <c r="AK945" s="1130" t="s">
        <v>5522</v>
      </c>
      <c r="AL945" s="1131" t="s">
        <v>5523</v>
      </c>
      <c r="AX945" s="0" t="n">
        <v>943</v>
      </c>
      <c r="AZ945" s="0" t="n">
        <v>0</v>
      </c>
      <c r="BA945" s="1146"/>
    </row>
    <row r="946" customFormat="false" ht="14.25" hidden="false" customHeight="false" outlineLevel="0" collapsed="false">
      <c r="AH946" s="1131" t="s">
        <v>1205</v>
      </c>
      <c r="AI946" s="1140" t="n">
        <v>945</v>
      </c>
      <c r="AJ946" s="1140" t="s">
        <v>5524</v>
      </c>
      <c r="AK946" s="1130" t="s">
        <v>5525</v>
      </c>
      <c r="AL946" s="1131" t="s">
        <v>5526</v>
      </c>
      <c r="AX946" s="0" t="n">
        <v>944</v>
      </c>
      <c r="AZ946" s="0" t="n">
        <v>0</v>
      </c>
      <c r="BA946" s="1146"/>
    </row>
    <row r="947" customFormat="false" ht="14.25" hidden="false" customHeight="false" outlineLevel="0" collapsed="false">
      <c r="AH947" s="1131" t="s">
        <v>1205</v>
      </c>
      <c r="AI947" s="1140" t="n">
        <v>946</v>
      </c>
      <c r="AJ947" s="1140" t="s">
        <v>5527</v>
      </c>
      <c r="AK947" s="1130" t="s">
        <v>5528</v>
      </c>
      <c r="AL947" s="1131" t="s">
        <v>5529</v>
      </c>
      <c r="AX947" s="0" t="n">
        <v>945</v>
      </c>
      <c r="AZ947" s="0" t="n">
        <v>0</v>
      </c>
      <c r="BA947" s="1146"/>
    </row>
    <row r="948" customFormat="false" ht="14.25" hidden="false" customHeight="false" outlineLevel="0" collapsed="false">
      <c r="AH948" s="1131" t="s">
        <v>1205</v>
      </c>
      <c r="AI948" s="1140" t="n">
        <v>947</v>
      </c>
      <c r="AJ948" s="1140" t="s">
        <v>5530</v>
      </c>
      <c r="AK948" s="1130" t="s">
        <v>5531</v>
      </c>
      <c r="AL948" s="1131" t="s">
        <v>5532</v>
      </c>
      <c r="AX948" s="0" t="n">
        <v>946</v>
      </c>
      <c r="AZ948" s="0" t="n">
        <v>0</v>
      </c>
      <c r="BA948" s="1146"/>
    </row>
    <row r="949" customFormat="false" ht="14.25" hidden="false" customHeight="false" outlineLevel="0" collapsed="false">
      <c r="AH949" s="1131" t="s">
        <v>1205</v>
      </c>
      <c r="AI949" s="1140" t="n">
        <v>948</v>
      </c>
      <c r="AJ949" s="1140" t="s">
        <v>5533</v>
      </c>
      <c r="AK949" s="1130" t="s">
        <v>5534</v>
      </c>
      <c r="AL949" s="1131" t="s">
        <v>5535</v>
      </c>
      <c r="AX949" s="0" t="n">
        <v>947</v>
      </c>
      <c r="AZ949" s="0" t="n">
        <v>0</v>
      </c>
      <c r="BA949" s="1146"/>
    </row>
    <row r="950" customFormat="false" ht="14.25" hidden="false" customHeight="false" outlineLevel="0" collapsed="false">
      <c r="AH950" s="1131" t="s">
        <v>1205</v>
      </c>
      <c r="AI950" s="1140" t="n">
        <v>949</v>
      </c>
      <c r="AJ950" s="1140" t="s">
        <v>5536</v>
      </c>
      <c r="AK950" s="1130" t="s">
        <v>5537</v>
      </c>
      <c r="AL950" s="1131" t="s">
        <v>5538</v>
      </c>
      <c r="AX950" s="0" t="n">
        <v>948</v>
      </c>
      <c r="AZ950" s="0" t="n">
        <v>0</v>
      </c>
      <c r="BA950" s="1146"/>
    </row>
    <row r="951" customFormat="false" ht="14.25" hidden="false" customHeight="false" outlineLevel="0" collapsed="false">
      <c r="AH951" s="1131" t="s">
        <v>1205</v>
      </c>
      <c r="AI951" s="1140" t="n">
        <v>950</v>
      </c>
      <c r="AJ951" s="1140" t="s">
        <v>5539</v>
      </c>
      <c r="AK951" s="1130" t="s">
        <v>5540</v>
      </c>
      <c r="AL951" s="1131" t="s">
        <v>5541</v>
      </c>
      <c r="AX951" s="0" t="n">
        <v>949</v>
      </c>
      <c r="AZ951" s="0" t="n">
        <v>0</v>
      </c>
      <c r="BA951" s="1146"/>
    </row>
    <row r="952" customFormat="false" ht="14.25" hidden="false" customHeight="false" outlineLevel="0" collapsed="false">
      <c r="AH952" s="1131" t="s">
        <v>1205</v>
      </c>
      <c r="AI952" s="1140" t="n">
        <v>951</v>
      </c>
      <c r="AJ952" s="1140" t="s">
        <v>5542</v>
      </c>
      <c r="AK952" s="1130" t="s">
        <v>5543</v>
      </c>
      <c r="AL952" s="1131" t="s">
        <v>5544</v>
      </c>
      <c r="AX952" s="0" t="n">
        <v>950</v>
      </c>
      <c r="AZ952" s="0" t="n">
        <v>0</v>
      </c>
      <c r="BA952" s="1146"/>
    </row>
    <row r="953" customFormat="false" ht="14.25" hidden="false" customHeight="false" outlineLevel="0" collapsed="false">
      <c r="AH953" s="1131" t="s">
        <v>1205</v>
      </c>
      <c r="AI953" s="1140" t="n">
        <v>952</v>
      </c>
      <c r="AJ953" s="1140" t="s">
        <v>5545</v>
      </c>
      <c r="AK953" s="1130" t="s">
        <v>5546</v>
      </c>
      <c r="AL953" s="1131" t="s">
        <v>5547</v>
      </c>
      <c r="AX953" s="0" t="n">
        <v>951</v>
      </c>
      <c r="AZ953" s="0" t="n">
        <v>0</v>
      </c>
      <c r="BA953" s="1146"/>
    </row>
    <row r="954" customFormat="false" ht="14.25" hidden="false" customHeight="false" outlineLevel="0" collapsed="false">
      <c r="AH954" s="1131" t="s">
        <v>1205</v>
      </c>
      <c r="AI954" s="1140" t="n">
        <v>953</v>
      </c>
      <c r="AJ954" s="1140" t="s">
        <v>5548</v>
      </c>
      <c r="AK954" s="1130" t="s">
        <v>5549</v>
      </c>
      <c r="AL954" s="1131" t="s">
        <v>5550</v>
      </c>
      <c r="AX954" s="0" t="n">
        <v>952</v>
      </c>
      <c r="AZ954" s="0" t="n">
        <v>0</v>
      </c>
      <c r="BA954" s="1146"/>
    </row>
    <row r="955" customFormat="false" ht="14.25" hidden="false" customHeight="false" outlineLevel="0" collapsed="false">
      <c r="AH955" s="1131" t="s">
        <v>1205</v>
      </c>
      <c r="AI955" s="1140" t="n">
        <v>954</v>
      </c>
      <c r="AJ955" s="1140" t="s">
        <v>5551</v>
      </c>
      <c r="AK955" s="1130" t="s">
        <v>5552</v>
      </c>
      <c r="AL955" s="1131" t="s">
        <v>5553</v>
      </c>
      <c r="AX955" s="0" t="n">
        <v>953</v>
      </c>
      <c r="AZ955" s="0" t="n">
        <v>0</v>
      </c>
      <c r="BA955" s="1146"/>
    </row>
    <row r="956" customFormat="false" ht="14.25" hidden="false" customHeight="false" outlineLevel="0" collapsed="false">
      <c r="AH956" s="1131" t="s">
        <v>1205</v>
      </c>
      <c r="AI956" s="1140" t="n">
        <v>955</v>
      </c>
      <c r="AJ956" s="1140" t="s">
        <v>5554</v>
      </c>
      <c r="AK956" s="1130" t="s">
        <v>5555</v>
      </c>
      <c r="AL956" s="1131" t="s">
        <v>5556</v>
      </c>
      <c r="AX956" s="0" t="n">
        <v>954</v>
      </c>
      <c r="AZ956" s="0" t="n">
        <v>0</v>
      </c>
      <c r="BA956" s="1146"/>
    </row>
    <row r="957" customFormat="false" ht="14.25" hidden="false" customHeight="false" outlineLevel="0" collapsed="false">
      <c r="AH957" s="1131" t="s">
        <v>1205</v>
      </c>
      <c r="AI957" s="1140" t="n">
        <v>956</v>
      </c>
      <c r="AJ957" s="1140" t="s">
        <v>5557</v>
      </c>
      <c r="AK957" s="1130" t="s">
        <v>5558</v>
      </c>
      <c r="AL957" s="1131" t="s">
        <v>5559</v>
      </c>
      <c r="AX957" s="0" t="n">
        <v>955</v>
      </c>
      <c r="AZ957" s="0" t="n">
        <v>0</v>
      </c>
      <c r="BA957" s="1146"/>
    </row>
    <row r="958" customFormat="false" ht="14.25" hidden="false" customHeight="false" outlineLevel="0" collapsed="false">
      <c r="AH958" s="1131" t="s">
        <v>1205</v>
      </c>
      <c r="AI958" s="1140" t="n">
        <v>957</v>
      </c>
      <c r="AJ958" s="1140" t="s">
        <v>5560</v>
      </c>
      <c r="AK958" s="1130" t="s">
        <v>5561</v>
      </c>
      <c r="AL958" s="1131" t="s">
        <v>5562</v>
      </c>
      <c r="AX958" s="0" t="n">
        <v>956</v>
      </c>
      <c r="AZ958" s="0" t="n">
        <v>0</v>
      </c>
      <c r="BA958" s="1146"/>
    </row>
    <row r="959" customFormat="false" ht="14.25" hidden="false" customHeight="false" outlineLevel="0" collapsed="false">
      <c r="AH959" s="1131" t="s">
        <v>1205</v>
      </c>
      <c r="AI959" s="1140" t="n">
        <v>958</v>
      </c>
      <c r="AJ959" s="1140" t="s">
        <v>5563</v>
      </c>
      <c r="AK959" s="1130" t="s">
        <v>5564</v>
      </c>
      <c r="AL959" s="1131" t="s">
        <v>5565</v>
      </c>
      <c r="AX959" s="0" t="n">
        <v>957</v>
      </c>
      <c r="AZ959" s="0" t="n">
        <v>0</v>
      </c>
      <c r="BA959" s="1146"/>
    </row>
    <row r="960" customFormat="false" ht="14.25" hidden="false" customHeight="false" outlineLevel="0" collapsed="false">
      <c r="AH960" s="1131" t="s">
        <v>1205</v>
      </c>
      <c r="AI960" s="1140" t="n">
        <v>959</v>
      </c>
      <c r="AJ960" s="1140" t="s">
        <v>5566</v>
      </c>
      <c r="AK960" s="1130" t="s">
        <v>5567</v>
      </c>
      <c r="AL960" s="1131" t="s">
        <v>5568</v>
      </c>
      <c r="AX960" s="0" t="n">
        <v>958</v>
      </c>
      <c r="AZ960" s="0" t="n">
        <v>0</v>
      </c>
      <c r="BA960" s="1146"/>
    </row>
    <row r="961" customFormat="false" ht="14.25" hidden="false" customHeight="false" outlineLevel="0" collapsed="false">
      <c r="AH961" s="1131" t="s">
        <v>1205</v>
      </c>
      <c r="AI961" s="1140" t="n">
        <v>960</v>
      </c>
      <c r="AJ961" s="1140" t="s">
        <v>5569</v>
      </c>
      <c r="AK961" s="1130" t="s">
        <v>5570</v>
      </c>
      <c r="AL961" s="1131" t="s">
        <v>5571</v>
      </c>
      <c r="AX961" s="0" t="n">
        <v>959</v>
      </c>
      <c r="AZ961" s="0" t="n">
        <v>0</v>
      </c>
      <c r="BA961" s="1146"/>
    </row>
    <row r="962" customFormat="false" ht="14.25" hidden="false" customHeight="false" outlineLevel="0" collapsed="false">
      <c r="AH962" s="1131" t="s">
        <v>1205</v>
      </c>
      <c r="AI962" s="1140" t="n">
        <v>961</v>
      </c>
      <c r="AJ962" s="1140" t="s">
        <v>5572</v>
      </c>
      <c r="AK962" s="1130" t="s">
        <v>5573</v>
      </c>
      <c r="AL962" s="1131" t="s">
        <v>5574</v>
      </c>
      <c r="AX962" s="0" t="n">
        <v>960</v>
      </c>
      <c r="AZ962" s="0" t="n">
        <v>0</v>
      </c>
      <c r="BA962" s="1146"/>
    </row>
    <row r="963" customFormat="false" ht="14.25" hidden="false" customHeight="false" outlineLevel="0" collapsed="false">
      <c r="AH963" s="1131" t="s">
        <v>1209</v>
      </c>
      <c r="AI963" s="1140" t="n">
        <v>962</v>
      </c>
      <c r="AJ963" s="1140" t="s">
        <v>5575</v>
      </c>
      <c r="AK963" s="1130" t="s">
        <v>5576</v>
      </c>
      <c r="AL963" s="1131" t="s">
        <v>5577</v>
      </c>
      <c r="AX963" s="0" t="n">
        <v>961</v>
      </c>
      <c r="AZ963" s="0" t="n">
        <v>0</v>
      </c>
      <c r="BA963" s="1146"/>
    </row>
    <row r="964" customFormat="false" ht="14.25" hidden="false" customHeight="false" outlineLevel="0" collapsed="false">
      <c r="AH964" s="1131" t="s">
        <v>1209</v>
      </c>
      <c r="AI964" s="1140" t="n">
        <v>963</v>
      </c>
      <c r="AJ964" s="1140" t="s">
        <v>5578</v>
      </c>
      <c r="AK964" s="1130" t="s">
        <v>5579</v>
      </c>
      <c r="AL964" s="1131" t="s">
        <v>5580</v>
      </c>
      <c r="AX964" s="0" t="n">
        <v>962</v>
      </c>
      <c r="AZ964" s="0" t="n">
        <v>0</v>
      </c>
      <c r="BA964" s="1146"/>
    </row>
    <row r="965" customFormat="false" ht="14.25" hidden="false" customHeight="false" outlineLevel="0" collapsed="false">
      <c r="AH965" s="1131" t="s">
        <v>1209</v>
      </c>
      <c r="AI965" s="1140" t="n">
        <v>964</v>
      </c>
      <c r="AJ965" s="1140" t="s">
        <v>5581</v>
      </c>
      <c r="AK965" s="1130" t="s">
        <v>5582</v>
      </c>
      <c r="AL965" s="1131" t="s">
        <v>5583</v>
      </c>
      <c r="AX965" s="0" t="n">
        <v>963</v>
      </c>
      <c r="AZ965" s="0" t="n">
        <v>0</v>
      </c>
      <c r="BA965" s="1146"/>
    </row>
    <row r="966" customFormat="false" ht="14.25" hidden="false" customHeight="false" outlineLevel="0" collapsed="false">
      <c r="AH966" s="1131" t="s">
        <v>1209</v>
      </c>
      <c r="AI966" s="1140" t="n">
        <v>965</v>
      </c>
      <c r="AJ966" s="1140" t="s">
        <v>5584</v>
      </c>
      <c r="AK966" s="1130" t="s">
        <v>5585</v>
      </c>
      <c r="AL966" s="1131" t="s">
        <v>5586</v>
      </c>
      <c r="AX966" s="0" t="n">
        <v>964</v>
      </c>
      <c r="AZ966" s="0" t="n">
        <v>0</v>
      </c>
      <c r="BA966" s="1146"/>
    </row>
    <row r="967" customFormat="false" ht="14.25" hidden="false" customHeight="false" outlineLevel="0" collapsed="false">
      <c r="AH967" s="1131" t="s">
        <v>1209</v>
      </c>
      <c r="AI967" s="1140" t="n">
        <v>966</v>
      </c>
      <c r="AJ967" s="1140" t="s">
        <v>5587</v>
      </c>
      <c r="AK967" s="1130" t="s">
        <v>5588</v>
      </c>
      <c r="AL967" s="1131" t="s">
        <v>5589</v>
      </c>
      <c r="AX967" s="0" t="n">
        <v>965</v>
      </c>
      <c r="AZ967" s="0" t="n">
        <v>0</v>
      </c>
      <c r="BA967" s="1146"/>
    </row>
    <row r="968" customFormat="false" ht="14.25" hidden="false" customHeight="false" outlineLevel="0" collapsed="false">
      <c r="AH968" s="1131" t="s">
        <v>1209</v>
      </c>
      <c r="AI968" s="1140" t="n">
        <v>967</v>
      </c>
      <c r="AJ968" s="1140" t="s">
        <v>5590</v>
      </c>
      <c r="AK968" s="1130" t="s">
        <v>5591</v>
      </c>
      <c r="AL968" s="1131" t="s">
        <v>5592</v>
      </c>
      <c r="AX968" s="0" t="n">
        <v>966</v>
      </c>
      <c r="AZ968" s="0" t="n">
        <v>0</v>
      </c>
      <c r="BA968" s="1146"/>
    </row>
    <row r="969" customFormat="false" ht="14.25" hidden="false" customHeight="false" outlineLevel="0" collapsed="false">
      <c r="AH969" s="1131" t="s">
        <v>1209</v>
      </c>
      <c r="AI969" s="1140" t="n">
        <v>968</v>
      </c>
      <c r="AJ969" s="1140" t="s">
        <v>5593</v>
      </c>
      <c r="AK969" s="1130" t="s">
        <v>5594</v>
      </c>
      <c r="AL969" s="1131" t="s">
        <v>5595</v>
      </c>
      <c r="AX969" s="0" t="n">
        <v>967</v>
      </c>
      <c r="AZ969" s="0" t="n">
        <v>0</v>
      </c>
      <c r="BA969" s="1146"/>
    </row>
    <row r="970" customFormat="false" ht="14.25" hidden="false" customHeight="false" outlineLevel="0" collapsed="false">
      <c r="AH970" s="1131" t="s">
        <v>1284</v>
      </c>
      <c r="AI970" s="1140" t="n">
        <v>969</v>
      </c>
      <c r="AJ970" s="1140" t="s">
        <v>5596</v>
      </c>
      <c r="AK970" s="1130" t="s">
        <v>5597</v>
      </c>
      <c r="AL970" s="1131" t="s">
        <v>5598</v>
      </c>
      <c r="AX970" s="0" t="n">
        <v>968</v>
      </c>
      <c r="AZ970" s="0" t="n">
        <v>0</v>
      </c>
      <c r="BA970" s="1146"/>
    </row>
    <row r="971" customFormat="false" ht="14.25" hidden="false" customHeight="false" outlineLevel="0" collapsed="false">
      <c r="AH971" s="1131" t="s">
        <v>1284</v>
      </c>
      <c r="AI971" s="1140" t="n">
        <v>970</v>
      </c>
      <c r="AJ971" s="1140" t="s">
        <v>5599</v>
      </c>
      <c r="AK971" s="1130" t="s">
        <v>5600</v>
      </c>
      <c r="AL971" s="1131" t="s">
        <v>5601</v>
      </c>
      <c r="AX971" s="0" t="n">
        <v>969</v>
      </c>
      <c r="AZ971" s="0" t="n">
        <v>0</v>
      </c>
      <c r="BA971" s="1146"/>
    </row>
    <row r="972" customFormat="false" ht="14.25" hidden="false" customHeight="false" outlineLevel="0" collapsed="false">
      <c r="AH972" s="1131" t="s">
        <v>1284</v>
      </c>
      <c r="AI972" s="1140" t="n">
        <v>971</v>
      </c>
      <c r="AJ972" s="1140" t="s">
        <v>5602</v>
      </c>
      <c r="AK972" s="1130" t="s">
        <v>5603</v>
      </c>
      <c r="AL972" s="1131" t="s">
        <v>5604</v>
      </c>
      <c r="AX972" s="0" t="n">
        <v>970</v>
      </c>
      <c r="AZ972" s="0" t="n">
        <v>0</v>
      </c>
      <c r="BA972" s="1146"/>
    </row>
    <row r="973" customFormat="false" ht="14.25" hidden="false" customHeight="false" outlineLevel="0" collapsed="false">
      <c r="AH973" s="1131" t="s">
        <v>1284</v>
      </c>
      <c r="AI973" s="1140" t="n">
        <v>972</v>
      </c>
      <c r="AJ973" s="1140" t="s">
        <v>5605</v>
      </c>
      <c r="AK973" s="1130" t="s">
        <v>5606</v>
      </c>
      <c r="AL973" s="1131" t="s">
        <v>5607</v>
      </c>
      <c r="AX973" s="0" t="n">
        <v>971</v>
      </c>
      <c r="AZ973" s="0" t="n">
        <v>0</v>
      </c>
      <c r="BA973" s="1146"/>
    </row>
    <row r="974" customFormat="false" ht="14.25" hidden="false" customHeight="false" outlineLevel="0" collapsed="false">
      <c r="AH974" s="1131" t="s">
        <v>1284</v>
      </c>
      <c r="AI974" s="1140" t="n">
        <v>973</v>
      </c>
      <c r="AJ974" s="1140" t="s">
        <v>5608</v>
      </c>
      <c r="AK974" s="1130" t="s">
        <v>2093</v>
      </c>
      <c r="AL974" s="1131" t="s">
        <v>5609</v>
      </c>
      <c r="AX974" s="0" t="n">
        <v>972</v>
      </c>
      <c r="AZ974" s="0" t="n">
        <v>0</v>
      </c>
      <c r="BA974" s="1146"/>
    </row>
    <row r="975" customFormat="false" ht="14.25" hidden="false" customHeight="false" outlineLevel="0" collapsed="false">
      <c r="AH975" s="1131" t="s">
        <v>1284</v>
      </c>
      <c r="AI975" s="1140" t="n">
        <v>974</v>
      </c>
      <c r="AJ975" s="1140" t="s">
        <v>5610</v>
      </c>
      <c r="AK975" s="1130" t="s">
        <v>5611</v>
      </c>
      <c r="AL975" s="1131" t="s">
        <v>5612</v>
      </c>
      <c r="AX975" s="0" t="n">
        <v>973</v>
      </c>
      <c r="AZ975" s="0" t="n">
        <v>0</v>
      </c>
      <c r="BA975" s="1146"/>
    </row>
    <row r="976" customFormat="false" ht="14.25" hidden="false" customHeight="false" outlineLevel="0" collapsed="false">
      <c r="AH976" s="1131" t="s">
        <v>1284</v>
      </c>
      <c r="AI976" s="1140" t="n">
        <v>975</v>
      </c>
      <c r="AJ976" s="1140" t="s">
        <v>5613</v>
      </c>
      <c r="AK976" s="1130" t="s">
        <v>5614</v>
      </c>
      <c r="AL976" s="1131" t="s">
        <v>5615</v>
      </c>
      <c r="AX976" s="0" t="n">
        <v>974</v>
      </c>
      <c r="AZ976" s="0" t="n">
        <v>0</v>
      </c>
      <c r="BA976" s="1146"/>
    </row>
    <row r="977" customFormat="false" ht="14.25" hidden="false" customHeight="false" outlineLevel="0" collapsed="false">
      <c r="AH977" s="1131" t="s">
        <v>1284</v>
      </c>
      <c r="AI977" s="1140" t="n">
        <v>976</v>
      </c>
      <c r="AJ977" s="1140" t="s">
        <v>5616</v>
      </c>
      <c r="AK977" s="1130" t="s">
        <v>5617</v>
      </c>
      <c r="AL977" s="1131" t="s">
        <v>5618</v>
      </c>
      <c r="AX977" s="0" t="n">
        <v>975</v>
      </c>
      <c r="AZ977" s="0" t="n">
        <v>0</v>
      </c>
      <c r="BA977" s="1146"/>
    </row>
    <row r="978" customFormat="false" ht="14.25" hidden="false" customHeight="false" outlineLevel="0" collapsed="false">
      <c r="AH978" s="1131" t="s">
        <v>1284</v>
      </c>
      <c r="AI978" s="1140" t="n">
        <v>977</v>
      </c>
      <c r="AJ978" s="1140" t="s">
        <v>5619</v>
      </c>
      <c r="AK978" s="1130" t="s">
        <v>5620</v>
      </c>
      <c r="AL978" s="1131" t="s">
        <v>5621</v>
      </c>
      <c r="AX978" s="0" t="n">
        <v>976</v>
      </c>
      <c r="AZ978" s="0" t="n">
        <v>0</v>
      </c>
      <c r="BA978" s="1146"/>
    </row>
    <row r="979" customFormat="false" ht="14.25" hidden="false" customHeight="false" outlineLevel="0" collapsed="false">
      <c r="AH979" s="1131" t="s">
        <v>1284</v>
      </c>
      <c r="AI979" s="1140" t="n">
        <v>978</v>
      </c>
      <c r="AJ979" s="1140" t="s">
        <v>5622</v>
      </c>
      <c r="AK979" s="1130" t="s">
        <v>5623</v>
      </c>
      <c r="AL979" s="1131" t="s">
        <v>5624</v>
      </c>
      <c r="AX979" s="0" t="n">
        <v>977</v>
      </c>
      <c r="AZ979" s="0" t="n">
        <v>0</v>
      </c>
      <c r="BA979" s="1146"/>
    </row>
    <row r="980" customFormat="false" ht="14.25" hidden="false" customHeight="false" outlineLevel="0" collapsed="false">
      <c r="AH980" s="1131" t="s">
        <v>1284</v>
      </c>
      <c r="AI980" s="1140" t="n">
        <v>979</v>
      </c>
      <c r="AJ980" s="1140" t="s">
        <v>5625</v>
      </c>
      <c r="AK980" s="1130" t="s">
        <v>5626</v>
      </c>
      <c r="AL980" s="1131" t="s">
        <v>5627</v>
      </c>
      <c r="AX980" s="0" t="n">
        <v>978</v>
      </c>
      <c r="AZ980" s="0" t="n">
        <v>0</v>
      </c>
      <c r="BA980" s="1146"/>
    </row>
    <row r="981" customFormat="false" ht="14.25" hidden="false" customHeight="false" outlineLevel="0" collapsed="false">
      <c r="AH981" s="1131" t="s">
        <v>1284</v>
      </c>
      <c r="AI981" s="1140" t="n">
        <v>980</v>
      </c>
      <c r="AJ981" s="1140" t="s">
        <v>5628</v>
      </c>
      <c r="AK981" s="1130" t="s">
        <v>5629</v>
      </c>
      <c r="AL981" s="1131" t="s">
        <v>5630</v>
      </c>
      <c r="AX981" s="0" t="n">
        <v>979</v>
      </c>
      <c r="AZ981" s="0" t="n">
        <v>0</v>
      </c>
      <c r="BA981" s="1146"/>
    </row>
    <row r="982" customFormat="false" ht="14.25" hidden="false" customHeight="false" outlineLevel="0" collapsed="false">
      <c r="AH982" s="1131" t="s">
        <v>1284</v>
      </c>
      <c r="AI982" s="1140" t="n">
        <v>981</v>
      </c>
      <c r="AJ982" s="1140" t="s">
        <v>5631</v>
      </c>
      <c r="AK982" s="1130" t="s">
        <v>5632</v>
      </c>
      <c r="AL982" s="1131" t="s">
        <v>5633</v>
      </c>
      <c r="AX982" s="0" t="n">
        <v>980</v>
      </c>
      <c r="AZ982" s="0" t="n">
        <v>0</v>
      </c>
      <c r="BA982" s="1146"/>
    </row>
    <row r="983" customFormat="false" ht="14.25" hidden="false" customHeight="false" outlineLevel="0" collapsed="false">
      <c r="AH983" s="1131" t="s">
        <v>1284</v>
      </c>
      <c r="AI983" s="1140" t="n">
        <v>982</v>
      </c>
      <c r="AJ983" s="1140" t="s">
        <v>5634</v>
      </c>
      <c r="AK983" s="1130" t="s">
        <v>5635</v>
      </c>
      <c r="AL983" s="1131" t="s">
        <v>5636</v>
      </c>
      <c r="AX983" s="0" t="n">
        <v>981</v>
      </c>
      <c r="AZ983" s="0" t="n">
        <v>0</v>
      </c>
      <c r="BA983" s="1146"/>
    </row>
    <row r="984" customFormat="false" ht="14.25" hidden="false" customHeight="false" outlineLevel="0" collapsed="false">
      <c r="AH984" s="1131" t="s">
        <v>1320</v>
      </c>
      <c r="AI984" s="1140" t="n">
        <v>983</v>
      </c>
      <c r="AJ984" s="1140" t="s">
        <v>5637</v>
      </c>
      <c r="AK984" s="1130" t="s">
        <v>5638</v>
      </c>
      <c r="AL984" s="1131" t="s">
        <v>5639</v>
      </c>
      <c r="AX984" s="0" t="n">
        <v>982</v>
      </c>
      <c r="AZ984" s="0" t="n">
        <v>0</v>
      </c>
      <c r="BA984" s="1146"/>
    </row>
    <row r="985" customFormat="false" ht="14.25" hidden="false" customHeight="false" outlineLevel="0" collapsed="false">
      <c r="AH985" s="1131" t="s">
        <v>1320</v>
      </c>
      <c r="AI985" s="1140" t="n">
        <v>984</v>
      </c>
      <c r="AJ985" s="1140" t="s">
        <v>5640</v>
      </c>
      <c r="AK985" s="1130" t="s">
        <v>1319</v>
      </c>
      <c r="AL985" s="1131" t="s">
        <v>5641</v>
      </c>
      <c r="AX985" s="0" t="n">
        <v>983</v>
      </c>
      <c r="AZ985" s="0" t="n">
        <v>0</v>
      </c>
      <c r="BA985" s="1146"/>
    </row>
    <row r="986" customFormat="false" ht="14.25" hidden="false" customHeight="false" outlineLevel="0" collapsed="false">
      <c r="AH986" s="1131" t="s">
        <v>1320</v>
      </c>
      <c r="AI986" s="1140" t="n">
        <v>985</v>
      </c>
      <c r="AJ986" s="1140" t="s">
        <v>5642</v>
      </c>
      <c r="AK986" s="1130" t="s">
        <v>5643</v>
      </c>
      <c r="AL986" s="1131" t="s">
        <v>5644</v>
      </c>
      <c r="AX986" s="0" t="n">
        <v>984</v>
      </c>
      <c r="AZ986" s="0" t="n">
        <v>0</v>
      </c>
      <c r="BA986" s="1146"/>
    </row>
    <row r="987" customFormat="false" ht="14.25" hidden="false" customHeight="false" outlineLevel="0" collapsed="false">
      <c r="AH987" s="1131" t="s">
        <v>1320</v>
      </c>
      <c r="AI987" s="1140" t="n">
        <v>986</v>
      </c>
      <c r="AJ987" s="1140" t="s">
        <v>5645</v>
      </c>
      <c r="AK987" s="1130" t="s">
        <v>5646</v>
      </c>
      <c r="AL987" s="1131" t="s">
        <v>5647</v>
      </c>
      <c r="AX987" s="0" t="n">
        <v>985</v>
      </c>
      <c r="AZ987" s="0" t="n">
        <v>0</v>
      </c>
      <c r="BA987" s="1146"/>
    </row>
    <row r="988" customFormat="false" ht="14.25" hidden="false" customHeight="false" outlineLevel="0" collapsed="false">
      <c r="AH988" s="1131" t="s">
        <v>1403</v>
      </c>
      <c r="AI988" s="1140" t="n">
        <v>987</v>
      </c>
      <c r="AJ988" s="1140" t="s">
        <v>5648</v>
      </c>
      <c r="AK988" s="1130" t="s">
        <v>5649</v>
      </c>
      <c r="AL988" s="1131" t="s">
        <v>5650</v>
      </c>
      <c r="AX988" s="0" t="n">
        <v>986</v>
      </c>
      <c r="AZ988" s="0" t="n">
        <v>0</v>
      </c>
      <c r="BA988" s="1146"/>
    </row>
    <row r="989" customFormat="false" ht="14.25" hidden="false" customHeight="false" outlineLevel="0" collapsed="false">
      <c r="AH989" s="1131" t="s">
        <v>1403</v>
      </c>
      <c r="AI989" s="1140" t="n">
        <v>988</v>
      </c>
      <c r="AJ989" s="1140" t="s">
        <v>5651</v>
      </c>
      <c r="AK989" s="1130" t="s">
        <v>5652</v>
      </c>
      <c r="AL989" s="1131" t="s">
        <v>5653</v>
      </c>
      <c r="AX989" s="0" t="n">
        <v>987</v>
      </c>
      <c r="AZ989" s="0" t="n">
        <v>0</v>
      </c>
      <c r="BA989" s="1146"/>
    </row>
    <row r="990" customFormat="false" ht="14.25" hidden="false" customHeight="false" outlineLevel="0" collapsed="false">
      <c r="AH990" s="1131" t="s">
        <v>1403</v>
      </c>
      <c r="AI990" s="1140" t="n">
        <v>989</v>
      </c>
      <c r="AJ990" s="1140" t="s">
        <v>5654</v>
      </c>
      <c r="AK990" s="1130" t="s">
        <v>5655</v>
      </c>
      <c r="AL990" s="1131" t="s">
        <v>5656</v>
      </c>
      <c r="AX990" s="0" t="n">
        <v>988</v>
      </c>
      <c r="AZ990" s="0" t="n">
        <v>0</v>
      </c>
      <c r="BA990" s="1146"/>
    </row>
    <row r="991" customFormat="false" ht="14.25" hidden="false" customHeight="false" outlineLevel="0" collapsed="false">
      <c r="AH991" s="1131" t="s">
        <v>1403</v>
      </c>
      <c r="AI991" s="1140" t="n">
        <v>990</v>
      </c>
      <c r="AJ991" s="1140" t="s">
        <v>5657</v>
      </c>
      <c r="AK991" s="1130" t="s">
        <v>5658</v>
      </c>
      <c r="AL991" s="1131" t="s">
        <v>5659</v>
      </c>
      <c r="AX991" s="0" t="n">
        <v>989</v>
      </c>
      <c r="AZ991" s="0" t="n">
        <v>0</v>
      </c>
      <c r="BA991" s="1146"/>
    </row>
    <row r="992" customFormat="false" ht="14.25" hidden="false" customHeight="false" outlineLevel="0" collapsed="false">
      <c r="AH992" s="1131" t="s">
        <v>1479</v>
      </c>
      <c r="AI992" s="1140" t="n">
        <v>991</v>
      </c>
      <c r="AJ992" s="1140" t="s">
        <v>5660</v>
      </c>
      <c r="AK992" s="1130" t="s">
        <v>1478</v>
      </c>
      <c r="AL992" s="1131" t="s">
        <v>5661</v>
      </c>
      <c r="AX992" s="0" t="n">
        <v>990</v>
      </c>
      <c r="AZ992" s="0" t="n">
        <v>0</v>
      </c>
      <c r="BA992" s="1146"/>
    </row>
    <row r="993" customFormat="false" ht="14.25" hidden="false" customHeight="false" outlineLevel="0" collapsed="false">
      <c r="AH993" s="1131" t="s">
        <v>1479</v>
      </c>
      <c r="AI993" s="1140" t="n">
        <v>992</v>
      </c>
      <c r="AJ993" s="1140" t="s">
        <v>5662</v>
      </c>
      <c r="AK993" s="1130" t="s">
        <v>5663</v>
      </c>
      <c r="AL993" s="1131" t="s">
        <v>5664</v>
      </c>
      <c r="AX993" s="0" t="n">
        <v>991</v>
      </c>
      <c r="AZ993" s="0" t="n">
        <v>0</v>
      </c>
      <c r="BA993" s="1146"/>
    </row>
    <row r="994" customFormat="false" ht="14.25" hidden="false" customHeight="false" outlineLevel="0" collapsed="false">
      <c r="AH994" s="1131" t="s">
        <v>1479</v>
      </c>
      <c r="AI994" s="1140" t="n">
        <v>993</v>
      </c>
      <c r="AJ994" s="1140" t="s">
        <v>5665</v>
      </c>
      <c r="AK994" s="1130" t="s">
        <v>5666</v>
      </c>
      <c r="AL994" s="1131" t="s">
        <v>5667</v>
      </c>
      <c r="AX994" s="0" t="n">
        <v>992</v>
      </c>
      <c r="AZ994" s="0" t="n">
        <v>0</v>
      </c>
      <c r="BA994" s="1146"/>
    </row>
    <row r="995" customFormat="false" ht="14.25" hidden="false" customHeight="false" outlineLevel="0" collapsed="false">
      <c r="AH995" s="1131" t="s">
        <v>1479</v>
      </c>
      <c r="AI995" s="1140" t="n">
        <v>994</v>
      </c>
      <c r="AJ995" s="1140" t="s">
        <v>5668</v>
      </c>
      <c r="AK995" s="1130" t="s">
        <v>5669</v>
      </c>
      <c r="AL995" s="1131" t="s">
        <v>5670</v>
      </c>
      <c r="AX995" s="0" t="n">
        <v>993</v>
      </c>
      <c r="AZ995" s="0" t="n">
        <v>0</v>
      </c>
      <c r="BA995" s="1146"/>
    </row>
    <row r="996" customFormat="false" ht="14.25" hidden="false" customHeight="false" outlineLevel="0" collapsed="false">
      <c r="AH996" s="1131" t="s">
        <v>1483</v>
      </c>
      <c r="AI996" s="1140" t="n">
        <v>995</v>
      </c>
      <c r="AJ996" s="1140" t="s">
        <v>5671</v>
      </c>
      <c r="AK996" s="1130" t="s">
        <v>3563</v>
      </c>
      <c r="AL996" s="1131" t="s">
        <v>5672</v>
      </c>
      <c r="AX996" s="0" t="n">
        <v>994</v>
      </c>
      <c r="AZ996" s="0" t="n">
        <v>0</v>
      </c>
      <c r="BA996" s="1146"/>
    </row>
    <row r="997" customFormat="false" ht="14.25" hidden="false" customHeight="false" outlineLevel="0" collapsed="false">
      <c r="AH997" s="1131" t="s">
        <v>1483</v>
      </c>
      <c r="AI997" s="1140" t="n">
        <v>996</v>
      </c>
      <c r="AJ997" s="1140" t="s">
        <v>5673</v>
      </c>
      <c r="AK997" s="1130" t="s">
        <v>1482</v>
      </c>
      <c r="AL997" s="1131" t="s">
        <v>5674</v>
      </c>
      <c r="AX997" s="0" t="n">
        <v>995</v>
      </c>
      <c r="AZ997" s="0" t="n">
        <v>0</v>
      </c>
      <c r="BA997" s="1146"/>
    </row>
    <row r="998" customFormat="false" ht="14.25" hidden="false" customHeight="false" outlineLevel="0" collapsed="false">
      <c r="AH998" s="1131" t="s">
        <v>1483</v>
      </c>
      <c r="AI998" s="1140" t="n">
        <v>997</v>
      </c>
      <c r="AJ998" s="1140" t="s">
        <v>5675</v>
      </c>
      <c r="AK998" s="1130" t="s">
        <v>5676</v>
      </c>
      <c r="AL998" s="1131" t="s">
        <v>5677</v>
      </c>
      <c r="AX998" s="0" t="n">
        <v>996</v>
      </c>
      <c r="AZ998" s="0" t="n">
        <v>0</v>
      </c>
      <c r="BA998" s="1146"/>
    </row>
    <row r="999" customFormat="false" ht="14.25" hidden="false" customHeight="false" outlineLevel="0" collapsed="false">
      <c r="AH999" s="1131" t="s">
        <v>1483</v>
      </c>
      <c r="AI999" s="1140" t="n">
        <v>998</v>
      </c>
      <c r="AJ999" s="1140" t="s">
        <v>5678</v>
      </c>
      <c r="AK999" s="1130" t="s">
        <v>5679</v>
      </c>
      <c r="AL999" s="1131" t="s">
        <v>5680</v>
      </c>
      <c r="AX999" s="0" t="n">
        <v>997</v>
      </c>
      <c r="AZ999" s="0" t="n">
        <v>0</v>
      </c>
      <c r="BA999" s="1146"/>
    </row>
    <row r="1000" customFormat="false" ht="14.25" hidden="false" customHeight="false" outlineLevel="0" collapsed="false">
      <c r="AH1000" s="1131" t="s">
        <v>1530</v>
      </c>
      <c r="AI1000" s="1140" t="n">
        <v>999</v>
      </c>
      <c r="AJ1000" s="1140" t="s">
        <v>5681</v>
      </c>
      <c r="AK1000" s="1130" t="s">
        <v>5682</v>
      </c>
      <c r="AL1000" s="1131" t="s">
        <v>5683</v>
      </c>
      <c r="AX1000" s="0" t="n">
        <v>998</v>
      </c>
      <c r="AZ1000" s="0" t="n">
        <v>0</v>
      </c>
      <c r="BA1000" s="1146"/>
    </row>
    <row r="1001" customFormat="false" ht="14.25" hidden="false" customHeight="false" outlineLevel="0" collapsed="false">
      <c r="AH1001" s="1131" t="s">
        <v>1530</v>
      </c>
      <c r="AI1001" s="1140" t="n">
        <v>1000</v>
      </c>
      <c r="AJ1001" s="1140" t="s">
        <v>5684</v>
      </c>
      <c r="AK1001" s="1130" t="s">
        <v>5685</v>
      </c>
      <c r="AL1001" s="1131" t="s">
        <v>5686</v>
      </c>
      <c r="AX1001" s="0" t="n">
        <v>999</v>
      </c>
      <c r="AZ1001" s="0" t="n">
        <v>0</v>
      </c>
      <c r="BA1001" s="1146"/>
    </row>
    <row r="1002" customFormat="false" ht="14.25" hidden="false" customHeight="false" outlineLevel="0" collapsed="false">
      <c r="AH1002" s="1131" t="s">
        <v>1530</v>
      </c>
      <c r="AI1002" s="1140" t="n">
        <v>1001</v>
      </c>
      <c r="AJ1002" s="1140" t="s">
        <v>5687</v>
      </c>
      <c r="AK1002" s="1130" t="s">
        <v>5688</v>
      </c>
      <c r="AL1002" s="1131" t="s">
        <v>5689</v>
      </c>
      <c r="AX1002" s="0" t="n">
        <v>1000</v>
      </c>
      <c r="AZ1002" s="0" t="n">
        <v>0</v>
      </c>
      <c r="BA1002" s="1146"/>
    </row>
    <row r="1003" customFormat="false" ht="14.25" hidden="false" customHeight="false" outlineLevel="0" collapsed="false">
      <c r="AH1003" s="1131" t="s">
        <v>1530</v>
      </c>
      <c r="AI1003" s="1140" t="n">
        <v>1002</v>
      </c>
      <c r="AJ1003" s="1140" t="s">
        <v>5690</v>
      </c>
      <c r="AK1003" s="1130" t="s">
        <v>5691</v>
      </c>
      <c r="AL1003" s="1131" t="s">
        <v>5692</v>
      </c>
      <c r="AX1003" s="0" t="n">
        <v>1001</v>
      </c>
      <c r="AZ1003" s="0" t="n">
        <v>0</v>
      </c>
      <c r="BA1003" s="1146"/>
    </row>
    <row r="1004" customFormat="false" ht="14.25" hidden="false" customHeight="false" outlineLevel="0" collapsed="false">
      <c r="AH1004" s="1131" t="s">
        <v>1530</v>
      </c>
      <c r="AI1004" s="1140" t="n">
        <v>1003</v>
      </c>
      <c r="AJ1004" s="1140" t="s">
        <v>5693</v>
      </c>
      <c r="AK1004" s="1130" t="s">
        <v>3423</v>
      </c>
      <c r="AL1004" s="1131" t="s">
        <v>5694</v>
      </c>
      <c r="AX1004" s="0" t="n">
        <v>1002</v>
      </c>
      <c r="AZ1004" s="0" t="n">
        <v>0</v>
      </c>
      <c r="BA1004" s="1146"/>
    </row>
    <row r="1005" customFormat="false" ht="14.25" hidden="false" customHeight="false" outlineLevel="0" collapsed="false">
      <c r="AH1005" s="1131" t="s">
        <v>1530</v>
      </c>
      <c r="AI1005" s="1140" t="n">
        <v>1004</v>
      </c>
      <c r="AJ1005" s="1140" t="s">
        <v>5695</v>
      </c>
      <c r="AK1005" s="1130" t="s">
        <v>5696</v>
      </c>
      <c r="AL1005" s="1131" t="s">
        <v>5697</v>
      </c>
      <c r="AX1005" s="0" t="n">
        <v>1003</v>
      </c>
      <c r="AZ1005" s="0" t="n">
        <v>0</v>
      </c>
      <c r="BA1005" s="1146"/>
    </row>
    <row r="1006" customFormat="false" ht="14.25" hidden="false" customHeight="false" outlineLevel="0" collapsed="false">
      <c r="AH1006" s="1131" t="s">
        <v>1530</v>
      </c>
      <c r="AI1006" s="1140" t="n">
        <v>1005</v>
      </c>
      <c r="AJ1006" s="1140" t="s">
        <v>5698</v>
      </c>
      <c r="AK1006" s="1130" t="s">
        <v>5699</v>
      </c>
      <c r="AL1006" s="1131" t="s">
        <v>5700</v>
      </c>
      <c r="AX1006" s="0" t="n">
        <v>1004</v>
      </c>
      <c r="AZ1006" s="0" t="n">
        <v>0</v>
      </c>
      <c r="BA1006" s="1146"/>
    </row>
    <row r="1007" customFormat="false" ht="14.25" hidden="false" customHeight="false" outlineLevel="0" collapsed="false">
      <c r="AH1007" s="1131" t="s">
        <v>1530</v>
      </c>
      <c r="AI1007" s="1140" t="n">
        <v>1006</v>
      </c>
      <c r="AJ1007" s="1140" t="s">
        <v>5701</v>
      </c>
      <c r="AK1007" s="1130" t="s">
        <v>5702</v>
      </c>
      <c r="AL1007" s="1131" t="s">
        <v>5703</v>
      </c>
      <c r="AX1007" s="0" t="n">
        <v>1005</v>
      </c>
      <c r="AZ1007" s="0" t="n">
        <v>0</v>
      </c>
      <c r="BA1007" s="1146"/>
    </row>
    <row r="1008" customFormat="false" ht="14.25" hidden="false" customHeight="false" outlineLevel="0" collapsed="false">
      <c r="AH1008" s="1131" t="s">
        <v>1530</v>
      </c>
      <c r="AI1008" s="1140" t="n">
        <v>1007</v>
      </c>
      <c r="AJ1008" s="1140" t="s">
        <v>5704</v>
      </c>
      <c r="AK1008" s="1130" t="s">
        <v>5705</v>
      </c>
      <c r="AL1008" s="1131" t="s">
        <v>5706</v>
      </c>
      <c r="AX1008" s="0" t="n">
        <v>1006</v>
      </c>
      <c r="AZ1008" s="0" t="n">
        <v>0</v>
      </c>
      <c r="BA1008" s="1146"/>
    </row>
    <row r="1009" customFormat="false" ht="14.25" hidden="false" customHeight="false" outlineLevel="0" collapsed="false">
      <c r="AH1009" s="1131" t="s">
        <v>1530</v>
      </c>
      <c r="AI1009" s="1140" t="n">
        <v>1008</v>
      </c>
      <c r="AJ1009" s="1140" t="s">
        <v>5707</v>
      </c>
      <c r="AK1009" s="1130" t="s">
        <v>5708</v>
      </c>
      <c r="AL1009" s="1131" t="s">
        <v>5709</v>
      </c>
      <c r="AX1009" s="0" t="n">
        <v>1007</v>
      </c>
      <c r="AZ1009" s="0" t="n">
        <v>0</v>
      </c>
      <c r="BA1009" s="1146"/>
    </row>
    <row r="1010" customFormat="false" ht="14.25" hidden="false" customHeight="false" outlineLevel="0" collapsed="false">
      <c r="AH1010" s="1131" t="s">
        <v>1530</v>
      </c>
      <c r="AI1010" s="1140" t="n">
        <v>1009</v>
      </c>
      <c r="AJ1010" s="1140" t="s">
        <v>5710</v>
      </c>
      <c r="AK1010" s="1130" t="s">
        <v>5711</v>
      </c>
      <c r="AL1010" s="1131" t="s">
        <v>5712</v>
      </c>
      <c r="AX1010" s="0" t="n">
        <v>1008</v>
      </c>
      <c r="AZ1010" s="0" t="n">
        <v>0</v>
      </c>
      <c r="BA1010" s="1146"/>
    </row>
    <row r="1011" customFormat="false" ht="14.25" hidden="false" customHeight="false" outlineLevel="0" collapsed="false">
      <c r="AH1011" s="1131" t="s">
        <v>1614</v>
      </c>
      <c r="AI1011" s="1140" t="n">
        <v>1010</v>
      </c>
      <c r="AJ1011" s="1140" t="s">
        <v>5713</v>
      </c>
      <c r="AK1011" s="1130" t="s">
        <v>5714</v>
      </c>
      <c r="AL1011" s="1131" t="s">
        <v>5715</v>
      </c>
      <c r="AX1011" s="0" t="n">
        <v>1009</v>
      </c>
      <c r="AZ1011" s="0" t="n">
        <v>0</v>
      </c>
      <c r="BA1011" s="1146"/>
    </row>
    <row r="1012" customFormat="false" ht="14.25" hidden="false" customHeight="false" outlineLevel="0" collapsed="false">
      <c r="AH1012" s="1131" t="s">
        <v>1614</v>
      </c>
      <c r="AI1012" s="1140" t="n">
        <v>1011</v>
      </c>
      <c r="AJ1012" s="1140" t="s">
        <v>5716</v>
      </c>
      <c r="AK1012" s="1130" t="s">
        <v>5717</v>
      </c>
      <c r="AL1012" s="1131" t="s">
        <v>5718</v>
      </c>
      <c r="AX1012" s="0" t="n">
        <v>1010</v>
      </c>
      <c r="AZ1012" s="0" t="n">
        <v>0</v>
      </c>
      <c r="BA1012" s="1146"/>
    </row>
    <row r="1013" customFormat="false" ht="14.25" hidden="false" customHeight="false" outlineLevel="0" collapsed="false">
      <c r="AH1013" s="1131" t="s">
        <v>1614</v>
      </c>
      <c r="AI1013" s="1140" t="n">
        <v>1012</v>
      </c>
      <c r="AJ1013" s="1140" t="s">
        <v>5719</v>
      </c>
      <c r="AK1013" s="1130" t="s">
        <v>5720</v>
      </c>
      <c r="AL1013" s="1131" t="s">
        <v>5721</v>
      </c>
      <c r="AX1013" s="0" t="n">
        <v>1011</v>
      </c>
      <c r="AZ1013" s="0" t="n">
        <v>0</v>
      </c>
      <c r="BA1013" s="1146"/>
    </row>
    <row r="1014" customFormat="false" ht="14.25" hidden="false" customHeight="false" outlineLevel="0" collapsed="false">
      <c r="AH1014" s="1131" t="s">
        <v>1614</v>
      </c>
      <c r="AI1014" s="1140" t="n">
        <v>1013</v>
      </c>
      <c r="AJ1014" s="1140" t="s">
        <v>5722</v>
      </c>
      <c r="AK1014" s="1130" t="s">
        <v>5723</v>
      </c>
      <c r="AL1014" s="1131" t="s">
        <v>5724</v>
      </c>
      <c r="AX1014" s="0" t="n">
        <v>1012</v>
      </c>
      <c r="AZ1014" s="0" t="n">
        <v>0</v>
      </c>
      <c r="BA1014" s="1146"/>
    </row>
    <row r="1015" customFormat="false" ht="14.25" hidden="false" customHeight="false" outlineLevel="0" collapsed="false">
      <c r="AH1015" s="1131" t="s">
        <v>1614</v>
      </c>
      <c r="AI1015" s="1140" t="n">
        <v>1014</v>
      </c>
      <c r="AJ1015" s="1140" t="s">
        <v>5725</v>
      </c>
      <c r="AK1015" s="1130" t="s">
        <v>5726</v>
      </c>
      <c r="AL1015" s="1131" t="s">
        <v>5727</v>
      </c>
      <c r="AX1015" s="0" t="n">
        <v>1013</v>
      </c>
      <c r="AZ1015" s="0" t="n">
        <v>0</v>
      </c>
      <c r="BA1015" s="1146"/>
    </row>
    <row r="1016" customFormat="false" ht="14.25" hidden="false" customHeight="false" outlineLevel="0" collapsed="false">
      <c r="AH1016" s="1131" t="s">
        <v>1614</v>
      </c>
      <c r="AI1016" s="1140" t="n">
        <v>1015</v>
      </c>
      <c r="AJ1016" s="1140" t="s">
        <v>5728</v>
      </c>
      <c r="AK1016" s="1130" t="s">
        <v>2686</v>
      </c>
      <c r="AL1016" s="1131" t="s">
        <v>5729</v>
      </c>
      <c r="AX1016" s="0" t="n">
        <v>1014</v>
      </c>
      <c r="AZ1016" s="0" t="n">
        <v>0</v>
      </c>
      <c r="BA1016" s="1146"/>
    </row>
    <row r="1017" customFormat="false" ht="14.25" hidden="false" customHeight="false" outlineLevel="0" collapsed="false">
      <c r="AH1017" s="1131" t="s">
        <v>1614</v>
      </c>
      <c r="AI1017" s="1140" t="n">
        <v>1016</v>
      </c>
      <c r="AJ1017" s="1140" t="s">
        <v>5730</v>
      </c>
      <c r="AK1017" s="1130" t="s">
        <v>5731</v>
      </c>
      <c r="AL1017" s="1131" t="s">
        <v>5732</v>
      </c>
      <c r="AX1017" s="0" t="n">
        <v>1015</v>
      </c>
      <c r="AZ1017" s="0" t="n">
        <v>0</v>
      </c>
      <c r="BA1017" s="1146"/>
    </row>
    <row r="1018" customFormat="false" ht="14.25" hidden="false" customHeight="false" outlineLevel="0" collapsed="false">
      <c r="AH1018" s="1131" t="s">
        <v>1614</v>
      </c>
      <c r="AI1018" s="1140" t="n">
        <v>1017</v>
      </c>
      <c r="AJ1018" s="1140" t="s">
        <v>5733</v>
      </c>
      <c r="AK1018" s="1130" t="s">
        <v>5734</v>
      </c>
      <c r="AL1018" s="1131" t="s">
        <v>5735</v>
      </c>
      <c r="AX1018" s="0" t="n">
        <v>1016</v>
      </c>
      <c r="AZ1018" s="0" t="n">
        <v>0</v>
      </c>
      <c r="BA1018" s="1146"/>
    </row>
    <row r="1019" customFormat="false" ht="14.25" hidden="false" customHeight="false" outlineLevel="0" collapsed="false">
      <c r="AH1019" s="1131" t="s">
        <v>1614</v>
      </c>
      <c r="AI1019" s="1140" t="n">
        <v>1018</v>
      </c>
      <c r="AJ1019" s="1140" t="s">
        <v>5736</v>
      </c>
      <c r="AK1019" s="1130" t="s">
        <v>5737</v>
      </c>
      <c r="AL1019" s="1131" t="s">
        <v>5738</v>
      </c>
      <c r="AX1019" s="0" t="n">
        <v>1017</v>
      </c>
      <c r="AZ1019" s="0" t="n">
        <v>0</v>
      </c>
      <c r="BA1019" s="1146"/>
    </row>
    <row r="1020" customFormat="false" ht="14.25" hidden="false" customHeight="false" outlineLevel="0" collapsed="false">
      <c r="AH1020" s="1131" t="s">
        <v>1614</v>
      </c>
      <c r="AI1020" s="1140" t="n">
        <v>1019</v>
      </c>
      <c r="AJ1020" s="1140" t="s">
        <v>5739</v>
      </c>
      <c r="AK1020" s="1130" t="s">
        <v>5740</v>
      </c>
      <c r="AL1020" s="1131" t="s">
        <v>5741</v>
      </c>
      <c r="AX1020" s="0" t="n">
        <v>1018</v>
      </c>
      <c r="AZ1020" s="0" t="n">
        <v>0</v>
      </c>
      <c r="BA1020" s="1146"/>
    </row>
    <row r="1021" customFormat="false" ht="14.25" hidden="false" customHeight="false" outlineLevel="0" collapsed="false">
      <c r="AH1021" s="1131" t="s">
        <v>1614</v>
      </c>
      <c r="AI1021" s="1140" t="n">
        <v>1020</v>
      </c>
      <c r="AJ1021" s="1140" t="s">
        <v>5742</v>
      </c>
      <c r="AK1021" s="1130" t="s">
        <v>5743</v>
      </c>
      <c r="AL1021" s="1131" t="s">
        <v>5744</v>
      </c>
      <c r="AX1021" s="0" t="n">
        <v>1019</v>
      </c>
      <c r="AZ1021" s="0" t="n">
        <v>0</v>
      </c>
      <c r="BA1021" s="1146"/>
    </row>
    <row r="1022" customFormat="false" ht="14.25" hidden="false" customHeight="false" outlineLevel="0" collapsed="false">
      <c r="AH1022" s="1131" t="s">
        <v>1614</v>
      </c>
      <c r="AI1022" s="1140" t="n">
        <v>1021</v>
      </c>
      <c r="AJ1022" s="1140" t="s">
        <v>5745</v>
      </c>
      <c r="AK1022" s="1130" t="s">
        <v>5746</v>
      </c>
      <c r="AL1022" s="1131" t="s">
        <v>5747</v>
      </c>
      <c r="AX1022" s="0" t="n">
        <v>1020</v>
      </c>
      <c r="AZ1022" s="0" t="n">
        <v>0</v>
      </c>
      <c r="BA1022" s="1146"/>
    </row>
    <row r="1023" customFormat="false" ht="14.25" hidden="false" customHeight="false" outlineLevel="0" collapsed="false">
      <c r="AH1023" s="1131" t="s">
        <v>1614</v>
      </c>
      <c r="AI1023" s="1140" t="n">
        <v>1022</v>
      </c>
      <c r="AJ1023" s="1140" t="s">
        <v>5748</v>
      </c>
      <c r="AK1023" s="1130" t="s">
        <v>5749</v>
      </c>
      <c r="AL1023" s="1131" t="s">
        <v>5750</v>
      </c>
      <c r="AX1023" s="0" t="n">
        <v>1021</v>
      </c>
      <c r="AZ1023" s="0" t="n">
        <v>0</v>
      </c>
      <c r="BA1023" s="1146"/>
    </row>
    <row r="1024" customFormat="false" ht="14.25" hidden="false" customHeight="false" outlineLevel="0" collapsed="false">
      <c r="AH1024" s="1131" t="s">
        <v>1614</v>
      </c>
      <c r="AI1024" s="1140" t="n">
        <v>1023</v>
      </c>
      <c r="AJ1024" s="1140" t="s">
        <v>5751</v>
      </c>
      <c r="AK1024" s="1130" t="s">
        <v>5752</v>
      </c>
      <c r="AL1024" s="1131" t="s">
        <v>5753</v>
      </c>
      <c r="AX1024" s="0" t="n">
        <v>1022</v>
      </c>
      <c r="AZ1024" s="0" t="n">
        <v>0</v>
      </c>
      <c r="BA1024" s="1146"/>
    </row>
    <row r="1025" customFormat="false" ht="14.25" hidden="false" customHeight="false" outlineLevel="0" collapsed="false">
      <c r="AH1025" s="1131" t="s">
        <v>1614</v>
      </c>
      <c r="AI1025" s="1140" t="n">
        <v>1024</v>
      </c>
      <c r="AJ1025" s="1140" t="s">
        <v>5754</v>
      </c>
      <c r="AK1025" s="1130" t="s">
        <v>5755</v>
      </c>
      <c r="AL1025" s="1131" t="s">
        <v>5756</v>
      </c>
      <c r="AX1025" s="0" t="n">
        <v>1023</v>
      </c>
      <c r="AZ1025" s="0" t="n">
        <v>0</v>
      </c>
      <c r="BA1025" s="1146"/>
    </row>
    <row r="1026" customFormat="false" ht="14.25" hidden="false" customHeight="false" outlineLevel="0" collapsed="false">
      <c r="AH1026" s="1131" t="s">
        <v>1614</v>
      </c>
      <c r="AI1026" s="1140" t="n">
        <v>1025</v>
      </c>
      <c r="AJ1026" s="1140" t="s">
        <v>5757</v>
      </c>
      <c r="AK1026" s="1130" t="s">
        <v>5758</v>
      </c>
      <c r="AL1026" s="1131" t="s">
        <v>5759</v>
      </c>
      <c r="AX1026" s="0" t="n">
        <v>1024</v>
      </c>
      <c r="AZ1026" s="0" t="n">
        <v>0</v>
      </c>
      <c r="BA1026" s="1146"/>
    </row>
    <row r="1027" customFormat="false" ht="14.25" hidden="false" customHeight="false" outlineLevel="0" collapsed="false">
      <c r="AH1027" s="1131" t="s">
        <v>1638</v>
      </c>
      <c r="AI1027" s="1140" t="n">
        <v>1026</v>
      </c>
      <c r="AJ1027" s="1140" t="s">
        <v>5760</v>
      </c>
      <c r="AK1027" s="1130" t="s">
        <v>5761</v>
      </c>
      <c r="AL1027" s="1131" t="s">
        <v>5762</v>
      </c>
      <c r="AX1027" s="0" t="n">
        <v>1025</v>
      </c>
      <c r="AZ1027" s="0" t="n">
        <v>0</v>
      </c>
      <c r="BA1027" s="1146"/>
    </row>
    <row r="1028" customFormat="false" ht="14.25" hidden="false" customHeight="false" outlineLevel="0" collapsed="false">
      <c r="AH1028" s="1131" t="s">
        <v>1638</v>
      </c>
      <c r="AI1028" s="1140" t="n">
        <v>1027</v>
      </c>
      <c r="AJ1028" s="1140" t="s">
        <v>5763</v>
      </c>
      <c r="AK1028" s="1130" t="s">
        <v>5764</v>
      </c>
      <c r="AL1028" s="1131" t="s">
        <v>5765</v>
      </c>
      <c r="AX1028" s="0" t="n">
        <v>1026</v>
      </c>
      <c r="AZ1028" s="0" t="n">
        <v>0</v>
      </c>
      <c r="BA1028" s="1146"/>
    </row>
    <row r="1029" customFormat="false" ht="14.25" hidden="false" customHeight="false" outlineLevel="0" collapsed="false">
      <c r="AH1029" s="1131" t="s">
        <v>1638</v>
      </c>
      <c r="AI1029" s="1140" t="n">
        <v>1028</v>
      </c>
      <c r="AJ1029" s="1140" t="s">
        <v>5766</v>
      </c>
      <c r="AK1029" s="1130" t="s">
        <v>5767</v>
      </c>
      <c r="AL1029" s="1131" t="s">
        <v>5768</v>
      </c>
      <c r="AX1029" s="0" t="n">
        <v>1027</v>
      </c>
      <c r="AZ1029" s="0" t="n">
        <v>0</v>
      </c>
      <c r="BA1029" s="1146"/>
    </row>
    <row r="1030" customFormat="false" ht="14.25" hidden="false" customHeight="false" outlineLevel="0" collapsed="false">
      <c r="AH1030" s="1131" t="s">
        <v>1638</v>
      </c>
      <c r="AI1030" s="1140" t="n">
        <v>1029</v>
      </c>
      <c r="AJ1030" s="1140" t="s">
        <v>5769</v>
      </c>
      <c r="AK1030" s="1130" t="s">
        <v>1637</v>
      </c>
      <c r="AL1030" s="1131" t="s">
        <v>5770</v>
      </c>
      <c r="AX1030" s="0" t="n">
        <v>1028</v>
      </c>
      <c r="AZ1030" s="0" t="n">
        <v>0</v>
      </c>
      <c r="BA1030" s="1146"/>
    </row>
    <row r="1031" customFormat="false" ht="14.25" hidden="false" customHeight="false" outlineLevel="0" collapsed="false">
      <c r="AH1031" s="1131" t="s">
        <v>1638</v>
      </c>
      <c r="AI1031" s="1140" t="n">
        <v>1030</v>
      </c>
      <c r="AJ1031" s="1140" t="s">
        <v>5771</v>
      </c>
      <c r="AK1031" s="1130" t="s">
        <v>5772</v>
      </c>
      <c r="AL1031" s="1131" t="s">
        <v>5773</v>
      </c>
      <c r="AX1031" s="0" t="n">
        <v>1029</v>
      </c>
      <c r="AZ1031" s="0" t="n">
        <v>0</v>
      </c>
      <c r="BA1031" s="1146"/>
    </row>
    <row r="1032" customFormat="false" ht="14.25" hidden="false" customHeight="false" outlineLevel="0" collapsed="false">
      <c r="AH1032" s="1131" t="s">
        <v>1638</v>
      </c>
      <c r="AI1032" s="1140" t="n">
        <v>1031</v>
      </c>
      <c r="AJ1032" s="1140" t="s">
        <v>5774</v>
      </c>
      <c r="AK1032" s="1130" t="s">
        <v>5775</v>
      </c>
      <c r="AL1032" s="1131" t="s">
        <v>5776</v>
      </c>
      <c r="AX1032" s="0" t="n">
        <v>1030</v>
      </c>
      <c r="AZ1032" s="0" t="n">
        <v>0</v>
      </c>
      <c r="BA1032" s="1146"/>
    </row>
    <row r="1033" customFormat="false" ht="14.25" hidden="false" customHeight="false" outlineLevel="0" collapsed="false">
      <c r="AH1033" s="1131" t="s">
        <v>1638</v>
      </c>
      <c r="AI1033" s="1140" t="n">
        <v>1032</v>
      </c>
      <c r="AJ1033" s="1140" t="s">
        <v>5777</v>
      </c>
      <c r="AK1033" s="1130" t="s">
        <v>5778</v>
      </c>
      <c r="AL1033" s="1131" t="s">
        <v>5779</v>
      </c>
      <c r="AX1033" s="0" t="n">
        <v>1031</v>
      </c>
      <c r="AZ1033" s="0" t="n">
        <v>0</v>
      </c>
      <c r="BA1033" s="1146"/>
    </row>
    <row r="1034" customFormat="false" ht="14.25" hidden="false" customHeight="false" outlineLevel="0" collapsed="false">
      <c r="AH1034" s="1131" t="s">
        <v>1638</v>
      </c>
      <c r="AI1034" s="1140" t="n">
        <v>1033</v>
      </c>
      <c r="AJ1034" s="1140" t="s">
        <v>5780</v>
      </c>
      <c r="AK1034" s="1130" t="s">
        <v>5781</v>
      </c>
      <c r="AL1034" s="1131" t="s">
        <v>5782</v>
      </c>
      <c r="AX1034" s="0" t="n">
        <v>1032</v>
      </c>
      <c r="AZ1034" s="0" t="n">
        <v>0</v>
      </c>
      <c r="BA1034" s="1146"/>
    </row>
    <row r="1035" customFormat="false" ht="14.25" hidden="false" customHeight="false" outlineLevel="0" collapsed="false">
      <c r="AH1035" s="1131" t="s">
        <v>1654</v>
      </c>
      <c r="AI1035" s="1140" t="n">
        <v>1034</v>
      </c>
      <c r="AJ1035" s="1140" t="s">
        <v>5783</v>
      </c>
      <c r="AK1035" s="1130" t="s">
        <v>5784</v>
      </c>
      <c r="AL1035" s="1131" t="s">
        <v>5785</v>
      </c>
      <c r="AX1035" s="0" t="n">
        <v>1033</v>
      </c>
      <c r="AZ1035" s="0" t="n">
        <v>0</v>
      </c>
      <c r="BA1035" s="1146"/>
    </row>
    <row r="1036" customFormat="false" ht="14.25" hidden="false" customHeight="false" outlineLevel="0" collapsed="false">
      <c r="AH1036" s="1131" t="s">
        <v>1654</v>
      </c>
      <c r="AI1036" s="1140" t="n">
        <v>1035</v>
      </c>
      <c r="AJ1036" s="1140" t="s">
        <v>5786</v>
      </c>
      <c r="AK1036" s="1130" t="s">
        <v>5787</v>
      </c>
      <c r="AL1036" s="1131" t="s">
        <v>5788</v>
      </c>
      <c r="AX1036" s="0" t="n">
        <v>1034</v>
      </c>
      <c r="AZ1036" s="0" t="n">
        <v>0</v>
      </c>
      <c r="BA1036" s="1146"/>
    </row>
    <row r="1037" customFormat="false" ht="14.25" hidden="false" customHeight="false" outlineLevel="0" collapsed="false">
      <c r="AH1037" s="1131" t="s">
        <v>1654</v>
      </c>
      <c r="AI1037" s="1140" t="n">
        <v>1036</v>
      </c>
      <c r="AJ1037" s="1140" t="s">
        <v>5789</v>
      </c>
      <c r="AK1037" s="1130" t="s">
        <v>5790</v>
      </c>
      <c r="AL1037" s="1131" t="s">
        <v>5791</v>
      </c>
      <c r="AX1037" s="0" t="n">
        <v>1035</v>
      </c>
      <c r="AZ1037" s="0" t="n">
        <v>0</v>
      </c>
      <c r="BA1037" s="1146"/>
    </row>
    <row r="1038" customFormat="false" ht="14.25" hidden="false" customHeight="false" outlineLevel="0" collapsed="false">
      <c r="AH1038" s="1131" t="s">
        <v>1654</v>
      </c>
      <c r="AI1038" s="1140" t="n">
        <v>1037</v>
      </c>
      <c r="AJ1038" s="1140" t="s">
        <v>5792</v>
      </c>
      <c r="AK1038" s="1130" t="s">
        <v>1653</v>
      </c>
      <c r="AL1038" s="1131" t="s">
        <v>5793</v>
      </c>
      <c r="AX1038" s="0" t="n">
        <v>1036</v>
      </c>
      <c r="AZ1038" s="0" t="n">
        <v>0</v>
      </c>
      <c r="BA1038" s="1146"/>
    </row>
    <row r="1039" customFormat="false" ht="14.25" hidden="false" customHeight="false" outlineLevel="0" collapsed="false">
      <c r="AH1039" s="1131" t="s">
        <v>1654</v>
      </c>
      <c r="AI1039" s="1140" t="n">
        <v>1038</v>
      </c>
      <c r="AJ1039" s="1140" t="s">
        <v>5794</v>
      </c>
      <c r="AK1039" s="1130" t="s">
        <v>5795</v>
      </c>
      <c r="AL1039" s="1131" t="s">
        <v>5796</v>
      </c>
      <c r="AX1039" s="0" t="n">
        <v>1037</v>
      </c>
      <c r="AZ1039" s="0" t="n">
        <v>0</v>
      </c>
      <c r="BA1039" s="1146"/>
    </row>
    <row r="1040" customFormat="false" ht="14.25" hidden="false" customHeight="false" outlineLevel="0" collapsed="false">
      <c r="AH1040" s="1131" t="s">
        <v>1654</v>
      </c>
      <c r="AI1040" s="1140" t="n">
        <v>1039</v>
      </c>
      <c r="AJ1040" s="1140" t="s">
        <v>5797</v>
      </c>
      <c r="AK1040" s="1130" t="s">
        <v>5798</v>
      </c>
      <c r="AL1040" s="1131" t="s">
        <v>5799</v>
      </c>
      <c r="AX1040" s="0" t="n">
        <v>1038</v>
      </c>
      <c r="AZ1040" s="0" t="n">
        <v>0</v>
      </c>
      <c r="BA1040" s="1146"/>
    </row>
    <row r="1041" customFormat="false" ht="14.25" hidden="false" customHeight="false" outlineLevel="0" collapsed="false">
      <c r="AH1041" s="1131" t="s">
        <v>1654</v>
      </c>
      <c r="AI1041" s="1140" t="n">
        <v>1040</v>
      </c>
      <c r="AJ1041" s="1140" t="s">
        <v>5800</v>
      </c>
      <c r="AK1041" s="1130" t="s">
        <v>5801</v>
      </c>
      <c r="AL1041" s="1131" t="s">
        <v>5802</v>
      </c>
      <c r="AX1041" s="0" t="n">
        <v>1039</v>
      </c>
      <c r="AZ1041" s="0" t="n">
        <v>0</v>
      </c>
      <c r="BA1041" s="1146"/>
    </row>
    <row r="1042" customFormat="false" ht="14.25" hidden="false" customHeight="false" outlineLevel="0" collapsed="false">
      <c r="AH1042" s="1131" t="s">
        <v>1654</v>
      </c>
      <c r="AI1042" s="1140" t="n">
        <v>1041</v>
      </c>
      <c r="AJ1042" s="1140" t="s">
        <v>5803</v>
      </c>
      <c r="AK1042" s="1130" t="s">
        <v>5804</v>
      </c>
      <c r="AL1042" s="1131" t="s">
        <v>5805</v>
      </c>
      <c r="AX1042" s="0" t="n">
        <v>1040</v>
      </c>
      <c r="AZ1042" s="0" t="n">
        <v>0</v>
      </c>
      <c r="BA1042" s="1146"/>
    </row>
    <row r="1043" customFormat="false" ht="14.25" hidden="false" customHeight="false" outlineLevel="0" collapsed="false">
      <c r="AH1043" s="1131" t="s">
        <v>1674</v>
      </c>
      <c r="AI1043" s="1140" t="n">
        <v>1042</v>
      </c>
      <c r="AJ1043" s="1140" t="s">
        <v>5806</v>
      </c>
      <c r="AK1043" s="1130" t="s">
        <v>5807</v>
      </c>
      <c r="AL1043" s="1131" t="s">
        <v>5808</v>
      </c>
      <c r="AX1043" s="0" t="n">
        <v>1041</v>
      </c>
      <c r="AZ1043" s="0" t="n">
        <v>0</v>
      </c>
      <c r="BA1043" s="1146"/>
    </row>
    <row r="1044" customFormat="false" ht="14.25" hidden="false" customHeight="false" outlineLevel="0" collapsed="false">
      <c r="AH1044" s="1131" t="s">
        <v>1674</v>
      </c>
      <c r="AI1044" s="1140" t="n">
        <v>1043</v>
      </c>
      <c r="AJ1044" s="1140" t="s">
        <v>5809</v>
      </c>
      <c r="AK1044" s="1130" t="s">
        <v>5810</v>
      </c>
      <c r="AL1044" s="1131" t="s">
        <v>5811</v>
      </c>
      <c r="AX1044" s="0" t="n">
        <v>1042</v>
      </c>
      <c r="AZ1044" s="0" t="n">
        <v>0</v>
      </c>
      <c r="BA1044" s="1146"/>
    </row>
    <row r="1045" customFormat="false" ht="14.25" hidden="false" customHeight="false" outlineLevel="0" collapsed="false">
      <c r="AH1045" s="1131" t="s">
        <v>1674</v>
      </c>
      <c r="AI1045" s="1140" t="n">
        <v>1044</v>
      </c>
      <c r="AJ1045" s="1140" t="s">
        <v>5812</v>
      </c>
      <c r="AK1045" s="1130" t="s">
        <v>5813</v>
      </c>
      <c r="AL1045" s="1131" t="s">
        <v>5814</v>
      </c>
      <c r="AX1045" s="0" t="n">
        <v>1043</v>
      </c>
      <c r="AZ1045" s="0" t="n">
        <v>0</v>
      </c>
      <c r="BA1045" s="1146"/>
    </row>
    <row r="1046" customFormat="false" ht="14.25" hidden="false" customHeight="false" outlineLevel="0" collapsed="false">
      <c r="AH1046" s="1131" t="s">
        <v>1674</v>
      </c>
      <c r="AI1046" s="1140" t="n">
        <v>1045</v>
      </c>
      <c r="AJ1046" s="1140" t="s">
        <v>5815</v>
      </c>
      <c r="AK1046" s="1130" t="s">
        <v>5816</v>
      </c>
      <c r="AL1046" s="1131" t="s">
        <v>5817</v>
      </c>
      <c r="AX1046" s="0" t="n">
        <v>1044</v>
      </c>
      <c r="AZ1046" s="0" t="n">
        <v>0</v>
      </c>
      <c r="BA1046" s="1146"/>
    </row>
    <row r="1047" customFormat="false" ht="14.25" hidden="false" customHeight="false" outlineLevel="0" collapsed="false">
      <c r="AH1047" s="1131" t="s">
        <v>1918</v>
      </c>
      <c r="AI1047" s="1140" t="n">
        <v>1046</v>
      </c>
      <c r="AJ1047" s="1140" t="s">
        <v>5818</v>
      </c>
      <c r="AK1047" s="1130" t="s">
        <v>5819</v>
      </c>
      <c r="AL1047" s="1131" t="s">
        <v>5820</v>
      </c>
      <c r="AX1047" s="0" t="n">
        <v>1045</v>
      </c>
      <c r="AZ1047" s="0" t="n">
        <v>0</v>
      </c>
      <c r="BA1047" s="1146"/>
    </row>
    <row r="1048" customFormat="false" ht="14.25" hidden="false" customHeight="false" outlineLevel="0" collapsed="false">
      <c r="AH1048" s="1131" t="s">
        <v>1918</v>
      </c>
      <c r="AI1048" s="1140" t="n">
        <v>1047</v>
      </c>
      <c r="AJ1048" s="1140" t="s">
        <v>5821</v>
      </c>
      <c r="AK1048" s="1130" t="s">
        <v>5822</v>
      </c>
      <c r="AL1048" s="1131" t="s">
        <v>5823</v>
      </c>
      <c r="AX1048" s="0" t="n">
        <v>1046</v>
      </c>
      <c r="AZ1048" s="0" t="n">
        <v>0</v>
      </c>
      <c r="BA1048" s="1146"/>
    </row>
    <row r="1049" customFormat="false" ht="14.25" hidden="false" customHeight="false" outlineLevel="0" collapsed="false">
      <c r="AH1049" s="1131" t="s">
        <v>1918</v>
      </c>
      <c r="AI1049" s="1140" t="n">
        <v>1048</v>
      </c>
      <c r="AJ1049" s="1140" t="s">
        <v>5824</v>
      </c>
      <c r="AK1049" s="1130" t="s">
        <v>5825</v>
      </c>
      <c r="AL1049" s="1131" t="s">
        <v>5826</v>
      </c>
      <c r="AX1049" s="0" t="n">
        <v>1047</v>
      </c>
      <c r="AZ1049" s="0" t="n">
        <v>0</v>
      </c>
      <c r="BA1049" s="1146"/>
    </row>
    <row r="1050" customFormat="false" ht="14.25" hidden="false" customHeight="false" outlineLevel="0" collapsed="false">
      <c r="AH1050" s="1131" t="s">
        <v>1918</v>
      </c>
      <c r="AI1050" s="1140" t="n">
        <v>1049</v>
      </c>
      <c r="AJ1050" s="1140" t="s">
        <v>5827</v>
      </c>
      <c r="AK1050" s="1130" t="s">
        <v>5828</v>
      </c>
      <c r="AL1050" s="1131" t="s">
        <v>5829</v>
      </c>
      <c r="AX1050" s="0" t="n">
        <v>1048</v>
      </c>
      <c r="AZ1050" s="0" t="n">
        <v>0</v>
      </c>
      <c r="BA1050" s="1146"/>
    </row>
    <row r="1051" customFormat="false" ht="14.25" hidden="false" customHeight="false" outlineLevel="0" collapsed="false">
      <c r="AH1051" s="1131" t="s">
        <v>1918</v>
      </c>
      <c r="AI1051" s="1140" t="n">
        <v>1050</v>
      </c>
      <c r="AJ1051" s="1140" t="s">
        <v>5830</v>
      </c>
      <c r="AK1051" s="1130" t="s">
        <v>1917</v>
      </c>
      <c r="AL1051" s="1131" t="s">
        <v>5831</v>
      </c>
      <c r="AX1051" s="0" t="n">
        <v>1049</v>
      </c>
      <c r="AZ1051" s="0" t="n">
        <v>0</v>
      </c>
      <c r="BA1051" s="1146"/>
    </row>
    <row r="1052" customFormat="false" ht="14.25" hidden="false" customHeight="false" outlineLevel="0" collapsed="false">
      <c r="AH1052" s="1131" t="s">
        <v>1918</v>
      </c>
      <c r="AI1052" s="1140" t="n">
        <v>1051</v>
      </c>
      <c r="AJ1052" s="1140" t="s">
        <v>5832</v>
      </c>
      <c r="AK1052" s="1130" t="s">
        <v>5833</v>
      </c>
      <c r="AL1052" s="1131" t="s">
        <v>5834</v>
      </c>
      <c r="AX1052" s="0" t="n">
        <v>1050</v>
      </c>
      <c r="AZ1052" s="0" t="n">
        <v>0</v>
      </c>
      <c r="BA1052" s="1146"/>
    </row>
    <row r="1053" customFormat="false" ht="14.25" hidden="false" customHeight="false" outlineLevel="0" collapsed="false">
      <c r="AH1053" s="1131" t="s">
        <v>1918</v>
      </c>
      <c r="AI1053" s="1140" t="n">
        <v>1052</v>
      </c>
      <c r="AJ1053" s="1140" t="s">
        <v>5835</v>
      </c>
      <c r="AK1053" s="1130" t="s">
        <v>5836</v>
      </c>
      <c r="AL1053" s="1131" t="s">
        <v>5837</v>
      </c>
      <c r="AX1053" s="0" t="n">
        <v>1051</v>
      </c>
      <c r="AZ1053" s="0" t="n">
        <v>0</v>
      </c>
      <c r="BA1053" s="1146"/>
    </row>
    <row r="1054" customFormat="false" ht="14.25" hidden="false" customHeight="false" outlineLevel="0" collapsed="false">
      <c r="AH1054" s="1131" t="s">
        <v>1918</v>
      </c>
      <c r="AI1054" s="1140" t="n">
        <v>1053</v>
      </c>
      <c r="AJ1054" s="1140" t="s">
        <v>5838</v>
      </c>
      <c r="AK1054" s="1130" t="s">
        <v>5839</v>
      </c>
      <c r="AL1054" s="1131" t="s">
        <v>5840</v>
      </c>
      <c r="AX1054" s="0" t="n">
        <v>1052</v>
      </c>
      <c r="AZ1054" s="0" t="n">
        <v>0</v>
      </c>
      <c r="BA1054" s="1146"/>
    </row>
    <row r="1055" customFormat="false" ht="14.25" hidden="false" customHeight="false" outlineLevel="0" collapsed="false">
      <c r="AH1055" s="1131" t="s">
        <v>1918</v>
      </c>
      <c r="AI1055" s="1140" t="n">
        <v>1054</v>
      </c>
      <c r="AJ1055" s="1140" t="s">
        <v>5841</v>
      </c>
      <c r="AK1055" s="1130" t="s">
        <v>5842</v>
      </c>
      <c r="AL1055" s="1131" t="s">
        <v>5843</v>
      </c>
      <c r="AX1055" s="0" t="n">
        <v>1053</v>
      </c>
      <c r="AZ1055" s="0" t="n">
        <v>0</v>
      </c>
      <c r="BA1055" s="1146"/>
    </row>
    <row r="1056" customFormat="false" ht="14.25" hidden="false" customHeight="false" outlineLevel="0" collapsed="false">
      <c r="AH1056" s="1131" t="s">
        <v>1918</v>
      </c>
      <c r="AI1056" s="1140" t="n">
        <v>1055</v>
      </c>
      <c r="AJ1056" s="1140" t="s">
        <v>5844</v>
      </c>
      <c r="AK1056" s="1130" t="s">
        <v>5845</v>
      </c>
      <c r="AL1056" s="1131" t="s">
        <v>5846</v>
      </c>
      <c r="AX1056" s="0" t="n">
        <v>1054</v>
      </c>
      <c r="AZ1056" s="0" t="n">
        <v>0</v>
      </c>
      <c r="BA1056" s="1146"/>
    </row>
    <row r="1057" customFormat="false" ht="14.25" hidden="false" customHeight="false" outlineLevel="0" collapsed="false">
      <c r="AH1057" s="1131" t="s">
        <v>1926</v>
      </c>
      <c r="AI1057" s="1140" t="n">
        <v>1056</v>
      </c>
      <c r="AJ1057" s="1140" t="s">
        <v>5847</v>
      </c>
      <c r="AK1057" s="1130" t="s">
        <v>5848</v>
      </c>
      <c r="AL1057" s="1131" t="s">
        <v>5849</v>
      </c>
      <c r="AX1057" s="0" t="n">
        <v>1055</v>
      </c>
      <c r="AZ1057" s="0" t="n">
        <v>0</v>
      </c>
      <c r="BA1057" s="1146"/>
    </row>
    <row r="1058" customFormat="false" ht="14.25" hidden="false" customHeight="false" outlineLevel="0" collapsed="false">
      <c r="AH1058" s="1131" t="s">
        <v>1926</v>
      </c>
      <c r="AI1058" s="1140" t="n">
        <v>1057</v>
      </c>
      <c r="AJ1058" s="1140" t="s">
        <v>5850</v>
      </c>
      <c r="AK1058" s="1130" t="s">
        <v>5851</v>
      </c>
      <c r="AL1058" s="1131" t="s">
        <v>5852</v>
      </c>
      <c r="AX1058" s="0" t="n">
        <v>1056</v>
      </c>
      <c r="AZ1058" s="0" t="n">
        <v>0</v>
      </c>
      <c r="BA1058" s="1146"/>
    </row>
    <row r="1059" customFormat="false" ht="14.25" hidden="false" customHeight="false" outlineLevel="0" collapsed="false">
      <c r="AH1059" s="1131" t="s">
        <v>1926</v>
      </c>
      <c r="AI1059" s="1140" t="n">
        <v>1058</v>
      </c>
      <c r="AJ1059" s="1140" t="s">
        <v>5853</v>
      </c>
      <c r="AK1059" s="1130" t="s">
        <v>5854</v>
      </c>
      <c r="AL1059" s="1131" t="s">
        <v>5855</v>
      </c>
      <c r="AX1059" s="0" t="n">
        <v>1057</v>
      </c>
      <c r="AZ1059" s="0" t="n">
        <v>0</v>
      </c>
      <c r="BA1059" s="1146"/>
    </row>
    <row r="1060" customFormat="false" ht="14.25" hidden="false" customHeight="false" outlineLevel="0" collapsed="false">
      <c r="AH1060" s="1131" t="s">
        <v>1926</v>
      </c>
      <c r="AI1060" s="1140" t="n">
        <v>1059</v>
      </c>
      <c r="AJ1060" s="1140" t="s">
        <v>5856</v>
      </c>
      <c r="AK1060" s="1130" t="s">
        <v>5857</v>
      </c>
      <c r="AL1060" s="1131" t="s">
        <v>5858</v>
      </c>
      <c r="AX1060" s="0" t="n">
        <v>1058</v>
      </c>
      <c r="AZ1060" s="0" t="n">
        <v>0</v>
      </c>
      <c r="BA1060" s="1146"/>
    </row>
    <row r="1061" customFormat="false" ht="14.25" hidden="false" customHeight="false" outlineLevel="0" collapsed="false">
      <c r="AH1061" s="1131" t="s">
        <v>1926</v>
      </c>
      <c r="AI1061" s="1140" t="n">
        <v>1060</v>
      </c>
      <c r="AJ1061" s="1140" t="s">
        <v>5859</v>
      </c>
      <c r="AK1061" s="1130" t="s">
        <v>5860</v>
      </c>
      <c r="AL1061" s="1131" t="s">
        <v>5861</v>
      </c>
      <c r="AX1061" s="0" t="n">
        <v>1059</v>
      </c>
      <c r="AZ1061" s="0" t="n">
        <v>0</v>
      </c>
      <c r="BA1061" s="1146"/>
    </row>
    <row r="1062" customFormat="false" ht="14.25" hidden="false" customHeight="false" outlineLevel="0" collapsed="false">
      <c r="AH1062" s="1131" t="s">
        <v>1926</v>
      </c>
      <c r="AI1062" s="1140" t="n">
        <v>1061</v>
      </c>
      <c r="AJ1062" s="1140" t="s">
        <v>5862</v>
      </c>
      <c r="AK1062" s="1130" t="s">
        <v>5863</v>
      </c>
      <c r="AL1062" s="1131" t="s">
        <v>5864</v>
      </c>
      <c r="AX1062" s="0" t="n">
        <v>1060</v>
      </c>
      <c r="AZ1062" s="0" t="n">
        <v>0</v>
      </c>
      <c r="BA1062" s="1146"/>
    </row>
    <row r="1063" customFormat="false" ht="14.25" hidden="false" customHeight="false" outlineLevel="0" collapsed="false">
      <c r="AH1063" s="1131" t="s">
        <v>1926</v>
      </c>
      <c r="AI1063" s="1140" t="n">
        <v>1062</v>
      </c>
      <c r="AJ1063" s="1140" t="s">
        <v>5865</v>
      </c>
      <c r="AK1063" s="1130" t="s">
        <v>1925</v>
      </c>
      <c r="AL1063" s="1131" t="s">
        <v>5866</v>
      </c>
      <c r="AX1063" s="0" t="n">
        <v>1061</v>
      </c>
      <c r="AZ1063" s="0" t="n">
        <v>0</v>
      </c>
      <c r="BA1063" s="1146"/>
    </row>
    <row r="1064" customFormat="false" ht="14.25" hidden="false" customHeight="false" outlineLevel="0" collapsed="false">
      <c r="AH1064" s="1131" t="s">
        <v>1926</v>
      </c>
      <c r="AI1064" s="1140" t="n">
        <v>1063</v>
      </c>
      <c r="AJ1064" s="1140" t="s">
        <v>5867</v>
      </c>
      <c r="AK1064" s="1130" t="s">
        <v>5868</v>
      </c>
      <c r="AL1064" s="1131" t="s">
        <v>5869</v>
      </c>
      <c r="AX1064" s="0" t="n">
        <v>1062</v>
      </c>
      <c r="AZ1064" s="0" t="n">
        <v>0</v>
      </c>
      <c r="BA1064" s="1146"/>
    </row>
    <row r="1065" customFormat="false" ht="14.25" hidden="false" customHeight="false" outlineLevel="0" collapsed="false">
      <c r="AH1065" s="1131" t="s">
        <v>1926</v>
      </c>
      <c r="AI1065" s="1140" t="n">
        <v>1064</v>
      </c>
      <c r="AJ1065" s="1140" t="s">
        <v>5870</v>
      </c>
      <c r="AK1065" s="1130" t="s">
        <v>5871</v>
      </c>
      <c r="AL1065" s="1131" t="s">
        <v>5872</v>
      </c>
      <c r="AX1065" s="0" t="n">
        <v>1063</v>
      </c>
      <c r="AZ1065" s="0" t="n">
        <v>0</v>
      </c>
      <c r="BA1065" s="1146"/>
    </row>
    <row r="1066" customFormat="false" ht="14.25" hidden="false" customHeight="false" outlineLevel="0" collapsed="false">
      <c r="AH1066" s="1131" t="s">
        <v>1926</v>
      </c>
      <c r="AI1066" s="1140" t="n">
        <v>1065</v>
      </c>
      <c r="AJ1066" s="1140" t="s">
        <v>5873</v>
      </c>
      <c r="AK1066" s="1130" t="s">
        <v>5874</v>
      </c>
      <c r="AL1066" s="1131" t="s">
        <v>5875</v>
      </c>
      <c r="AX1066" s="0" t="n">
        <v>1064</v>
      </c>
      <c r="AZ1066" s="0" t="n">
        <v>0</v>
      </c>
      <c r="BA1066" s="1146"/>
    </row>
    <row r="1067" customFormat="false" ht="14.25" hidden="false" customHeight="false" outlineLevel="0" collapsed="false">
      <c r="AH1067" s="1131" t="s">
        <v>1926</v>
      </c>
      <c r="AI1067" s="1140" t="n">
        <v>1066</v>
      </c>
      <c r="AJ1067" s="1140" t="s">
        <v>5876</v>
      </c>
      <c r="AK1067" s="1130" t="s">
        <v>5877</v>
      </c>
      <c r="AL1067" s="1131" t="s">
        <v>5878</v>
      </c>
      <c r="AX1067" s="0" t="n">
        <v>1065</v>
      </c>
      <c r="AZ1067" s="0" t="n">
        <v>0</v>
      </c>
      <c r="BA1067" s="1146"/>
    </row>
    <row r="1068" customFormat="false" ht="14.25" hidden="false" customHeight="false" outlineLevel="0" collapsed="false">
      <c r="AH1068" s="1131" t="s">
        <v>2074</v>
      </c>
      <c r="AI1068" s="1140" t="n">
        <v>1067</v>
      </c>
      <c r="AJ1068" s="1140" t="s">
        <v>5879</v>
      </c>
      <c r="AK1068" s="1130" t="s">
        <v>2671</v>
      </c>
      <c r="AL1068" s="1131" t="s">
        <v>5880</v>
      </c>
      <c r="AX1068" s="0" t="n">
        <v>1066</v>
      </c>
      <c r="AZ1068" s="0" t="n">
        <v>0</v>
      </c>
      <c r="BA1068" s="1146"/>
    </row>
    <row r="1069" customFormat="false" ht="14.25" hidden="false" customHeight="false" outlineLevel="0" collapsed="false">
      <c r="AH1069" s="1131" t="s">
        <v>2074</v>
      </c>
      <c r="AI1069" s="1140" t="n">
        <v>1068</v>
      </c>
      <c r="AJ1069" s="1140" t="s">
        <v>5881</v>
      </c>
      <c r="AK1069" s="1130" t="s">
        <v>5882</v>
      </c>
      <c r="AL1069" s="1131" t="s">
        <v>5883</v>
      </c>
      <c r="AX1069" s="0" t="n">
        <v>1067</v>
      </c>
      <c r="AZ1069" s="0" t="n">
        <v>0</v>
      </c>
      <c r="BA1069" s="1146"/>
    </row>
    <row r="1070" customFormat="false" ht="14.25" hidden="false" customHeight="false" outlineLevel="0" collapsed="false">
      <c r="AH1070" s="1131" t="s">
        <v>2074</v>
      </c>
      <c r="AI1070" s="1140" t="n">
        <v>1069</v>
      </c>
      <c r="AJ1070" s="1140" t="s">
        <v>5884</v>
      </c>
      <c r="AK1070" s="1130" t="s">
        <v>5885</v>
      </c>
      <c r="AL1070" s="1131" t="s">
        <v>5886</v>
      </c>
      <c r="AX1070" s="0" t="n">
        <v>1068</v>
      </c>
      <c r="AZ1070" s="0" t="n">
        <v>0</v>
      </c>
      <c r="BA1070" s="1146"/>
    </row>
    <row r="1071" customFormat="false" ht="14.25" hidden="false" customHeight="false" outlineLevel="0" collapsed="false">
      <c r="AH1071" s="1131" t="s">
        <v>2074</v>
      </c>
      <c r="AI1071" s="1140" t="n">
        <v>1070</v>
      </c>
      <c r="AJ1071" s="1140" t="s">
        <v>5887</v>
      </c>
      <c r="AK1071" s="1130" t="s">
        <v>5888</v>
      </c>
      <c r="AL1071" s="1131" t="s">
        <v>5889</v>
      </c>
      <c r="AX1071" s="0" t="n">
        <v>1069</v>
      </c>
      <c r="AZ1071" s="0" t="n">
        <v>0</v>
      </c>
      <c r="BA1071" s="1146"/>
    </row>
    <row r="1072" customFormat="false" ht="14.25" hidden="false" customHeight="false" outlineLevel="0" collapsed="false">
      <c r="AH1072" s="1131" t="s">
        <v>831</v>
      </c>
      <c r="AI1072" s="1140" t="n">
        <v>1071</v>
      </c>
      <c r="AJ1072" s="1140" t="s">
        <v>5890</v>
      </c>
      <c r="AK1072" s="1130" t="s">
        <v>5891</v>
      </c>
      <c r="AL1072" s="1131" t="s">
        <v>5892</v>
      </c>
      <c r="AX1072" s="0" t="n">
        <v>1070</v>
      </c>
      <c r="AZ1072" s="0" t="n">
        <v>0</v>
      </c>
      <c r="BA1072" s="1146"/>
    </row>
    <row r="1073" customFormat="false" ht="14.25" hidden="false" customHeight="false" outlineLevel="0" collapsed="false">
      <c r="AH1073" s="1131" t="s">
        <v>831</v>
      </c>
      <c r="AI1073" s="1140" t="n">
        <v>1072</v>
      </c>
      <c r="AJ1073" s="1140" t="s">
        <v>5893</v>
      </c>
      <c r="AK1073" s="1130" t="s">
        <v>5894</v>
      </c>
      <c r="AL1073" s="1131" t="s">
        <v>5895</v>
      </c>
      <c r="AX1073" s="0" t="n">
        <v>1071</v>
      </c>
      <c r="AZ1073" s="0" t="n">
        <v>0</v>
      </c>
      <c r="BA1073" s="1146"/>
    </row>
    <row r="1074" customFormat="false" ht="14.25" hidden="false" customHeight="false" outlineLevel="0" collapsed="false">
      <c r="AH1074" s="1131" t="s">
        <v>831</v>
      </c>
      <c r="AI1074" s="1140" t="n">
        <v>1073</v>
      </c>
      <c r="AJ1074" s="1140" t="s">
        <v>5896</v>
      </c>
      <c r="AK1074" s="1130" t="s">
        <v>5897</v>
      </c>
      <c r="AL1074" s="1131" t="s">
        <v>5898</v>
      </c>
      <c r="AX1074" s="0" t="n">
        <v>1072</v>
      </c>
      <c r="AZ1074" s="0" t="n">
        <v>0</v>
      </c>
      <c r="BA1074" s="1146"/>
    </row>
    <row r="1075" customFormat="false" ht="14.25" hidden="false" customHeight="false" outlineLevel="0" collapsed="false">
      <c r="AH1075" s="1131" t="s">
        <v>831</v>
      </c>
      <c r="AI1075" s="1140" t="n">
        <v>1074</v>
      </c>
      <c r="AJ1075" s="1140" t="s">
        <v>5899</v>
      </c>
      <c r="AK1075" s="1130" t="s">
        <v>5900</v>
      </c>
      <c r="AL1075" s="1131" t="s">
        <v>5901</v>
      </c>
      <c r="AX1075" s="0" t="n">
        <v>1073</v>
      </c>
      <c r="AZ1075" s="0" t="n">
        <v>0</v>
      </c>
      <c r="BA1075" s="1146"/>
    </row>
    <row r="1076" customFormat="false" ht="14.25" hidden="false" customHeight="false" outlineLevel="0" collapsed="false">
      <c r="AH1076" s="1131" t="s">
        <v>1030</v>
      </c>
      <c r="AI1076" s="1140" t="n">
        <v>1075</v>
      </c>
      <c r="AJ1076" s="1140" t="s">
        <v>5902</v>
      </c>
      <c r="AK1076" s="1130" t="s">
        <v>1029</v>
      </c>
      <c r="AL1076" s="1131" t="s">
        <v>5903</v>
      </c>
      <c r="AX1076" s="0" t="n">
        <v>1074</v>
      </c>
      <c r="AZ1076" s="0" t="n">
        <v>0</v>
      </c>
      <c r="BA1076" s="1146"/>
    </row>
    <row r="1077" customFormat="false" ht="14.25" hidden="false" customHeight="false" outlineLevel="0" collapsed="false">
      <c r="AH1077" s="1131" t="s">
        <v>1030</v>
      </c>
      <c r="AI1077" s="1140" t="n">
        <v>1076</v>
      </c>
      <c r="AJ1077" s="1140" t="s">
        <v>5904</v>
      </c>
      <c r="AK1077" s="1130" t="s">
        <v>5905</v>
      </c>
      <c r="AL1077" s="1131" t="s">
        <v>5906</v>
      </c>
      <c r="AX1077" s="0" t="n">
        <v>1075</v>
      </c>
      <c r="AZ1077" s="0" t="n">
        <v>0</v>
      </c>
      <c r="BA1077" s="1146"/>
    </row>
    <row r="1078" customFormat="false" ht="14.25" hidden="false" customHeight="false" outlineLevel="0" collapsed="false">
      <c r="AH1078" s="1131" t="s">
        <v>1030</v>
      </c>
      <c r="AI1078" s="1140" t="n">
        <v>1077</v>
      </c>
      <c r="AJ1078" s="1140" t="s">
        <v>5907</v>
      </c>
      <c r="AK1078" s="1130" t="s">
        <v>5908</v>
      </c>
      <c r="AL1078" s="1131" t="s">
        <v>5909</v>
      </c>
      <c r="AX1078" s="0" t="n">
        <v>1076</v>
      </c>
      <c r="AZ1078" s="0" t="n">
        <v>0</v>
      </c>
      <c r="BA1078" s="1146"/>
    </row>
    <row r="1079" customFormat="false" ht="14.25" hidden="false" customHeight="false" outlineLevel="0" collapsed="false">
      <c r="AH1079" s="1131" t="s">
        <v>1030</v>
      </c>
      <c r="AI1079" s="1140" t="n">
        <v>1078</v>
      </c>
      <c r="AJ1079" s="1140" t="s">
        <v>5910</v>
      </c>
      <c r="AK1079" s="1130" t="s">
        <v>5911</v>
      </c>
      <c r="AL1079" s="1131" t="s">
        <v>5912</v>
      </c>
      <c r="AX1079" s="0" t="n">
        <v>1077</v>
      </c>
      <c r="AZ1079" s="0" t="n">
        <v>0</v>
      </c>
      <c r="BA1079" s="1146"/>
    </row>
    <row r="1080" customFormat="false" ht="14.25" hidden="false" customHeight="false" outlineLevel="0" collapsed="false">
      <c r="AH1080" s="1131" t="s">
        <v>1030</v>
      </c>
      <c r="AI1080" s="1140" t="n">
        <v>1079</v>
      </c>
      <c r="AJ1080" s="1140" t="s">
        <v>5913</v>
      </c>
      <c r="AK1080" s="1130" t="s">
        <v>5914</v>
      </c>
      <c r="AL1080" s="1131" t="s">
        <v>5915</v>
      </c>
      <c r="AX1080" s="0" t="n">
        <v>1078</v>
      </c>
      <c r="AZ1080" s="0" t="n">
        <v>0</v>
      </c>
      <c r="BA1080" s="1146"/>
    </row>
    <row r="1081" customFormat="false" ht="14.25" hidden="false" customHeight="false" outlineLevel="0" collapsed="false">
      <c r="AH1081" s="1131" t="s">
        <v>1090</v>
      </c>
      <c r="AI1081" s="1140" t="n">
        <v>1080</v>
      </c>
      <c r="AJ1081" s="1140" t="s">
        <v>5916</v>
      </c>
      <c r="AK1081" s="1130" t="s">
        <v>5917</v>
      </c>
      <c r="AL1081" s="1131" t="s">
        <v>5918</v>
      </c>
      <c r="AX1081" s="0" t="n">
        <v>1079</v>
      </c>
      <c r="AZ1081" s="0" t="n">
        <v>0</v>
      </c>
      <c r="BA1081" s="1146"/>
    </row>
    <row r="1082" customFormat="false" ht="14.25" hidden="false" customHeight="false" outlineLevel="0" collapsed="false">
      <c r="AH1082" s="1131" t="s">
        <v>1090</v>
      </c>
      <c r="AI1082" s="1140" t="n">
        <v>1081</v>
      </c>
      <c r="AJ1082" s="1140" t="s">
        <v>5919</v>
      </c>
      <c r="AK1082" s="1130" t="s">
        <v>5920</v>
      </c>
      <c r="AL1082" s="1131" t="s">
        <v>5921</v>
      </c>
      <c r="AX1082" s="0" t="n">
        <v>1080</v>
      </c>
      <c r="AZ1082" s="0" t="n">
        <v>0</v>
      </c>
      <c r="BA1082" s="1146"/>
    </row>
    <row r="1083" customFormat="false" ht="14.25" hidden="false" customHeight="false" outlineLevel="0" collapsed="false">
      <c r="AH1083" s="1131" t="s">
        <v>1090</v>
      </c>
      <c r="AI1083" s="1140" t="n">
        <v>1082</v>
      </c>
      <c r="AJ1083" s="1140" t="s">
        <v>5922</v>
      </c>
      <c r="AK1083" s="1130" t="s">
        <v>5923</v>
      </c>
      <c r="AL1083" s="1131" t="s">
        <v>5924</v>
      </c>
      <c r="AX1083" s="0" t="n">
        <v>1081</v>
      </c>
      <c r="AZ1083" s="0" t="n">
        <v>0</v>
      </c>
      <c r="BA1083" s="1146"/>
    </row>
    <row r="1084" customFormat="false" ht="14.25" hidden="false" customHeight="false" outlineLevel="0" collapsed="false">
      <c r="AH1084" s="1131" t="s">
        <v>1090</v>
      </c>
      <c r="AI1084" s="1140" t="n">
        <v>1083</v>
      </c>
      <c r="AJ1084" s="1140" t="s">
        <v>5925</v>
      </c>
      <c r="AK1084" s="1130" t="s">
        <v>5926</v>
      </c>
      <c r="AL1084" s="1131" t="s">
        <v>5927</v>
      </c>
      <c r="AX1084" s="0" t="n">
        <v>1082</v>
      </c>
      <c r="AZ1084" s="0" t="n">
        <v>0</v>
      </c>
      <c r="BA1084" s="1146"/>
    </row>
    <row r="1085" customFormat="false" ht="14.25" hidden="false" customHeight="false" outlineLevel="0" collapsed="false">
      <c r="AH1085" s="1131" t="s">
        <v>1256</v>
      </c>
      <c r="AI1085" s="1140" t="n">
        <v>1084</v>
      </c>
      <c r="AJ1085" s="1140" t="s">
        <v>5928</v>
      </c>
      <c r="AK1085" s="1130" t="s">
        <v>5929</v>
      </c>
      <c r="AL1085" s="1131" t="s">
        <v>5930</v>
      </c>
      <c r="AX1085" s="0" t="n">
        <v>1083</v>
      </c>
      <c r="AZ1085" s="0" t="n">
        <v>0</v>
      </c>
      <c r="BA1085" s="1146"/>
    </row>
    <row r="1086" customFormat="false" ht="14.25" hidden="false" customHeight="false" outlineLevel="0" collapsed="false">
      <c r="AH1086" s="1131" t="s">
        <v>1256</v>
      </c>
      <c r="AI1086" s="1140" t="n">
        <v>1085</v>
      </c>
      <c r="AJ1086" s="1140" t="s">
        <v>5931</v>
      </c>
      <c r="AK1086" s="1130" t="s">
        <v>5932</v>
      </c>
      <c r="AL1086" s="1131" t="s">
        <v>5933</v>
      </c>
      <c r="AX1086" s="0" t="n">
        <v>1084</v>
      </c>
      <c r="AZ1086" s="0" t="n">
        <v>0</v>
      </c>
      <c r="BA1086" s="1146"/>
    </row>
    <row r="1087" customFormat="false" ht="14.25" hidden="false" customHeight="false" outlineLevel="0" collapsed="false">
      <c r="AH1087" s="1131" t="s">
        <v>1256</v>
      </c>
      <c r="AI1087" s="1140" t="n">
        <v>1086</v>
      </c>
      <c r="AJ1087" s="1140" t="s">
        <v>5934</v>
      </c>
      <c r="AK1087" s="1130" t="s">
        <v>5935</v>
      </c>
      <c r="AL1087" s="1131" t="s">
        <v>5936</v>
      </c>
      <c r="AX1087" s="0" t="n">
        <v>1085</v>
      </c>
      <c r="AZ1087" s="0" t="n">
        <v>0</v>
      </c>
      <c r="BA1087" s="1146"/>
    </row>
    <row r="1088" customFormat="false" ht="14.25" hidden="false" customHeight="false" outlineLevel="0" collapsed="false">
      <c r="AH1088" s="1131" t="s">
        <v>1256</v>
      </c>
      <c r="AI1088" s="1140" t="n">
        <v>1087</v>
      </c>
      <c r="AJ1088" s="1140" t="s">
        <v>5937</v>
      </c>
      <c r="AK1088" s="1130" t="s">
        <v>5938</v>
      </c>
      <c r="AL1088" s="1131" t="s">
        <v>5939</v>
      </c>
      <c r="AX1088" s="0" t="n">
        <v>1086</v>
      </c>
      <c r="AZ1088" s="0" t="n">
        <v>0</v>
      </c>
      <c r="BA1088" s="1146"/>
    </row>
    <row r="1089" customFormat="false" ht="14.25" hidden="false" customHeight="false" outlineLevel="0" collapsed="false">
      <c r="AH1089" s="1131" t="s">
        <v>1256</v>
      </c>
      <c r="AI1089" s="1140" t="n">
        <v>1088</v>
      </c>
      <c r="AJ1089" s="1140" t="s">
        <v>5940</v>
      </c>
      <c r="AK1089" s="1130" t="s">
        <v>5941</v>
      </c>
      <c r="AL1089" s="1131" t="s">
        <v>5942</v>
      </c>
      <c r="AX1089" s="0" t="n">
        <v>1087</v>
      </c>
      <c r="AZ1089" s="0" t="n">
        <v>0</v>
      </c>
      <c r="BA1089" s="1146"/>
    </row>
    <row r="1090" customFormat="false" ht="14.25" hidden="false" customHeight="false" outlineLevel="0" collapsed="false">
      <c r="AH1090" s="1131" t="s">
        <v>1256</v>
      </c>
      <c r="AI1090" s="1140" t="n">
        <v>1089</v>
      </c>
      <c r="AJ1090" s="1140" t="s">
        <v>5943</v>
      </c>
      <c r="AK1090" s="1130" t="s">
        <v>5944</v>
      </c>
      <c r="AL1090" s="1131" t="s">
        <v>5945</v>
      </c>
      <c r="AX1090" s="0" t="n">
        <v>1088</v>
      </c>
      <c r="AZ1090" s="0" t="n">
        <v>0</v>
      </c>
      <c r="BA1090" s="1146"/>
    </row>
    <row r="1091" customFormat="false" ht="14.25" hidden="false" customHeight="false" outlineLevel="0" collapsed="false">
      <c r="AH1091" s="1131" t="s">
        <v>1256</v>
      </c>
      <c r="AI1091" s="1140" t="n">
        <v>1090</v>
      </c>
      <c r="AJ1091" s="1140" t="s">
        <v>5946</v>
      </c>
      <c r="AK1091" s="1130" t="s">
        <v>5947</v>
      </c>
      <c r="AL1091" s="1131" t="s">
        <v>5948</v>
      </c>
      <c r="AX1091" s="0" t="n">
        <v>1089</v>
      </c>
      <c r="AZ1091" s="0" t="n">
        <v>0</v>
      </c>
      <c r="BA1091" s="1146"/>
    </row>
    <row r="1092" customFormat="false" ht="14.25" hidden="false" customHeight="false" outlineLevel="0" collapsed="false">
      <c r="AH1092" s="1131" t="s">
        <v>1256</v>
      </c>
      <c r="AI1092" s="1140" t="n">
        <v>1091</v>
      </c>
      <c r="AJ1092" s="1140" t="s">
        <v>5949</v>
      </c>
      <c r="AK1092" s="1130" t="s">
        <v>5950</v>
      </c>
      <c r="AL1092" s="1131" t="s">
        <v>5951</v>
      </c>
      <c r="AX1092" s="0" t="n">
        <v>1090</v>
      </c>
      <c r="AZ1092" s="0" t="n">
        <v>0</v>
      </c>
      <c r="BA1092" s="1146"/>
    </row>
    <row r="1093" customFormat="false" ht="14.25" hidden="false" customHeight="false" outlineLevel="0" collapsed="false">
      <c r="AH1093" s="1131" t="s">
        <v>1256</v>
      </c>
      <c r="AI1093" s="1140" t="n">
        <v>1092</v>
      </c>
      <c r="AJ1093" s="1140" t="s">
        <v>5952</v>
      </c>
      <c r="AK1093" s="1130" t="s">
        <v>5953</v>
      </c>
      <c r="AL1093" s="1131" t="s">
        <v>5954</v>
      </c>
      <c r="AX1093" s="0" t="n">
        <v>1091</v>
      </c>
      <c r="AZ1093" s="0" t="n">
        <v>0</v>
      </c>
      <c r="BA1093" s="1146"/>
    </row>
    <row r="1094" customFormat="false" ht="14.25" hidden="false" customHeight="false" outlineLevel="0" collapsed="false">
      <c r="AH1094" s="1131" t="s">
        <v>1260</v>
      </c>
      <c r="AI1094" s="1140" t="n">
        <v>1093</v>
      </c>
      <c r="AJ1094" s="1140" t="s">
        <v>5955</v>
      </c>
      <c r="AK1094" s="1130" t="s">
        <v>5956</v>
      </c>
      <c r="AL1094" s="1131" t="s">
        <v>5957</v>
      </c>
      <c r="AX1094" s="0" t="n">
        <v>1092</v>
      </c>
      <c r="AZ1094" s="0" t="n">
        <v>0</v>
      </c>
      <c r="BA1094" s="1146"/>
    </row>
    <row r="1095" customFormat="false" ht="14.25" hidden="false" customHeight="false" outlineLevel="0" collapsed="false">
      <c r="AH1095" s="1131" t="s">
        <v>1260</v>
      </c>
      <c r="AI1095" s="1140" t="n">
        <v>1094</v>
      </c>
      <c r="AJ1095" s="1140" t="s">
        <v>5958</v>
      </c>
      <c r="AK1095" s="1130" t="s">
        <v>5959</v>
      </c>
      <c r="AL1095" s="1131" t="s">
        <v>5960</v>
      </c>
      <c r="AX1095" s="0" t="n">
        <v>1093</v>
      </c>
      <c r="AZ1095" s="0" t="n">
        <v>0</v>
      </c>
      <c r="BA1095" s="1146"/>
    </row>
    <row r="1096" customFormat="false" ht="14.25" hidden="false" customHeight="false" outlineLevel="0" collapsed="false">
      <c r="AH1096" s="1131" t="s">
        <v>1260</v>
      </c>
      <c r="AI1096" s="1140" t="n">
        <v>1095</v>
      </c>
      <c r="AJ1096" s="1140" t="s">
        <v>5961</v>
      </c>
      <c r="AK1096" s="1130" t="s">
        <v>5962</v>
      </c>
      <c r="AL1096" s="1131" t="s">
        <v>5963</v>
      </c>
      <c r="AX1096" s="0" t="n">
        <v>1094</v>
      </c>
      <c r="AZ1096" s="0" t="n">
        <v>0</v>
      </c>
      <c r="BA1096" s="1146"/>
    </row>
    <row r="1097" customFormat="false" ht="14.25" hidden="false" customHeight="false" outlineLevel="0" collapsed="false">
      <c r="AH1097" s="1131" t="s">
        <v>1260</v>
      </c>
      <c r="AI1097" s="1140" t="n">
        <v>1096</v>
      </c>
      <c r="AJ1097" s="1140" t="s">
        <v>5964</v>
      </c>
      <c r="AK1097" s="1130" t="s">
        <v>5965</v>
      </c>
      <c r="AL1097" s="1131" t="s">
        <v>5966</v>
      </c>
      <c r="AX1097" s="0" t="n">
        <v>1095</v>
      </c>
      <c r="AZ1097" s="0" t="n">
        <v>0</v>
      </c>
      <c r="BA1097" s="1146"/>
    </row>
    <row r="1098" customFormat="false" ht="14.25" hidden="false" customHeight="false" outlineLevel="0" collapsed="false">
      <c r="AH1098" s="1131" t="s">
        <v>1260</v>
      </c>
      <c r="AI1098" s="1140" t="n">
        <v>1097</v>
      </c>
      <c r="AJ1098" s="1140" t="s">
        <v>5967</v>
      </c>
      <c r="AK1098" s="1130" t="s">
        <v>5968</v>
      </c>
      <c r="AL1098" s="1131" t="s">
        <v>5969</v>
      </c>
      <c r="AX1098" s="0" t="n">
        <v>1096</v>
      </c>
      <c r="AZ1098" s="0" t="n">
        <v>0</v>
      </c>
      <c r="BA1098" s="1146"/>
    </row>
    <row r="1099" customFormat="false" ht="14.25" hidden="false" customHeight="false" outlineLevel="0" collapsed="false">
      <c r="AH1099" s="1131" t="s">
        <v>1260</v>
      </c>
      <c r="AI1099" s="1140" t="n">
        <v>1098</v>
      </c>
      <c r="AJ1099" s="1140" t="s">
        <v>5970</v>
      </c>
      <c r="AK1099" s="1130" t="s">
        <v>5971</v>
      </c>
      <c r="AL1099" s="1131" t="s">
        <v>5972</v>
      </c>
      <c r="AX1099" s="0" t="n">
        <v>1097</v>
      </c>
      <c r="AZ1099" s="0" t="n">
        <v>0</v>
      </c>
      <c r="BA1099" s="1146"/>
    </row>
    <row r="1100" customFormat="false" ht="14.25" hidden="false" customHeight="false" outlineLevel="0" collapsed="false">
      <c r="AH1100" s="1131" t="s">
        <v>1260</v>
      </c>
      <c r="AI1100" s="1140" t="n">
        <v>1099</v>
      </c>
      <c r="AJ1100" s="1140" t="s">
        <v>5973</v>
      </c>
      <c r="AK1100" s="1130" t="s">
        <v>5974</v>
      </c>
      <c r="AL1100" s="1131" t="s">
        <v>5975</v>
      </c>
      <c r="AX1100" s="0" t="n">
        <v>1098</v>
      </c>
      <c r="AZ1100" s="0" t="n">
        <v>0</v>
      </c>
      <c r="BA1100" s="1146"/>
    </row>
    <row r="1101" customFormat="false" ht="14.25" hidden="false" customHeight="false" outlineLevel="0" collapsed="false">
      <c r="AH1101" s="1131" t="s">
        <v>1260</v>
      </c>
      <c r="AI1101" s="1140" t="n">
        <v>1100</v>
      </c>
      <c r="AJ1101" s="1140" t="s">
        <v>5976</v>
      </c>
      <c r="AK1101" s="1130" t="s">
        <v>5977</v>
      </c>
      <c r="AL1101" s="1131" t="s">
        <v>5978</v>
      </c>
      <c r="AX1101" s="0" t="n">
        <v>1099</v>
      </c>
      <c r="AZ1101" s="0" t="n">
        <v>0</v>
      </c>
      <c r="BA1101" s="1146"/>
    </row>
    <row r="1102" customFormat="false" ht="14.25" hidden="false" customHeight="false" outlineLevel="0" collapsed="false">
      <c r="AH1102" s="1131" t="s">
        <v>1260</v>
      </c>
      <c r="AI1102" s="1140" t="n">
        <v>1101</v>
      </c>
      <c r="AJ1102" s="1140" t="s">
        <v>5979</v>
      </c>
      <c r="AK1102" s="1130" t="s">
        <v>5980</v>
      </c>
      <c r="AL1102" s="1131" t="s">
        <v>5981</v>
      </c>
      <c r="AX1102" s="0" t="n">
        <v>1100</v>
      </c>
      <c r="AZ1102" s="0" t="n">
        <v>0</v>
      </c>
      <c r="BA1102" s="1146"/>
    </row>
    <row r="1103" customFormat="false" ht="14.25" hidden="false" customHeight="false" outlineLevel="0" collapsed="false">
      <c r="AH1103" s="1131" t="s">
        <v>1260</v>
      </c>
      <c r="AI1103" s="1140" t="n">
        <v>1102</v>
      </c>
      <c r="AJ1103" s="1140" t="s">
        <v>5982</v>
      </c>
      <c r="AK1103" s="1130" t="s">
        <v>5983</v>
      </c>
      <c r="AL1103" s="1131" t="s">
        <v>5984</v>
      </c>
      <c r="AX1103" s="0" t="n">
        <v>1101</v>
      </c>
      <c r="AZ1103" s="0" t="n">
        <v>0</v>
      </c>
      <c r="BA1103" s="1146"/>
    </row>
    <row r="1104" customFormat="false" ht="14.25" hidden="false" customHeight="false" outlineLevel="0" collapsed="false">
      <c r="AH1104" s="1131" t="s">
        <v>1260</v>
      </c>
      <c r="AI1104" s="1140" t="n">
        <v>1103</v>
      </c>
      <c r="AJ1104" s="1140" t="s">
        <v>5985</v>
      </c>
      <c r="AK1104" s="1130" t="s">
        <v>5986</v>
      </c>
      <c r="AL1104" s="1131" t="s">
        <v>5987</v>
      </c>
      <c r="AX1104" s="0" t="n">
        <v>1102</v>
      </c>
      <c r="AZ1104" s="0" t="n">
        <v>0</v>
      </c>
      <c r="BA1104" s="1146"/>
    </row>
    <row r="1105" customFormat="false" ht="14.25" hidden="false" customHeight="false" outlineLevel="0" collapsed="false">
      <c r="AH1105" s="1131" t="s">
        <v>1260</v>
      </c>
      <c r="AI1105" s="1140" t="n">
        <v>1104</v>
      </c>
      <c r="AJ1105" s="1140" t="s">
        <v>5988</v>
      </c>
      <c r="AK1105" s="1130" t="s">
        <v>5989</v>
      </c>
      <c r="AL1105" s="1131" t="s">
        <v>5990</v>
      </c>
      <c r="AX1105" s="0" t="n">
        <v>1103</v>
      </c>
      <c r="AZ1105" s="0" t="n">
        <v>0</v>
      </c>
      <c r="BA1105" s="1146"/>
    </row>
    <row r="1106" customFormat="false" ht="14.25" hidden="false" customHeight="false" outlineLevel="0" collapsed="false">
      <c r="AH1106" s="1131" t="s">
        <v>1526</v>
      </c>
      <c r="AI1106" s="1140" t="n">
        <v>1105</v>
      </c>
      <c r="AJ1106" s="1140" t="s">
        <v>5991</v>
      </c>
      <c r="AK1106" s="1130" t="s">
        <v>5992</v>
      </c>
      <c r="AL1106" s="1131" t="s">
        <v>5993</v>
      </c>
      <c r="AX1106" s="0" t="n">
        <v>1104</v>
      </c>
      <c r="AZ1106" s="0" t="n">
        <v>0</v>
      </c>
      <c r="BA1106" s="1146"/>
    </row>
    <row r="1107" customFormat="false" ht="14.25" hidden="false" customHeight="false" outlineLevel="0" collapsed="false">
      <c r="AH1107" s="1131" t="s">
        <v>1526</v>
      </c>
      <c r="AI1107" s="1140" t="n">
        <v>1106</v>
      </c>
      <c r="AJ1107" s="1140" t="s">
        <v>5994</v>
      </c>
      <c r="AK1107" s="1130" t="s">
        <v>5995</v>
      </c>
      <c r="AL1107" s="1131" t="s">
        <v>5996</v>
      </c>
      <c r="AX1107" s="0" t="n">
        <v>1105</v>
      </c>
      <c r="AZ1107" s="0" t="n">
        <v>0</v>
      </c>
      <c r="BA1107" s="1146"/>
    </row>
    <row r="1108" customFormat="false" ht="14.25" hidden="false" customHeight="false" outlineLevel="0" collapsed="false">
      <c r="AH1108" s="1131" t="s">
        <v>1526</v>
      </c>
      <c r="AI1108" s="1140" t="n">
        <v>1107</v>
      </c>
      <c r="AJ1108" s="1140" t="s">
        <v>5997</v>
      </c>
      <c r="AK1108" s="1130" t="s">
        <v>5998</v>
      </c>
      <c r="AL1108" s="1131" t="s">
        <v>5999</v>
      </c>
      <c r="AX1108" s="0" t="n">
        <v>1106</v>
      </c>
      <c r="AZ1108" s="0" t="n">
        <v>0</v>
      </c>
      <c r="BA1108" s="1146"/>
    </row>
    <row r="1109" customFormat="false" ht="14.25" hidden="false" customHeight="false" outlineLevel="0" collapsed="false">
      <c r="AH1109" s="1131" t="s">
        <v>1526</v>
      </c>
      <c r="AI1109" s="1140" t="n">
        <v>1108</v>
      </c>
      <c r="AJ1109" s="1140" t="s">
        <v>6000</v>
      </c>
      <c r="AK1109" s="1130" t="s">
        <v>6001</v>
      </c>
      <c r="AL1109" s="1131" t="s">
        <v>6002</v>
      </c>
      <c r="AX1109" s="0" t="n">
        <v>1107</v>
      </c>
      <c r="AZ1109" s="0" t="n">
        <v>0</v>
      </c>
      <c r="BA1109" s="1146"/>
    </row>
    <row r="1110" customFormat="false" ht="14.25" hidden="false" customHeight="false" outlineLevel="0" collapsed="false">
      <c r="AH1110" s="1131" t="s">
        <v>1526</v>
      </c>
      <c r="AI1110" s="1140" t="n">
        <v>1109</v>
      </c>
      <c r="AJ1110" s="1140" t="s">
        <v>6003</v>
      </c>
      <c r="AK1110" s="1130" t="s">
        <v>6004</v>
      </c>
      <c r="AL1110" s="1131" t="s">
        <v>6005</v>
      </c>
      <c r="AX1110" s="0" t="n">
        <v>1108</v>
      </c>
      <c r="AZ1110" s="0" t="n">
        <v>0</v>
      </c>
      <c r="BA1110" s="1146"/>
    </row>
    <row r="1111" customFormat="false" ht="14.25" hidden="false" customHeight="false" outlineLevel="0" collapsed="false">
      <c r="AH1111" s="1131" t="s">
        <v>1526</v>
      </c>
      <c r="AI1111" s="1140" t="n">
        <v>1110</v>
      </c>
      <c r="AJ1111" s="1140" t="s">
        <v>6006</v>
      </c>
      <c r="AK1111" s="1130" t="s">
        <v>6007</v>
      </c>
      <c r="AL1111" s="1131" t="s">
        <v>6008</v>
      </c>
      <c r="AX1111" s="0" t="n">
        <v>1109</v>
      </c>
      <c r="AZ1111" s="0" t="n">
        <v>0</v>
      </c>
      <c r="BA1111" s="1146"/>
    </row>
    <row r="1112" customFormat="false" ht="14.25" hidden="false" customHeight="false" outlineLevel="0" collapsed="false">
      <c r="AH1112" s="1131" t="s">
        <v>1526</v>
      </c>
      <c r="AI1112" s="1140" t="n">
        <v>1111</v>
      </c>
      <c r="AJ1112" s="1140" t="s">
        <v>6009</v>
      </c>
      <c r="AK1112" s="1130" t="s">
        <v>6010</v>
      </c>
      <c r="AL1112" s="1131" t="s">
        <v>6011</v>
      </c>
      <c r="AX1112" s="0" t="n">
        <v>1110</v>
      </c>
      <c r="AZ1112" s="0" t="n">
        <v>0</v>
      </c>
      <c r="BA1112" s="1146"/>
    </row>
    <row r="1113" customFormat="false" ht="14.25" hidden="false" customHeight="false" outlineLevel="0" collapsed="false">
      <c r="AH1113" s="1131" t="s">
        <v>1538</v>
      </c>
      <c r="AI1113" s="1140" t="n">
        <v>1112</v>
      </c>
      <c r="AJ1113" s="1140" t="s">
        <v>6012</v>
      </c>
      <c r="AK1113" s="1130" t="s">
        <v>6013</v>
      </c>
      <c r="AL1113" s="1131" t="s">
        <v>6014</v>
      </c>
      <c r="AX1113" s="0" t="n">
        <v>1111</v>
      </c>
      <c r="AZ1113" s="0" t="n">
        <v>0</v>
      </c>
      <c r="BA1113" s="1146"/>
    </row>
    <row r="1114" customFormat="false" ht="14.25" hidden="false" customHeight="false" outlineLevel="0" collapsed="false">
      <c r="AH1114" s="1131" t="s">
        <v>1538</v>
      </c>
      <c r="AI1114" s="1140" t="n">
        <v>1113</v>
      </c>
      <c r="AJ1114" s="1140" t="s">
        <v>6015</v>
      </c>
      <c r="AK1114" s="1130" t="s">
        <v>6016</v>
      </c>
      <c r="AL1114" s="1131" t="s">
        <v>6017</v>
      </c>
      <c r="AX1114" s="0" t="n">
        <v>1112</v>
      </c>
      <c r="AZ1114" s="0" t="n">
        <v>0</v>
      </c>
      <c r="BA1114" s="1146"/>
    </row>
    <row r="1115" customFormat="false" ht="14.25" hidden="false" customHeight="false" outlineLevel="0" collapsed="false">
      <c r="AH1115" s="1131" t="s">
        <v>1538</v>
      </c>
      <c r="AI1115" s="1140" t="n">
        <v>1114</v>
      </c>
      <c r="AJ1115" s="1140" t="s">
        <v>6018</v>
      </c>
      <c r="AK1115" s="1130" t="s">
        <v>1537</v>
      </c>
      <c r="AL1115" s="1131" t="s">
        <v>6019</v>
      </c>
      <c r="AX1115" s="0" t="n">
        <v>1113</v>
      </c>
      <c r="AZ1115" s="0" t="n">
        <v>0</v>
      </c>
      <c r="BA1115" s="1146"/>
    </row>
    <row r="1116" customFormat="false" ht="14.25" hidden="false" customHeight="false" outlineLevel="0" collapsed="false">
      <c r="AH1116" s="1131" t="s">
        <v>1538</v>
      </c>
      <c r="AI1116" s="1140" t="n">
        <v>1115</v>
      </c>
      <c r="AJ1116" s="1140" t="s">
        <v>6020</v>
      </c>
      <c r="AK1116" s="1130" t="s">
        <v>6021</v>
      </c>
      <c r="AL1116" s="1131" t="s">
        <v>6022</v>
      </c>
      <c r="AX1116" s="0" t="n">
        <v>1114</v>
      </c>
      <c r="AZ1116" s="0" t="n">
        <v>0</v>
      </c>
      <c r="BA1116" s="1146"/>
    </row>
    <row r="1117" customFormat="false" ht="14.25" hidden="false" customHeight="false" outlineLevel="0" collapsed="false">
      <c r="AH1117" s="1131" t="s">
        <v>1550</v>
      </c>
      <c r="AI1117" s="1140" t="n">
        <v>1116</v>
      </c>
      <c r="AJ1117" s="1140" t="s">
        <v>6023</v>
      </c>
      <c r="AK1117" s="1130" t="s">
        <v>6024</v>
      </c>
      <c r="AL1117" s="1131" t="s">
        <v>6025</v>
      </c>
      <c r="AX1117" s="0" t="n">
        <v>1115</v>
      </c>
      <c r="AZ1117" s="0" t="n">
        <v>0</v>
      </c>
      <c r="BA1117" s="1146"/>
    </row>
    <row r="1118" customFormat="false" ht="14.25" hidden="false" customHeight="false" outlineLevel="0" collapsed="false">
      <c r="AH1118" s="1131" t="s">
        <v>1550</v>
      </c>
      <c r="AI1118" s="1140" t="n">
        <v>1117</v>
      </c>
      <c r="AJ1118" s="1140" t="s">
        <v>6026</v>
      </c>
      <c r="AK1118" s="1130" t="s">
        <v>6027</v>
      </c>
      <c r="AL1118" s="1131" t="s">
        <v>6028</v>
      </c>
      <c r="AX1118" s="0" t="n">
        <v>1116</v>
      </c>
      <c r="AZ1118" s="0" t="n">
        <v>0</v>
      </c>
      <c r="BA1118" s="1146"/>
    </row>
    <row r="1119" customFormat="false" ht="14.25" hidden="false" customHeight="false" outlineLevel="0" collapsed="false">
      <c r="AH1119" s="1131" t="s">
        <v>1550</v>
      </c>
      <c r="AI1119" s="1140" t="n">
        <v>1118</v>
      </c>
      <c r="AJ1119" s="1140" t="s">
        <v>6029</v>
      </c>
      <c r="AK1119" s="1130" t="s">
        <v>1549</v>
      </c>
      <c r="AL1119" s="1131" t="s">
        <v>6030</v>
      </c>
      <c r="AX1119" s="0" t="n">
        <v>1117</v>
      </c>
      <c r="AZ1119" s="0" t="n">
        <v>0</v>
      </c>
      <c r="BA1119" s="1146"/>
    </row>
    <row r="1120" customFormat="false" ht="14.25" hidden="false" customHeight="false" outlineLevel="0" collapsed="false">
      <c r="AH1120" s="1131" t="s">
        <v>1718</v>
      </c>
      <c r="AI1120" s="1140" t="n">
        <v>1119</v>
      </c>
      <c r="AJ1120" s="1140" t="s">
        <v>6031</v>
      </c>
      <c r="AK1120" s="1130" t="s">
        <v>6032</v>
      </c>
      <c r="AL1120" s="1131" t="s">
        <v>6033</v>
      </c>
      <c r="AX1120" s="0" t="n">
        <v>1118</v>
      </c>
      <c r="AZ1120" s="0" t="n">
        <v>0</v>
      </c>
      <c r="BA1120" s="1146"/>
    </row>
    <row r="1121" customFormat="false" ht="14.25" hidden="false" customHeight="false" outlineLevel="0" collapsed="false">
      <c r="AH1121" s="1131" t="s">
        <v>1718</v>
      </c>
      <c r="AI1121" s="1140" t="n">
        <v>1120</v>
      </c>
      <c r="AJ1121" s="1140" t="s">
        <v>6034</v>
      </c>
      <c r="AK1121" s="1130" t="s">
        <v>1717</v>
      </c>
      <c r="AL1121" s="1131" t="s">
        <v>6035</v>
      </c>
      <c r="AX1121" s="0" t="n">
        <v>1119</v>
      </c>
      <c r="AZ1121" s="0" t="n">
        <v>0</v>
      </c>
      <c r="BA1121" s="1146"/>
    </row>
    <row r="1122" customFormat="false" ht="14.25" hidden="false" customHeight="false" outlineLevel="0" collapsed="false">
      <c r="AH1122" s="1131" t="s">
        <v>1718</v>
      </c>
      <c r="AI1122" s="1140" t="n">
        <v>1121</v>
      </c>
      <c r="AJ1122" s="1140" t="s">
        <v>6036</v>
      </c>
      <c r="AK1122" s="1130" t="s">
        <v>1821</v>
      </c>
      <c r="AL1122" s="1131" t="s">
        <v>6037</v>
      </c>
      <c r="AX1122" s="0" t="n">
        <v>1120</v>
      </c>
      <c r="AZ1122" s="0" t="n">
        <v>0</v>
      </c>
      <c r="BA1122" s="1146"/>
    </row>
    <row r="1123" customFormat="false" ht="14.25" hidden="false" customHeight="false" outlineLevel="0" collapsed="false">
      <c r="AH1123" s="1131" t="s">
        <v>1718</v>
      </c>
      <c r="AI1123" s="1140" t="n">
        <v>1122</v>
      </c>
      <c r="AJ1123" s="1140" t="s">
        <v>6038</v>
      </c>
      <c r="AK1123" s="1130" t="s">
        <v>6039</v>
      </c>
      <c r="AL1123" s="1131" t="s">
        <v>6040</v>
      </c>
      <c r="AX1123" s="0" t="n">
        <v>1121</v>
      </c>
      <c r="AZ1123" s="0" t="n">
        <v>0</v>
      </c>
      <c r="BA1123" s="1146"/>
    </row>
    <row r="1124" customFormat="false" ht="14.25" hidden="false" customHeight="false" outlineLevel="0" collapsed="false">
      <c r="AH1124" s="1131" t="s">
        <v>1718</v>
      </c>
      <c r="AI1124" s="1140" t="n">
        <v>1123</v>
      </c>
      <c r="AJ1124" s="1140" t="s">
        <v>6041</v>
      </c>
      <c r="AK1124" s="1130" t="s">
        <v>6042</v>
      </c>
      <c r="AL1124" s="1131" t="s">
        <v>6043</v>
      </c>
      <c r="AX1124" s="0" t="n">
        <v>1122</v>
      </c>
      <c r="AZ1124" s="0" t="n">
        <v>0</v>
      </c>
      <c r="BA1124" s="1146"/>
    </row>
    <row r="1125" customFormat="false" ht="14.25" hidden="false" customHeight="false" outlineLevel="0" collapsed="false">
      <c r="AH1125" s="1131" t="s">
        <v>1718</v>
      </c>
      <c r="AI1125" s="1140" t="n">
        <v>1124</v>
      </c>
      <c r="AJ1125" s="1140" t="s">
        <v>6044</v>
      </c>
      <c r="AK1125" s="1130" t="s">
        <v>6045</v>
      </c>
      <c r="AL1125" s="1131" t="s">
        <v>6046</v>
      </c>
      <c r="AX1125" s="0" t="n">
        <v>1123</v>
      </c>
      <c r="AZ1125" s="0" t="n">
        <v>0</v>
      </c>
      <c r="BA1125" s="1146"/>
    </row>
    <row r="1126" customFormat="false" ht="14.25" hidden="false" customHeight="false" outlineLevel="0" collapsed="false">
      <c r="AH1126" s="1131" t="s">
        <v>1758</v>
      </c>
      <c r="AI1126" s="1140" t="n">
        <v>1125</v>
      </c>
      <c r="AJ1126" s="1140" t="s">
        <v>6047</v>
      </c>
      <c r="AK1126" s="1130" t="s">
        <v>6048</v>
      </c>
      <c r="AL1126" s="1131" t="s">
        <v>6049</v>
      </c>
      <c r="AX1126" s="0" t="n">
        <v>1124</v>
      </c>
      <c r="AZ1126" s="0" t="n">
        <v>0</v>
      </c>
      <c r="BA1126" s="1146"/>
    </row>
    <row r="1127" customFormat="false" ht="14.25" hidden="false" customHeight="false" outlineLevel="0" collapsed="false">
      <c r="AH1127" s="1131" t="s">
        <v>1758</v>
      </c>
      <c r="AI1127" s="1140" t="n">
        <v>1126</v>
      </c>
      <c r="AJ1127" s="1140" t="s">
        <v>6050</v>
      </c>
      <c r="AK1127" s="1130" t="s">
        <v>1757</v>
      </c>
      <c r="AL1127" s="1131" t="s">
        <v>6051</v>
      </c>
      <c r="AX1127" s="0" t="n">
        <v>1125</v>
      </c>
      <c r="AZ1127" s="0" t="n">
        <v>0</v>
      </c>
      <c r="BA1127" s="1146"/>
    </row>
    <row r="1128" customFormat="false" ht="14.25" hidden="false" customHeight="false" outlineLevel="0" collapsed="false">
      <c r="AH1128" s="1131" t="s">
        <v>1762</v>
      </c>
      <c r="AI1128" s="1140" t="n">
        <v>1127</v>
      </c>
      <c r="AJ1128" s="1140" t="s">
        <v>6052</v>
      </c>
      <c r="AK1128" s="1130" t="s">
        <v>6053</v>
      </c>
      <c r="AL1128" s="1131" t="s">
        <v>6054</v>
      </c>
      <c r="AX1128" s="0" t="n">
        <v>1126</v>
      </c>
      <c r="AZ1128" s="0" t="n">
        <v>0</v>
      </c>
      <c r="BA1128" s="1146"/>
    </row>
    <row r="1129" customFormat="false" ht="14.25" hidden="false" customHeight="false" outlineLevel="0" collapsed="false">
      <c r="AH1129" s="1131" t="s">
        <v>1762</v>
      </c>
      <c r="AI1129" s="1140" t="n">
        <v>1128</v>
      </c>
      <c r="AJ1129" s="1140" t="s">
        <v>6055</v>
      </c>
      <c r="AK1129" s="1130" t="s">
        <v>6056</v>
      </c>
      <c r="AL1129" s="1131" t="s">
        <v>6057</v>
      </c>
      <c r="AX1129" s="0" t="n">
        <v>1127</v>
      </c>
      <c r="AZ1129" s="0" t="n">
        <v>0</v>
      </c>
      <c r="BA1129" s="1146"/>
    </row>
    <row r="1130" customFormat="false" ht="14.25" hidden="false" customHeight="false" outlineLevel="0" collapsed="false">
      <c r="AH1130" s="1131" t="s">
        <v>1762</v>
      </c>
      <c r="AI1130" s="1140" t="n">
        <v>1129</v>
      </c>
      <c r="AJ1130" s="1140" t="s">
        <v>6058</v>
      </c>
      <c r="AK1130" s="1130" t="s">
        <v>1761</v>
      </c>
      <c r="AL1130" s="1131" t="s">
        <v>6059</v>
      </c>
      <c r="AX1130" s="0" t="n">
        <v>1128</v>
      </c>
      <c r="AZ1130" s="0" t="n">
        <v>0</v>
      </c>
      <c r="BA1130" s="1146"/>
    </row>
    <row r="1131" customFormat="false" ht="14.25" hidden="false" customHeight="false" outlineLevel="0" collapsed="false">
      <c r="AH1131" s="1131" t="s">
        <v>1762</v>
      </c>
      <c r="AI1131" s="1140" t="n">
        <v>1130</v>
      </c>
      <c r="AJ1131" s="1140" t="s">
        <v>6060</v>
      </c>
      <c r="AK1131" s="1130" t="s">
        <v>6061</v>
      </c>
      <c r="AL1131" s="1131" t="s">
        <v>6062</v>
      </c>
      <c r="AX1131" s="0" t="n">
        <v>1129</v>
      </c>
      <c r="AZ1131" s="0" t="n">
        <v>0</v>
      </c>
      <c r="BA1131" s="1146"/>
    </row>
    <row r="1132" customFormat="false" ht="14.25" hidden="false" customHeight="false" outlineLevel="0" collapsed="false">
      <c r="AH1132" s="1131" t="s">
        <v>1998</v>
      </c>
      <c r="AI1132" s="1140" t="n">
        <v>1131</v>
      </c>
      <c r="AJ1132" s="1140" t="s">
        <v>6063</v>
      </c>
      <c r="AK1132" s="1130" t="s">
        <v>1997</v>
      </c>
      <c r="AL1132" s="1131" t="s">
        <v>6064</v>
      </c>
      <c r="AX1132" s="0" t="n">
        <v>1130</v>
      </c>
      <c r="AZ1132" s="0" t="n">
        <v>0</v>
      </c>
      <c r="BA1132" s="1146"/>
    </row>
    <row r="1133" customFormat="false" ht="14.25" hidden="false" customHeight="false" outlineLevel="0" collapsed="false">
      <c r="AH1133" s="1131" t="s">
        <v>1998</v>
      </c>
      <c r="AI1133" s="1140" t="n">
        <v>1132</v>
      </c>
      <c r="AJ1133" s="1140" t="s">
        <v>6065</v>
      </c>
      <c r="AK1133" s="1130" t="s">
        <v>6066</v>
      </c>
      <c r="AL1133" s="1131" t="s">
        <v>6067</v>
      </c>
      <c r="AX1133" s="0" t="n">
        <v>1131</v>
      </c>
      <c r="AZ1133" s="0" t="n">
        <v>0</v>
      </c>
      <c r="BA1133" s="1146"/>
    </row>
    <row r="1134" customFormat="false" ht="14.25" hidden="false" customHeight="false" outlineLevel="0" collapsed="false">
      <c r="AH1134" s="1131" t="s">
        <v>2002</v>
      </c>
      <c r="AI1134" s="1140" t="n">
        <v>1133</v>
      </c>
      <c r="AJ1134" s="1140" t="s">
        <v>6068</v>
      </c>
      <c r="AK1134" s="1130" t="s">
        <v>6069</v>
      </c>
      <c r="AL1134" s="1131" t="s">
        <v>6070</v>
      </c>
      <c r="AX1134" s="0" t="n">
        <v>1132</v>
      </c>
      <c r="AZ1134" s="0" t="n">
        <v>0</v>
      </c>
      <c r="BA1134" s="1146"/>
    </row>
    <row r="1135" customFormat="false" ht="14.25" hidden="false" customHeight="false" outlineLevel="0" collapsed="false">
      <c r="AH1135" s="1131" t="s">
        <v>2002</v>
      </c>
      <c r="AI1135" s="1140" t="n">
        <v>1134</v>
      </c>
      <c r="AJ1135" s="1140" t="s">
        <v>6071</v>
      </c>
      <c r="AK1135" s="1130" t="s">
        <v>2001</v>
      </c>
      <c r="AL1135" s="1131" t="s">
        <v>6072</v>
      </c>
      <c r="AX1135" s="0" t="n">
        <v>1133</v>
      </c>
      <c r="AZ1135" s="0" t="n">
        <v>0</v>
      </c>
      <c r="BA1135" s="1146"/>
    </row>
    <row r="1136" customFormat="false" ht="14.25" hidden="false" customHeight="false" outlineLevel="0" collapsed="false">
      <c r="AH1136" s="1131" t="s">
        <v>2002</v>
      </c>
      <c r="AI1136" s="1140" t="n">
        <v>1135</v>
      </c>
      <c r="AJ1136" s="1140" t="s">
        <v>6073</v>
      </c>
      <c r="AK1136" s="1130" t="s">
        <v>6074</v>
      </c>
      <c r="AL1136" s="1131" t="s">
        <v>6075</v>
      </c>
      <c r="AX1136" s="0" t="n">
        <v>1134</v>
      </c>
      <c r="AZ1136" s="0" t="n">
        <v>0</v>
      </c>
      <c r="BA1136" s="1146"/>
    </row>
    <row r="1137" customFormat="false" ht="14.25" hidden="false" customHeight="false" outlineLevel="0" collapsed="false">
      <c r="AH1137" s="1131" t="s">
        <v>2098</v>
      </c>
      <c r="AI1137" s="1140" t="n">
        <v>1136</v>
      </c>
      <c r="AJ1137" s="1140" t="s">
        <v>6076</v>
      </c>
      <c r="AK1137" s="1130" t="s">
        <v>6077</v>
      </c>
      <c r="AL1137" s="1131" t="s">
        <v>6078</v>
      </c>
      <c r="AX1137" s="0" t="n">
        <v>1135</v>
      </c>
      <c r="AZ1137" s="0" t="n">
        <v>0</v>
      </c>
      <c r="BA1137" s="1146"/>
    </row>
    <row r="1138" customFormat="false" ht="14.25" hidden="false" customHeight="false" outlineLevel="0" collapsed="false">
      <c r="AH1138" s="1131" t="s">
        <v>2098</v>
      </c>
      <c r="AI1138" s="1140" t="n">
        <v>1137</v>
      </c>
      <c r="AJ1138" s="1140" t="s">
        <v>6079</v>
      </c>
      <c r="AK1138" s="1130" t="s">
        <v>6080</v>
      </c>
      <c r="AL1138" s="1131" t="s">
        <v>6081</v>
      </c>
      <c r="AX1138" s="0" t="n">
        <v>1136</v>
      </c>
      <c r="AZ1138" s="0" t="n">
        <v>0</v>
      </c>
      <c r="BA1138" s="1146"/>
    </row>
    <row r="1139" customFormat="false" ht="14.25" hidden="false" customHeight="false" outlineLevel="0" collapsed="false">
      <c r="AH1139" s="1131" t="s">
        <v>2098</v>
      </c>
      <c r="AI1139" s="1140" t="n">
        <v>1138</v>
      </c>
      <c r="AJ1139" s="1140" t="s">
        <v>6082</v>
      </c>
      <c r="AK1139" s="1130" t="s">
        <v>6083</v>
      </c>
      <c r="AL1139" s="1131" t="s">
        <v>6084</v>
      </c>
      <c r="AX1139" s="0" t="n">
        <v>1137</v>
      </c>
      <c r="AZ1139" s="0" t="n">
        <v>0</v>
      </c>
      <c r="BA1139" s="1146"/>
    </row>
    <row r="1140" customFormat="false" ht="14.25" hidden="false" customHeight="false" outlineLevel="0" collapsed="false">
      <c r="AH1140" s="1131" t="s">
        <v>2098</v>
      </c>
      <c r="AI1140" s="1140" t="n">
        <v>1139</v>
      </c>
      <c r="AJ1140" s="1140" t="s">
        <v>6085</v>
      </c>
      <c r="AK1140" s="1130" t="s">
        <v>6086</v>
      </c>
      <c r="AL1140" s="1131" t="s">
        <v>6087</v>
      </c>
      <c r="AX1140" s="0" t="n">
        <v>1138</v>
      </c>
      <c r="AZ1140" s="0" t="n">
        <v>0</v>
      </c>
      <c r="BA1140" s="1146"/>
    </row>
    <row r="1141" customFormat="false" ht="14.25" hidden="false" customHeight="false" outlineLevel="0" collapsed="false">
      <c r="AH1141" s="1131" t="s">
        <v>847</v>
      </c>
      <c r="AI1141" s="1140" t="n">
        <v>1140</v>
      </c>
      <c r="AJ1141" s="1140" t="s">
        <v>6088</v>
      </c>
      <c r="AK1141" s="1130" t="s">
        <v>6089</v>
      </c>
      <c r="AL1141" s="1131" t="s">
        <v>6090</v>
      </c>
      <c r="AX1141" s="0" t="n">
        <v>1139</v>
      </c>
      <c r="AZ1141" s="0" t="n">
        <v>0</v>
      </c>
      <c r="BA1141" s="1146"/>
    </row>
    <row r="1142" customFormat="false" ht="14.25" hidden="false" customHeight="false" outlineLevel="0" collapsed="false">
      <c r="AH1142" s="1131" t="s">
        <v>847</v>
      </c>
      <c r="AI1142" s="1140" t="n">
        <v>1141</v>
      </c>
      <c r="AJ1142" s="1140" t="s">
        <v>6091</v>
      </c>
      <c r="AK1142" s="1130" t="s">
        <v>6092</v>
      </c>
      <c r="AL1142" s="1131" t="s">
        <v>6093</v>
      </c>
      <c r="AX1142" s="0" t="n">
        <v>1140</v>
      </c>
      <c r="AZ1142" s="0" t="n">
        <v>0</v>
      </c>
      <c r="BA1142" s="1146"/>
    </row>
    <row r="1143" customFormat="false" ht="14.25" hidden="false" customHeight="false" outlineLevel="0" collapsed="false">
      <c r="AH1143" s="1131" t="s">
        <v>847</v>
      </c>
      <c r="AI1143" s="1140" t="n">
        <v>1142</v>
      </c>
      <c r="AJ1143" s="1140" t="s">
        <v>6094</v>
      </c>
      <c r="AK1143" s="1130" t="s">
        <v>6095</v>
      </c>
      <c r="AL1143" s="1131" t="s">
        <v>6096</v>
      </c>
      <c r="AX1143" s="0" t="n">
        <v>1141</v>
      </c>
      <c r="AZ1143" s="0" t="n">
        <v>0</v>
      </c>
      <c r="BA1143" s="1146"/>
    </row>
    <row r="1144" customFormat="false" ht="14.25" hidden="false" customHeight="false" outlineLevel="0" collapsed="false">
      <c r="AH1144" s="1131" t="s">
        <v>847</v>
      </c>
      <c r="AI1144" s="1140" t="n">
        <v>1143</v>
      </c>
      <c r="AJ1144" s="1140" t="s">
        <v>6097</v>
      </c>
      <c r="AK1144" s="1130" t="s">
        <v>6098</v>
      </c>
      <c r="AL1144" s="1131" t="s">
        <v>6099</v>
      </c>
      <c r="AX1144" s="0" t="n">
        <v>1142</v>
      </c>
      <c r="AZ1144" s="0" t="n">
        <v>0</v>
      </c>
      <c r="BA1144" s="1146"/>
    </row>
    <row r="1145" customFormat="false" ht="14.25" hidden="false" customHeight="false" outlineLevel="0" collapsed="false">
      <c r="AH1145" s="1131" t="s">
        <v>886</v>
      </c>
      <c r="AI1145" s="1140" t="n">
        <v>1144</v>
      </c>
      <c r="AJ1145" s="1140" t="s">
        <v>6100</v>
      </c>
      <c r="AK1145" s="1130" t="s">
        <v>6101</v>
      </c>
      <c r="AL1145" s="1131" t="s">
        <v>6102</v>
      </c>
      <c r="AX1145" s="0" t="n">
        <v>1143</v>
      </c>
      <c r="AZ1145" s="0" t="n">
        <v>0</v>
      </c>
      <c r="BA1145" s="1146"/>
    </row>
    <row r="1146" customFormat="false" ht="14.25" hidden="false" customHeight="false" outlineLevel="0" collapsed="false">
      <c r="AH1146" s="1131" t="s">
        <v>886</v>
      </c>
      <c r="AI1146" s="1140" t="n">
        <v>1145</v>
      </c>
      <c r="AJ1146" s="1140" t="s">
        <v>6103</v>
      </c>
      <c r="AK1146" s="1130" t="s">
        <v>6104</v>
      </c>
      <c r="AL1146" s="1131" t="s">
        <v>6105</v>
      </c>
      <c r="AX1146" s="0" t="n">
        <v>1144</v>
      </c>
      <c r="AZ1146" s="0" t="n">
        <v>0</v>
      </c>
      <c r="BA1146" s="1146"/>
    </row>
    <row r="1147" customFormat="false" ht="14.25" hidden="false" customHeight="false" outlineLevel="0" collapsed="false">
      <c r="AH1147" s="1131" t="s">
        <v>886</v>
      </c>
      <c r="AI1147" s="1140" t="n">
        <v>1146</v>
      </c>
      <c r="AJ1147" s="1140" t="s">
        <v>6106</v>
      </c>
      <c r="AK1147" s="1130" t="s">
        <v>6107</v>
      </c>
      <c r="AL1147" s="1131" t="s">
        <v>6108</v>
      </c>
      <c r="AX1147" s="0" t="n">
        <v>1145</v>
      </c>
      <c r="AZ1147" s="0" t="n">
        <v>0</v>
      </c>
      <c r="BA1147" s="1146"/>
    </row>
    <row r="1148" customFormat="false" ht="14.25" hidden="false" customHeight="false" outlineLevel="0" collapsed="false">
      <c r="AH1148" s="1131" t="s">
        <v>886</v>
      </c>
      <c r="AI1148" s="1140" t="n">
        <v>1147</v>
      </c>
      <c r="AJ1148" s="1140" t="s">
        <v>6109</v>
      </c>
      <c r="AK1148" s="1130" t="s">
        <v>6110</v>
      </c>
      <c r="AL1148" s="1131" t="s">
        <v>6111</v>
      </c>
      <c r="AX1148" s="0" t="n">
        <v>1146</v>
      </c>
      <c r="AZ1148" s="0" t="n">
        <v>0</v>
      </c>
      <c r="BA1148" s="1146"/>
    </row>
    <row r="1149" customFormat="false" ht="14.25" hidden="false" customHeight="false" outlineLevel="0" collapsed="false">
      <c r="AH1149" s="1131" t="s">
        <v>915</v>
      </c>
      <c r="AI1149" s="1140" t="n">
        <v>1148</v>
      </c>
      <c r="AJ1149" s="1140" t="s">
        <v>6112</v>
      </c>
      <c r="AK1149" s="1130" t="s">
        <v>914</v>
      </c>
      <c r="AL1149" s="1131" t="s">
        <v>6113</v>
      </c>
      <c r="AX1149" s="0" t="n">
        <v>1147</v>
      </c>
      <c r="AZ1149" s="0" t="n">
        <v>0</v>
      </c>
      <c r="BA1149" s="1146"/>
    </row>
    <row r="1150" customFormat="false" ht="14.25" hidden="false" customHeight="false" outlineLevel="0" collapsed="false">
      <c r="AH1150" s="1131" t="s">
        <v>915</v>
      </c>
      <c r="AI1150" s="1140" t="n">
        <v>1149</v>
      </c>
      <c r="AJ1150" s="1140" t="s">
        <v>6114</v>
      </c>
      <c r="AK1150" s="1130" t="s">
        <v>6115</v>
      </c>
      <c r="AL1150" s="1131" t="s">
        <v>6116</v>
      </c>
      <c r="AX1150" s="0" t="n">
        <v>1148</v>
      </c>
      <c r="AZ1150" s="0" t="n">
        <v>0</v>
      </c>
      <c r="BA1150" s="1146"/>
    </row>
    <row r="1151" customFormat="false" ht="14.25" hidden="false" customHeight="false" outlineLevel="0" collapsed="false">
      <c r="AH1151" s="1131" t="s">
        <v>915</v>
      </c>
      <c r="AI1151" s="1140" t="n">
        <v>1150</v>
      </c>
      <c r="AJ1151" s="1140" t="s">
        <v>6117</v>
      </c>
      <c r="AK1151" s="1130" t="s">
        <v>6118</v>
      </c>
      <c r="AL1151" s="1131" t="s">
        <v>6119</v>
      </c>
      <c r="AX1151" s="0" t="n">
        <v>1149</v>
      </c>
      <c r="AZ1151" s="0" t="n">
        <v>0</v>
      </c>
      <c r="BA1151" s="1146"/>
    </row>
    <row r="1152" customFormat="false" ht="14.25" hidden="false" customHeight="false" outlineLevel="0" collapsed="false">
      <c r="AH1152" s="1131" t="s">
        <v>915</v>
      </c>
      <c r="AI1152" s="1140" t="n">
        <v>1151</v>
      </c>
      <c r="AJ1152" s="1140" t="s">
        <v>6120</v>
      </c>
      <c r="AK1152" s="1130" t="s">
        <v>6121</v>
      </c>
      <c r="AL1152" s="1131" t="s">
        <v>6122</v>
      </c>
      <c r="AX1152" s="0" t="n">
        <v>1150</v>
      </c>
      <c r="AZ1152" s="0" t="n">
        <v>0</v>
      </c>
      <c r="BA1152" s="1146"/>
    </row>
    <row r="1153" customFormat="false" ht="14.25" hidden="false" customHeight="false" outlineLevel="0" collapsed="false">
      <c r="AH1153" s="1131" t="s">
        <v>1178</v>
      </c>
      <c r="AI1153" s="1140" t="n">
        <v>1152</v>
      </c>
      <c r="AJ1153" s="1140" t="s">
        <v>6123</v>
      </c>
      <c r="AK1153" s="1130" t="s">
        <v>6124</v>
      </c>
      <c r="AL1153" s="1131" t="s">
        <v>6125</v>
      </c>
      <c r="AX1153" s="0" t="n">
        <v>1151</v>
      </c>
      <c r="AZ1153" s="0" t="n">
        <v>0</v>
      </c>
      <c r="BA1153" s="1146"/>
    </row>
    <row r="1154" customFormat="false" ht="14.25" hidden="false" customHeight="false" outlineLevel="0" collapsed="false">
      <c r="AH1154" s="1131" t="s">
        <v>1178</v>
      </c>
      <c r="AI1154" s="1140" t="n">
        <v>1153</v>
      </c>
      <c r="AJ1154" s="1140" t="s">
        <v>6126</v>
      </c>
      <c r="AK1154" s="1130" t="s">
        <v>1177</v>
      </c>
      <c r="AL1154" s="1131" t="s">
        <v>6127</v>
      </c>
      <c r="AX1154" s="0" t="n">
        <v>1152</v>
      </c>
      <c r="AZ1154" s="0" t="n">
        <v>0</v>
      </c>
      <c r="BA1154" s="1146"/>
    </row>
    <row r="1155" customFormat="false" ht="14.25" hidden="false" customHeight="false" outlineLevel="0" collapsed="false">
      <c r="AH1155" s="1131" t="s">
        <v>1178</v>
      </c>
      <c r="AI1155" s="1140" t="n">
        <v>1154</v>
      </c>
      <c r="AJ1155" s="1140" t="s">
        <v>6128</v>
      </c>
      <c r="AK1155" s="1130" t="s">
        <v>6129</v>
      </c>
      <c r="AL1155" s="1131" t="s">
        <v>6130</v>
      </c>
      <c r="AX1155" s="0" t="n">
        <v>1153</v>
      </c>
      <c r="AZ1155" s="0" t="n">
        <v>0</v>
      </c>
      <c r="BA1155" s="1146"/>
    </row>
    <row r="1156" customFormat="false" ht="14.25" hidden="false" customHeight="false" outlineLevel="0" collapsed="false">
      <c r="AH1156" s="1131" t="s">
        <v>1178</v>
      </c>
      <c r="AI1156" s="1140" t="n">
        <v>1155</v>
      </c>
      <c r="AJ1156" s="1140" t="s">
        <v>6131</v>
      </c>
      <c r="AK1156" s="1130" t="s">
        <v>6132</v>
      </c>
      <c r="AL1156" s="1131" t="s">
        <v>6133</v>
      </c>
      <c r="AX1156" s="0" t="n">
        <v>1154</v>
      </c>
      <c r="AZ1156" s="0" t="n">
        <v>0</v>
      </c>
      <c r="BA1156" s="1146"/>
    </row>
    <row r="1157" customFormat="false" ht="14.25" hidden="false" customHeight="false" outlineLevel="0" collapsed="false">
      <c r="AH1157" s="1131" t="s">
        <v>1268</v>
      </c>
      <c r="AI1157" s="1140" t="n">
        <v>1156</v>
      </c>
      <c r="AJ1157" s="1140" t="s">
        <v>6134</v>
      </c>
      <c r="AK1157" s="1130" t="s">
        <v>6135</v>
      </c>
      <c r="AL1157" s="1131" t="s">
        <v>6136</v>
      </c>
      <c r="AX1157" s="0" t="n">
        <v>1155</v>
      </c>
      <c r="AZ1157" s="0" t="n">
        <v>0</v>
      </c>
      <c r="BA1157" s="1146"/>
    </row>
    <row r="1158" customFormat="false" ht="14.25" hidden="false" customHeight="false" outlineLevel="0" collapsed="false">
      <c r="AH1158" s="1131" t="s">
        <v>1268</v>
      </c>
      <c r="AI1158" s="1140" t="n">
        <v>1157</v>
      </c>
      <c r="AJ1158" s="1140" t="s">
        <v>6137</v>
      </c>
      <c r="AK1158" s="1130" t="s">
        <v>6138</v>
      </c>
      <c r="AL1158" s="1131" t="s">
        <v>6139</v>
      </c>
      <c r="AX1158" s="0" t="n">
        <v>1156</v>
      </c>
      <c r="AZ1158" s="0" t="n">
        <v>0</v>
      </c>
      <c r="BA1158" s="1146"/>
    </row>
    <row r="1159" customFormat="false" ht="14.25" hidden="false" customHeight="false" outlineLevel="0" collapsed="false">
      <c r="AH1159" s="1131" t="s">
        <v>1268</v>
      </c>
      <c r="AI1159" s="1140" t="n">
        <v>1158</v>
      </c>
      <c r="AJ1159" s="1140" t="s">
        <v>6140</v>
      </c>
      <c r="AK1159" s="1130" t="s">
        <v>6141</v>
      </c>
      <c r="AL1159" s="1131" t="s">
        <v>6142</v>
      </c>
      <c r="AX1159" s="0" t="n">
        <v>1157</v>
      </c>
      <c r="AZ1159" s="0" t="n">
        <v>0</v>
      </c>
      <c r="BA1159" s="1146"/>
    </row>
    <row r="1160" customFormat="false" ht="14.25" hidden="false" customHeight="false" outlineLevel="0" collapsed="false">
      <c r="AH1160" s="1131" t="s">
        <v>1268</v>
      </c>
      <c r="AI1160" s="1140" t="n">
        <v>1159</v>
      </c>
      <c r="AJ1160" s="1140" t="s">
        <v>6143</v>
      </c>
      <c r="AK1160" s="1130" t="s">
        <v>6144</v>
      </c>
      <c r="AL1160" s="1131" t="s">
        <v>6145</v>
      </c>
      <c r="AX1160" s="0" t="n">
        <v>1158</v>
      </c>
      <c r="AZ1160" s="0" t="n">
        <v>0</v>
      </c>
      <c r="BA1160" s="1146"/>
    </row>
    <row r="1161" customFormat="false" ht="14.25" hidden="false" customHeight="false" outlineLevel="0" collapsed="false">
      <c r="AH1161" s="1131" t="s">
        <v>1360</v>
      </c>
      <c r="AI1161" s="1140" t="n">
        <v>1160</v>
      </c>
      <c r="AJ1161" s="1140" t="s">
        <v>6146</v>
      </c>
      <c r="AK1161" s="1130" t="s">
        <v>6147</v>
      </c>
      <c r="AL1161" s="1131" t="s">
        <v>6148</v>
      </c>
      <c r="AX1161" s="0" t="n">
        <v>1159</v>
      </c>
      <c r="AZ1161" s="0" t="n">
        <v>0</v>
      </c>
      <c r="BA1161" s="1146"/>
    </row>
    <row r="1162" customFormat="false" ht="14.25" hidden="false" customHeight="false" outlineLevel="0" collapsed="false">
      <c r="AH1162" s="1131" t="s">
        <v>1360</v>
      </c>
      <c r="AI1162" s="1140" t="n">
        <v>1161</v>
      </c>
      <c r="AJ1162" s="1140" t="s">
        <v>6149</v>
      </c>
      <c r="AK1162" s="1130" t="s">
        <v>6150</v>
      </c>
      <c r="AL1162" s="1131" t="s">
        <v>6151</v>
      </c>
      <c r="AX1162" s="0" t="n">
        <v>1160</v>
      </c>
      <c r="AZ1162" s="0" t="n">
        <v>0</v>
      </c>
      <c r="BA1162" s="1146"/>
    </row>
    <row r="1163" customFormat="false" ht="14.25" hidden="false" customHeight="false" outlineLevel="0" collapsed="false">
      <c r="AH1163" s="1131" t="s">
        <v>1360</v>
      </c>
      <c r="AI1163" s="1140" t="n">
        <v>1162</v>
      </c>
      <c r="AJ1163" s="1140" t="s">
        <v>6152</v>
      </c>
      <c r="AK1163" s="1130" t="s">
        <v>6153</v>
      </c>
      <c r="AL1163" s="1131" t="s">
        <v>6154</v>
      </c>
      <c r="AX1163" s="0" t="n">
        <v>1161</v>
      </c>
      <c r="AZ1163" s="0" t="n">
        <v>0</v>
      </c>
      <c r="BA1163" s="1146"/>
    </row>
    <row r="1164" customFormat="false" ht="14.25" hidden="false" customHeight="false" outlineLevel="0" collapsed="false">
      <c r="AH1164" s="1131" t="s">
        <v>1360</v>
      </c>
      <c r="AI1164" s="1140" t="n">
        <v>1163</v>
      </c>
      <c r="AJ1164" s="1140" t="s">
        <v>6155</v>
      </c>
      <c r="AK1164" s="1130" t="s">
        <v>6156</v>
      </c>
      <c r="AL1164" s="1131" t="s">
        <v>6157</v>
      </c>
      <c r="AX1164" s="0" t="n">
        <v>1162</v>
      </c>
      <c r="AZ1164" s="0" t="n">
        <v>0</v>
      </c>
      <c r="BA1164" s="1146"/>
    </row>
    <row r="1165" customFormat="false" ht="14.25" hidden="false" customHeight="false" outlineLevel="0" collapsed="false">
      <c r="AH1165" s="1131" t="s">
        <v>1368</v>
      </c>
      <c r="AI1165" s="1140" t="n">
        <v>1164</v>
      </c>
      <c r="AJ1165" s="1140" t="s">
        <v>6158</v>
      </c>
      <c r="AK1165" s="1130" t="s">
        <v>6027</v>
      </c>
      <c r="AL1165" s="1131" t="s">
        <v>6159</v>
      </c>
      <c r="AX1165" s="0" t="n">
        <v>1163</v>
      </c>
      <c r="AZ1165" s="0" t="n">
        <v>0</v>
      </c>
      <c r="BA1165" s="1146"/>
    </row>
    <row r="1166" customFormat="false" ht="14.25" hidden="false" customHeight="false" outlineLevel="0" collapsed="false">
      <c r="AH1166" s="1131" t="s">
        <v>1368</v>
      </c>
      <c r="AI1166" s="1140" t="n">
        <v>1165</v>
      </c>
      <c r="AJ1166" s="1140" t="s">
        <v>6160</v>
      </c>
      <c r="AK1166" s="1130" t="s">
        <v>6161</v>
      </c>
      <c r="AL1166" s="1131" t="s">
        <v>6162</v>
      </c>
      <c r="AX1166" s="0" t="n">
        <v>1164</v>
      </c>
      <c r="AZ1166" s="0" t="n">
        <v>0</v>
      </c>
      <c r="BA1166" s="1146"/>
    </row>
    <row r="1167" customFormat="false" ht="14.25" hidden="false" customHeight="false" outlineLevel="0" collapsed="false">
      <c r="AH1167" s="1131" t="s">
        <v>1368</v>
      </c>
      <c r="AI1167" s="1140" t="n">
        <v>1166</v>
      </c>
      <c r="AJ1167" s="1140" t="s">
        <v>6163</v>
      </c>
      <c r="AK1167" s="1130" t="s">
        <v>6164</v>
      </c>
      <c r="AL1167" s="1131" t="s">
        <v>6165</v>
      </c>
      <c r="AX1167" s="0" t="n">
        <v>1165</v>
      </c>
      <c r="AZ1167" s="0" t="n">
        <v>0</v>
      </c>
      <c r="BA1167" s="1146"/>
    </row>
    <row r="1168" customFormat="false" ht="14.25" hidden="false" customHeight="false" outlineLevel="0" collapsed="false">
      <c r="AH1168" s="1131" t="s">
        <v>1368</v>
      </c>
      <c r="AI1168" s="1140" t="n">
        <v>1167</v>
      </c>
      <c r="AJ1168" s="1140" t="s">
        <v>6166</v>
      </c>
      <c r="AK1168" s="1130" t="s">
        <v>6167</v>
      </c>
      <c r="AL1168" s="1131" t="s">
        <v>6168</v>
      </c>
      <c r="AX1168" s="0" t="n">
        <v>1166</v>
      </c>
      <c r="AZ1168" s="0" t="n">
        <v>0</v>
      </c>
      <c r="BA1168" s="1146"/>
    </row>
    <row r="1169" customFormat="false" ht="14.25" hidden="false" customHeight="false" outlineLevel="0" collapsed="false">
      <c r="AH1169" s="1131" t="s">
        <v>1391</v>
      </c>
      <c r="AI1169" s="1140" t="n">
        <v>1168</v>
      </c>
      <c r="AJ1169" s="1140" t="s">
        <v>6169</v>
      </c>
      <c r="AK1169" s="1130" t="s">
        <v>6170</v>
      </c>
      <c r="AL1169" s="1131" t="s">
        <v>6171</v>
      </c>
      <c r="AX1169" s="0" t="n">
        <v>1167</v>
      </c>
      <c r="AZ1169" s="0" t="n">
        <v>0</v>
      </c>
      <c r="BA1169" s="1146"/>
    </row>
    <row r="1170" customFormat="false" ht="14.25" hidden="false" customHeight="false" outlineLevel="0" collapsed="false">
      <c r="AH1170" s="1131" t="s">
        <v>1391</v>
      </c>
      <c r="AI1170" s="1140" t="n">
        <v>1169</v>
      </c>
      <c r="AJ1170" s="1140" t="s">
        <v>6172</v>
      </c>
      <c r="AK1170" s="1130" t="s">
        <v>6173</v>
      </c>
      <c r="AL1170" s="1131" t="s">
        <v>6174</v>
      </c>
      <c r="AX1170" s="0" t="n">
        <v>1168</v>
      </c>
      <c r="AZ1170" s="0" t="n">
        <v>0</v>
      </c>
      <c r="BA1170" s="1146"/>
    </row>
    <row r="1171" customFormat="false" ht="14.25" hidden="false" customHeight="false" outlineLevel="0" collapsed="false">
      <c r="AH1171" s="1131" t="s">
        <v>1391</v>
      </c>
      <c r="AI1171" s="1140" t="n">
        <v>1170</v>
      </c>
      <c r="AJ1171" s="1140" t="s">
        <v>6175</v>
      </c>
      <c r="AK1171" s="1130" t="s">
        <v>6176</v>
      </c>
      <c r="AL1171" s="1131" t="s">
        <v>6177</v>
      </c>
      <c r="AX1171" s="0" t="n">
        <v>1169</v>
      </c>
      <c r="AZ1171" s="0" t="n">
        <v>0</v>
      </c>
      <c r="BA1171" s="1146"/>
    </row>
    <row r="1172" customFormat="false" ht="14.25" hidden="false" customHeight="false" outlineLevel="0" collapsed="false">
      <c r="AH1172" s="1131" t="s">
        <v>1391</v>
      </c>
      <c r="AI1172" s="1140" t="n">
        <v>1171</v>
      </c>
      <c r="AJ1172" s="1140" t="s">
        <v>6178</v>
      </c>
      <c r="AK1172" s="1130" t="s">
        <v>6179</v>
      </c>
      <c r="AL1172" s="1131" t="s">
        <v>6180</v>
      </c>
      <c r="AX1172" s="0" t="n">
        <v>1170</v>
      </c>
      <c r="AZ1172" s="0" t="n">
        <v>0</v>
      </c>
      <c r="BA1172" s="1146"/>
    </row>
    <row r="1173" customFormat="false" ht="14.25" hidden="false" customHeight="false" outlineLevel="0" collapsed="false">
      <c r="AH1173" s="1131" t="s">
        <v>1391</v>
      </c>
      <c r="AI1173" s="1140" t="n">
        <v>1172</v>
      </c>
      <c r="AJ1173" s="1140" t="s">
        <v>6181</v>
      </c>
      <c r="AK1173" s="1130" t="s">
        <v>6182</v>
      </c>
      <c r="AL1173" s="1131" t="s">
        <v>6183</v>
      </c>
      <c r="AX1173" s="0" t="n">
        <v>1171</v>
      </c>
      <c r="AZ1173" s="0" t="n">
        <v>0</v>
      </c>
      <c r="BA1173" s="1146"/>
    </row>
    <row r="1174" customFormat="false" ht="14.25" hidden="false" customHeight="false" outlineLevel="0" collapsed="false">
      <c r="AH1174" s="1131" t="s">
        <v>1391</v>
      </c>
      <c r="AI1174" s="1140" t="n">
        <v>1173</v>
      </c>
      <c r="AJ1174" s="1140" t="s">
        <v>6184</v>
      </c>
      <c r="AK1174" s="1130" t="s">
        <v>6185</v>
      </c>
      <c r="AL1174" s="1131" t="s">
        <v>6186</v>
      </c>
      <c r="AX1174" s="0" t="n">
        <v>1172</v>
      </c>
      <c r="AZ1174" s="0" t="n">
        <v>0</v>
      </c>
      <c r="BA1174" s="1146"/>
    </row>
    <row r="1175" customFormat="false" ht="14.25" hidden="false" customHeight="false" outlineLevel="0" collapsed="false">
      <c r="AH1175" s="1131" t="s">
        <v>1391</v>
      </c>
      <c r="AI1175" s="1140" t="n">
        <v>1174</v>
      </c>
      <c r="AJ1175" s="1140" t="s">
        <v>6187</v>
      </c>
      <c r="AK1175" s="1130" t="s">
        <v>6188</v>
      </c>
      <c r="AL1175" s="1131" t="s">
        <v>6189</v>
      </c>
      <c r="AX1175" s="0" t="n">
        <v>1173</v>
      </c>
      <c r="AZ1175" s="0" t="n">
        <v>0</v>
      </c>
      <c r="BA1175" s="1146"/>
    </row>
    <row r="1176" customFormat="false" ht="14.25" hidden="false" customHeight="false" outlineLevel="0" collapsed="false">
      <c r="AH1176" s="1131" t="s">
        <v>1391</v>
      </c>
      <c r="AI1176" s="1140" t="n">
        <v>1175</v>
      </c>
      <c r="AJ1176" s="1140" t="s">
        <v>6190</v>
      </c>
      <c r="AK1176" s="1130" t="s">
        <v>6191</v>
      </c>
      <c r="AL1176" s="1131" t="s">
        <v>6192</v>
      </c>
      <c r="AX1176" s="0" t="n">
        <v>1174</v>
      </c>
      <c r="AZ1176" s="0" t="n">
        <v>0</v>
      </c>
      <c r="BA1176" s="1146"/>
    </row>
    <row r="1177" customFormat="false" ht="14.25" hidden="false" customHeight="false" outlineLevel="0" collapsed="false">
      <c r="AH1177" s="1131" t="s">
        <v>1391</v>
      </c>
      <c r="AI1177" s="1140" t="n">
        <v>1176</v>
      </c>
      <c r="AJ1177" s="1140" t="s">
        <v>6193</v>
      </c>
      <c r="AK1177" s="1130" t="s">
        <v>6194</v>
      </c>
      <c r="AL1177" s="1131" t="s">
        <v>6195</v>
      </c>
      <c r="AX1177" s="0" t="n">
        <v>1175</v>
      </c>
      <c r="AZ1177" s="0" t="n">
        <v>0</v>
      </c>
      <c r="BA1177" s="1146"/>
    </row>
    <row r="1178" customFormat="false" ht="14.25" hidden="false" customHeight="false" outlineLevel="0" collapsed="false">
      <c r="AH1178" s="1131" t="s">
        <v>1511</v>
      </c>
      <c r="AI1178" s="1140" t="n">
        <v>1177</v>
      </c>
      <c r="AJ1178" s="1140" t="s">
        <v>6196</v>
      </c>
      <c r="AK1178" s="1130" t="s">
        <v>6197</v>
      </c>
      <c r="AL1178" s="1131" t="s">
        <v>6198</v>
      </c>
      <c r="AX1178" s="0" t="n">
        <v>1176</v>
      </c>
      <c r="AZ1178" s="0" t="n">
        <v>0</v>
      </c>
      <c r="BA1178" s="1146"/>
    </row>
    <row r="1179" customFormat="false" ht="14.25" hidden="false" customHeight="false" outlineLevel="0" collapsed="false">
      <c r="AH1179" s="1131" t="s">
        <v>1511</v>
      </c>
      <c r="AI1179" s="1140" t="n">
        <v>1178</v>
      </c>
      <c r="AJ1179" s="1140" t="s">
        <v>6199</v>
      </c>
      <c r="AK1179" s="1130" t="s">
        <v>6200</v>
      </c>
      <c r="AL1179" s="1131" t="s">
        <v>6201</v>
      </c>
      <c r="AX1179" s="0" t="n">
        <v>1177</v>
      </c>
      <c r="AZ1179" s="0" t="n">
        <v>0</v>
      </c>
      <c r="BA1179" s="1146"/>
    </row>
    <row r="1180" customFormat="false" ht="14.25" hidden="false" customHeight="false" outlineLevel="0" collapsed="false">
      <c r="AH1180" s="1131" t="s">
        <v>1511</v>
      </c>
      <c r="AI1180" s="1140" t="n">
        <v>1179</v>
      </c>
      <c r="AJ1180" s="1140" t="s">
        <v>6202</v>
      </c>
      <c r="AK1180" s="1130" t="s">
        <v>1510</v>
      </c>
      <c r="AL1180" s="1131" t="s">
        <v>6203</v>
      </c>
      <c r="AX1180" s="0" t="n">
        <v>1178</v>
      </c>
      <c r="AZ1180" s="0" t="n">
        <v>0</v>
      </c>
      <c r="BA1180" s="1146"/>
    </row>
    <row r="1181" customFormat="false" ht="14.25" hidden="false" customHeight="false" outlineLevel="0" collapsed="false">
      <c r="AH1181" s="1131" t="s">
        <v>1598</v>
      </c>
      <c r="AI1181" s="1140" t="n">
        <v>1180</v>
      </c>
      <c r="AJ1181" s="1140" t="s">
        <v>6204</v>
      </c>
      <c r="AK1181" s="1130" t="s">
        <v>1597</v>
      </c>
      <c r="AL1181" s="1131" t="s">
        <v>6205</v>
      </c>
      <c r="AX1181" s="0" t="n">
        <v>1179</v>
      </c>
      <c r="AZ1181" s="0" t="n">
        <v>0</v>
      </c>
      <c r="BA1181" s="1146"/>
    </row>
    <row r="1182" customFormat="false" ht="14.25" hidden="false" customHeight="false" outlineLevel="0" collapsed="false">
      <c r="AH1182" s="1131" t="s">
        <v>1598</v>
      </c>
      <c r="AI1182" s="1140" t="n">
        <v>1181</v>
      </c>
      <c r="AJ1182" s="1140" t="s">
        <v>6206</v>
      </c>
      <c r="AK1182" s="1130" t="s">
        <v>6207</v>
      </c>
      <c r="AL1182" s="1131" t="s">
        <v>6208</v>
      </c>
      <c r="AX1182" s="0" t="n">
        <v>1180</v>
      </c>
      <c r="AZ1182" s="0" t="n">
        <v>0</v>
      </c>
      <c r="BA1182" s="1146"/>
    </row>
    <row r="1183" customFormat="false" ht="14.25" hidden="false" customHeight="false" outlineLevel="0" collapsed="false">
      <c r="AH1183" s="1131" t="s">
        <v>1598</v>
      </c>
      <c r="AI1183" s="1140" t="n">
        <v>1182</v>
      </c>
      <c r="AJ1183" s="1140" t="s">
        <v>6209</v>
      </c>
      <c r="AK1183" s="1130" t="s">
        <v>6210</v>
      </c>
      <c r="AL1183" s="1131" t="s">
        <v>6211</v>
      </c>
      <c r="AX1183" s="0" t="n">
        <v>1181</v>
      </c>
      <c r="AZ1183" s="0" t="n">
        <v>0</v>
      </c>
      <c r="BA1183" s="1146"/>
    </row>
    <row r="1184" customFormat="false" ht="14.25" hidden="false" customHeight="false" outlineLevel="0" collapsed="false">
      <c r="AH1184" s="1131" t="s">
        <v>1598</v>
      </c>
      <c r="AI1184" s="1140" t="n">
        <v>1183</v>
      </c>
      <c r="AJ1184" s="1140" t="s">
        <v>6212</v>
      </c>
      <c r="AK1184" s="1130" t="s">
        <v>6213</v>
      </c>
      <c r="AL1184" s="1131" t="s">
        <v>6214</v>
      </c>
      <c r="AX1184" s="0" t="n">
        <v>1182</v>
      </c>
      <c r="AZ1184" s="0" t="n">
        <v>0</v>
      </c>
      <c r="BA1184" s="1146"/>
    </row>
    <row r="1185" customFormat="false" ht="14.25" hidden="false" customHeight="false" outlineLevel="0" collapsed="false">
      <c r="AH1185" s="1131" t="s">
        <v>1722</v>
      </c>
      <c r="AI1185" s="1140" t="n">
        <v>1184</v>
      </c>
      <c r="AJ1185" s="1140" t="s">
        <v>6215</v>
      </c>
      <c r="AK1185" s="1130" t="s">
        <v>6216</v>
      </c>
      <c r="AL1185" s="1131" t="s">
        <v>6217</v>
      </c>
      <c r="AX1185" s="0" t="n">
        <v>1183</v>
      </c>
      <c r="AZ1185" s="0" t="n">
        <v>0</v>
      </c>
      <c r="BA1185" s="1146"/>
    </row>
    <row r="1186" customFormat="false" ht="14.25" hidden="false" customHeight="false" outlineLevel="0" collapsed="false">
      <c r="AH1186" s="1131" t="s">
        <v>1722</v>
      </c>
      <c r="AI1186" s="1140" t="n">
        <v>1185</v>
      </c>
      <c r="AJ1186" s="1140" t="s">
        <v>6218</v>
      </c>
      <c r="AK1186" s="1130" t="s">
        <v>6219</v>
      </c>
      <c r="AL1186" s="1131" t="s">
        <v>6220</v>
      </c>
      <c r="AX1186" s="0" t="n">
        <v>1184</v>
      </c>
      <c r="AZ1186" s="0" t="n">
        <v>0</v>
      </c>
      <c r="BA1186" s="1146"/>
    </row>
    <row r="1187" customFormat="false" ht="14.25" hidden="false" customHeight="false" outlineLevel="0" collapsed="false">
      <c r="AH1187" s="1131" t="s">
        <v>1722</v>
      </c>
      <c r="AI1187" s="1140" t="n">
        <v>1186</v>
      </c>
      <c r="AJ1187" s="1140" t="s">
        <v>6221</v>
      </c>
      <c r="AK1187" s="1130" t="s">
        <v>1721</v>
      </c>
      <c r="AL1187" s="1131" t="s">
        <v>6222</v>
      </c>
      <c r="AX1187" s="0" t="n">
        <v>1185</v>
      </c>
      <c r="AZ1187" s="0" t="n">
        <v>0</v>
      </c>
      <c r="BA1187" s="1146"/>
    </row>
    <row r="1188" customFormat="false" ht="14.25" hidden="false" customHeight="false" outlineLevel="0" collapsed="false">
      <c r="AH1188" s="1131" t="s">
        <v>1838</v>
      </c>
      <c r="AI1188" s="1140" t="n">
        <v>1187</v>
      </c>
      <c r="AJ1188" s="1140" t="s">
        <v>6223</v>
      </c>
      <c r="AK1188" s="1130" t="s">
        <v>1837</v>
      </c>
      <c r="AL1188" s="1131" t="s">
        <v>6224</v>
      </c>
      <c r="AX1188" s="0" t="n">
        <v>1186</v>
      </c>
      <c r="AZ1188" s="0" t="n">
        <v>0</v>
      </c>
      <c r="BA1188" s="1146"/>
    </row>
    <row r="1189" customFormat="false" ht="14.25" hidden="false" customHeight="false" outlineLevel="0" collapsed="false">
      <c r="AH1189" s="1131" t="s">
        <v>1902</v>
      </c>
      <c r="AI1189" s="1140" t="n">
        <v>1188</v>
      </c>
      <c r="AJ1189" s="1140" t="s">
        <v>6225</v>
      </c>
      <c r="AK1189" s="1130" t="s">
        <v>6226</v>
      </c>
      <c r="AL1189" s="1131" t="s">
        <v>6227</v>
      </c>
      <c r="AX1189" s="0" t="n">
        <v>1187</v>
      </c>
      <c r="AZ1189" s="0" t="n">
        <v>0</v>
      </c>
      <c r="BA1189" s="1146"/>
    </row>
    <row r="1190" customFormat="false" ht="14.25" hidden="false" customHeight="false" outlineLevel="0" collapsed="false">
      <c r="AH1190" s="1131" t="s">
        <v>1902</v>
      </c>
      <c r="AI1190" s="1140" t="n">
        <v>1189</v>
      </c>
      <c r="AJ1190" s="1140" t="s">
        <v>6228</v>
      </c>
      <c r="AK1190" s="1130" t="s">
        <v>6229</v>
      </c>
      <c r="AL1190" s="1131" t="s">
        <v>6230</v>
      </c>
      <c r="AX1190" s="0" t="n">
        <v>1188</v>
      </c>
      <c r="AZ1190" s="0" t="n">
        <v>0</v>
      </c>
      <c r="BA1190" s="1146"/>
    </row>
    <row r="1191" customFormat="false" ht="14.25" hidden="false" customHeight="false" outlineLevel="0" collapsed="false">
      <c r="AH1191" s="1131" t="s">
        <v>1902</v>
      </c>
      <c r="AI1191" s="1140" t="n">
        <v>1190</v>
      </c>
      <c r="AJ1191" s="1140" t="s">
        <v>6231</v>
      </c>
      <c r="AK1191" s="1130" t="s">
        <v>6232</v>
      </c>
      <c r="AL1191" s="1131" t="s">
        <v>6233</v>
      </c>
      <c r="AX1191" s="0" t="n">
        <v>1189</v>
      </c>
      <c r="AZ1191" s="0" t="n">
        <v>0</v>
      </c>
      <c r="BA1191" s="1146"/>
    </row>
    <row r="1192" customFormat="false" ht="14.25" hidden="false" customHeight="false" outlineLevel="0" collapsed="false">
      <c r="AH1192" s="1131" t="s">
        <v>1902</v>
      </c>
      <c r="AI1192" s="1140" t="n">
        <v>1191</v>
      </c>
      <c r="AJ1192" s="1140" t="s">
        <v>6234</v>
      </c>
      <c r="AK1192" s="1130" t="s">
        <v>1901</v>
      </c>
      <c r="AL1192" s="1131" t="s">
        <v>6235</v>
      </c>
      <c r="AX1192" s="0" t="n">
        <v>1190</v>
      </c>
      <c r="AZ1192" s="0" t="n">
        <v>0</v>
      </c>
      <c r="BA1192" s="1146"/>
    </row>
    <row r="1193" customFormat="false" ht="14.25" hidden="false" customHeight="false" outlineLevel="0" collapsed="false">
      <c r="AH1193" s="1131" t="s">
        <v>1902</v>
      </c>
      <c r="AI1193" s="1140" t="n">
        <v>1192</v>
      </c>
      <c r="AJ1193" s="1140" t="s">
        <v>6236</v>
      </c>
      <c r="AK1193" s="1130" t="s">
        <v>6237</v>
      </c>
      <c r="AL1193" s="1131" t="s">
        <v>6238</v>
      </c>
      <c r="AX1193" s="0" t="n">
        <v>1191</v>
      </c>
      <c r="AZ1193" s="0" t="n">
        <v>0</v>
      </c>
      <c r="BA1193" s="1146"/>
    </row>
    <row r="1194" customFormat="false" ht="14.25" hidden="false" customHeight="false" outlineLevel="0" collapsed="false">
      <c r="AH1194" s="1131" t="s">
        <v>1902</v>
      </c>
      <c r="AI1194" s="1140" t="n">
        <v>1193</v>
      </c>
      <c r="AJ1194" s="1140" t="s">
        <v>6239</v>
      </c>
      <c r="AK1194" s="1130" t="s">
        <v>6240</v>
      </c>
      <c r="AL1194" s="1131" t="s">
        <v>6241</v>
      </c>
      <c r="AX1194" s="0" t="n">
        <v>1192</v>
      </c>
      <c r="AZ1194" s="0" t="n">
        <v>0</v>
      </c>
      <c r="BA1194" s="1146"/>
    </row>
    <row r="1195" customFormat="false" ht="14.25" hidden="false" customHeight="false" outlineLevel="0" collapsed="false">
      <c r="AH1195" s="1131" t="s">
        <v>1938</v>
      </c>
      <c r="AI1195" s="1140" t="n">
        <v>1194</v>
      </c>
      <c r="AJ1195" s="1140" t="s">
        <v>6242</v>
      </c>
      <c r="AK1195" s="1130" t="s">
        <v>6243</v>
      </c>
      <c r="AL1195" s="1131" t="s">
        <v>6244</v>
      </c>
      <c r="AX1195" s="0" t="n">
        <v>1193</v>
      </c>
      <c r="AZ1195" s="0" t="n">
        <v>0</v>
      </c>
      <c r="BA1195" s="1146"/>
    </row>
    <row r="1196" customFormat="false" ht="14.25" hidden="false" customHeight="false" outlineLevel="0" collapsed="false">
      <c r="AH1196" s="1131" t="s">
        <v>1938</v>
      </c>
      <c r="AI1196" s="1140" t="n">
        <v>1195</v>
      </c>
      <c r="AJ1196" s="1140" t="s">
        <v>6245</v>
      </c>
      <c r="AK1196" s="1130" t="s">
        <v>6246</v>
      </c>
      <c r="AL1196" s="1131" t="s">
        <v>6247</v>
      </c>
      <c r="AX1196" s="0" t="n">
        <v>1194</v>
      </c>
      <c r="AZ1196" s="0" t="n">
        <v>0</v>
      </c>
      <c r="BA1196" s="1146"/>
    </row>
    <row r="1197" customFormat="false" ht="14.25" hidden="false" customHeight="false" outlineLevel="0" collapsed="false">
      <c r="AH1197" s="1131" t="s">
        <v>1938</v>
      </c>
      <c r="AI1197" s="1140" t="n">
        <v>1196</v>
      </c>
      <c r="AJ1197" s="1140" t="s">
        <v>6248</v>
      </c>
      <c r="AK1197" s="1130" t="s">
        <v>6249</v>
      </c>
      <c r="AL1197" s="1131" t="s">
        <v>6250</v>
      </c>
      <c r="AX1197" s="0" t="n">
        <v>1195</v>
      </c>
      <c r="AZ1197" s="0" t="n">
        <v>0</v>
      </c>
      <c r="BA1197" s="1146"/>
    </row>
    <row r="1198" customFormat="false" ht="14.25" hidden="false" customHeight="false" outlineLevel="0" collapsed="false">
      <c r="AH1198" s="1131" t="s">
        <v>1938</v>
      </c>
      <c r="AI1198" s="1140" t="n">
        <v>1197</v>
      </c>
      <c r="AJ1198" s="1140" t="s">
        <v>6251</v>
      </c>
      <c r="AK1198" s="1130" t="s">
        <v>6252</v>
      </c>
      <c r="AL1198" s="1131" t="s">
        <v>6253</v>
      </c>
      <c r="AX1198" s="0" t="n">
        <v>1196</v>
      </c>
      <c r="AZ1198" s="0" t="n">
        <v>0</v>
      </c>
      <c r="BA1198" s="1146"/>
    </row>
    <row r="1199" customFormat="false" ht="14.25" hidden="false" customHeight="false" outlineLevel="0" collapsed="false">
      <c r="AH1199" s="1131" t="s">
        <v>1938</v>
      </c>
      <c r="AI1199" s="1140" t="n">
        <v>1198</v>
      </c>
      <c r="AJ1199" s="1140" t="s">
        <v>6254</v>
      </c>
      <c r="AK1199" s="1130" t="s">
        <v>6255</v>
      </c>
      <c r="AL1199" s="1131" t="s">
        <v>6256</v>
      </c>
      <c r="AX1199" s="0" t="n">
        <v>1197</v>
      </c>
      <c r="AZ1199" s="0" t="n">
        <v>0</v>
      </c>
      <c r="BA1199" s="1146"/>
    </row>
    <row r="1200" customFormat="false" ht="14.25" hidden="false" customHeight="false" outlineLevel="0" collapsed="false">
      <c r="AH1200" s="1131" t="s">
        <v>1938</v>
      </c>
      <c r="AI1200" s="1140" t="n">
        <v>1199</v>
      </c>
      <c r="AJ1200" s="1140" t="s">
        <v>6257</v>
      </c>
      <c r="AK1200" s="1130" t="s">
        <v>6258</v>
      </c>
      <c r="AL1200" s="1131" t="s">
        <v>6259</v>
      </c>
      <c r="AX1200" s="0" t="n">
        <v>1198</v>
      </c>
      <c r="AZ1200" s="0" t="n">
        <v>0</v>
      </c>
      <c r="BA1200" s="1146"/>
    </row>
    <row r="1201" customFormat="false" ht="14.25" hidden="false" customHeight="false" outlineLevel="0" collapsed="false">
      <c r="AH1201" s="1131" t="s">
        <v>2026</v>
      </c>
      <c r="AI1201" s="1140" t="n">
        <v>1200</v>
      </c>
      <c r="AJ1201" s="1140" t="s">
        <v>6260</v>
      </c>
      <c r="AK1201" s="1130" t="s">
        <v>6261</v>
      </c>
      <c r="AL1201" s="1131" t="s">
        <v>6262</v>
      </c>
      <c r="AX1201" s="0" t="n">
        <v>1199</v>
      </c>
      <c r="AZ1201" s="0" t="n">
        <v>0</v>
      </c>
      <c r="BA1201" s="1146"/>
    </row>
    <row r="1202" customFormat="false" ht="14.25" hidden="false" customHeight="false" outlineLevel="0" collapsed="false">
      <c r="AH1202" s="1131" t="s">
        <v>2026</v>
      </c>
      <c r="AI1202" s="1140" t="n">
        <v>1201</v>
      </c>
      <c r="AJ1202" s="1140" t="s">
        <v>6263</v>
      </c>
      <c r="AK1202" s="1130" t="s">
        <v>6264</v>
      </c>
      <c r="AL1202" s="1131" t="s">
        <v>6265</v>
      </c>
      <c r="AX1202" s="0" t="n">
        <v>1200</v>
      </c>
      <c r="AZ1202" s="0" t="n">
        <v>0</v>
      </c>
      <c r="BA1202" s="1146"/>
    </row>
    <row r="1203" customFormat="false" ht="14.25" hidden="false" customHeight="false" outlineLevel="0" collapsed="false">
      <c r="AH1203" s="1131" t="s">
        <v>2026</v>
      </c>
      <c r="AI1203" s="1140" t="n">
        <v>1202</v>
      </c>
      <c r="AJ1203" s="1140" t="s">
        <v>6266</v>
      </c>
      <c r="AK1203" s="1130" t="s">
        <v>6267</v>
      </c>
      <c r="AL1203" s="1131" t="s">
        <v>6268</v>
      </c>
      <c r="AX1203" s="0" t="n">
        <v>1201</v>
      </c>
      <c r="AZ1203" s="0" t="n">
        <v>0</v>
      </c>
      <c r="BA1203" s="1146"/>
    </row>
    <row r="1204" customFormat="false" ht="14.25" hidden="false" customHeight="false" outlineLevel="0" collapsed="false">
      <c r="AH1204" s="1131" t="s">
        <v>2026</v>
      </c>
      <c r="AI1204" s="1140" t="n">
        <v>1203</v>
      </c>
      <c r="AJ1204" s="1140" t="s">
        <v>6269</v>
      </c>
      <c r="AK1204" s="1130" t="s">
        <v>6270</v>
      </c>
      <c r="AL1204" s="1131" t="s">
        <v>6271</v>
      </c>
      <c r="AX1204" s="0" t="n">
        <v>1202</v>
      </c>
      <c r="AZ1204" s="0" t="n">
        <v>0</v>
      </c>
      <c r="BA1204" s="1146"/>
    </row>
    <row r="1205" customFormat="false" ht="14.25" hidden="false" customHeight="false" outlineLevel="0" collapsed="false">
      <c r="AH1205" s="1131" t="s">
        <v>2086</v>
      </c>
      <c r="AI1205" s="1140" t="n">
        <v>1204</v>
      </c>
      <c r="AJ1205" s="1140" t="s">
        <v>6272</v>
      </c>
      <c r="AK1205" s="1130" t="s">
        <v>6273</v>
      </c>
      <c r="AL1205" s="1131" t="s">
        <v>6274</v>
      </c>
      <c r="AX1205" s="0" t="n">
        <v>1203</v>
      </c>
      <c r="AZ1205" s="0" t="n">
        <v>0</v>
      </c>
      <c r="BA1205" s="1146"/>
    </row>
    <row r="1206" customFormat="false" ht="14.25" hidden="false" customHeight="false" outlineLevel="0" collapsed="false">
      <c r="AH1206" s="1131" t="s">
        <v>2086</v>
      </c>
      <c r="AI1206" s="1140" t="n">
        <v>1205</v>
      </c>
      <c r="AJ1206" s="1140" t="s">
        <v>6275</v>
      </c>
      <c r="AK1206" s="1130" t="s">
        <v>2085</v>
      </c>
      <c r="AL1206" s="1131" t="s">
        <v>6276</v>
      </c>
      <c r="AX1206" s="0" t="n">
        <v>1204</v>
      </c>
      <c r="AZ1206" s="0" t="n">
        <v>0</v>
      </c>
      <c r="BA1206" s="1146"/>
    </row>
    <row r="1207" customFormat="false" ht="14.25" hidden="false" customHeight="false" outlineLevel="0" collapsed="false">
      <c r="AH1207" s="1131" t="s">
        <v>2086</v>
      </c>
      <c r="AI1207" s="1140" t="n">
        <v>1206</v>
      </c>
      <c r="AJ1207" s="1140" t="s">
        <v>6277</v>
      </c>
      <c r="AK1207" s="1130" t="s">
        <v>6278</v>
      </c>
      <c r="AL1207" s="1131" t="s">
        <v>6279</v>
      </c>
      <c r="AX1207" s="0" t="n">
        <v>1205</v>
      </c>
      <c r="AZ1207" s="0" t="n">
        <v>0</v>
      </c>
      <c r="BA1207" s="1146"/>
    </row>
    <row r="1208" customFormat="false" ht="14.25" hidden="false" customHeight="false" outlineLevel="0" collapsed="false">
      <c r="AH1208" s="1131" t="s">
        <v>821</v>
      </c>
      <c r="AI1208" s="1140" t="n">
        <v>1207</v>
      </c>
      <c r="AJ1208" s="1140" t="s">
        <v>6280</v>
      </c>
      <c r="AK1208" s="1130" t="s">
        <v>6281</v>
      </c>
      <c r="AL1208" s="1131" t="s">
        <v>6282</v>
      </c>
      <c r="AX1208" s="0" t="n">
        <v>1206</v>
      </c>
      <c r="AZ1208" s="0" t="n">
        <v>0</v>
      </c>
      <c r="BA1208" s="1146"/>
    </row>
    <row r="1209" customFormat="false" ht="14.25" hidden="false" customHeight="false" outlineLevel="0" collapsed="false">
      <c r="AH1209" s="1131" t="s">
        <v>821</v>
      </c>
      <c r="AI1209" s="1140" t="n">
        <v>1208</v>
      </c>
      <c r="AJ1209" s="1140" t="s">
        <v>6283</v>
      </c>
      <c r="AK1209" s="1130" t="s">
        <v>6284</v>
      </c>
      <c r="AL1209" s="1131" t="s">
        <v>6285</v>
      </c>
      <c r="AX1209" s="0" t="n">
        <v>1207</v>
      </c>
      <c r="AZ1209" s="0" t="n">
        <v>0</v>
      </c>
      <c r="BA1209" s="1146"/>
    </row>
    <row r="1210" customFormat="false" ht="14.25" hidden="false" customHeight="false" outlineLevel="0" collapsed="false">
      <c r="AH1210" s="1131" t="s">
        <v>821</v>
      </c>
      <c r="AI1210" s="1140" t="n">
        <v>1209</v>
      </c>
      <c r="AJ1210" s="1140" t="s">
        <v>6286</v>
      </c>
      <c r="AK1210" s="1130" t="s">
        <v>3255</v>
      </c>
      <c r="AL1210" s="1131" t="s">
        <v>6287</v>
      </c>
      <c r="AX1210" s="0" t="n">
        <v>1208</v>
      </c>
      <c r="AZ1210" s="0" t="n">
        <v>0</v>
      </c>
      <c r="BA1210" s="1146"/>
    </row>
    <row r="1211" customFormat="false" ht="14.25" hidden="false" customHeight="false" outlineLevel="0" collapsed="false">
      <c r="AH1211" s="1131" t="s">
        <v>821</v>
      </c>
      <c r="AI1211" s="1140" t="n">
        <v>1210</v>
      </c>
      <c r="AJ1211" s="1140" t="s">
        <v>6288</v>
      </c>
      <c r="AK1211" s="1130" t="s">
        <v>6289</v>
      </c>
      <c r="AL1211" s="1131" t="s">
        <v>6290</v>
      </c>
      <c r="AX1211" s="0" t="n">
        <v>1209</v>
      </c>
      <c r="AZ1211" s="0" t="n">
        <v>0</v>
      </c>
      <c r="BA1211" s="1146"/>
    </row>
    <row r="1212" customFormat="false" ht="14.25" hidden="false" customHeight="false" outlineLevel="0" collapsed="false">
      <c r="AH1212" s="1131" t="s">
        <v>821</v>
      </c>
      <c r="AI1212" s="1140" t="n">
        <v>1211</v>
      </c>
      <c r="AJ1212" s="1140" t="s">
        <v>6291</v>
      </c>
      <c r="AK1212" s="1130" t="s">
        <v>6292</v>
      </c>
      <c r="AL1212" s="1131" t="s">
        <v>6293</v>
      </c>
      <c r="AX1212" s="0" t="n">
        <v>1210</v>
      </c>
      <c r="AZ1212" s="0" t="n">
        <v>0</v>
      </c>
      <c r="BA1212" s="1146"/>
    </row>
    <row r="1213" customFormat="false" ht="14.25" hidden="false" customHeight="false" outlineLevel="0" collapsed="false">
      <c r="AH1213" s="1131" t="s">
        <v>821</v>
      </c>
      <c r="AI1213" s="1140" t="n">
        <v>1212</v>
      </c>
      <c r="AJ1213" s="1140" t="s">
        <v>6294</v>
      </c>
      <c r="AK1213" s="1130" t="s">
        <v>6295</v>
      </c>
      <c r="AL1213" s="1131" t="s">
        <v>6296</v>
      </c>
      <c r="AX1213" s="0" t="n">
        <v>1211</v>
      </c>
      <c r="AZ1213" s="0" t="n">
        <v>0</v>
      </c>
      <c r="BA1213" s="1146"/>
    </row>
    <row r="1214" customFormat="false" ht="14.25" hidden="false" customHeight="false" outlineLevel="0" collapsed="false">
      <c r="AH1214" s="1131" t="s">
        <v>821</v>
      </c>
      <c r="AI1214" s="1140" t="n">
        <v>1213</v>
      </c>
      <c r="AJ1214" s="1140" t="s">
        <v>6297</v>
      </c>
      <c r="AK1214" s="1130" t="s">
        <v>3984</v>
      </c>
      <c r="AL1214" s="1131" t="s">
        <v>6298</v>
      </c>
      <c r="AX1214" s="0" t="n">
        <v>1212</v>
      </c>
      <c r="AZ1214" s="0" t="n">
        <v>0</v>
      </c>
      <c r="BA1214" s="1146"/>
    </row>
    <row r="1215" customFormat="false" ht="14.25" hidden="false" customHeight="false" outlineLevel="0" collapsed="false">
      <c r="AH1215" s="1131" t="s">
        <v>821</v>
      </c>
      <c r="AI1215" s="1140" t="n">
        <v>1214</v>
      </c>
      <c r="AJ1215" s="1140" t="s">
        <v>6299</v>
      </c>
      <c r="AK1215" s="1130" t="s">
        <v>6300</v>
      </c>
      <c r="AL1215" s="1131" t="s">
        <v>6301</v>
      </c>
      <c r="AX1215" s="0" t="n">
        <v>1213</v>
      </c>
      <c r="AZ1215" s="0" t="n">
        <v>0</v>
      </c>
      <c r="BA1215" s="1146"/>
    </row>
    <row r="1216" customFormat="false" ht="14.25" hidden="false" customHeight="false" outlineLevel="0" collapsed="false">
      <c r="AH1216" s="1131" t="s">
        <v>821</v>
      </c>
      <c r="AI1216" s="1140" t="n">
        <v>1215</v>
      </c>
      <c r="AJ1216" s="1140" t="s">
        <v>6302</v>
      </c>
      <c r="AK1216" s="1130" t="s">
        <v>6303</v>
      </c>
      <c r="AL1216" s="1131" t="s">
        <v>6304</v>
      </c>
      <c r="AX1216" s="0" t="n">
        <v>1214</v>
      </c>
      <c r="AZ1216" s="0" t="n">
        <v>0</v>
      </c>
      <c r="BA1216" s="1146"/>
    </row>
    <row r="1217" customFormat="false" ht="14.25" hidden="false" customHeight="false" outlineLevel="0" collapsed="false">
      <c r="AH1217" s="1131" t="s">
        <v>821</v>
      </c>
      <c r="AI1217" s="1140" t="n">
        <v>1216</v>
      </c>
      <c r="AJ1217" s="1140" t="s">
        <v>6305</v>
      </c>
      <c r="AK1217" s="1130" t="s">
        <v>6306</v>
      </c>
      <c r="AL1217" s="1131" t="s">
        <v>6307</v>
      </c>
      <c r="AX1217" s="0" t="n">
        <v>1215</v>
      </c>
      <c r="AZ1217" s="0" t="n">
        <v>0</v>
      </c>
      <c r="BA1217" s="1146"/>
    </row>
    <row r="1218" customFormat="false" ht="14.25" hidden="false" customHeight="false" outlineLevel="0" collapsed="false">
      <c r="AH1218" s="1131" t="s">
        <v>936</v>
      </c>
      <c r="AI1218" s="1140" t="n">
        <v>1217</v>
      </c>
      <c r="AJ1218" s="1140" t="s">
        <v>6308</v>
      </c>
      <c r="AK1218" s="1130" t="s">
        <v>935</v>
      </c>
      <c r="AL1218" s="1131" t="s">
        <v>6309</v>
      </c>
      <c r="AX1218" s="0" t="n">
        <v>1216</v>
      </c>
      <c r="AZ1218" s="0" t="n">
        <v>0</v>
      </c>
      <c r="BA1218" s="1146"/>
    </row>
    <row r="1219" customFormat="false" ht="14.25" hidden="false" customHeight="false" outlineLevel="0" collapsed="false">
      <c r="AH1219" s="1131" t="s">
        <v>936</v>
      </c>
      <c r="AI1219" s="1140" t="n">
        <v>1218</v>
      </c>
      <c r="AJ1219" s="1140" t="s">
        <v>6310</v>
      </c>
      <c r="AK1219" s="1130" t="s">
        <v>6311</v>
      </c>
      <c r="AL1219" s="1131" t="s">
        <v>6312</v>
      </c>
      <c r="AX1219" s="0" t="n">
        <v>1217</v>
      </c>
      <c r="AZ1219" s="0" t="n">
        <v>0</v>
      </c>
      <c r="BA1219" s="1146"/>
    </row>
    <row r="1220" customFormat="false" ht="14.25" hidden="false" customHeight="false" outlineLevel="0" collapsed="false">
      <c r="AH1220" s="1131" t="s">
        <v>936</v>
      </c>
      <c r="AI1220" s="1140" t="n">
        <v>1219</v>
      </c>
      <c r="AJ1220" s="1140" t="s">
        <v>6313</v>
      </c>
      <c r="AK1220" s="1130" t="s">
        <v>6314</v>
      </c>
      <c r="AL1220" s="1131" t="s">
        <v>6315</v>
      </c>
      <c r="AX1220" s="0" t="n">
        <v>1218</v>
      </c>
      <c r="AZ1220" s="0" t="n">
        <v>0</v>
      </c>
      <c r="BA1220" s="1146"/>
    </row>
    <row r="1221" customFormat="false" ht="14.25" hidden="false" customHeight="false" outlineLevel="0" collapsed="false">
      <c r="AH1221" s="1131" t="s">
        <v>936</v>
      </c>
      <c r="AI1221" s="1140" t="n">
        <v>1220</v>
      </c>
      <c r="AJ1221" s="1140" t="s">
        <v>6316</v>
      </c>
      <c r="AK1221" s="1130" t="s">
        <v>6317</v>
      </c>
      <c r="AL1221" s="1131" t="s">
        <v>6318</v>
      </c>
      <c r="AX1221" s="0" t="n">
        <v>1219</v>
      </c>
      <c r="AZ1221" s="0" t="n">
        <v>0</v>
      </c>
      <c r="BA1221" s="1146"/>
    </row>
    <row r="1222" customFormat="false" ht="14.25" hidden="false" customHeight="false" outlineLevel="0" collapsed="false">
      <c r="AH1222" s="1131" t="s">
        <v>936</v>
      </c>
      <c r="AI1222" s="1140" t="n">
        <v>1221</v>
      </c>
      <c r="AJ1222" s="1140" t="s">
        <v>6319</v>
      </c>
      <c r="AK1222" s="1130" t="s">
        <v>6320</v>
      </c>
      <c r="AL1222" s="1131" t="s">
        <v>6321</v>
      </c>
      <c r="AX1222" s="0" t="n">
        <v>1220</v>
      </c>
      <c r="AZ1222" s="0" t="n">
        <v>0</v>
      </c>
      <c r="BA1222" s="1146"/>
    </row>
    <row r="1223" customFormat="false" ht="14.25" hidden="false" customHeight="false" outlineLevel="0" collapsed="false">
      <c r="AH1223" s="1131" t="s">
        <v>936</v>
      </c>
      <c r="AI1223" s="1140" t="n">
        <v>1222</v>
      </c>
      <c r="AJ1223" s="1140" t="s">
        <v>6322</v>
      </c>
      <c r="AK1223" s="1130" t="s">
        <v>6323</v>
      </c>
      <c r="AL1223" s="1131" t="s">
        <v>6324</v>
      </c>
      <c r="AX1223" s="0" t="n">
        <v>1221</v>
      </c>
      <c r="AZ1223" s="0" t="n">
        <v>0</v>
      </c>
      <c r="BA1223" s="1146"/>
    </row>
    <row r="1224" customFormat="false" ht="14.25" hidden="false" customHeight="false" outlineLevel="0" collapsed="false">
      <c r="AH1224" s="1131" t="s">
        <v>936</v>
      </c>
      <c r="AI1224" s="1140" t="n">
        <v>1223</v>
      </c>
      <c r="AJ1224" s="1140" t="s">
        <v>6325</v>
      </c>
      <c r="AK1224" s="1130" t="s">
        <v>6326</v>
      </c>
      <c r="AL1224" s="1131" t="s">
        <v>6327</v>
      </c>
      <c r="AX1224" s="0" t="n">
        <v>1222</v>
      </c>
      <c r="AZ1224" s="0" t="n">
        <v>0</v>
      </c>
      <c r="BA1224" s="1146"/>
    </row>
    <row r="1225" customFormat="false" ht="14.25" hidden="false" customHeight="false" outlineLevel="0" collapsed="false">
      <c r="AH1225" s="1131" t="s">
        <v>936</v>
      </c>
      <c r="AI1225" s="1140" t="n">
        <v>1224</v>
      </c>
      <c r="AJ1225" s="1140" t="s">
        <v>6328</v>
      </c>
      <c r="AK1225" s="1130" t="s">
        <v>6329</v>
      </c>
      <c r="AL1225" s="1131" t="s">
        <v>6330</v>
      </c>
      <c r="AX1225" s="0" t="n">
        <v>1223</v>
      </c>
      <c r="AZ1225" s="0" t="n">
        <v>0</v>
      </c>
      <c r="BA1225" s="1146"/>
    </row>
    <row r="1226" customFormat="false" ht="14.25" hidden="false" customHeight="false" outlineLevel="0" collapsed="false">
      <c r="AH1226" s="1131" t="s">
        <v>936</v>
      </c>
      <c r="AI1226" s="1140" t="n">
        <v>1225</v>
      </c>
      <c r="AJ1226" s="1140" t="s">
        <v>6331</v>
      </c>
      <c r="AK1226" s="1130" t="s">
        <v>6332</v>
      </c>
      <c r="AL1226" s="1131" t="s">
        <v>6333</v>
      </c>
      <c r="AX1226" s="0" t="n">
        <v>1224</v>
      </c>
      <c r="AZ1226" s="0" t="n">
        <v>0</v>
      </c>
      <c r="BA1226" s="1146"/>
    </row>
    <row r="1227" customFormat="false" ht="14.25" hidden="false" customHeight="false" outlineLevel="0" collapsed="false">
      <c r="AH1227" s="1131" t="s">
        <v>936</v>
      </c>
      <c r="AI1227" s="1140" t="n">
        <v>1226</v>
      </c>
      <c r="AJ1227" s="1140" t="s">
        <v>6334</v>
      </c>
      <c r="AK1227" s="1130" t="s">
        <v>6335</v>
      </c>
      <c r="AL1227" s="1131" t="s">
        <v>6336</v>
      </c>
      <c r="AX1227" s="0" t="n">
        <v>1225</v>
      </c>
      <c r="AZ1227" s="0" t="n">
        <v>0</v>
      </c>
      <c r="BA1227" s="1146"/>
    </row>
    <row r="1228" customFormat="false" ht="14.25" hidden="false" customHeight="false" outlineLevel="0" collapsed="false">
      <c r="AH1228" s="1131" t="s">
        <v>936</v>
      </c>
      <c r="AI1228" s="1140" t="n">
        <v>1227</v>
      </c>
      <c r="AJ1228" s="1140" t="s">
        <v>6337</v>
      </c>
      <c r="AK1228" s="1130" t="s">
        <v>6338</v>
      </c>
      <c r="AL1228" s="1131" t="s">
        <v>6339</v>
      </c>
      <c r="AX1228" s="0" t="n">
        <v>1226</v>
      </c>
      <c r="AZ1228" s="0" t="n">
        <v>0</v>
      </c>
      <c r="BA1228" s="1146"/>
    </row>
    <row r="1229" customFormat="false" ht="14.25" hidden="false" customHeight="false" outlineLevel="0" collapsed="false">
      <c r="AH1229" s="1131" t="s">
        <v>936</v>
      </c>
      <c r="AI1229" s="1140" t="n">
        <v>1228</v>
      </c>
      <c r="AJ1229" s="1140" t="s">
        <v>6340</v>
      </c>
      <c r="AK1229" s="1130" t="s">
        <v>6341</v>
      </c>
      <c r="AL1229" s="1131" t="s">
        <v>6342</v>
      </c>
      <c r="AX1229" s="0" t="n">
        <v>1227</v>
      </c>
      <c r="AZ1229" s="0" t="n">
        <v>0</v>
      </c>
      <c r="BA1229" s="1146"/>
    </row>
    <row r="1230" customFormat="false" ht="14.25" hidden="false" customHeight="false" outlineLevel="0" collapsed="false">
      <c r="AH1230" s="1131" t="s">
        <v>936</v>
      </c>
      <c r="AI1230" s="1140" t="n">
        <v>1229</v>
      </c>
      <c r="AJ1230" s="1140" t="s">
        <v>6343</v>
      </c>
      <c r="AK1230" s="1130" t="s">
        <v>6344</v>
      </c>
      <c r="AL1230" s="1131" t="s">
        <v>6345</v>
      </c>
      <c r="AX1230" s="0" t="n">
        <v>1228</v>
      </c>
      <c r="AZ1230" s="0" t="n">
        <v>0</v>
      </c>
      <c r="BA1230" s="1146"/>
    </row>
    <row r="1231" customFormat="false" ht="14.25" hidden="false" customHeight="false" outlineLevel="0" collapsed="false">
      <c r="AH1231" s="1131" t="s">
        <v>936</v>
      </c>
      <c r="AI1231" s="1140" t="n">
        <v>1230</v>
      </c>
      <c r="AJ1231" s="1140" t="s">
        <v>6346</v>
      </c>
      <c r="AK1231" s="1130" t="s">
        <v>6347</v>
      </c>
      <c r="AL1231" s="1131" t="s">
        <v>6348</v>
      </c>
      <c r="AX1231" s="0" t="n">
        <v>1229</v>
      </c>
      <c r="AZ1231" s="0" t="n">
        <v>0</v>
      </c>
      <c r="BA1231" s="1146"/>
    </row>
    <row r="1232" customFormat="false" ht="14.25" hidden="false" customHeight="false" outlineLevel="0" collapsed="false">
      <c r="AH1232" s="1131" t="s">
        <v>936</v>
      </c>
      <c r="AI1232" s="1140" t="n">
        <v>1231</v>
      </c>
      <c r="AJ1232" s="1140" t="s">
        <v>6349</v>
      </c>
      <c r="AK1232" s="1130" t="s">
        <v>6350</v>
      </c>
      <c r="AL1232" s="1131" t="s">
        <v>6351</v>
      </c>
      <c r="AX1232" s="0" t="n">
        <v>1230</v>
      </c>
      <c r="AZ1232" s="0" t="n">
        <v>0</v>
      </c>
      <c r="BA1232" s="1146"/>
    </row>
    <row r="1233" customFormat="false" ht="14.25" hidden="false" customHeight="false" outlineLevel="0" collapsed="false">
      <c r="AH1233" s="1131" t="s">
        <v>936</v>
      </c>
      <c r="AI1233" s="1140" t="n">
        <v>1232</v>
      </c>
      <c r="AJ1233" s="1140" t="s">
        <v>6352</v>
      </c>
      <c r="AK1233" s="1130" t="s">
        <v>6353</v>
      </c>
      <c r="AL1233" s="1131" t="s">
        <v>6354</v>
      </c>
      <c r="AX1233" s="0" t="n">
        <v>1231</v>
      </c>
      <c r="AZ1233" s="0" t="n">
        <v>0</v>
      </c>
      <c r="BA1233" s="1146"/>
    </row>
    <row r="1234" customFormat="false" ht="14.25" hidden="false" customHeight="false" outlineLevel="0" collapsed="false">
      <c r="AH1234" s="1131" t="s">
        <v>1185</v>
      </c>
      <c r="AI1234" s="1140" t="n">
        <v>1233</v>
      </c>
      <c r="AJ1234" s="1140" t="s">
        <v>6355</v>
      </c>
      <c r="AK1234" s="1130" t="s">
        <v>6356</v>
      </c>
      <c r="AL1234" s="1131" t="s">
        <v>6357</v>
      </c>
      <c r="AX1234" s="0" t="n">
        <v>1232</v>
      </c>
      <c r="AZ1234" s="0" t="n">
        <v>0</v>
      </c>
      <c r="BA1234" s="1146"/>
    </row>
    <row r="1235" customFormat="false" ht="14.25" hidden="false" customHeight="false" outlineLevel="0" collapsed="false">
      <c r="AH1235" s="1131" t="s">
        <v>1185</v>
      </c>
      <c r="AI1235" s="1140" t="n">
        <v>1234</v>
      </c>
      <c r="AJ1235" s="1140" t="s">
        <v>6358</v>
      </c>
      <c r="AK1235" s="1130" t="s">
        <v>6359</v>
      </c>
      <c r="AL1235" s="1131" t="s">
        <v>6360</v>
      </c>
      <c r="AX1235" s="0" t="n">
        <v>1233</v>
      </c>
      <c r="AZ1235" s="0" t="n">
        <v>0</v>
      </c>
      <c r="BA1235" s="1146"/>
    </row>
    <row r="1236" customFormat="false" ht="14.25" hidden="false" customHeight="false" outlineLevel="0" collapsed="false">
      <c r="AH1236" s="1131" t="s">
        <v>1185</v>
      </c>
      <c r="AI1236" s="1140" t="n">
        <v>1235</v>
      </c>
      <c r="AJ1236" s="1140" t="s">
        <v>6361</v>
      </c>
      <c r="AK1236" s="1130" t="s">
        <v>6362</v>
      </c>
      <c r="AL1236" s="1131" t="s">
        <v>6363</v>
      </c>
      <c r="AX1236" s="0" t="n">
        <v>1234</v>
      </c>
      <c r="AZ1236" s="0" t="n">
        <v>0</v>
      </c>
      <c r="BA1236" s="1146"/>
    </row>
    <row r="1237" customFormat="false" ht="14.25" hidden="false" customHeight="false" outlineLevel="0" collapsed="false">
      <c r="AH1237" s="1131" t="s">
        <v>1185</v>
      </c>
      <c r="AI1237" s="1140" t="n">
        <v>1236</v>
      </c>
      <c r="AJ1237" s="1140" t="s">
        <v>6364</v>
      </c>
      <c r="AK1237" s="1130" t="s">
        <v>6365</v>
      </c>
      <c r="AL1237" s="1131" t="s">
        <v>6366</v>
      </c>
      <c r="AX1237" s="0" t="n">
        <v>1235</v>
      </c>
      <c r="AZ1237" s="0" t="n">
        <v>0</v>
      </c>
      <c r="BA1237" s="1146"/>
    </row>
    <row r="1238" customFormat="false" ht="14.25" hidden="false" customHeight="false" outlineLevel="0" collapsed="false">
      <c r="AH1238" s="1131" t="s">
        <v>1185</v>
      </c>
      <c r="AI1238" s="1140" t="n">
        <v>1237</v>
      </c>
      <c r="AJ1238" s="1140" t="s">
        <v>6367</v>
      </c>
      <c r="AK1238" s="1130" t="s">
        <v>4583</v>
      </c>
      <c r="AL1238" s="1131" t="s">
        <v>6368</v>
      </c>
      <c r="AX1238" s="0" t="n">
        <v>1236</v>
      </c>
      <c r="AZ1238" s="0" t="n">
        <v>0</v>
      </c>
      <c r="BA1238" s="1146"/>
    </row>
    <row r="1239" customFormat="false" ht="14.25" hidden="false" customHeight="false" outlineLevel="0" collapsed="false">
      <c r="AH1239" s="1131" t="s">
        <v>1185</v>
      </c>
      <c r="AI1239" s="1140" t="n">
        <v>1238</v>
      </c>
      <c r="AJ1239" s="1140" t="s">
        <v>6369</v>
      </c>
      <c r="AK1239" s="1130" t="s">
        <v>6370</v>
      </c>
      <c r="AL1239" s="1131" t="s">
        <v>6371</v>
      </c>
      <c r="AX1239" s="0" t="n">
        <v>1237</v>
      </c>
      <c r="AZ1239" s="0" t="n">
        <v>0</v>
      </c>
      <c r="BA1239" s="1146"/>
    </row>
    <row r="1240" customFormat="false" ht="14.25" hidden="false" customHeight="false" outlineLevel="0" collapsed="false">
      <c r="AH1240" s="1131" t="s">
        <v>1185</v>
      </c>
      <c r="AI1240" s="1140" t="n">
        <v>1239</v>
      </c>
      <c r="AJ1240" s="1140" t="s">
        <v>6372</v>
      </c>
      <c r="AK1240" s="1130" t="s">
        <v>6373</v>
      </c>
      <c r="AL1240" s="1131" t="s">
        <v>6374</v>
      </c>
      <c r="AX1240" s="0" t="n">
        <v>1238</v>
      </c>
      <c r="AZ1240" s="0" t="n">
        <v>0</v>
      </c>
      <c r="BA1240" s="1146"/>
    </row>
    <row r="1241" customFormat="false" ht="14.25" hidden="false" customHeight="false" outlineLevel="0" collapsed="false">
      <c r="AH1241" s="1131" t="s">
        <v>1185</v>
      </c>
      <c r="AI1241" s="1140" t="n">
        <v>1240</v>
      </c>
      <c r="AJ1241" s="1140" t="s">
        <v>6375</v>
      </c>
      <c r="AK1241" s="1130" t="s">
        <v>6376</v>
      </c>
      <c r="AL1241" s="1131" t="s">
        <v>6377</v>
      </c>
      <c r="AX1241" s="0" t="n">
        <v>1239</v>
      </c>
      <c r="AZ1241" s="0" t="n">
        <v>0</v>
      </c>
      <c r="BA1241" s="1146"/>
    </row>
    <row r="1242" customFormat="false" ht="14.25" hidden="false" customHeight="false" outlineLevel="0" collapsed="false">
      <c r="AH1242" s="1131" t="s">
        <v>1185</v>
      </c>
      <c r="AI1242" s="1140" t="n">
        <v>1241</v>
      </c>
      <c r="AJ1242" s="1140" t="s">
        <v>6378</v>
      </c>
      <c r="AK1242" s="1130" t="s">
        <v>6379</v>
      </c>
      <c r="AL1242" s="1131" t="s">
        <v>6380</v>
      </c>
      <c r="AX1242" s="0" t="n">
        <v>1240</v>
      </c>
      <c r="AZ1242" s="0" t="n">
        <v>0</v>
      </c>
      <c r="BA1242" s="1146"/>
    </row>
    <row r="1243" customFormat="false" ht="14.25" hidden="false" customHeight="false" outlineLevel="0" collapsed="false">
      <c r="AH1243" s="1131" t="s">
        <v>1185</v>
      </c>
      <c r="AI1243" s="1140" t="n">
        <v>1242</v>
      </c>
      <c r="AJ1243" s="1140" t="s">
        <v>6381</v>
      </c>
      <c r="AK1243" s="1130" t="s">
        <v>6382</v>
      </c>
      <c r="AL1243" s="1131" t="s">
        <v>6383</v>
      </c>
      <c r="AX1243" s="0" t="n">
        <v>1241</v>
      </c>
      <c r="AZ1243" s="0" t="n">
        <v>0</v>
      </c>
      <c r="BA1243" s="1146"/>
    </row>
    <row r="1244" customFormat="false" ht="14.25" hidden="false" customHeight="false" outlineLevel="0" collapsed="false">
      <c r="AH1244" s="1131" t="s">
        <v>1185</v>
      </c>
      <c r="AI1244" s="1140" t="n">
        <v>1243</v>
      </c>
      <c r="AJ1244" s="1140" t="s">
        <v>6384</v>
      </c>
      <c r="AK1244" s="1130" t="s">
        <v>6385</v>
      </c>
      <c r="AL1244" s="1131" t="s">
        <v>6386</v>
      </c>
      <c r="AX1244" s="0" t="n">
        <v>1242</v>
      </c>
      <c r="AZ1244" s="0" t="n">
        <v>0</v>
      </c>
      <c r="BA1244" s="1146"/>
    </row>
    <row r="1245" customFormat="false" ht="14.25" hidden="false" customHeight="false" outlineLevel="0" collapsed="false">
      <c r="AH1245" s="1131" t="s">
        <v>1185</v>
      </c>
      <c r="AI1245" s="1140" t="n">
        <v>1244</v>
      </c>
      <c r="AJ1245" s="1140" t="s">
        <v>6387</v>
      </c>
      <c r="AK1245" s="1130" t="s">
        <v>6388</v>
      </c>
      <c r="AL1245" s="1131" t="s">
        <v>6389</v>
      </c>
      <c r="AX1245" s="0" t="n">
        <v>1243</v>
      </c>
      <c r="AZ1245" s="0" t="n">
        <v>0</v>
      </c>
      <c r="BA1245" s="1146"/>
    </row>
    <row r="1246" customFormat="false" ht="14.25" hidden="false" customHeight="false" outlineLevel="0" collapsed="false">
      <c r="AH1246" s="1131" t="s">
        <v>1185</v>
      </c>
      <c r="AI1246" s="1140" t="n">
        <v>1245</v>
      </c>
      <c r="AJ1246" s="1140" t="s">
        <v>6390</v>
      </c>
      <c r="AK1246" s="1130" t="s">
        <v>6391</v>
      </c>
      <c r="AL1246" s="1131" t="s">
        <v>6392</v>
      </c>
      <c r="AX1246" s="0" t="n">
        <v>1244</v>
      </c>
      <c r="AZ1246" s="0" t="n">
        <v>0</v>
      </c>
      <c r="BA1246" s="1146"/>
    </row>
    <row r="1247" customFormat="false" ht="14.25" hidden="false" customHeight="false" outlineLevel="0" collapsed="false">
      <c r="AH1247" s="1131" t="s">
        <v>1185</v>
      </c>
      <c r="AI1247" s="1140" t="n">
        <v>1246</v>
      </c>
      <c r="AJ1247" s="1140" t="s">
        <v>6393</v>
      </c>
      <c r="AK1247" s="1130" t="s">
        <v>6394</v>
      </c>
      <c r="AL1247" s="1131" t="s">
        <v>6395</v>
      </c>
      <c r="AX1247" s="0" t="n">
        <v>1245</v>
      </c>
      <c r="AZ1247" s="0" t="n">
        <v>0</v>
      </c>
      <c r="BA1247" s="1146"/>
    </row>
    <row r="1248" customFormat="false" ht="14.25" hidden="false" customHeight="false" outlineLevel="0" collapsed="false">
      <c r="AH1248" s="1131" t="s">
        <v>1185</v>
      </c>
      <c r="AI1248" s="1140" t="n">
        <v>1247</v>
      </c>
      <c r="AJ1248" s="1140" t="s">
        <v>6396</v>
      </c>
      <c r="AK1248" s="1130" t="s">
        <v>6397</v>
      </c>
      <c r="AL1248" s="1131" t="s">
        <v>6398</v>
      </c>
      <c r="AX1248" s="0" t="n">
        <v>1246</v>
      </c>
      <c r="AZ1248" s="0" t="n">
        <v>0</v>
      </c>
      <c r="BA1248" s="1146"/>
    </row>
    <row r="1249" customFormat="false" ht="14.25" hidden="false" customHeight="false" outlineLevel="0" collapsed="false">
      <c r="AH1249" s="1131" t="s">
        <v>1185</v>
      </c>
      <c r="AI1249" s="1140" t="n">
        <v>1248</v>
      </c>
      <c r="AJ1249" s="1140" t="s">
        <v>6399</v>
      </c>
      <c r="AK1249" s="1130" t="s">
        <v>6400</v>
      </c>
      <c r="AL1249" s="1131" t="s">
        <v>6401</v>
      </c>
      <c r="AX1249" s="0" t="n">
        <v>1247</v>
      </c>
      <c r="AZ1249" s="0" t="n">
        <v>0</v>
      </c>
      <c r="BA1249" s="1146"/>
    </row>
    <row r="1250" customFormat="false" ht="14.25" hidden="false" customHeight="false" outlineLevel="0" collapsed="false">
      <c r="AH1250" s="1131" t="s">
        <v>1288</v>
      </c>
      <c r="AI1250" s="1140" t="n">
        <v>1249</v>
      </c>
      <c r="AJ1250" s="1140" t="s">
        <v>6402</v>
      </c>
      <c r="AK1250" s="1130" t="s">
        <v>6403</v>
      </c>
      <c r="AL1250" s="1131" t="s">
        <v>6404</v>
      </c>
      <c r="AX1250" s="0" t="n">
        <v>1248</v>
      </c>
      <c r="AZ1250" s="0" t="n">
        <v>0</v>
      </c>
      <c r="BA1250" s="1146"/>
    </row>
    <row r="1251" customFormat="false" ht="14.25" hidden="false" customHeight="false" outlineLevel="0" collapsed="false">
      <c r="AH1251" s="1131" t="s">
        <v>1288</v>
      </c>
      <c r="AI1251" s="1140" t="n">
        <v>1250</v>
      </c>
      <c r="AJ1251" s="1140" t="s">
        <v>6405</v>
      </c>
      <c r="AK1251" s="1130" t="s">
        <v>6406</v>
      </c>
      <c r="AL1251" s="1131" t="s">
        <v>6407</v>
      </c>
      <c r="AX1251" s="0" t="n">
        <v>1249</v>
      </c>
      <c r="AZ1251" s="0" t="n">
        <v>0</v>
      </c>
      <c r="BA1251" s="1146"/>
    </row>
    <row r="1252" customFormat="false" ht="14.25" hidden="false" customHeight="false" outlineLevel="0" collapsed="false">
      <c r="AH1252" s="1131" t="s">
        <v>1288</v>
      </c>
      <c r="AI1252" s="1140" t="n">
        <v>1251</v>
      </c>
      <c r="AJ1252" s="1140" t="s">
        <v>6408</v>
      </c>
      <c r="AK1252" s="1130" t="s">
        <v>1287</v>
      </c>
      <c r="AL1252" s="1131" t="s">
        <v>6409</v>
      </c>
      <c r="AX1252" s="0" t="n">
        <v>1250</v>
      </c>
      <c r="AZ1252" s="0" t="n">
        <v>0</v>
      </c>
      <c r="BA1252" s="1146"/>
    </row>
    <row r="1253" customFormat="false" ht="14.25" hidden="false" customHeight="false" outlineLevel="0" collapsed="false">
      <c r="AH1253" s="1131" t="s">
        <v>1288</v>
      </c>
      <c r="AI1253" s="1140" t="n">
        <v>1252</v>
      </c>
      <c r="AJ1253" s="1140" t="s">
        <v>6410</v>
      </c>
      <c r="AK1253" s="1130" t="s">
        <v>6411</v>
      </c>
      <c r="AL1253" s="1131" t="s">
        <v>6412</v>
      </c>
      <c r="AX1253" s="0" t="n">
        <v>1251</v>
      </c>
      <c r="AZ1253" s="0" t="n">
        <v>0</v>
      </c>
      <c r="BA1253" s="1146"/>
    </row>
    <row r="1254" customFormat="false" ht="14.25" hidden="false" customHeight="false" outlineLevel="0" collapsed="false">
      <c r="AH1254" s="1131" t="s">
        <v>1288</v>
      </c>
      <c r="AI1254" s="1140" t="n">
        <v>1253</v>
      </c>
      <c r="AJ1254" s="1140" t="s">
        <v>6413</v>
      </c>
      <c r="AK1254" s="1130" t="s">
        <v>6414</v>
      </c>
      <c r="AL1254" s="1131" t="s">
        <v>6415</v>
      </c>
      <c r="AX1254" s="0" t="n">
        <v>1252</v>
      </c>
      <c r="AZ1254" s="0" t="n">
        <v>0</v>
      </c>
      <c r="BA1254" s="1146"/>
    </row>
    <row r="1255" customFormat="false" ht="14.25" hidden="false" customHeight="false" outlineLevel="0" collapsed="false">
      <c r="AH1255" s="1131" t="s">
        <v>1288</v>
      </c>
      <c r="AI1255" s="1140" t="n">
        <v>1254</v>
      </c>
      <c r="AJ1255" s="1140" t="s">
        <v>6416</v>
      </c>
      <c r="AK1255" s="1130" t="s">
        <v>6417</v>
      </c>
      <c r="AL1255" s="1131" t="s">
        <v>6418</v>
      </c>
      <c r="AX1255" s="0" t="n">
        <v>1253</v>
      </c>
      <c r="AZ1255" s="0" t="n">
        <v>0</v>
      </c>
      <c r="BA1255" s="1146"/>
    </row>
    <row r="1256" customFormat="false" ht="14.25" hidden="false" customHeight="false" outlineLevel="0" collapsed="false">
      <c r="AH1256" s="1131" t="s">
        <v>1288</v>
      </c>
      <c r="AI1256" s="1140" t="n">
        <v>1255</v>
      </c>
      <c r="AJ1256" s="1140" t="s">
        <v>6419</v>
      </c>
      <c r="AK1256" s="1130" t="s">
        <v>6420</v>
      </c>
      <c r="AL1256" s="1131" t="s">
        <v>6421</v>
      </c>
      <c r="AX1256" s="0" t="n">
        <v>1254</v>
      </c>
      <c r="AZ1256" s="0" t="n">
        <v>0</v>
      </c>
      <c r="BA1256" s="1146"/>
    </row>
    <row r="1257" customFormat="false" ht="14.25" hidden="false" customHeight="false" outlineLevel="0" collapsed="false">
      <c r="AH1257" s="1131" t="s">
        <v>1288</v>
      </c>
      <c r="AI1257" s="1140" t="n">
        <v>1256</v>
      </c>
      <c r="AJ1257" s="1140" t="s">
        <v>6422</v>
      </c>
      <c r="AK1257" s="1130" t="s">
        <v>6423</v>
      </c>
      <c r="AL1257" s="1131" t="s">
        <v>6424</v>
      </c>
      <c r="AX1257" s="0" t="n">
        <v>1255</v>
      </c>
      <c r="AZ1257" s="0" t="n">
        <v>0</v>
      </c>
      <c r="BA1257" s="1146"/>
    </row>
    <row r="1258" customFormat="false" ht="14.25" hidden="false" customHeight="false" outlineLevel="0" collapsed="false">
      <c r="AH1258" s="1131" t="s">
        <v>1288</v>
      </c>
      <c r="AI1258" s="1140" t="n">
        <v>1257</v>
      </c>
      <c r="AJ1258" s="1140" t="s">
        <v>6425</v>
      </c>
      <c r="AK1258" s="1130" t="s">
        <v>6426</v>
      </c>
      <c r="AL1258" s="1131" t="s">
        <v>6427</v>
      </c>
      <c r="AX1258" s="0" t="n">
        <v>1256</v>
      </c>
      <c r="AZ1258" s="0" t="n">
        <v>0</v>
      </c>
      <c r="BA1258" s="1146"/>
    </row>
    <row r="1259" customFormat="false" ht="14.25" hidden="false" customHeight="false" outlineLevel="0" collapsed="false">
      <c r="AH1259" s="1131" t="s">
        <v>1288</v>
      </c>
      <c r="AI1259" s="1140" t="n">
        <v>1258</v>
      </c>
      <c r="AJ1259" s="1140" t="s">
        <v>6428</v>
      </c>
      <c r="AK1259" s="1130" t="s">
        <v>6429</v>
      </c>
      <c r="AL1259" s="1131" t="s">
        <v>6430</v>
      </c>
      <c r="AX1259" s="0" t="n">
        <v>1257</v>
      </c>
      <c r="AZ1259" s="0" t="n">
        <v>0</v>
      </c>
      <c r="BA1259" s="1146"/>
    </row>
    <row r="1260" customFormat="false" ht="14.25" hidden="false" customHeight="false" outlineLevel="0" collapsed="false">
      <c r="AH1260" s="1131" t="s">
        <v>1296</v>
      </c>
      <c r="AI1260" s="1140" t="n">
        <v>1259</v>
      </c>
      <c r="AJ1260" s="1140" t="s">
        <v>6431</v>
      </c>
      <c r="AK1260" s="1130" t="s">
        <v>6432</v>
      </c>
      <c r="AL1260" s="1131" t="s">
        <v>6433</v>
      </c>
      <c r="AX1260" s="0" t="n">
        <v>1258</v>
      </c>
      <c r="AZ1260" s="0" t="n">
        <v>0</v>
      </c>
      <c r="BA1260" s="1146"/>
    </row>
    <row r="1261" customFormat="false" ht="14.25" hidden="false" customHeight="false" outlineLevel="0" collapsed="false">
      <c r="AH1261" s="1131" t="s">
        <v>1296</v>
      </c>
      <c r="AI1261" s="1140" t="n">
        <v>1260</v>
      </c>
      <c r="AJ1261" s="1140" t="s">
        <v>6434</v>
      </c>
      <c r="AK1261" s="1130" t="s">
        <v>6435</v>
      </c>
      <c r="AL1261" s="1131" t="s">
        <v>6436</v>
      </c>
      <c r="AX1261" s="0" t="n">
        <v>1259</v>
      </c>
      <c r="AZ1261" s="0" t="n">
        <v>0</v>
      </c>
      <c r="BA1261" s="1146"/>
    </row>
    <row r="1262" customFormat="false" ht="14.25" hidden="false" customHeight="false" outlineLevel="0" collapsed="false">
      <c r="AH1262" s="1131" t="s">
        <v>1296</v>
      </c>
      <c r="AI1262" s="1140" t="n">
        <v>1261</v>
      </c>
      <c r="AJ1262" s="1140" t="s">
        <v>6437</v>
      </c>
      <c r="AK1262" s="1130" t="s">
        <v>6438</v>
      </c>
      <c r="AL1262" s="1131" t="s">
        <v>6439</v>
      </c>
      <c r="AX1262" s="0" t="n">
        <v>1260</v>
      </c>
      <c r="AZ1262" s="0" t="n">
        <v>0</v>
      </c>
      <c r="BA1262" s="1146"/>
    </row>
    <row r="1263" customFormat="false" ht="14.25" hidden="false" customHeight="false" outlineLevel="0" collapsed="false">
      <c r="AH1263" s="1131" t="s">
        <v>1296</v>
      </c>
      <c r="AI1263" s="1140" t="n">
        <v>1262</v>
      </c>
      <c r="AJ1263" s="1140" t="s">
        <v>6440</v>
      </c>
      <c r="AK1263" s="1130" t="s">
        <v>1295</v>
      </c>
      <c r="AL1263" s="1131" t="s">
        <v>6441</v>
      </c>
      <c r="AX1263" s="0" t="n">
        <v>1261</v>
      </c>
      <c r="AZ1263" s="0" t="n">
        <v>0</v>
      </c>
      <c r="BA1263" s="1146"/>
    </row>
    <row r="1264" customFormat="false" ht="14.25" hidden="false" customHeight="false" outlineLevel="0" collapsed="false">
      <c r="AH1264" s="1131" t="s">
        <v>1296</v>
      </c>
      <c r="AI1264" s="1140" t="n">
        <v>1263</v>
      </c>
      <c r="AJ1264" s="1140" t="s">
        <v>6442</v>
      </c>
      <c r="AK1264" s="1130" t="s">
        <v>4425</v>
      </c>
      <c r="AL1264" s="1131" t="s">
        <v>6443</v>
      </c>
      <c r="AX1264" s="0" t="n">
        <v>1262</v>
      </c>
      <c r="AZ1264" s="0" t="n">
        <v>0</v>
      </c>
      <c r="BA1264" s="1146"/>
    </row>
    <row r="1265" customFormat="false" ht="14.25" hidden="false" customHeight="false" outlineLevel="0" collapsed="false">
      <c r="AH1265" s="1131" t="s">
        <v>1296</v>
      </c>
      <c r="AI1265" s="1140" t="n">
        <v>1264</v>
      </c>
      <c r="AJ1265" s="1140" t="s">
        <v>6444</v>
      </c>
      <c r="AK1265" s="1130" t="s">
        <v>6445</v>
      </c>
      <c r="AL1265" s="1131" t="s">
        <v>6446</v>
      </c>
      <c r="AX1265" s="0" t="n">
        <v>1263</v>
      </c>
      <c r="AZ1265" s="0" t="n">
        <v>0</v>
      </c>
      <c r="BA1265" s="1146"/>
    </row>
    <row r="1266" customFormat="false" ht="14.25" hidden="false" customHeight="false" outlineLevel="0" collapsed="false">
      <c r="AH1266" s="1131" t="s">
        <v>1296</v>
      </c>
      <c r="AI1266" s="1140" t="n">
        <v>1265</v>
      </c>
      <c r="AJ1266" s="1140" t="s">
        <v>6447</v>
      </c>
      <c r="AK1266" s="1130" t="s">
        <v>6448</v>
      </c>
      <c r="AL1266" s="1131" t="s">
        <v>6449</v>
      </c>
      <c r="AX1266" s="0" t="n">
        <v>1264</v>
      </c>
      <c r="AZ1266" s="0" t="n">
        <v>0</v>
      </c>
      <c r="BA1266" s="1146"/>
    </row>
    <row r="1267" customFormat="false" ht="14.25" hidden="false" customHeight="false" outlineLevel="0" collapsed="false">
      <c r="AH1267" s="1131" t="s">
        <v>1296</v>
      </c>
      <c r="AI1267" s="1140" t="n">
        <v>1266</v>
      </c>
      <c r="AJ1267" s="1140" t="s">
        <v>6450</v>
      </c>
      <c r="AK1267" s="1130" t="s">
        <v>6451</v>
      </c>
      <c r="AL1267" s="1131" t="s">
        <v>6452</v>
      </c>
      <c r="AX1267" s="0" t="n">
        <v>1265</v>
      </c>
      <c r="AZ1267" s="0" t="n">
        <v>0</v>
      </c>
      <c r="BA1267" s="1146"/>
    </row>
    <row r="1268" customFormat="false" ht="14.25" hidden="false" customHeight="false" outlineLevel="0" collapsed="false">
      <c r="AH1268" s="1131" t="s">
        <v>1296</v>
      </c>
      <c r="AI1268" s="1140" t="n">
        <v>1267</v>
      </c>
      <c r="AJ1268" s="1140" t="s">
        <v>6453</v>
      </c>
      <c r="AK1268" s="1130" t="s">
        <v>6454</v>
      </c>
      <c r="AL1268" s="1131" t="s">
        <v>6455</v>
      </c>
      <c r="AX1268" s="0" t="n">
        <v>1266</v>
      </c>
      <c r="AZ1268" s="0" t="n">
        <v>0</v>
      </c>
      <c r="BA1268" s="1146"/>
    </row>
    <row r="1269" customFormat="false" ht="14.25" hidden="false" customHeight="false" outlineLevel="0" collapsed="false">
      <c r="AH1269" s="1131" t="s">
        <v>1296</v>
      </c>
      <c r="AI1269" s="1140" t="n">
        <v>1268</v>
      </c>
      <c r="AJ1269" s="1140" t="s">
        <v>6456</v>
      </c>
      <c r="AK1269" s="1130" t="s">
        <v>6457</v>
      </c>
      <c r="AL1269" s="1131" t="s">
        <v>6458</v>
      </c>
      <c r="AX1269" s="0" t="n">
        <v>1267</v>
      </c>
      <c r="AZ1269" s="0" t="n">
        <v>0</v>
      </c>
      <c r="BA1269" s="1146"/>
    </row>
    <row r="1270" customFormat="false" ht="14.25" hidden="false" customHeight="false" outlineLevel="0" collapsed="false">
      <c r="AH1270" s="1131" t="s">
        <v>1296</v>
      </c>
      <c r="AI1270" s="1140" t="n">
        <v>1269</v>
      </c>
      <c r="AJ1270" s="1140" t="s">
        <v>6459</v>
      </c>
      <c r="AK1270" s="1130" t="s">
        <v>6460</v>
      </c>
      <c r="AL1270" s="1131" t="s">
        <v>6461</v>
      </c>
      <c r="AX1270" s="0" t="n">
        <v>1268</v>
      </c>
      <c r="AZ1270" s="0" t="n">
        <v>0</v>
      </c>
      <c r="BA1270" s="1146"/>
    </row>
    <row r="1271" customFormat="false" ht="14.25" hidden="false" customHeight="false" outlineLevel="0" collapsed="false">
      <c r="AH1271" s="1131" t="s">
        <v>1296</v>
      </c>
      <c r="AI1271" s="1140" t="n">
        <v>1270</v>
      </c>
      <c r="AJ1271" s="1140" t="s">
        <v>6462</v>
      </c>
      <c r="AK1271" s="1130" t="s">
        <v>6463</v>
      </c>
      <c r="AL1271" s="1131" t="s">
        <v>6464</v>
      </c>
      <c r="AX1271" s="0" t="n">
        <v>1269</v>
      </c>
      <c r="AZ1271" s="0" t="n">
        <v>0</v>
      </c>
      <c r="BA1271" s="1146"/>
    </row>
    <row r="1272" customFormat="false" ht="14.25" hidden="false" customHeight="false" outlineLevel="0" collapsed="false">
      <c r="AH1272" s="1131" t="s">
        <v>1332</v>
      </c>
      <c r="AI1272" s="1140" t="n">
        <v>1271</v>
      </c>
      <c r="AJ1272" s="1140" t="s">
        <v>6465</v>
      </c>
      <c r="AK1272" s="1130" t="s">
        <v>3327</v>
      </c>
      <c r="AL1272" s="1131" t="s">
        <v>6466</v>
      </c>
      <c r="AX1272" s="0" t="n">
        <v>1270</v>
      </c>
      <c r="AZ1272" s="0" t="n">
        <v>0</v>
      </c>
      <c r="BA1272" s="1146"/>
    </row>
    <row r="1273" customFormat="false" ht="14.25" hidden="false" customHeight="false" outlineLevel="0" collapsed="false">
      <c r="AH1273" s="1131" t="s">
        <v>1332</v>
      </c>
      <c r="AI1273" s="1140" t="n">
        <v>1272</v>
      </c>
      <c r="AJ1273" s="1140" t="s">
        <v>6467</v>
      </c>
      <c r="AK1273" s="1130" t="s">
        <v>6468</v>
      </c>
      <c r="AL1273" s="1131" t="s">
        <v>6469</v>
      </c>
      <c r="AX1273" s="0" t="n">
        <v>1271</v>
      </c>
      <c r="AZ1273" s="0" t="n">
        <v>0</v>
      </c>
      <c r="BA1273" s="1146"/>
    </row>
    <row r="1274" customFormat="false" ht="14.25" hidden="false" customHeight="false" outlineLevel="0" collapsed="false">
      <c r="AH1274" s="1131" t="s">
        <v>1332</v>
      </c>
      <c r="AI1274" s="1140" t="n">
        <v>1273</v>
      </c>
      <c r="AJ1274" s="1140" t="s">
        <v>6470</v>
      </c>
      <c r="AK1274" s="1130" t="s">
        <v>6471</v>
      </c>
      <c r="AL1274" s="1131" t="s">
        <v>6472</v>
      </c>
      <c r="AX1274" s="0" t="n">
        <v>1272</v>
      </c>
      <c r="AZ1274" s="0" t="n">
        <v>0</v>
      </c>
      <c r="BA1274" s="1146"/>
    </row>
    <row r="1275" customFormat="false" ht="14.25" hidden="false" customHeight="false" outlineLevel="0" collapsed="false">
      <c r="AH1275" s="1131" t="s">
        <v>1332</v>
      </c>
      <c r="AI1275" s="1140" t="n">
        <v>1274</v>
      </c>
      <c r="AJ1275" s="1140" t="s">
        <v>6473</v>
      </c>
      <c r="AK1275" s="1130" t="s">
        <v>3978</v>
      </c>
      <c r="AL1275" s="1131" t="s">
        <v>6474</v>
      </c>
      <c r="AX1275" s="0" t="n">
        <v>1273</v>
      </c>
      <c r="AZ1275" s="0" t="n">
        <v>0</v>
      </c>
      <c r="BA1275" s="1146"/>
    </row>
    <row r="1276" customFormat="false" ht="14.25" hidden="false" customHeight="false" outlineLevel="0" collapsed="false">
      <c r="AH1276" s="1131" t="s">
        <v>1332</v>
      </c>
      <c r="AI1276" s="1140" t="n">
        <v>1275</v>
      </c>
      <c r="AJ1276" s="1140" t="s">
        <v>6475</v>
      </c>
      <c r="AK1276" s="1130" t="s">
        <v>6476</v>
      </c>
      <c r="AL1276" s="1131" t="s">
        <v>6477</v>
      </c>
      <c r="AX1276" s="0" t="n">
        <v>1274</v>
      </c>
      <c r="AZ1276" s="0" t="n">
        <v>0</v>
      </c>
      <c r="BA1276" s="1146"/>
    </row>
    <row r="1277" customFormat="false" ht="14.25" hidden="false" customHeight="false" outlineLevel="0" collapsed="false">
      <c r="AH1277" s="1131" t="s">
        <v>1332</v>
      </c>
      <c r="AI1277" s="1140" t="n">
        <v>1276</v>
      </c>
      <c r="AJ1277" s="1140" t="s">
        <v>6478</v>
      </c>
      <c r="AK1277" s="1130" t="s">
        <v>6479</v>
      </c>
      <c r="AL1277" s="1131" t="s">
        <v>6480</v>
      </c>
      <c r="AX1277" s="0" t="n">
        <v>1275</v>
      </c>
      <c r="AZ1277" s="0" t="n">
        <v>0</v>
      </c>
      <c r="BA1277" s="1146"/>
    </row>
    <row r="1278" customFormat="false" ht="14.25" hidden="false" customHeight="false" outlineLevel="0" collapsed="false">
      <c r="AH1278" s="1131" t="s">
        <v>1332</v>
      </c>
      <c r="AI1278" s="1140" t="n">
        <v>1277</v>
      </c>
      <c r="AJ1278" s="1140" t="s">
        <v>6481</v>
      </c>
      <c r="AK1278" s="1130" t="s">
        <v>6482</v>
      </c>
      <c r="AL1278" s="1131" t="s">
        <v>6483</v>
      </c>
      <c r="AX1278" s="0" t="n">
        <v>1276</v>
      </c>
      <c r="AZ1278" s="0" t="n">
        <v>0</v>
      </c>
      <c r="BA1278" s="1146"/>
    </row>
    <row r="1279" customFormat="false" ht="14.25" hidden="false" customHeight="false" outlineLevel="0" collapsed="false">
      <c r="AH1279" s="1131" t="s">
        <v>1332</v>
      </c>
      <c r="AI1279" s="1140" t="n">
        <v>1278</v>
      </c>
      <c r="AJ1279" s="1140" t="s">
        <v>6484</v>
      </c>
      <c r="AK1279" s="1130" t="s">
        <v>6485</v>
      </c>
      <c r="AL1279" s="1131" t="s">
        <v>6486</v>
      </c>
      <c r="AX1279" s="0" t="n">
        <v>1277</v>
      </c>
      <c r="AZ1279" s="0" t="n">
        <v>0</v>
      </c>
      <c r="BA1279" s="1146"/>
    </row>
    <row r="1280" customFormat="false" ht="14.25" hidden="false" customHeight="false" outlineLevel="0" collapsed="false">
      <c r="AH1280" s="1131" t="s">
        <v>1332</v>
      </c>
      <c r="AI1280" s="1140" t="n">
        <v>1279</v>
      </c>
      <c r="AJ1280" s="1140" t="s">
        <v>6487</v>
      </c>
      <c r="AK1280" s="1130" t="s">
        <v>6488</v>
      </c>
      <c r="AL1280" s="1131" t="s">
        <v>6489</v>
      </c>
      <c r="AX1280" s="0" t="n">
        <v>1278</v>
      </c>
      <c r="AZ1280" s="0" t="n">
        <v>0</v>
      </c>
      <c r="BA1280" s="1146"/>
    </row>
    <row r="1281" customFormat="false" ht="14.25" hidden="false" customHeight="false" outlineLevel="0" collapsed="false">
      <c r="AH1281" s="1131" t="s">
        <v>1332</v>
      </c>
      <c r="AI1281" s="1140" t="n">
        <v>1280</v>
      </c>
      <c r="AJ1281" s="1140" t="s">
        <v>6490</v>
      </c>
      <c r="AK1281" s="1130" t="s">
        <v>6491</v>
      </c>
      <c r="AL1281" s="1131" t="s">
        <v>6492</v>
      </c>
      <c r="AX1281" s="0" t="n">
        <v>1279</v>
      </c>
      <c r="AZ1281" s="0" t="n">
        <v>0</v>
      </c>
      <c r="BA1281" s="1146"/>
    </row>
    <row r="1282" customFormat="false" ht="14.25" hidden="false" customHeight="false" outlineLevel="0" collapsed="false">
      <c r="AH1282" s="1131" t="s">
        <v>1332</v>
      </c>
      <c r="AI1282" s="1140" t="n">
        <v>1281</v>
      </c>
      <c r="AJ1282" s="1140" t="s">
        <v>6493</v>
      </c>
      <c r="AK1282" s="1130" t="s">
        <v>6494</v>
      </c>
      <c r="AL1282" s="1131" t="s">
        <v>6495</v>
      </c>
      <c r="AX1282" s="0" t="n">
        <v>1280</v>
      </c>
      <c r="AZ1282" s="0" t="n">
        <v>0</v>
      </c>
      <c r="BA1282" s="1146"/>
    </row>
    <row r="1283" customFormat="false" ht="14.25" hidden="false" customHeight="false" outlineLevel="0" collapsed="false">
      <c r="AH1283" s="1131" t="s">
        <v>1332</v>
      </c>
      <c r="AI1283" s="1140" t="n">
        <v>1282</v>
      </c>
      <c r="AJ1283" s="1140" t="s">
        <v>6496</v>
      </c>
      <c r="AK1283" s="1130" t="s">
        <v>6497</v>
      </c>
      <c r="AL1283" s="1131" t="s">
        <v>6498</v>
      </c>
      <c r="AX1283" s="0" t="n">
        <v>1281</v>
      </c>
      <c r="AZ1283" s="0" t="n">
        <v>0</v>
      </c>
      <c r="BA1283" s="1146"/>
    </row>
    <row r="1284" customFormat="false" ht="14.25" hidden="false" customHeight="false" outlineLevel="0" collapsed="false">
      <c r="AH1284" s="1131" t="s">
        <v>1332</v>
      </c>
      <c r="AI1284" s="1140" t="n">
        <v>1283</v>
      </c>
      <c r="AJ1284" s="1140" t="s">
        <v>6499</v>
      </c>
      <c r="AK1284" s="1130" t="s">
        <v>1331</v>
      </c>
      <c r="AL1284" s="1131" t="s">
        <v>6500</v>
      </c>
      <c r="AX1284" s="0" t="n">
        <v>1282</v>
      </c>
      <c r="AZ1284" s="0" t="n">
        <v>0</v>
      </c>
      <c r="BA1284" s="1146"/>
    </row>
    <row r="1285" customFormat="false" ht="14.25" hidden="false" customHeight="false" outlineLevel="0" collapsed="false">
      <c r="AH1285" s="1131" t="s">
        <v>1332</v>
      </c>
      <c r="AI1285" s="1140" t="n">
        <v>1284</v>
      </c>
      <c r="AJ1285" s="1140" t="s">
        <v>6501</v>
      </c>
      <c r="AK1285" s="1130" t="s">
        <v>6502</v>
      </c>
      <c r="AL1285" s="1131" t="s">
        <v>6503</v>
      </c>
      <c r="AX1285" s="0" t="n">
        <v>1283</v>
      </c>
      <c r="AZ1285" s="0" t="n">
        <v>0</v>
      </c>
      <c r="BA1285" s="1146"/>
    </row>
    <row r="1286" customFormat="false" ht="14.25" hidden="false" customHeight="false" outlineLevel="0" collapsed="false">
      <c r="AH1286" s="1131" t="s">
        <v>1332</v>
      </c>
      <c r="AI1286" s="1140" t="n">
        <v>1285</v>
      </c>
      <c r="AJ1286" s="1140" t="s">
        <v>6504</v>
      </c>
      <c r="AK1286" s="1130" t="s">
        <v>6505</v>
      </c>
      <c r="AL1286" s="1131" t="s">
        <v>6506</v>
      </c>
      <c r="AX1286" s="0" t="n">
        <v>1284</v>
      </c>
      <c r="AZ1286" s="0" t="n">
        <v>0</v>
      </c>
      <c r="BA1286" s="1146"/>
    </row>
    <row r="1287" customFormat="false" ht="14.25" hidden="false" customHeight="false" outlineLevel="0" collapsed="false">
      <c r="AH1287" s="1131" t="s">
        <v>1332</v>
      </c>
      <c r="AI1287" s="1140" t="n">
        <v>1286</v>
      </c>
      <c r="AJ1287" s="1140" t="s">
        <v>6507</v>
      </c>
      <c r="AK1287" s="1130" t="s">
        <v>6508</v>
      </c>
      <c r="AL1287" s="1131" t="s">
        <v>6509</v>
      </c>
      <c r="AX1287" s="0" t="n">
        <v>1285</v>
      </c>
      <c r="AZ1287" s="0" t="n">
        <v>0</v>
      </c>
      <c r="BA1287" s="1146"/>
    </row>
    <row r="1288" customFormat="false" ht="14.25" hidden="false" customHeight="false" outlineLevel="0" collapsed="false">
      <c r="AH1288" s="1131" t="s">
        <v>1340</v>
      </c>
      <c r="AI1288" s="1140" t="n">
        <v>1287</v>
      </c>
      <c r="AJ1288" s="1140" t="s">
        <v>6510</v>
      </c>
      <c r="AK1288" s="1130" t="s">
        <v>6511</v>
      </c>
      <c r="AL1288" s="1131" t="s">
        <v>6512</v>
      </c>
      <c r="AX1288" s="0" t="n">
        <v>1286</v>
      </c>
      <c r="AZ1288" s="0" t="n">
        <v>0</v>
      </c>
      <c r="BA1288" s="1146"/>
    </row>
    <row r="1289" customFormat="false" ht="14.25" hidden="false" customHeight="false" outlineLevel="0" collapsed="false">
      <c r="AH1289" s="1131" t="s">
        <v>1340</v>
      </c>
      <c r="AI1289" s="1140" t="n">
        <v>1288</v>
      </c>
      <c r="AJ1289" s="1140" t="s">
        <v>6513</v>
      </c>
      <c r="AK1289" s="1130" t="s">
        <v>6514</v>
      </c>
      <c r="AL1289" s="1131" t="s">
        <v>6515</v>
      </c>
      <c r="AX1289" s="0" t="n">
        <v>1287</v>
      </c>
      <c r="AZ1289" s="0" t="n">
        <v>0</v>
      </c>
      <c r="BA1289" s="1146"/>
    </row>
    <row r="1290" customFormat="false" ht="14.25" hidden="false" customHeight="false" outlineLevel="0" collapsed="false">
      <c r="AH1290" s="1131" t="s">
        <v>1340</v>
      </c>
      <c r="AI1290" s="1140" t="n">
        <v>1289</v>
      </c>
      <c r="AJ1290" s="1140" t="s">
        <v>6516</v>
      </c>
      <c r="AK1290" s="1130" t="s">
        <v>6517</v>
      </c>
      <c r="AL1290" s="1131" t="s">
        <v>6518</v>
      </c>
      <c r="AX1290" s="0" t="n">
        <v>1288</v>
      </c>
      <c r="AZ1290" s="0" t="n">
        <v>0</v>
      </c>
      <c r="BA1290" s="1146"/>
    </row>
    <row r="1291" customFormat="false" ht="14.25" hidden="false" customHeight="false" outlineLevel="0" collapsed="false">
      <c r="AH1291" s="1131" t="s">
        <v>1340</v>
      </c>
      <c r="AI1291" s="1140" t="n">
        <v>1290</v>
      </c>
      <c r="AJ1291" s="1140" t="s">
        <v>6519</v>
      </c>
      <c r="AK1291" s="1130" t="s">
        <v>2671</v>
      </c>
      <c r="AL1291" s="1131" t="s">
        <v>6520</v>
      </c>
      <c r="AX1291" s="0" t="n">
        <v>1289</v>
      </c>
      <c r="AZ1291" s="0" t="n">
        <v>0</v>
      </c>
      <c r="BA1291" s="1146"/>
    </row>
    <row r="1292" customFormat="false" ht="14.25" hidden="false" customHeight="false" outlineLevel="0" collapsed="false">
      <c r="AH1292" s="1131" t="s">
        <v>1340</v>
      </c>
      <c r="AI1292" s="1140" t="n">
        <v>1291</v>
      </c>
      <c r="AJ1292" s="1140" t="s">
        <v>6521</v>
      </c>
      <c r="AK1292" s="1130" t="s">
        <v>6522</v>
      </c>
      <c r="AL1292" s="1131" t="s">
        <v>6523</v>
      </c>
      <c r="AX1292" s="0" t="n">
        <v>1290</v>
      </c>
      <c r="AZ1292" s="0" t="n">
        <v>0</v>
      </c>
      <c r="BA1292" s="1146"/>
    </row>
    <row r="1293" customFormat="false" ht="14.25" hidden="false" customHeight="false" outlineLevel="0" collapsed="false">
      <c r="AH1293" s="1131" t="s">
        <v>1340</v>
      </c>
      <c r="AI1293" s="1140" t="n">
        <v>1292</v>
      </c>
      <c r="AJ1293" s="1140" t="s">
        <v>6524</v>
      </c>
      <c r="AK1293" s="1130" t="s">
        <v>6525</v>
      </c>
      <c r="AL1293" s="1131" t="s">
        <v>6526</v>
      </c>
      <c r="AX1293" s="0" t="n">
        <v>1291</v>
      </c>
      <c r="AZ1293" s="0" t="n">
        <v>0</v>
      </c>
      <c r="BA1293" s="1146"/>
    </row>
    <row r="1294" customFormat="false" ht="14.25" hidden="false" customHeight="false" outlineLevel="0" collapsed="false">
      <c r="AH1294" s="1131" t="s">
        <v>1340</v>
      </c>
      <c r="AI1294" s="1140" t="n">
        <v>1293</v>
      </c>
      <c r="AJ1294" s="1140" t="s">
        <v>6527</v>
      </c>
      <c r="AK1294" s="1130" t="s">
        <v>6528</v>
      </c>
      <c r="AL1294" s="1131" t="s">
        <v>6529</v>
      </c>
      <c r="AX1294" s="0" t="n">
        <v>1292</v>
      </c>
      <c r="AZ1294" s="0" t="n">
        <v>0</v>
      </c>
      <c r="BA1294" s="1146"/>
    </row>
    <row r="1295" customFormat="false" ht="14.25" hidden="false" customHeight="false" outlineLevel="0" collapsed="false">
      <c r="AH1295" s="1131" t="s">
        <v>1340</v>
      </c>
      <c r="AI1295" s="1140" t="n">
        <v>1294</v>
      </c>
      <c r="AJ1295" s="1140" t="s">
        <v>6530</v>
      </c>
      <c r="AK1295" s="1130" t="s">
        <v>6531</v>
      </c>
      <c r="AL1295" s="1131" t="s">
        <v>6532</v>
      </c>
      <c r="AX1295" s="0" t="n">
        <v>1293</v>
      </c>
      <c r="AZ1295" s="0" t="n">
        <v>0</v>
      </c>
      <c r="BA1295" s="1146"/>
    </row>
    <row r="1296" customFormat="false" ht="14.25" hidden="false" customHeight="false" outlineLevel="0" collapsed="false">
      <c r="AH1296" s="1131" t="s">
        <v>1340</v>
      </c>
      <c r="AI1296" s="1140" t="n">
        <v>1295</v>
      </c>
      <c r="AJ1296" s="1140" t="s">
        <v>6533</v>
      </c>
      <c r="AK1296" s="1130" t="s">
        <v>6534</v>
      </c>
      <c r="AL1296" s="1131" t="s">
        <v>6535</v>
      </c>
      <c r="AX1296" s="0" t="n">
        <v>1294</v>
      </c>
      <c r="AZ1296" s="0" t="n">
        <v>0</v>
      </c>
      <c r="BA1296" s="1146"/>
    </row>
    <row r="1297" customFormat="false" ht="14.25" hidden="false" customHeight="false" outlineLevel="0" collapsed="false">
      <c r="AH1297" s="1131" t="s">
        <v>1340</v>
      </c>
      <c r="AI1297" s="1140" t="n">
        <v>1296</v>
      </c>
      <c r="AJ1297" s="1140" t="s">
        <v>6536</v>
      </c>
      <c r="AK1297" s="1130" t="s">
        <v>6537</v>
      </c>
      <c r="AL1297" s="1131" t="s">
        <v>6538</v>
      </c>
      <c r="AX1297" s="0" t="n">
        <v>1295</v>
      </c>
      <c r="AZ1297" s="0" t="n">
        <v>0</v>
      </c>
      <c r="BA1297" s="1146"/>
    </row>
    <row r="1298" customFormat="false" ht="14.25" hidden="false" customHeight="false" outlineLevel="0" collapsed="false">
      <c r="AH1298" s="1131" t="s">
        <v>1340</v>
      </c>
      <c r="AI1298" s="1140" t="n">
        <v>1297</v>
      </c>
      <c r="AJ1298" s="1140" t="s">
        <v>6539</v>
      </c>
      <c r="AK1298" s="1130" t="s">
        <v>3708</v>
      </c>
      <c r="AL1298" s="1131" t="s">
        <v>6540</v>
      </c>
      <c r="AX1298" s="0" t="n">
        <v>1296</v>
      </c>
      <c r="AZ1298" s="0" t="n">
        <v>0</v>
      </c>
      <c r="BA1298" s="1146"/>
    </row>
    <row r="1299" customFormat="false" ht="14.25" hidden="false" customHeight="false" outlineLevel="0" collapsed="false">
      <c r="AH1299" s="1131" t="s">
        <v>1340</v>
      </c>
      <c r="AI1299" s="1140" t="n">
        <v>1298</v>
      </c>
      <c r="AJ1299" s="1140" t="s">
        <v>6541</v>
      </c>
      <c r="AK1299" s="1130" t="s">
        <v>6542</v>
      </c>
      <c r="AL1299" s="1131" t="s">
        <v>6543</v>
      </c>
      <c r="AX1299" s="0" t="n">
        <v>1297</v>
      </c>
      <c r="AZ1299" s="0" t="n">
        <v>0</v>
      </c>
      <c r="BA1299" s="1146"/>
    </row>
    <row r="1300" customFormat="false" ht="14.25" hidden="false" customHeight="false" outlineLevel="0" collapsed="false">
      <c r="AH1300" s="1131" t="s">
        <v>1340</v>
      </c>
      <c r="AI1300" s="1140" t="n">
        <v>1299</v>
      </c>
      <c r="AJ1300" s="1140" t="s">
        <v>6544</v>
      </c>
      <c r="AK1300" s="1130" t="s">
        <v>6545</v>
      </c>
      <c r="AL1300" s="1131" t="s">
        <v>6546</v>
      </c>
      <c r="AX1300" s="0" t="n">
        <v>1298</v>
      </c>
      <c r="AZ1300" s="0" t="n">
        <v>0</v>
      </c>
      <c r="BA1300" s="1146"/>
    </row>
    <row r="1301" customFormat="false" ht="14.25" hidden="false" customHeight="false" outlineLevel="0" collapsed="false">
      <c r="AH1301" s="1131" t="s">
        <v>1340</v>
      </c>
      <c r="AI1301" s="1140" t="n">
        <v>1300</v>
      </c>
      <c r="AJ1301" s="1140" t="s">
        <v>6547</v>
      </c>
      <c r="AK1301" s="1130" t="s">
        <v>6548</v>
      </c>
      <c r="AL1301" s="1131" t="s">
        <v>6549</v>
      </c>
      <c r="AX1301" s="0" t="n">
        <v>1299</v>
      </c>
      <c r="AZ1301" s="0" t="n">
        <v>0</v>
      </c>
      <c r="BA1301" s="1146"/>
    </row>
    <row r="1302" customFormat="false" ht="14.25" hidden="false" customHeight="false" outlineLevel="0" collapsed="false">
      <c r="AH1302" s="1131" t="s">
        <v>1340</v>
      </c>
      <c r="AI1302" s="1140" t="n">
        <v>1301</v>
      </c>
      <c r="AJ1302" s="1140" t="s">
        <v>6550</v>
      </c>
      <c r="AK1302" s="1130" t="s">
        <v>6551</v>
      </c>
      <c r="AL1302" s="1131" t="s">
        <v>6552</v>
      </c>
      <c r="AX1302" s="0" t="n">
        <v>1300</v>
      </c>
      <c r="AZ1302" s="0" t="n">
        <v>0</v>
      </c>
      <c r="BA1302" s="1146"/>
    </row>
    <row r="1303" customFormat="false" ht="14.25" hidden="false" customHeight="false" outlineLevel="0" collapsed="false">
      <c r="AH1303" s="1131" t="s">
        <v>1340</v>
      </c>
      <c r="AI1303" s="1140" t="n">
        <v>1302</v>
      </c>
      <c r="AJ1303" s="1140" t="s">
        <v>6553</v>
      </c>
      <c r="AK1303" s="1130" t="s">
        <v>5093</v>
      </c>
      <c r="AL1303" s="1131" t="s">
        <v>6554</v>
      </c>
      <c r="AX1303" s="0" t="n">
        <v>1301</v>
      </c>
      <c r="AZ1303" s="0" t="n">
        <v>0</v>
      </c>
      <c r="BA1303" s="1146"/>
    </row>
    <row r="1304" customFormat="false" ht="14.25" hidden="false" customHeight="false" outlineLevel="0" collapsed="false">
      <c r="AH1304" s="1131" t="s">
        <v>1340</v>
      </c>
      <c r="AI1304" s="1140" t="n">
        <v>1303</v>
      </c>
      <c r="AJ1304" s="1140" t="s">
        <v>6555</v>
      </c>
      <c r="AK1304" s="1130" t="s">
        <v>6556</v>
      </c>
      <c r="AL1304" s="1131" t="s">
        <v>6557</v>
      </c>
      <c r="AX1304" s="0" t="n">
        <v>1302</v>
      </c>
      <c r="AZ1304" s="0" t="n">
        <v>0</v>
      </c>
      <c r="BA1304" s="1146"/>
    </row>
    <row r="1305" customFormat="false" ht="14.25" hidden="false" customHeight="false" outlineLevel="0" collapsed="false">
      <c r="AH1305" s="1131" t="s">
        <v>1340</v>
      </c>
      <c r="AI1305" s="1140" t="n">
        <v>1304</v>
      </c>
      <c r="AJ1305" s="1140" t="s">
        <v>6558</v>
      </c>
      <c r="AK1305" s="1130" t="s">
        <v>6559</v>
      </c>
      <c r="AL1305" s="1131" t="s">
        <v>6560</v>
      </c>
      <c r="AX1305" s="0" t="n">
        <v>1303</v>
      </c>
      <c r="AZ1305" s="0" t="n">
        <v>0</v>
      </c>
      <c r="BA1305" s="1146"/>
    </row>
    <row r="1306" customFormat="false" ht="14.25" hidden="false" customHeight="false" outlineLevel="0" collapsed="false">
      <c r="AH1306" s="1131" t="s">
        <v>1340</v>
      </c>
      <c r="AI1306" s="1140" t="n">
        <v>1305</v>
      </c>
      <c r="AJ1306" s="1140" t="s">
        <v>6561</v>
      </c>
      <c r="AK1306" s="1130" t="s">
        <v>6562</v>
      </c>
      <c r="AL1306" s="1131" t="s">
        <v>6563</v>
      </c>
      <c r="AX1306" s="0" t="n">
        <v>1304</v>
      </c>
      <c r="AZ1306" s="0" t="n">
        <v>0</v>
      </c>
      <c r="BA1306" s="1146"/>
    </row>
    <row r="1307" customFormat="false" ht="14.25" hidden="false" customHeight="false" outlineLevel="0" collapsed="false">
      <c r="AH1307" s="1131" t="s">
        <v>1340</v>
      </c>
      <c r="AI1307" s="1140" t="n">
        <v>1306</v>
      </c>
      <c r="AJ1307" s="1140" t="s">
        <v>6564</v>
      </c>
      <c r="AK1307" s="1130" t="s">
        <v>6565</v>
      </c>
      <c r="AL1307" s="1131" t="s">
        <v>6566</v>
      </c>
      <c r="AX1307" s="0" t="n">
        <v>1305</v>
      </c>
      <c r="AZ1307" s="0" t="n">
        <v>0</v>
      </c>
      <c r="BA1307" s="1146"/>
    </row>
    <row r="1308" customFormat="false" ht="14.25" hidden="false" customHeight="false" outlineLevel="0" collapsed="false">
      <c r="AH1308" s="1131" t="s">
        <v>1340</v>
      </c>
      <c r="AI1308" s="1140" t="n">
        <v>1307</v>
      </c>
      <c r="AJ1308" s="1140" t="s">
        <v>6567</v>
      </c>
      <c r="AK1308" s="1130" t="s">
        <v>6568</v>
      </c>
      <c r="AL1308" s="1131" t="s">
        <v>6569</v>
      </c>
      <c r="AX1308" s="0" t="n">
        <v>1306</v>
      </c>
      <c r="AZ1308" s="0" t="n">
        <v>0</v>
      </c>
      <c r="BA1308" s="1146"/>
    </row>
    <row r="1309" customFormat="false" ht="14.25" hidden="false" customHeight="false" outlineLevel="0" collapsed="false">
      <c r="AH1309" s="1131" t="s">
        <v>1340</v>
      </c>
      <c r="AI1309" s="1140" t="n">
        <v>1308</v>
      </c>
      <c r="AJ1309" s="1140" t="s">
        <v>6570</v>
      </c>
      <c r="AK1309" s="1130" t="s">
        <v>6571</v>
      </c>
      <c r="AL1309" s="1131" t="s">
        <v>6572</v>
      </c>
      <c r="AX1309" s="0" t="n">
        <v>1307</v>
      </c>
      <c r="AZ1309" s="0" t="n">
        <v>0</v>
      </c>
      <c r="BA1309" s="1146"/>
    </row>
    <row r="1310" customFormat="false" ht="14.25" hidden="false" customHeight="false" outlineLevel="0" collapsed="false">
      <c r="AH1310" s="1131" t="s">
        <v>1340</v>
      </c>
      <c r="AI1310" s="1140" t="n">
        <v>1309</v>
      </c>
      <c r="AJ1310" s="1140" t="s">
        <v>6573</v>
      </c>
      <c r="AK1310" s="1130" t="s">
        <v>6574</v>
      </c>
      <c r="AL1310" s="1131" t="s">
        <v>6575</v>
      </c>
      <c r="AX1310" s="0" t="n">
        <v>1308</v>
      </c>
      <c r="AZ1310" s="0" t="n">
        <v>0</v>
      </c>
      <c r="BA1310" s="1146"/>
    </row>
    <row r="1311" customFormat="false" ht="14.25" hidden="false" customHeight="false" outlineLevel="0" collapsed="false">
      <c r="AH1311" s="1131" t="s">
        <v>1340</v>
      </c>
      <c r="AI1311" s="1140" t="n">
        <v>1310</v>
      </c>
      <c r="AJ1311" s="1140" t="s">
        <v>6576</v>
      </c>
      <c r="AK1311" s="1130" t="s">
        <v>6577</v>
      </c>
      <c r="AL1311" s="1131" t="s">
        <v>6578</v>
      </c>
      <c r="AX1311" s="0" t="n">
        <v>1309</v>
      </c>
      <c r="AZ1311" s="0" t="n">
        <v>0</v>
      </c>
      <c r="BA1311" s="1146"/>
    </row>
    <row r="1312" customFormat="false" ht="14.25" hidden="false" customHeight="false" outlineLevel="0" collapsed="false">
      <c r="AH1312" s="1131" t="s">
        <v>1340</v>
      </c>
      <c r="AI1312" s="1140" t="n">
        <v>1311</v>
      </c>
      <c r="AJ1312" s="1140" t="s">
        <v>6579</v>
      </c>
      <c r="AK1312" s="1130" t="s">
        <v>6580</v>
      </c>
      <c r="AL1312" s="1131" t="s">
        <v>6581</v>
      </c>
      <c r="AX1312" s="0" t="n">
        <v>1310</v>
      </c>
      <c r="AZ1312" s="0" t="n">
        <v>0</v>
      </c>
      <c r="BA1312" s="1146"/>
    </row>
    <row r="1313" customFormat="false" ht="14.25" hidden="false" customHeight="false" outlineLevel="0" collapsed="false">
      <c r="AH1313" s="1131" t="s">
        <v>1340</v>
      </c>
      <c r="AI1313" s="1140" t="n">
        <v>1312</v>
      </c>
      <c r="AJ1313" s="1140" t="s">
        <v>6582</v>
      </c>
      <c r="AK1313" s="1130" t="s">
        <v>6583</v>
      </c>
      <c r="AL1313" s="1131" t="s">
        <v>6584</v>
      </c>
      <c r="AX1313" s="0" t="n">
        <v>1311</v>
      </c>
      <c r="AZ1313" s="0" t="n">
        <v>0</v>
      </c>
      <c r="BA1313" s="1146"/>
    </row>
    <row r="1314" customFormat="false" ht="14.25" hidden="false" customHeight="false" outlineLevel="0" collapsed="false">
      <c r="AH1314" s="1131" t="s">
        <v>1340</v>
      </c>
      <c r="AI1314" s="1140" t="n">
        <v>1313</v>
      </c>
      <c r="AJ1314" s="1140" t="s">
        <v>6585</v>
      </c>
      <c r="AK1314" s="1130" t="s">
        <v>6586</v>
      </c>
      <c r="AL1314" s="1131" t="s">
        <v>6587</v>
      </c>
      <c r="AX1314" s="0" t="n">
        <v>1312</v>
      </c>
      <c r="AZ1314" s="0" t="n">
        <v>0</v>
      </c>
      <c r="BA1314" s="1146"/>
    </row>
    <row r="1315" customFormat="false" ht="14.25" hidden="false" customHeight="false" outlineLevel="0" collapsed="false">
      <c r="AH1315" s="1131" t="s">
        <v>1340</v>
      </c>
      <c r="AI1315" s="1140" t="n">
        <v>1314</v>
      </c>
      <c r="AJ1315" s="1140" t="s">
        <v>6588</v>
      </c>
      <c r="AK1315" s="1130" t="s">
        <v>6589</v>
      </c>
      <c r="AL1315" s="1131" t="s">
        <v>6590</v>
      </c>
      <c r="AX1315" s="0" t="n">
        <v>1313</v>
      </c>
      <c r="AZ1315" s="0" t="n">
        <v>0</v>
      </c>
      <c r="BA1315" s="1146"/>
    </row>
    <row r="1316" customFormat="false" ht="14.25" hidden="false" customHeight="false" outlineLevel="0" collapsed="false">
      <c r="AH1316" s="1131" t="s">
        <v>1340</v>
      </c>
      <c r="AI1316" s="1140" t="n">
        <v>1315</v>
      </c>
      <c r="AJ1316" s="1140" t="s">
        <v>6591</v>
      </c>
      <c r="AK1316" s="1130" t="s">
        <v>6592</v>
      </c>
      <c r="AL1316" s="1131" t="s">
        <v>6593</v>
      </c>
      <c r="AX1316" s="0" t="n">
        <v>1314</v>
      </c>
      <c r="AZ1316" s="0" t="n">
        <v>0</v>
      </c>
      <c r="BA1316" s="1146"/>
    </row>
    <row r="1317" customFormat="false" ht="14.25" hidden="false" customHeight="false" outlineLevel="0" collapsed="false">
      <c r="AH1317" s="1131" t="s">
        <v>1340</v>
      </c>
      <c r="AI1317" s="1140" t="n">
        <v>1316</v>
      </c>
      <c r="AJ1317" s="1140" t="s">
        <v>6594</v>
      </c>
      <c r="AK1317" s="1130" t="s">
        <v>6595</v>
      </c>
      <c r="AL1317" s="1131" t="s">
        <v>6596</v>
      </c>
      <c r="AX1317" s="0" t="n">
        <v>1315</v>
      </c>
      <c r="AZ1317" s="0" t="n">
        <v>0</v>
      </c>
      <c r="BA1317" s="1146"/>
    </row>
    <row r="1318" customFormat="false" ht="14.25" hidden="false" customHeight="false" outlineLevel="0" collapsed="false">
      <c r="AH1318" s="1131" t="s">
        <v>1340</v>
      </c>
      <c r="AI1318" s="1140" t="n">
        <v>1317</v>
      </c>
      <c r="AJ1318" s="1140" t="s">
        <v>6597</v>
      </c>
      <c r="AK1318" s="1130" t="s">
        <v>6598</v>
      </c>
      <c r="AL1318" s="1131" t="s">
        <v>6599</v>
      </c>
      <c r="AX1318" s="0" t="n">
        <v>1316</v>
      </c>
      <c r="AZ1318" s="0" t="n">
        <v>0</v>
      </c>
      <c r="BA1318" s="1146"/>
    </row>
    <row r="1319" customFormat="false" ht="14.25" hidden="false" customHeight="false" outlineLevel="0" collapsed="false">
      <c r="AH1319" s="1131" t="s">
        <v>1340</v>
      </c>
      <c r="AI1319" s="1140" t="n">
        <v>1318</v>
      </c>
      <c r="AJ1319" s="1140" t="s">
        <v>6600</v>
      </c>
      <c r="AK1319" s="1130" t="s">
        <v>6601</v>
      </c>
      <c r="AL1319" s="1131" t="s">
        <v>6602</v>
      </c>
      <c r="AX1319" s="0" t="n">
        <v>1317</v>
      </c>
      <c r="AZ1319" s="0" t="n">
        <v>0</v>
      </c>
      <c r="BA1319" s="1146"/>
    </row>
    <row r="1320" customFormat="false" ht="14.25" hidden="false" customHeight="false" outlineLevel="0" collapsed="false">
      <c r="AH1320" s="1131" t="s">
        <v>1340</v>
      </c>
      <c r="AI1320" s="1140" t="n">
        <v>1319</v>
      </c>
      <c r="AJ1320" s="1140" t="s">
        <v>6603</v>
      </c>
      <c r="AK1320" s="1130" t="s">
        <v>6604</v>
      </c>
      <c r="AL1320" s="1131" t="s">
        <v>6605</v>
      </c>
      <c r="AX1320" s="0" t="n">
        <v>1318</v>
      </c>
      <c r="AZ1320" s="0" t="n">
        <v>0</v>
      </c>
      <c r="BA1320" s="1146"/>
    </row>
    <row r="1321" customFormat="false" ht="14.25" hidden="false" customHeight="false" outlineLevel="0" collapsed="false">
      <c r="AH1321" s="1131" t="s">
        <v>1340</v>
      </c>
      <c r="AI1321" s="1140" t="n">
        <v>1320</v>
      </c>
      <c r="AJ1321" s="1140" t="s">
        <v>6606</v>
      </c>
      <c r="AK1321" s="1130" t="s">
        <v>6607</v>
      </c>
      <c r="AL1321" s="1131" t="s">
        <v>6608</v>
      </c>
      <c r="AX1321" s="0" t="n">
        <v>1319</v>
      </c>
      <c r="AZ1321" s="0" t="n">
        <v>0</v>
      </c>
      <c r="BA1321" s="1146"/>
    </row>
    <row r="1322" customFormat="false" ht="14.25" hidden="false" customHeight="false" outlineLevel="0" collapsed="false">
      <c r="AH1322" s="1131" t="s">
        <v>1340</v>
      </c>
      <c r="AI1322" s="1140" t="n">
        <v>1321</v>
      </c>
      <c r="AJ1322" s="1140" t="s">
        <v>6609</v>
      </c>
      <c r="AK1322" s="1130" t="s">
        <v>1339</v>
      </c>
      <c r="AL1322" s="1131" t="s">
        <v>6610</v>
      </c>
      <c r="AX1322" s="0" t="n">
        <v>1320</v>
      </c>
      <c r="AZ1322" s="0" t="n">
        <v>0</v>
      </c>
      <c r="BA1322" s="1146"/>
    </row>
    <row r="1323" customFormat="false" ht="14.25" hidden="false" customHeight="false" outlineLevel="0" collapsed="false">
      <c r="AH1323" s="1131" t="s">
        <v>1340</v>
      </c>
      <c r="AI1323" s="1140" t="n">
        <v>1322</v>
      </c>
      <c r="AJ1323" s="1140" t="s">
        <v>6611</v>
      </c>
      <c r="AK1323" s="1130" t="s">
        <v>6612</v>
      </c>
      <c r="AL1323" s="1131" t="s">
        <v>6613</v>
      </c>
      <c r="AX1323" s="0" t="n">
        <v>1321</v>
      </c>
      <c r="AZ1323" s="0" t="n">
        <v>0</v>
      </c>
      <c r="BA1323" s="1146"/>
    </row>
    <row r="1324" customFormat="false" ht="14.25" hidden="false" customHeight="false" outlineLevel="0" collapsed="false">
      <c r="AH1324" s="1131" t="s">
        <v>1340</v>
      </c>
      <c r="AI1324" s="1140" t="n">
        <v>1323</v>
      </c>
      <c r="AJ1324" s="1140" t="s">
        <v>6614</v>
      </c>
      <c r="AK1324" s="1130" t="s">
        <v>6615</v>
      </c>
      <c r="AL1324" s="1131" t="s">
        <v>6616</v>
      </c>
      <c r="AX1324" s="0" t="n">
        <v>1322</v>
      </c>
      <c r="AZ1324" s="0" t="n">
        <v>0</v>
      </c>
      <c r="BA1324" s="1146"/>
    </row>
    <row r="1325" customFormat="false" ht="14.25" hidden="false" customHeight="false" outlineLevel="0" collapsed="false">
      <c r="AH1325" s="1131" t="s">
        <v>1340</v>
      </c>
      <c r="AI1325" s="1140" t="n">
        <v>1324</v>
      </c>
      <c r="AJ1325" s="1140" t="s">
        <v>6617</v>
      </c>
      <c r="AK1325" s="1130" t="s">
        <v>6618</v>
      </c>
      <c r="AL1325" s="1131" t="s">
        <v>6619</v>
      </c>
      <c r="AX1325" s="0" t="n">
        <v>1323</v>
      </c>
      <c r="AZ1325" s="0" t="n">
        <v>0</v>
      </c>
      <c r="BA1325" s="1146"/>
    </row>
    <row r="1326" customFormat="false" ht="14.25" hidden="false" customHeight="false" outlineLevel="0" collapsed="false">
      <c r="AH1326" s="1131" t="s">
        <v>1340</v>
      </c>
      <c r="AI1326" s="1140" t="n">
        <v>1325</v>
      </c>
      <c r="AJ1326" s="1140" t="s">
        <v>6620</v>
      </c>
      <c r="AK1326" s="1130" t="s">
        <v>6621</v>
      </c>
      <c r="AL1326" s="1131" t="s">
        <v>6622</v>
      </c>
      <c r="AX1326" s="0" t="n">
        <v>1324</v>
      </c>
      <c r="AZ1326" s="0" t="n">
        <v>0</v>
      </c>
      <c r="BA1326" s="1146"/>
    </row>
    <row r="1327" customFormat="false" ht="14.25" hidden="false" customHeight="false" outlineLevel="0" collapsed="false">
      <c r="AH1327" s="1131" t="s">
        <v>1340</v>
      </c>
      <c r="AI1327" s="1140" t="n">
        <v>1326</v>
      </c>
      <c r="AJ1327" s="1140" t="s">
        <v>6623</v>
      </c>
      <c r="AK1327" s="1130" t="s">
        <v>6624</v>
      </c>
      <c r="AL1327" s="1131" t="s">
        <v>6625</v>
      </c>
      <c r="AX1327" s="0" t="n">
        <v>1325</v>
      </c>
      <c r="AZ1327" s="0" t="n">
        <v>0</v>
      </c>
      <c r="BA1327" s="1146"/>
    </row>
    <row r="1328" customFormat="false" ht="14.25" hidden="false" customHeight="false" outlineLevel="0" collapsed="false">
      <c r="AH1328" s="1131" t="s">
        <v>1340</v>
      </c>
      <c r="AI1328" s="1140" t="n">
        <v>1327</v>
      </c>
      <c r="AJ1328" s="1140" t="s">
        <v>6626</v>
      </c>
      <c r="AK1328" s="1130" t="s">
        <v>6627</v>
      </c>
      <c r="AL1328" s="1131" t="s">
        <v>6628</v>
      </c>
      <c r="AX1328" s="0" t="n">
        <v>1326</v>
      </c>
      <c r="AZ1328" s="0" t="n">
        <v>0</v>
      </c>
      <c r="BA1328" s="1146"/>
    </row>
    <row r="1329" customFormat="false" ht="14.25" hidden="false" customHeight="false" outlineLevel="0" collapsed="false">
      <c r="AH1329" s="1131" t="s">
        <v>1340</v>
      </c>
      <c r="AI1329" s="1140" t="n">
        <v>1328</v>
      </c>
      <c r="AJ1329" s="1140" t="s">
        <v>6629</v>
      </c>
      <c r="AK1329" s="1130" t="s">
        <v>6630</v>
      </c>
      <c r="AL1329" s="1131" t="s">
        <v>6631</v>
      </c>
      <c r="AX1329" s="0" t="n">
        <v>1327</v>
      </c>
      <c r="AZ1329" s="0" t="n">
        <v>0</v>
      </c>
      <c r="BA1329" s="1146"/>
    </row>
    <row r="1330" customFormat="false" ht="14.25" hidden="false" customHeight="false" outlineLevel="0" collapsed="false">
      <c r="AH1330" s="1131" t="s">
        <v>1340</v>
      </c>
      <c r="AI1330" s="1140" t="n">
        <v>1329</v>
      </c>
      <c r="AJ1330" s="1140" t="s">
        <v>6632</v>
      </c>
      <c r="AK1330" s="1130" t="s">
        <v>6633</v>
      </c>
      <c r="AL1330" s="1131" t="s">
        <v>6634</v>
      </c>
      <c r="AX1330" s="0" t="n">
        <v>1328</v>
      </c>
      <c r="AZ1330" s="0" t="n">
        <v>0</v>
      </c>
      <c r="BA1330" s="1146"/>
    </row>
    <row r="1331" customFormat="false" ht="14.25" hidden="false" customHeight="false" outlineLevel="0" collapsed="false">
      <c r="AH1331" s="1131" t="s">
        <v>1439</v>
      </c>
      <c r="AI1331" s="1140" t="n">
        <v>1330</v>
      </c>
      <c r="AJ1331" s="1140" t="s">
        <v>6635</v>
      </c>
      <c r="AK1331" s="1130" t="s">
        <v>6636</v>
      </c>
      <c r="AL1331" s="1131" t="s">
        <v>6637</v>
      </c>
      <c r="AX1331" s="0" t="n">
        <v>1329</v>
      </c>
      <c r="AZ1331" s="0" t="n">
        <v>0</v>
      </c>
      <c r="BA1331" s="1146"/>
    </row>
    <row r="1332" customFormat="false" ht="14.25" hidden="false" customHeight="false" outlineLevel="0" collapsed="false">
      <c r="AH1332" s="1131" t="s">
        <v>1439</v>
      </c>
      <c r="AI1332" s="1140" t="n">
        <v>1331</v>
      </c>
      <c r="AJ1332" s="1140" t="s">
        <v>6638</v>
      </c>
      <c r="AK1332" s="1130" t="s">
        <v>6639</v>
      </c>
      <c r="AL1332" s="1131" t="s">
        <v>6640</v>
      </c>
      <c r="AX1332" s="0" t="n">
        <v>1330</v>
      </c>
      <c r="AZ1332" s="0" t="n">
        <v>0</v>
      </c>
      <c r="BA1332" s="1146"/>
    </row>
    <row r="1333" customFormat="false" ht="14.25" hidden="false" customHeight="false" outlineLevel="0" collapsed="false">
      <c r="AH1333" s="1131" t="s">
        <v>1439</v>
      </c>
      <c r="AI1333" s="1140" t="n">
        <v>1332</v>
      </c>
      <c r="AJ1333" s="1140" t="s">
        <v>6641</v>
      </c>
      <c r="AK1333" s="1130" t="s">
        <v>6642</v>
      </c>
      <c r="AL1333" s="1131" t="s">
        <v>6643</v>
      </c>
      <c r="AX1333" s="0" t="n">
        <v>1331</v>
      </c>
      <c r="AZ1333" s="0" t="n">
        <v>0</v>
      </c>
      <c r="BA1333" s="1146"/>
    </row>
    <row r="1334" customFormat="false" ht="14.25" hidden="false" customHeight="false" outlineLevel="0" collapsed="false">
      <c r="AH1334" s="1131" t="s">
        <v>1439</v>
      </c>
      <c r="AI1334" s="1140" t="n">
        <v>1333</v>
      </c>
      <c r="AJ1334" s="1140" t="s">
        <v>6644</v>
      </c>
      <c r="AK1334" s="1130" t="s">
        <v>6645</v>
      </c>
      <c r="AL1334" s="1131" t="s">
        <v>6646</v>
      </c>
      <c r="AX1334" s="0" t="n">
        <v>1332</v>
      </c>
      <c r="AZ1334" s="0" t="n">
        <v>0</v>
      </c>
      <c r="BA1334" s="1146"/>
    </row>
    <row r="1335" customFormat="false" ht="14.25" hidden="false" customHeight="false" outlineLevel="0" collapsed="false">
      <c r="AH1335" s="1131" t="s">
        <v>1463</v>
      </c>
      <c r="AI1335" s="1140" t="n">
        <v>1334</v>
      </c>
      <c r="AJ1335" s="1140" t="s">
        <v>6647</v>
      </c>
      <c r="AK1335" s="1130" t="s">
        <v>6648</v>
      </c>
      <c r="AL1335" s="1131" t="s">
        <v>6649</v>
      </c>
      <c r="AX1335" s="0" t="n">
        <v>1333</v>
      </c>
      <c r="AZ1335" s="0" t="n">
        <v>0</v>
      </c>
      <c r="BA1335" s="1146"/>
    </row>
    <row r="1336" customFormat="false" ht="14.25" hidden="false" customHeight="false" outlineLevel="0" collapsed="false">
      <c r="AH1336" s="1131" t="s">
        <v>1463</v>
      </c>
      <c r="AI1336" s="1140" t="n">
        <v>1335</v>
      </c>
      <c r="AJ1336" s="1140" t="s">
        <v>6650</v>
      </c>
      <c r="AK1336" s="1130" t="s">
        <v>6651</v>
      </c>
      <c r="AL1336" s="1131" t="s">
        <v>6652</v>
      </c>
      <c r="AX1336" s="0" t="n">
        <v>1334</v>
      </c>
      <c r="AZ1336" s="0" t="n">
        <v>0</v>
      </c>
      <c r="BA1336" s="1146"/>
    </row>
    <row r="1337" customFormat="false" ht="14.25" hidden="false" customHeight="false" outlineLevel="0" collapsed="false">
      <c r="AH1337" s="1131" t="s">
        <v>1463</v>
      </c>
      <c r="AI1337" s="1140" t="n">
        <v>1336</v>
      </c>
      <c r="AJ1337" s="1140" t="s">
        <v>6653</v>
      </c>
      <c r="AK1337" s="1130" t="s">
        <v>6654</v>
      </c>
      <c r="AL1337" s="1131" t="s">
        <v>6655</v>
      </c>
      <c r="AX1337" s="0" t="n">
        <v>1335</v>
      </c>
      <c r="AZ1337" s="0" t="n">
        <v>0</v>
      </c>
      <c r="BA1337" s="1146"/>
    </row>
    <row r="1338" customFormat="false" ht="14.25" hidden="false" customHeight="false" outlineLevel="0" collapsed="false">
      <c r="AH1338" s="1131" t="s">
        <v>1463</v>
      </c>
      <c r="AI1338" s="1140" t="n">
        <v>1337</v>
      </c>
      <c r="AJ1338" s="1140" t="s">
        <v>6656</v>
      </c>
      <c r="AK1338" s="1130" t="s">
        <v>6657</v>
      </c>
      <c r="AL1338" s="1131" t="s">
        <v>6658</v>
      </c>
      <c r="AX1338" s="0" t="n">
        <v>1336</v>
      </c>
      <c r="AZ1338" s="0" t="n">
        <v>0</v>
      </c>
      <c r="BA1338" s="1146"/>
    </row>
    <row r="1339" customFormat="false" ht="14.25" hidden="false" customHeight="false" outlineLevel="0" collapsed="false">
      <c r="AH1339" s="1131" t="s">
        <v>1463</v>
      </c>
      <c r="AI1339" s="1140" t="n">
        <v>1338</v>
      </c>
      <c r="AJ1339" s="1140" t="s">
        <v>6659</v>
      </c>
      <c r="AK1339" s="1130" t="s">
        <v>6660</v>
      </c>
      <c r="AL1339" s="1131" t="s">
        <v>6661</v>
      </c>
      <c r="AX1339" s="0" t="n">
        <v>1337</v>
      </c>
      <c r="AZ1339" s="0" t="n">
        <v>0</v>
      </c>
      <c r="BA1339" s="1146"/>
    </row>
    <row r="1340" customFormat="false" ht="14.25" hidden="false" customHeight="false" outlineLevel="0" collapsed="false">
      <c r="AH1340" s="1131" t="s">
        <v>1463</v>
      </c>
      <c r="AI1340" s="1140" t="n">
        <v>1339</v>
      </c>
      <c r="AJ1340" s="1140" t="s">
        <v>6662</v>
      </c>
      <c r="AK1340" s="1130" t="s">
        <v>6663</v>
      </c>
      <c r="AL1340" s="1131" t="s">
        <v>6664</v>
      </c>
      <c r="AX1340" s="0" t="n">
        <v>1338</v>
      </c>
      <c r="AZ1340" s="0" t="n">
        <v>0</v>
      </c>
      <c r="BA1340" s="1146"/>
    </row>
    <row r="1341" customFormat="false" ht="14.25" hidden="false" customHeight="false" outlineLevel="0" collapsed="false">
      <c r="AH1341" s="1131" t="s">
        <v>1463</v>
      </c>
      <c r="AI1341" s="1140" t="n">
        <v>1340</v>
      </c>
      <c r="AJ1341" s="1140" t="s">
        <v>6665</v>
      </c>
      <c r="AK1341" s="1130" t="s">
        <v>6666</v>
      </c>
      <c r="AL1341" s="1131" t="s">
        <v>6667</v>
      </c>
      <c r="AX1341" s="0" t="n">
        <v>1339</v>
      </c>
      <c r="AZ1341" s="0" t="n">
        <v>0</v>
      </c>
      <c r="BA1341" s="1146"/>
    </row>
    <row r="1342" customFormat="false" ht="14.25" hidden="false" customHeight="false" outlineLevel="0" collapsed="false">
      <c r="AH1342" s="1131" t="s">
        <v>1463</v>
      </c>
      <c r="AI1342" s="1140" t="n">
        <v>1341</v>
      </c>
      <c r="AJ1342" s="1140" t="s">
        <v>6668</v>
      </c>
      <c r="AK1342" s="1130" t="s">
        <v>6669</v>
      </c>
      <c r="AL1342" s="1131" t="s">
        <v>6670</v>
      </c>
      <c r="AX1342" s="0" t="n">
        <v>1340</v>
      </c>
      <c r="AZ1342" s="0" t="n">
        <v>0</v>
      </c>
      <c r="BA1342" s="1146"/>
    </row>
    <row r="1343" customFormat="false" ht="14.25" hidden="false" customHeight="false" outlineLevel="0" collapsed="false">
      <c r="AH1343" s="1131" t="s">
        <v>1463</v>
      </c>
      <c r="AI1343" s="1140" t="n">
        <v>1342</v>
      </c>
      <c r="AJ1343" s="1140" t="s">
        <v>6671</v>
      </c>
      <c r="AK1343" s="1130" t="s">
        <v>6672</v>
      </c>
      <c r="AL1343" s="1131" t="s">
        <v>6673</v>
      </c>
      <c r="AX1343" s="0" t="n">
        <v>1341</v>
      </c>
      <c r="AZ1343" s="0" t="n">
        <v>0</v>
      </c>
      <c r="BA1343" s="1146"/>
    </row>
    <row r="1344" customFormat="false" ht="14.25" hidden="false" customHeight="false" outlineLevel="0" collapsed="false">
      <c r="AH1344" s="1131" t="s">
        <v>1463</v>
      </c>
      <c r="AI1344" s="1140" t="n">
        <v>1343</v>
      </c>
      <c r="AJ1344" s="1140" t="s">
        <v>6674</v>
      </c>
      <c r="AK1344" s="1130" t="s">
        <v>6675</v>
      </c>
      <c r="AL1344" s="1131" t="s">
        <v>6676</v>
      </c>
      <c r="AX1344" s="0" t="n">
        <v>1342</v>
      </c>
      <c r="AZ1344" s="0" t="n">
        <v>0</v>
      </c>
      <c r="BA1344" s="1146"/>
    </row>
    <row r="1345" customFormat="false" ht="14.25" hidden="false" customHeight="false" outlineLevel="0" collapsed="false">
      <c r="AH1345" s="1131" t="s">
        <v>1463</v>
      </c>
      <c r="AI1345" s="1140" t="n">
        <v>1344</v>
      </c>
      <c r="AJ1345" s="1140" t="s">
        <v>6677</v>
      </c>
      <c r="AK1345" s="1130" t="s">
        <v>6678</v>
      </c>
      <c r="AL1345" s="1131" t="s">
        <v>6679</v>
      </c>
      <c r="AX1345" s="0" t="n">
        <v>1343</v>
      </c>
      <c r="AZ1345" s="0" t="n">
        <v>0</v>
      </c>
      <c r="BA1345" s="1146"/>
    </row>
    <row r="1346" customFormat="false" ht="14.25" hidden="false" customHeight="false" outlineLevel="0" collapsed="false">
      <c r="AH1346" s="1131" t="s">
        <v>1686</v>
      </c>
      <c r="AI1346" s="1140" t="n">
        <v>1345</v>
      </c>
      <c r="AJ1346" s="1140" t="s">
        <v>6680</v>
      </c>
      <c r="AK1346" s="1130" t="s">
        <v>5026</v>
      </c>
      <c r="AL1346" s="1131" t="s">
        <v>6681</v>
      </c>
      <c r="AX1346" s="0" t="n">
        <v>1344</v>
      </c>
      <c r="AZ1346" s="0" t="n">
        <v>0</v>
      </c>
      <c r="BA1346" s="1146"/>
    </row>
    <row r="1347" customFormat="false" ht="14.25" hidden="false" customHeight="false" outlineLevel="0" collapsed="false">
      <c r="AH1347" s="1131" t="s">
        <v>1686</v>
      </c>
      <c r="AI1347" s="1140" t="n">
        <v>1346</v>
      </c>
      <c r="AJ1347" s="1140" t="s">
        <v>6682</v>
      </c>
      <c r="AK1347" s="1130" t="s">
        <v>6683</v>
      </c>
      <c r="AL1347" s="1131" t="s">
        <v>6684</v>
      </c>
      <c r="AX1347" s="0" t="n">
        <v>1345</v>
      </c>
      <c r="AZ1347" s="0" t="n">
        <v>0</v>
      </c>
      <c r="BA1347" s="1146"/>
    </row>
    <row r="1348" customFormat="false" ht="14.25" hidden="false" customHeight="false" outlineLevel="0" collapsed="false">
      <c r="AH1348" s="1131" t="s">
        <v>1686</v>
      </c>
      <c r="AI1348" s="1140" t="n">
        <v>1347</v>
      </c>
      <c r="AJ1348" s="1140" t="s">
        <v>6685</v>
      </c>
      <c r="AK1348" s="1130" t="s">
        <v>6686</v>
      </c>
      <c r="AL1348" s="1131" t="s">
        <v>6687</v>
      </c>
      <c r="AX1348" s="0" t="n">
        <v>1346</v>
      </c>
      <c r="AZ1348" s="0" t="n">
        <v>0</v>
      </c>
      <c r="BA1348" s="1146"/>
    </row>
    <row r="1349" customFormat="false" ht="14.25" hidden="false" customHeight="false" outlineLevel="0" collapsed="false">
      <c r="AH1349" s="1131" t="s">
        <v>1686</v>
      </c>
      <c r="AI1349" s="1140" t="n">
        <v>1348</v>
      </c>
      <c r="AJ1349" s="1140" t="s">
        <v>6688</v>
      </c>
      <c r="AK1349" s="1130" t="s">
        <v>6689</v>
      </c>
      <c r="AL1349" s="1131" t="s">
        <v>6690</v>
      </c>
      <c r="AX1349" s="0" t="n">
        <v>1347</v>
      </c>
      <c r="AZ1349" s="0" t="n">
        <v>0</v>
      </c>
      <c r="BA1349" s="1146"/>
    </row>
    <row r="1350" customFormat="false" ht="14.25" hidden="false" customHeight="false" outlineLevel="0" collapsed="false">
      <c r="AH1350" s="1131" t="s">
        <v>1686</v>
      </c>
      <c r="AI1350" s="1140" t="n">
        <v>1349</v>
      </c>
      <c r="AJ1350" s="1140" t="s">
        <v>6691</v>
      </c>
      <c r="AK1350" s="1130" t="s">
        <v>6692</v>
      </c>
      <c r="AL1350" s="1131" t="s">
        <v>6693</v>
      </c>
      <c r="AX1350" s="0" t="n">
        <v>1348</v>
      </c>
      <c r="AZ1350" s="0" t="n">
        <v>0</v>
      </c>
      <c r="BA1350" s="1146"/>
    </row>
    <row r="1351" customFormat="false" ht="14.25" hidden="false" customHeight="false" outlineLevel="0" collapsed="false">
      <c r="AH1351" s="1131" t="s">
        <v>1686</v>
      </c>
      <c r="AI1351" s="1140" t="n">
        <v>1350</v>
      </c>
      <c r="AJ1351" s="1140" t="s">
        <v>6694</v>
      </c>
      <c r="AK1351" s="1130" t="s">
        <v>6695</v>
      </c>
      <c r="AL1351" s="1131" t="s">
        <v>6696</v>
      </c>
      <c r="AX1351" s="0" t="n">
        <v>1349</v>
      </c>
      <c r="AZ1351" s="0" t="n">
        <v>0</v>
      </c>
      <c r="BA1351" s="1146"/>
    </row>
    <row r="1352" customFormat="false" ht="14.25" hidden="false" customHeight="false" outlineLevel="0" collapsed="false">
      <c r="AH1352" s="1131" t="s">
        <v>1686</v>
      </c>
      <c r="AI1352" s="1140" t="n">
        <v>1351</v>
      </c>
      <c r="AJ1352" s="1140" t="s">
        <v>6697</v>
      </c>
      <c r="AK1352" s="1130" t="s">
        <v>1685</v>
      </c>
      <c r="AL1352" s="1131" t="s">
        <v>6698</v>
      </c>
      <c r="AX1352" s="0" t="n">
        <v>1350</v>
      </c>
      <c r="AZ1352" s="0" t="n">
        <v>0</v>
      </c>
      <c r="BA1352" s="1146"/>
    </row>
    <row r="1353" customFormat="false" ht="14.25" hidden="false" customHeight="false" outlineLevel="0" collapsed="false">
      <c r="AH1353" s="1131" t="s">
        <v>1686</v>
      </c>
      <c r="AI1353" s="1140" t="n">
        <v>1352</v>
      </c>
      <c r="AJ1353" s="1140" t="s">
        <v>6699</v>
      </c>
      <c r="AK1353" s="1130" t="s">
        <v>6700</v>
      </c>
      <c r="AL1353" s="1131" t="s">
        <v>6701</v>
      </c>
      <c r="AX1353" s="0" t="n">
        <v>1351</v>
      </c>
      <c r="AZ1353" s="0" t="n">
        <v>0</v>
      </c>
      <c r="BA1353" s="1146"/>
    </row>
    <row r="1354" customFormat="false" ht="14.25" hidden="false" customHeight="false" outlineLevel="0" collapsed="false">
      <c r="AH1354" s="1131" t="s">
        <v>1686</v>
      </c>
      <c r="AI1354" s="1140" t="n">
        <v>1353</v>
      </c>
      <c r="AJ1354" s="1140" t="s">
        <v>6702</v>
      </c>
      <c r="AK1354" s="1130" t="s">
        <v>6703</v>
      </c>
      <c r="AL1354" s="1131" t="s">
        <v>6704</v>
      </c>
      <c r="AX1354" s="0" t="n">
        <v>1352</v>
      </c>
      <c r="AZ1354" s="0" t="n">
        <v>0</v>
      </c>
      <c r="BA1354" s="1146"/>
    </row>
    <row r="1355" customFormat="false" ht="14.25" hidden="false" customHeight="false" outlineLevel="0" collapsed="false">
      <c r="AH1355" s="1131" t="s">
        <v>1686</v>
      </c>
      <c r="AI1355" s="1140" t="n">
        <v>1354</v>
      </c>
      <c r="AJ1355" s="1140" t="s">
        <v>6705</v>
      </c>
      <c r="AK1355" s="1130" t="s">
        <v>6706</v>
      </c>
      <c r="AL1355" s="1131" t="s">
        <v>6707</v>
      </c>
      <c r="AX1355" s="0" t="n">
        <v>1353</v>
      </c>
      <c r="AZ1355" s="0" t="n">
        <v>0</v>
      </c>
      <c r="BA1355" s="1146"/>
    </row>
    <row r="1356" customFormat="false" ht="14.25" hidden="false" customHeight="false" outlineLevel="0" collapsed="false">
      <c r="AH1356" s="1131" t="s">
        <v>1686</v>
      </c>
      <c r="AI1356" s="1140" t="n">
        <v>1355</v>
      </c>
      <c r="AJ1356" s="1140" t="s">
        <v>6708</v>
      </c>
      <c r="AK1356" s="1130" t="s">
        <v>6709</v>
      </c>
      <c r="AL1356" s="1131" t="s">
        <v>6710</v>
      </c>
      <c r="AX1356" s="0" t="n">
        <v>1354</v>
      </c>
      <c r="AZ1356" s="0" t="n">
        <v>0</v>
      </c>
      <c r="BA1356" s="1146"/>
    </row>
    <row r="1357" customFormat="false" ht="14.25" hidden="false" customHeight="false" outlineLevel="0" collapsed="false">
      <c r="AH1357" s="1131" t="s">
        <v>1686</v>
      </c>
      <c r="AI1357" s="1140" t="n">
        <v>1356</v>
      </c>
      <c r="AJ1357" s="1140" t="s">
        <v>6711</v>
      </c>
      <c r="AK1357" s="1130" t="s">
        <v>6712</v>
      </c>
      <c r="AL1357" s="1131" t="s">
        <v>6713</v>
      </c>
      <c r="AX1357" s="0" t="n">
        <v>1355</v>
      </c>
      <c r="AZ1357" s="0" t="n">
        <v>0</v>
      </c>
      <c r="BA1357" s="1146"/>
    </row>
    <row r="1358" customFormat="false" ht="14.25" hidden="false" customHeight="false" outlineLevel="0" collapsed="false">
      <c r="AH1358" s="1131" t="s">
        <v>1686</v>
      </c>
      <c r="AI1358" s="1140" t="n">
        <v>1357</v>
      </c>
      <c r="AJ1358" s="1140" t="s">
        <v>6714</v>
      </c>
      <c r="AK1358" s="1130" t="s">
        <v>6715</v>
      </c>
      <c r="AL1358" s="1131" t="s">
        <v>6716</v>
      </c>
      <c r="AX1358" s="0" t="n">
        <v>1356</v>
      </c>
      <c r="AZ1358" s="0" t="n">
        <v>0</v>
      </c>
      <c r="BA1358" s="1146"/>
    </row>
    <row r="1359" customFormat="false" ht="14.25" hidden="false" customHeight="false" outlineLevel="0" collapsed="false">
      <c r="AH1359" s="1131" t="s">
        <v>1686</v>
      </c>
      <c r="AI1359" s="1140" t="n">
        <v>1358</v>
      </c>
      <c r="AJ1359" s="1140" t="s">
        <v>6717</v>
      </c>
      <c r="AK1359" s="1130" t="s">
        <v>6718</v>
      </c>
      <c r="AL1359" s="1131" t="s">
        <v>6719</v>
      </c>
      <c r="AX1359" s="0" t="n">
        <v>1357</v>
      </c>
      <c r="AZ1359" s="0" t="n">
        <v>0</v>
      </c>
      <c r="BA1359" s="1146"/>
    </row>
    <row r="1360" customFormat="false" ht="14.25" hidden="false" customHeight="false" outlineLevel="0" collapsed="false">
      <c r="AH1360" s="1131" t="s">
        <v>1686</v>
      </c>
      <c r="AI1360" s="1140" t="n">
        <v>1359</v>
      </c>
      <c r="AJ1360" s="1140" t="s">
        <v>6720</v>
      </c>
      <c r="AK1360" s="1130" t="s">
        <v>6721</v>
      </c>
      <c r="AL1360" s="1131" t="s">
        <v>6722</v>
      </c>
      <c r="AX1360" s="0" t="n">
        <v>1358</v>
      </c>
      <c r="AZ1360" s="0" t="n">
        <v>0</v>
      </c>
      <c r="BA1360" s="1146"/>
    </row>
    <row r="1361" customFormat="false" ht="14.25" hidden="false" customHeight="false" outlineLevel="0" collapsed="false">
      <c r="AH1361" s="1131" t="s">
        <v>1686</v>
      </c>
      <c r="AI1361" s="1140" t="n">
        <v>1360</v>
      </c>
      <c r="AJ1361" s="1140" t="s">
        <v>6723</v>
      </c>
      <c r="AK1361" s="1130" t="s">
        <v>6724</v>
      </c>
      <c r="AL1361" s="1131" t="s">
        <v>6725</v>
      </c>
      <c r="AX1361" s="0" t="n">
        <v>1359</v>
      </c>
      <c r="AZ1361" s="0" t="n">
        <v>0</v>
      </c>
      <c r="BA1361" s="1146"/>
    </row>
    <row r="1362" customFormat="false" ht="14.25" hidden="false" customHeight="false" outlineLevel="0" collapsed="false">
      <c r="AH1362" s="1131" t="s">
        <v>1686</v>
      </c>
      <c r="AI1362" s="1140" t="n">
        <v>1361</v>
      </c>
      <c r="AJ1362" s="1140" t="s">
        <v>6726</v>
      </c>
      <c r="AK1362" s="1130" t="s">
        <v>6727</v>
      </c>
      <c r="AL1362" s="1131" t="s">
        <v>6728</v>
      </c>
      <c r="AX1362" s="0" t="n">
        <v>1360</v>
      </c>
      <c r="AZ1362" s="0" t="n">
        <v>0</v>
      </c>
      <c r="BA1362" s="1146"/>
    </row>
    <row r="1363" customFormat="false" ht="14.25" hidden="false" customHeight="false" outlineLevel="0" collapsed="false">
      <c r="AH1363" s="1131" t="s">
        <v>1686</v>
      </c>
      <c r="AI1363" s="1140" t="n">
        <v>1362</v>
      </c>
      <c r="AJ1363" s="1140" t="s">
        <v>6729</v>
      </c>
      <c r="AK1363" s="1130" t="s">
        <v>6730</v>
      </c>
      <c r="AL1363" s="1131" t="s">
        <v>6731</v>
      </c>
      <c r="AX1363" s="0" t="n">
        <v>1361</v>
      </c>
      <c r="AZ1363" s="0" t="n">
        <v>0</v>
      </c>
      <c r="BA1363" s="1146"/>
    </row>
    <row r="1364" customFormat="false" ht="14.25" hidden="false" customHeight="false" outlineLevel="0" collapsed="false">
      <c r="AH1364" s="1131" t="s">
        <v>1790</v>
      </c>
      <c r="AI1364" s="1140" t="n">
        <v>1363</v>
      </c>
      <c r="AJ1364" s="1140" t="s">
        <v>6732</v>
      </c>
      <c r="AK1364" s="1130" t="s">
        <v>6733</v>
      </c>
      <c r="AL1364" s="1131" t="s">
        <v>6734</v>
      </c>
      <c r="AX1364" s="0" t="n">
        <v>1362</v>
      </c>
      <c r="AZ1364" s="0" t="n">
        <v>0</v>
      </c>
      <c r="BA1364" s="1146"/>
    </row>
    <row r="1365" customFormat="false" ht="14.25" hidden="false" customHeight="false" outlineLevel="0" collapsed="false">
      <c r="AH1365" s="1131" t="s">
        <v>1790</v>
      </c>
      <c r="AI1365" s="1140" t="n">
        <v>1364</v>
      </c>
      <c r="AJ1365" s="1140" t="s">
        <v>6735</v>
      </c>
      <c r="AK1365" s="1130" t="s">
        <v>6511</v>
      </c>
      <c r="AL1365" s="1131" t="s">
        <v>6736</v>
      </c>
      <c r="AX1365" s="0" t="n">
        <v>1363</v>
      </c>
      <c r="AZ1365" s="0" t="n">
        <v>0</v>
      </c>
      <c r="BA1365" s="1146"/>
    </row>
    <row r="1366" customFormat="false" ht="14.25" hidden="false" customHeight="false" outlineLevel="0" collapsed="false">
      <c r="AH1366" s="1131" t="s">
        <v>1790</v>
      </c>
      <c r="AI1366" s="1140" t="n">
        <v>1365</v>
      </c>
      <c r="AJ1366" s="1140" t="s">
        <v>6737</v>
      </c>
      <c r="AK1366" s="1130" t="s">
        <v>6738</v>
      </c>
      <c r="AL1366" s="1131" t="s">
        <v>6739</v>
      </c>
      <c r="AX1366" s="0" t="n">
        <v>1364</v>
      </c>
      <c r="AZ1366" s="0" t="n">
        <v>0</v>
      </c>
      <c r="BA1366" s="1146"/>
    </row>
    <row r="1367" customFormat="false" ht="14.25" hidden="false" customHeight="false" outlineLevel="0" collapsed="false">
      <c r="AH1367" s="1131" t="s">
        <v>1790</v>
      </c>
      <c r="AI1367" s="1140" t="n">
        <v>1366</v>
      </c>
      <c r="AJ1367" s="1140" t="s">
        <v>6740</v>
      </c>
      <c r="AK1367" s="1130" t="s">
        <v>6741</v>
      </c>
      <c r="AL1367" s="1131" t="s">
        <v>6742</v>
      </c>
      <c r="AX1367" s="0" t="n">
        <v>1365</v>
      </c>
      <c r="AZ1367" s="0" t="n">
        <v>0</v>
      </c>
      <c r="BA1367" s="1146"/>
    </row>
    <row r="1368" customFormat="false" ht="14.25" hidden="false" customHeight="false" outlineLevel="0" collapsed="false">
      <c r="AH1368" s="1131" t="s">
        <v>1790</v>
      </c>
      <c r="AI1368" s="1140" t="n">
        <v>1367</v>
      </c>
      <c r="AJ1368" s="1140" t="s">
        <v>6743</v>
      </c>
      <c r="AK1368" s="1130" t="s">
        <v>6744</v>
      </c>
      <c r="AL1368" s="1131" t="s">
        <v>6745</v>
      </c>
      <c r="AX1368" s="0" t="n">
        <v>1366</v>
      </c>
      <c r="AZ1368" s="0" t="n">
        <v>0</v>
      </c>
      <c r="BA1368" s="1146"/>
    </row>
    <row r="1369" customFormat="false" ht="14.25" hidden="false" customHeight="false" outlineLevel="0" collapsed="false">
      <c r="AH1369" s="1131" t="s">
        <v>1790</v>
      </c>
      <c r="AI1369" s="1140" t="n">
        <v>1368</v>
      </c>
      <c r="AJ1369" s="1140" t="s">
        <v>6746</v>
      </c>
      <c r="AK1369" s="1130" t="s">
        <v>6356</v>
      </c>
      <c r="AL1369" s="1131" t="s">
        <v>6747</v>
      </c>
      <c r="AX1369" s="0" t="n">
        <v>1367</v>
      </c>
      <c r="AZ1369" s="0" t="n">
        <v>0</v>
      </c>
      <c r="BA1369" s="1146"/>
    </row>
    <row r="1370" customFormat="false" ht="14.25" hidden="false" customHeight="false" outlineLevel="0" collapsed="false">
      <c r="AH1370" s="1131" t="s">
        <v>1790</v>
      </c>
      <c r="AI1370" s="1140" t="n">
        <v>1369</v>
      </c>
      <c r="AJ1370" s="1140" t="s">
        <v>6748</v>
      </c>
      <c r="AK1370" s="1130" t="s">
        <v>6749</v>
      </c>
      <c r="AL1370" s="1131" t="s">
        <v>6750</v>
      </c>
      <c r="AX1370" s="0" t="n">
        <v>1368</v>
      </c>
      <c r="AZ1370" s="0" t="n">
        <v>0</v>
      </c>
      <c r="BA1370" s="1146"/>
    </row>
    <row r="1371" customFormat="false" ht="14.25" hidden="false" customHeight="false" outlineLevel="0" collapsed="false">
      <c r="AH1371" s="1131" t="s">
        <v>1790</v>
      </c>
      <c r="AI1371" s="1140" t="n">
        <v>1370</v>
      </c>
      <c r="AJ1371" s="1140" t="s">
        <v>6751</v>
      </c>
      <c r="AK1371" s="1130" t="s">
        <v>6752</v>
      </c>
      <c r="AL1371" s="1131" t="s">
        <v>6753</v>
      </c>
      <c r="AX1371" s="0" t="n">
        <v>1369</v>
      </c>
      <c r="AZ1371" s="0" t="n">
        <v>0</v>
      </c>
      <c r="BA1371" s="1146"/>
    </row>
    <row r="1372" customFormat="false" ht="14.25" hidden="false" customHeight="false" outlineLevel="0" collapsed="false">
      <c r="AH1372" s="1131" t="s">
        <v>1790</v>
      </c>
      <c r="AI1372" s="1140" t="n">
        <v>1371</v>
      </c>
      <c r="AJ1372" s="1140" t="s">
        <v>6754</v>
      </c>
      <c r="AK1372" s="1130" t="s">
        <v>6755</v>
      </c>
      <c r="AL1372" s="1131" t="s">
        <v>6756</v>
      </c>
      <c r="AX1372" s="0" t="n">
        <v>1370</v>
      </c>
      <c r="AZ1372" s="0" t="n">
        <v>0</v>
      </c>
      <c r="BA1372" s="1146"/>
    </row>
    <row r="1373" customFormat="false" ht="14.25" hidden="false" customHeight="false" outlineLevel="0" collapsed="false">
      <c r="AH1373" s="1131" t="s">
        <v>1790</v>
      </c>
      <c r="AI1373" s="1140" t="n">
        <v>1372</v>
      </c>
      <c r="AJ1373" s="1140" t="s">
        <v>6757</v>
      </c>
      <c r="AK1373" s="1130" t="s">
        <v>6758</v>
      </c>
      <c r="AL1373" s="1131" t="s">
        <v>6759</v>
      </c>
      <c r="AX1373" s="0" t="n">
        <v>1371</v>
      </c>
      <c r="AZ1373" s="0" t="n">
        <v>0</v>
      </c>
      <c r="BA1373" s="1146"/>
    </row>
    <row r="1374" customFormat="false" ht="14.25" hidden="false" customHeight="false" outlineLevel="0" collapsed="false">
      <c r="AH1374" s="1131" t="s">
        <v>1790</v>
      </c>
      <c r="AI1374" s="1140" t="n">
        <v>1373</v>
      </c>
      <c r="AJ1374" s="1140" t="s">
        <v>6760</v>
      </c>
      <c r="AK1374" s="1130" t="s">
        <v>6761</v>
      </c>
      <c r="AL1374" s="1131" t="s">
        <v>6762</v>
      </c>
      <c r="AX1374" s="0" t="n">
        <v>1372</v>
      </c>
      <c r="AZ1374" s="0" t="n">
        <v>0</v>
      </c>
      <c r="BA1374" s="1146"/>
    </row>
    <row r="1375" customFormat="false" ht="14.25" hidden="false" customHeight="false" outlineLevel="0" collapsed="false">
      <c r="AH1375" s="1131" t="s">
        <v>1790</v>
      </c>
      <c r="AI1375" s="1140" t="n">
        <v>1374</v>
      </c>
      <c r="AJ1375" s="1140" t="s">
        <v>6763</v>
      </c>
      <c r="AK1375" s="1130" t="s">
        <v>6764</v>
      </c>
      <c r="AL1375" s="1131" t="s">
        <v>6765</v>
      </c>
      <c r="AX1375" s="0" t="n">
        <v>1373</v>
      </c>
      <c r="AZ1375" s="0" t="n">
        <v>0</v>
      </c>
      <c r="BA1375" s="1146"/>
    </row>
    <row r="1376" customFormat="false" ht="14.25" hidden="false" customHeight="false" outlineLevel="0" collapsed="false">
      <c r="AH1376" s="1131" t="s">
        <v>1790</v>
      </c>
      <c r="AI1376" s="1140" t="n">
        <v>1375</v>
      </c>
      <c r="AJ1376" s="1140" t="s">
        <v>6766</v>
      </c>
      <c r="AK1376" s="1130" t="s">
        <v>6767</v>
      </c>
      <c r="AL1376" s="1131" t="s">
        <v>6768</v>
      </c>
      <c r="AX1376" s="0" t="n">
        <v>1374</v>
      </c>
      <c r="AZ1376" s="0" t="n">
        <v>0</v>
      </c>
      <c r="BA1376" s="1146"/>
    </row>
    <row r="1377" customFormat="false" ht="14.25" hidden="false" customHeight="false" outlineLevel="0" collapsed="false">
      <c r="AH1377" s="1131" t="s">
        <v>1790</v>
      </c>
      <c r="AI1377" s="1140" t="n">
        <v>1376</v>
      </c>
      <c r="AJ1377" s="1140" t="s">
        <v>6769</v>
      </c>
      <c r="AK1377" s="1130" t="s">
        <v>6770</v>
      </c>
      <c r="AL1377" s="1131" t="s">
        <v>6771</v>
      </c>
      <c r="AX1377" s="0" t="n">
        <v>1375</v>
      </c>
      <c r="AZ1377" s="0" t="n">
        <v>0</v>
      </c>
      <c r="BA1377" s="1146"/>
    </row>
    <row r="1378" customFormat="false" ht="14.25" hidden="false" customHeight="false" outlineLevel="0" collapsed="false">
      <c r="AH1378" s="1131" t="s">
        <v>1790</v>
      </c>
      <c r="AI1378" s="1140" t="n">
        <v>1377</v>
      </c>
      <c r="AJ1378" s="1140" t="s">
        <v>6772</v>
      </c>
      <c r="AK1378" s="1130" t="s">
        <v>6773</v>
      </c>
      <c r="AL1378" s="1131" t="s">
        <v>6774</v>
      </c>
      <c r="AX1378" s="0" t="n">
        <v>1376</v>
      </c>
      <c r="AZ1378" s="0" t="n">
        <v>0</v>
      </c>
      <c r="BA1378" s="1146"/>
    </row>
    <row r="1379" customFormat="false" ht="14.25" hidden="false" customHeight="false" outlineLevel="0" collapsed="false">
      <c r="AH1379" s="1131" t="s">
        <v>1790</v>
      </c>
      <c r="AI1379" s="1140" t="n">
        <v>1378</v>
      </c>
      <c r="AJ1379" s="1140" t="s">
        <v>6775</v>
      </c>
      <c r="AK1379" s="1130" t="s">
        <v>6776</v>
      </c>
      <c r="AL1379" s="1131" t="s">
        <v>6777</v>
      </c>
      <c r="AX1379" s="0" t="n">
        <v>1377</v>
      </c>
      <c r="AZ1379" s="0" t="n">
        <v>0</v>
      </c>
      <c r="BA1379" s="1146"/>
    </row>
    <row r="1380" customFormat="false" ht="14.25" hidden="false" customHeight="false" outlineLevel="0" collapsed="false">
      <c r="AH1380" s="1131" t="s">
        <v>1790</v>
      </c>
      <c r="AI1380" s="1140" t="n">
        <v>1379</v>
      </c>
      <c r="AJ1380" s="1140" t="s">
        <v>6778</v>
      </c>
      <c r="AK1380" s="1130" t="s">
        <v>6779</v>
      </c>
      <c r="AL1380" s="1131" t="s">
        <v>6780</v>
      </c>
      <c r="AX1380" s="0" t="n">
        <v>1378</v>
      </c>
      <c r="AZ1380" s="0" t="n">
        <v>0</v>
      </c>
      <c r="BA1380" s="1146"/>
    </row>
    <row r="1381" customFormat="false" ht="14.25" hidden="false" customHeight="false" outlineLevel="0" collapsed="false">
      <c r="AH1381" s="1131" t="s">
        <v>1790</v>
      </c>
      <c r="AI1381" s="1140" t="n">
        <v>1380</v>
      </c>
      <c r="AJ1381" s="1140" t="s">
        <v>6781</v>
      </c>
      <c r="AK1381" s="1130" t="s">
        <v>6782</v>
      </c>
      <c r="AL1381" s="1131" t="s">
        <v>6783</v>
      </c>
      <c r="AX1381" s="0" t="n">
        <v>1379</v>
      </c>
      <c r="AZ1381" s="0" t="n">
        <v>0</v>
      </c>
      <c r="BA1381" s="1146"/>
    </row>
    <row r="1382" customFormat="false" ht="14.25" hidden="false" customHeight="false" outlineLevel="0" collapsed="false">
      <c r="AH1382" s="1131" t="s">
        <v>1790</v>
      </c>
      <c r="AI1382" s="1140" t="n">
        <v>1381</v>
      </c>
      <c r="AJ1382" s="1140" t="s">
        <v>6784</v>
      </c>
      <c r="AK1382" s="1130" t="s">
        <v>6785</v>
      </c>
      <c r="AL1382" s="1131" t="s">
        <v>6786</v>
      </c>
      <c r="AX1382" s="0" t="n">
        <v>1380</v>
      </c>
      <c r="AZ1382" s="0" t="n">
        <v>0</v>
      </c>
      <c r="BA1382" s="1146"/>
    </row>
    <row r="1383" customFormat="false" ht="14.25" hidden="false" customHeight="false" outlineLevel="0" collapsed="false">
      <c r="AH1383" s="1131" t="s">
        <v>1790</v>
      </c>
      <c r="AI1383" s="1140" t="n">
        <v>1382</v>
      </c>
      <c r="AJ1383" s="1140" t="s">
        <v>6787</v>
      </c>
      <c r="AK1383" s="1130" t="s">
        <v>4163</v>
      </c>
      <c r="AL1383" s="1131" t="s">
        <v>6788</v>
      </c>
      <c r="AX1383" s="0" t="n">
        <v>1381</v>
      </c>
      <c r="AZ1383" s="0" t="n">
        <v>0</v>
      </c>
      <c r="BA1383" s="1146"/>
    </row>
    <row r="1384" customFormat="false" ht="14.25" hidden="false" customHeight="false" outlineLevel="0" collapsed="false">
      <c r="AH1384" s="1131" t="s">
        <v>1790</v>
      </c>
      <c r="AI1384" s="1140" t="n">
        <v>1383</v>
      </c>
      <c r="AJ1384" s="1140" t="s">
        <v>6789</v>
      </c>
      <c r="AK1384" s="1130" t="s">
        <v>6790</v>
      </c>
      <c r="AL1384" s="1131" t="s">
        <v>6791</v>
      </c>
      <c r="AX1384" s="0" t="n">
        <v>1382</v>
      </c>
      <c r="AZ1384" s="0" t="n">
        <v>0</v>
      </c>
      <c r="BA1384" s="1146"/>
    </row>
    <row r="1385" customFormat="false" ht="14.25" hidden="false" customHeight="false" outlineLevel="0" collapsed="false">
      <c r="AH1385" s="1131" t="s">
        <v>1790</v>
      </c>
      <c r="AI1385" s="1140" t="n">
        <v>1384</v>
      </c>
      <c r="AJ1385" s="1140" t="s">
        <v>6792</v>
      </c>
      <c r="AK1385" s="1130" t="s">
        <v>6793</v>
      </c>
      <c r="AL1385" s="1131" t="s">
        <v>6794</v>
      </c>
      <c r="AX1385" s="0" t="n">
        <v>1383</v>
      </c>
      <c r="AZ1385" s="0" t="n">
        <v>0</v>
      </c>
      <c r="BA1385" s="1146"/>
    </row>
    <row r="1386" customFormat="false" ht="14.25" hidden="false" customHeight="false" outlineLevel="0" collapsed="false">
      <c r="AH1386" s="1131" t="s">
        <v>1790</v>
      </c>
      <c r="AI1386" s="1140" t="n">
        <v>1385</v>
      </c>
      <c r="AJ1386" s="1140" t="s">
        <v>6795</v>
      </c>
      <c r="AK1386" s="1130" t="s">
        <v>6796</v>
      </c>
      <c r="AL1386" s="1131" t="s">
        <v>6797</v>
      </c>
      <c r="AX1386" s="0" t="n">
        <v>1384</v>
      </c>
      <c r="AZ1386" s="0" t="n">
        <v>0</v>
      </c>
      <c r="BA1386" s="1146"/>
    </row>
    <row r="1387" customFormat="false" ht="14.25" hidden="false" customHeight="false" outlineLevel="0" collapsed="false">
      <c r="AH1387" s="1131" t="s">
        <v>1790</v>
      </c>
      <c r="AI1387" s="1140" t="n">
        <v>1386</v>
      </c>
      <c r="AJ1387" s="1140" t="s">
        <v>6798</v>
      </c>
      <c r="AK1387" s="1130" t="s">
        <v>6799</v>
      </c>
      <c r="AL1387" s="1131" t="s">
        <v>6800</v>
      </c>
      <c r="AX1387" s="0" t="n">
        <v>1385</v>
      </c>
      <c r="AZ1387" s="0" t="n">
        <v>0</v>
      </c>
      <c r="BA1387" s="1146"/>
    </row>
    <row r="1388" customFormat="false" ht="14.25" hidden="false" customHeight="false" outlineLevel="0" collapsed="false">
      <c r="AH1388" s="1131" t="s">
        <v>1790</v>
      </c>
      <c r="AI1388" s="1140" t="n">
        <v>1387</v>
      </c>
      <c r="AJ1388" s="1140" t="s">
        <v>6801</v>
      </c>
      <c r="AK1388" s="1130" t="s">
        <v>6802</v>
      </c>
      <c r="AL1388" s="1131" t="s">
        <v>6803</v>
      </c>
      <c r="AX1388" s="0" t="n">
        <v>1386</v>
      </c>
      <c r="AZ1388" s="0" t="n">
        <v>0</v>
      </c>
      <c r="BA1388" s="1146"/>
    </row>
    <row r="1389" customFormat="false" ht="14.25" hidden="false" customHeight="false" outlineLevel="0" collapsed="false">
      <c r="AH1389" s="1131" t="s">
        <v>1790</v>
      </c>
      <c r="AI1389" s="1140" t="n">
        <v>1388</v>
      </c>
      <c r="AJ1389" s="1140" t="s">
        <v>6804</v>
      </c>
      <c r="AK1389" s="1130" t="s">
        <v>6805</v>
      </c>
      <c r="AL1389" s="1131" t="s">
        <v>6806</v>
      </c>
      <c r="AX1389" s="0" t="n">
        <v>1387</v>
      </c>
      <c r="AZ1389" s="0" t="n">
        <v>0</v>
      </c>
      <c r="BA1389" s="1146"/>
    </row>
    <row r="1390" customFormat="false" ht="14.25" hidden="false" customHeight="false" outlineLevel="0" collapsed="false">
      <c r="AH1390" s="1131" t="s">
        <v>1790</v>
      </c>
      <c r="AI1390" s="1140" t="n">
        <v>1389</v>
      </c>
      <c r="AJ1390" s="1140" t="s">
        <v>6807</v>
      </c>
      <c r="AK1390" s="1130" t="s">
        <v>6808</v>
      </c>
      <c r="AL1390" s="1131" t="s">
        <v>6809</v>
      </c>
      <c r="AX1390" s="0" t="n">
        <v>1388</v>
      </c>
      <c r="AZ1390" s="0" t="n">
        <v>0</v>
      </c>
      <c r="BA1390" s="1146"/>
    </row>
    <row r="1391" customFormat="false" ht="14.25" hidden="false" customHeight="false" outlineLevel="0" collapsed="false">
      <c r="AH1391" s="1131" t="s">
        <v>1790</v>
      </c>
      <c r="AI1391" s="1140" t="n">
        <v>1390</v>
      </c>
      <c r="AJ1391" s="1140" t="s">
        <v>6810</v>
      </c>
      <c r="AK1391" s="1130" t="s">
        <v>6811</v>
      </c>
      <c r="AL1391" s="1131" t="s">
        <v>6812</v>
      </c>
      <c r="AX1391" s="0" t="n">
        <v>1389</v>
      </c>
      <c r="AZ1391" s="0" t="n">
        <v>0</v>
      </c>
      <c r="BA1391" s="1146"/>
    </row>
    <row r="1392" customFormat="false" ht="14.25" hidden="false" customHeight="false" outlineLevel="0" collapsed="false">
      <c r="AH1392" s="1131" t="s">
        <v>1790</v>
      </c>
      <c r="AI1392" s="1140" t="n">
        <v>1391</v>
      </c>
      <c r="AJ1392" s="1140" t="s">
        <v>6813</v>
      </c>
      <c r="AK1392" s="1130" t="s">
        <v>6814</v>
      </c>
      <c r="AL1392" s="1131" t="s">
        <v>6815</v>
      </c>
      <c r="AX1392" s="0" t="n">
        <v>1390</v>
      </c>
      <c r="AZ1392" s="0" t="n">
        <v>0</v>
      </c>
      <c r="BA1392" s="1146"/>
    </row>
    <row r="1393" customFormat="false" ht="14.25" hidden="false" customHeight="false" outlineLevel="0" collapsed="false">
      <c r="AH1393" s="1131" t="s">
        <v>1790</v>
      </c>
      <c r="AI1393" s="1140" t="n">
        <v>1392</v>
      </c>
      <c r="AJ1393" s="1140" t="s">
        <v>6816</v>
      </c>
      <c r="AK1393" s="1130" t="s">
        <v>6817</v>
      </c>
      <c r="AL1393" s="1131" t="s">
        <v>6818</v>
      </c>
      <c r="AX1393" s="0" t="n">
        <v>1391</v>
      </c>
      <c r="AZ1393" s="0" t="n">
        <v>0</v>
      </c>
      <c r="BA1393" s="1146"/>
    </row>
    <row r="1394" customFormat="false" ht="14.25" hidden="false" customHeight="false" outlineLevel="0" collapsed="false">
      <c r="AH1394" s="1131" t="s">
        <v>1870</v>
      </c>
      <c r="AI1394" s="1140" t="n">
        <v>1393</v>
      </c>
      <c r="AJ1394" s="1140" t="s">
        <v>6819</v>
      </c>
      <c r="AK1394" s="1130" t="s">
        <v>6820</v>
      </c>
      <c r="AL1394" s="1131" t="s">
        <v>6821</v>
      </c>
      <c r="AX1394" s="0" t="n">
        <v>1392</v>
      </c>
      <c r="AZ1394" s="0" t="n">
        <v>0</v>
      </c>
      <c r="BA1394" s="1146"/>
    </row>
    <row r="1395" customFormat="false" ht="14.25" hidden="false" customHeight="false" outlineLevel="0" collapsed="false">
      <c r="AH1395" s="1131" t="s">
        <v>1870</v>
      </c>
      <c r="AI1395" s="1140" t="n">
        <v>1394</v>
      </c>
      <c r="AJ1395" s="1140" t="s">
        <v>6822</v>
      </c>
      <c r="AK1395" s="1130" t="s">
        <v>6823</v>
      </c>
      <c r="AL1395" s="1131" t="s">
        <v>6824</v>
      </c>
      <c r="AX1395" s="0" t="n">
        <v>1393</v>
      </c>
      <c r="AZ1395" s="0" t="n">
        <v>0</v>
      </c>
      <c r="BA1395" s="1146"/>
    </row>
    <row r="1396" customFormat="false" ht="14.25" hidden="false" customHeight="false" outlineLevel="0" collapsed="false">
      <c r="AH1396" s="1131" t="s">
        <v>1870</v>
      </c>
      <c r="AI1396" s="1140" t="n">
        <v>1395</v>
      </c>
      <c r="AJ1396" s="1140" t="s">
        <v>6825</v>
      </c>
      <c r="AK1396" s="1130" t="s">
        <v>6826</v>
      </c>
      <c r="AL1396" s="1131" t="s">
        <v>6827</v>
      </c>
      <c r="AX1396" s="0" t="n">
        <v>1394</v>
      </c>
      <c r="AZ1396" s="0" t="n">
        <v>0</v>
      </c>
      <c r="BA1396" s="1146"/>
    </row>
    <row r="1397" customFormat="false" ht="14.25" hidden="false" customHeight="false" outlineLevel="0" collapsed="false">
      <c r="AH1397" s="1131" t="s">
        <v>1870</v>
      </c>
      <c r="AI1397" s="1140" t="n">
        <v>1396</v>
      </c>
      <c r="AJ1397" s="1140" t="s">
        <v>6828</v>
      </c>
      <c r="AK1397" s="1130" t="s">
        <v>6829</v>
      </c>
      <c r="AL1397" s="1131" t="s">
        <v>6830</v>
      </c>
      <c r="AX1397" s="0" t="n">
        <v>1395</v>
      </c>
      <c r="AZ1397" s="0" t="n">
        <v>0</v>
      </c>
      <c r="BA1397" s="1146"/>
    </row>
    <row r="1398" customFormat="false" ht="14.25" hidden="false" customHeight="false" outlineLevel="0" collapsed="false">
      <c r="AH1398" s="1131" t="s">
        <v>1870</v>
      </c>
      <c r="AI1398" s="1140" t="n">
        <v>1397</v>
      </c>
      <c r="AJ1398" s="1140" t="s">
        <v>6831</v>
      </c>
      <c r="AK1398" s="1130" t="s">
        <v>6832</v>
      </c>
      <c r="AL1398" s="1131" t="s">
        <v>6833</v>
      </c>
      <c r="AX1398" s="0" t="n">
        <v>1396</v>
      </c>
      <c r="AZ1398" s="0" t="n">
        <v>0</v>
      </c>
      <c r="BA1398" s="1146"/>
    </row>
    <row r="1399" customFormat="false" ht="14.25" hidden="false" customHeight="false" outlineLevel="0" collapsed="false">
      <c r="AH1399" s="1131" t="s">
        <v>1870</v>
      </c>
      <c r="AI1399" s="1140" t="n">
        <v>1398</v>
      </c>
      <c r="AJ1399" s="1140" t="s">
        <v>6834</v>
      </c>
      <c r="AK1399" s="1130" t="s">
        <v>6835</v>
      </c>
      <c r="AL1399" s="1131" t="s">
        <v>6836</v>
      </c>
      <c r="AX1399" s="0" t="n">
        <v>1397</v>
      </c>
      <c r="AZ1399" s="0" t="n">
        <v>0</v>
      </c>
      <c r="BA1399" s="1146"/>
    </row>
    <row r="1400" customFormat="false" ht="14.25" hidden="false" customHeight="false" outlineLevel="0" collapsed="false">
      <c r="AH1400" s="1131" t="s">
        <v>1870</v>
      </c>
      <c r="AI1400" s="1140" t="n">
        <v>1399</v>
      </c>
      <c r="AJ1400" s="1140" t="s">
        <v>6837</v>
      </c>
      <c r="AK1400" s="1130" t="s">
        <v>6838</v>
      </c>
      <c r="AL1400" s="1131" t="s">
        <v>6839</v>
      </c>
      <c r="AX1400" s="0" t="n">
        <v>1398</v>
      </c>
      <c r="AZ1400" s="0" t="n">
        <v>0</v>
      </c>
      <c r="BA1400" s="1146"/>
    </row>
    <row r="1401" customFormat="false" ht="14.25" hidden="false" customHeight="false" outlineLevel="0" collapsed="false">
      <c r="AH1401" s="1131" t="s">
        <v>1870</v>
      </c>
      <c r="AI1401" s="1140" t="n">
        <v>1400</v>
      </c>
      <c r="AJ1401" s="1140" t="s">
        <v>6840</v>
      </c>
      <c r="AK1401" s="1130" t="s">
        <v>6841</v>
      </c>
      <c r="AL1401" s="1131" t="s">
        <v>6842</v>
      </c>
      <c r="AX1401" s="0" t="n">
        <v>1399</v>
      </c>
      <c r="AZ1401" s="0" t="n">
        <v>0</v>
      </c>
      <c r="BA1401" s="1146"/>
    </row>
    <row r="1402" customFormat="false" ht="14.25" hidden="false" customHeight="false" outlineLevel="0" collapsed="false">
      <c r="AH1402" s="1131" t="s">
        <v>1870</v>
      </c>
      <c r="AI1402" s="1140" t="n">
        <v>1401</v>
      </c>
      <c r="AJ1402" s="1140" t="s">
        <v>6843</v>
      </c>
      <c r="AK1402" s="1130" t="s">
        <v>6844</v>
      </c>
      <c r="AL1402" s="1131" t="s">
        <v>6845</v>
      </c>
      <c r="AX1402" s="0" t="n">
        <v>1400</v>
      </c>
      <c r="AZ1402" s="0" t="n">
        <v>0</v>
      </c>
      <c r="BA1402" s="1146"/>
    </row>
    <row r="1403" customFormat="false" ht="14.25" hidden="false" customHeight="false" outlineLevel="0" collapsed="false">
      <c r="AH1403" s="1131" t="s">
        <v>1870</v>
      </c>
      <c r="AI1403" s="1140" t="n">
        <v>1402</v>
      </c>
      <c r="AJ1403" s="1140" t="s">
        <v>6846</v>
      </c>
      <c r="AK1403" s="1130" t="s">
        <v>6847</v>
      </c>
      <c r="AL1403" s="1131" t="s">
        <v>6848</v>
      </c>
      <c r="AX1403" s="0" t="n">
        <v>1401</v>
      </c>
      <c r="AZ1403" s="0" t="n">
        <v>0</v>
      </c>
      <c r="BA1403" s="1146"/>
    </row>
    <row r="1404" customFormat="false" ht="14.25" hidden="false" customHeight="false" outlineLevel="0" collapsed="false">
      <c r="AH1404" s="1131" t="s">
        <v>1870</v>
      </c>
      <c r="AI1404" s="1140" t="n">
        <v>1403</v>
      </c>
      <c r="AJ1404" s="1140" t="s">
        <v>6849</v>
      </c>
      <c r="AK1404" s="1130" t="s">
        <v>6850</v>
      </c>
      <c r="AL1404" s="1131" t="s">
        <v>6851</v>
      </c>
      <c r="AX1404" s="0" t="n">
        <v>1402</v>
      </c>
      <c r="AZ1404" s="0" t="n">
        <v>0</v>
      </c>
      <c r="BA1404" s="1146"/>
    </row>
    <row r="1405" customFormat="false" ht="14.25" hidden="false" customHeight="false" outlineLevel="0" collapsed="false">
      <c r="AH1405" s="1131" t="s">
        <v>1870</v>
      </c>
      <c r="AI1405" s="1140" t="n">
        <v>1404</v>
      </c>
      <c r="AJ1405" s="1140" t="s">
        <v>6852</v>
      </c>
      <c r="AK1405" s="1130" t="s">
        <v>6853</v>
      </c>
      <c r="AL1405" s="1131" t="s">
        <v>6854</v>
      </c>
      <c r="AX1405" s="0" t="n">
        <v>1403</v>
      </c>
      <c r="AZ1405" s="0" t="n">
        <v>0</v>
      </c>
      <c r="BA1405" s="1146"/>
    </row>
    <row r="1406" customFormat="false" ht="14.25" hidden="false" customHeight="false" outlineLevel="0" collapsed="false">
      <c r="AH1406" s="1131" t="s">
        <v>1870</v>
      </c>
      <c r="AI1406" s="1140" t="n">
        <v>1405</v>
      </c>
      <c r="AJ1406" s="1140" t="s">
        <v>6855</v>
      </c>
      <c r="AK1406" s="1130" t="s">
        <v>6856</v>
      </c>
      <c r="AL1406" s="1131" t="s">
        <v>6857</v>
      </c>
      <c r="AX1406" s="0" t="n">
        <v>1404</v>
      </c>
      <c r="AZ1406" s="0" t="n">
        <v>0</v>
      </c>
      <c r="BA1406" s="1146"/>
    </row>
    <row r="1407" customFormat="false" ht="14.25" hidden="false" customHeight="false" outlineLevel="0" collapsed="false">
      <c r="AH1407" s="1131" t="s">
        <v>1870</v>
      </c>
      <c r="AI1407" s="1140" t="n">
        <v>1406</v>
      </c>
      <c r="AJ1407" s="1140" t="s">
        <v>6858</v>
      </c>
      <c r="AK1407" s="1130" t="s">
        <v>6859</v>
      </c>
      <c r="AL1407" s="1131" t="s">
        <v>6860</v>
      </c>
      <c r="AX1407" s="0" t="n">
        <v>1405</v>
      </c>
      <c r="AZ1407" s="0" t="n">
        <v>0</v>
      </c>
      <c r="BA1407" s="1146"/>
    </row>
    <row r="1408" customFormat="false" ht="14.25" hidden="false" customHeight="false" outlineLevel="0" collapsed="false">
      <c r="AH1408" s="1131" t="s">
        <v>1870</v>
      </c>
      <c r="AI1408" s="1140" t="n">
        <v>1407</v>
      </c>
      <c r="AJ1408" s="1140" t="s">
        <v>6861</v>
      </c>
      <c r="AK1408" s="1130" t="s">
        <v>6862</v>
      </c>
      <c r="AL1408" s="1131" t="s">
        <v>6863</v>
      </c>
      <c r="AX1408" s="0" t="n">
        <v>1406</v>
      </c>
      <c r="AZ1408" s="0" t="n">
        <v>0</v>
      </c>
      <c r="BA1408" s="1146"/>
    </row>
    <row r="1409" customFormat="false" ht="14.25" hidden="false" customHeight="false" outlineLevel="0" collapsed="false">
      <c r="AH1409" s="1131" t="s">
        <v>1870</v>
      </c>
      <c r="AI1409" s="1140" t="n">
        <v>1408</v>
      </c>
      <c r="AJ1409" s="1140" t="s">
        <v>6864</v>
      </c>
      <c r="AK1409" s="1130" t="s">
        <v>6865</v>
      </c>
      <c r="AL1409" s="1131" t="s">
        <v>6866</v>
      </c>
      <c r="AX1409" s="0" t="n">
        <v>1407</v>
      </c>
      <c r="AZ1409" s="0" t="n">
        <v>0</v>
      </c>
      <c r="BA1409" s="1146"/>
    </row>
    <row r="1410" customFormat="false" ht="14.25" hidden="false" customHeight="false" outlineLevel="0" collapsed="false">
      <c r="AH1410" s="1131" t="s">
        <v>1870</v>
      </c>
      <c r="AI1410" s="1140" t="n">
        <v>1409</v>
      </c>
      <c r="AJ1410" s="1140" t="s">
        <v>6867</v>
      </c>
      <c r="AK1410" s="1130" t="s">
        <v>6868</v>
      </c>
      <c r="AL1410" s="1131" t="s">
        <v>6869</v>
      </c>
      <c r="AX1410" s="0" t="n">
        <v>1408</v>
      </c>
      <c r="AZ1410" s="0" t="n">
        <v>0</v>
      </c>
      <c r="BA1410" s="1146"/>
    </row>
    <row r="1411" customFormat="false" ht="14.25" hidden="false" customHeight="false" outlineLevel="0" collapsed="false">
      <c r="AH1411" s="1131" t="s">
        <v>1870</v>
      </c>
      <c r="AI1411" s="1140" t="n">
        <v>1410</v>
      </c>
      <c r="AJ1411" s="1140" t="s">
        <v>6870</v>
      </c>
      <c r="AK1411" s="1130" t="s">
        <v>6871</v>
      </c>
      <c r="AL1411" s="1131" t="s">
        <v>6872</v>
      </c>
      <c r="AX1411" s="0" t="n">
        <v>1409</v>
      </c>
      <c r="AZ1411" s="0" t="n">
        <v>0</v>
      </c>
      <c r="BA1411" s="1146"/>
    </row>
    <row r="1412" customFormat="false" ht="14.25" hidden="false" customHeight="false" outlineLevel="0" collapsed="false">
      <c r="AH1412" s="1131" t="s">
        <v>1870</v>
      </c>
      <c r="AI1412" s="1140" t="n">
        <v>1411</v>
      </c>
      <c r="AJ1412" s="1140" t="s">
        <v>6873</v>
      </c>
      <c r="AK1412" s="1130" t="s">
        <v>6874</v>
      </c>
      <c r="AL1412" s="1131" t="s">
        <v>6875</v>
      </c>
      <c r="AX1412" s="0" t="n">
        <v>1410</v>
      </c>
      <c r="AZ1412" s="0" t="n">
        <v>0</v>
      </c>
      <c r="BA1412" s="1146"/>
    </row>
    <row r="1413" customFormat="false" ht="14.25" hidden="false" customHeight="false" outlineLevel="0" collapsed="false">
      <c r="AH1413" s="1131" t="s">
        <v>1870</v>
      </c>
      <c r="AI1413" s="1140" t="n">
        <v>1412</v>
      </c>
      <c r="AJ1413" s="1140" t="s">
        <v>6876</v>
      </c>
      <c r="AK1413" s="1130" t="s">
        <v>6877</v>
      </c>
      <c r="AL1413" s="1131" t="s">
        <v>6878</v>
      </c>
      <c r="AX1413" s="0" t="n">
        <v>1411</v>
      </c>
      <c r="AZ1413" s="0" t="n">
        <v>0</v>
      </c>
      <c r="BA1413" s="1146"/>
    </row>
    <row r="1414" customFormat="false" ht="14.25" hidden="false" customHeight="false" outlineLevel="0" collapsed="false">
      <c r="AH1414" s="1131" t="s">
        <v>1870</v>
      </c>
      <c r="AI1414" s="1140" t="n">
        <v>1413</v>
      </c>
      <c r="AJ1414" s="1140" t="s">
        <v>6879</v>
      </c>
      <c r="AK1414" s="1130" t="s">
        <v>6880</v>
      </c>
      <c r="AL1414" s="1131" t="s">
        <v>6881</v>
      </c>
      <c r="AX1414" s="0" t="n">
        <v>1412</v>
      </c>
      <c r="AZ1414" s="0" t="n">
        <v>0</v>
      </c>
      <c r="BA1414" s="1146"/>
    </row>
    <row r="1415" customFormat="false" ht="14.25" hidden="false" customHeight="false" outlineLevel="0" collapsed="false">
      <c r="AH1415" s="1131" t="s">
        <v>1966</v>
      </c>
      <c r="AI1415" s="1140" t="n">
        <v>1414</v>
      </c>
      <c r="AJ1415" s="1140" t="s">
        <v>6882</v>
      </c>
      <c r="AK1415" s="1130" t="s">
        <v>6883</v>
      </c>
      <c r="AL1415" s="1131" t="s">
        <v>6884</v>
      </c>
      <c r="AX1415" s="0" t="n">
        <v>1413</v>
      </c>
      <c r="AZ1415" s="0" t="n">
        <v>0</v>
      </c>
      <c r="BA1415" s="1146"/>
    </row>
    <row r="1416" customFormat="false" ht="14.25" hidden="false" customHeight="false" outlineLevel="0" collapsed="false">
      <c r="AH1416" s="1131" t="s">
        <v>1966</v>
      </c>
      <c r="AI1416" s="1140" t="n">
        <v>1415</v>
      </c>
      <c r="AJ1416" s="1140" t="s">
        <v>6885</v>
      </c>
      <c r="AK1416" s="1130" t="s">
        <v>6531</v>
      </c>
      <c r="AL1416" s="1131" t="s">
        <v>6886</v>
      </c>
      <c r="AX1416" s="0" t="n">
        <v>1414</v>
      </c>
      <c r="AZ1416" s="0" t="n">
        <v>0</v>
      </c>
      <c r="BA1416" s="1146"/>
    </row>
    <row r="1417" customFormat="false" ht="14.25" hidden="false" customHeight="false" outlineLevel="0" collapsed="false">
      <c r="AH1417" s="1131" t="s">
        <v>1966</v>
      </c>
      <c r="AI1417" s="1140" t="n">
        <v>1416</v>
      </c>
      <c r="AJ1417" s="1140" t="s">
        <v>6887</v>
      </c>
      <c r="AK1417" s="1130" t="s">
        <v>6888</v>
      </c>
      <c r="AL1417" s="1131" t="s">
        <v>6889</v>
      </c>
      <c r="AX1417" s="0" t="n">
        <v>1415</v>
      </c>
      <c r="AZ1417" s="0" t="n">
        <v>0</v>
      </c>
      <c r="BA1417" s="1146"/>
    </row>
    <row r="1418" customFormat="false" ht="14.25" hidden="false" customHeight="false" outlineLevel="0" collapsed="false">
      <c r="AH1418" s="1131" t="s">
        <v>1966</v>
      </c>
      <c r="AI1418" s="1140" t="n">
        <v>1417</v>
      </c>
      <c r="AJ1418" s="1140" t="s">
        <v>6890</v>
      </c>
      <c r="AK1418" s="1130" t="s">
        <v>6891</v>
      </c>
      <c r="AL1418" s="1131" t="s">
        <v>6892</v>
      </c>
      <c r="AX1418" s="0" t="n">
        <v>1416</v>
      </c>
      <c r="AZ1418" s="0" t="n">
        <v>0</v>
      </c>
      <c r="BA1418" s="1146"/>
    </row>
    <row r="1419" customFormat="false" ht="14.25" hidden="false" customHeight="false" outlineLevel="0" collapsed="false">
      <c r="AH1419" s="1131" t="s">
        <v>1966</v>
      </c>
      <c r="AI1419" s="1140" t="n">
        <v>1418</v>
      </c>
      <c r="AJ1419" s="1140" t="s">
        <v>6893</v>
      </c>
      <c r="AK1419" s="1130" t="s">
        <v>2679</v>
      </c>
      <c r="AL1419" s="1131" t="s">
        <v>6894</v>
      </c>
      <c r="AX1419" s="0" t="n">
        <v>1417</v>
      </c>
      <c r="AZ1419" s="0" t="n">
        <v>0</v>
      </c>
      <c r="BA1419" s="1146"/>
    </row>
    <row r="1420" customFormat="false" ht="14.25" hidden="false" customHeight="false" outlineLevel="0" collapsed="false">
      <c r="AH1420" s="1131" t="s">
        <v>1966</v>
      </c>
      <c r="AI1420" s="1140" t="n">
        <v>1419</v>
      </c>
      <c r="AJ1420" s="1140" t="s">
        <v>6895</v>
      </c>
      <c r="AK1420" s="1130" t="s">
        <v>6024</v>
      </c>
      <c r="AL1420" s="1131" t="s">
        <v>6896</v>
      </c>
      <c r="AX1420" s="0" t="n">
        <v>1418</v>
      </c>
      <c r="AZ1420" s="0" t="n">
        <v>0</v>
      </c>
      <c r="BA1420" s="1146"/>
    </row>
    <row r="1421" customFormat="false" ht="14.25" hidden="false" customHeight="false" outlineLevel="0" collapsed="false">
      <c r="AH1421" s="1131" t="s">
        <v>1966</v>
      </c>
      <c r="AI1421" s="1140" t="n">
        <v>1420</v>
      </c>
      <c r="AJ1421" s="1140" t="s">
        <v>6897</v>
      </c>
      <c r="AK1421" s="1130" t="s">
        <v>6898</v>
      </c>
      <c r="AL1421" s="1131" t="s">
        <v>6899</v>
      </c>
      <c r="AX1421" s="0" t="n">
        <v>1419</v>
      </c>
      <c r="AZ1421" s="0" t="n">
        <v>0</v>
      </c>
      <c r="BA1421" s="1146"/>
    </row>
    <row r="1422" customFormat="false" ht="14.25" hidden="false" customHeight="false" outlineLevel="0" collapsed="false">
      <c r="AH1422" s="1131" t="s">
        <v>1966</v>
      </c>
      <c r="AI1422" s="1140" t="n">
        <v>1421</v>
      </c>
      <c r="AJ1422" s="1140" t="s">
        <v>6900</v>
      </c>
      <c r="AK1422" s="1130" t="s">
        <v>6901</v>
      </c>
      <c r="AL1422" s="1131" t="s">
        <v>6902</v>
      </c>
      <c r="AX1422" s="0" t="n">
        <v>1420</v>
      </c>
      <c r="AZ1422" s="0" t="n">
        <v>0</v>
      </c>
      <c r="BA1422" s="1146"/>
    </row>
    <row r="1423" customFormat="false" ht="14.25" hidden="false" customHeight="false" outlineLevel="0" collapsed="false">
      <c r="AH1423" s="1131" t="s">
        <v>1966</v>
      </c>
      <c r="AI1423" s="1140" t="n">
        <v>1422</v>
      </c>
      <c r="AJ1423" s="1140" t="s">
        <v>6903</v>
      </c>
      <c r="AK1423" s="1130" t="s">
        <v>6904</v>
      </c>
      <c r="AL1423" s="1131" t="s">
        <v>6905</v>
      </c>
      <c r="AX1423" s="0" t="n">
        <v>1421</v>
      </c>
      <c r="AZ1423" s="0" t="n">
        <v>0</v>
      </c>
      <c r="BA1423" s="1146"/>
    </row>
    <row r="1424" customFormat="false" ht="14.25" hidden="false" customHeight="false" outlineLevel="0" collapsed="false">
      <c r="AH1424" s="1131" t="s">
        <v>1966</v>
      </c>
      <c r="AI1424" s="1140" t="n">
        <v>1423</v>
      </c>
      <c r="AJ1424" s="1140" t="s">
        <v>6906</v>
      </c>
      <c r="AK1424" s="1130" t="s">
        <v>6907</v>
      </c>
      <c r="AL1424" s="1131" t="s">
        <v>6908</v>
      </c>
      <c r="AX1424" s="0" t="n">
        <v>1422</v>
      </c>
      <c r="AZ1424" s="0" t="n">
        <v>0</v>
      </c>
      <c r="BA1424" s="1146"/>
    </row>
    <row r="1425" customFormat="false" ht="14.25" hidden="false" customHeight="false" outlineLevel="0" collapsed="false">
      <c r="AH1425" s="1131" t="s">
        <v>1966</v>
      </c>
      <c r="AI1425" s="1140" t="n">
        <v>1424</v>
      </c>
      <c r="AJ1425" s="1140" t="s">
        <v>6909</v>
      </c>
      <c r="AK1425" s="1130" t="s">
        <v>6910</v>
      </c>
      <c r="AL1425" s="1131" t="s">
        <v>6911</v>
      </c>
      <c r="AX1425" s="0" t="n">
        <v>1423</v>
      </c>
      <c r="AZ1425" s="0" t="n">
        <v>0</v>
      </c>
      <c r="BA1425" s="1146"/>
    </row>
    <row r="1426" customFormat="false" ht="14.25" hidden="false" customHeight="false" outlineLevel="0" collapsed="false">
      <c r="AH1426" s="1131" t="s">
        <v>1966</v>
      </c>
      <c r="AI1426" s="1140" t="n">
        <v>1425</v>
      </c>
      <c r="AJ1426" s="1140" t="s">
        <v>6912</v>
      </c>
      <c r="AK1426" s="1130" t="s">
        <v>6913</v>
      </c>
      <c r="AL1426" s="1131" t="s">
        <v>6914</v>
      </c>
      <c r="AX1426" s="0" t="n">
        <v>1424</v>
      </c>
      <c r="AZ1426" s="0" t="n">
        <v>0</v>
      </c>
      <c r="BA1426" s="1146"/>
    </row>
    <row r="1427" customFormat="false" ht="14.25" hidden="false" customHeight="false" outlineLevel="0" collapsed="false">
      <c r="AH1427" s="1131" t="s">
        <v>1966</v>
      </c>
      <c r="AI1427" s="1140" t="n">
        <v>1426</v>
      </c>
      <c r="AJ1427" s="1140" t="s">
        <v>6915</v>
      </c>
      <c r="AK1427" s="1130" t="s">
        <v>6916</v>
      </c>
      <c r="AL1427" s="1131" t="s">
        <v>6917</v>
      </c>
      <c r="AX1427" s="0" t="n">
        <v>1425</v>
      </c>
      <c r="AZ1427" s="0" t="n">
        <v>0</v>
      </c>
      <c r="BA1427" s="1146"/>
    </row>
    <row r="1428" customFormat="false" ht="14.25" hidden="false" customHeight="false" outlineLevel="0" collapsed="false">
      <c r="AH1428" s="1131" t="s">
        <v>1966</v>
      </c>
      <c r="AI1428" s="1140" t="n">
        <v>1427</v>
      </c>
      <c r="AJ1428" s="1140" t="s">
        <v>6918</v>
      </c>
      <c r="AK1428" s="1130" t="s">
        <v>6919</v>
      </c>
      <c r="AL1428" s="1131" t="s">
        <v>6920</v>
      </c>
      <c r="AX1428" s="0" t="n">
        <v>1426</v>
      </c>
      <c r="AZ1428" s="0" t="n">
        <v>0</v>
      </c>
      <c r="BA1428" s="1146"/>
    </row>
    <row r="1429" customFormat="false" ht="14.25" hidden="false" customHeight="false" outlineLevel="0" collapsed="false">
      <c r="AH1429" s="1131" t="s">
        <v>1966</v>
      </c>
      <c r="AI1429" s="1140" t="n">
        <v>1428</v>
      </c>
      <c r="AJ1429" s="1140" t="s">
        <v>6921</v>
      </c>
      <c r="AK1429" s="1130" t="s">
        <v>6922</v>
      </c>
      <c r="AL1429" s="1131" t="s">
        <v>6923</v>
      </c>
      <c r="AX1429" s="0" t="n">
        <v>1427</v>
      </c>
      <c r="AZ1429" s="0" t="n">
        <v>0</v>
      </c>
      <c r="BA1429" s="1146"/>
    </row>
    <row r="1430" customFormat="false" ht="14.25" hidden="false" customHeight="false" outlineLevel="0" collapsed="false">
      <c r="AH1430" s="1131" t="s">
        <v>1966</v>
      </c>
      <c r="AI1430" s="1140" t="n">
        <v>1429</v>
      </c>
      <c r="AJ1430" s="1140" t="s">
        <v>6924</v>
      </c>
      <c r="AK1430" s="1130" t="s">
        <v>6925</v>
      </c>
      <c r="AL1430" s="1131" t="s">
        <v>6926</v>
      </c>
      <c r="AX1430" s="0" t="n">
        <v>1428</v>
      </c>
      <c r="AZ1430" s="0" t="n">
        <v>0</v>
      </c>
      <c r="BA1430" s="1146"/>
    </row>
    <row r="1431" customFormat="false" ht="14.25" hidden="false" customHeight="false" outlineLevel="0" collapsed="false">
      <c r="AH1431" s="1131" t="s">
        <v>1966</v>
      </c>
      <c r="AI1431" s="1140" t="n">
        <v>1430</v>
      </c>
      <c r="AJ1431" s="1140" t="s">
        <v>6927</v>
      </c>
      <c r="AK1431" s="1130" t="s">
        <v>6928</v>
      </c>
      <c r="AL1431" s="1131" t="s">
        <v>6929</v>
      </c>
      <c r="AX1431" s="0" t="n">
        <v>1429</v>
      </c>
      <c r="AZ1431" s="0" t="n">
        <v>0</v>
      </c>
      <c r="BA1431" s="1146"/>
    </row>
    <row r="1432" customFormat="false" ht="14.25" hidden="false" customHeight="false" outlineLevel="0" collapsed="false">
      <c r="AH1432" s="1131" t="s">
        <v>1966</v>
      </c>
      <c r="AI1432" s="1140" t="n">
        <v>1431</v>
      </c>
      <c r="AJ1432" s="1140" t="s">
        <v>6930</v>
      </c>
      <c r="AK1432" s="1130" t="s">
        <v>6931</v>
      </c>
      <c r="AL1432" s="1131" t="s">
        <v>6932</v>
      </c>
      <c r="AX1432" s="0" t="n">
        <v>1430</v>
      </c>
      <c r="AZ1432" s="0" t="n">
        <v>0</v>
      </c>
      <c r="BA1432" s="1146"/>
    </row>
    <row r="1433" customFormat="false" ht="14.25" hidden="false" customHeight="false" outlineLevel="0" collapsed="false">
      <c r="AH1433" s="1131" t="s">
        <v>1966</v>
      </c>
      <c r="AI1433" s="1140" t="n">
        <v>1432</v>
      </c>
      <c r="AJ1433" s="1140" t="s">
        <v>6933</v>
      </c>
      <c r="AK1433" s="1130" t="s">
        <v>6934</v>
      </c>
      <c r="AL1433" s="1131" t="s">
        <v>6935</v>
      </c>
      <c r="AX1433" s="0" t="n">
        <v>1431</v>
      </c>
      <c r="AZ1433" s="0" t="n">
        <v>0</v>
      </c>
      <c r="BA1433" s="1146"/>
    </row>
    <row r="1434" customFormat="false" ht="14.25" hidden="false" customHeight="false" outlineLevel="0" collapsed="false">
      <c r="AH1434" s="1131" t="s">
        <v>1966</v>
      </c>
      <c r="AI1434" s="1140" t="n">
        <v>1433</v>
      </c>
      <c r="AJ1434" s="1140" t="s">
        <v>6936</v>
      </c>
      <c r="AK1434" s="1130" t="s">
        <v>6937</v>
      </c>
      <c r="AL1434" s="1131" t="s">
        <v>6938</v>
      </c>
      <c r="AX1434" s="0" t="n">
        <v>1432</v>
      </c>
      <c r="AZ1434" s="0" t="n">
        <v>0</v>
      </c>
      <c r="BA1434" s="1146"/>
    </row>
    <row r="1435" customFormat="false" ht="14.25" hidden="false" customHeight="false" outlineLevel="0" collapsed="false">
      <c r="AH1435" s="1131" t="s">
        <v>1966</v>
      </c>
      <c r="AI1435" s="1140" t="n">
        <v>1434</v>
      </c>
      <c r="AJ1435" s="1140" t="s">
        <v>6939</v>
      </c>
      <c r="AK1435" s="1130" t="s">
        <v>6940</v>
      </c>
      <c r="AL1435" s="1131" t="s">
        <v>6941</v>
      </c>
      <c r="AX1435" s="0" t="n">
        <v>1433</v>
      </c>
      <c r="AZ1435" s="0" t="n">
        <v>0</v>
      </c>
      <c r="BA1435" s="1146"/>
    </row>
    <row r="1436" customFormat="false" ht="14.25" hidden="false" customHeight="false" outlineLevel="0" collapsed="false">
      <c r="AH1436" s="1131" t="s">
        <v>2062</v>
      </c>
      <c r="AI1436" s="1140" t="n">
        <v>1435</v>
      </c>
      <c r="AJ1436" s="1140" t="s">
        <v>6942</v>
      </c>
      <c r="AK1436" s="1130" t="s">
        <v>6943</v>
      </c>
      <c r="AL1436" s="1131" t="s">
        <v>6944</v>
      </c>
      <c r="AX1436" s="0" t="n">
        <v>1434</v>
      </c>
      <c r="AZ1436" s="0" t="n">
        <v>0</v>
      </c>
      <c r="BA1436" s="1146"/>
    </row>
    <row r="1437" customFormat="false" ht="14.25" hidden="false" customHeight="false" outlineLevel="0" collapsed="false">
      <c r="AH1437" s="1131" t="s">
        <v>2062</v>
      </c>
      <c r="AI1437" s="1140" t="n">
        <v>1436</v>
      </c>
      <c r="AJ1437" s="1140" t="s">
        <v>6945</v>
      </c>
      <c r="AK1437" s="1130" t="s">
        <v>6946</v>
      </c>
      <c r="AL1437" s="1131" t="s">
        <v>6947</v>
      </c>
      <c r="AX1437" s="0" t="n">
        <v>1435</v>
      </c>
      <c r="AZ1437" s="0" t="n">
        <v>0</v>
      </c>
      <c r="BA1437" s="1146"/>
    </row>
    <row r="1438" customFormat="false" ht="14.25" hidden="false" customHeight="false" outlineLevel="0" collapsed="false">
      <c r="AH1438" s="1131" t="s">
        <v>2062</v>
      </c>
      <c r="AI1438" s="1140" t="n">
        <v>1437</v>
      </c>
      <c r="AJ1438" s="1140" t="s">
        <v>6948</v>
      </c>
      <c r="AK1438" s="1130" t="s">
        <v>6949</v>
      </c>
      <c r="AL1438" s="1131" t="s">
        <v>6950</v>
      </c>
      <c r="AX1438" s="0" t="n">
        <v>1436</v>
      </c>
      <c r="AZ1438" s="0" t="n">
        <v>0</v>
      </c>
      <c r="BA1438" s="1146"/>
    </row>
    <row r="1439" customFormat="false" ht="14.25" hidden="false" customHeight="false" outlineLevel="0" collapsed="false">
      <c r="AH1439" s="1131" t="s">
        <v>2062</v>
      </c>
      <c r="AI1439" s="1140" t="n">
        <v>1438</v>
      </c>
      <c r="AJ1439" s="1140" t="s">
        <v>6951</v>
      </c>
      <c r="AK1439" s="1130" t="s">
        <v>6952</v>
      </c>
      <c r="AL1439" s="1131" t="s">
        <v>6953</v>
      </c>
      <c r="AX1439" s="0" t="n">
        <v>1437</v>
      </c>
      <c r="AZ1439" s="0" t="n">
        <v>0</v>
      </c>
      <c r="BA1439" s="1146"/>
    </row>
    <row r="1440" customFormat="false" ht="14.25" hidden="false" customHeight="false" outlineLevel="0" collapsed="false">
      <c r="AH1440" s="1131" t="s">
        <v>2062</v>
      </c>
      <c r="AI1440" s="1140" t="n">
        <v>1439</v>
      </c>
      <c r="AJ1440" s="1140" t="s">
        <v>6954</v>
      </c>
      <c r="AK1440" s="1130" t="s">
        <v>6955</v>
      </c>
      <c r="AL1440" s="1131" t="s">
        <v>6956</v>
      </c>
      <c r="AX1440" s="0" t="n">
        <v>1438</v>
      </c>
      <c r="AZ1440" s="0" t="n">
        <v>0</v>
      </c>
      <c r="BA1440" s="1146"/>
    </row>
    <row r="1441" customFormat="false" ht="14.25" hidden="false" customHeight="false" outlineLevel="0" collapsed="false">
      <c r="AH1441" s="1131" t="s">
        <v>2062</v>
      </c>
      <c r="AI1441" s="1140" t="n">
        <v>1440</v>
      </c>
      <c r="AJ1441" s="1140" t="s">
        <v>6957</v>
      </c>
      <c r="AK1441" s="1130" t="s">
        <v>1347</v>
      </c>
      <c r="AL1441" s="1131" t="s">
        <v>6958</v>
      </c>
      <c r="AX1441" s="0" t="n">
        <v>1439</v>
      </c>
      <c r="AZ1441" s="0" t="n">
        <v>0</v>
      </c>
      <c r="BA1441" s="1146"/>
    </row>
    <row r="1442" customFormat="false" ht="14.25" hidden="false" customHeight="false" outlineLevel="0" collapsed="false">
      <c r="AH1442" s="1131" t="s">
        <v>2062</v>
      </c>
      <c r="AI1442" s="1140" t="n">
        <v>1441</v>
      </c>
      <c r="AJ1442" s="1140" t="s">
        <v>6959</v>
      </c>
      <c r="AK1442" s="1130" t="s">
        <v>6451</v>
      </c>
      <c r="AL1442" s="1131" t="s">
        <v>6960</v>
      </c>
      <c r="AX1442" s="0" t="n">
        <v>1440</v>
      </c>
      <c r="AZ1442" s="0" t="n">
        <v>0</v>
      </c>
      <c r="BA1442" s="1146"/>
    </row>
    <row r="1443" customFormat="false" ht="14.25" hidden="false" customHeight="false" outlineLevel="0" collapsed="false">
      <c r="AH1443" s="1131" t="s">
        <v>2062</v>
      </c>
      <c r="AI1443" s="1140" t="n">
        <v>1442</v>
      </c>
      <c r="AJ1443" s="1140" t="s">
        <v>6961</v>
      </c>
      <c r="AK1443" s="1130" t="s">
        <v>6962</v>
      </c>
      <c r="AL1443" s="1131" t="s">
        <v>6963</v>
      </c>
      <c r="AX1443" s="0" t="n">
        <v>1441</v>
      </c>
      <c r="AZ1443" s="0" t="n">
        <v>0</v>
      </c>
      <c r="BA1443" s="1146"/>
    </row>
    <row r="1444" customFormat="false" ht="14.25" hidden="false" customHeight="false" outlineLevel="0" collapsed="false">
      <c r="AH1444" s="1131" t="s">
        <v>2062</v>
      </c>
      <c r="AI1444" s="1140" t="n">
        <v>1443</v>
      </c>
      <c r="AJ1444" s="1140" t="s">
        <v>6964</v>
      </c>
      <c r="AK1444" s="1130" t="s">
        <v>6841</v>
      </c>
      <c r="AL1444" s="1131" t="s">
        <v>6965</v>
      </c>
      <c r="AX1444" s="0" t="n">
        <v>1442</v>
      </c>
      <c r="AZ1444" s="0" t="n">
        <v>0</v>
      </c>
      <c r="BA1444" s="1146"/>
    </row>
    <row r="1445" customFormat="false" ht="14.25" hidden="false" customHeight="false" outlineLevel="0" collapsed="false">
      <c r="AH1445" s="1131" t="s">
        <v>2062</v>
      </c>
      <c r="AI1445" s="1140" t="n">
        <v>1444</v>
      </c>
      <c r="AJ1445" s="1140" t="s">
        <v>6966</v>
      </c>
      <c r="AK1445" s="1130" t="s">
        <v>6967</v>
      </c>
      <c r="AL1445" s="1131" t="s">
        <v>6968</v>
      </c>
      <c r="AX1445" s="0" t="n">
        <v>1443</v>
      </c>
      <c r="AZ1445" s="0" t="n">
        <v>0</v>
      </c>
      <c r="BA1445" s="1146"/>
    </row>
    <row r="1446" customFormat="false" ht="14.25" hidden="false" customHeight="false" outlineLevel="0" collapsed="false">
      <c r="AH1446" s="1131" t="s">
        <v>2062</v>
      </c>
      <c r="AI1446" s="1140" t="n">
        <v>1445</v>
      </c>
      <c r="AJ1446" s="1140" t="s">
        <v>6969</v>
      </c>
      <c r="AK1446" s="1130" t="s">
        <v>6970</v>
      </c>
      <c r="AL1446" s="1131" t="s">
        <v>6971</v>
      </c>
      <c r="AX1446" s="0" t="n">
        <v>1444</v>
      </c>
      <c r="AZ1446" s="0" t="n">
        <v>0</v>
      </c>
      <c r="BA1446" s="1146"/>
    </row>
    <row r="1447" customFormat="false" ht="14.25" hidden="false" customHeight="false" outlineLevel="0" collapsed="false">
      <c r="AH1447" s="1131" t="s">
        <v>2062</v>
      </c>
      <c r="AI1447" s="1140" t="n">
        <v>1446</v>
      </c>
      <c r="AJ1447" s="1140" t="s">
        <v>6972</v>
      </c>
      <c r="AK1447" s="1130" t="s">
        <v>6973</v>
      </c>
      <c r="AL1447" s="1131" t="s">
        <v>6974</v>
      </c>
      <c r="AX1447" s="0" t="n">
        <v>1445</v>
      </c>
      <c r="AZ1447" s="0" t="n">
        <v>0</v>
      </c>
      <c r="BA1447" s="1146"/>
    </row>
    <row r="1448" customFormat="false" ht="14.25" hidden="false" customHeight="false" outlineLevel="0" collapsed="false">
      <c r="AH1448" s="1131" t="s">
        <v>2062</v>
      </c>
      <c r="AI1448" s="1140" t="n">
        <v>1447</v>
      </c>
      <c r="AJ1448" s="1140" t="s">
        <v>6975</v>
      </c>
      <c r="AK1448" s="1130" t="s">
        <v>6976</v>
      </c>
      <c r="AL1448" s="1131" t="s">
        <v>6977</v>
      </c>
      <c r="AX1448" s="0" t="n">
        <v>1446</v>
      </c>
      <c r="AZ1448" s="0" t="n">
        <v>0</v>
      </c>
      <c r="BA1448" s="1146"/>
    </row>
    <row r="1449" customFormat="false" ht="14.25" hidden="false" customHeight="false" outlineLevel="0" collapsed="false">
      <c r="AH1449" s="1131" t="s">
        <v>2062</v>
      </c>
      <c r="AI1449" s="1140" t="n">
        <v>1448</v>
      </c>
      <c r="AJ1449" s="1140" t="s">
        <v>6978</v>
      </c>
      <c r="AK1449" s="1130" t="s">
        <v>2061</v>
      </c>
      <c r="AL1449" s="1131" t="s">
        <v>6979</v>
      </c>
      <c r="AX1449" s="0" t="n">
        <v>1447</v>
      </c>
      <c r="AZ1449" s="0" t="n">
        <v>0</v>
      </c>
      <c r="BA1449" s="1146"/>
    </row>
    <row r="1450" customFormat="false" ht="14.25" hidden="false" customHeight="false" outlineLevel="0" collapsed="false">
      <c r="AH1450" s="1131" t="n">
        <v>1001</v>
      </c>
      <c r="AI1450" s="1140" t="n">
        <v>1449</v>
      </c>
      <c r="AJ1450" s="1140" t="s">
        <v>6980</v>
      </c>
      <c r="AK1450" s="1130" t="s">
        <v>6981</v>
      </c>
      <c r="AL1450" s="1131" t="s">
        <v>6982</v>
      </c>
      <c r="AX1450" s="0" t="n">
        <v>1448</v>
      </c>
      <c r="AZ1450" s="0" t="n">
        <v>0</v>
      </c>
      <c r="BA1450" s="1146"/>
    </row>
    <row r="1451" customFormat="false" ht="14.25" hidden="false" customHeight="false" outlineLevel="0" collapsed="false">
      <c r="AH1451" s="1131" t="n">
        <v>1001</v>
      </c>
      <c r="AI1451" s="1140" t="n">
        <v>1450</v>
      </c>
      <c r="AJ1451" s="1140" t="s">
        <v>6983</v>
      </c>
      <c r="AK1451" s="1130" t="s">
        <v>6984</v>
      </c>
      <c r="AL1451" s="1131" t="s">
        <v>6985</v>
      </c>
      <c r="AX1451" s="0" t="n">
        <v>1449</v>
      </c>
      <c r="AZ1451" s="0" t="n">
        <v>0</v>
      </c>
      <c r="BA1451" s="1146"/>
    </row>
    <row r="1452" customFormat="false" ht="14.25" hidden="false" customHeight="false" outlineLevel="0" collapsed="false">
      <c r="AH1452" s="1131" t="n">
        <v>1001</v>
      </c>
      <c r="AI1452" s="1140" t="n">
        <v>1451</v>
      </c>
      <c r="AJ1452" s="1140" t="s">
        <v>6986</v>
      </c>
      <c r="AK1452" s="1130" t="s">
        <v>6987</v>
      </c>
      <c r="AL1452" s="1131" t="s">
        <v>6988</v>
      </c>
      <c r="AX1452" s="0" t="n">
        <v>1450</v>
      </c>
      <c r="AZ1452" s="0" t="n">
        <v>0</v>
      </c>
      <c r="BA1452" s="1146"/>
    </row>
    <row r="1453" customFormat="false" ht="14.25" hidden="false" customHeight="false" outlineLevel="0" collapsed="false">
      <c r="AH1453" s="1131" t="n">
        <v>1001</v>
      </c>
      <c r="AI1453" s="1140" t="n">
        <v>1452</v>
      </c>
      <c r="AJ1453" s="1140" t="s">
        <v>6989</v>
      </c>
      <c r="AK1453" s="1130" t="s">
        <v>6990</v>
      </c>
      <c r="AL1453" s="1131" t="s">
        <v>6991</v>
      </c>
      <c r="AX1453" s="0" t="n">
        <v>1451</v>
      </c>
      <c r="AZ1453" s="0" t="n">
        <v>0</v>
      </c>
      <c r="BA1453" s="1146"/>
    </row>
    <row r="1454" customFormat="false" ht="14.25" hidden="false" customHeight="false" outlineLevel="0" collapsed="false">
      <c r="AH1454" s="1131" t="n">
        <v>1001</v>
      </c>
      <c r="AI1454" s="1140" t="n">
        <v>1453</v>
      </c>
      <c r="AJ1454" s="1140" t="s">
        <v>6992</v>
      </c>
      <c r="AK1454" s="1130" t="s">
        <v>6993</v>
      </c>
      <c r="AL1454" s="1131" t="s">
        <v>6994</v>
      </c>
      <c r="AX1454" s="0" t="n">
        <v>1452</v>
      </c>
      <c r="AZ1454" s="0" t="n">
        <v>0</v>
      </c>
      <c r="BA1454" s="1146"/>
    </row>
    <row r="1455" customFormat="false" ht="14.25" hidden="false" customHeight="false" outlineLevel="0" collapsed="false">
      <c r="AH1455" s="1131" t="n">
        <v>1001</v>
      </c>
      <c r="AI1455" s="1140" t="n">
        <v>1454</v>
      </c>
      <c r="AJ1455" s="1140" t="s">
        <v>6995</v>
      </c>
      <c r="AK1455" s="1130" t="s">
        <v>6996</v>
      </c>
      <c r="AL1455" s="1131" t="s">
        <v>6997</v>
      </c>
      <c r="AX1455" s="0" t="n">
        <v>1453</v>
      </c>
      <c r="AZ1455" s="0" t="n">
        <v>0</v>
      </c>
      <c r="BA1455" s="1146"/>
    </row>
    <row r="1456" customFormat="false" ht="14.25" hidden="false" customHeight="false" outlineLevel="0" collapsed="false">
      <c r="AH1456" s="1131" t="n">
        <v>1001</v>
      </c>
      <c r="AI1456" s="1140" t="n">
        <v>1455</v>
      </c>
      <c r="AJ1456" s="1140" t="s">
        <v>6998</v>
      </c>
      <c r="AK1456" s="1130" t="s">
        <v>6999</v>
      </c>
      <c r="AL1456" s="1131" t="s">
        <v>7000</v>
      </c>
      <c r="AX1456" s="0" t="n">
        <v>1454</v>
      </c>
      <c r="AZ1456" s="0" t="n">
        <v>0</v>
      </c>
      <c r="BA1456" s="1146"/>
    </row>
    <row r="1457" customFormat="false" ht="14.25" hidden="false" customHeight="false" outlineLevel="0" collapsed="false">
      <c r="AH1457" s="1131" t="n">
        <v>1001</v>
      </c>
      <c r="AI1457" s="1140" t="n">
        <v>1456</v>
      </c>
      <c r="AJ1457" s="1140" t="s">
        <v>7001</v>
      </c>
      <c r="AK1457" s="1130" t="s">
        <v>7002</v>
      </c>
      <c r="AL1457" s="1131" t="s">
        <v>7003</v>
      </c>
      <c r="AX1457" s="0" t="n">
        <v>1455</v>
      </c>
      <c r="AZ1457" s="0" t="n">
        <v>0</v>
      </c>
      <c r="BA1457" s="1146"/>
    </row>
    <row r="1458" customFormat="false" ht="14.25" hidden="false" customHeight="false" outlineLevel="0" collapsed="false">
      <c r="AH1458" s="1131" t="n">
        <v>1001</v>
      </c>
      <c r="AI1458" s="1140" t="n">
        <v>1457</v>
      </c>
      <c r="AJ1458" s="1140" t="s">
        <v>7004</v>
      </c>
      <c r="AK1458" s="1130" t="s">
        <v>7005</v>
      </c>
      <c r="AL1458" s="1131" t="s">
        <v>7006</v>
      </c>
      <c r="AX1458" s="0" t="n">
        <v>1456</v>
      </c>
      <c r="AZ1458" s="0" t="n">
        <v>0</v>
      </c>
      <c r="BA1458" s="1146"/>
    </row>
    <row r="1459" customFormat="false" ht="14.25" hidden="false" customHeight="false" outlineLevel="0" collapsed="false">
      <c r="AH1459" s="1131" t="n">
        <v>1001</v>
      </c>
      <c r="AI1459" s="1140" t="n">
        <v>1458</v>
      </c>
      <c r="AJ1459" s="1140" t="s">
        <v>7007</v>
      </c>
      <c r="AK1459" s="1130" t="s">
        <v>7008</v>
      </c>
      <c r="AL1459" s="1131" t="s">
        <v>7009</v>
      </c>
      <c r="AX1459" s="0" t="n">
        <v>1457</v>
      </c>
      <c r="AZ1459" s="0" t="n">
        <v>0</v>
      </c>
      <c r="BA1459" s="1146"/>
    </row>
    <row r="1460" customFormat="false" ht="14.25" hidden="false" customHeight="false" outlineLevel="0" collapsed="false">
      <c r="AH1460" s="1131" t="n">
        <v>1001</v>
      </c>
      <c r="AI1460" s="1140" t="n">
        <v>1459</v>
      </c>
      <c r="AJ1460" s="1140" t="s">
        <v>7010</v>
      </c>
      <c r="AK1460" s="1130" t="s">
        <v>7011</v>
      </c>
      <c r="AL1460" s="1131" t="s">
        <v>7012</v>
      </c>
      <c r="AX1460" s="0" t="n">
        <v>1458</v>
      </c>
      <c r="AZ1460" s="0" t="n">
        <v>0</v>
      </c>
      <c r="BA1460" s="1146"/>
    </row>
    <row r="1461" customFormat="false" ht="14.25" hidden="false" customHeight="false" outlineLevel="0" collapsed="false">
      <c r="AH1461" s="1131" t="n">
        <v>1001</v>
      </c>
      <c r="AI1461" s="1140" t="n">
        <v>1460</v>
      </c>
      <c r="AJ1461" s="1140" t="s">
        <v>7013</v>
      </c>
      <c r="AK1461" s="1130" t="s">
        <v>7014</v>
      </c>
      <c r="AL1461" s="1131" t="s">
        <v>7015</v>
      </c>
      <c r="AX1461" s="0" t="n">
        <v>1459</v>
      </c>
      <c r="AZ1461" s="0" t="n">
        <v>0</v>
      </c>
      <c r="BA1461" s="1146"/>
    </row>
    <row r="1462" customFormat="false" ht="14.25" hidden="false" customHeight="false" outlineLevel="0" collapsed="false">
      <c r="AH1462" s="1131" t="n">
        <v>1001</v>
      </c>
      <c r="AI1462" s="1140" t="n">
        <v>1461</v>
      </c>
      <c r="AJ1462" s="1140" t="s">
        <v>7016</v>
      </c>
      <c r="AK1462" s="1130" t="s">
        <v>7017</v>
      </c>
      <c r="AL1462" s="1131" t="s">
        <v>7018</v>
      </c>
      <c r="AX1462" s="0" t="n">
        <v>1460</v>
      </c>
      <c r="AZ1462" s="0" t="n">
        <v>0</v>
      </c>
      <c r="BA1462" s="1146"/>
    </row>
    <row r="1463" customFormat="false" ht="14.25" hidden="false" customHeight="false" outlineLevel="0" collapsed="false">
      <c r="AH1463" s="1131" t="n">
        <v>1002</v>
      </c>
      <c r="AI1463" s="1140" t="n">
        <v>1462</v>
      </c>
      <c r="AJ1463" s="1140" t="s">
        <v>7019</v>
      </c>
      <c r="AK1463" s="1130" t="s">
        <v>7020</v>
      </c>
      <c r="AL1463" s="1131" t="s">
        <v>7021</v>
      </c>
      <c r="AX1463" s="0" t="n">
        <v>1461</v>
      </c>
      <c r="AZ1463" s="0" t="n">
        <v>0</v>
      </c>
      <c r="BA1463" s="1146"/>
    </row>
    <row r="1464" customFormat="false" ht="14.25" hidden="false" customHeight="false" outlineLevel="0" collapsed="false">
      <c r="AH1464" s="1131" t="n">
        <v>1002</v>
      </c>
      <c r="AI1464" s="1140" t="n">
        <v>1463</v>
      </c>
      <c r="AJ1464" s="1140" t="s">
        <v>7022</v>
      </c>
      <c r="AK1464" s="1130" t="s">
        <v>7023</v>
      </c>
      <c r="AL1464" s="1131" t="s">
        <v>7024</v>
      </c>
      <c r="AX1464" s="0" t="n">
        <v>1462</v>
      </c>
      <c r="AZ1464" s="0" t="n">
        <v>0</v>
      </c>
      <c r="BA1464" s="1146"/>
    </row>
    <row r="1465" customFormat="false" ht="14.25" hidden="false" customHeight="false" outlineLevel="0" collapsed="false">
      <c r="AH1465" s="1131" t="n">
        <v>1002</v>
      </c>
      <c r="AI1465" s="1140" t="n">
        <v>1464</v>
      </c>
      <c r="AJ1465" s="1140" t="s">
        <v>7025</v>
      </c>
      <c r="AK1465" s="1130" t="s">
        <v>7026</v>
      </c>
      <c r="AL1465" s="1131" t="s">
        <v>7027</v>
      </c>
      <c r="AX1465" s="0" t="n">
        <v>1463</v>
      </c>
      <c r="AZ1465" s="0" t="n">
        <v>0</v>
      </c>
      <c r="BA1465" s="1146"/>
    </row>
    <row r="1466" customFormat="false" ht="14.25" hidden="false" customHeight="false" outlineLevel="0" collapsed="false">
      <c r="AH1466" s="1131" t="n">
        <v>1002</v>
      </c>
      <c r="AI1466" s="1140" t="n">
        <v>1465</v>
      </c>
      <c r="AJ1466" s="1140" t="s">
        <v>7028</v>
      </c>
      <c r="AK1466" s="1130" t="s">
        <v>966</v>
      </c>
      <c r="AL1466" s="1131" t="s">
        <v>7029</v>
      </c>
      <c r="AX1466" s="0" t="n">
        <v>1464</v>
      </c>
      <c r="AZ1466" s="0" t="n">
        <v>0</v>
      </c>
      <c r="BA1466" s="1146"/>
    </row>
    <row r="1467" customFormat="false" ht="14.25" hidden="false" customHeight="false" outlineLevel="0" collapsed="false">
      <c r="AH1467" s="1131" t="n">
        <v>1002</v>
      </c>
      <c r="AI1467" s="1140" t="n">
        <v>1466</v>
      </c>
      <c r="AJ1467" s="1140" t="s">
        <v>7030</v>
      </c>
      <c r="AK1467" s="1130" t="s">
        <v>7031</v>
      </c>
      <c r="AL1467" s="1131" t="s">
        <v>7032</v>
      </c>
      <c r="AX1467" s="0" t="n">
        <v>1465</v>
      </c>
      <c r="AZ1467" s="0" t="n">
        <v>0</v>
      </c>
      <c r="BA1467" s="1146"/>
    </row>
    <row r="1468" customFormat="false" ht="14.25" hidden="false" customHeight="false" outlineLevel="0" collapsed="false">
      <c r="AH1468" s="1131" t="n">
        <v>1003</v>
      </c>
      <c r="AI1468" s="1140" t="n">
        <v>1467</v>
      </c>
      <c r="AJ1468" s="1140" t="s">
        <v>7033</v>
      </c>
      <c r="AK1468" s="1130" t="s">
        <v>7034</v>
      </c>
      <c r="AL1468" s="1131" t="s">
        <v>7035</v>
      </c>
      <c r="AX1468" s="0" t="n">
        <v>1466</v>
      </c>
      <c r="AZ1468" s="0" t="n">
        <v>0</v>
      </c>
      <c r="BA1468" s="1146"/>
    </row>
    <row r="1469" customFormat="false" ht="14.25" hidden="false" customHeight="false" outlineLevel="0" collapsed="false">
      <c r="AH1469" s="1131" t="n">
        <v>1003</v>
      </c>
      <c r="AI1469" s="1140" t="n">
        <v>1468</v>
      </c>
      <c r="AJ1469" s="1140" t="s">
        <v>7036</v>
      </c>
      <c r="AK1469" s="1130" t="s">
        <v>7037</v>
      </c>
      <c r="AL1469" s="1131" t="s">
        <v>7038</v>
      </c>
      <c r="AX1469" s="0" t="n">
        <v>1467</v>
      </c>
      <c r="AZ1469" s="0" t="n">
        <v>0</v>
      </c>
      <c r="BA1469" s="1146"/>
    </row>
    <row r="1470" customFormat="false" ht="14.25" hidden="false" customHeight="false" outlineLevel="0" collapsed="false">
      <c r="AH1470" s="1131" t="n">
        <v>1003</v>
      </c>
      <c r="AI1470" s="1140" t="n">
        <v>1469</v>
      </c>
      <c r="AJ1470" s="1140" t="s">
        <v>7039</v>
      </c>
      <c r="AK1470" s="1130" t="s">
        <v>7040</v>
      </c>
      <c r="AL1470" s="1131" t="s">
        <v>7041</v>
      </c>
      <c r="AX1470" s="0" t="n">
        <v>1468</v>
      </c>
      <c r="AZ1470" s="0" t="n">
        <v>0</v>
      </c>
      <c r="BA1470" s="1146"/>
    </row>
    <row r="1471" customFormat="false" ht="14.25" hidden="false" customHeight="false" outlineLevel="0" collapsed="false">
      <c r="AH1471" s="1131" t="n">
        <v>1003</v>
      </c>
      <c r="AI1471" s="1140" t="n">
        <v>1470</v>
      </c>
      <c r="AJ1471" s="1140" t="s">
        <v>7042</v>
      </c>
      <c r="AK1471" s="1130" t="s">
        <v>7043</v>
      </c>
      <c r="AL1471" s="1131" t="s">
        <v>7044</v>
      </c>
      <c r="AX1471" s="0" t="n">
        <v>1469</v>
      </c>
      <c r="AZ1471" s="0" t="n">
        <v>0</v>
      </c>
      <c r="BA1471" s="1146"/>
    </row>
    <row r="1472" customFormat="false" ht="14.25" hidden="false" customHeight="false" outlineLevel="0" collapsed="false">
      <c r="AH1472" s="1131" t="n">
        <v>1003</v>
      </c>
      <c r="AI1472" s="1140" t="n">
        <v>1471</v>
      </c>
      <c r="AJ1472" s="1140" t="s">
        <v>7045</v>
      </c>
      <c r="AK1472" s="1130" t="s">
        <v>7046</v>
      </c>
      <c r="AL1472" s="1131" t="s">
        <v>7047</v>
      </c>
      <c r="AX1472" s="0" t="n">
        <v>1470</v>
      </c>
      <c r="AZ1472" s="0" t="n">
        <v>0</v>
      </c>
      <c r="BA1472" s="1146"/>
    </row>
    <row r="1473" customFormat="false" ht="14.25" hidden="false" customHeight="false" outlineLevel="0" collapsed="false">
      <c r="AH1473" s="1131" t="n">
        <v>1003</v>
      </c>
      <c r="AI1473" s="1140" t="n">
        <v>1472</v>
      </c>
      <c r="AJ1473" s="1140" t="s">
        <v>7048</v>
      </c>
      <c r="AK1473" s="1130" t="s">
        <v>1008</v>
      </c>
      <c r="AL1473" s="1131" t="s">
        <v>7049</v>
      </c>
      <c r="AX1473" s="0" t="n">
        <v>1471</v>
      </c>
      <c r="AZ1473" s="0" t="n">
        <v>0</v>
      </c>
      <c r="BA1473" s="1146"/>
    </row>
    <row r="1474" customFormat="false" ht="14.25" hidden="false" customHeight="false" outlineLevel="0" collapsed="false">
      <c r="AH1474" s="1131" t="n">
        <v>1004</v>
      </c>
      <c r="AI1474" s="1140" t="n">
        <v>1473</v>
      </c>
      <c r="AJ1474" s="1140" t="s">
        <v>7050</v>
      </c>
      <c r="AK1474" s="1130" t="s">
        <v>1069</v>
      </c>
      <c r="AL1474" s="1131" t="s">
        <v>7051</v>
      </c>
      <c r="AX1474" s="0" t="n">
        <v>1472</v>
      </c>
      <c r="AZ1474" s="0" t="n">
        <v>0</v>
      </c>
      <c r="BA1474" s="1146"/>
    </row>
    <row r="1475" customFormat="false" ht="14.25" hidden="false" customHeight="false" outlineLevel="0" collapsed="false">
      <c r="AH1475" s="1131" t="n">
        <v>1004</v>
      </c>
      <c r="AI1475" s="1140" t="n">
        <v>1474</v>
      </c>
      <c r="AJ1475" s="1140" t="s">
        <v>7052</v>
      </c>
      <c r="AK1475" s="1130" t="s">
        <v>7053</v>
      </c>
      <c r="AL1475" s="1131" t="s">
        <v>7054</v>
      </c>
      <c r="AX1475" s="0" t="n">
        <v>1473</v>
      </c>
      <c r="AZ1475" s="0" t="n">
        <v>0</v>
      </c>
      <c r="BA1475" s="1146"/>
    </row>
    <row r="1476" customFormat="false" ht="14.25" hidden="false" customHeight="false" outlineLevel="0" collapsed="false">
      <c r="AH1476" s="1131" t="n">
        <v>1004</v>
      </c>
      <c r="AI1476" s="1140" t="n">
        <v>1475</v>
      </c>
      <c r="AJ1476" s="1140" t="s">
        <v>7055</v>
      </c>
      <c r="AK1476" s="1130" t="s">
        <v>7056</v>
      </c>
      <c r="AL1476" s="1131" t="s">
        <v>7057</v>
      </c>
      <c r="AX1476" s="0" t="n">
        <v>1474</v>
      </c>
      <c r="AZ1476" s="0" t="n">
        <v>0</v>
      </c>
      <c r="BA1476" s="1146"/>
    </row>
    <row r="1477" customFormat="false" ht="14.25" hidden="false" customHeight="false" outlineLevel="0" collapsed="false">
      <c r="AH1477" s="1131" t="n">
        <v>1004</v>
      </c>
      <c r="AI1477" s="1140" t="n">
        <v>1476</v>
      </c>
      <c r="AJ1477" s="1140" t="s">
        <v>7058</v>
      </c>
      <c r="AK1477" s="1130" t="s">
        <v>7059</v>
      </c>
      <c r="AL1477" s="1131" t="s">
        <v>7060</v>
      </c>
      <c r="AX1477" s="0" t="n">
        <v>1475</v>
      </c>
      <c r="AZ1477" s="0" t="n">
        <v>0</v>
      </c>
      <c r="BA1477" s="1146"/>
    </row>
    <row r="1478" customFormat="false" ht="14.25" hidden="false" customHeight="false" outlineLevel="0" collapsed="false">
      <c r="AH1478" s="1131" t="n">
        <v>1005</v>
      </c>
      <c r="AI1478" s="1140" t="n">
        <v>1477</v>
      </c>
      <c r="AJ1478" s="1140" t="s">
        <v>7061</v>
      </c>
      <c r="AK1478" s="1130" t="s">
        <v>3355</v>
      </c>
      <c r="AL1478" s="1131" t="s">
        <v>7062</v>
      </c>
      <c r="AX1478" s="0" t="n">
        <v>1476</v>
      </c>
      <c r="AZ1478" s="0" t="n">
        <v>0</v>
      </c>
      <c r="BA1478" s="1146"/>
    </row>
    <row r="1479" customFormat="false" ht="14.25" hidden="false" customHeight="false" outlineLevel="0" collapsed="false">
      <c r="AH1479" s="1131" t="n">
        <v>1005</v>
      </c>
      <c r="AI1479" s="1140" t="n">
        <v>1478</v>
      </c>
      <c r="AJ1479" s="1140" t="s">
        <v>7063</v>
      </c>
      <c r="AK1479" s="1130" t="s">
        <v>7064</v>
      </c>
      <c r="AL1479" s="1131" t="s">
        <v>7065</v>
      </c>
      <c r="AX1479" s="0" t="n">
        <v>1477</v>
      </c>
      <c r="AZ1479" s="0" t="n">
        <v>0</v>
      </c>
      <c r="BA1479" s="1146"/>
    </row>
    <row r="1480" customFormat="false" ht="14.25" hidden="false" customHeight="false" outlineLevel="0" collapsed="false">
      <c r="AH1480" s="1131" t="n">
        <v>1005</v>
      </c>
      <c r="AI1480" s="1140" t="n">
        <v>1479</v>
      </c>
      <c r="AJ1480" s="1140" t="s">
        <v>7066</v>
      </c>
      <c r="AK1480" s="1130" t="s">
        <v>7067</v>
      </c>
      <c r="AL1480" s="1131" t="s">
        <v>7068</v>
      </c>
      <c r="AX1480" s="0" t="n">
        <v>1478</v>
      </c>
      <c r="AZ1480" s="0" t="n">
        <v>0</v>
      </c>
      <c r="BA1480" s="1146"/>
    </row>
    <row r="1481" customFormat="false" ht="14.25" hidden="false" customHeight="false" outlineLevel="0" collapsed="false">
      <c r="AH1481" s="1131" t="n">
        <v>1005</v>
      </c>
      <c r="AI1481" s="1140" t="n">
        <v>1480</v>
      </c>
      <c r="AJ1481" s="1140" t="s">
        <v>7069</v>
      </c>
      <c r="AK1481" s="1130" t="s">
        <v>7070</v>
      </c>
      <c r="AL1481" s="1131" t="s">
        <v>7071</v>
      </c>
      <c r="AX1481" s="0" t="n">
        <v>1479</v>
      </c>
      <c r="AZ1481" s="0" t="n">
        <v>0</v>
      </c>
      <c r="BA1481" s="1146"/>
    </row>
    <row r="1482" customFormat="false" ht="14.25" hidden="false" customHeight="false" outlineLevel="0" collapsed="false">
      <c r="AH1482" s="1131" t="n">
        <v>1006</v>
      </c>
      <c r="AI1482" s="1140" t="n">
        <v>1481</v>
      </c>
      <c r="AJ1482" s="1140" t="s">
        <v>7072</v>
      </c>
      <c r="AK1482" s="1130" t="s">
        <v>7073</v>
      </c>
      <c r="AL1482" s="1131" t="s">
        <v>7074</v>
      </c>
      <c r="AX1482" s="0" t="n">
        <v>1480</v>
      </c>
      <c r="AZ1482" s="0" t="n">
        <v>0</v>
      </c>
      <c r="BA1482" s="1146"/>
    </row>
    <row r="1483" customFormat="false" ht="14.25" hidden="false" customHeight="false" outlineLevel="0" collapsed="false">
      <c r="AH1483" s="1131" t="n">
        <v>1006</v>
      </c>
      <c r="AI1483" s="1140" t="n">
        <v>1482</v>
      </c>
      <c r="AJ1483" s="1140" t="s">
        <v>7075</v>
      </c>
      <c r="AK1483" s="1130" t="s">
        <v>7076</v>
      </c>
      <c r="AL1483" s="1131" t="s">
        <v>7077</v>
      </c>
      <c r="AX1483" s="0" t="n">
        <v>1481</v>
      </c>
      <c r="AZ1483" s="0" t="n">
        <v>0</v>
      </c>
      <c r="BA1483" s="1146"/>
    </row>
    <row r="1484" customFormat="false" ht="14.25" hidden="false" customHeight="false" outlineLevel="0" collapsed="false">
      <c r="AH1484" s="1131" t="n">
        <v>1006</v>
      </c>
      <c r="AI1484" s="1140" t="n">
        <v>1483</v>
      </c>
      <c r="AJ1484" s="1140" t="s">
        <v>7078</v>
      </c>
      <c r="AK1484" s="1130" t="s">
        <v>7079</v>
      </c>
      <c r="AL1484" s="1131" t="s">
        <v>7080</v>
      </c>
      <c r="AX1484" s="0" t="n">
        <v>1482</v>
      </c>
      <c r="AZ1484" s="0" t="n">
        <v>0</v>
      </c>
      <c r="BA1484" s="1146"/>
    </row>
    <row r="1485" customFormat="false" ht="14.25" hidden="false" customHeight="false" outlineLevel="0" collapsed="false">
      <c r="AH1485" s="1131" t="n">
        <v>1006</v>
      </c>
      <c r="AI1485" s="1140" t="n">
        <v>1484</v>
      </c>
      <c r="AJ1485" s="1140" t="s">
        <v>7081</v>
      </c>
      <c r="AK1485" s="1130" t="s">
        <v>7082</v>
      </c>
      <c r="AL1485" s="1131" t="s">
        <v>7083</v>
      </c>
      <c r="AX1485" s="0" t="n">
        <v>1483</v>
      </c>
      <c r="AZ1485" s="0" t="n">
        <v>0</v>
      </c>
      <c r="BA1485" s="1146"/>
    </row>
    <row r="1486" customFormat="false" ht="14.25" hidden="false" customHeight="false" outlineLevel="0" collapsed="false">
      <c r="AH1486" s="1131" t="n">
        <v>1006</v>
      </c>
      <c r="AI1486" s="1140" t="n">
        <v>1485</v>
      </c>
      <c r="AJ1486" s="1140" t="s">
        <v>7084</v>
      </c>
      <c r="AK1486" s="1130" t="s">
        <v>7085</v>
      </c>
      <c r="AL1486" s="1131" t="s">
        <v>7086</v>
      </c>
      <c r="AX1486" s="0" t="n">
        <v>1484</v>
      </c>
      <c r="AZ1486" s="0" t="n">
        <v>0</v>
      </c>
      <c r="BA1486" s="1146"/>
    </row>
    <row r="1487" customFormat="false" ht="14.25" hidden="false" customHeight="false" outlineLevel="0" collapsed="false">
      <c r="AH1487" s="1131" t="n">
        <v>1006</v>
      </c>
      <c r="AI1487" s="1140" t="n">
        <v>1486</v>
      </c>
      <c r="AJ1487" s="1140" t="s">
        <v>7087</v>
      </c>
      <c r="AK1487" s="1130" t="s">
        <v>7088</v>
      </c>
      <c r="AL1487" s="1131" t="s">
        <v>7089</v>
      </c>
      <c r="AX1487" s="0" t="n">
        <v>1485</v>
      </c>
      <c r="AZ1487" s="0" t="n">
        <v>0</v>
      </c>
      <c r="BA1487" s="1146"/>
    </row>
    <row r="1488" customFormat="false" ht="14.25" hidden="false" customHeight="false" outlineLevel="0" collapsed="false">
      <c r="AH1488" s="1131" t="n">
        <v>1006</v>
      </c>
      <c r="AI1488" s="1140" t="n">
        <v>1487</v>
      </c>
      <c r="AJ1488" s="1140" t="s">
        <v>7090</v>
      </c>
      <c r="AK1488" s="1130" t="s">
        <v>7091</v>
      </c>
      <c r="AL1488" s="1131" t="s">
        <v>7092</v>
      </c>
      <c r="AX1488" s="0" t="n">
        <v>1486</v>
      </c>
      <c r="AZ1488" s="0" t="n">
        <v>0</v>
      </c>
      <c r="BA1488" s="1146"/>
    </row>
    <row r="1489" customFormat="false" ht="14.25" hidden="false" customHeight="false" outlineLevel="0" collapsed="false">
      <c r="AH1489" s="1131" t="n">
        <v>1006</v>
      </c>
      <c r="AI1489" s="1140" t="n">
        <v>1488</v>
      </c>
      <c r="AJ1489" s="1140" t="s">
        <v>7093</v>
      </c>
      <c r="AK1489" s="1130" t="s">
        <v>7094</v>
      </c>
      <c r="AL1489" s="1131" t="s">
        <v>7095</v>
      </c>
      <c r="AX1489" s="0" t="n">
        <v>1487</v>
      </c>
      <c r="AZ1489" s="0" t="n">
        <v>0</v>
      </c>
      <c r="BA1489" s="1146"/>
    </row>
    <row r="1490" customFormat="false" ht="14.25" hidden="false" customHeight="false" outlineLevel="0" collapsed="false">
      <c r="AH1490" s="1131" t="n">
        <v>1006</v>
      </c>
      <c r="AI1490" s="1140" t="n">
        <v>1489</v>
      </c>
      <c r="AJ1490" s="1140" t="s">
        <v>7096</v>
      </c>
      <c r="AK1490" s="1130" t="s">
        <v>7097</v>
      </c>
      <c r="AL1490" s="1131" t="s">
        <v>7098</v>
      </c>
      <c r="AX1490" s="0" t="n">
        <v>1488</v>
      </c>
      <c r="AZ1490" s="0" t="n">
        <v>0</v>
      </c>
      <c r="BA1490" s="1146"/>
    </row>
    <row r="1491" customFormat="false" ht="14.25" hidden="false" customHeight="false" outlineLevel="0" collapsed="false">
      <c r="AH1491" s="1131" t="n">
        <v>1006</v>
      </c>
      <c r="AI1491" s="1140" t="n">
        <v>1490</v>
      </c>
      <c r="AJ1491" s="1140" t="s">
        <v>7099</v>
      </c>
      <c r="AK1491" s="1130" t="s">
        <v>7100</v>
      </c>
      <c r="AL1491" s="1131" t="s">
        <v>7101</v>
      </c>
      <c r="AX1491" s="0" t="n">
        <v>1489</v>
      </c>
      <c r="AZ1491" s="0" t="n">
        <v>0</v>
      </c>
      <c r="BA1491" s="1146"/>
    </row>
    <row r="1492" customFormat="false" ht="14.25" hidden="false" customHeight="false" outlineLevel="0" collapsed="false">
      <c r="AH1492" s="1131" t="n">
        <v>1006</v>
      </c>
      <c r="AI1492" s="1140" t="n">
        <v>1491</v>
      </c>
      <c r="AJ1492" s="1140" t="s">
        <v>7102</v>
      </c>
      <c r="AK1492" s="1130" t="s">
        <v>7103</v>
      </c>
      <c r="AL1492" s="1131" t="s">
        <v>7104</v>
      </c>
      <c r="AX1492" s="0" t="n">
        <v>1490</v>
      </c>
      <c r="AZ1492" s="0" t="n">
        <v>0</v>
      </c>
      <c r="BA1492" s="1146"/>
    </row>
    <row r="1493" customFormat="false" ht="14.25" hidden="false" customHeight="false" outlineLevel="0" collapsed="false">
      <c r="AH1493" s="1131" t="n">
        <v>1006</v>
      </c>
      <c r="AI1493" s="1140" t="n">
        <v>1492</v>
      </c>
      <c r="AJ1493" s="1140" t="s">
        <v>7105</v>
      </c>
      <c r="AK1493" s="1130" t="s">
        <v>7106</v>
      </c>
      <c r="AL1493" s="1131" t="s">
        <v>7107</v>
      </c>
      <c r="AX1493" s="0" t="n">
        <v>1491</v>
      </c>
      <c r="AZ1493" s="0" t="n">
        <v>0</v>
      </c>
      <c r="BA1493" s="1146"/>
    </row>
    <row r="1494" customFormat="false" ht="14.25" hidden="false" customHeight="false" outlineLevel="0" collapsed="false">
      <c r="AH1494" s="1131" t="n">
        <v>1007</v>
      </c>
      <c r="AI1494" s="1140" t="n">
        <v>1493</v>
      </c>
      <c r="AJ1494" s="1140" t="s">
        <v>7108</v>
      </c>
      <c r="AK1494" s="1130" t="s">
        <v>7109</v>
      </c>
      <c r="AL1494" s="1131" t="s">
        <v>7110</v>
      </c>
      <c r="AX1494" s="0" t="n">
        <v>1492</v>
      </c>
      <c r="AZ1494" s="0" t="n">
        <v>0</v>
      </c>
      <c r="BA1494" s="1146"/>
    </row>
    <row r="1495" customFormat="false" ht="14.25" hidden="false" customHeight="false" outlineLevel="0" collapsed="false">
      <c r="AH1495" s="1131" t="n">
        <v>1008</v>
      </c>
      <c r="AI1495" s="1140" t="n">
        <v>1494</v>
      </c>
      <c r="AJ1495" s="1140" t="s">
        <v>7111</v>
      </c>
      <c r="AK1495" s="1130" t="s">
        <v>7112</v>
      </c>
      <c r="AL1495" s="1131" t="s">
        <v>7113</v>
      </c>
      <c r="AX1495" s="0" t="n">
        <v>1493</v>
      </c>
      <c r="AZ1495" s="0" t="n">
        <v>0</v>
      </c>
      <c r="BA1495" s="1146"/>
    </row>
    <row r="1496" customFormat="false" ht="14.25" hidden="false" customHeight="false" outlineLevel="0" collapsed="false">
      <c r="AH1496" s="1131" t="n">
        <v>1008</v>
      </c>
      <c r="AI1496" s="1140" t="n">
        <v>1495</v>
      </c>
      <c r="AJ1496" s="1140" t="s">
        <v>7114</v>
      </c>
      <c r="AK1496" s="1130" t="s">
        <v>7115</v>
      </c>
      <c r="AL1496" s="1131" t="s">
        <v>7116</v>
      </c>
      <c r="AX1496" s="0" t="n">
        <v>1494</v>
      </c>
      <c r="AZ1496" s="0" t="n">
        <v>0</v>
      </c>
      <c r="BA1496" s="1146"/>
    </row>
    <row r="1497" customFormat="false" ht="14.25" hidden="false" customHeight="false" outlineLevel="0" collapsed="false">
      <c r="AH1497" s="1131" t="n">
        <v>1008</v>
      </c>
      <c r="AI1497" s="1140" t="n">
        <v>1496</v>
      </c>
      <c r="AJ1497" s="1140" t="s">
        <v>7117</v>
      </c>
      <c r="AK1497" s="1130" t="s">
        <v>7118</v>
      </c>
      <c r="AL1497" s="1131" t="s">
        <v>7119</v>
      </c>
      <c r="AX1497" s="0" t="n">
        <v>1495</v>
      </c>
      <c r="AZ1497" s="0" t="n">
        <v>0</v>
      </c>
      <c r="BA1497" s="1146"/>
    </row>
    <row r="1498" customFormat="false" ht="14.25" hidden="false" customHeight="false" outlineLevel="0" collapsed="false">
      <c r="AH1498" s="1131" t="n">
        <v>1008</v>
      </c>
      <c r="AI1498" s="1140" t="n">
        <v>1497</v>
      </c>
      <c r="AJ1498" s="1140" t="s">
        <v>7120</v>
      </c>
      <c r="AK1498" s="1130" t="s">
        <v>7121</v>
      </c>
      <c r="AL1498" s="1131" t="s">
        <v>7122</v>
      </c>
      <c r="AX1498" s="0" t="n">
        <v>1496</v>
      </c>
      <c r="AZ1498" s="0" t="n">
        <v>0</v>
      </c>
      <c r="BA1498" s="1146"/>
    </row>
    <row r="1499" customFormat="false" ht="14.25" hidden="false" customHeight="false" outlineLevel="0" collapsed="false">
      <c r="AH1499" s="1131" t="n">
        <v>1009</v>
      </c>
      <c r="AI1499" s="1140" t="n">
        <v>1498</v>
      </c>
      <c r="AJ1499" s="1140" t="s">
        <v>7123</v>
      </c>
      <c r="AK1499" s="1130" t="s">
        <v>7124</v>
      </c>
      <c r="AL1499" s="1131" t="s">
        <v>7125</v>
      </c>
      <c r="AX1499" s="0" t="n">
        <v>1497</v>
      </c>
      <c r="AZ1499" s="0" t="n">
        <v>0</v>
      </c>
      <c r="BA1499" s="1146"/>
    </row>
    <row r="1500" customFormat="false" ht="14.25" hidden="false" customHeight="false" outlineLevel="0" collapsed="false">
      <c r="AH1500" s="1131" t="n">
        <v>1009</v>
      </c>
      <c r="AI1500" s="1140" t="n">
        <v>1499</v>
      </c>
      <c r="AJ1500" s="1140" t="s">
        <v>7126</v>
      </c>
      <c r="AK1500" s="1130" t="s">
        <v>7127</v>
      </c>
      <c r="AL1500" s="1131" t="s">
        <v>7128</v>
      </c>
      <c r="AX1500" s="0" t="n">
        <v>1498</v>
      </c>
      <c r="AZ1500" s="0" t="n">
        <v>0</v>
      </c>
      <c r="BA1500" s="1146"/>
    </row>
    <row r="1501" customFormat="false" ht="14.25" hidden="false" customHeight="false" outlineLevel="0" collapsed="false">
      <c r="AH1501" s="1131" t="n">
        <v>1009</v>
      </c>
      <c r="AI1501" s="1140" t="n">
        <v>1500</v>
      </c>
      <c r="AJ1501" s="1140" t="s">
        <v>7129</v>
      </c>
      <c r="AK1501" s="1130" t="s">
        <v>7130</v>
      </c>
      <c r="AL1501" s="1131" t="s">
        <v>7131</v>
      </c>
      <c r="AX1501" s="0" t="n">
        <v>1499</v>
      </c>
      <c r="AZ1501" s="0" t="n">
        <v>0</v>
      </c>
      <c r="BA1501" s="1146"/>
    </row>
    <row r="1502" customFormat="false" ht="14.25" hidden="false" customHeight="false" outlineLevel="0" collapsed="false">
      <c r="AH1502" s="1131" t="n">
        <v>1009</v>
      </c>
      <c r="AI1502" s="1140" t="n">
        <v>1501</v>
      </c>
      <c r="AJ1502" s="1140" t="s">
        <v>7132</v>
      </c>
      <c r="AK1502" s="1130" t="s">
        <v>7133</v>
      </c>
      <c r="AL1502" s="1131" t="s">
        <v>7134</v>
      </c>
      <c r="AX1502" s="0" t="n">
        <v>1500</v>
      </c>
      <c r="AZ1502" s="0" t="n">
        <v>0</v>
      </c>
      <c r="BA1502" s="1146"/>
    </row>
    <row r="1503" customFormat="false" ht="14.25" hidden="false" customHeight="false" outlineLevel="0" collapsed="false">
      <c r="AH1503" s="1131" t="n">
        <v>1009</v>
      </c>
      <c r="AI1503" s="1140" t="n">
        <v>1502</v>
      </c>
      <c r="AJ1503" s="1140" t="s">
        <v>7135</v>
      </c>
      <c r="AK1503" s="1130" t="s">
        <v>6445</v>
      </c>
      <c r="AL1503" s="1131" t="s">
        <v>7136</v>
      </c>
      <c r="AX1503" s="0" t="n">
        <v>1501</v>
      </c>
      <c r="AZ1503" s="0" t="n">
        <v>0</v>
      </c>
      <c r="BA1503" s="1146"/>
    </row>
    <row r="1504" customFormat="false" ht="14.25" hidden="false" customHeight="false" outlineLevel="0" collapsed="false">
      <c r="AH1504" s="1131" t="n">
        <v>1009</v>
      </c>
      <c r="AI1504" s="1140" t="n">
        <v>1503</v>
      </c>
      <c r="AJ1504" s="1140" t="s">
        <v>7137</v>
      </c>
      <c r="AK1504" s="1130" t="s">
        <v>7138</v>
      </c>
      <c r="AL1504" s="1131" t="s">
        <v>7139</v>
      </c>
      <c r="AX1504" s="0" t="n">
        <v>1502</v>
      </c>
      <c r="AZ1504" s="0" t="n">
        <v>0</v>
      </c>
      <c r="BA1504" s="1146"/>
    </row>
    <row r="1505" customFormat="false" ht="14.25" hidden="false" customHeight="false" outlineLevel="0" collapsed="false">
      <c r="AH1505" s="1131" t="n">
        <v>1009</v>
      </c>
      <c r="AI1505" s="1140" t="n">
        <v>1504</v>
      </c>
      <c r="AJ1505" s="1140" t="s">
        <v>7140</v>
      </c>
      <c r="AK1505" s="1130" t="s">
        <v>7141</v>
      </c>
      <c r="AL1505" s="1131" t="s">
        <v>7142</v>
      </c>
      <c r="AX1505" s="0" t="n">
        <v>1503</v>
      </c>
      <c r="AZ1505" s="0" t="n">
        <v>0</v>
      </c>
      <c r="BA1505" s="1146"/>
    </row>
    <row r="1506" customFormat="false" ht="14.25" hidden="false" customHeight="false" outlineLevel="0" collapsed="false">
      <c r="AH1506" s="1131" t="n">
        <v>1009</v>
      </c>
      <c r="AI1506" s="1140" t="n">
        <v>1505</v>
      </c>
      <c r="AJ1506" s="1140" t="s">
        <v>7143</v>
      </c>
      <c r="AK1506" s="1130" t="s">
        <v>7144</v>
      </c>
      <c r="AL1506" s="1131" t="s">
        <v>7145</v>
      </c>
      <c r="AX1506" s="0" t="n">
        <v>1504</v>
      </c>
      <c r="AZ1506" s="0" t="n">
        <v>0</v>
      </c>
      <c r="BA1506" s="1146"/>
    </row>
    <row r="1507" customFormat="false" ht="14.25" hidden="false" customHeight="false" outlineLevel="0" collapsed="false">
      <c r="AH1507" s="1131" t="n">
        <v>1009</v>
      </c>
      <c r="AI1507" s="1140" t="n">
        <v>1506</v>
      </c>
      <c r="AJ1507" s="1140" t="s">
        <v>7146</v>
      </c>
      <c r="AK1507" s="1130" t="s">
        <v>7147</v>
      </c>
      <c r="AL1507" s="1131" t="s">
        <v>7148</v>
      </c>
      <c r="AX1507" s="0" t="n">
        <v>1505</v>
      </c>
      <c r="AZ1507" s="0" t="n">
        <v>0</v>
      </c>
      <c r="BA1507" s="1146"/>
    </row>
    <row r="1508" customFormat="false" ht="14.25" hidden="false" customHeight="false" outlineLevel="0" collapsed="false">
      <c r="AH1508" s="1131" t="n">
        <v>1009</v>
      </c>
      <c r="AI1508" s="1140" t="n">
        <v>1507</v>
      </c>
      <c r="AJ1508" s="1140" t="s">
        <v>7149</v>
      </c>
      <c r="AK1508" s="1130" t="s">
        <v>7150</v>
      </c>
      <c r="AL1508" s="1131" t="s">
        <v>7151</v>
      </c>
      <c r="AX1508" s="0" t="n">
        <v>1506</v>
      </c>
      <c r="AZ1508" s="0" t="n">
        <v>0</v>
      </c>
      <c r="BA1508" s="1146"/>
    </row>
    <row r="1509" customFormat="false" ht="14.25" hidden="false" customHeight="false" outlineLevel="0" collapsed="false">
      <c r="AH1509" s="1131" t="n">
        <v>1009</v>
      </c>
      <c r="AI1509" s="1140" t="n">
        <v>1508</v>
      </c>
      <c r="AJ1509" s="1140" t="s">
        <v>7152</v>
      </c>
      <c r="AK1509" s="1130" t="s">
        <v>7153</v>
      </c>
      <c r="AL1509" s="1131" t="s">
        <v>7154</v>
      </c>
      <c r="AX1509" s="0" t="n">
        <v>1507</v>
      </c>
      <c r="AZ1509" s="0" t="n">
        <v>0</v>
      </c>
      <c r="BA1509" s="1146"/>
    </row>
    <row r="1510" customFormat="false" ht="14.25" hidden="false" customHeight="false" outlineLevel="0" collapsed="false">
      <c r="AH1510" s="1131" t="n">
        <v>1009</v>
      </c>
      <c r="AI1510" s="1140" t="n">
        <v>1509</v>
      </c>
      <c r="AJ1510" s="1140" t="s">
        <v>7155</v>
      </c>
      <c r="AK1510" s="1130" t="s">
        <v>7156</v>
      </c>
      <c r="AL1510" s="1131" t="s">
        <v>7157</v>
      </c>
      <c r="AX1510" s="0" t="n">
        <v>1508</v>
      </c>
      <c r="AZ1510" s="0" t="n">
        <v>0</v>
      </c>
      <c r="BA1510" s="1146"/>
    </row>
    <row r="1511" customFormat="false" ht="14.25" hidden="false" customHeight="false" outlineLevel="0" collapsed="false">
      <c r="AH1511" s="1131" t="n">
        <v>1009</v>
      </c>
      <c r="AI1511" s="1140" t="n">
        <v>1510</v>
      </c>
      <c r="AJ1511" s="1140" t="s">
        <v>7158</v>
      </c>
      <c r="AK1511" s="1130" t="s">
        <v>7159</v>
      </c>
      <c r="AL1511" s="1131" t="s">
        <v>7160</v>
      </c>
      <c r="AX1511" s="0" t="n">
        <v>1509</v>
      </c>
      <c r="AZ1511" s="0" t="n">
        <v>0</v>
      </c>
      <c r="BA1511" s="1146"/>
    </row>
    <row r="1512" customFormat="false" ht="14.25" hidden="false" customHeight="false" outlineLevel="0" collapsed="false">
      <c r="AH1512" s="1131" t="n">
        <v>1009</v>
      </c>
      <c r="AI1512" s="1140" t="n">
        <v>1511</v>
      </c>
      <c r="AJ1512" s="1140" t="s">
        <v>7161</v>
      </c>
      <c r="AK1512" s="1130" t="s">
        <v>7162</v>
      </c>
      <c r="AL1512" s="1131" t="s">
        <v>7163</v>
      </c>
      <c r="AX1512" s="0" t="n">
        <v>1510</v>
      </c>
      <c r="AZ1512" s="0" t="n">
        <v>0</v>
      </c>
      <c r="BA1512" s="1146"/>
    </row>
    <row r="1513" customFormat="false" ht="14.25" hidden="false" customHeight="false" outlineLevel="0" collapsed="false">
      <c r="AH1513" s="1131" t="n">
        <v>1009</v>
      </c>
      <c r="AI1513" s="1140" t="n">
        <v>1512</v>
      </c>
      <c r="AJ1513" s="1140" t="s">
        <v>7164</v>
      </c>
      <c r="AK1513" s="1130" t="s">
        <v>7165</v>
      </c>
      <c r="AL1513" s="1131" t="s">
        <v>7166</v>
      </c>
      <c r="AX1513" s="0" t="n">
        <v>1511</v>
      </c>
      <c r="AZ1513" s="0" t="n">
        <v>0</v>
      </c>
      <c r="BA1513" s="1146"/>
    </row>
    <row r="1514" customFormat="false" ht="14.25" hidden="false" customHeight="false" outlineLevel="0" collapsed="false">
      <c r="AH1514" s="1131" t="n">
        <v>1009</v>
      </c>
      <c r="AI1514" s="1140" t="n">
        <v>1513</v>
      </c>
      <c r="AJ1514" s="1140" t="s">
        <v>7167</v>
      </c>
      <c r="AK1514" s="1130" t="s">
        <v>7168</v>
      </c>
      <c r="AL1514" s="1131" t="s">
        <v>7169</v>
      </c>
      <c r="AX1514" s="0" t="n">
        <v>1512</v>
      </c>
      <c r="AZ1514" s="0" t="n">
        <v>0</v>
      </c>
      <c r="BA1514" s="1146"/>
    </row>
    <row r="1515" customFormat="false" ht="14.25" hidden="false" customHeight="false" outlineLevel="0" collapsed="false">
      <c r="AH1515" s="1131" t="n">
        <v>1009</v>
      </c>
      <c r="AI1515" s="1140" t="n">
        <v>1514</v>
      </c>
      <c r="AJ1515" s="1140" t="s">
        <v>7170</v>
      </c>
      <c r="AK1515" s="1130" t="s">
        <v>7171</v>
      </c>
      <c r="AL1515" s="1131" t="s">
        <v>7172</v>
      </c>
      <c r="AX1515" s="0" t="n">
        <v>1513</v>
      </c>
      <c r="AZ1515" s="0" t="n">
        <v>0</v>
      </c>
      <c r="BA1515" s="1146"/>
    </row>
    <row r="1516" customFormat="false" ht="14.25" hidden="false" customHeight="false" outlineLevel="0" collapsed="false">
      <c r="AH1516" s="1131" t="n">
        <v>1009</v>
      </c>
      <c r="AI1516" s="1140" t="n">
        <v>1515</v>
      </c>
      <c r="AJ1516" s="1140" t="s">
        <v>7173</v>
      </c>
      <c r="AK1516" s="1130" t="s">
        <v>7174</v>
      </c>
      <c r="AL1516" s="1131" t="s">
        <v>7175</v>
      </c>
      <c r="AX1516" s="0" t="n">
        <v>1514</v>
      </c>
      <c r="AZ1516" s="0" t="n">
        <v>0</v>
      </c>
      <c r="BA1516" s="1146"/>
    </row>
    <row r="1517" customFormat="false" ht="14.25" hidden="false" customHeight="false" outlineLevel="0" collapsed="false">
      <c r="AH1517" s="1131" t="n">
        <v>1010</v>
      </c>
      <c r="AI1517" s="1140" t="n">
        <v>1516</v>
      </c>
      <c r="AJ1517" s="1140" t="s">
        <v>7176</v>
      </c>
      <c r="AK1517" s="1130" t="s">
        <v>1446</v>
      </c>
      <c r="AL1517" s="1131" t="s">
        <v>7177</v>
      </c>
      <c r="AX1517" s="0" t="n">
        <v>1515</v>
      </c>
      <c r="AZ1517" s="0" t="n">
        <v>0</v>
      </c>
      <c r="BA1517" s="1146"/>
    </row>
    <row r="1518" customFormat="false" ht="14.25" hidden="false" customHeight="false" outlineLevel="0" collapsed="false">
      <c r="AH1518" s="1131" t="n">
        <v>1010</v>
      </c>
      <c r="AI1518" s="1140" t="n">
        <v>1517</v>
      </c>
      <c r="AJ1518" s="1140" t="s">
        <v>7178</v>
      </c>
      <c r="AK1518" s="1130" t="s">
        <v>7179</v>
      </c>
      <c r="AL1518" s="1131" t="s">
        <v>7180</v>
      </c>
      <c r="AX1518" s="0" t="n">
        <v>1516</v>
      </c>
      <c r="AZ1518" s="0" t="n">
        <v>0</v>
      </c>
      <c r="BA1518" s="1146"/>
    </row>
    <row r="1519" customFormat="false" ht="14.25" hidden="false" customHeight="false" outlineLevel="0" collapsed="false">
      <c r="AH1519" s="1131" t="n">
        <v>1010</v>
      </c>
      <c r="AI1519" s="1140" t="n">
        <v>1518</v>
      </c>
      <c r="AJ1519" s="1140" t="s">
        <v>7181</v>
      </c>
      <c r="AK1519" s="1130" t="s">
        <v>1502</v>
      </c>
      <c r="AL1519" s="1131" t="s">
        <v>7182</v>
      </c>
      <c r="AX1519" s="0" t="n">
        <v>1517</v>
      </c>
      <c r="AZ1519" s="0" t="n">
        <v>0</v>
      </c>
      <c r="BA1519" s="1146"/>
    </row>
    <row r="1520" customFormat="false" ht="14.25" hidden="false" customHeight="false" outlineLevel="0" collapsed="false">
      <c r="AH1520" s="1131" t="n">
        <v>1011</v>
      </c>
      <c r="AI1520" s="1140" t="n">
        <v>1519</v>
      </c>
      <c r="AJ1520" s="1140" t="s">
        <v>7183</v>
      </c>
      <c r="AK1520" s="1130" t="s">
        <v>6542</v>
      </c>
      <c r="AL1520" s="1131" t="s">
        <v>7184</v>
      </c>
      <c r="AX1520" s="0" t="n">
        <v>1518</v>
      </c>
      <c r="AZ1520" s="0" t="n">
        <v>0</v>
      </c>
      <c r="BA1520" s="1146"/>
    </row>
    <row r="1521" customFormat="false" ht="14.25" hidden="false" customHeight="false" outlineLevel="0" collapsed="false">
      <c r="AH1521" s="1131" t="n">
        <v>1011</v>
      </c>
      <c r="AI1521" s="1140" t="n">
        <v>1520</v>
      </c>
      <c r="AJ1521" s="1140" t="s">
        <v>7185</v>
      </c>
      <c r="AK1521" s="1130" t="s">
        <v>1561</v>
      </c>
      <c r="AL1521" s="1131" t="s">
        <v>7186</v>
      </c>
      <c r="AX1521" s="0" t="n">
        <v>1519</v>
      </c>
      <c r="AZ1521" s="0" t="n">
        <v>0</v>
      </c>
      <c r="BA1521" s="1146"/>
    </row>
    <row r="1522" customFormat="false" ht="14.25" hidden="false" customHeight="false" outlineLevel="0" collapsed="false">
      <c r="AH1522" s="1131" t="n">
        <v>1011</v>
      </c>
      <c r="AI1522" s="1140" t="n">
        <v>1521</v>
      </c>
      <c r="AJ1522" s="1140" t="s">
        <v>7187</v>
      </c>
      <c r="AK1522" s="1130" t="s">
        <v>7188</v>
      </c>
      <c r="AL1522" s="1131" t="s">
        <v>7189</v>
      </c>
      <c r="AX1522" s="0" t="n">
        <v>1520</v>
      </c>
      <c r="AZ1522" s="0" t="n">
        <v>0</v>
      </c>
      <c r="BA1522" s="1146"/>
    </row>
    <row r="1523" customFormat="false" ht="14.25" hidden="false" customHeight="false" outlineLevel="0" collapsed="false">
      <c r="AH1523" s="1131" t="n">
        <v>1012</v>
      </c>
      <c r="AI1523" s="1140" t="n">
        <v>1522</v>
      </c>
      <c r="AJ1523" s="1140" t="s">
        <v>7190</v>
      </c>
      <c r="AK1523" s="1130" t="s">
        <v>7191</v>
      </c>
      <c r="AL1523" s="1131" t="s">
        <v>7192</v>
      </c>
      <c r="AX1523" s="0" t="n">
        <v>1521</v>
      </c>
      <c r="AZ1523" s="0" t="n">
        <v>0</v>
      </c>
      <c r="BA1523" s="1146"/>
    </row>
    <row r="1524" customFormat="false" ht="14.25" hidden="false" customHeight="false" outlineLevel="0" collapsed="false">
      <c r="AH1524" s="1131" t="n">
        <v>1012</v>
      </c>
      <c r="AI1524" s="1140" t="n">
        <v>1523</v>
      </c>
      <c r="AJ1524" s="1140" t="s">
        <v>7193</v>
      </c>
      <c r="AK1524" s="1130" t="s">
        <v>7194</v>
      </c>
      <c r="AL1524" s="1131" t="s">
        <v>7195</v>
      </c>
      <c r="AX1524" s="0" t="n">
        <v>1522</v>
      </c>
      <c r="AZ1524" s="0" t="n">
        <v>0</v>
      </c>
      <c r="BA1524" s="1146"/>
    </row>
    <row r="1525" customFormat="false" ht="14.25" hidden="false" customHeight="false" outlineLevel="0" collapsed="false">
      <c r="AH1525" s="1131" t="n">
        <v>1012</v>
      </c>
      <c r="AI1525" s="1140" t="n">
        <v>1524</v>
      </c>
      <c r="AJ1525" s="1140" t="s">
        <v>7196</v>
      </c>
      <c r="AK1525" s="1130" t="s">
        <v>7197</v>
      </c>
      <c r="AL1525" s="1131" t="s">
        <v>7198</v>
      </c>
      <c r="AX1525" s="0" t="n">
        <v>1523</v>
      </c>
      <c r="AZ1525" s="0" t="n">
        <v>0</v>
      </c>
      <c r="BA1525" s="1146"/>
    </row>
    <row r="1526" customFormat="false" ht="14.25" hidden="false" customHeight="false" outlineLevel="0" collapsed="false">
      <c r="AH1526" s="1131" t="n">
        <v>1012</v>
      </c>
      <c r="AI1526" s="1140" t="n">
        <v>1525</v>
      </c>
      <c r="AJ1526" s="1140" t="s">
        <v>7199</v>
      </c>
      <c r="AK1526" s="1130" t="s">
        <v>7200</v>
      </c>
      <c r="AL1526" s="1131" t="s">
        <v>7201</v>
      </c>
      <c r="AX1526" s="0" t="n">
        <v>1524</v>
      </c>
      <c r="AZ1526" s="0" t="n">
        <v>0</v>
      </c>
      <c r="BA1526" s="1146"/>
    </row>
    <row r="1527" customFormat="false" ht="14.25" hidden="false" customHeight="false" outlineLevel="0" collapsed="false">
      <c r="AH1527" s="1131" t="n">
        <v>1012</v>
      </c>
      <c r="AI1527" s="1140" t="n">
        <v>1526</v>
      </c>
      <c r="AJ1527" s="1140" t="s">
        <v>7202</v>
      </c>
      <c r="AK1527" s="1130" t="s">
        <v>7203</v>
      </c>
      <c r="AL1527" s="1131" t="s">
        <v>7204</v>
      </c>
      <c r="AX1527" s="0" t="n">
        <v>1525</v>
      </c>
      <c r="AZ1527" s="0" t="n">
        <v>0</v>
      </c>
      <c r="BA1527" s="1146"/>
    </row>
    <row r="1528" customFormat="false" ht="14.25" hidden="false" customHeight="false" outlineLevel="0" collapsed="false">
      <c r="AH1528" s="1131" t="n">
        <v>1012</v>
      </c>
      <c r="AI1528" s="1140" t="n">
        <v>1527</v>
      </c>
      <c r="AJ1528" s="1140" t="s">
        <v>7205</v>
      </c>
      <c r="AK1528" s="1130" t="s">
        <v>7206</v>
      </c>
      <c r="AL1528" s="1131" t="s">
        <v>7207</v>
      </c>
      <c r="AX1528" s="0" t="n">
        <v>1526</v>
      </c>
      <c r="AZ1528" s="0" t="n">
        <v>0</v>
      </c>
      <c r="BA1528" s="1146"/>
    </row>
    <row r="1529" customFormat="false" ht="14.25" hidden="false" customHeight="false" outlineLevel="0" collapsed="false">
      <c r="AH1529" s="1131" t="n">
        <v>1012</v>
      </c>
      <c r="AI1529" s="1140" t="n">
        <v>1528</v>
      </c>
      <c r="AJ1529" s="1140" t="s">
        <v>7208</v>
      </c>
      <c r="AK1529" s="1130" t="s">
        <v>7209</v>
      </c>
      <c r="AL1529" s="1131" t="s">
        <v>7210</v>
      </c>
      <c r="AX1529" s="0" t="n">
        <v>1527</v>
      </c>
      <c r="AZ1529" s="0" t="n">
        <v>0</v>
      </c>
      <c r="BA1529" s="1146"/>
    </row>
    <row r="1530" customFormat="false" ht="14.25" hidden="false" customHeight="false" outlineLevel="0" collapsed="false">
      <c r="AH1530" s="1131" t="n">
        <v>1013</v>
      </c>
      <c r="AI1530" s="1140" t="n">
        <v>1529</v>
      </c>
      <c r="AJ1530" s="1140" t="s">
        <v>7211</v>
      </c>
      <c r="AK1530" s="1130" t="s">
        <v>7212</v>
      </c>
      <c r="AL1530" s="1131" t="s">
        <v>7213</v>
      </c>
      <c r="AX1530" s="0" t="n">
        <v>1528</v>
      </c>
      <c r="AZ1530" s="0" t="n">
        <v>0</v>
      </c>
      <c r="BA1530" s="1146"/>
    </row>
    <row r="1531" customFormat="false" ht="14.25" hidden="false" customHeight="false" outlineLevel="0" collapsed="false">
      <c r="AH1531" s="1131" t="n">
        <v>1013</v>
      </c>
      <c r="AI1531" s="1140" t="n">
        <v>1530</v>
      </c>
      <c r="AJ1531" s="1140" t="s">
        <v>7214</v>
      </c>
      <c r="AK1531" s="1130" t="s">
        <v>1649</v>
      </c>
      <c r="AL1531" s="1131" t="s">
        <v>7215</v>
      </c>
      <c r="AX1531" s="0" t="n">
        <v>1529</v>
      </c>
      <c r="AZ1531" s="0" t="n">
        <v>0</v>
      </c>
      <c r="BA1531" s="1146"/>
    </row>
    <row r="1532" customFormat="false" ht="14.25" hidden="false" customHeight="false" outlineLevel="0" collapsed="false">
      <c r="AH1532" s="1131" t="n">
        <v>1013</v>
      </c>
      <c r="AI1532" s="1140" t="n">
        <v>1531</v>
      </c>
      <c r="AJ1532" s="1140" t="s">
        <v>7216</v>
      </c>
      <c r="AK1532" s="1130" t="s">
        <v>7217</v>
      </c>
      <c r="AL1532" s="1131" t="s">
        <v>7218</v>
      </c>
      <c r="AX1532" s="0" t="n">
        <v>1530</v>
      </c>
      <c r="AZ1532" s="0" t="n">
        <v>0</v>
      </c>
      <c r="BA1532" s="1146"/>
    </row>
    <row r="1533" customFormat="false" ht="14.25" hidden="false" customHeight="false" outlineLevel="0" collapsed="false">
      <c r="AH1533" s="1131" t="n">
        <v>1014</v>
      </c>
      <c r="AI1533" s="1140" t="n">
        <v>1532</v>
      </c>
      <c r="AJ1533" s="1140" t="s">
        <v>7219</v>
      </c>
      <c r="AK1533" s="1130" t="s">
        <v>7220</v>
      </c>
      <c r="AL1533" s="1131" t="s">
        <v>7221</v>
      </c>
      <c r="AX1533" s="0" t="n">
        <v>1531</v>
      </c>
      <c r="AZ1533" s="0" t="n">
        <v>0</v>
      </c>
      <c r="BA1533" s="1146"/>
    </row>
    <row r="1534" customFormat="false" ht="14.25" hidden="false" customHeight="false" outlineLevel="0" collapsed="false">
      <c r="AH1534" s="1131" t="n">
        <v>1014</v>
      </c>
      <c r="AI1534" s="1140" t="n">
        <v>1533</v>
      </c>
      <c r="AJ1534" s="1140" t="s">
        <v>7222</v>
      </c>
      <c r="AK1534" s="1130" t="s">
        <v>7223</v>
      </c>
      <c r="AL1534" s="1131" t="s">
        <v>7224</v>
      </c>
      <c r="AX1534" s="0" t="n">
        <v>1532</v>
      </c>
      <c r="AZ1534" s="0" t="n">
        <v>0</v>
      </c>
      <c r="BA1534" s="1146"/>
    </row>
    <row r="1535" customFormat="false" ht="14.25" hidden="false" customHeight="false" outlineLevel="0" collapsed="false">
      <c r="AH1535" s="1131" t="n">
        <v>1014</v>
      </c>
      <c r="AI1535" s="1140" t="n">
        <v>1534</v>
      </c>
      <c r="AJ1535" s="1140" t="s">
        <v>7225</v>
      </c>
      <c r="AK1535" s="1130" t="s">
        <v>7226</v>
      </c>
      <c r="AL1535" s="1131" t="s">
        <v>7227</v>
      </c>
      <c r="AX1535" s="0" t="n">
        <v>1533</v>
      </c>
      <c r="AZ1535" s="0" t="n">
        <v>0</v>
      </c>
      <c r="BA1535" s="1146"/>
    </row>
    <row r="1536" customFormat="false" ht="14.25" hidden="false" customHeight="false" outlineLevel="0" collapsed="false">
      <c r="AH1536" s="1131" t="n">
        <v>1014</v>
      </c>
      <c r="AI1536" s="1140" t="n">
        <v>1535</v>
      </c>
      <c r="AJ1536" s="1140" t="s">
        <v>7228</v>
      </c>
      <c r="AK1536" s="1130" t="s">
        <v>1677</v>
      </c>
      <c r="AL1536" s="1131" t="s">
        <v>7229</v>
      </c>
      <c r="AX1536" s="0" t="n">
        <v>1534</v>
      </c>
      <c r="AZ1536" s="0" t="n">
        <v>0</v>
      </c>
      <c r="BA1536" s="1146"/>
    </row>
    <row r="1537" customFormat="false" ht="14.25" hidden="false" customHeight="false" outlineLevel="0" collapsed="false">
      <c r="AH1537" s="1131" t="n">
        <v>1015</v>
      </c>
      <c r="AI1537" s="1140" t="n">
        <v>1536</v>
      </c>
      <c r="AJ1537" s="1140" t="s">
        <v>7230</v>
      </c>
      <c r="AK1537" s="1130" t="s">
        <v>7231</v>
      </c>
      <c r="AL1537" s="1131" t="s">
        <v>7232</v>
      </c>
      <c r="AX1537" s="0" t="n">
        <v>1535</v>
      </c>
      <c r="AZ1537" s="0" t="n">
        <v>0</v>
      </c>
      <c r="BA1537" s="1146"/>
    </row>
    <row r="1538" customFormat="false" ht="14.25" hidden="false" customHeight="false" outlineLevel="0" collapsed="false">
      <c r="AH1538" s="1131" t="n">
        <v>1015</v>
      </c>
      <c r="AI1538" s="1140" t="n">
        <v>1537</v>
      </c>
      <c r="AJ1538" s="1140" t="s">
        <v>7233</v>
      </c>
      <c r="AK1538" s="1130" t="s">
        <v>7234</v>
      </c>
      <c r="AL1538" s="1131" t="s">
        <v>7235</v>
      </c>
      <c r="AX1538" s="0" t="n">
        <v>1536</v>
      </c>
      <c r="AZ1538" s="0" t="n">
        <v>0</v>
      </c>
      <c r="BA1538" s="1146"/>
    </row>
    <row r="1539" customFormat="false" ht="14.25" hidden="false" customHeight="false" outlineLevel="0" collapsed="false">
      <c r="AH1539" s="1131" t="n">
        <v>1015</v>
      </c>
      <c r="AI1539" s="1140" t="n">
        <v>1538</v>
      </c>
      <c r="AJ1539" s="1140" t="s">
        <v>7236</v>
      </c>
      <c r="AK1539" s="1130" t="s">
        <v>7237</v>
      </c>
      <c r="AL1539" s="1131" t="s">
        <v>7238</v>
      </c>
      <c r="AX1539" s="0" t="n">
        <v>1537</v>
      </c>
      <c r="AZ1539" s="0" t="n">
        <v>0</v>
      </c>
      <c r="BA1539" s="1146"/>
    </row>
    <row r="1540" customFormat="false" ht="14.25" hidden="false" customHeight="false" outlineLevel="0" collapsed="false">
      <c r="AH1540" s="1131" t="n">
        <v>1015</v>
      </c>
      <c r="AI1540" s="1140" t="n">
        <v>1539</v>
      </c>
      <c r="AJ1540" s="1140" t="s">
        <v>7239</v>
      </c>
      <c r="AK1540" s="1130" t="s">
        <v>7240</v>
      </c>
      <c r="AL1540" s="1131" t="s">
        <v>7241</v>
      </c>
      <c r="AX1540" s="0" t="n">
        <v>1538</v>
      </c>
      <c r="AZ1540" s="0" t="n">
        <v>0</v>
      </c>
      <c r="BA1540" s="1146"/>
    </row>
    <row r="1541" customFormat="false" ht="14.25" hidden="false" customHeight="false" outlineLevel="0" collapsed="false">
      <c r="AH1541" s="1131" t="n">
        <v>1015</v>
      </c>
      <c r="AI1541" s="1140" t="n">
        <v>1540</v>
      </c>
      <c r="AJ1541" s="1140" t="s">
        <v>7242</v>
      </c>
      <c r="AK1541" s="1130" t="s">
        <v>7243</v>
      </c>
      <c r="AL1541" s="1131" t="s">
        <v>7244</v>
      </c>
      <c r="AX1541" s="0" t="n">
        <v>1539</v>
      </c>
      <c r="AZ1541" s="0" t="n">
        <v>0</v>
      </c>
      <c r="BA1541" s="1146"/>
    </row>
    <row r="1542" customFormat="false" ht="14.25" hidden="false" customHeight="false" outlineLevel="0" collapsed="false">
      <c r="AH1542" s="1131" t="n">
        <v>1015</v>
      </c>
      <c r="AI1542" s="1140" t="n">
        <v>1541</v>
      </c>
      <c r="AJ1542" s="1140" t="s">
        <v>7245</v>
      </c>
      <c r="AK1542" s="1130" t="s">
        <v>7246</v>
      </c>
      <c r="AL1542" s="1131" t="s">
        <v>7247</v>
      </c>
      <c r="AX1542" s="0" t="n">
        <v>1540</v>
      </c>
      <c r="AZ1542" s="0" t="n">
        <v>0</v>
      </c>
      <c r="BA1542" s="1146"/>
    </row>
    <row r="1543" customFormat="false" ht="14.25" hidden="false" customHeight="false" outlineLevel="0" collapsed="false">
      <c r="AH1543" s="1131" t="n">
        <v>1015</v>
      </c>
      <c r="AI1543" s="1140" t="n">
        <v>1542</v>
      </c>
      <c r="AJ1543" s="1140" t="s">
        <v>7248</v>
      </c>
      <c r="AK1543" s="1130" t="s">
        <v>1689</v>
      </c>
      <c r="AL1543" s="1131" t="s">
        <v>7249</v>
      </c>
      <c r="AX1543" s="0" t="n">
        <v>1541</v>
      </c>
      <c r="AZ1543" s="0" t="n">
        <v>0</v>
      </c>
      <c r="BA1543" s="1146"/>
    </row>
    <row r="1544" customFormat="false" ht="14.25" hidden="false" customHeight="false" outlineLevel="0" collapsed="false">
      <c r="AH1544" s="1131" t="n">
        <v>1015</v>
      </c>
      <c r="AI1544" s="1140" t="n">
        <v>1543</v>
      </c>
      <c r="AJ1544" s="1140" t="s">
        <v>7250</v>
      </c>
      <c r="AK1544" s="1130" t="s">
        <v>7251</v>
      </c>
      <c r="AL1544" s="1131" t="s">
        <v>7252</v>
      </c>
      <c r="AX1544" s="0" t="n">
        <v>1542</v>
      </c>
      <c r="AZ1544" s="0" t="n">
        <v>0</v>
      </c>
      <c r="BA1544" s="1146"/>
    </row>
    <row r="1545" customFormat="false" ht="14.25" hidden="false" customHeight="false" outlineLevel="0" collapsed="false">
      <c r="AH1545" s="1131" t="n">
        <v>1015</v>
      </c>
      <c r="AI1545" s="1140" t="n">
        <v>1544</v>
      </c>
      <c r="AJ1545" s="1140" t="s">
        <v>7253</v>
      </c>
      <c r="AK1545" s="1130" t="s">
        <v>7254</v>
      </c>
      <c r="AL1545" s="1131" t="s">
        <v>7255</v>
      </c>
      <c r="AX1545" s="0" t="n">
        <v>1543</v>
      </c>
      <c r="AZ1545" s="0" t="n">
        <v>0</v>
      </c>
      <c r="BA1545" s="1146"/>
    </row>
    <row r="1546" customFormat="false" ht="14.25" hidden="false" customHeight="false" outlineLevel="0" collapsed="false">
      <c r="AH1546" s="1131" t="n">
        <v>1015</v>
      </c>
      <c r="AI1546" s="1140" t="n">
        <v>1545</v>
      </c>
      <c r="AJ1546" s="1140" t="s">
        <v>7256</v>
      </c>
      <c r="AK1546" s="1130" t="s">
        <v>7257</v>
      </c>
      <c r="AL1546" s="1131" t="s">
        <v>7258</v>
      </c>
      <c r="AX1546" s="0" t="n">
        <v>1544</v>
      </c>
      <c r="AZ1546" s="0" t="n">
        <v>0</v>
      </c>
      <c r="BA1546" s="1146"/>
    </row>
    <row r="1547" customFormat="false" ht="14.25" hidden="false" customHeight="false" outlineLevel="0" collapsed="false">
      <c r="AH1547" s="1131" t="n">
        <v>1015</v>
      </c>
      <c r="AI1547" s="1140" t="n">
        <v>1546</v>
      </c>
      <c r="AJ1547" s="1140" t="s">
        <v>7259</v>
      </c>
      <c r="AK1547" s="1130" t="s">
        <v>7260</v>
      </c>
      <c r="AL1547" s="1131" t="s">
        <v>7261</v>
      </c>
      <c r="AX1547" s="0" t="n">
        <v>1545</v>
      </c>
      <c r="AZ1547" s="0" t="n">
        <v>0</v>
      </c>
      <c r="BA1547" s="1146"/>
    </row>
    <row r="1548" customFormat="false" ht="14.25" hidden="false" customHeight="false" outlineLevel="0" collapsed="false">
      <c r="AH1548" s="1131" t="n">
        <v>1015</v>
      </c>
      <c r="AI1548" s="1140" t="n">
        <v>1547</v>
      </c>
      <c r="AJ1548" s="1140" t="s">
        <v>7262</v>
      </c>
      <c r="AK1548" s="1130" t="s">
        <v>7263</v>
      </c>
      <c r="AL1548" s="1131" t="s">
        <v>7264</v>
      </c>
      <c r="AX1548" s="0" t="n">
        <v>1546</v>
      </c>
      <c r="AZ1548" s="0" t="n">
        <v>0</v>
      </c>
      <c r="BA1548" s="1146"/>
    </row>
    <row r="1549" customFormat="false" ht="14.25" hidden="false" customHeight="false" outlineLevel="0" collapsed="false">
      <c r="AH1549" s="1131" t="n">
        <v>1015</v>
      </c>
      <c r="AI1549" s="1140" t="n">
        <v>1548</v>
      </c>
      <c r="AJ1549" s="1140" t="s">
        <v>7265</v>
      </c>
      <c r="AK1549" s="1130" t="s">
        <v>7266</v>
      </c>
      <c r="AL1549" s="1131" t="s">
        <v>7267</v>
      </c>
      <c r="AX1549" s="0" t="n">
        <v>1547</v>
      </c>
      <c r="AZ1549" s="0" t="n">
        <v>0</v>
      </c>
      <c r="BA1549" s="1146"/>
    </row>
    <row r="1550" customFormat="false" ht="14.25" hidden="false" customHeight="false" outlineLevel="0" collapsed="false">
      <c r="AH1550" s="1131" t="n">
        <v>1016</v>
      </c>
      <c r="AI1550" s="1140" t="n">
        <v>1549</v>
      </c>
      <c r="AJ1550" s="1140" t="s">
        <v>7268</v>
      </c>
      <c r="AK1550" s="1130" t="s">
        <v>7269</v>
      </c>
      <c r="AL1550" s="1131" t="s">
        <v>7270</v>
      </c>
      <c r="AX1550" s="0" t="n">
        <v>1548</v>
      </c>
      <c r="AZ1550" s="0" t="n">
        <v>0</v>
      </c>
      <c r="BA1550" s="1146"/>
    </row>
    <row r="1551" customFormat="false" ht="14.25" hidden="false" customHeight="false" outlineLevel="0" collapsed="false">
      <c r="AH1551" s="1131" t="n">
        <v>1016</v>
      </c>
      <c r="AI1551" s="1140" t="n">
        <v>1550</v>
      </c>
      <c r="AJ1551" s="1140" t="s">
        <v>7271</v>
      </c>
      <c r="AK1551" s="1130" t="s">
        <v>7272</v>
      </c>
      <c r="AL1551" s="1131" t="s">
        <v>7273</v>
      </c>
      <c r="AX1551" s="0" t="n">
        <v>1549</v>
      </c>
      <c r="AZ1551" s="0" t="n">
        <v>0</v>
      </c>
      <c r="BA1551" s="1146"/>
    </row>
    <row r="1552" customFormat="false" ht="14.25" hidden="false" customHeight="false" outlineLevel="0" collapsed="false">
      <c r="AH1552" s="1131" t="n">
        <v>1016</v>
      </c>
      <c r="AI1552" s="1140" t="n">
        <v>1551</v>
      </c>
      <c r="AJ1552" s="1140" t="s">
        <v>7274</v>
      </c>
      <c r="AK1552" s="1130" t="s">
        <v>7275</v>
      </c>
      <c r="AL1552" s="1131" t="s">
        <v>7276</v>
      </c>
      <c r="AX1552" s="0" t="n">
        <v>1550</v>
      </c>
      <c r="AZ1552" s="0" t="n">
        <v>0</v>
      </c>
      <c r="BA1552" s="1146"/>
    </row>
    <row r="1553" customFormat="false" ht="14.25" hidden="false" customHeight="false" outlineLevel="0" collapsed="false">
      <c r="AH1553" s="1131" t="n">
        <v>1016</v>
      </c>
      <c r="AI1553" s="1140" t="n">
        <v>1552</v>
      </c>
      <c r="AJ1553" s="1140" t="s">
        <v>7277</v>
      </c>
      <c r="AK1553" s="1130" t="s">
        <v>7278</v>
      </c>
      <c r="AL1553" s="1131" t="s">
        <v>7279</v>
      </c>
      <c r="AX1553" s="0" t="n">
        <v>1551</v>
      </c>
      <c r="AZ1553" s="0" t="n">
        <v>0</v>
      </c>
      <c r="BA1553" s="1146"/>
    </row>
    <row r="1554" customFormat="false" ht="14.25" hidden="false" customHeight="false" outlineLevel="0" collapsed="false">
      <c r="AH1554" s="1131" t="n">
        <v>1016</v>
      </c>
      <c r="AI1554" s="1140" t="n">
        <v>1553</v>
      </c>
      <c r="AJ1554" s="1140" t="s">
        <v>7280</v>
      </c>
      <c r="AK1554" s="1130" t="s">
        <v>7281</v>
      </c>
      <c r="AL1554" s="1131" t="s">
        <v>7282</v>
      </c>
      <c r="AX1554" s="0" t="n">
        <v>1552</v>
      </c>
      <c r="AZ1554" s="0" t="n">
        <v>0</v>
      </c>
      <c r="BA1554" s="1146"/>
    </row>
    <row r="1555" customFormat="false" ht="14.25" hidden="false" customHeight="false" outlineLevel="0" collapsed="false">
      <c r="AH1555" s="1131" t="n">
        <v>1016</v>
      </c>
      <c r="AI1555" s="1140" t="n">
        <v>1554</v>
      </c>
      <c r="AJ1555" s="1140" t="s">
        <v>7283</v>
      </c>
      <c r="AK1555" s="1130" t="s">
        <v>7284</v>
      </c>
      <c r="AL1555" s="1131" t="s">
        <v>7285</v>
      </c>
      <c r="AX1555" s="0" t="n">
        <v>1553</v>
      </c>
      <c r="AZ1555" s="0" t="n">
        <v>0</v>
      </c>
      <c r="BA1555" s="1146"/>
    </row>
    <row r="1556" customFormat="false" ht="14.25" hidden="false" customHeight="false" outlineLevel="0" collapsed="false">
      <c r="AH1556" s="1131" t="n">
        <v>1016</v>
      </c>
      <c r="AI1556" s="1140" t="n">
        <v>1555</v>
      </c>
      <c r="AJ1556" s="1140" t="s">
        <v>7286</v>
      </c>
      <c r="AK1556" s="1130" t="s">
        <v>7287</v>
      </c>
      <c r="AL1556" s="1131" t="s">
        <v>7288</v>
      </c>
      <c r="AX1556" s="0" t="n">
        <v>1554</v>
      </c>
      <c r="AZ1556" s="0" t="n">
        <v>0</v>
      </c>
      <c r="BA1556" s="1146"/>
    </row>
    <row r="1557" customFormat="false" ht="14.25" hidden="false" customHeight="false" outlineLevel="0" collapsed="false">
      <c r="AH1557" s="1131" t="n">
        <v>1016</v>
      </c>
      <c r="AI1557" s="1140" t="n">
        <v>1556</v>
      </c>
      <c r="AJ1557" s="1140" t="s">
        <v>7289</v>
      </c>
      <c r="AK1557" s="1130" t="s">
        <v>7290</v>
      </c>
      <c r="AL1557" s="1131" t="s">
        <v>7291</v>
      </c>
      <c r="AX1557" s="0" t="n">
        <v>1555</v>
      </c>
      <c r="AZ1557" s="0" t="n">
        <v>0</v>
      </c>
      <c r="BA1557" s="1146"/>
    </row>
    <row r="1558" customFormat="false" ht="14.25" hidden="false" customHeight="false" outlineLevel="0" collapsed="false">
      <c r="AH1558" s="1131" t="n">
        <v>1016</v>
      </c>
      <c r="AI1558" s="1140" t="n">
        <v>1557</v>
      </c>
      <c r="AJ1558" s="1140" t="s">
        <v>7292</v>
      </c>
      <c r="AK1558" s="1130" t="s">
        <v>7293</v>
      </c>
      <c r="AL1558" s="1131" t="s">
        <v>7294</v>
      </c>
      <c r="AX1558" s="0" t="n">
        <v>1556</v>
      </c>
      <c r="AZ1558" s="0" t="n">
        <v>0</v>
      </c>
      <c r="BA1558" s="1146"/>
    </row>
    <row r="1559" customFormat="false" ht="14.25" hidden="false" customHeight="false" outlineLevel="0" collapsed="false">
      <c r="AH1559" s="1131" t="n">
        <v>1016</v>
      </c>
      <c r="AI1559" s="1140" t="n">
        <v>1558</v>
      </c>
      <c r="AJ1559" s="1140" t="s">
        <v>7295</v>
      </c>
      <c r="AK1559" s="1130" t="s">
        <v>7296</v>
      </c>
      <c r="AL1559" s="1131" t="s">
        <v>7297</v>
      </c>
      <c r="AX1559" s="0" t="n">
        <v>1557</v>
      </c>
      <c r="AZ1559" s="0" t="n">
        <v>0</v>
      </c>
      <c r="BA1559" s="1146"/>
    </row>
    <row r="1560" customFormat="false" ht="14.25" hidden="false" customHeight="false" outlineLevel="0" collapsed="false">
      <c r="AH1560" s="1131" t="n">
        <v>1101</v>
      </c>
      <c r="AI1560" s="1140" t="n">
        <v>1559</v>
      </c>
      <c r="AJ1560" s="1140" t="s">
        <v>7298</v>
      </c>
      <c r="AK1560" s="1130" t="s">
        <v>7299</v>
      </c>
      <c r="AL1560" s="1131" t="s">
        <v>7300</v>
      </c>
      <c r="AX1560" s="0" t="n">
        <v>1558</v>
      </c>
      <c r="AZ1560" s="0" t="n">
        <v>0</v>
      </c>
      <c r="BA1560" s="1146"/>
    </row>
    <row r="1561" customFormat="false" ht="14.25" hidden="false" customHeight="false" outlineLevel="0" collapsed="false">
      <c r="AH1561" s="1131" t="n">
        <v>1101</v>
      </c>
      <c r="AI1561" s="1140" t="n">
        <v>1560</v>
      </c>
      <c r="AJ1561" s="1140" t="s">
        <v>7301</v>
      </c>
      <c r="AK1561" s="1130" t="s">
        <v>7302</v>
      </c>
      <c r="AL1561" s="1131" t="s">
        <v>7303</v>
      </c>
      <c r="AX1561" s="0" t="n">
        <v>1559</v>
      </c>
      <c r="AZ1561" s="0" t="n">
        <v>0</v>
      </c>
      <c r="BA1561" s="1146"/>
    </row>
    <row r="1562" customFormat="false" ht="14.25" hidden="false" customHeight="false" outlineLevel="0" collapsed="false">
      <c r="AH1562" s="1131" t="n">
        <v>1101</v>
      </c>
      <c r="AI1562" s="1140" t="n">
        <v>1561</v>
      </c>
      <c r="AJ1562" s="1140" t="s">
        <v>7304</v>
      </c>
      <c r="AK1562" s="1130" t="s">
        <v>7305</v>
      </c>
      <c r="AL1562" s="1131" t="s">
        <v>7306</v>
      </c>
      <c r="AX1562" s="0" t="n">
        <v>1560</v>
      </c>
      <c r="AZ1562" s="0" t="n">
        <v>0</v>
      </c>
      <c r="BA1562" s="1146"/>
    </row>
    <row r="1563" customFormat="false" ht="14.25" hidden="false" customHeight="false" outlineLevel="0" collapsed="false">
      <c r="AH1563" s="1131" t="n">
        <v>1101</v>
      </c>
      <c r="AI1563" s="1140" t="n">
        <v>1562</v>
      </c>
      <c r="AJ1563" s="1140" t="s">
        <v>7307</v>
      </c>
      <c r="AK1563" s="1130" t="s">
        <v>7308</v>
      </c>
      <c r="AL1563" s="1131" t="s">
        <v>7309</v>
      </c>
      <c r="AX1563" s="0" t="n">
        <v>1561</v>
      </c>
      <c r="AZ1563" s="0" t="n">
        <v>0</v>
      </c>
      <c r="BA1563" s="1146"/>
    </row>
    <row r="1564" customFormat="false" ht="14.25" hidden="false" customHeight="false" outlineLevel="0" collapsed="false">
      <c r="AH1564" s="1131" t="n">
        <v>1101</v>
      </c>
      <c r="AI1564" s="1140" t="n">
        <v>1563</v>
      </c>
      <c r="AJ1564" s="1140" t="s">
        <v>7310</v>
      </c>
      <c r="AK1564" s="1130" t="s">
        <v>7311</v>
      </c>
      <c r="AL1564" s="1131" t="s">
        <v>7312</v>
      </c>
      <c r="AX1564" s="0" t="n">
        <v>1562</v>
      </c>
      <c r="AZ1564" s="0" t="n">
        <v>0</v>
      </c>
      <c r="BA1564" s="1146"/>
    </row>
    <row r="1565" customFormat="false" ht="14.25" hidden="false" customHeight="false" outlineLevel="0" collapsed="false">
      <c r="AH1565" s="1131" t="n">
        <v>1101</v>
      </c>
      <c r="AI1565" s="1140" t="n">
        <v>1564</v>
      </c>
      <c r="AJ1565" s="1140" t="s">
        <v>7313</v>
      </c>
      <c r="AK1565" s="1130" t="s">
        <v>7314</v>
      </c>
      <c r="AL1565" s="1131" t="s">
        <v>7315</v>
      </c>
      <c r="AX1565" s="0" t="n">
        <v>1563</v>
      </c>
      <c r="AZ1565" s="0" t="n">
        <v>0</v>
      </c>
      <c r="BA1565" s="1146"/>
    </row>
    <row r="1566" customFormat="false" ht="14.25" hidden="false" customHeight="false" outlineLevel="0" collapsed="false">
      <c r="AH1566" s="1131" t="n">
        <v>1101</v>
      </c>
      <c r="AI1566" s="1140" t="n">
        <v>1565</v>
      </c>
      <c r="AJ1566" s="1140" t="s">
        <v>7316</v>
      </c>
      <c r="AK1566" s="1130" t="s">
        <v>7317</v>
      </c>
      <c r="AL1566" s="1131" t="s">
        <v>7318</v>
      </c>
      <c r="AX1566" s="0" t="n">
        <v>1564</v>
      </c>
      <c r="AZ1566" s="0" t="n">
        <v>0</v>
      </c>
      <c r="BA1566" s="1146"/>
    </row>
    <row r="1567" customFormat="false" ht="14.25" hidden="false" customHeight="false" outlineLevel="0" collapsed="false">
      <c r="AH1567" s="1131" t="n">
        <v>1101</v>
      </c>
      <c r="AI1567" s="1140" t="n">
        <v>1566</v>
      </c>
      <c r="AJ1567" s="1140" t="s">
        <v>7319</v>
      </c>
      <c r="AK1567" s="1130" t="s">
        <v>7320</v>
      </c>
      <c r="AL1567" s="1131" t="s">
        <v>7321</v>
      </c>
      <c r="AX1567" s="0" t="n">
        <v>1565</v>
      </c>
      <c r="AZ1567" s="0" t="n">
        <v>0</v>
      </c>
      <c r="BA1567" s="1146"/>
    </row>
    <row r="1568" customFormat="false" ht="14.25" hidden="false" customHeight="false" outlineLevel="0" collapsed="false">
      <c r="AH1568" s="1131" t="n">
        <v>1101</v>
      </c>
      <c r="AI1568" s="1140" t="n">
        <v>1567</v>
      </c>
      <c r="AJ1568" s="1140" t="s">
        <v>7322</v>
      </c>
      <c r="AK1568" s="1130" t="s">
        <v>7323</v>
      </c>
      <c r="AL1568" s="1131" t="s">
        <v>7324</v>
      </c>
      <c r="AX1568" s="0" t="n">
        <v>1566</v>
      </c>
      <c r="AZ1568" s="0" t="n">
        <v>0</v>
      </c>
      <c r="BA1568" s="1146"/>
    </row>
    <row r="1569" customFormat="false" ht="14.25" hidden="false" customHeight="false" outlineLevel="0" collapsed="false">
      <c r="AH1569" s="1131" t="n">
        <v>1101</v>
      </c>
      <c r="AI1569" s="1140" t="n">
        <v>1568</v>
      </c>
      <c r="AJ1569" s="1140" t="s">
        <v>7325</v>
      </c>
      <c r="AK1569" s="1130" t="s">
        <v>7326</v>
      </c>
      <c r="AL1569" s="1131" t="s">
        <v>7327</v>
      </c>
      <c r="AX1569" s="0" t="n">
        <v>1567</v>
      </c>
      <c r="AZ1569" s="0" t="n">
        <v>0</v>
      </c>
      <c r="BA1569" s="1146"/>
    </row>
    <row r="1570" customFormat="false" ht="14.25" hidden="false" customHeight="false" outlineLevel="0" collapsed="false">
      <c r="AH1570" s="1131" t="n">
        <v>1101</v>
      </c>
      <c r="AI1570" s="1140" t="n">
        <v>1569</v>
      </c>
      <c r="AJ1570" s="1140" t="s">
        <v>7328</v>
      </c>
      <c r="AK1570" s="1130" t="s">
        <v>7329</v>
      </c>
      <c r="AL1570" s="1131" t="s">
        <v>7330</v>
      </c>
      <c r="AX1570" s="0" t="n">
        <v>1568</v>
      </c>
      <c r="AZ1570" s="0" t="n">
        <v>0</v>
      </c>
      <c r="BA1570" s="1146"/>
    </row>
    <row r="1571" customFormat="false" ht="14.25" hidden="false" customHeight="false" outlineLevel="0" collapsed="false">
      <c r="AH1571" s="1131" t="n">
        <v>1102</v>
      </c>
      <c r="AI1571" s="1140" t="n">
        <v>1570</v>
      </c>
      <c r="AJ1571" s="1140" t="s">
        <v>7331</v>
      </c>
      <c r="AK1571" s="1130" t="s">
        <v>7332</v>
      </c>
      <c r="AL1571" s="1131" t="s">
        <v>7333</v>
      </c>
      <c r="AX1571" s="0" t="n">
        <v>1569</v>
      </c>
      <c r="AZ1571" s="0" t="n">
        <v>0</v>
      </c>
      <c r="BA1571" s="1146"/>
    </row>
    <row r="1572" customFormat="false" ht="14.25" hidden="false" customHeight="false" outlineLevel="0" collapsed="false">
      <c r="AH1572" s="1131" t="n">
        <v>1102</v>
      </c>
      <c r="AI1572" s="1140" t="n">
        <v>1571</v>
      </c>
      <c r="AJ1572" s="1140" t="s">
        <v>7334</v>
      </c>
      <c r="AK1572" s="1130" t="s">
        <v>1037</v>
      </c>
      <c r="AL1572" s="1131" t="s">
        <v>7335</v>
      </c>
      <c r="AX1572" s="0" t="n">
        <v>1570</v>
      </c>
      <c r="AZ1572" s="0" t="n">
        <v>0</v>
      </c>
      <c r="BA1572" s="1146"/>
    </row>
    <row r="1573" customFormat="false" ht="14.25" hidden="false" customHeight="false" outlineLevel="0" collapsed="false">
      <c r="AH1573" s="1131" t="n">
        <v>1102</v>
      </c>
      <c r="AI1573" s="1140" t="n">
        <v>1572</v>
      </c>
      <c r="AJ1573" s="1140" t="s">
        <v>7336</v>
      </c>
      <c r="AK1573" s="1130" t="s">
        <v>7337</v>
      </c>
      <c r="AL1573" s="1131" t="s">
        <v>7338</v>
      </c>
      <c r="AX1573" s="0" t="n">
        <v>1571</v>
      </c>
      <c r="AZ1573" s="0" t="n">
        <v>0</v>
      </c>
      <c r="BA1573" s="1146"/>
    </row>
    <row r="1574" customFormat="false" ht="14.25" hidden="false" customHeight="false" outlineLevel="0" collapsed="false">
      <c r="AH1574" s="1131" t="n">
        <v>1102</v>
      </c>
      <c r="AI1574" s="1140" t="n">
        <v>1573</v>
      </c>
      <c r="AJ1574" s="1140" t="s">
        <v>7339</v>
      </c>
      <c r="AK1574" s="1130" t="s">
        <v>7340</v>
      </c>
      <c r="AL1574" s="1131" t="s">
        <v>7341</v>
      </c>
      <c r="AX1574" s="0" t="n">
        <v>1572</v>
      </c>
      <c r="AZ1574" s="0" t="n">
        <v>0</v>
      </c>
      <c r="BA1574" s="1146"/>
    </row>
    <row r="1575" customFormat="false" ht="14.25" hidden="false" customHeight="false" outlineLevel="0" collapsed="false">
      <c r="AH1575" s="1131" t="n">
        <v>1103</v>
      </c>
      <c r="AI1575" s="1140" t="n">
        <v>1574</v>
      </c>
      <c r="AJ1575" s="1140" t="s">
        <v>7342</v>
      </c>
      <c r="AK1575" s="1130" t="s">
        <v>7343</v>
      </c>
      <c r="AL1575" s="1131" t="s">
        <v>7344</v>
      </c>
      <c r="AX1575" s="0" t="n">
        <v>1573</v>
      </c>
      <c r="AZ1575" s="0" t="n">
        <v>0</v>
      </c>
      <c r="BA1575" s="1146"/>
    </row>
    <row r="1576" customFormat="false" ht="14.25" hidden="false" customHeight="false" outlineLevel="0" collapsed="false">
      <c r="AH1576" s="1131" t="n">
        <v>1103</v>
      </c>
      <c r="AI1576" s="1140" t="n">
        <v>1575</v>
      </c>
      <c r="AJ1576" s="1140" t="s">
        <v>7345</v>
      </c>
      <c r="AK1576" s="1130" t="s">
        <v>7346</v>
      </c>
      <c r="AL1576" s="1131" t="s">
        <v>7347</v>
      </c>
      <c r="AX1576" s="0" t="n">
        <v>1574</v>
      </c>
      <c r="AZ1576" s="0" t="n">
        <v>0</v>
      </c>
      <c r="BA1576" s="1146"/>
    </row>
    <row r="1577" customFormat="false" ht="14.25" hidden="false" customHeight="false" outlineLevel="0" collapsed="false">
      <c r="AH1577" s="1131" t="n">
        <v>1103</v>
      </c>
      <c r="AI1577" s="1140" t="n">
        <v>1576</v>
      </c>
      <c r="AJ1577" s="1140" t="s">
        <v>7348</v>
      </c>
      <c r="AK1577" s="1130" t="s">
        <v>7349</v>
      </c>
      <c r="AL1577" s="1131" t="s">
        <v>7350</v>
      </c>
      <c r="AX1577" s="0" t="n">
        <v>1575</v>
      </c>
      <c r="AZ1577" s="0" t="n">
        <v>0</v>
      </c>
      <c r="BA1577" s="1146"/>
    </row>
    <row r="1578" customFormat="false" ht="14.25" hidden="false" customHeight="false" outlineLevel="0" collapsed="false">
      <c r="AH1578" s="1131" t="n">
        <v>1103</v>
      </c>
      <c r="AI1578" s="1140" t="n">
        <v>1577</v>
      </c>
      <c r="AJ1578" s="1140" t="s">
        <v>7351</v>
      </c>
      <c r="AK1578" s="1130" t="s">
        <v>1049</v>
      </c>
      <c r="AL1578" s="1131" t="s">
        <v>7352</v>
      </c>
      <c r="AX1578" s="0" t="n">
        <v>1576</v>
      </c>
      <c r="AZ1578" s="0" t="n">
        <v>0</v>
      </c>
      <c r="BA1578" s="1146"/>
    </row>
    <row r="1579" customFormat="false" ht="14.25" hidden="false" customHeight="false" outlineLevel="0" collapsed="false">
      <c r="AH1579" s="1131" t="n">
        <v>1103</v>
      </c>
      <c r="AI1579" s="1140" t="n">
        <v>1578</v>
      </c>
      <c r="AJ1579" s="1140" t="s">
        <v>7353</v>
      </c>
      <c r="AK1579" s="1130" t="s">
        <v>7354</v>
      </c>
      <c r="AL1579" s="1131" t="s">
        <v>7355</v>
      </c>
      <c r="AX1579" s="0" t="n">
        <v>1577</v>
      </c>
      <c r="AZ1579" s="0" t="n">
        <v>0</v>
      </c>
      <c r="BA1579" s="1146"/>
    </row>
    <row r="1580" customFormat="false" ht="14.25" hidden="false" customHeight="false" outlineLevel="0" collapsed="false">
      <c r="AH1580" s="1131" t="n">
        <v>1103</v>
      </c>
      <c r="AI1580" s="1140" t="n">
        <v>1579</v>
      </c>
      <c r="AJ1580" s="1140" t="s">
        <v>7356</v>
      </c>
      <c r="AK1580" s="1130" t="s">
        <v>7357</v>
      </c>
      <c r="AL1580" s="1131" t="s">
        <v>7358</v>
      </c>
      <c r="AX1580" s="0" t="n">
        <v>1578</v>
      </c>
      <c r="AZ1580" s="0" t="n">
        <v>0</v>
      </c>
      <c r="BA1580" s="1146"/>
    </row>
    <row r="1581" customFormat="false" ht="14.25" hidden="false" customHeight="false" outlineLevel="0" collapsed="false">
      <c r="AH1581" s="1131" t="n">
        <v>1103</v>
      </c>
      <c r="AI1581" s="1140" t="n">
        <v>1580</v>
      </c>
      <c r="AJ1581" s="1140" t="s">
        <v>7359</v>
      </c>
      <c r="AK1581" s="1130" t="s">
        <v>7360</v>
      </c>
      <c r="AL1581" s="1131" t="s">
        <v>7361</v>
      </c>
      <c r="AX1581" s="0" t="n">
        <v>1579</v>
      </c>
      <c r="AZ1581" s="0" t="n">
        <v>0</v>
      </c>
      <c r="BA1581" s="1146"/>
    </row>
    <row r="1582" customFormat="false" ht="14.25" hidden="false" customHeight="false" outlineLevel="0" collapsed="false">
      <c r="AH1582" s="1131" t="n">
        <v>1104</v>
      </c>
      <c r="AI1582" s="1140" t="n">
        <v>1581</v>
      </c>
      <c r="AJ1582" s="1140" t="s">
        <v>7362</v>
      </c>
      <c r="AK1582" s="1130" t="s">
        <v>7363</v>
      </c>
      <c r="AL1582" s="1131" t="s">
        <v>7364</v>
      </c>
      <c r="AX1582" s="0" t="n">
        <v>1580</v>
      </c>
      <c r="AZ1582" s="0" t="n">
        <v>0</v>
      </c>
      <c r="BA1582" s="1146"/>
    </row>
    <row r="1583" customFormat="false" ht="14.25" hidden="false" customHeight="false" outlineLevel="0" collapsed="false">
      <c r="AH1583" s="1131" t="n">
        <v>1104</v>
      </c>
      <c r="AI1583" s="1140" t="n">
        <v>1582</v>
      </c>
      <c r="AJ1583" s="1140" t="s">
        <v>7365</v>
      </c>
      <c r="AK1583" s="1130" t="s">
        <v>7366</v>
      </c>
      <c r="AL1583" s="1131" t="s">
        <v>7367</v>
      </c>
      <c r="AX1583" s="0" t="n">
        <v>1581</v>
      </c>
      <c r="AZ1583" s="0" t="n">
        <v>0</v>
      </c>
      <c r="BA1583" s="1146"/>
    </row>
    <row r="1584" customFormat="false" ht="14.25" hidden="false" customHeight="false" outlineLevel="0" collapsed="false">
      <c r="AH1584" s="1131" t="n">
        <v>1104</v>
      </c>
      <c r="AI1584" s="1140" t="n">
        <v>1583</v>
      </c>
      <c r="AJ1584" s="1140" t="s">
        <v>7368</v>
      </c>
      <c r="AK1584" s="1130" t="s">
        <v>7369</v>
      </c>
      <c r="AL1584" s="1131" t="s">
        <v>7370</v>
      </c>
      <c r="AX1584" s="0" t="n">
        <v>1582</v>
      </c>
      <c r="AZ1584" s="0" t="n">
        <v>0</v>
      </c>
      <c r="BA1584" s="1146"/>
    </row>
    <row r="1585" customFormat="false" ht="14.25" hidden="false" customHeight="false" outlineLevel="0" collapsed="false">
      <c r="AH1585" s="1131" t="n">
        <v>1104</v>
      </c>
      <c r="AI1585" s="1140" t="n">
        <v>1584</v>
      </c>
      <c r="AJ1585" s="1140" t="s">
        <v>7371</v>
      </c>
      <c r="AK1585" s="1130" t="s">
        <v>7372</v>
      </c>
      <c r="AL1585" s="1131" t="s">
        <v>7373</v>
      </c>
      <c r="AX1585" s="0" t="n">
        <v>1583</v>
      </c>
      <c r="AZ1585" s="0" t="n">
        <v>0</v>
      </c>
      <c r="BA1585" s="1146"/>
    </row>
    <row r="1586" customFormat="false" ht="14.25" hidden="false" customHeight="false" outlineLevel="0" collapsed="false">
      <c r="AH1586" s="1131" t="n">
        <v>1104</v>
      </c>
      <c r="AI1586" s="1140" t="n">
        <v>1585</v>
      </c>
      <c r="AJ1586" s="1140" t="s">
        <v>7374</v>
      </c>
      <c r="AK1586" s="1130" t="s">
        <v>7375</v>
      </c>
      <c r="AL1586" s="1131" t="s">
        <v>7376</v>
      </c>
      <c r="AX1586" s="0" t="n">
        <v>1584</v>
      </c>
      <c r="AZ1586" s="0" t="n">
        <v>0</v>
      </c>
      <c r="BA1586" s="1146"/>
    </row>
    <row r="1587" customFormat="false" ht="14.25" hidden="false" customHeight="false" outlineLevel="0" collapsed="false">
      <c r="AH1587" s="1131" t="n">
        <v>1104</v>
      </c>
      <c r="AI1587" s="1140" t="n">
        <v>1586</v>
      </c>
      <c r="AJ1587" s="1140" t="s">
        <v>7377</v>
      </c>
      <c r="AK1587" s="1130" t="s">
        <v>7378</v>
      </c>
      <c r="AL1587" s="1131" t="s">
        <v>7379</v>
      </c>
      <c r="AX1587" s="0" t="n">
        <v>1585</v>
      </c>
      <c r="AZ1587" s="0" t="n">
        <v>0</v>
      </c>
      <c r="BA1587" s="1146"/>
    </row>
    <row r="1588" customFormat="false" ht="14.25" hidden="false" customHeight="false" outlineLevel="0" collapsed="false">
      <c r="AH1588" s="1131" t="n">
        <v>1104</v>
      </c>
      <c r="AI1588" s="1140" t="n">
        <v>1587</v>
      </c>
      <c r="AJ1588" s="1140" t="s">
        <v>7380</v>
      </c>
      <c r="AK1588" s="1130" t="s">
        <v>7381</v>
      </c>
      <c r="AL1588" s="1131" t="s">
        <v>7382</v>
      </c>
      <c r="AX1588" s="0" t="n">
        <v>1586</v>
      </c>
      <c r="AZ1588" s="0" t="n">
        <v>0</v>
      </c>
      <c r="BA1588" s="1146"/>
    </row>
    <row r="1589" customFormat="false" ht="14.25" hidden="false" customHeight="false" outlineLevel="0" collapsed="false">
      <c r="AH1589" s="1131" t="n">
        <v>1105</v>
      </c>
      <c r="AI1589" s="1140" t="n">
        <v>1588</v>
      </c>
      <c r="AJ1589" s="1140" t="s">
        <v>7383</v>
      </c>
      <c r="AK1589" s="1130" t="s">
        <v>7384</v>
      </c>
      <c r="AL1589" s="1131" t="s">
        <v>7385</v>
      </c>
      <c r="AX1589" s="0" t="n">
        <v>1587</v>
      </c>
      <c r="AZ1589" s="0" t="n">
        <v>0</v>
      </c>
      <c r="BA1589" s="1146"/>
    </row>
    <row r="1590" customFormat="false" ht="14.25" hidden="false" customHeight="false" outlineLevel="0" collapsed="false">
      <c r="AH1590" s="1131" t="n">
        <v>1105</v>
      </c>
      <c r="AI1590" s="1140" t="n">
        <v>1589</v>
      </c>
      <c r="AJ1590" s="1140" t="s">
        <v>7386</v>
      </c>
      <c r="AK1590" s="1130" t="s">
        <v>7387</v>
      </c>
      <c r="AL1590" s="1131" t="s">
        <v>7388</v>
      </c>
      <c r="AX1590" s="0" t="n">
        <v>1588</v>
      </c>
      <c r="AZ1590" s="0" t="n">
        <v>0</v>
      </c>
      <c r="BA1590" s="1146"/>
    </row>
    <row r="1591" customFormat="false" ht="14.25" hidden="false" customHeight="false" outlineLevel="0" collapsed="false">
      <c r="AH1591" s="1131" t="n">
        <v>1105</v>
      </c>
      <c r="AI1591" s="1140" t="n">
        <v>1590</v>
      </c>
      <c r="AJ1591" s="1140" t="s">
        <v>7389</v>
      </c>
      <c r="AK1591" s="1130" t="s">
        <v>7390</v>
      </c>
      <c r="AL1591" s="1131" t="s">
        <v>7391</v>
      </c>
      <c r="AX1591" s="0" t="n">
        <v>1589</v>
      </c>
      <c r="AZ1591" s="0" t="n">
        <v>0</v>
      </c>
      <c r="BA1591" s="1146"/>
    </row>
    <row r="1592" customFormat="false" ht="14.25" hidden="false" customHeight="false" outlineLevel="0" collapsed="false">
      <c r="AH1592" s="1131" t="n">
        <v>1105</v>
      </c>
      <c r="AI1592" s="1140" t="n">
        <v>1591</v>
      </c>
      <c r="AJ1592" s="1140" t="s">
        <v>7392</v>
      </c>
      <c r="AK1592" s="1130" t="s">
        <v>7393</v>
      </c>
      <c r="AL1592" s="1131" t="s">
        <v>7394</v>
      </c>
      <c r="AX1592" s="0" t="n">
        <v>1590</v>
      </c>
      <c r="AZ1592" s="0" t="n">
        <v>0</v>
      </c>
      <c r="BA1592" s="1146"/>
    </row>
    <row r="1593" customFormat="false" ht="14.25" hidden="false" customHeight="false" outlineLevel="0" collapsed="false">
      <c r="AH1593" s="1131" t="n">
        <v>1106</v>
      </c>
      <c r="AI1593" s="1140" t="n">
        <v>1592</v>
      </c>
      <c r="AJ1593" s="1140" t="s">
        <v>7395</v>
      </c>
      <c r="AK1593" s="1130" t="s">
        <v>7396</v>
      </c>
      <c r="AL1593" s="1131" t="s">
        <v>7397</v>
      </c>
      <c r="AX1593" s="0" t="n">
        <v>1591</v>
      </c>
      <c r="AZ1593" s="0" t="n">
        <v>0</v>
      </c>
      <c r="BA1593" s="1146"/>
    </row>
    <row r="1594" customFormat="false" ht="14.25" hidden="false" customHeight="false" outlineLevel="0" collapsed="false">
      <c r="AH1594" s="1131" t="n">
        <v>1106</v>
      </c>
      <c r="AI1594" s="1140" t="n">
        <v>1593</v>
      </c>
      <c r="AJ1594" s="1140" t="s">
        <v>7398</v>
      </c>
      <c r="AK1594" s="1130" t="s">
        <v>7399</v>
      </c>
      <c r="AL1594" s="1131" t="s">
        <v>7400</v>
      </c>
      <c r="AX1594" s="0" t="n">
        <v>1592</v>
      </c>
      <c r="AZ1594" s="0" t="n">
        <v>0</v>
      </c>
      <c r="BA1594" s="1146"/>
    </row>
    <row r="1595" customFormat="false" ht="14.25" hidden="false" customHeight="false" outlineLevel="0" collapsed="false">
      <c r="AH1595" s="1131" t="n">
        <v>1106</v>
      </c>
      <c r="AI1595" s="1140" t="n">
        <v>1594</v>
      </c>
      <c r="AJ1595" s="1140" t="s">
        <v>7401</v>
      </c>
      <c r="AK1595" s="1130" t="s">
        <v>7402</v>
      </c>
      <c r="AL1595" s="1131" t="s">
        <v>7403</v>
      </c>
      <c r="AX1595" s="0" t="n">
        <v>1593</v>
      </c>
      <c r="AZ1595" s="0" t="n">
        <v>0</v>
      </c>
      <c r="BA1595" s="1146"/>
    </row>
    <row r="1596" customFormat="false" ht="14.25" hidden="false" customHeight="false" outlineLevel="0" collapsed="false">
      <c r="AH1596" s="1131" t="n">
        <v>1106</v>
      </c>
      <c r="AI1596" s="1140" t="n">
        <v>1595</v>
      </c>
      <c r="AJ1596" s="1140" t="s">
        <v>7404</v>
      </c>
      <c r="AK1596" s="1130" t="s">
        <v>7405</v>
      </c>
      <c r="AL1596" s="1131" t="s">
        <v>7406</v>
      </c>
      <c r="AX1596" s="0" t="n">
        <v>1594</v>
      </c>
      <c r="AZ1596" s="0" t="n">
        <v>0</v>
      </c>
      <c r="BA1596" s="1146"/>
    </row>
    <row r="1597" customFormat="false" ht="14.25" hidden="false" customHeight="false" outlineLevel="0" collapsed="false">
      <c r="AH1597" s="1131" t="n">
        <v>1106</v>
      </c>
      <c r="AI1597" s="1140" t="n">
        <v>1596</v>
      </c>
      <c r="AJ1597" s="1140" t="s">
        <v>7407</v>
      </c>
      <c r="AK1597" s="1130" t="s">
        <v>7408</v>
      </c>
      <c r="AL1597" s="1131" t="s">
        <v>7409</v>
      </c>
      <c r="AX1597" s="0" t="n">
        <v>1595</v>
      </c>
      <c r="AZ1597" s="0" t="n">
        <v>0</v>
      </c>
      <c r="BA1597" s="1146"/>
    </row>
    <row r="1598" customFormat="false" ht="14.25" hidden="false" customHeight="false" outlineLevel="0" collapsed="false">
      <c r="AH1598" s="1131" t="n">
        <v>1106</v>
      </c>
      <c r="AI1598" s="1140" t="n">
        <v>1597</v>
      </c>
      <c r="AJ1598" s="1140" t="s">
        <v>7410</v>
      </c>
      <c r="AK1598" s="1130" t="s">
        <v>7237</v>
      </c>
      <c r="AL1598" s="1131" t="s">
        <v>7411</v>
      </c>
      <c r="AX1598" s="0" t="n">
        <v>1596</v>
      </c>
      <c r="AZ1598" s="0" t="n">
        <v>0</v>
      </c>
      <c r="BA1598" s="1146"/>
    </row>
    <row r="1599" customFormat="false" ht="14.25" hidden="false" customHeight="false" outlineLevel="0" collapsed="false">
      <c r="AH1599" s="1131" t="n">
        <v>1106</v>
      </c>
      <c r="AI1599" s="1140" t="n">
        <v>1598</v>
      </c>
      <c r="AJ1599" s="1140" t="s">
        <v>7412</v>
      </c>
      <c r="AK1599" s="1130" t="s">
        <v>7413</v>
      </c>
      <c r="AL1599" s="1131" t="s">
        <v>7414</v>
      </c>
      <c r="AX1599" s="0" t="n">
        <v>1597</v>
      </c>
      <c r="AZ1599" s="0" t="n">
        <v>0</v>
      </c>
      <c r="BA1599" s="1146"/>
    </row>
    <row r="1600" customFormat="false" ht="14.25" hidden="false" customHeight="false" outlineLevel="0" collapsed="false">
      <c r="AH1600" s="1131" t="n">
        <v>1106</v>
      </c>
      <c r="AI1600" s="1140" t="n">
        <v>1599</v>
      </c>
      <c r="AJ1600" s="1140" t="s">
        <v>7415</v>
      </c>
      <c r="AK1600" s="1130" t="s">
        <v>7416</v>
      </c>
      <c r="AL1600" s="1131" t="s">
        <v>7417</v>
      </c>
      <c r="AX1600" s="0" t="n">
        <v>1598</v>
      </c>
      <c r="AZ1600" s="0" t="n">
        <v>0</v>
      </c>
      <c r="BA1600" s="1146"/>
    </row>
    <row r="1601" customFormat="false" ht="14.25" hidden="false" customHeight="false" outlineLevel="0" collapsed="false">
      <c r="AH1601" s="1131" t="n">
        <v>1106</v>
      </c>
      <c r="AI1601" s="1140" t="n">
        <v>1600</v>
      </c>
      <c r="AJ1601" s="1140" t="s">
        <v>7418</v>
      </c>
      <c r="AK1601" s="1130" t="s">
        <v>7419</v>
      </c>
      <c r="AL1601" s="1131" t="s">
        <v>7420</v>
      </c>
      <c r="AX1601" s="0" t="n">
        <v>1599</v>
      </c>
      <c r="AZ1601" s="0" t="n">
        <v>0</v>
      </c>
      <c r="BA1601" s="1146"/>
    </row>
    <row r="1602" customFormat="false" ht="14.25" hidden="false" customHeight="false" outlineLevel="0" collapsed="false">
      <c r="AH1602" s="1131" t="n">
        <v>1106</v>
      </c>
      <c r="AI1602" s="1140" t="n">
        <v>1601</v>
      </c>
      <c r="AJ1602" s="1140" t="s">
        <v>7421</v>
      </c>
      <c r="AK1602" s="1130" t="s">
        <v>7422</v>
      </c>
      <c r="AL1602" s="1131" t="s">
        <v>7423</v>
      </c>
      <c r="AX1602" s="0" t="n">
        <v>1600</v>
      </c>
      <c r="AZ1602" s="0" t="n">
        <v>0</v>
      </c>
      <c r="BA1602" s="1146"/>
    </row>
    <row r="1603" customFormat="false" ht="14.25" hidden="false" customHeight="false" outlineLevel="0" collapsed="false">
      <c r="AH1603" s="1131" t="n">
        <v>1106</v>
      </c>
      <c r="AI1603" s="1140" t="n">
        <v>1602</v>
      </c>
      <c r="AJ1603" s="1140" t="s">
        <v>7424</v>
      </c>
      <c r="AK1603" s="1130" t="s">
        <v>7425</v>
      </c>
      <c r="AL1603" s="1131" t="s">
        <v>7426</v>
      </c>
      <c r="AX1603" s="0" t="n">
        <v>1601</v>
      </c>
      <c r="AZ1603" s="0" t="n">
        <v>0</v>
      </c>
      <c r="BA1603" s="1146"/>
    </row>
    <row r="1604" customFormat="false" ht="14.25" hidden="false" customHeight="false" outlineLevel="0" collapsed="false">
      <c r="AH1604" s="1131" t="n">
        <v>1106</v>
      </c>
      <c r="AI1604" s="1140" t="n">
        <v>1603</v>
      </c>
      <c r="AJ1604" s="1140" t="s">
        <v>7427</v>
      </c>
      <c r="AK1604" s="1130" t="s">
        <v>7428</v>
      </c>
      <c r="AL1604" s="1131" t="s">
        <v>7429</v>
      </c>
      <c r="AX1604" s="0" t="n">
        <v>1602</v>
      </c>
      <c r="AZ1604" s="0" t="n">
        <v>0</v>
      </c>
      <c r="BA1604" s="1146"/>
    </row>
    <row r="1605" customFormat="false" ht="14.25" hidden="false" customHeight="false" outlineLevel="0" collapsed="false">
      <c r="AH1605" s="1131" t="n">
        <v>1106</v>
      </c>
      <c r="AI1605" s="1140" t="n">
        <v>1604</v>
      </c>
      <c r="AJ1605" s="1140" t="s">
        <v>7430</v>
      </c>
      <c r="AK1605" s="1130" t="s">
        <v>7431</v>
      </c>
      <c r="AL1605" s="1131" t="s">
        <v>7432</v>
      </c>
      <c r="AX1605" s="0" t="n">
        <v>1603</v>
      </c>
      <c r="AZ1605" s="0" t="n">
        <v>0</v>
      </c>
      <c r="BA1605" s="1146"/>
    </row>
    <row r="1606" customFormat="false" ht="14.25" hidden="false" customHeight="false" outlineLevel="0" collapsed="false">
      <c r="AH1606" s="1131" t="n">
        <v>1106</v>
      </c>
      <c r="AI1606" s="1140" t="n">
        <v>1605</v>
      </c>
      <c r="AJ1606" s="1140" t="s">
        <v>7433</v>
      </c>
      <c r="AK1606" s="1130" t="s">
        <v>7434</v>
      </c>
      <c r="AL1606" s="1131" t="s">
        <v>7435</v>
      </c>
      <c r="AX1606" s="0" t="n">
        <v>1604</v>
      </c>
      <c r="AZ1606" s="0" t="n">
        <v>0</v>
      </c>
      <c r="BA1606" s="1146"/>
    </row>
    <row r="1607" customFormat="false" ht="14.25" hidden="false" customHeight="false" outlineLevel="0" collapsed="false">
      <c r="AH1607" s="1131" t="n">
        <v>1106</v>
      </c>
      <c r="AI1607" s="1140" t="n">
        <v>1606</v>
      </c>
      <c r="AJ1607" s="1140" t="s">
        <v>7436</v>
      </c>
      <c r="AK1607" s="1130" t="s">
        <v>7437</v>
      </c>
      <c r="AL1607" s="1131" t="s">
        <v>7438</v>
      </c>
      <c r="AX1607" s="0" t="n">
        <v>1605</v>
      </c>
      <c r="AZ1607" s="0" t="n">
        <v>0</v>
      </c>
      <c r="BA1607" s="1146"/>
    </row>
    <row r="1608" customFormat="false" ht="14.25" hidden="false" customHeight="false" outlineLevel="0" collapsed="false">
      <c r="AH1608" s="1131" t="n">
        <v>1106</v>
      </c>
      <c r="AI1608" s="1140" t="n">
        <v>1607</v>
      </c>
      <c r="AJ1608" s="1140" t="s">
        <v>7439</v>
      </c>
      <c r="AK1608" s="1130" t="s">
        <v>7440</v>
      </c>
      <c r="AL1608" s="1131" t="s">
        <v>7441</v>
      </c>
      <c r="AX1608" s="0" t="n">
        <v>1606</v>
      </c>
      <c r="AZ1608" s="0" t="n">
        <v>0</v>
      </c>
      <c r="BA1608" s="1146"/>
    </row>
    <row r="1609" customFormat="false" ht="14.25" hidden="false" customHeight="false" outlineLevel="0" collapsed="false">
      <c r="AH1609" s="1131" t="n">
        <v>1106</v>
      </c>
      <c r="AI1609" s="1140" t="n">
        <v>1608</v>
      </c>
      <c r="AJ1609" s="1140" t="s">
        <v>7442</v>
      </c>
      <c r="AK1609" s="1130" t="s">
        <v>7443</v>
      </c>
      <c r="AL1609" s="1131" t="s">
        <v>7444</v>
      </c>
      <c r="AX1609" s="0" t="n">
        <v>1607</v>
      </c>
      <c r="AZ1609" s="0" t="n">
        <v>0</v>
      </c>
      <c r="BA1609" s="1146"/>
    </row>
    <row r="1610" customFormat="false" ht="14.25" hidden="false" customHeight="false" outlineLevel="0" collapsed="false">
      <c r="AH1610" s="1131" t="n">
        <v>1106</v>
      </c>
      <c r="AI1610" s="1140" t="n">
        <v>1609</v>
      </c>
      <c r="AJ1610" s="1140" t="s">
        <v>7445</v>
      </c>
      <c r="AK1610" s="1130" t="s">
        <v>7446</v>
      </c>
      <c r="AL1610" s="1131" t="s">
        <v>7447</v>
      </c>
      <c r="AX1610" s="0" t="n">
        <v>1608</v>
      </c>
      <c r="AZ1610" s="0" t="n">
        <v>0</v>
      </c>
      <c r="BA1610" s="1146"/>
    </row>
    <row r="1611" customFormat="false" ht="14.25" hidden="false" customHeight="false" outlineLevel="0" collapsed="false">
      <c r="AH1611" s="1131" t="n">
        <v>1106</v>
      </c>
      <c r="AI1611" s="1140" t="n">
        <v>1610</v>
      </c>
      <c r="AJ1611" s="1140" t="s">
        <v>7448</v>
      </c>
      <c r="AK1611" s="1130" t="s">
        <v>7449</v>
      </c>
      <c r="AL1611" s="1131" t="s">
        <v>7450</v>
      </c>
      <c r="AX1611" s="0" t="n">
        <v>1609</v>
      </c>
      <c r="AZ1611" s="0" t="n">
        <v>0</v>
      </c>
      <c r="BA1611" s="1146"/>
    </row>
    <row r="1612" customFormat="false" ht="14.25" hidden="false" customHeight="false" outlineLevel="0" collapsed="false">
      <c r="AH1612" s="1131" t="n">
        <v>1106</v>
      </c>
      <c r="AI1612" s="1140" t="n">
        <v>1611</v>
      </c>
      <c r="AJ1612" s="1140" t="s">
        <v>7451</v>
      </c>
      <c r="AK1612" s="1130" t="s">
        <v>7452</v>
      </c>
      <c r="AL1612" s="1131" t="s">
        <v>7453</v>
      </c>
      <c r="AX1612" s="0" t="n">
        <v>1610</v>
      </c>
      <c r="AZ1612" s="0" t="n">
        <v>0</v>
      </c>
      <c r="BA1612" s="1146"/>
    </row>
    <row r="1613" customFormat="false" ht="14.25" hidden="false" customHeight="false" outlineLevel="0" collapsed="false">
      <c r="AH1613" s="1131" t="n">
        <v>1106</v>
      </c>
      <c r="AI1613" s="1140" t="n">
        <v>1612</v>
      </c>
      <c r="AJ1613" s="1140" t="s">
        <v>7454</v>
      </c>
      <c r="AK1613" s="1130" t="s">
        <v>7455</v>
      </c>
      <c r="AL1613" s="1131" t="s">
        <v>7456</v>
      </c>
      <c r="AX1613" s="0" t="n">
        <v>1611</v>
      </c>
      <c r="AZ1613" s="0" t="n">
        <v>0</v>
      </c>
      <c r="BA1613" s="1146"/>
    </row>
    <row r="1614" customFormat="false" ht="14.25" hidden="false" customHeight="false" outlineLevel="0" collapsed="false">
      <c r="AH1614" s="1131" t="n">
        <v>1106</v>
      </c>
      <c r="AI1614" s="1140" t="n">
        <v>1613</v>
      </c>
      <c r="AJ1614" s="1140" t="s">
        <v>7457</v>
      </c>
      <c r="AK1614" s="1130" t="s">
        <v>7458</v>
      </c>
      <c r="AL1614" s="1131" t="s">
        <v>7459</v>
      </c>
      <c r="AX1614" s="0" t="n">
        <v>1612</v>
      </c>
      <c r="AZ1614" s="0" t="n">
        <v>0</v>
      </c>
      <c r="BA1614" s="1146"/>
    </row>
    <row r="1615" customFormat="false" ht="14.25" hidden="false" customHeight="false" outlineLevel="0" collapsed="false">
      <c r="AH1615" s="1131" t="n">
        <v>1106</v>
      </c>
      <c r="AI1615" s="1140" t="n">
        <v>1614</v>
      </c>
      <c r="AJ1615" s="1140" t="s">
        <v>7460</v>
      </c>
      <c r="AK1615" s="1130" t="s">
        <v>7461</v>
      </c>
      <c r="AL1615" s="1131" t="s">
        <v>7462</v>
      </c>
      <c r="AX1615" s="0" t="n">
        <v>1613</v>
      </c>
      <c r="AZ1615" s="0" t="n">
        <v>0</v>
      </c>
      <c r="BA1615" s="1146"/>
    </row>
    <row r="1616" customFormat="false" ht="14.25" hidden="false" customHeight="false" outlineLevel="0" collapsed="false">
      <c r="AH1616" s="1131" t="n">
        <v>1106</v>
      </c>
      <c r="AI1616" s="1140" t="n">
        <v>1615</v>
      </c>
      <c r="AJ1616" s="1140" t="s">
        <v>7463</v>
      </c>
      <c r="AK1616" s="1130" t="s">
        <v>1857</v>
      </c>
      <c r="AL1616" s="1131" t="s">
        <v>7464</v>
      </c>
      <c r="AX1616" s="0" t="n">
        <v>1614</v>
      </c>
      <c r="AZ1616" s="0" t="n">
        <v>0</v>
      </c>
      <c r="BA1616" s="1146"/>
    </row>
    <row r="1617" customFormat="false" ht="14.25" hidden="false" customHeight="false" outlineLevel="0" collapsed="false">
      <c r="AH1617" s="1131" t="n">
        <v>1107</v>
      </c>
      <c r="AI1617" s="1140" t="n">
        <v>1616</v>
      </c>
      <c r="AJ1617" s="1140" t="s">
        <v>7465</v>
      </c>
      <c r="AK1617" s="1130" t="s">
        <v>7466</v>
      </c>
      <c r="AL1617" s="1131" t="s">
        <v>7467</v>
      </c>
      <c r="AX1617" s="0" t="n">
        <v>1615</v>
      </c>
      <c r="AZ1617" s="0" t="n">
        <v>0</v>
      </c>
      <c r="BA1617" s="1146"/>
    </row>
    <row r="1618" customFormat="false" ht="14.25" hidden="false" customHeight="false" outlineLevel="0" collapsed="false">
      <c r="AH1618" s="1131" t="n">
        <v>1107</v>
      </c>
      <c r="AI1618" s="1140" t="n">
        <v>1617</v>
      </c>
      <c r="AJ1618" s="1140" t="s">
        <v>7468</v>
      </c>
      <c r="AK1618" s="1130" t="s">
        <v>7469</v>
      </c>
      <c r="AL1618" s="1131" t="s">
        <v>7470</v>
      </c>
      <c r="AX1618" s="0" t="n">
        <v>1616</v>
      </c>
      <c r="AZ1618" s="0" t="n">
        <v>0</v>
      </c>
      <c r="BA1618" s="1146"/>
    </row>
    <row r="1619" customFormat="false" ht="14.25" hidden="false" customHeight="false" outlineLevel="0" collapsed="false">
      <c r="AH1619" s="1131" t="n">
        <v>1107</v>
      </c>
      <c r="AI1619" s="1140" t="n">
        <v>1618</v>
      </c>
      <c r="AJ1619" s="1140" t="s">
        <v>7471</v>
      </c>
      <c r="AK1619" s="1130" t="s">
        <v>1394</v>
      </c>
      <c r="AL1619" s="1131" t="s">
        <v>7472</v>
      </c>
      <c r="AX1619" s="0" t="n">
        <v>1617</v>
      </c>
      <c r="AZ1619" s="0" t="n">
        <v>0</v>
      </c>
      <c r="BA1619" s="1146"/>
    </row>
    <row r="1620" customFormat="false" ht="14.25" hidden="false" customHeight="false" outlineLevel="0" collapsed="false">
      <c r="AH1620" s="1131" t="n">
        <v>1107</v>
      </c>
      <c r="AI1620" s="1140" t="n">
        <v>1619</v>
      </c>
      <c r="AJ1620" s="1140" t="s">
        <v>7473</v>
      </c>
      <c r="AK1620" s="1130" t="s">
        <v>4921</v>
      </c>
      <c r="AL1620" s="1131" t="s">
        <v>7474</v>
      </c>
      <c r="AX1620" s="0" t="n">
        <v>1618</v>
      </c>
      <c r="AZ1620" s="0" t="n">
        <v>0</v>
      </c>
      <c r="BA1620" s="1146"/>
    </row>
    <row r="1621" customFormat="false" ht="14.25" hidden="false" customHeight="false" outlineLevel="0" collapsed="false">
      <c r="AH1621" s="1131" t="n">
        <v>1107</v>
      </c>
      <c r="AI1621" s="1140" t="n">
        <v>1620</v>
      </c>
      <c r="AJ1621" s="1140" t="s">
        <v>7475</v>
      </c>
      <c r="AK1621" s="1130" t="s">
        <v>7476</v>
      </c>
      <c r="AL1621" s="1131" t="s">
        <v>7477</v>
      </c>
      <c r="AX1621" s="0" t="n">
        <v>1619</v>
      </c>
      <c r="AZ1621" s="0" t="n">
        <v>0</v>
      </c>
      <c r="BA1621" s="1146"/>
    </row>
    <row r="1622" customFormat="false" ht="14.25" hidden="false" customHeight="false" outlineLevel="0" collapsed="false">
      <c r="AH1622" s="1131" t="n">
        <v>1107</v>
      </c>
      <c r="AI1622" s="1140" t="n">
        <v>1621</v>
      </c>
      <c r="AJ1622" s="1140" t="s">
        <v>7478</v>
      </c>
      <c r="AK1622" s="1130" t="s">
        <v>7479</v>
      </c>
      <c r="AL1622" s="1131" t="s">
        <v>7480</v>
      </c>
      <c r="AX1622" s="0" t="n">
        <v>1620</v>
      </c>
      <c r="AZ1622" s="0" t="n">
        <v>0</v>
      </c>
      <c r="BA1622" s="1146"/>
    </row>
    <row r="1623" customFormat="false" ht="14.25" hidden="false" customHeight="false" outlineLevel="0" collapsed="false">
      <c r="AH1623" s="1131" t="n">
        <v>1107</v>
      </c>
      <c r="AI1623" s="1140" t="n">
        <v>1622</v>
      </c>
      <c r="AJ1623" s="1140" t="s">
        <v>7481</v>
      </c>
      <c r="AK1623" s="1130" t="s">
        <v>7482</v>
      </c>
      <c r="AL1623" s="1131" t="s">
        <v>7483</v>
      </c>
      <c r="AX1623" s="0" t="n">
        <v>1621</v>
      </c>
      <c r="AZ1623" s="0" t="n">
        <v>0</v>
      </c>
      <c r="BA1623" s="1146"/>
    </row>
    <row r="1624" customFormat="false" ht="14.25" hidden="false" customHeight="false" outlineLevel="0" collapsed="false">
      <c r="AH1624" s="1131" t="n">
        <v>1107</v>
      </c>
      <c r="AI1624" s="1140" t="n">
        <v>1623</v>
      </c>
      <c r="AJ1624" s="1140" t="s">
        <v>7484</v>
      </c>
      <c r="AK1624" s="1130" t="s">
        <v>7485</v>
      </c>
      <c r="AL1624" s="1131" t="s">
        <v>7486</v>
      </c>
      <c r="AX1624" s="0" t="n">
        <v>1622</v>
      </c>
      <c r="AZ1624" s="0" t="n">
        <v>0</v>
      </c>
      <c r="BA1624" s="1146"/>
    </row>
    <row r="1625" customFormat="false" ht="14.25" hidden="false" customHeight="false" outlineLevel="0" collapsed="false">
      <c r="AH1625" s="1131" t="n">
        <v>1107</v>
      </c>
      <c r="AI1625" s="1140" t="n">
        <v>1624</v>
      </c>
      <c r="AJ1625" s="1140" t="s">
        <v>7487</v>
      </c>
      <c r="AK1625" s="1130" t="s">
        <v>7488</v>
      </c>
      <c r="AL1625" s="1131" t="s">
        <v>7489</v>
      </c>
      <c r="AX1625" s="0" t="n">
        <v>1623</v>
      </c>
      <c r="AZ1625" s="0" t="n">
        <v>0</v>
      </c>
      <c r="BA1625" s="1146"/>
    </row>
    <row r="1626" customFormat="false" ht="14.25" hidden="false" customHeight="false" outlineLevel="0" collapsed="false">
      <c r="AH1626" s="1131" t="n">
        <v>1107</v>
      </c>
      <c r="AI1626" s="1140" t="n">
        <v>1625</v>
      </c>
      <c r="AJ1626" s="1140" t="s">
        <v>7490</v>
      </c>
      <c r="AK1626" s="1130" t="s">
        <v>7491</v>
      </c>
      <c r="AL1626" s="1131" t="s">
        <v>7492</v>
      </c>
      <c r="AX1626" s="0" t="n">
        <v>1624</v>
      </c>
      <c r="AZ1626" s="0" t="n">
        <v>0</v>
      </c>
      <c r="BA1626" s="1146"/>
    </row>
    <row r="1627" customFormat="false" ht="14.25" hidden="false" customHeight="false" outlineLevel="0" collapsed="false">
      <c r="AH1627" s="1131" t="n">
        <v>1108</v>
      </c>
      <c r="AI1627" s="1140" t="n">
        <v>1626</v>
      </c>
      <c r="AJ1627" s="1140" t="s">
        <v>7493</v>
      </c>
      <c r="AK1627" s="1130" t="s">
        <v>7494</v>
      </c>
      <c r="AL1627" s="1131" t="s">
        <v>7495</v>
      </c>
      <c r="AX1627" s="0" t="n">
        <v>1625</v>
      </c>
      <c r="AZ1627" s="0" t="n">
        <v>0</v>
      </c>
      <c r="BA1627" s="1146"/>
    </row>
    <row r="1628" customFormat="false" ht="14.25" hidden="false" customHeight="false" outlineLevel="0" collapsed="false">
      <c r="AH1628" s="1131" t="n">
        <v>1108</v>
      </c>
      <c r="AI1628" s="1140" t="n">
        <v>1627</v>
      </c>
      <c r="AJ1628" s="1140" t="s">
        <v>7496</v>
      </c>
      <c r="AK1628" s="1130" t="s">
        <v>7497</v>
      </c>
      <c r="AL1628" s="1131" t="s">
        <v>7498</v>
      </c>
      <c r="AX1628" s="0" t="n">
        <v>1626</v>
      </c>
      <c r="AZ1628" s="0" t="n">
        <v>0</v>
      </c>
      <c r="BA1628" s="1146"/>
    </row>
    <row r="1629" customFormat="false" ht="14.25" hidden="false" customHeight="false" outlineLevel="0" collapsed="false">
      <c r="AH1629" s="1131" t="n">
        <v>1108</v>
      </c>
      <c r="AI1629" s="1140" t="n">
        <v>1628</v>
      </c>
      <c r="AJ1629" s="1140" t="s">
        <v>7499</v>
      </c>
      <c r="AK1629" s="1130" t="s">
        <v>7500</v>
      </c>
      <c r="AL1629" s="1131" t="s">
        <v>7501</v>
      </c>
      <c r="AX1629" s="0" t="n">
        <v>1627</v>
      </c>
      <c r="AZ1629" s="0" t="n">
        <v>0</v>
      </c>
      <c r="BA1629" s="1146"/>
    </row>
    <row r="1630" customFormat="false" ht="14.25" hidden="false" customHeight="false" outlineLevel="0" collapsed="false">
      <c r="AH1630" s="1131" t="n">
        <v>1108</v>
      </c>
      <c r="AI1630" s="1140" t="n">
        <v>1629</v>
      </c>
      <c r="AJ1630" s="1140" t="s">
        <v>7502</v>
      </c>
      <c r="AK1630" s="1130" t="s">
        <v>7005</v>
      </c>
      <c r="AL1630" s="1131" t="s">
        <v>7503</v>
      </c>
      <c r="AX1630" s="0" t="n">
        <v>1628</v>
      </c>
      <c r="AZ1630" s="0" t="n">
        <v>0</v>
      </c>
      <c r="BA1630" s="1146"/>
    </row>
    <row r="1631" customFormat="false" ht="14.25" hidden="false" customHeight="false" outlineLevel="0" collapsed="false">
      <c r="AH1631" s="1131" t="n">
        <v>1108</v>
      </c>
      <c r="AI1631" s="1140" t="n">
        <v>1630</v>
      </c>
      <c r="AJ1631" s="1140" t="s">
        <v>7504</v>
      </c>
      <c r="AK1631" s="1130" t="s">
        <v>7505</v>
      </c>
      <c r="AL1631" s="1131" t="s">
        <v>7506</v>
      </c>
      <c r="AX1631" s="0" t="n">
        <v>1629</v>
      </c>
      <c r="AZ1631" s="0" t="n">
        <v>0</v>
      </c>
      <c r="BA1631" s="1146"/>
    </row>
    <row r="1632" customFormat="false" ht="14.25" hidden="false" customHeight="false" outlineLevel="0" collapsed="false">
      <c r="AH1632" s="1131" t="n">
        <v>1108</v>
      </c>
      <c r="AI1632" s="1140" t="n">
        <v>1631</v>
      </c>
      <c r="AJ1632" s="1140" t="s">
        <v>7507</v>
      </c>
      <c r="AK1632" s="1130" t="s">
        <v>7508</v>
      </c>
      <c r="AL1632" s="1131" t="s">
        <v>7509</v>
      </c>
      <c r="AX1632" s="0" t="n">
        <v>1630</v>
      </c>
      <c r="AZ1632" s="0" t="n">
        <v>0</v>
      </c>
      <c r="BA1632" s="1146"/>
    </row>
    <row r="1633" customFormat="false" ht="14.25" hidden="false" customHeight="false" outlineLevel="0" collapsed="false">
      <c r="AH1633" s="1131" t="n">
        <v>1108</v>
      </c>
      <c r="AI1633" s="1140" t="n">
        <v>1632</v>
      </c>
      <c r="AJ1633" s="1140" t="s">
        <v>7510</v>
      </c>
      <c r="AK1633" s="1130" t="s">
        <v>7511</v>
      </c>
      <c r="AL1633" s="1131" t="s">
        <v>7512</v>
      </c>
      <c r="AX1633" s="0" t="n">
        <v>1631</v>
      </c>
      <c r="AZ1633" s="0" t="n">
        <v>0</v>
      </c>
      <c r="BA1633" s="1146"/>
    </row>
    <row r="1634" customFormat="false" ht="14.25" hidden="false" customHeight="false" outlineLevel="0" collapsed="false">
      <c r="AH1634" s="1131" t="n">
        <v>1108</v>
      </c>
      <c r="AI1634" s="1140" t="n">
        <v>1633</v>
      </c>
      <c r="AJ1634" s="1140" t="s">
        <v>7513</v>
      </c>
      <c r="AK1634" s="1130" t="s">
        <v>7514</v>
      </c>
      <c r="AL1634" s="1131" t="s">
        <v>7515</v>
      </c>
      <c r="AX1634" s="0" t="n">
        <v>1632</v>
      </c>
      <c r="AZ1634" s="0" t="n">
        <v>0</v>
      </c>
      <c r="BA1634" s="1146"/>
    </row>
    <row r="1635" customFormat="false" ht="14.25" hidden="false" customHeight="false" outlineLevel="0" collapsed="false">
      <c r="AH1635" s="1131" t="n">
        <v>1109</v>
      </c>
      <c r="AI1635" s="1140" t="n">
        <v>1634</v>
      </c>
      <c r="AJ1635" s="1140" t="s">
        <v>7516</v>
      </c>
      <c r="AK1635" s="1130" t="s">
        <v>7517</v>
      </c>
      <c r="AL1635" s="1131" t="s">
        <v>7518</v>
      </c>
      <c r="AX1635" s="0" t="n">
        <v>1633</v>
      </c>
      <c r="AZ1635" s="0" t="n">
        <v>0</v>
      </c>
      <c r="BA1635" s="1146"/>
    </row>
    <row r="1636" customFormat="false" ht="14.25" hidden="false" customHeight="false" outlineLevel="0" collapsed="false">
      <c r="AH1636" s="1131" t="n">
        <v>1109</v>
      </c>
      <c r="AI1636" s="1140" t="n">
        <v>1635</v>
      </c>
      <c r="AJ1636" s="1140" t="s">
        <v>7519</v>
      </c>
      <c r="AK1636" s="1130" t="s">
        <v>7520</v>
      </c>
      <c r="AL1636" s="1131" t="s">
        <v>7521</v>
      </c>
      <c r="AX1636" s="0" t="n">
        <v>1634</v>
      </c>
      <c r="AZ1636" s="0" t="n">
        <v>0</v>
      </c>
      <c r="BA1636" s="1146"/>
    </row>
    <row r="1637" customFormat="false" ht="14.25" hidden="false" customHeight="false" outlineLevel="0" collapsed="false">
      <c r="AH1637" s="1131" t="n">
        <v>1109</v>
      </c>
      <c r="AI1637" s="1140" t="n">
        <v>1636</v>
      </c>
      <c r="AJ1637" s="1140" t="s">
        <v>7522</v>
      </c>
      <c r="AK1637" s="1130" t="s">
        <v>7523</v>
      </c>
      <c r="AL1637" s="1131" t="s">
        <v>7524</v>
      </c>
      <c r="AX1637" s="0" t="n">
        <v>1635</v>
      </c>
      <c r="AZ1637" s="0" t="n">
        <v>0</v>
      </c>
      <c r="BA1637" s="1146"/>
    </row>
    <row r="1638" customFormat="false" ht="14.25" hidden="false" customHeight="false" outlineLevel="0" collapsed="false">
      <c r="AH1638" s="1131" t="n">
        <v>1109</v>
      </c>
      <c r="AI1638" s="1140" t="n">
        <v>1637</v>
      </c>
      <c r="AJ1638" s="1140" t="s">
        <v>7525</v>
      </c>
      <c r="AK1638" s="1130" t="s">
        <v>1426</v>
      </c>
      <c r="AL1638" s="1131" t="s">
        <v>7526</v>
      </c>
      <c r="AX1638" s="0" t="n">
        <v>1636</v>
      </c>
      <c r="AZ1638" s="0" t="n">
        <v>0</v>
      </c>
      <c r="BA1638" s="1146"/>
    </row>
    <row r="1639" customFormat="false" ht="14.25" hidden="false" customHeight="false" outlineLevel="0" collapsed="false">
      <c r="AH1639" s="1131" t="n">
        <v>1109</v>
      </c>
      <c r="AI1639" s="1140" t="n">
        <v>1638</v>
      </c>
      <c r="AJ1639" s="1140" t="s">
        <v>7527</v>
      </c>
      <c r="AK1639" s="1130" t="s">
        <v>7528</v>
      </c>
      <c r="AL1639" s="1131" t="s">
        <v>7529</v>
      </c>
      <c r="AX1639" s="0" t="n">
        <v>1637</v>
      </c>
      <c r="AZ1639" s="0" t="n">
        <v>0</v>
      </c>
      <c r="BA1639" s="1146"/>
    </row>
    <row r="1640" customFormat="false" ht="14.25" hidden="false" customHeight="false" outlineLevel="0" collapsed="false">
      <c r="AH1640" s="1131" t="n">
        <v>1109</v>
      </c>
      <c r="AI1640" s="1140" t="n">
        <v>1639</v>
      </c>
      <c r="AJ1640" s="1140" t="s">
        <v>7530</v>
      </c>
      <c r="AK1640" s="1130" t="s">
        <v>7531</v>
      </c>
      <c r="AL1640" s="1131" t="s">
        <v>7532</v>
      </c>
      <c r="AX1640" s="0" t="n">
        <v>1638</v>
      </c>
      <c r="AZ1640" s="0" t="n">
        <v>0</v>
      </c>
      <c r="BA1640" s="1146"/>
    </row>
    <row r="1641" customFormat="false" ht="14.25" hidden="false" customHeight="false" outlineLevel="0" collapsed="false">
      <c r="AH1641" s="1131" t="n">
        <v>1109</v>
      </c>
      <c r="AI1641" s="1140" t="n">
        <v>1640</v>
      </c>
      <c r="AJ1641" s="1140" t="s">
        <v>7533</v>
      </c>
      <c r="AK1641" s="1130" t="s">
        <v>7534</v>
      </c>
      <c r="AL1641" s="1131" t="s">
        <v>7535</v>
      </c>
      <c r="AX1641" s="0" t="n">
        <v>1639</v>
      </c>
      <c r="AZ1641" s="0" t="n">
        <v>0</v>
      </c>
      <c r="BA1641" s="1146"/>
    </row>
    <row r="1642" customFormat="false" ht="14.25" hidden="false" customHeight="false" outlineLevel="0" collapsed="false">
      <c r="AH1642" s="1131" t="n">
        <v>1109</v>
      </c>
      <c r="AI1642" s="1140" t="n">
        <v>1641</v>
      </c>
      <c r="AJ1642" s="1140" t="s">
        <v>7536</v>
      </c>
      <c r="AK1642" s="1130" t="s">
        <v>7537</v>
      </c>
      <c r="AL1642" s="1131" t="s">
        <v>7538</v>
      </c>
      <c r="AX1642" s="0" t="n">
        <v>1640</v>
      </c>
      <c r="AZ1642" s="0" t="n">
        <v>0</v>
      </c>
      <c r="BA1642" s="1146"/>
    </row>
    <row r="1643" customFormat="false" ht="14.25" hidden="false" customHeight="false" outlineLevel="0" collapsed="false">
      <c r="AH1643" s="1131" t="n">
        <v>1109</v>
      </c>
      <c r="AI1643" s="1140" t="n">
        <v>1642</v>
      </c>
      <c r="AJ1643" s="1140" t="s">
        <v>7539</v>
      </c>
      <c r="AK1643" s="1130" t="s">
        <v>7540</v>
      </c>
      <c r="AL1643" s="1131" t="s">
        <v>7541</v>
      </c>
      <c r="AX1643" s="0" t="n">
        <v>1641</v>
      </c>
      <c r="AZ1643" s="0" t="n">
        <v>0</v>
      </c>
      <c r="BA1643" s="1146"/>
    </row>
    <row r="1644" customFormat="false" ht="14.25" hidden="false" customHeight="false" outlineLevel="0" collapsed="false">
      <c r="AH1644" s="1131" t="n">
        <v>1109</v>
      </c>
      <c r="AI1644" s="1140" t="n">
        <v>1643</v>
      </c>
      <c r="AJ1644" s="1140" t="s">
        <v>7542</v>
      </c>
      <c r="AK1644" s="1130" t="s">
        <v>7543</v>
      </c>
      <c r="AL1644" s="1131" t="s">
        <v>7544</v>
      </c>
      <c r="AX1644" s="0" t="n">
        <v>1642</v>
      </c>
      <c r="AZ1644" s="0" t="n">
        <v>0</v>
      </c>
      <c r="BA1644" s="1146"/>
    </row>
    <row r="1645" customFormat="false" ht="14.25" hidden="false" customHeight="false" outlineLevel="0" collapsed="false">
      <c r="AH1645" s="1131" t="n">
        <v>1109</v>
      </c>
      <c r="AI1645" s="1140" t="n">
        <v>1644</v>
      </c>
      <c r="AJ1645" s="1140" t="s">
        <v>7545</v>
      </c>
      <c r="AK1645" s="1130" t="s">
        <v>7546</v>
      </c>
      <c r="AL1645" s="1131" t="s">
        <v>7547</v>
      </c>
      <c r="AX1645" s="0" t="n">
        <v>1643</v>
      </c>
      <c r="AZ1645" s="0" t="n">
        <v>0</v>
      </c>
      <c r="BA1645" s="1146"/>
    </row>
    <row r="1646" customFormat="false" ht="14.25" hidden="false" customHeight="false" outlineLevel="0" collapsed="false">
      <c r="AH1646" s="1131" t="n">
        <v>1110</v>
      </c>
      <c r="AI1646" s="1140" t="n">
        <v>1645</v>
      </c>
      <c r="AJ1646" s="1140" t="s">
        <v>7548</v>
      </c>
      <c r="AK1646" s="1130" t="s">
        <v>7549</v>
      </c>
      <c r="AL1646" s="1131" t="s">
        <v>7550</v>
      </c>
      <c r="AX1646" s="0" t="n">
        <v>1644</v>
      </c>
      <c r="AZ1646" s="0" t="n">
        <v>0</v>
      </c>
      <c r="BA1646" s="1146"/>
    </row>
    <row r="1647" customFormat="false" ht="14.25" hidden="false" customHeight="false" outlineLevel="0" collapsed="false">
      <c r="AH1647" s="1131" t="n">
        <v>1110</v>
      </c>
      <c r="AI1647" s="1140" t="n">
        <v>1646</v>
      </c>
      <c r="AJ1647" s="1140" t="s">
        <v>7551</v>
      </c>
      <c r="AK1647" s="1130" t="s">
        <v>7552</v>
      </c>
      <c r="AL1647" s="1131" t="s">
        <v>7553</v>
      </c>
      <c r="AX1647" s="0" t="n">
        <v>1645</v>
      </c>
      <c r="AZ1647" s="0" t="n">
        <v>0</v>
      </c>
      <c r="BA1647" s="1146"/>
    </row>
    <row r="1648" customFormat="false" ht="14.25" hidden="false" customHeight="false" outlineLevel="0" collapsed="false">
      <c r="AH1648" s="1131" t="n">
        <v>1110</v>
      </c>
      <c r="AI1648" s="1140" t="n">
        <v>1647</v>
      </c>
      <c r="AJ1648" s="1140" t="s">
        <v>7554</v>
      </c>
      <c r="AK1648" s="1130" t="s">
        <v>7555</v>
      </c>
      <c r="AL1648" s="1131" t="s">
        <v>7556</v>
      </c>
      <c r="AX1648" s="0" t="n">
        <v>1646</v>
      </c>
      <c r="AZ1648" s="0" t="n">
        <v>0</v>
      </c>
      <c r="BA1648" s="1146"/>
    </row>
    <row r="1649" customFormat="false" ht="14.25" hidden="false" customHeight="false" outlineLevel="0" collapsed="false">
      <c r="AH1649" s="1131" t="n">
        <v>1110</v>
      </c>
      <c r="AI1649" s="1140" t="n">
        <v>1648</v>
      </c>
      <c r="AJ1649" s="1140" t="s">
        <v>7557</v>
      </c>
      <c r="AK1649" s="1130" t="s">
        <v>7558</v>
      </c>
      <c r="AL1649" s="1131" t="s">
        <v>7559</v>
      </c>
      <c r="AX1649" s="0" t="n">
        <v>1647</v>
      </c>
      <c r="AZ1649" s="0" t="n">
        <v>0</v>
      </c>
      <c r="BA1649" s="1146"/>
    </row>
    <row r="1650" customFormat="false" ht="14.25" hidden="false" customHeight="false" outlineLevel="0" collapsed="false">
      <c r="AH1650" s="1131" t="n">
        <v>1110</v>
      </c>
      <c r="AI1650" s="1140" t="n">
        <v>1649</v>
      </c>
      <c r="AJ1650" s="1140" t="s">
        <v>7560</v>
      </c>
      <c r="AK1650" s="1130" t="s">
        <v>7561</v>
      </c>
      <c r="AL1650" s="1131" t="s">
        <v>7562</v>
      </c>
      <c r="AX1650" s="0" t="n">
        <v>1648</v>
      </c>
      <c r="AZ1650" s="0" t="n">
        <v>0</v>
      </c>
      <c r="BA1650" s="1146"/>
    </row>
    <row r="1651" customFormat="false" ht="14.25" hidden="false" customHeight="false" outlineLevel="0" collapsed="false">
      <c r="AH1651" s="1131" t="n">
        <v>1111</v>
      </c>
      <c r="AI1651" s="1140" t="n">
        <v>1650</v>
      </c>
      <c r="AJ1651" s="1140" t="s">
        <v>7563</v>
      </c>
      <c r="AK1651" s="1130" t="s">
        <v>7564</v>
      </c>
      <c r="AL1651" s="1131" t="s">
        <v>7565</v>
      </c>
      <c r="AX1651" s="0" t="n">
        <v>1649</v>
      </c>
      <c r="AZ1651" s="0" t="n">
        <v>0</v>
      </c>
      <c r="BA1651" s="1146"/>
    </row>
    <row r="1652" customFormat="false" ht="14.25" hidden="false" customHeight="false" outlineLevel="0" collapsed="false">
      <c r="AH1652" s="1131" t="n">
        <v>1111</v>
      </c>
      <c r="AI1652" s="1140" t="n">
        <v>1651</v>
      </c>
      <c r="AJ1652" s="1140" t="s">
        <v>7566</v>
      </c>
      <c r="AK1652" s="1130" t="s">
        <v>7567</v>
      </c>
      <c r="AL1652" s="1131" t="s">
        <v>7568</v>
      </c>
      <c r="AX1652" s="0" t="n">
        <v>1650</v>
      </c>
      <c r="AZ1652" s="0" t="n">
        <v>0</v>
      </c>
      <c r="BA1652" s="1146"/>
    </row>
    <row r="1653" customFormat="false" ht="14.25" hidden="false" customHeight="false" outlineLevel="0" collapsed="false">
      <c r="AH1653" s="1131" t="n">
        <v>1111</v>
      </c>
      <c r="AI1653" s="1140" t="n">
        <v>1652</v>
      </c>
      <c r="AJ1653" s="1140" t="s">
        <v>7569</v>
      </c>
      <c r="AK1653" s="1130" t="s">
        <v>7570</v>
      </c>
      <c r="AL1653" s="1131" t="s">
        <v>7571</v>
      </c>
      <c r="AX1653" s="0" t="n">
        <v>1651</v>
      </c>
      <c r="AZ1653" s="0" t="n">
        <v>0</v>
      </c>
      <c r="BA1653" s="1146"/>
    </row>
    <row r="1654" customFormat="false" ht="14.25" hidden="false" customHeight="false" outlineLevel="0" collapsed="false">
      <c r="AH1654" s="1131" t="n">
        <v>1111</v>
      </c>
      <c r="AI1654" s="1140" t="n">
        <v>1653</v>
      </c>
      <c r="AJ1654" s="1140" t="s">
        <v>7572</v>
      </c>
      <c r="AK1654" s="1130" t="s">
        <v>7573</v>
      </c>
      <c r="AL1654" s="1131" t="s">
        <v>7574</v>
      </c>
      <c r="AX1654" s="0" t="n">
        <v>1652</v>
      </c>
      <c r="AZ1654" s="0" t="n">
        <v>0</v>
      </c>
      <c r="BA1654" s="1146"/>
    </row>
    <row r="1655" customFormat="false" ht="14.25" hidden="false" customHeight="false" outlineLevel="0" collapsed="false">
      <c r="AH1655" s="1131" t="n">
        <v>1111</v>
      </c>
      <c r="AI1655" s="1140" t="n">
        <v>1654</v>
      </c>
      <c r="AJ1655" s="1140" t="s">
        <v>7575</v>
      </c>
      <c r="AK1655" s="1130" t="s">
        <v>7576</v>
      </c>
      <c r="AL1655" s="1131" t="s">
        <v>7577</v>
      </c>
      <c r="AX1655" s="0" t="n">
        <v>1653</v>
      </c>
      <c r="AZ1655" s="0" t="n">
        <v>0</v>
      </c>
      <c r="BA1655" s="1146"/>
    </row>
    <row r="1656" customFormat="false" ht="14.25" hidden="false" customHeight="false" outlineLevel="0" collapsed="false">
      <c r="AH1656" s="1131" t="n">
        <v>1111</v>
      </c>
      <c r="AI1656" s="1140" t="n">
        <v>1655</v>
      </c>
      <c r="AJ1656" s="1140" t="s">
        <v>7578</v>
      </c>
      <c r="AK1656" s="1130" t="s">
        <v>7579</v>
      </c>
      <c r="AL1656" s="1131" t="s">
        <v>7580</v>
      </c>
      <c r="AX1656" s="0" t="n">
        <v>1654</v>
      </c>
      <c r="AZ1656" s="0" t="n">
        <v>0</v>
      </c>
      <c r="BA1656" s="1146"/>
    </row>
    <row r="1657" customFormat="false" ht="14.25" hidden="false" customHeight="false" outlineLevel="0" collapsed="false">
      <c r="AH1657" s="1131" t="n">
        <v>1111</v>
      </c>
      <c r="AI1657" s="1140" t="n">
        <v>1656</v>
      </c>
      <c r="AJ1657" s="1140" t="s">
        <v>7581</v>
      </c>
      <c r="AK1657" s="1130" t="s">
        <v>7582</v>
      </c>
      <c r="AL1657" s="1131" t="s">
        <v>7583</v>
      </c>
      <c r="AX1657" s="0" t="n">
        <v>1655</v>
      </c>
      <c r="AZ1657" s="0" t="n">
        <v>0</v>
      </c>
      <c r="BA1657" s="1146"/>
    </row>
    <row r="1658" customFormat="false" ht="14.25" hidden="false" customHeight="false" outlineLevel="0" collapsed="false">
      <c r="AH1658" s="1131" t="n">
        <v>1111</v>
      </c>
      <c r="AI1658" s="1140" t="n">
        <v>1657</v>
      </c>
      <c r="AJ1658" s="1140" t="s">
        <v>7584</v>
      </c>
      <c r="AK1658" s="1130" t="s">
        <v>7585</v>
      </c>
      <c r="AL1658" s="1131" t="s">
        <v>7586</v>
      </c>
      <c r="AX1658" s="0" t="n">
        <v>1656</v>
      </c>
      <c r="AZ1658" s="0" t="n">
        <v>0</v>
      </c>
      <c r="BA1658" s="1146"/>
    </row>
    <row r="1659" customFormat="false" ht="14.25" hidden="false" customHeight="false" outlineLevel="0" collapsed="false">
      <c r="AH1659" s="1131" t="n">
        <v>1111</v>
      </c>
      <c r="AI1659" s="1140" t="n">
        <v>1658</v>
      </c>
      <c r="AJ1659" s="1140" t="s">
        <v>7587</v>
      </c>
      <c r="AK1659" s="1130" t="s">
        <v>7588</v>
      </c>
      <c r="AL1659" s="1131" t="s">
        <v>7589</v>
      </c>
      <c r="AX1659" s="0" t="n">
        <v>1657</v>
      </c>
      <c r="AZ1659" s="0" t="n">
        <v>0</v>
      </c>
      <c r="BA1659" s="1146"/>
    </row>
    <row r="1660" customFormat="false" ht="14.25" hidden="false" customHeight="false" outlineLevel="0" collapsed="false">
      <c r="AH1660" s="1131" t="n">
        <v>1111</v>
      </c>
      <c r="AI1660" s="1140" t="n">
        <v>1659</v>
      </c>
      <c r="AJ1660" s="1140" t="s">
        <v>7590</v>
      </c>
      <c r="AK1660" s="1130" t="s">
        <v>7591</v>
      </c>
      <c r="AL1660" s="1131" t="s">
        <v>7592</v>
      </c>
      <c r="AX1660" s="0" t="n">
        <v>1658</v>
      </c>
      <c r="AZ1660" s="0" t="n">
        <v>0</v>
      </c>
      <c r="BA1660" s="1146"/>
    </row>
    <row r="1661" customFormat="false" ht="14.25" hidden="false" customHeight="false" outlineLevel="0" collapsed="false">
      <c r="AH1661" s="1131" t="n">
        <v>1111</v>
      </c>
      <c r="AI1661" s="1140" t="n">
        <v>1660</v>
      </c>
      <c r="AJ1661" s="1140" t="s">
        <v>7593</v>
      </c>
      <c r="AK1661" s="1130" t="s">
        <v>7594</v>
      </c>
      <c r="AL1661" s="1131" t="s">
        <v>7595</v>
      </c>
      <c r="AX1661" s="0" t="n">
        <v>1659</v>
      </c>
      <c r="AZ1661" s="0" t="n">
        <v>0</v>
      </c>
      <c r="BA1661" s="1146"/>
    </row>
    <row r="1662" customFormat="false" ht="14.25" hidden="false" customHeight="false" outlineLevel="0" collapsed="false">
      <c r="AH1662" s="1131" t="n">
        <v>1112</v>
      </c>
      <c r="AI1662" s="1140" t="n">
        <v>1661</v>
      </c>
      <c r="AJ1662" s="1140" t="s">
        <v>7596</v>
      </c>
      <c r="AK1662" s="1130" t="s">
        <v>7597</v>
      </c>
      <c r="AL1662" s="1131" t="s">
        <v>7598</v>
      </c>
      <c r="AX1662" s="0" t="n">
        <v>1660</v>
      </c>
      <c r="AZ1662" s="0" t="n">
        <v>0</v>
      </c>
      <c r="BA1662" s="1146"/>
    </row>
    <row r="1663" customFormat="false" ht="14.25" hidden="false" customHeight="false" outlineLevel="0" collapsed="false">
      <c r="AH1663" s="1131" t="n">
        <v>1112</v>
      </c>
      <c r="AI1663" s="1140" t="n">
        <v>1662</v>
      </c>
      <c r="AJ1663" s="1140" t="s">
        <v>7599</v>
      </c>
      <c r="AK1663" s="1130" t="s">
        <v>7600</v>
      </c>
      <c r="AL1663" s="1131" t="s">
        <v>7601</v>
      </c>
      <c r="AX1663" s="0" t="n">
        <v>1661</v>
      </c>
      <c r="AZ1663" s="0" t="n">
        <v>0</v>
      </c>
      <c r="BA1663" s="1146"/>
    </row>
    <row r="1664" customFormat="false" ht="14.25" hidden="false" customHeight="false" outlineLevel="0" collapsed="false">
      <c r="AH1664" s="1131" t="n">
        <v>1112</v>
      </c>
      <c r="AI1664" s="1140" t="n">
        <v>1663</v>
      </c>
      <c r="AJ1664" s="1140" t="s">
        <v>7602</v>
      </c>
      <c r="AK1664" s="1130" t="s">
        <v>1913</v>
      </c>
      <c r="AL1664" s="1131" t="s">
        <v>7603</v>
      </c>
      <c r="AX1664" s="0" t="n">
        <v>1662</v>
      </c>
      <c r="AZ1664" s="0" t="n">
        <v>0</v>
      </c>
      <c r="BA1664" s="1146"/>
    </row>
    <row r="1665" customFormat="false" ht="14.25" hidden="false" customHeight="false" outlineLevel="0" collapsed="false">
      <c r="AH1665" s="1131" t="n">
        <v>1113</v>
      </c>
      <c r="AI1665" s="1140" t="n">
        <v>1664</v>
      </c>
      <c r="AJ1665" s="1140" t="s">
        <v>7604</v>
      </c>
      <c r="AK1665" s="1130" t="s">
        <v>7605</v>
      </c>
      <c r="AL1665" s="1131" t="s">
        <v>7606</v>
      </c>
      <c r="AX1665" s="0" t="n">
        <v>1663</v>
      </c>
      <c r="AZ1665" s="0" t="n">
        <v>0</v>
      </c>
      <c r="BA1665" s="1146"/>
    </row>
    <row r="1666" customFormat="false" ht="14.25" hidden="false" customHeight="false" outlineLevel="0" collapsed="false">
      <c r="AH1666" s="1131" t="n">
        <v>1113</v>
      </c>
      <c r="AI1666" s="1140" t="n">
        <v>1665</v>
      </c>
      <c r="AJ1666" s="1140" t="s">
        <v>7607</v>
      </c>
      <c r="AK1666" s="1130" t="s">
        <v>7608</v>
      </c>
      <c r="AL1666" s="1131" t="s">
        <v>7609</v>
      </c>
      <c r="AX1666" s="0" t="n">
        <v>1664</v>
      </c>
      <c r="AZ1666" s="0" t="n">
        <v>0</v>
      </c>
      <c r="BA1666" s="1146"/>
    </row>
    <row r="1667" customFormat="false" ht="14.25" hidden="false" customHeight="false" outlineLevel="0" collapsed="false">
      <c r="AH1667" s="1131" t="n">
        <v>1113</v>
      </c>
      <c r="AI1667" s="1140" t="n">
        <v>1666</v>
      </c>
      <c r="AJ1667" s="1140" t="s">
        <v>7610</v>
      </c>
      <c r="AK1667" s="1130" t="s">
        <v>7611</v>
      </c>
      <c r="AL1667" s="1131" t="s">
        <v>7612</v>
      </c>
      <c r="AX1667" s="0" t="n">
        <v>1665</v>
      </c>
      <c r="AZ1667" s="0" t="n">
        <v>0</v>
      </c>
      <c r="BA1667" s="1146"/>
    </row>
    <row r="1668" customFormat="false" ht="14.25" hidden="false" customHeight="false" outlineLevel="0" collapsed="false">
      <c r="AH1668" s="1131" t="n">
        <v>1113</v>
      </c>
      <c r="AI1668" s="1140" t="n">
        <v>1667</v>
      </c>
      <c r="AJ1668" s="1140" t="s">
        <v>7613</v>
      </c>
      <c r="AK1668" s="1130" t="s">
        <v>7614</v>
      </c>
      <c r="AL1668" s="1131" t="s">
        <v>7615</v>
      </c>
      <c r="AX1668" s="0" t="n">
        <v>1666</v>
      </c>
      <c r="AZ1668" s="0" t="n">
        <v>0</v>
      </c>
      <c r="BA1668" s="1146"/>
    </row>
    <row r="1669" customFormat="false" ht="14.25" hidden="false" customHeight="false" outlineLevel="0" collapsed="false">
      <c r="AH1669" s="1131" t="n">
        <v>1113</v>
      </c>
      <c r="AI1669" s="1140" t="n">
        <v>1668</v>
      </c>
      <c r="AJ1669" s="1140" t="s">
        <v>7616</v>
      </c>
      <c r="AK1669" s="1130" t="s">
        <v>7617</v>
      </c>
      <c r="AL1669" s="1131" t="s">
        <v>7618</v>
      </c>
      <c r="AX1669" s="0" t="n">
        <v>1667</v>
      </c>
      <c r="AZ1669" s="0" t="n">
        <v>0</v>
      </c>
      <c r="BA1669" s="1146"/>
    </row>
    <row r="1670" customFormat="false" ht="14.25" hidden="false" customHeight="false" outlineLevel="0" collapsed="false">
      <c r="AH1670" s="1131" t="n">
        <v>1113</v>
      </c>
      <c r="AI1670" s="1140" t="n">
        <v>1669</v>
      </c>
      <c r="AJ1670" s="1140" t="s">
        <v>7619</v>
      </c>
      <c r="AK1670" s="1130" t="s">
        <v>7620</v>
      </c>
      <c r="AL1670" s="1131" t="s">
        <v>7621</v>
      </c>
      <c r="AX1670" s="0" t="n">
        <v>1668</v>
      </c>
      <c r="AZ1670" s="0" t="n">
        <v>0</v>
      </c>
      <c r="BA1670" s="1146"/>
    </row>
    <row r="1671" customFormat="false" ht="14.25" hidden="false" customHeight="false" outlineLevel="0" collapsed="false">
      <c r="AH1671" s="1131" t="n">
        <v>1113</v>
      </c>
      <c r="AI1671" s="1140" t="n">
        <v>1670</v>
      </c>
      <c r="AJ1671" s="1140" t="s">
        <v>7622</v>
      </c>
      <c r="AK1671" s="1130" t="s">
        <v>7311</v>
      </c>
      <c r="AL1671" s="1131" t="s">
        <v>7623</v>
      </c>
      <c r="AX1671" s="0" t="n">
        <v>1669</v>
      </c>
      <c r="AZ1671" s="0" t="n">
        <v>0</v>
      </c>
      <c r="BA1671" s="1146"/>
    </row>
    <row r="1672" customFormat="false" ht="14.25" hidden="false" customHeight="false" outlineLevel="0" collapsed="false">
      <c r="AH1672" s="1131" t="n">
        <v>1113</v>
      </c>
      <c r="AI1672" s="1140" t="n">
        <v>1671</v>
      </c>
      <c r="AJ1672" s="1140" t="s">
        <v>7624</v>
      </c>
      <c r="AK1672" s="1130" t="s">
        <v>7625</v>
      </c>
      <c r="AL1672" s="1131" t="s">
        <v>7626</v>
      </c>
      <c r="AX1672" s="0" t="n">
        <v>1670</v>
      </c>
      <c r="AZ1672" s="0" t="n">
        <v>0</v>
      </c>
      <c r="BA1672" s="1146"/>
    </row>
    <row r="1673" customFormat="false" ht="14.25" hidden="false" customHeight="false" outlineLevel="0" collapsed="false">
      <c r="AH1673" s="1131" t="n">
        <v>1113</v>
      </c>
      <c r="AI1673" s="1140" t="n">
        <v>1672</v>
      </c>
      <c r="AJ1673" s="1140" t="s">
        <v>7627</v>
      </c>
      <c r="AK1673" s="1130" t="s">
        <v>7628</v>
      </c>
      <c r="AL1673" s="1131" t="s">
        <v>7629</v>
      </c>
      <c r="AX1673" s="0" t="n">
        <v>1671</v>
      </c>
      <c r="AZ1673" s="0" t="n">
        <v>0</v>
      </c>
      <c r="BA1673" s="1146"/>
    </row>
    <row r="1674" customFormat="false" ht="14.25" hidden="false" customHeight="false" outlineLevel="0" collapsed="false">
      <c r="AH1674" s="1131" t="n">
        <v>1113</v>
      </c>
      <c r="AI1674" s="1140" t="n">
        <v>1673</v>
      </c>
      <c r="AJ1674" s="1140" t="s">
        <v>7630</v>
      </c>
      <c r="AK1674" s="1130" t="s">
        <v>7631</v>
      </c>
      <c r="AL1674" s="1131" t="s">
        <v>7632</v>
      </c>
      <c r="AX1674" s="0" t="n">
        <v>1672</v>
      </c>
      <c r="AZ1674" s="0" t="n">
        <v>0</v>
      </c>
      <c r="BA1674" s="1146"/>
    </row>
    <row r="1675" customFormat="false" ht="14.25" hidden="false" customHeight="false" outlineLevel="0" collapsed="false">
      <c r="AH1675" s="1131" t="n">
        <v>1113</v>
      </c>
      <c r="AI1675" s="1140" t="n">
        <v>1674</v>
      </c>
      <c r="AJ1675" s="1140" t="s">
        <v>7633</v>
      </c>
      <c r="AK1675" s="1130" t="s">
        <v>7634</v>
      </c>
      <c r="AL1675" s="1131" t="s">
        <v>7635</v>
      </c>
      <c r="AX1675" s="0" t="n">
        <v>1673</v>
      </c>
      <c r="AZ1675" s="0" t="n">
        <v>0</v>
      </c>
      <c r="BA1675" s="1146"/>
    </row>
    <row r="1676" customFormat="false" ht="14.25" hidden="false" customHeight="false" outlineLevel="0" collapsed="false">
      <c r="AH1676" s="1131" t="n">
        <v>1113</v>
      </c>
      <c r="AI1676" s="1140" t="n">
        <v>1675</v>
      </c>
      <c r="AJ1676" s="1140" t="s">
        <v>7636</v>
      </c>
      <c r="AK1676" s="1130" t="s">
        <v>7637</v>
      </c>
      <c r="AL1676" s="1131" t="s">
        <v>7638</v>
      </c>
      <c r="AX1676" s="0" t="n">
        <v>1674</v>
      </c>
      <c r="AZ1676" s="0" t="n">
        <v>0</v>
      </c>
      <c r="BA1676" s="1146"/>
    </row>
    <row r="1677" customFormat="false" ht="14.25" hidden="false" customHeight="false" outlineLevel="0" collapsed="false">
      <c r="AH1677" s="1131" t="n">
        <v>1113</v>
      </c>
      <c r="AI1677" s="1140" t="n">
        <v>1676</v>
      </c>
      <c r="AJ1677" s="1140" t="s">
        <v>7639</v>
      </c>
      <c r="AK1677" s="1130" t="s">
        <v>7640</v>
      </c>
      <c r="AL1677" s="1131" t="s">
        <v>7641</v>
      </c>
      <c r="AX1677" s="0" t="n">
        <v>1675</v>
      </c>
      <c r="AZ1677" s="0" t="n">
        <v>0</v>
      </c>
      <c r="BA1677" s="1146"/>
    </row>
    <row r="1678" customFormat="false" ht="14.25" hidden="false" customHeight="false" outlineLevel="0" collapsed="false">
      <c r="AH1678" s="1131" t="n">
        <v>1114</v>
      </c>
      <c r="AI1678" s="1140" t="n">
        <v>1677</v>
      </c>
      <c r="AJ1678" s="1140" t="s">
        <v>7642</v>
      </c>
      <c r="AK1678" s="1130" t="s">
        <v>7643</v>
      </c>
      <c r="AL1678" s="1131" t="s">
        <v>7644</v>
      </c>
      <c r="AX1678" s="0" t="n">
        <v>1676</v>
      </c>
      <c r="AZ1678" s="0" t="n">
        <v>0</v>
      </c>
      <c r="BA1678" s="1146"/>
    </row>
    <row r="1679" customFormat="false" ht="14.25" hidden="false" customHeight="false" outlineLevel="0" collapsed="false">
      <c r="AH1679" s="1131" t="n">
        <v>1114</v>
      </c>
      <c r="AI1679" s="1140" t="n">
        <v>1678</v>
      </c>
      <c r="AJ1679" s="1140" t="s">
        <v>7645</v>
      </c>
      <c r="AK1679" s="1130" t="s">
        <v>2041</v>
      </c>
      <c r="AL1679" s="1131" t="s">
        <v>7646</v>
      </c>
      <c r="AX1679" s="0" t="n">
        <v>1677</v>
      </c>
      <c r="AZ1679" s="0" t="n">
        <v>0</v>
      </c>
      <c r="BA1679" s="1146"/>
    </row>
    <row r="1680" customFormat="false" ht="14.25" hidden="false" customHeight="false" outlineLevel="0" collapsed="false">
      <c r="AH1680" s="1131" t="n">
        <v>1114</v>
      </c>
      <c r="AI1680" s="1140" t="n">
        <v>1679</v>
      </c>
      <c r="AJ1680" s="1140" t="s">
        <v>7647</v>
      </c>
      <c r="AK1680" s="1130" t="s">
        <v>7648</v>
      </c>
      <c r="AL1680" s="1131" t="s">
        <v>7649</v>
      </c>
      <c r="AX1680" s="0" t="n">
        <v>1678</v>
      </c>
      <c r="AZ1680" s="0" t="n">
        <v>0</v>
      </c>
      <c r="BA1680" s="1146"/>
    </row>
    <row r="1681" customFormat="false" ht="14.25" hidden="false" customHeight="false" outlineLevel="0" collapsed="false">
      <c r="AH1681" s="1131" t="n">
        <v>1114</v>
      </c>
      <c r="AI1681" s="1140" t="n">
        <v>1680</v>
      </c>
      <c r="AJ1681" s="1140" t="s">
        <v>7650</v>
      </c>
      <c r="AK1681" s="1130" t="s">
        <v>7651</v>
      </c>
      <c r="AL1681" s="1131" t="s">
        <v>7652</v>
      </c>
      <c r="AX1681" s="0" t="n">
        <v>1679</v>
      </c>
      <c r="AZ1681" s="0" t="n">
        <v>0</v>
      </c>
      <c r="BA1681" s="1146"/>
    </row>
    <row r="1682" customFormat="false" ht="14.25" hidden="false" customHeight="false" outlineLevel="0" collapsed="false">
      <c r="AH1682" s="1131" t="n">
        <v>1114</v>
      </c>
      <c r="AI1682" s="1140" t="n">
        <v>1681</v>
      </c>
      <c r="AJ1682" s="1140" t="s">
        <v>7653</v>
      </c>
      <c r="AK1682" s="1130" t="s">
        <v>7654</v>
      </c>
      <c r="AL1682" s="1131" t="s">
        <v>7655</v>
      </c>
      <c r="AX1682" s="0" t="n">
        <v>1680</v>
      </c>
      <c r="AZ1682" s="0" t="n">
        <v>0</v>
      </c>
      <c r="BA1682" s="1146"/>
    </row>
    <row r="1683" customFormat="false" ht="14.25" hidden="false" customHeight="false" outlineLevel="0" collapsed="false">
      <c r="AH1683" s="1131" t="n">
        <v>1114</v>
      </c>
      <c r="AI1683" s="1140" t="n">
        <v>1682</v>
      </c>
      <c r="AJ1683" s="1140" t="s">
        <v>7656</v>
      </c>
      <c r="AK1683" s="1130" t="s">
        <v>7657</v>
      </c>
      <c r="AL1683" s="1131" t="s">
        <v>7658</v>
      </c>
      <c r="AX1683" s="0" t="n">
        <v>1681</v>
      </c>
      <c r="AZ1683" s="0" t="n">
        <v>0</v>
      </c>
      <c r="BA1683" s="1146"/>
    </row>
    <row r="1684" customFormat="false" ht="14.25" hidden="false" customHeight="false" outlineLevel="0" collapsed="false">
      <c r="AH1684" s="1131" t="n">
        <v>1115</v>
      </c>
      <c r="AI1684" s="1140" t="n">
        <v>1683</v>
      </c>
      <c r="AJ1684" s="1140" t="s">
        <v>7659</v>
      </c>
      <c r="AK1684" s="1130" t="s">
        <v>7660</v>
      </c>
      <c r="AL1684" s="1131" t="s">
        <v>7661</v>
      </c>
      <c r="AX1684" s="0" t="n">
        <v>1682</v>
      </c>
      <c r="AZ1684" s="0" t="n">
        <v>0</v>
      </c>
      <c r="BA1684" s="1146"/>
    </row>
    <row r="1685" customFormat="false" ht="14.25" hidden="false" customHeight="false" outlineLevel="0" collapsed="false">
      <c r="AH1685" s="1131" t="n">
        <v>1115</v>
      </c>
      <c r="AI1685" s="1140" t="n">
        <v>1684</v>
      </c>
      <c r="AJ1685" s="1140" t="s">
        <v>7662</v>
      </c>
      <c r="AK1685" s="1130" t="s">
        <v>7663</v>
      </c>
      <c r="AL1685" s="1131" t="s">
        <v>7664</v>
      </c>
      <c r="AX1685" s="0" t="n">
        <v>1683</v>
      </c>
      <c r="AZ1685" s="0" t="n">
        <v>0</v>
      </c>
      <c r="BA1685" s="1146"/>
    </row>
    <row r="1686" customFormat="false" ht="14.25" hidden="false" customHeight="false" outlineLevel="0" collapsed="false">
      <c r="AH1686" s="1131" t="n">
        <v>1115</v>
      </c>
      <c r="AI1686" s="1140" t="n">
        <v>1685</v>
      </c>
      <c r="AJ1686" s="1140" t="s">
        <v>7665</v>
      </c>
      <c r="AK1686" s="1130" t="s">
        <v>7666</v>
      </c>
      <c r="AL1686" s="1131" t="s">
        <v>7667</v>
      </c>
      <c r="AX1686" s="0" t="n">
        <v>1684</v>
      </c>
      <c r="AZ1686" s="0" t="n">
        <v>0</v>
      </c>
      <c r="BA1686" s="1146"/>
    </row>
    <row r="1687" customFormat="false" ht="14.25" hidden="false" customHeight="false" outlineLevel="0" collapsed="false">
      <c r="AH1687" s="1131" t="n">
        <v>1115</v>
      </c>
      <c r="AI1687" s="1140" t="n">
        <v>1686</v>
      </c>
      <c r="AJ1687" s="1140" t="s">
        <v>7668</v>
      </c>
      <c r="AK1687" s="1130" t="s">
        <v>7669</v>
      </c>
      <c r="AL1687" s="1131" t="s">
        <v>7670</v>
      </c>
      <c r="AX1687" s="0" t="n">
        <v>1685</v>
      </c>
      <c r="AZ1687" s="0" t="n">
        <v>0</v>
      </c>
      <c r="BA1687" s="1146"/>
    </row>
    <row r="1688" customFormat="false" ht="14.25" hidden="false" customHeight="false" outlineLevel="0" collapsed="false">
      <c r="AH1688" s="1131" t="n">
        <v>1115</v>
      </c>
      <c r="AI1688" s="1140" t="n">
        <v>1687</v>
      </c>
      <c r="AJ1688" s="1140" t="s">
        <v>7671</v>
      </c>
      <c r="AK1688" s="1130" t="s">
        <v>7672</v>
      </c>
      <c r="AL1688" s="1131" t="s">
        <v>7673</v>
      </c>
      <c r="AX1688" s="0" t="n">
        <v>1686</v>
      </c>
      <c r="AZ1688" s="0" t="n">
        <v>0</v>
      </c>
      <c r="BA1688" s="1146"/>
    </row>
    <row r="1689" customFormat="false" ht="14.25" hidden="false" customHeight="false" outlineLevel="0" collapsed="false">
      <c r="AH1689" s="1131" t="n">
        <v>1115</v>
      </c>
      <c r="AI1689" s="1140" t="n">
        <v>1688</v>
      </c>
      <c r="AJ1689" s="1140" t="s">
        <v>7674</v>
      </c>
      <c r="AK1689" s="1130" t="s">
        <v>7675</v>
      </c>
      <c r="AL1689" s="1131" t="s">
        <v>7676</v>
      </c>
      <c r="AX1689" s="0" t="n">
        <v>1687</v>
      </c>
      <c r="AZ1689" s="0" t="n">
        <v>0</v>
      </c>
      <c r="BA1689" s="1146"/>
    </row>
    <row r="1690" customFormat="false" ht="14.25" hidden="false" customHeight="false" outlineLevel="0" collapsed="false">
      <c r="AH1690" s="1131" t="n">
        <v>1116</v>
      </c>
      <c r="AI1690" s="1140" t="n">
        <v>1689</v>
      </c>
      <c r="AJ1690" s="1140" t="s">
        <v>7677</v>
      </c>
      <c r="AK1690" s="1130" t="s">
        <v>1585</v>
      </c>
      <c r="AL1690" s="1131" t="s">
        <v>7678</v>
      </c>
      <c r="AX1690" s="0" t="n">
        <v>1688</v>
      </c>
      <c r="AZ1690" s="0" t="n">
        <v>0</v>
      </c>
      <c r="BA1690" s="1146"/>
    </row>
    <row r="1691" customFormat="false" ht="14.25" hidden="false" customHeight="false" outlineLevel="0" collapsed="false">
      <c r="AH1691" s="1131" t="n">
        <v>1116</v>
      </c>
      <c r="AI1691" s="1140" t="n">
        <v>1690</v>
      </c>
      <c r="AJ1691" s="1140" t="s">
        <v>7679</v>
      </c>
      <c r="AK1691" s="1130" t="s">
        <v>7680</v>
      </c>
      <c r="AL1691" s="1131" t="s">
        <v>7681</v>
      </c>
      <c r="AX1691" s="0" t="n">
        <v>1689</v>
      </c>
      <c r="AZ1691" s="0" t="n">
        <v>0</v>
      </c>
      <c r="BA1691" s="1146"/>
    </row>
    <row r="1692" customFormat="false" ht="14.25" hidden="false" customHeight="false" outlineLevel="0" collapsed="false">
      <c r="AH1692" s="1131" t="n">
        <v>1116</v>
      </c>
      <c r="AI1692" s="1140" t="n">
        <v>1691</v>
      </c>
      <c r="AJ1692" s="1140" t="s">
        <v>7682</v>
      </c>
      <c r="AK1692" s="1130" t="s">
        <v>7683</v>
      </c>
      <c r="AL1692" s="1131" t="s">
        <v>7684</v>
      </c>
      <c r="AX1692" s="0" t="n">
        <v>1690</v>
      </c>
      <c r="AZ1692" s="0" t="n">
        <v>0</v>
      </c>
      <c r="BA1692" s="1146"/>
    </row>
    <row r="1693" customFormat="false" ht="14.25" hidden="false" customHeight="false" outlineLevel="0" collapsed="false">
      <c r="AH1693" s="1131" t="n">
        <v>1116</v>
      </c>
      <c r="AI1693" s="1140" t="n">
        <v>1692</v>
      </c>
      <c r="AJ1693" s="1140" t="s">
        <v>7685</v>
      </c>
      <c r="AK1693" s="1130" t="s">
        <v>7686</v>
      </c>
      <c r="AL1693" s="1131" t="s">
        <v>7687</v>
      </c>
      <c r="AX1693" s="0" t="n">
        <v>1691</v>
      </c>
      <c r="AZ1693" s="0" t="n">
        <v>0</v>
      </c>
      <c r="BA1693" s="1146"/>
    </row>
    <row r="1694" customFormat="false" ht="14.25" hidden="false" customHeight="false" outlineLevel="0" collapsed="false">
      <c r="AH1694" s="1131" t="n">
        <v>1201</v>
      </c>
      <c r="AI1694" s="1140" t="n">
        <v>1693</v>
      </c>
      <c r="AJ1694" s="1140" t="s">
        <v>7688</v>
      </c>
      <c r="AK1694" s="1130" t="s">
        <v>960</v>
      </c>
      <c r="AL1694" s="1131" t="s">
        <v>7689</v>
      </c>
      <c r="AX1694" s="0" t="n">
        <v>1692</v>
      </c>
      <c r="AZ1694" s="0" t="n">
        <v>0</v>
      </c>
      <c r="BA1694" s="1146"/>
    </row>
    <row r="1695" customFormat="false" ht="14.25" hidden="false" customHeight="false" outlineLevel="0" collapsed="false">
      <c r="AH1695" s="1131" t="n">
        <v>1201</v>
      </c>
      <c r="AI1695" s="1140" t="n">
        <v>1694</v>
      </c>
      <c r="AJ1695" s="1140" t="s">
        <v>7690</v>
      </c>
      <c r="AK1695" s="1130" t="s">
        <v>7691</v>
      </c>
      <c r="AL1695" s="1131" t="s">
        <v>7692</v>
      </c>
      <c r="AX1695" s="0" t="n">
        <v>1693</v>
      </c>
      <c r="AZ1695" s="0" t="n">
        <v>0</v>
      </c>
      <c r="BA1695" s="1146"/>
    </row>
    <row r="1696" customFormat="false" ht="14.25" hidden="false" customHeight="false" outlineLevel="0" collapsed="false">
      <c r="AH1696" s="1131" t="n">
        <v>1201</v>
      </c>
      <c r="AI1696" s="1140" t="n">
        <v>1695</v>
      </c>
      <c r="AJ1696" s="1140" t="s">
        <v>7693</v>
      </c>
      <c r="AK1696" s="1130" t="s">
        <v>7694</v>
      </c>
      <c r="AL1696" s="1131" t="s">
        <v>7695</v>
      </c>
      <c r="AX1696" s="0" t="n">
        <v>1694</v>
      </c>
      <c r="AZ1696" s="0" t="n">
        <v>0</v>
      </c>
      <c r="BA1696" s="1146"/>
    </row>
    <row r="1697" customFormat="false" ht="14.25" hidden="false" customHeight="false" outlineLevel="0" collapsed="false">
      <c r="AH1697" s="1131" t="n">
        <v>1201</v>
      </c>
      <c r="AI1697" s="1140" t="n">
        <v>1696</v>
      </c>
      <c r="AJ1697" s="1140" t="s">
        <v>7696</v>
      </c>
      <c r="AK1697" s="1130" t="s">
        <v>7697</v>
      </c>
      <c r="AL1697" s="1131" t="s">
        <v>7698</v>
      </c>
      <c r="AX1697" s="0" t="n">
        <v>1695</v>
      </c>
      <c r="AZ1697" s="0" t="n">
        <v>0</v>
      </c>
      <c r="BA1697" s="1146"/>
    </row>
    <row r="1698" customFormat="false" ht="14.25" hidden="false" customHeight="false" outlineLevel="0" collapsed="false">
      <c r="AH1698" s="1131" t="n">
        <v>1202</v>
      </c>
      <c r="AI1698" s="1140" t="n">
        <v>1697</v>
      </c>
      <c r="AJ1698" s="1140" t="s">
        <v>7699</v>
      </c>
      <c r="AK1698" s="1130" t="s">
        <v>7700</v>
      </c>
      <c r="AL1698" s="1131" t="s">
        <v>7701</v>
      </c>
      <c r="AX1698" s="0" t="n">
        <v>1696</v>
      </c>
      <c r="AZ1698" s="0" t="n">
        <v>0</v>
      </c>
      <c r="BA1698" s="1146"/>
    </row>
    <row r="1699" customFormat="false" ht="14.25" hidden="false" customHeight="false" outlineLevel="0" collapsed="false">
      <c r="AH1699" s="1131" t="n">
        <v>1202</v>
      </c>
      <c r="AI1699" s="1140" t="n">
        <v>1698</v>
      </c>
      <c r="AJ1699" s="1140" t="s">
        <v>7702</v>
      </c>
      <c r="AK1699" s="1130" t="s">
        <v>7703</v>
      </c>
      <c r="AL1699" s="1131" t="s">
        <v>7704</v>
      </c>
      <c r="AX1699" s="0" t="n">
        <v>1697</v>
      </c>
      <c r="AZ1699" s="0" t="n">
        <v>0</v>
      </c>
      <c r="BA1699" s="1146"/>
    </row>
    <row r="1700" customFormat="false" ht="14.25" hidden="false" customHeight="false" outlineLevel="0" collapsed="false">
      <c r="AH1700" s="1131" t="n">
        <v>1202</v>
      </c>
      <c r="AI1700" s="1140" t="n">
        <v>1699</v>
      </c>
      <c r="AJ1700" s="1140" t="s">
        <v>7705</v>
      </c>
      <c r="AK1700" s="1130" t="s">
        <v>7706</v>
      </c>
      <c r="AL1700" s="1131" t="s">
        <v>7707</v>
      </c>
      <c r="AX1700" s="0" t="n">
        <v>1698</v>
      </c>
      <c r="AZ1700" s="0" t="n">
        <v>0</v>
      </c>
      <c r="BA1700" s="1146"/>
    </row>
    <row r="1701" customFormat="false" ht="14.25" hidden="false" customHeight="false" outlineLevel="0" collapsed="false">
      <c r="AH1701" s="1131" t="n">
        <v>1203</v>
      </c>
      <c r="AI1701" s="1140" t="n">
        <v>1700</v>
      </c>
      <c r="AJ1701" s="1140" t="s">
        <v>7708</v>
      </c>
      <c r="AK1701" s="1130" t="s">
        <v>6741</v>
      </c>
      <c r="AL1701" s="1131" t="s">
        <v>7709</v>
      </c>
      <c r="AX1701" s="0" t="n">
        <v>1699</v>
      </c>
      <c r="AZ1701" s="0" t="n">
        <v>0</v>
      </c>
      <c r="BA1701" s="1146"/>
    </row>
    <row r="1702" customFormat="false" ht="14.25" hidden="false" customHeight="false" outlineLevel="0" collapsed="false">
      <c r="AH1702" s="1131" t="n">
        <v>1203</v>
      </c>
      <c r="AI1702" s="1140" t="n">
        <v>1701</v>
      </c>
      <c r="AJ1702" s="1140" t="s">
        <v>7710</v>
      </c>
      <c r="AK1702" s="1130" t="s">
        <v>1045</v>
      </c>
      <c r="AL1702" s="1131" t="s">
        <v>7711</v>
      </c>
      <c r="AX1702" s="0" t="n">
        <v>1700</v>
      </c>
      <c r="AZ1702" s="0" t="n">
        <v>0</v>
      </c>
      <c r="BA1702" s="1146"/>
    </row>
    <row r="1703" customFormat="false" ht="14.25" hidden="false" customHeight="false" outlineLevel="0" collapsed="false">
      <c r="AH1703" s="1131" t="n">
        <v>1203</v>
      </c>
      <c r="AI1703" s="1140" t="n">
        <v>1702</v>
      </c>
      <c r="AJ1703" s="1140" t="s">
        <v>7712</v>
      </c>
      <c r="AK1703" s="1130" t="s">
        <v>7713</v>
      </c>
      <c r="AL1703" s="1131" t="s">
        <v>7714</v>
      </c>
      <c r="AX1703" s="0" t="n">
        <v>1701</v>
      </c>
      <c r="AZ1703" s="0" t="n">
        <v>0</v>
      </c>
      <c r="BA1703" s="1146"/>
    </row>
    <row r="1704" customFormat="false" ht="14.25" hidden="false" customHeight="false" outlineLevel="0" collapsed="false">
      <c r="AH1704" s="1131" t="n">
        <v>1203</v>
      </c>
      <c r="AI1704" s="1140" t="n">
        <v>1703</v>
      </c>
      <c r="AJ1704" s="1140" t="s">
        <v>7715</v>
      </c>
      <c r="AK1704" s="1130" t="s">
        <v>7716</v>
      </c>
      <c r="AL1704" s="1131" t="s">
        <v>7717</v>
      </c>
      <c r="AX1704" s="0" t="n">
        <v>1702</v>
      </c>
      <c r="AZ1704" s="0" t="n">
        <v>0</v>
      </c>
      <c r="BA1704" s="1146"/>
    </row>
    <row r="1705" customFormat="false" ht="14.25" hidden="false" customHeight="false" outlineLevel="0" collapsed="false">
      <c r="AH1705" s="1131" t="n">
        <v>1203</v>
      </c>
      <c r="AI1705" s="1140" t="n">
        <v>1704</v>
      </c>
      <c r="AJ1705" s="1140" t="s">
        <v>7718</v>
      </c>
      <c r="AK1705" s="1130" t="s">
        <v>7719</v>
      </c>
      <c r="AL1705" s="1131" t="s">
        <v>7720</v>
      </c>
      <c r="AX1705" s="0" t="n">
        <v>1703</v>
      </c>
      <c r="AZ1705" s="0" t="n">
        <v>0</v>
      </c>
      <c r="BA1705" s="1146"/>
    </row>
    <row r="1706" customFormat="false" ht="14.25" hidden="false" customHeight="false" outlineLevel="0" collapsed="false">
      <c r="AH1706" s="1131" t="n">
        <v>1203</v>
      </c>
      <c r="AI1706" s="1140" t="n">
        <v>1705</v>
      </c>
      <c r="AJ1706" s="1140" t="s">
        <v>7721</v>
      </c>
      <c r="AK1706" s="1130" t="s">
        <v>7722</v>
      </c>
      <c r="AL1706" s="1131" t="s">
        <v>7723</v>
      </c>
      <c r="AX1706" s="0" t="n">
        <v>1704</v>
      </c>
      <c r="AZ1706" s="0" t="n">
        <v>0</v>
      </c>
      <c r="BA1706" s="1146"/>
    </row>
    <row r="1707" customFormat="false" ht="14.25" hidden="false" customHeight="false" outlineLevel="0" collapsed="false">
      <c r="AH1707" s="1131" t="n">
        <v>1204</v>
      </c>
      <c r="AI1707" s="1140" t="n">
        <v>1706</v>
      </c>
      <c r="AJ1707" s="1140" t="s">
        <v>7724</v>
      </c>
      <c r="AK1707" s="1130" t="s">
        <v>7725</v>
      </c>
      <c r="AL1707" s="1131" t="s">
        <v>7726</v>
      </c>
      <c r="AX1707" s="0" t="n">
        <v>1705</v>
      </c>
      <c r="AZ1707" s="0" t="n">
        <v>0</v>
      </c>
      <c r="BA1707" s="1146"/>
    </row>
    <row r="1708" customFormat="false" ht="14.25" hidden="false" customHeight="false" outlineLevel="0" collapsed="false">
      <c r="AH1708" s="1131" t="n">
        <v>1204</v>
      </c>
      <c r="AI1708" s="1140" t="n">
        <v>1707</v>
      </c>
      <c r="AJ1708" s="1140" t="s">
        <v>7727</v>
      </c>
      <c r="AK1708" s="1130" t="s">
        <v>7728</v>
      </c>
      <c r="AL1708" s="1131" t="s">
        <v>7729</v>
      </c>
      <c r="AX1708" s="0" t="n">
        <v>1706</v>
      </c>
      <c r="AZ1708" s="0" t="n">
        <v>0</v>
      </c>
      <c r="BA1708" s="1146"/>
    </row>
    <row r="1709" customFormat="false" ht="14.25" hidden="false" customHeight="false" outlineLevel="0" collapsed="false">
      <c r="AH1709" s="1131" t="n">
        <v>1204</v>
      </c>
      <c r="AI1709" s="1140" t="n">
        <v>1708</v>
      </c>
      <c r="AJ1709" s="1140" t="s">
        <v>7730</v>
      </c>
      <c r="AK1709" s="1130" t="s">
        <v>7731</v>
      </c>
      <c r="AL1709" s="1131" t="s">
        <v>7732</v>
      </c>
      <c r="AX1709" s="0" t="n">
        <v>1707</v>
      </c>
      <c r="AZ1709" s="0" t="n">
        <v>0</v>
      </c>
      <c r="BA1709" s="1146"/>
    </row>
    <row r="1710" customFormat="false" ht="14.25" hidden="false" customHeight="false" outlineLevel="0" collapsed="false">
      <c r="AH1710" s="1131" t="n">
        <v>1205</v>
      </c>
      <c r="AI1710" s="1140" t="n">
        <v>1709</v>
      </c>
      <c r="AJ1710" s="1140" t="s">
        <v>7733</v>
      </c>
      <c r="AK1710" s="1130" t="s">
        <v>7734</v>
      </c>
      <c r="AL1710" s="1131" t="s">
        <v>7735</v>
      </c>
      <c r="AX1710" s="0" t="n">
        <v>1708</v>
      </c>
      <c r="AZ1710" s="0" t="n">
        <v>0</v>
      </c>
      <c r="BA1710" s="1146"/>
    </row>
    <row r="1711" customFormat="false" ht="14.25" hidden="false" customHeight="false" outlineLevel="0" collapsed="false">
      <c r="AH1711" s="1131" t="n">
        <v>1205</v>
      </c>
      <c r="AI1711" s="1140" t="n">
        <v>1710</v>
      </c>
      <c r="AJ1711" s="1140" t="s">
        <v>7736</v>
      </c>
      <c r="AK1711" s="1130" t="s">
        <v>7737</v>
      </c>
      <c r="AL1711" s="1131" t="s">
        <v>7738</v>
      </c>
      <c r="AX1711" s="0" t="n">
        <v>1709</v>
      </c>
      <c r="AZ1711" s="0" t="n">
        <v>0</v>
      </c>
      <c r="BA1711" s="1146"/>
    </row>
    <row r="1712" customFormat="false" ht="14.25" hidden="false" customHeight="false" outlineLevel="0" collapsed="false">
      <c r="AH1712" s="1131" t="n">
        <v>1205</v>
      </c>
      <c r="AI1712" s="1140" t="n">
        <v>1711</v>
      </c>
      <c r="AJ1712" s="1140" t="s">
        <v>7739</v>
      </c>
      <c r="AK1712" s="1130" t="s">
        <v>5891</v>
      </c>
      <c r="AL1712" s="1131" t="s">
        <v>7740</v>
      </c>
      <c r="AX1712" s="0" t="n">
        <v>1710</v>
      </c>
      <c r="AZ1712" s="0" t="n">
        <v>0</v>
      </c>
      <c r="BA1712" s="1146"/>
    </row>
    <row r="1713" customFormat="false" ht="14.25" hidden="false" customHeight="false" outlineLevel="0" collapsed="false">
      <c r="AH1713" s="1131" t="n">
        <v>1205</v>
      </c>
      <c r="AI1713" s="1140" t="n">
        <v>1712</v>
      </c>
      <c r="AJ1713" s="1140" t="s">
        <v>7741</v>
      </c>
      <c r="AK1713" s="1130" t="s">
        <v>7731</v>
      </c>
      <c r="AL1713" s="1131" t="s">
        <v>7742</v>
      </c>
      <c r="AX1713" s="0" t="n">
        <v>1711</v>
      </c>
      <c r="AZ1713" s="0" t="n">
        <v>0</v>
      </c>
      <c r="BA1713" s="1146"/>
    </row>
    <row r="1714" customFormat="false" ht="14.25" hidden="false" customHeight="false" outlineLevel="0" collapsed="false">
      <c r="AH1714" s="1131" t="n">
        <v>1206</v>
      </c>
      <c r="AI1714" s="1140" t="n">
        <v>1713</v>
      </c>
      <c r="AJ1714" s="1140" t="s">
        <v>7743</v>
      </c>
      <c r="AK1714" s="1130" t="s">
        <v>7744</v>
      </c>
      <c r="AL1714" s="1131" t="s">
        <v>7745</v>
      </c>
      <c r="AX1714" s="0" t="n">
        <v>1712</v>
      </c>
      <c r="AZ1714" s="0" t="n">
        <v>0</v>
      </c>
      <c r="BA1714" s="1146"/>
    </row>
    <row r="1715" customFormat="false" ht="14.25" hidden="false" customHeight="false" outlineLevel="0" collapsed="false">
      <c r="AH1715" s="1131" t="n">
        <v>1206</v>
      </c>
      <c r="AI1715" s="1140" t="n">
        <v>1714</v>
      </c>
      <c r="AJ1715" s="1140" t="s">
        <v>7746</v>
      </c>
      <c r="AK1715" s="1130" t="s">
        <v>7747</v>
      </c>
      <c r="AL1715" s="1131" t="s">
        <v>7748</v>
      </c>
      <c r="AX1715" s="0" t="n">
        <v>1713</v>
      </c>
      <c r="AZ1715" s="0" t="n">
        <v>0</v>
      </c>
      <c r="BA1715" s="1146"/>
    </row>
    <row r="1716" customFormat="false" ht="14.25" hidden="false" customHeight="false" outlineLevel="0" collapsed="false">
      <c r="AH1716" s="1131" t="n">
        <v>1206</v>
      </c>
      <c r="AI1716" s="1140" t="n">
        <v>1715</v>
      </c>
      <c r="AJ1716" s="1140" t="s">
        <v>7749</v>
      </c>
      <c r="AK1716" s="1130" t="s">
        <v>7750</v>
      </c>
      <c r="AL1716" s="1131" t="s">
        <v>7751</v>
      </c>
      <c r="AX1716" s="0" t="n">
        <v>1714</v>
      </c>
      <c r="AZ1716" s="0" t="n">
        <v>0</v>
      </c>
      <c r="BA1716" s="1146"/>
    </row>
    <row r="1717" customFormat="false" ht="14.25" hidden="false" customHeight="false" outlineLevel="0" collapsed="false">
      <c r="AH1717" s="1131" t="n">
        <v>1206</v>
      </c>
      <c r="AI1717" s="1140" t="n">
        <v>1716</v>
      </c>
      <c r="AJ1717" s="1140" t="s">
        <v>7752</v>
      </c>
      <c r="AK1717" s="1130" t="s">
        <v>7753</v>
      </c>
      <c r="AL1717" s="1131" t="s">
        <v>7754</v>
      </c>
      <c r="AX1717" s="0" t="n">
        <v>1715</v>
      </c>
      <c r="AZ1717" s="0" t="n">
        <v>0</v>
      </c>
      <c r="BA1717" s="1146"/>
    </row>
    <row r="1718" customFormat="false" ht="14.25" hidden="false" customHeight="false" outlineLevel="0" collapsed="false">
      <c r="AH1718" s="1131" t="n">
        <v>1207</v>
      </c>
      <c r="AI1718" s="1140" t="n">
        <v>1717</v>
      </c>
      <c r="AJ1718" s="1140" t="s">
        <v>7755</v>
      </c>
      <c r="AK1718" s="1130" t="s">
        <v>2525</v>
      </c>
      <c r="AL1718" s="1131" t="s">
        <v>7756</v>
      </c>
      <c r="AX1718" s="0" t="n">
        <v>1716</v>
      </c>
      <c r="AZ1718" s="0" t="n">
        <v>0</v>
      </c>
      <c r="BA1718" s="1146"/>
    </row>
    <row r="1719" customFormat="false" ht="14.25" hidden="false" customHeight="false" outlineLevel="0" collapsed="false">
      <c r="AH1719" s="1131" t="n">
        <v>1207</v>
      </c>
      <c r="AI1719" s="1140" t="n">
        <v>1718</v>
      </c>
      <c r="AJ1719" s="1140" t="s">
        <v>7757</v>
      </c>
      <c r="AK1719" s="1130" t="s">
        <v>7758</v>
      </c>
      <c r="AL1719" s="1131" t="s">
        <v>7759</v>
      </c>
      <c r="AX1719" s="0" t="n">
        <v>1717</v>
      </c>
      <c r="AZ1719" s="0" t="n">
        <v>0</v>
      </c>
      <c r="BA1719" s="1146"/>
    </row>
    <row r="1720" customFormat="false" ht="14.25" hidden="false" customHeight="false" outlineLevel="0" collapsed="false">
      <c r="AH1720" s="1131" t="n">
        <v>1207</v>
      </c>
      <c r="AI1720" s="1140" t="n">
        <v>1719</v>
      </c>
      <c r="AJ1720" s="1140" t="s">
        <v>7760</v>
      </c>
      <c r="AK1720" s="1130" t="s">
        <v>7761</v>
      </c>
      <c r="AL1720" s="1131" t="s">
        <v>7762</v>
      </c>
      <c r="AX1720" s="0" t="n">
        <v>1718</v>
      </c>
      <c r="AZ1720" s="0" t="n">
        <v>0</v>
      </c>
      <c r="BA1720" s="1146"/>
    </row>
    <row r="1721" customFormat="false" ht="14.25" hidden="false" customHeight="false" outlineLevel="0" collapsed="false">
      <c r="AH1721" s="1131" t="n">
        <v>1207</v>
      </c>
      <c r="AI1721" s="1140" t="n">
        <v>1720</v>
      </c>
      <c r="AJ1721" s="1140" t="s">
        <v>7763</v>
      </c>
      <c r="AK1721" s="1130" t="s">
        <v>7764</v>
      </c>
      <c r="AL1721" s="1131" t="s">
        <v>7765</v>
      </c>
      <c r="AX1721" s="0" t="n">
        <v>1719</v>
      </c>
      <c r="AZ1721" s="0" t="n">
        <v>0</v>
      </c>
      <c r="BA1721" s="1146"/>
    </row>
    <row r="1722" customFormat="false" ht="14.25" hidden="false" customHeight="false" outlineLevel="0" collapsed="false">
      <c r="AH1722" s="1131" t="n">
        <v>1207</v>
      </c>
      <c r="AI1722" s="1140" t="n">
        <v>1721</v>
      </c>
      <c r="AJ1722" s="1140" t="s">
        <v>7766</v>
      </c>
      <c r="AK1722" s="1130" t="s">
        <v>7767</v>
      </c>
      <c r="AL1722" s="1131" t="s">
        <v>7768</v>
      </c>
      <c r="AX1722" s="0" t="n">
        <v>1720</v>
      </c>
      <c r="AZ1722" s="0" t="n">
        <v>0</v>
      </c>
      <c r="BA1722" s="1146"/>
    </row>
    <row r="1723" customFormat="false" ht="14.25" hidden="false" customHeight="false" outlineLevel="0" collapsed="false">
      <c r="AH1723" s="1131" t="n">
        <v>1207</v>
      </c>
      <c r="AI1723" s="1140" t="n">
        <v>1722</v>
      </c>
      <c r="AJ1723" s="1140" t="s">
        <v>7769</v>
      </c>
      <c r="AK1723" s="1130" t="s">
        <v>7770</v>
      </c>
      <c r="AL1723" s="1131" t="s">
        <v>7771</v>
      </c>
      <c r="AX1723" s="0" t="n">
        <v>1721</v>
      </c>
      <c r="AZ1723" s="0" t="n">
        <v>0</v>
      </c>
      <c r="BA1723" s="1146"/>
    </row>
    <row r="1724" customFormat="false" ht="14.25" hidden="false" customHeight="false" outlineLevel="0" collapsed="false">
      <c r="AH1724" s="1131" t="n">
        <v>1207</v>
      </c>
      <c r="AI1724" s="1140" t="n">
        <v>1723</v>
      </c>
      <c r="AJ1724" s="1140" t="s">
        <v>7772</v>
      </c>
      <c r="AK1724" s="1130" t="s">
        <v>7773</v>
      </c>
      <c r="AL1724" s="1131" t="s">
        <v>7774</v>
      </c>
      <c r="AX1724" s="0" t="n">
        <v>1722</v>
      </c>
      <c r="AZ1724" s="0" t="n">
        <v>0</v>
      </c>
      <c r="BA1724" s="1146"/>
    </row>
    <row r="1725" customFormat="false" ht="14.25" hidden="false" customHeight="false" outlineLevel="0" collapsed="false">
      <c r="AH1725" s="1131" t="n">
        <v>1208</v>
      </c>
      <c r="AI1725" s="1140" t="n">
        <v>1724</v>
      </c>
      <c r="AJ1725" s="1140" t="s">
        <v>7775</v>
      </c>
      <c r="AK1725" s="1130" t="s">
        <v>7776</v>
      </c>
      <c r="AL1725" s="1131" t="s">
        <v>7777</v>
      </c>
      <c r="AX1725" s="0" t="n">
        <v>1723</v>
      </c>
      <c r="AZ1725" s="0" t="n">
        <v>0</v>
      </c>
      <c r="BA1725" s="1146"/>
    </row>
    <row r="1726" customFormat="false" ht="14.25" hidden="false" customHeight="false" outlineLevel="0" collapsed="false">
      <c r="AH1726" s="1131" t="n">
        <v>1208</v>
      </c>
      <c r="AI1726" s="1140" t="n">
        <v>1725</v>
      </c>
      <c r="AJ1726" s="1140" t="s">
        <v>7778</v>
      </c>
      <c r="AK1726" s="1130" t="s">
        <v>1303</v>
      </c>
      <c r="AL1726" s="1131" t="s">
        <v>7779</v>
      </c>
      <c r="AX1726" s="0" t="n">
        <v>1724</v>
      </c>
      <c r="AZ1726" s="0" t="n">
        <v>0</v>
      </c>
      <c r="BA1726" s="1146"/>
    </row>
    <row r="1727" customFormat="false" ht="14.25" hidden="false" customHeight="false" outlineLevel="0" collapsed="false">
      <c r="AH1727" s="1131" t="n">
        <v>1208</v>
      </c>
      <c r="AI1727" s="1140" t="n">
        <v>1726</v>
      </c>
      <c r="AJ1727" s="1140" t="s">
        <v>7780</v>
      </c>
      <c r="AK1727" s="1130" t="s">
        <v>7781</v>
      </c>
      <c r="AL1727" s="1131" t="s">
        <v>7782</v>
      </c>
      <c r="AX1727" s="0" t="n">
        <v>1725</v>
      </c>
      <c r="AZ1727" s="0" t="n">
        <v>0</v>
      </c>
      <c r="BA1727" s="1146"/>
    </row>
    <row r="1728" customFormat="false" ht="14.25" hidden="false" customHeight="false" outlineLevel="0" collapsed="false">
      <c r="AH1728" s="1131" t="n">
        <v>1209</v>
      </c>
      <c r="AI1728" s="1140" t="n">
        <v>1727</v>
      </c>
      <c r="AJ1728" s="1140" t="s">
        <v>7783</v>
      </c>
      <c r="AK1728" s="1130" t="s">
        <v>7784</v>
      </c>
      <c r="AL1728" s="1131" t="s">
        <v>7785</v>
      </c>
      <c r="AX1728" s="0" t="n">
        <v>1726</v>
      </c>
      <c r="AZ1728" s="0" t="n">
        <v>0</v>
      </c>
      <c r="BA1728" s="1146"/>
    </row>
    <row r="1729" customFormat="false" ht="14.25" hidden="false" customHeight="false" outlineLevel="0" collapsed="false">
      <c r="AH1729" s="1131" t="n">
        <v>1209</v>
      </c>
      <c r="AI1729" s="1140" t="n">
        <v>1728</v>
      </c>
      <c r="AJ1729" s="1140" t="s">
        <v>7786</v>
      </c>
      <c r="AK1729" s="1130" t="s">
        <v>7787</v>
      </c>
      <c r="AL1729" s="1131" t="s">
        <v>7788</v>
      </c>
      <c r="AX1729" s="0" t="n">
        <v>1727</v>
      </c>
      <c r="AZ1729" s="0" t="n">
        <v>0</v>
      </c>
      <c r="BA1729" s="1146"/>
    </row>
    <row r="1730" customFormat="false" ht="14.25" hidden="false" customHeight="false" outlineLevel="0" collapsed="false">
      <c r="AH1730" s="1131" t="n">
        <v>1209</v>
      </c>
      <c r="AI1730" s="1140" t="n">
        <v>1729</v>
      </c>
      <c r="AJ1730" s="1140" t="s">
        <v>7789</v>
      </c>
      <c r="AK1730" s="1130" t="s">
        <v>7790</v>
      </c>
      <c r="AL1730" s="1131" t="s">
        <v>7791</v>
      </c>
      <c r="AX1730" s="0" t="n">
        <v>1728</v>
      </c>
      <c r="AZ1730" s="0" t="n">
        <v>0</v>
      </c>
      <c r="BA1730" s="1146"/>
    </row>
    <row r="1731" customFormat="false" ht="14.25" hidden="false" customHeight="false" outlineLevel="0" collapsed="false">
      <c r="AH1731" s="1131" t="n">
        <v>1209</v>
      </c>
      <c r="AI1731" s="1140" t="n">
        <v>1730</v>
      </c>
      <c r="AJ1731" s="1140" t="s">
        <v>7792</v>
      </c>
      <c r="AK1731" s="1130" t="s">
        <v>7793</v>
      </c>
      <c r="AL1731" s="1131" t="s">
        <v>7794</v>
      </c>
      <c r="AX1731" s="0" t="n">
        <v>1729</v>
      </c>
      <c r="AZ1731" s="0" t="n">
        <v>0</v>
      </c>
      <c r="BA1731" s="1146"/>
    </row>
    <row r="1732" customFormat="false" ht="14.25" hidden="false" customHeight="false" outlineLevel="0" collapsed="false">
      <c r="AH1732" s="1131" t="n">
        <v>1210</v>
      </c>
      <c r="AI1732" s="1140" t="n">
        <v>1731</v>
      </c>
      <c r="AJ1732" s="1140" t="s">
        <v>7795</v>
      </c>
      <c r="AK1732" s="1130" t="s">
        <v>7796</v>
      </c>
      <c r="AL1732" s="1131" t="s">
        <v>7797</v>
      </c>
      <c r="AX1732" s="0" t="n">
        <v>1730</v>
      </c>
      <c r="AZ1732" s="0" t="n">
        <v>0</v>
      </c>
      <c r="BA1732" s="1146"/>
    </row>
    <row r="1733" customFormat="false" ht="14.25" hidden="false" customHeight="false" outlineLevel="0" collapsed="false">
      <c r="AH1733" s="1131" t="n">
        <v>1210</v>
      </c>
      <c r="AI1733" s="1140" t="n">
        <v>1732</v>
      </c>
      <c r="AJ1733" s="1140" t="s">
        <v>7798</v>
      </c>
      <c r="AK1733" s="1130" t="s">
        <v>7799</v>
      </c>
      <c r="AL1733" s="1131" t="s">
        <v>7800</v>
      </c>
      <c r="AX1733" s="0" t="n">
        <v>1731</v>
      </c>
      <c r="AZ1733" s="0" t="n">
        <v>0</v>
      </c>
      <c r="BA1733" s="1146"/>
    </row>
    <row r="1734" customFormat="false" ht="14.25" hidden="false" customHeight="false" outlineLevel="0" collapsed="false">
      <c r="AH1734" s="1131" t="n">
        <v>1210</v>
      </c>
      <c r="AI1734" s="1140" t="n">
        <v>1733</v>
      </c>
      <c r="AJ1734" s="1140" t="s">
        <v>7801</v>
      </c>
      <c r="AK1734" s="1130" t="s">
        <v>7802</v>
      </c>
      <c r="AL1734" s="1131" t="s">
        <v>7803</v>
      </c>
      <c r="AX1734" s="0" t="n">
        <v>1732</v>
      </c>
      <c r="AZ1734" s="0" t="n">
        <v>0</v>
      </c>
      <c r="BA1734" s="1146"/>
    </row>
    <row r="1735" customFormat="false" ht="14.25" hidden="false" customHeight="false" outlineLevel="0" collapsed="false">
      <c r="AH1735" s="1131" t="n">
        <v>1210</v>
      </c>
      <c r="AI1735" s="1140" t="n">
        <v>1734</v>
      </c>
      <c r="AJ1735" s="1140" t="s">
        <v>7804</v>
      </c>
      <c r="AK1735" s="1130" t="s">
        <v>7805</v>
      </c>
      <c r="AL1735" s="1131" t="s">
        <v>7806</v>
      </c>
      <c r="AX1735" s="0" t="n">
        <v>1733</v>
      </c>
      <c r="AZ1735" s="0" t="n">
        <v>0</v>
      </c>
      <c r="BA1735" s="1146"/>
    </row>
    <row r="1736" customFormat="false" ht="14.25" hidden="false" customHeight="false" outlineLevel="0" collapsed="false">
      <c r="AH1736" s="1131" t="n">
        <v>1211</v>
      </c>
      <c r="AI1736" s="1140" t="n">
        <v>1735</v>
      </c>
      <c r="AJ1736" s="1140" t="s">
        <v>7807</v>
      </c>
      <c r="AK1736" s="1130" t="s">
        <v>7808</v>
      </c>
      <c r="AL1736" s="1131" t="s">
        <v>7809</v>
      </c>
      <c r="AX1736" s="0" t="n">
        <v>1734</v>
      </c>
      <c r="AZ1736" s="0" t="n">
        <v>0</v>
      </c>
      <c r="BA1736" s="1146"/>
    </row>
    <row r="1737" customFormat="false" ht="14.25" hidden="false" customHeight="false" outlineLevel="0" collapsed="false">
      <c r="AH1737" s="1131" t="n">
        <v>1211</v>
      </c>
      <c r="AI1737" s="1140" t="n">
        <v>1736</v>
      </c>
      <c r="AJ1737" s="1140" t="s">
        <v>7810</v>
      </c>
      <c r="AK1737" s="1130" t="s">
        <v>1517</v>
      </c>
      <c r="AL1737" s="1131" t="s">
        <v>7811</v>
      </c>
      <c r="AX1737" s="0" t="n">
        <v>1735</v>
      </c>
      <c r="AZ1737" s="0" t="n">
        <v>0</v>
      </c>
      <c r="BA1737" s="1146"/>
    </row>
    <row r="1738" customFormat="false" ht="14.25" hidden="false" customHeight="false" outlineLevel="0" collapsed="false">
      <c r="AH1738" s="1131" t="n">
        <v>1211</v>
      </c>
      <c r="AI1738" s="1140" t="n">
        <v>1737</v>
      </c>
      <c r="AJ1738" s="1140" t="s">
        <v>7812</v>
      </c>
      <c r="AK1738" s="1130" t="s">
        <v>7813</v>
      </c>
      <c r="AL1738" s="1131" t="s">
        <v>7814</v>
      </c>
      <c r="AX1738" s="0" t="n">
        <v>1736</v>
      </c>
      <c r="AZ1738" s="0" t="n">
        <v>0</v>
      </c>
      <c r="BA1738" s="1146"/>
    </row>
    <row r="1739" customFormat="false" ht="14.25" hidden="false" customHeight="false" outlineLevel="0" collapsed="false">
      <c r="AH1739" s="1131" t="n">
        <v>1211</v>
      </c>
      <c r="AI1739" s="1140" t="n">
        <v>1738</v>
      </c>
      <c r="AJ1739" s="1140" t="s">
        <v>7815</v>
      </c>
      <c r="AK1739" s="1130" t="s">
        <v>7816</v>
      </c>
      <c r="AL1739" s="1131" t="s">
        <v>7817</v>
      </c>
      <c r="AX1739" s="0" t="n">
        <v>1737</v>
      </c>
      <c r="AZ1739" s="0" t="n">
        <v>0</v>
      </c>
      <c r="BA1739" s="1146"/>
    </row>
    <row r="1740" customFormat="false" ht="14.25" hidden="false" customHeight="false" outlineLevel="0" collapsed="false">
      <c r="AH1740" s="1131" t="n">
        <v>1212</v>
      </c>
      <c r="AI1740" s="1140" t="n">
        <v>1739</v>
      </c>
      <c r="AJ1740" s="1140" t="s">
        <v>7818</v>
      </c>
      <c r="AK1740" s="1130" t="s">
        <v>7819</v>
      </c>
      <c r="AL1740" s="1131" t="s">
        <v>7820</v>
      </c>
      <c r="AX1740" s="0" t="n">
        <v>1738</v>
      </c>
      <c r="AZ1740" s="0" t="n">
        <v>0</v>
      </c>
      <c r="BA1740" s="1146"/>
    </row>
    <row r="1741" customFormat="false" ht="14.25" hidden="false" customHeight="false" outlineLevel="0" collapsed="false">
      <c r="AH1741" s="1131" t="n">
        <v>1212</v>
      </c>
      <c r="AI1741" s="1140" t="n">
        <v>1740</v>
      </c>
      <c r="AJ1741" s="1140" t="s">
        <v>7821</v>
      </c>
      <c r="AK1741" s="1130" t="s">
        <v>7822</v>
      </c>
      <c r="AL1741" s="1131" t="s">
        <v>7823</v>
      </c>
      <c r="AX1741" s="0" t="n">
        <v>1739</v>
      </c>
      <c r="AZ1741" s="0" t="n">
        <v>0</v>
      </c>
      <c r="BA1741" s="1146"/>
    </row>
    <row r="1742" customFormat="false" ht="14.25" hidden="false" customHeight="false" outlineLevel="0" collapsed="false">
      <c r="AH1742" s="1131" t="n">
        <v>1212</v>
      </c>
      <c r="AI1742" s="1140" t="n">
        <v>1741</v>
      </c>
      <c r="AJ1742" s="1140" t="s">
        <v>7824</v>
      </c>
      <c r="AK1742" s="1130" t="s">
        <v>1821</v>
      </c>
      <c r="AL1742" s="1131" t="s">
        <v>7825</v>
      </c>
      <c r="AX1742" s="0" t="n">
        <v>1740</v>
      </c>
      <c r="AZ1742" s="0" t="n">
        <v>0</v>
      </c>
      <c r="BA1742" s="1146"/>
    </row>
    <row r="1743" customFormat="false" ht="14.25" hidden="false" customHeight="false" outlineLevel="0" collapsed="false">
      <c r="AH1743" s="1131" t="n">
        <v>1212</v>
      </c>
      <c r="AI1743" s="1140" t="n">
        <v>1742</v>
      </c>
      <c r="AJ1743" s="1140" t="s">
        <v>7826</v>
      </c>
      <c r="AK1743" s="1130" t="s">
        <v>3029</v>
      </c>
      <c r="AL1743" s="1131" t="s">
        <v>7827</v>
      </c>
      <c r="AX1743" s="0" t="n">
        <v>1741</v>
      </c>
      <c r="AZ1743" s="0" t="n">
        <v>0</v>
      </c>
      <c r="BA1743" s="1146"/>
    </row>
    <row r="1744" customFormat="false" ht="14.25" hidden="false" customHeight="false" outlineLevel="0" collapsed="false">
      <c r="AH1744" s="1131" t="n">
        <v>1212</v>
      </c>
      <c r="AI1744" s="1140" t="n">
        <v>1743</v>
      </c>
      <c r="AJ1744" s="1140" t="s">
        <v>7828</v>
      </c>
      <c r="AK1744" s="1130" t="s">
        <v>7829</v>
      </c>
      <c r="AL1744" s="1131" t="s">
        <v>7830</v>
      </c>
      <c r="AX1744" s="0" t="n">
        <v>1742</v>
      </c>
      <c r="AZ1744" s="0" t="n">
        <v>0</v>
      </c>
      <c r="BA1744" s="1146"/>
    </row>
    <row r="1745" customFormat="false" ht="14.25" hidden="false" customHeight="false" outlineLevel="0" collapsed="false">
      <c r="AH1745" s="1131" t="n">
        <v>1212</v>
      </c>
      <c r="AI1745" s="1140" t="n">
        <v>1744</v>
      </c>
      <c r="AJ1745" s="1140" t="s">
        <v>7831</v>
      </c>
      <c r="AK1745" s="1130" t="s">
        <v>7832</v>
      </c>
      <c r="AL1745" s="1131" t="s">
        <v>7833</v>
      </c>
      <c r="AX1745" s="0" t="n">
        <v>1743</v>
      </c>
      <c r="AZ1745" s="0" t="n">
        <v>0</v>
      </c>
      <c r="BA1745" s="1146"/>
    </row>
    <row r="1746" customFormat="false" ht="14.25" hidden="false" customHeight="false" outlineLevel="0" collapsed="false">
      <c r="AH1746" s="1131" t="n">
        <v>1212</v>
      </c>
      <c r="AI1746" s="1140" t="n">
        <v>1745</v>
      </c>
      <c r="AJ1746" s="1140" t="s">
        <v>7834</v>
      </c>
      <c r="AK1746" s="1130" t="s">
        <v>7835</v>
      </c>
      <c r="AL1746" s="1131" t="s">
        <v>7836</v>
      </c>
      <c r="AX1746" s="0" t="n">
        <v>1744</v>
      </c>
      <c r="AZ1746" s="0" t="n">
        <v>0</v>
      </c>
      <c r="BA1746" s="1146"/>
    </row>
    <row r="1747" customFormat="false" ht="14.25" hidden="false" customHeight="false" outlineLevel="0" collapsed="false">
      <c r="AH1747" s="1131" t="n">
        <v>1213</v>
      </c>
      <c r="AI1747" s="1140" t="n">
        <v>1746</v>
      </c>
      <c r="AJ1747" s="1140" t="s">
        <v>7837</v>
      </c>
      <c r="AK1747" s="1130" t="s">
        <v>7838</v>
      </c>
      <c r="AL1747" s="1131" t="s">
        <v>7839</v>
      </c>
      <c r="AX1747" s="0" t="n">
        <v>1745</v>
      </c>
      <c r="AZ1747" s="0" t="n">
        <v>0</v>
      </c>
      <c r="BA1747" s="1146"/>
    </row>
    <row r="1748" customFormat="false" ht="14.25" hidden="false" customHeight="false" outlineLevel="0" collapsed="false">
      <c r="AH1748" s="1131" t="n">
        <v>1213</v>
      </c>
      <c r="AI1748" s="1140" t="n">
        <v>1747</v>
      </c>
      <c r="AJ1748" s="1140" t="s">
        <v>7840</v>
      </c>
      <c r="AK1748" s="1130" t="s">
        <v>7841</v>
      </c>
      <c r="AL1748" s="1131" t="s">
        <v>7842</v>
      </c>
      <c r="AX1748" s="0" t="n">
        <v>1746</v>
      </c>
      <c r="AZ1748" s="0" t="n">
        <v>0</v>
      </c>
      <c r="BA1748" s="1146"/>
    </row>
    <row r="1749" customFormat="false" ht="14.25" hidden="false" customHeight="false" outlineLevel="0" collapsed="false">
      <c r="AH1749" s="1131" t="n">
        <v>1213</v>
      </c>
      <c r="AI1749" s="1140" t="n">
        <v>1748</v>
      </c>
      <c r="AJ1749" s="1140" t="s">
        <v>7843</v>
      </c>
      <c r="AK1749" s="1130" t="s">
        <v>7844</v>
      </c>
      <c r="AL1749" s="1131" t="s">
        <v>7845</v>
      </c>
      <c r="AX1749" s="0" t="n">
        <v>1747</v>
      </c>
      <c r="AZ1749" s="0" t="n">
        <v>0</v>
      </c>
      <c r="BA1749" s="1146"/>
    </row>
    <row r="1750" customFormat="false" ht="14.25" hidden="false" customHeight="false" outlineLevel="0" collapsed="false">
      <c r="AH1750" s="1131" t="n">
        <v>1213</v>
      </c>
      <c r="AI1750" s="1140" t="n">
        <v>1749</v>
      </c>
      <c r="AJ1750" s="1140" t="s">
        <v>7846</v>
      </c>
      <c r="AK1750" s="1130" t="s">
        <v>7847</v>
      </c>
      <c r="AL1750" s="1131" t="s">
        <v>7848</v>
      </c>
      <c r="AX1750" s="0" t="n">
        <v>1748</v>
      </c>
      <c r="AZ1750" s="0" t="n">
        <v>0</v>
      </c>
      <c r="BA1750" s="1146"/>
    </row>
    <row r="1751" customFormat="false" ht="14.25" hidden="false" customHeight="false" outlineLevel="0" collapsed="false">
      <c r="AH1751" s="1131" t="n">
        <v>1213</v>
      </c>
      <c r="AI1751" s="1140" t="n">
        <v>1750</v>
      </c>
      <c r="AJ1751" s="1140" t="s">
        <v>7849</v>
      </c>
      <c r="AK1751" s="1130" t="s">
        <v>7850</v>
      </c>
      <c r="AL1751" s="1131" t="s">
        <v>7851</v>
      </c>
      <c r="AX1751" s="0" t="n">
        <v>1749</v>
      </c>
      <c r="AZ1751" s="0" t="n">
        <v>0</v>
      </c>
      <c r="BA1751" s="1146"/>
    </row>
    <row r="1752" customFormat="false" ht="14.25" hidden="false" customHeight="false" outlineLevel="0" collapsed="false">
      <c r="AH1752" s="1131" t="n">
        <v>1214</v>
      </c>
      <c r="AI1752" s="1140" t="n">
        <v>1751</v>
      </c>
      <c r="AJ1752" s="1140" t="s">
        <v>7852</v>
      </c>
      <c r="AK1752" s="1130" t="s">
        <v>7853</v>
      </c>
      <c r="AL1752" s="1131" t="s">
        <v>7854</v>
      </c>
      <c r="AX1752" s="0" t="n">
        <v>1750</v>
      </c>
      <c r="AZ1752" s="0" t="n">
        <v>0</v>
      </c>
      <c r="BA1752" s="1146"/>
    </row>
    <row r="1753" customFormat="false" ht="14.25" hidden="false" customHeight="false" outlineLevel="0" collapsed="false">
      <c r="AH1753" s="1131" t="n">
        <v>1214</v>
      </c>
      <c r="AI1753" s="1140" t="n">
        <v>1752</v>
      </c>
      <c r="AJ1753" s="1140" t="s">
        <v>7855</v>
      </c>
      <c r="AK1753" s="1130" t="s">
        <v>7856</v>
      </c>
      <c r="AL1753" s="1131" t="s">
        <v>7857</v>
      </c>
      <c r="AX1753" s="0" t="n">
        <v>1751</v>
      </c>
      <c r="AZ1753" s="0" t="n">
        <v>0</v>
      </c>
      <c r="BA1753" s="1146"/>
    </row>
    <row r="1754" customFormat="false" ht="14.25" hidden="false" customHeight="false" outlineLevel="0" collapsed="false">
      <c r="AH1754" s="1131" t="n">
        <v>1214</v>
      </c>
      <c r="AI1754" s="1140" t="n">
        <v>1753</v>
      </c>
      <c r="AJ1754" s="1140" t="s">
        <v>7858</v>
      </c>
      <c r="AK1754" s="1130" t="s">
        <v>7859</v>
      </c>
      <c r="AL1754" s="1131" t="s">
        <v>7860</v>
      </c>
      <c r="AX1754" s="0" t="n">
        <v>1752</v>
      </c>
      <c r="AZ1754" s="0" t="n">
        <v>0</v>
      </c>
      <c r="BA1754" s="1146"/>
    </row>
    <row r="1755" customFormat="false" ht="14.25" hidden="false" customHeight="false" outlineLevel="0" collapsed="false">
      <c r="AH1755" s="1131" t="n">
        <v>1214</v>
      </c>
      <c r="AI1755" s="1140" t="n">
        <v>1754</v>
      </c>
      <c r="AJ1755" s="1140" t="s">
        <v>7861</v>
      </c>
      <c r="AK1755" s="1130" t="s">
        <v>7862</v>
      </c>
      <c r="AL1755" s="1131" t="s">
        <v>7863</v>
      </c>
      <c r="AX1755" s="0" t="n">
        <v>1753</v>
      </c>
      <c r="AZ1755" s="0" t="n">
        <v>0</v>
      </c>
      <c r="BA1755" s="1146"/>
    </row>
    <row r="1756" customFormat="false" ht="14.25" hidden="false" customHeight="false" outlineLevel="0" collapsed="false">
      <c r="AH1756" s="1131" t="n">
        <v>1214</v>
      </c>
      <c r="AI1756" s="1140" t="n">
        <v>1755</v>
      </c>
      <c r="AJ1756" s="1140" t="s">
        <v>7864</v>
      </c>
      <c r="AK1756" s="1130" t="s">
        <v>7865</v>
      </c>
      <c r="AL1756" s="1131" t="s">
        <v>7866</v>
      </c>
      <c r="AX1756" s="0" t="n">
        <v>1754</v>
      </c>
      <c r="AZ1756" s="0" t="n">
        <v>0</v>
      </c>
      <c r="BA1756" s="1146"/>
    </row>
    <row r="1757" customFormat="false" ht="14.25" hidden="false" customHeight="false" outlineLevel="0" collapsed="false">
      <c r="AH1757" s="1131" t="n">
        <v>1214</v>
      </c>
      <c r="AI1757" s="1140" t="n">
        <v>1756</v>
      </c>
      <c r="AJ1757" s="1140" t="s">
        <v>7867</v>
      </c>
      <c r="AK1757" s="1130" t="s">
        <v>7868</v>
      </c>
      <c r="AL1757" s="1131" t="s">
        <v>7869</v>
      </c>
      <c r="AX1757" s="0" t="n">
        <v>1755</v>
      </c>
      <c r="AZ1757" s="0" t="n">
        <v>0</v>
      </c>
      <c r="BA1757" s="1146"/>
    </row>
    <row r="1758" customFormat="false" ht="14.25" hidden="false" customHeight="false" outlineLevel="0" collapsed="false">
      <c r="AH1758" s="1131" t="n">
        <v>1214</v>
      </c>
      <c r="AI1758" s="1140" t="n">
        <v>1757</v>
      </c>
      <c r="AJ1758" s="1140" t="s">
        <v>7870</v>
      </c>
      <c r="AK1758" s="1130" t="s">
        <v>7871</v>
      </c>
      <c r="AL1758" s="1131" t="s">
        <v>7872</v>
      </c>
      <c r="AX1758" s="0" t="n">
        <v>1756</v>
      </c>
      <c r="AZ1758" s="0" t="n">
        <v>0</v>
      </c>
      <c r="BA1758" s="1146"/>
    </row>
    <row r="1759" customFormat="false" ht="14.25" hidden="false" customHeight="false" outlineLevel="0" collapsed="false">
      <c r="AH1759" s="1131" t="n">
        <v>1215</v>
      </c>
      <c r="AI1759" s="1140" t="n">
        <v>1758</v>
      </c>
      <c r="AJ1759" s="1140" t="s">
        <v>7873</v>
      </c>
      <c r="AK1759" s="1130" t="s">
        <v>7874</v>
      </c>
      <c r="AL1759" s="1131" t="s">
        <v>7875</v>
      </c>
      <c r="AX1759" s="0" t="n">
        <v>1757</v>
      </c>
      <c r="AZ1759" s="0" t="n">
        <v>0</v>
      </c>
      <c r="BA1759" s="1146"/>
    </row>
    <row r="1760" customFormat="false" ht="14.25" hidden="false" customHeight="false" outlineLevel="0" collapsed="false">
      <c r="AH1760" s="1131" t="n">
        <v>1215</v>
      </c>
      <c r="AI1760" s="1140" t="n">
        <v>1759</v>
      </c>
      <c r="AJ1760" s="1140" t="s">
        <v>7876</v>
      </c>
      <c r="AK1760" s="1130" t="s">
        <v>7877</v>
      </c>
      <c r="AL1760" s="1131" t="s">
        <v>7878</v>
      </c>
      <c r="AX1760" s="0" t="n">
        <v>1758</v>
      </c>
      <c r="AZ1760" s="0" t="n">
        <v>0</v>
      </c>
      <c r="BA1760" s="1146"/>
    </row>
    <row r="1761" customFormat="false" ht="14.25" hidden="false" customHeight="false" outlineLevel="0" collapsed="false">
      <c r="AH1761" s="1131" t="n">
        <v>1215</v>
      </c>
      <c r="AI1761" s="1140" t="n">
        <v>1760</v>
      </c>
      <c r="AJ1761" s="1140" t="s">
        <v>7879</v>
      </c>
      <c r="AK1761" s="1130" t="s">
        <v>7880</v>
      </c>
      <c r="AL1761" s="1131" t="s">
        <v>7881</v>
      </c>
      <c r="AX1761" s="0" t="n">
        <v>1759</v>
      </c>
      <c r="AZ1761" s="0" t="n">
        <v>0</v>
      </c>
      <c r="BA1761" s="1146"/>
    </row>
    <row r="1762" customFormat="false" ht="14.25" hidden="false" customHeight="false" outlineLevel="0" collapsed="false">
      <c r="AH1762" s="1131" t="n">
        <v>1215</v>
      </c>
      <c r="AI1762" s="1140" t="n">
        <v>1761</v>
      </c>
      <c r="AJ1762" s="1140" t="s">
        <v>7882</v>
      </c>
      <c r="AK1762" s="1130" t="s">
        <v>1921</v>
      </c>
      <c r="AL1762" s="1131" t="s">
        <v>7883</v>
      </c>
      <c r="AX1762" s="0" t="n">
        <v>1760</v>
      </c>
      <c r="AZ1762" s="0" t="n">
        <v>0</v>
      </c>
      <c r="BA1762" s="1146"/>
    </row>
    <row r="1763" customFormat="false" ht="14.25" hidden="false" customHeight="false" outlineLevel="0" collapsed="false">
      <c r="AH1763" s="1131" t="n">
        <v>1301</v>
      </c>
      <c r="AI1763" s="1140" t="n">
        <v>1762</v>
      </c>
      <c r="AJ1763" s="1140" t="s">
        <v>7884</v>
      </c>
      <c r="AK1763" s="1130" t="s">
        <v>7885</v>
      </c>
      <c r="AL1763" s="1131" t="s">
        <v>7886</v>
      </c>
      <c r="AX1763" s="0" t="n">
        <v>1761</v>
      </c>
      <c r="AZ1763" s="0" t="n">
        <v>0</v>
      </c>
      <c r="BA1763" s="1146"/>
    </row>
    <row r="1764" customFormat="false" ht="14.25" hidden="false" customHeight="false" outlineLevel="0" collapsed="false">
      <c r="AH1764" s="1131" t="n">
        <v>1301</v>
      </c>
      <c r="AI1764" s="1140" t="n">
        <v>1763</v>
      </c>
      <c r="AJ1764" s="1140" t="s">
        <v>7887</v>
      </c>
      <c r="AK1764" s="1130" t="s">
        <v>7888</v>
      </c>
      <c r="AL1764" s="1131" t="s">
        <v>7889</v>
      </c>
      <c r="AX1764" s="0" t="n">
        <v>1762</v>
      </c>
      <c r="AZ1764" s="0" t="n">
        <v>0</v>
      </c>
      <c r="BA1764" s="1146"/>
    </row>
    <row r="1765" customFormat="false" ht="14.25" hidden="false" customHeight="false" outlineLevel="0" collapsed="false">
      <c r="AH1765" s="1131" t="n">
        <v>1301</v>
      </c>
      <c r="AI1765" s="1140" t="n">
        <v>1764</v>
      </c>
      <c r="AJ1765" s="1140" t="s">
        <v>7890</v>
      </c>
      <c r="AK1765" s="1130" t="s">
        <v>7891</v>
      </c>
      <c r="AL1765" s="1131" t="s">
        <v>7892</v>
      </c>
      <c r="AX1765" s="0" t="n">
        <v>1763</v>
      </c>
      <c r="AZ1765" s="0" t="n">
        <v>0</v>
      </c>
      <c r="BA1765" s="1146"/>
    </row>
    <row r="1766" customFormat="false" ht="14.25" hidden="false" customHeight="false" outlineLevel="0" collapsed="false">
      <c r="AH1766" s="1131" t="n">
        <v>1301</v>
      </c>
      <c r="AI1766" s="1140" t="n">
        <v>1765</v>
      </c>
      <c r="AJ1766" s="1140" t="s">
        <v>7893</v>
      </c>
      <c r="AK1766" s="1130" t="s">
        <v>7894</v>
      </c>
      <c r="AL1766" s="1131" t="s">
        <v>7895</v>
      </c>
      <c r="AX1766" s="0" t="n">
        <v>1764</v>
      </c>
      <c r="AZ1766" s="0" t="n">
        <v>0</v>
      </c>
      <c r="BA1766" s="1146"/>
    </row>
    <row r="1767" customFormat="false" ht="14.25" hidden="false" customHeight="false" outlineLevel="0" collapsed="false">
      <c r="AH1767" s="1131" t="n">
        <v>1301</v>
      </c>
      <c r="AI1767" s="1140" t="n">
        <v>1766</v>
      </c>
      <c r="AJ1767" s="1140" t="s">
        <v>7896</v>
      </c>
      <c r="AK1767" s="1130" t="s">
        <v>3958</v>
      </c>
      <c r="AL1767" s="1131" t="s">
        <v>7897</v>
      </c>
      <c r="AX1767" s="0" t="n">
        <v>1765</v>
      </c>
      <c r="AZ1767" s="0" t="n">
        <v>0</v>
      </c>
      <c r="BA1767" s="1146"/>
    </row>
    <row r="1768" customFormat="false" ht="14.25" hidden="false" customHeight="false" outlineLevel="0" collapsed="false">
      <c r="AH1768" s="1131" t="n">
        <v>1301</v>
      </c>
      <c r="AI1768" s="1140" t="n">
        <v>1767</v>
      </c>
      <c r="AJ1768" s="1140" t="s">
        <v>7898</v>
      </c>
      <c r="AK1768" s="1130" t="s">
        <v>7899</v>
      </c>
      <c r="AL1768" s="1131" t="s">
        <v>7900</v>
      </c>
      <c r="AX1768" s="0" t="n">
        <v>1766</v>
      </c>
      <c r="AZ1768" s="0" t="n">
        <v>0</v>
      </c>
      <c r="BA1768" s="1146"/>
    </row>
    <row r="1769" customFormat="false" ht="14.25" hidden="false" customHeight="false" outlineLevel="0" collapsed="false">
      <c r="AH1769" s="1131" t="n">
        <v>1301</v>
      </c>
      <c r="AI1769" s="1140" t="n">
        <v>1768</v>
      </c>
      <c r="AJ1769" s="1140" t="s">
        <v>7901</v>
      </c>
      <c r="AK1769" s="1130" t="s">
        <v>7902</v>
      </c>
      <c r="AL1769" s="1131" t="s">
        <v>7903</v>
      </c>
      <c r="AX1769" s="0" t="n">
        <v>1767</v>
      </c>
      <c r="AZ1769" s="0" t="n">
        <v>0</v>
      </c>
      <c r="BA1769" s="1146"/>
    </row>
    <row r="1770" customFormat="false" ht="14.25" hidden="false" customHeight="false" outlineLevel="0" collapsed="false">
      <c r="AH1770" s="1131" t="n">
        <v>1301</v>
      </c>
      <c r="AI1770" s="1140" t="n">
        <v>1769</v>
      </c>
      <c r="AJ1770" s="1140" t="s">
        <v>7904</v>
      </c>
      <c r="AK1770" s="1130" t="s">
        <v>4190</v>
      </c>
      <c r="AL1770" s="1131" t="s">
        <v>7905</v>
      </c>
      <c r="AX1770" s="0" t="n">
        <v>1768</v>
      </c>
      <c r="AZ1770" s="0" t="n">
        <v>0</v>
      </c>
      <c r="BA1770" s="1146"/>
    </row>
    <row r="1771" customFormat="false" ht="14.25" hidden="false" customHeight="false" outlineLevel="0" collapsed="false">
      <c r="AH1771" s="1131" t="n">
        <v>1301</v>
      </c>
      <c r="AI1771" s="1140" t="n">
        <v>1770</v>
      </c>
      <c r="AJ1771" s="1140" t="s">
        <v>7906</v>
      </c>
      <c r="AK1771" s="1130" t="s">
        <v>7907</v>
      </c>
      <c r="AL1771" s="1131" t="s">
        <v>7908</v>
      </c>
      <c r="AX1771" s="0" t="n">
        <v>1769</v>
      </c>
      <c r="AZ1771" s="0" t="n">
        <v>0</v>
      </c>
      <c r="BA1771" s="1146"/>
    </row>
    <row r="1772" customFormat="false" ht="14.25" hidden="false" customHeight="false" outlineLevel="0" collapsed="false">
      <c r="AH1772" s="1131" t="n">
        <v>1301</v>
      </c>
      <c r="AI1772" s="1140" t="n">
        <v>1771</v>
      </c>
      <c r="AJ1772" s="1140" t="s">
        <v>7909</v>
      </c>
      <c r="AK1772" s="1130" t="s">
        <v>7910</v>
      </c>
      <c r="AL1772" s="1131" t="s">
        <v>7911</v>
      </c>
      <c r="AX1772" s="0" t="n">
        <v>1770</v>
      </c>
      <c r="AZ1772" s="0" t="n">
        <v>0</v>
      </c>
      <c r="BA1772" s="1146"/>
    </row>
    <row r="1773" customFormat="false" ht="14.25" hidden="false" customHeight="false" outlineLevel="0" collapsed="false">
      <c r="AH1773" s="1131" t="n">
        <v>1301</v>
      </c>
      <c r="AI1773" s="1140" t="n">
        <v>1772</v>
      </c>
      <c r="AJ1773" s="1140" t="s">
        <v>7912</v>
      </c>
      <c r="AK1773" s="1130" t="s">
        <v>7913</v>
      </c>
      <c r="AL1773" s="1131" t="s">
        <v>7914</v>
      </c>
      <c r="AX1773" s="0" t="n">
        <v>1771</v>
      </c>
      <c r="AZ1773" s="0" t="n">
        <v>0</v>
      </c>
      <c r="BA1773" s="1146"/>
    </row>
    <row r="1774" customFormat="false" ht="14.25" hidden="false" customHeight="false" outlineLevel="0" collapsed="false">
      <c r="AH1774" s="1131" t="n">
        <v>1301</v>
      </c>
      <c r="AI1774" s="1140" t="n">
        <v>1773</v>
      </c>
      <c r="AJ1774" s="1140" t="s">
        <v>7915</v>
      </c>
      <c r="AK1774" s="1130" t="s">
        <v>5035</v>
      </c>
      <c r="AL1774" s="1131" t="s">
        <v>7916</v>
      </c>
      <c r="AX1774" s="0" t="n">
        <v>1772</v>
      </c>
      <c r="AZ1774" s="0" t="n">
        <v>0</v>
      </c>
      <c r="BA1774" s="1146"/>
    </row>
    <row r="1775" customFormat="false" ht="14.25" hidden="false" customHeight="false" outlineLevel="0" collapsed="false">
      <c r="AH1775" s="1131" t="n">
        <v>1301</v>
      </c>
      <c r="AI1775" s="1140" t="n">
        <v>1774</v>
      </c>
      <c r="AJ1775" s="1140" t="s">
        <v>7917</v>
      </c>
      <c r="AK1775" s="1130" t="s">
        <v>7918</v>
      </c>
      <c r="AL1775" s="1131" t="s">
        <v>7919</v>
      </c>
      <c r="AX1775" s="0" t="n">
        <v>1773</v>
      </c>
      <c r="AZ1775" s="0" t="n">
        <v>0</v>
      </c>
      <c r="BA1775" s="1146"/>
    </row>
    <row r="1776" customFormat="false" ht="14.25" hidden="false" customHeight="false" outlineLevel="0" collapsed="false">
      <c r="AH1776" s="1131" t="n">
        <v>1301</v>
      </c>
      <c r="AI1776" s="1140" t="n">
        <v>1775</v>
      </c>
      <c r="AJ1776" s="1140" t="s">
        <v>7920</v>
      </c>
      <c r="AK1776" s="1130" t="s">
        <v>7921</v>
      </c>
      <c r="AL1776" s="1131" t="s">
        <v>7922</v>
      </c>
      <c r="AX1776" s="0" t="n">
        <v>1774</v>
      </c>
      <c r="AZ1776" s="0" t="n">
        <v>0</v>
      </c>
      <c r="BA1776" s="1146"/>
    </row>
    <row r="1777" customFormat="false" ht="14.25" hidden="false" customHeight="false" outlineLevel="0" collapsed="false">
      <c r="AH1777" s="1131" t="n">
        <v>1301</v>
      </c>
      <c r="AI1777" s="1140" t="n">
        <v>1776</v>
      </c>
      <c r="AJ1777" s="1140" t="s">
        <v>7923</v>
      </c>
      <c r="AK1777" s="1130" t="s">
        <v>7924</v>
      </c>
      <c r="AL1777" s="1131" t="s">
        <v>7925</v>
      </c>
      <c r="AX1777" s="0" t="n">
        <v>1775</v>
      </c>
      <c r="AZ1777" s="0" t="n">
        <v>0</v>
      </c>
      <c r="BA1777" s="1146"/>
    </row>
    <row r="1778" customFormat="false" ht="14.25" hidden="false" customHeight="false" outlineLevel="0" collapsed="false">
      <c r="AH1778" s="1131" t="n">
        <v>1301</v>
      </c>
      <c r="AI1778" s="1140" t="n">
        <v>1777</v>
      </c>
      <c r="AJ1778" s="1140" t="s">
        <v>7926</v>
      </c>
      <c r="AK1778" s="1130" t="s">
        <v>4879</v>
      </c>
      <c r="AL1778" s="1131" t="s">
        <v>7927</v>
      </c>
      <c r="AX1778" s="0" t="n">
        <v>1776</v>
      </c>
      <c r="AZ1778" s="0" t="n">
        <v>0</v>
      </c>
      <c r="BA1778" s="1146"/>
    </row>
    <row r="1779" customFormat="false" ht="14.25" hidden="false" customHeight="false" outlineLevel="0" collapsed="false">
      <c r="AH1779" s="1131" t="n">
        <v>1301</v>
      </c>
      <c r="AI1779" s="1140" t="n">
        <v>1778</v>
      </c>
      <c r="AJ1779" s="1140" t="s">
        <v>7928</v>
      </c>
      <c r="AK1779" s="1130" t="s">
        <v>7929</v>
      </c>
      <c r="AL1779" s="1131" t="s">
        <v>7930</v>
      </c>
      <c r="AX1779" s="0" t="n">
        <v>1777</v>
      </c>
      <c r="AZ1779" s="0" t="n">
        <v>0</v>
      </c>
      <c r="BA1779" s="1146"/>
    </row>
    <row r="1780" customFormat="false" ht="14.25" hidden="false" customHeight="false" outlineLevel="0" collapsed="false">
      <c r="AH1780" s="1131" t="n">
        <v>1301</v>
      </c>
      <c r="AI1780" s="1140" t="n">
        <v>1779</v>
      </c>
      <c r="AJ1780" s="1140" t="s">
        <v>7931</v>
      </c>
      <c r="AK1780" s="1130" t="s">
        <v>7932</v>
      </c>
      <c r="AL1780" s="1131" t="s">
        <v>7933</v>
      </c>
      <c r="AX1780" s="0" t="n">
        <v>1778</v>
      </c>
      <c r="AZ1780" s="0" t="n">
        <v>0</v>
      </c>
      <c r="BA1780" s="1146"/>
    </row>
    <row r="1781" customFormat="false" ht="14.25" hidden="false" customHeight="false" outlineLevel="0" collapsed="false">
      <c r="AH1781" s="1131" t="n">
        <v>1301</v>
      </c>
      <c r="AI1781" s="1140" t="n">
        <v>1780</v>
      </c>
      <c r="AJ1781" s="1140" t="s">
        <v>7934</v>
      </c>
      <c r="AK1781" s="1130" t="s">
        <v>7935</v>
      </c>
      <c r="AL1781" s="1131" t="s">
        <v>7936</v>
      </c>
      <c r="AX1781" s="0" t="n">
        <v>1779</v>
      </c>
      <c r="AZ1781" s="0" t="n">
        <v>0</v>
      </c>
      <c r="BA1781" s="1146"/>
    </row>
    <row r="1782" customFormat="false" ht="14.25" hidden="false" customHeight="false" outlineLevel="0" collapsed="false">
      <c r="AH1782" s="1131" t="n">
        <v>1301</v>
      </c>
      <c r="AI1782" s="1140" t="n">
        <v>1781</v>
      </c>
      <c r="AJ1782" s="1140" t="s">
        <v>7937</v>
      </c>
      <c r="AK1782" s="1130" t="s">
        <v>7938</v>
      </c>
      <c r="AL1782" s="1131" t="s">
        <v>7939</v>
      </c>
      <c r="AX1782" s="0" t="n">
        <v>1780</v>
      </c>
      <c r="AZ1782" s="0" t="n">
        <v>0</v>
      </c>
      <c r="BA1782" s="1146"/>
    </row>
    <row r="1783" customFormat="false" ht="14.25" hidden="false" customHeight="false" outlineLevel="0" collapsed="false">
      <c r="AH1783" s="1131" t="n">
        <v>1301</v>
      </c>
      <c r="AI1783" s="1140" t="n">
        <v>1782</v>
      </c>
      <c r="AJ1783" s="1140" t="s">
        <v>7940</v>
      </c>
      <c r="AK1783" s="1130" t="s">
        <v>7941</v>
      </c>
      <c r="AL1783" s="1131" t="s">
        <v>7942</v>
      </c>
      <c r="AX1783" s="0" t="n">
        <v>1781</v>
      </c>
      <c r="AZ1783" s="0" t="n">
        <v>0</v>
      </c>
      <c r="BA1783" s="1146"/>
    </row>
    <row r="1784" customFormat="false" ht="14.25" hidden="false" customHeight="false" outlineLevel="0" collapsed="false">
      <c r="AH1784" s="1131" t="n">
        <v>1301</v>
      </c>
      <c r="AI1784" s="1140" t="n">
        <v>1783</v>
      </c>
      <c r="AJ1784" s="1140" t="s">
        <v>7943</v>
      </c>
      <c r="AK1784" s="1130" t="s">
        <v>7944</v>
      </c>
      <c r="AL1784" s="1131" t="s">
        <v>7945</v>
      </c>
      <c r="AX1784" s="0" t="n">
        <v>1782</v>
      </c>
      <c r="AZ1784" s="0" t="n">
        <v>0</v>
      </c>
      <c r="BA1784" s="1146"/>
    </row>
    <row r="1785" customFormat="false" ht="14.25" hidden="false" customHeight="false" outlineLevel="0" collapsed="false">
      <c r="AH1785" s="1131" t="n">
        <v>1301</v>
      </c>
      <c r="AI1785" s="1140" t="n">
        <v>1784</v>
      </c>
      <c r="AJ1785" s="1140" t="s">
        <v>7946</v>
      </c>
      <c r="AK1785" s="1130" t="s">
        <v>7947</v>
      </c>
      <c r="AL1785" s="1131" t="s">
        <v>7948</v>
      </c>
      <c r="AX1785" s="0" t="n">
        <v>1783</v>
      </c>
      <c r="AZ1785" s="0" t="n">
        <v>0</v>
      </c>
      <c r="BA1785" s="1146"/>
    </row>
    <row r="1786" customFormat="false" ht="14.25" hidden="false" customHeight="false" outlineLevel="0" collapsed="false">
      <c r="AH1786" s="1131" t="n">
        <v>1301</v>
      </c>
      <c r="AI1786" s="1140" t="n">
        <v>1785</v>
      </c>
      <c r="AJ1786" s="1140" t="s">
        <v>7949</v>
      </c>
      <c r="AK1786" s="1130" t="s">
        <v>7950</v>
      </c>
      <c r="AL1786" s="1131" t="s">
        <v>7951</v>
      </c>
      <c r="AX1786" s="0" t="n">
        <v>1784</v>
      </c>
      <c r="AZ1786" s="0" t="n">
        <v>0</v>
      </c>
      <c r="BA1786" s="1146"/>
    </row>
    <row r="1787" customFormat="false" ht="14.25" hidden="false" customHeight="false" outlineLevel="0" collapsed="false">
      <c r="AH1787" s="1131" t="n">
        <v>1301</v>
      </c>
      <c r="AI1787" s="1140" t="n">
        <v>1786</v>
      </c>
      <c r="AJ1787" s="1140" t="s">
        <v>7952</v>
      </c>
      <c r="AK1787" s="1130" t="s">
        <v>7953</v>
      </c>
      <c r="AL1787" s="1131" t="s">
        <v>7954</v>
      </c>
      <c r="AX1787" s="0" t="n">
        <v>1785</v>
      </c>
      <c r="AZ1787" s="0" t="n">
        <v>0</v>
      </c>
      <c r="BA1787" s="1146"/>
    </row>
    <row r="1788" customFormat="false" ht="14.25" hidden="false" customHeight="false" outlineLevel="0" collapsed="false">
      <c r="AH1788" s="1131" t="n">
        <v>1301</v>
      </c>
      <c r="AI1788" s="1140" t="n">
        <v>1787</v>
      </c>
      <c r="AJ1788" s="1140" t="s">
        <v>7955</v>
      </c>
      <c r="AK1788" s="1130" t="s">
        <v>7956</v>
      </c>
      <c r="AL1788" s="1131" t="s">
        <v>7957</v>
      </c>
      <c r="AX1788" s="0" t="n">
        <v>1786</v>
      </c>
      <c r="AZ1788" s="0" t="n">
        <v>0</v>
      </c>
      <c r="BA1788" s="1146"/>
    </row>
    <row r="1789" customFormat="false" ht="14.25" hidden="false" customHeight="false" outlineLevel="0" collapsed="false">
      <c r="AH1789" s="1131" t="n">
        <v>1302</v>
      </c>
      <c r="AI1789" s="1140" t="n">
        <v>1788</v>
      </c>
      <c r="AJ1789" s="1140" t="s">
        <v>7958</v>
      </c>
      <c r="AK1789" s="1130" t="s">
        <v>7959</v>
      </c>
      <c r="AL1789" s="1131" t="s">
        <v>7960</v>
      </c>
      <c r="AX1789" s="0" t="n">
        <v>1787</v>
      </c>
      <c r="AZ1789" s="0" t="n">
        <v>0</v>
      </c>
      <c r="BA1789" s="1146"/>
    </row>
    <row r="1790" customFormat="false" ht="14.25" hidden="false" customHeight="false" outlineLevel="0" collapsed="false">
      <c r="AH1790" s="1131" t="n">
        <v>1302</v>
      </c>
      <c r="AI1790" s="1140" t="n">
        <v>1789</v>
      </c>
      <c r="AJ1790" s="1140" t="s">
        <v>7961</v>
      </c>
      <c r="AK1790" s="1130" t="s">
        <v>7962</v>
      </c>
      <c r="AL1790" s="1131" t="s">
        <v>7963</v>
      </c>
      <c r="AX1790" s="0" t="n">
        <v>1788</v>
      </c>
      <c r="AZ1790" s="0" t="n">
        <v>0</v>
      </c>
      <c r="BA1790" s="1146"/>
    </row>
    <row r="1791" customFormat="false" ht="14.25" hidden="false" customHeight="false" outlineLevel="0" collapsed="false">
      <c r="AH1791" s="1131" t="n">
        <v>1302</v>
      </c>
      <c r="AI1791" s="1140" t="n">
        <v>1790</v>
      </c>
      <c r="AJ1791" s="1140" t="s">
        <v>7964</v>
      </c>
      <c r="AK1791" s="1130" t="s">
        <v>7965</v>
      </c>
      <c r="AL1791" s="1131" t="s">
        <v>7966</v>
      </c>
      <c r="AX1791" s="0" t="n">
        <v>1789</v>
      </c>
      <c r="AZ1791" s="0" t="n">
        <v>0</v>
      </c>
      <c r="BA1791" s="1146"/>
    </row>
    <row r="1792" customFormat="false" ht="14.25" hidden="false" customHeight="false" outlineLevel="0" collapsed="false">
      <c r="AH1792" s="1131" t="n">
        <v>1302</v>
      </c>
      <c r="AI1792" s="1140" t="n">
        <v>1791</v>
      </c>
      <c r="AJ1792" s="1140" t="s">
        <v>7967</v>
      </c>
      <c r="AK1792" s="1130" t="s">
        <v>7968</v>
      </c>
      <c r="AL1792" s="1131" t="s">
        <v>7969</v>
      </c>
      <c r="AX1792" s="0" t="n">
        <v>1790</v>
      </c>
      <c r="AZ1792" s="0" t="n">
        <v>0</v>
      </c>
      <c r="BA1792" s="1146"/>
    </row>
    <row r="1793" customFormat="false" ht="14.25" hidden="false" customHeight="false" outlineLevel="0" collapsed="false">
      <c r="AH1793" s="1131" t="n">
        <v>1302</v>
      </c>
      <c r="AI1793" s="1140" t="n">
        <v>1792</v>
      </c>
      <c r="AJ1793" s="1140" t="s">
        <v>7970</v>
      </c>
      <c r="AK1793" s="1130" t="s">
        <v>7971</v>
      </c>
      <c r="AL1793" s="1131" t="s">
        <v>7972</v>
      </c>
      <c r="AX1793" s="0" t="n">
        <v>1791</v>
      </c>
      <c r="AZ1793" s="0" t="n">
        <v>0</v>
      </c>
      <c r="BA1793" s="1146"/>
    </row>
    <row r="1794" customFormat="false" ht="14.25" hidden="false" customHeight="false" outlineLevel="0" collapsed="false">
      <c r="AH1794" s="1131" t="n">
        <v>1302</v>
      </c>
      <c r="AI1794" s="1140" t="n">
        <v>1793</v>
      </c>
      <c r="AJ1794" s="1140" t="s">
        <v>7973</v>
      </c>
      <c r="AK1794" s="1130" t="s">
        <v>7974</v>
      </c>
      <c r="AL1794" s="1131" t="s">
        <v>7975</v>
      </c>
      <c r="AX1794" s="0" t="n">
        <v>1792</v>
      </c>
      <c r="AZ1794" s="0" t="n">
        <v>0</v>
      </c>
      <c r="BA1794" s="1146"/>
    </row>
    <row r="1795" customFormat="false" ht="14.25" hidden="false" customHeight="false" outlineLevel="0" collapsed="false">
      <c r="AH1795" s="1131" t="n">
        <v>1302</v>
      </c>
      <c r="AI1795" s="1140" t="n">
        <v>1794</v>
      </c>
      <c r="AJ1795" s="1140" t="s">
        <v>7976</v>
      </c>
      <c r="AK1795" s="1130" t="s">
        <v>7977</v>
      </c>
      <c r="AL1795" s="1131" t="s">
        <v>7978</v>
      </c>
      <c r="AX1795" s="0" t="n">
        <v>1793</v>
      </c>
      <c r="AZ1795" s="0" t="n">
        <v>0</v>
      </c>
      <c r="BA1795" s="1146"/>
    </row>
    <row r="1796" customFormat="false" ht="14.25" hidden="false" customHeight="false" outlineLevel="0" collapsed="false">
      <c r="AH1796" s="1131" t="n">
        <v>1302</v>
      </c>
      <c r="AI1796" s="1140" t="n">
        <v>1795</v>
      </c>
      <c r="AJ1796" s="1140" t="s">
        <v>7979</v>
      </c>
      <c r="AK1796" s="1130" t="s">
        <v>7980</v>
      </c>
      <c r="AL1796" s="1131" t="s">
        <v>7981</v>
      </c>
      <c r="AX1796" s="0" t="n">
        <v>1794</v>
      </c>
      <c r="AZ1796" s="0" t="n">
        <v>0</v>
      </c>
      <c r="BA1796" s="1146"/>
    </row>
    <row r="1797" customFormat="false" ht="14.25" hidden="false" customHeight="false" outlineLevel="0" collapsed="false">
      <c r="AH1797" s="1131" t="n">
        <v>1302</v>
      </c>
      <c r="AI1797" s="1140" t="n">
        <v>1796</v>
      </c>
      <c r="AJ1797" s="1140" t="s">
        <v>7982</v>
      </c>
      <c r="AK1797" s="1130" t="s">
        <v>7983</v>
      </c>
      <c r="AL1797" s="1131" t="s">
        <v>7984</v>
      </c>
      <c r="AX1797" s="0" t="n">
        <v>1795</v>
      </c>
      <c r="AZ1797" s="0" t="n">
        <v>0</v>
      </c>
      <c r="BA1797" s="1146"/>
    </row>
    <row r="1798" customFormat="false" ht="14.25" hidden="false" customHeight="false" outlineLevel="0" collapsed="false">
      <c r="AH1798" s="1131" t="n">
        <v>1302</v>
      </c>
      <c r="AI1798" s="1140" t="n">
        <v>1797</v>
      </c>
      <c r="AJ1798" s="1140" t="s">
        <v>7985</v>
      </c>
      <c r="AK1798" s="1130" t="s">
        <v>7986</v>
      </c>
      <c r="AL1798" s="1131" t="s">
        <v>7987</v>
      </c>
      <c r="AX1798" s="0" t="n">
        <v>1796</v>
      </c>
      <c r="AZ1798" s="0" t="n">
        <v>0</v>
      </c>
      <c r="BA1798" s="1146"/>
    </row>
    <row r="1799" customFormat="false" ht="14.25" hidden="false" customHeight="false" outlineLevel="0" collapsed="false">
      <c r="AH1799" s="1131" t="n">
        <v>1302</v>
      </c>
      <c r="AI1799" s="1140" t="n">
        <v>1798</v>
      </c>
      <c r="AJ1799" s="1140" t="s">
        <v>7988</v>
      </c>
      <c r="AK1799" s="1130" t="s">
        <v>7989</v>
      </c>
      <c r="AL1799" s="1131" t="s">
        <v>7990</v>
      </c>
      <c r="AX1799" s="0" t="n">
        <v>1797</v>
      </c>
      <c r="AZ1799" s="0" t="n">
        <v>0</v>
      </c>
      <c r="BA1799" s="1146"/>
    </row>
    <row r="1800" customFormat="false" ht="14.25" hidden="false" customHeight="false" outlineLevel="0" collapsed="false">
      <c r="AH1800" s="1131" t="n">
        <v>1302</v>
      </c>
      <c r="AI1800" s="1140" t="n">
        <v>1799</v>
      </c>
      <c r="AJ1800" s="1140" t="s">
        <v>7991</v>
      </c>
      <c r="AK1800" s="1130" t="s">
        <v>7992</v>
      </c>
      <c r="AL1800" s="1131" t="s">
        <v>7993</v>
      </c>
      <c r="AX1800" s="0" t="n">
        <v>1798</v>
      </c>
      <c r="AZ1800" s="0" t="n">
        <v>0</v>
      </c>
      <c r="BA1800" s="1146"/>
    </row>
    <row r="1801" customFormat="false" ht="14.25" hidden="false" customHeight="false" outlineLevel="0" collapsed="false">
      <c r="AH1801" s="1131" t="n">
        <v>1302</v>
      </c>
      <c r="AI1801" s="1140" t="n">
        <v>1800</v>
      </c>
      <c r="AJ1801" s="1140" t="s">
        <v>7994</v>
      </c>
      <c r="AK1801" s="1130" t="s">
        <v>7995</v>
      </c>
      <c r="AL1801" s="1131" t="s">
        <v>7996</v>
      </c>
      <c r="AX1801" s="0" t="n">
        <v>1799</v>
      </c>
      <c r="AZ1801" s="0" t="n">
        <v>0</v>
      </c>
      <c r="BA1801" s="1146"/>
    </row>
    <row r="1802" customFormat="false" ht="14.25" hidden="false" customHeight="false" outlineLevel="0" collapsed="false">
      <c r="AH1802" s="1131" t="n">
        <v>1302</v>
      </c>
      <c r="AI1802" s="1140" t="n">
        <v>1801</v>
      </c>
      <c r="AJ1802" s="1140" t="s">
        <v>7997</v>
      </c>
      <c r="AK1802" s="1130" t="s">
        <v>7998</v>
      </c>
      <c r="AL1802" s="1131" t="s">
        <v>7999</v>
      </c>
      <c r="AX1802" s="0" t="n">
        <v>1800</v>
      </c>
      <c r="AZ1802" s="0" t="n">
        <v>0</v>
      </c>
      <c r="BA1802" s="1146"/>
    </row>
    <row r="1803" customFormat="false" ht="14.25" hidden="false" customHeight="false" outlineLevel="0" collapsed="false">
      <c r="AH1803" s="1131" t="n">
        <v>1303</v>
      </c>
      <c r="AI1803" s="1140" t="n">
        <v>1802</v>
      </c>
      <c r="AJ1803" s="1140" t="s">
        <v>8000</v>
      </c>
      <c r="AK1803" s="1130" t="s">
        <v>8001</v>
      </c>
      <c r="AL1803" s="1131" t="s">
        <v>8002</v>
      </c>
      <c r="AX1803" s="0" t="n">
        <v>1801</v>
      </c>
      <c r="AZ1803" s="0" t="n">
        <v>0</v>
      </c>
      <c r="BA1803" s="1146"/>
    </row>
    <row r="1804" customFormat="false" ht="14.25" hidden="false" customHeight="false" outlineLevel="0" collapsed="false">
      <c r="AH1804" s="1131" t="n">
        <v>1303</v>
      </c>
      <c r="AI1804" s="1140" t="n">
        <v>1803</v>
      </c>
      <c r="AJ1804" s="1140" t="s">
        <v>8003</v>
      </c>
      <c r="AK1804" s="1130" t="s">
        <v>8004</v>
      </c>
      <c r="AL1804" s="1131" t="s">
        <v>8005</v>
      </c>
      <c r="AX1804" s="0" t="n">
        <v>1802</v>
      </c>
      <c r="AZ1804" s="0" t="n">
        <v>0</v>
      </c>
      <c r="BA1804" s="1146"/>
    </row>
    <row r="1805" customFormat="false" ht="14.25" hidden="false" customHeight="false" outlineLevel="0" collapsed="false">
      <c r="AH1805" s="1131" t="n">
        <v>1303</v>
      </c>
      <c r="AI1805" s="1140" t="n">
        <v>1804</v>
      </c>
      <c r="AJ1805" s="1140" t="s">
        <v>8006</v>
      </c>
      <c r="AK1805" s="1130" t="s">
        <v>8007</v>
      </c>
      <c r="AL1805" s="1131" t="s">
        <v>8008</v>
      </c>
      <c r="AX1805" s="0" t="n">
        <v>1803</v>
      </c>
      <c r="AZ1805" s="0" t="n">
        <v>0</v>
      </c>
      <c r="BA1805" s="1146"/>
    </row>
    <row r="1806" customFormat="false" ht="14.25" hidden="false" customHeight="false" outlineLevel="0" collapsed="false">
      <c r="AH1806" s="1131" t="n">
        <v>1303</v>
      </c>
      <c r="AI1806" s="1140" t="n">
        <v>1805</v>
      </c>
      <c r="AJ1806" s="1140" t="s">
        <v>8009</v>
      </c>
      <c r="AK1806" s="1130" t="s">
        <v>8010</v>
      </c>
      <c r="AL1806" s="1131" t="s">
        <v>8011</v>
      </c>
      <c r="AX1806" s="0" t="n">
        <v>1804</v>
      </c>
      <c r="AZ1806" s="0" t="n">
        <v>0</v>
      </c>
      <c r="BA1806" s="1146"/>
    </row>
    <row r="1807" customFormat="false" ht="14.25" hidden="false" customHeight="false" outlineLevel="0" collapsed="false">
      <c r="AH1807" s="1131" t="n">
        <v>1303</v>
      </c>
      <c r="AI1807" s="1140" t="n">
        <v>1806</v>
      </c>
      <c r="AJ1807" s="1140" t="s">
        <v>8012</v>
      </c>
      <c r="AK1807" s="1130" t="s">
        <v>8013</v>
      </c>
      <c r="AL1807" s="1131" t="s">
        <v>8014</v>
      </c>
      <c r="AX1807" s="0" t="n">
        <v>1805</v>
      </c>
      <c r="AZ1807" s="0" t="n">
        <v>0</v>
      </c>
      <c r="BA1807" s="1146"/>
    </row>
    <row r="1808" customFormat="false" ht="14.25" hidden="false" customHeight="false" outlineLevel="0" collapsed="false">
      <c r="AH1808" s="1131" t="n">
        <v>1303</v>
      </c>
      <c r="AI1808" s="1140" t="n">
        <v>1807</v>
      </c>
      <c r="AJ1808" s="1140" t="s">
        <v>8015</v>
      </c>
      <c r="AK1808" s="1130" t="s">
        <v>1653</v>
      </c>
      <c r="AL1808" s="1131" t="s">
        <v>8016</v>
      </c>
      <c r="AX1808" s="0" t="n">
        <v>1806</v>
      </c>
      <c r="AZ1808" s="0" t="n">
        <v>0</v>
      </c>
      <c r="BA1808" s="1146"/>
    </row>
    <row r="1809" customFormat="false" ht="14.25" hidden="false" customHeight="false" outlineLevel="0" collapsed="false">
      <c r="AH1809" s="1131" t="n">
        <v>1303</v>
      </c>
      <c r="AI1809" s="1140" t="n">
        <v>1808</v>
      </c>
      <c r="AJ1809" s="1140" t="s">
        <v>8017</v>
      </c>
      <c r="AK1809" s="1130" t="s">
        <v>3984</v>
      </c>
      <c r="AL1809" s="1131" t="s">
        <v>8018</v>
      </c>
      <c r="AX1809" s="0" t="n">
        <v>1807</v>
      </c>
      <c r="AZ1809" s="0" t="n">
        <v>0</v>
      </c>
      <c r="BA1809" s="1146"/>
    </row>
    <row r="1810" customFormat="false" ht="14.25" hidden="false" customHeight="false" outlineLevel="0" collapsed="false">
      <c r="AH1810" s="1131" t="n">
        <v>1303</v>
      </c>
      <c r="AI1810" s="1140" t="n">
        <v>1809</v>
      </c>
      <c r="AJ1810" s="1140" t="s">
        <v>8019</v>
      </c>
      <c r="AK1810" s="1130" t="s">
        <v>8020</v>
      </c>
      <c r="AL1810" s="1131" t="s">
        <v>8021</v>
      </c>
      <c r="AX1810" s="0" t="n">
        <v>1808</v>
      </c>
      <c r="AZ1810" s="0" t="n">
        <v>0</v>
      </c>
      <c r="BA1810" s="1146"/>
    </row>
    <row r="1811" customFormat="false" ht="14.25" hidden="false" customHeight="false" outlineLevel="0" collapsed="false">
      <c r="AH1811" s="1131" t="n">
        <v>1303</v>
      </c>
      <c r="AI1811" s="1140" t="n">
        <v>1810</v>
      </c>
      <c r="AJ1811" s="1140" t="s">
        <v>8022</v>
      </c>
      <c r="AK1811" s="1130" t="s">
        <v>8023</v>
      </c>
      <c r="AL1811" s="1131" t="s">
        <v>8024</v>
      </c>
      <c r="AX1811" s="0" t="n">
        <v>1809</v>
      </c>
      <c r="AZ1811" s="0" t="n">
        <v>0</v>
      </c>
      <c r="BA1811" s="1146"/>
    </row>
    <row r="1812" customFormat="false" ht="14.25" hidden="false" customHeight="false" outlineLevel="0" collapsed="false">
      <c r="AH1812" s="1131" t="n">
        <v>1303</v>
      </c>
      <c r="AI1812" s="1140" t="n">
        <v>1811</v>
      </c>
      <c r="AJ1812" s="1140" t="s">
        <v>8025</v>
      </c>
      <c r="AK1812" s="1130" t="s">
        <v>8026</v>
      </c>
      <c r="AL1812" s="1131" t="s">
        <v>8027</v>
      </c>
      <c r="AX1812" s="0" t="n">
        <v>1810</v>
      </c>
      <c r="AZ1812" s="0" t="n">
        <v>0</v>
      </c>
      <c r="BA1812" s="1146"/>
    </row>
    <row r="1813" customFormat="false" ht="14.25" hidden="false" customHeight="false" outlineLevel="0" collapsed="false">
      <c r="AH1813" s="1131" t="n">
        <v>1303</v>
      </c>
      <c r="AI1813" s="1140" t="n">
        <v>1812</v>
      </c>
      <c r="AJ1813" s="1140" t="s">
        <v>8028</v>
      </c>
      <c r="AK1813" s="1130" t="s">
        <v>8029</v>
      </c>
      <c r="AL1813" s="1131" t="s">
        <v>8030</v>
      </c>
      <c r="AX1813" s="0" t="n">
        <v>1811</v>
      </c>
      <c r="AZ1813" s="0" t="n">
        <v>0</v>
      </c>
      <c r="BA1813" s="1146"/>
    </row>
    <row r="1814" customFormat="false" ht="14.25" hidden="false" customHeight="false" outlineLevel="0" collapsed="false">
      <c r="AH1814" s="1131" t="n">
        <v>1303</v>
      </c>
      <c r="AI1814" s="1140" t="n">
        <v>1813</v>
      </c>
      <c r="AJ1814" s="1140" t="s">
        <v>8031</v>
      </c>
      <c r="AK1814" s="1130" t="s">
        <v>8032</v>
      </c>
      <c r="AL1814" s="1131" t="s">
        <v>8033</v>
      </c>
      <c r="AX1814" s="0" t="n">
        <v>1812</v>
      </c>
      <c r="AZ1814" s="0" t="n">
        <v>0</v>
      </c>
      <c r="BA1814" s="1146"/>
    </row>
    <row r="1815" customFormat="false" ht="14.25" hidden="false" customHeight="false" outlineLevel="0" collapsed="false">
      <c r="AH1815" s="1131" t="n">
        <v>1303</v>
      </c>
      <c r="AI1815" s="1140" t="n">
        <v>1814</v>
      </c>
      <c r="AJ1815" s="1140" t="s">
        <v>8034</v>
      </c>
      <c r="AK1815" s="1130" t="s">
        <v>8035</v>
      </c>
      <c r="AL1815" s="1131" t="s">
        <v>8036</v>
      </c>
      <c r="AX1815" s="0" t="n">
        <v>1813</v>
      </c>
      <c r="AZ1815" s="0" t="n">
        <v>0</v>
      </c>
      <c r="BA1815" s="1146"/>
    </row>
    <row r="1816" customFormat="false" ht="14.25" hidden="false" customHeight="false" outlineLevel="0" collapsed="false">
      <c r="AH1816" s="1131" t="n">
        <v>1303</v>
      </c>
      <c r="AI1816" s="1140" t="n">
        <v>1815</v>
      </c>
      <c r="AJ1816" s="1140" t="s">
        <v>8037</v>
      </c>
      <c r="AK1816" s="1130" t="s">
        <v>8038</v>
      </c>
      <c r="AL1816" s="1131" t="s">
        <v>8039</v>
      </c>
      <c r="AX1816" s="0" t="n">
        <v>1814</v>
      </c>
      <c r="AZ1816" s="0" t="n">
        <v>0</v>
      </c>
      <c r="BA1816" s="1146"/>
    </row>
    <row r="1817" customFormat="false" ht="14.25" hidden="false" customHeight="false" outlineLevel="0" collapsed="false">
      <c r="AH1817" s="1131" t="n">
        <v>1303</v>
      </c>
      <c r="AI1817" s="1140" t="n">
        <v>1816</v>
      </c>
      <c r="AJ1817" s="1140" t="s">
        <v>8040</v>
      </c>
      <c r="AK1817" s="1130" t="s">
        <v>8041</v>
      </c>
      <c r="AL1817" s="1131" t="s">
        <v>8042</v>
      </c>
      <c r="AX1817" s="0" t="n">
        <v>1815</v>
      </c>
      <c r="AZ1817" s="0" t="n">
        <v>0</v>
      </c>
      <c r="BA1817" s="1146"/>
    </row>
    <row r="1818" customFormat="false" ht="14.25" hidden="false" customHeight="false" outlineLevel="0" collapsed="false">
      <c r="AH1818" s="1131" t="n">
        <v>1303</v>
      </c>
      <c r="AI1818" s="1140" t="n">
        <v>1817</v>
      </c>
      <c r="AJ1818" s="1140" t="s">
        <v>8043</v>
      </c>
      <c r="AK1818" s="1130" t="s">
        <v>8044</v>
      </c>
      <c r="AL1818" s="1131" t="s">
        <v>8045</v>
      </c>
      <c r="AX1818" s="0" t="n">
        <v>1816</v>
      </c>
      <c r="AZ1818" s="0" t="n">
        <v>0</v>
      </c>
      <c r="BA1818" s="1146"/>
    </row>
    <row r="1819" customFormat="false" ht="14.25" hidden="false" customHeight="false" outlineLevel="0" collapsed="false">
      <c r="AH1819" s="1131" t="n">
        <v>1303</v>
      </c>
      <c r="AI1819" s="1140" t="n">
        <v>1818</v>
      </c>
      <c r="AJ1819" s="1140" t="s">
        <v>8046</v>
      </c>
      <c r="AK1819" s="1130" t="s">
        <v>8047</v>
      </c>
      <c r="AL1819" s="1131" t="s">
        <v>8048</v>
      </c>
      <c r="AX1819" s="0" t="n">
        <v>1817</v>
      </c>
      <c r="AZ1819" s="0" t="n">
        <v>0</v>
      </c>
      <c r="BA1819" s="1146"/>
    </row>
    <row r="1820" customFormat="false" ht="14.25" hidden="false" customHeight="false" outlineLevel="0" collapsed="false">
      <c r="AH1820" s="1131" t="n">
        <v>1303</v>
      </c>
      <c r="AI1820" s="1140" t="n">
        <v>1819</v>
      </c>
      <c r="AJ1820" s="1140" t="s">
        <v>8049</v>
      </c>
      <c r="AK1820" s="1130" t="s">
        <v>8050</v>
      </c>
      <c r="AL1820" s="1131" t="s">
        <v>8051</v>
      </c>
      <c r="AX1820" s="0" t="n">
        <v>1818</v>
      </c>
      <c r="AZ1820" s="0" t="n">
        <v>0</v>
      </c>
      <c r="BA1820" s="1146"/>
    </row>
    <row r="1821" customFormat="false" ht="14.25" hidden="false" customHeight="false" outlineLevel="0" collapsed="false">
      <c r="AH1821" s="1131" t="n">
        <v>1303</v>
      </c>
      <c r="AI1821" s="1140" t="n">
        <v>1820</v>
      </c>
      <c r="AJ1821" s="1140" t="s">
        <v>8052</v>
      </c>
      <c r="AK1821" s="1130" t="s">
        <v>8053</v>
      </c>
      <c r="AL1821" s="1131" t="s">
        <v>8054</v>
      </c>
      <c r="AX1821" s="0" t="n">
        <v>1819</v>
      </c>
      <c r="AZ1821" s="0" t="n">
        <v>0</v>
      </c>
      <c r="BA1821" s="1146"/>
    </row>
    <row r="1822" customFormat="false" ht="14.25" hidden="false" customHeight="false" outlineLevel="0" collapsed="false">
      <c r="AH1822" s="1131" t="n">
        <v>1303</v>
      </c>
      <c r="AI1822" s="1140" t="n">
        <v>1821</v>
      </c>
      <c r="AJ1822" s="1140" t="s">
        <v>8055</v>
      </c>
      <c r="AK1822" s="1130" t="s">
        <v>8056</v>
      </c>
      <c r="AL1822" s="1131" t="s">
        <v>8057</v>
      </c>
      <c r="AX1822" s="0" t="n">
        <v>1820</v>
      </c>
      <c r="AZ1822" s="0" t="n">
        <v>0</v>
      </c>
      <c r="BA1822" s="1146"/>
    </row>
    <row r="1823" customFormat="false" ht="14.25" hidden="false" customHeight="false" outlineLevel="0" collapsed="false">
      <c r="AH1823" s="1131" t="n">
        <v>1304</v>
      </c>
      <c r="AI1823" s="1140" t="n">
        <v>1822</v>
      </c>
      <c r="AJ1823" s="1140" t="s">
        <v>8058</v>
      </c>
      <c r="AK1823" s="1130" t="s">
        <v>7902</v>
      </c>
      <c r="AL1823" s="1131" t="s">
        <v>8059</v>
      </c>
      <c r="AX1823" s="0" t="n">
        <v>1821</v>
      </c>
      <c r="AZ1823" s="0" t="n">
        <v>0</v>
      </c>
      <c r="BA1823" s="1146"/>
    </row>
    <row r="1824" customFormat="false" ht="14.25" hidden="false" customHeight="false" outlineLevel="0" collapsed="false">
      <c r="AH1824" s="1131" t="n">
        <v>1304</v>
      </c>
      <c r="AI1824" s="1140" t="n">
        <v>1823</v>
      </c>
      <c r="AJ1824" s="1140" t="s">
        <v>8060</v>
      </c>
      <c r="AK1824" s="1130" t="s">
        <v>8061</v>
      </c>
      <c r="AL1824" s="1131" t="s">
        <v>8062</v>
      </c>
      <c r="AX1824" s="0" t="n">
        <v>1822</v>
      </c>
      <c r="AZ1824" s="0" t="n">
        <v>0</v>
      </c>
      <c r="BA1824" s="1146"/>
    </row>
    <row r="1825" customFormat="false" ht="14.25" hidden="false" customHeight="false" outlineLevel="0" collapsed="false">
      <c r="AH1825" s="1131" t="n">
        <v>1304</v>
      </c>
      <c r="AI1825" s="1140" t="n">
        <v>1824</v>
      </c>
      <c r="AJ1825" s="1140" t="s">
        <v>8063</v>
      </c>
      <c r="AK1825" s="1130" t="s">
        <v>8064</v>
      </c>
      <c r="AL1825" s="1131" t="s">
        <v>8065</v>
      </c>
      <c r="AX1825" s="0" t="n">
        <v>1823</v>
      </c>
      <c r="AZ1825" s="0" t="n">
        <v>0</v>
      </c>
      <c r="BA1825" s="1146"/>
    </row>
    <row r="1826" customFormat="false" ht="14.25" hidden="false" customHeight="false" outlineLevel="0" collapsed="false">
      <c r="AH1826" s="1131" t="n">
        <v>1304</v>
      </c>
      <c r="AI1826" s="1140" t="n">
        <v>1825</v>
      </c>
      <c r="AJ1826" s="1140" t="s">
        <v>8066</v>
      </c>
      <c r="AK1826" s="1130" t="s">
        <v>8067</v>
      </c>
      <c r="AL1826" s="1131" t="s">
        <v>8068</v>
      </c>
      <c r="AX1826" s="0" t="n">
        <v>1824</v>
      </c>
      <c r="AZ1826" s="0" t="n">
        <v>0</v>
      </c>
      <c r="BA1826" s="1146"/>
    </row>
    <row r="1827" customFormat="false" ht="14.25" hidden="false" customHeight="false" outlineLevel="0" collapsed="false">
      <c r="AH1827" s="1131" t="n">
        <v>1304</v>
      </c>
      <c r="AI1827" s="1140" t="n">
        <v>1826</v>
      </c>
      <c r="AJ1827" s="1140" t="s">
        <v>8069</v>
      </c>
      <c r="AK1827" s="1130" t="s">
        <v>8070</v>
      </c>
      <c r="AL1827" s="1131" t="s">
        <v>8071</v>
      </c>
      <c r="AX1827" s="0" t="n">
        <v>1825</v>
      </c>
      <c r="AZ1827" s="0" t="n">
        <v>0</v>
      </c>
      <c r="BA1827" s="1146"/>
    </row>
    <row r="1828" customFormat="false" ht="14.25" hidden="false" customHeight="false" outlineLevel="0" collapsed="false">
      <c r="AH1828" s="1131" t="n">
        <v>1304</v>
      </c>
      <c r="AI1828" s="1140" t="n">
        <v>1827</v>
      </c>
      <c r="AJ1828" s="1140" t="s">
        <v>8072</v>
      </c>
      <c r="AK1828" s="1130" t="s">
        <v>8073</v>
      </c>
      <c r="AL1828" s="1131" t="s">
        <v>8074</v>
      </c>
      <c r="AX1828" s="0" t="n">
        <v>1826</v>
      </c>
      <c r="AZ1828" s="0" t="n">
        <v>0</v>
      </c>
      <c r="BA1828" s="1146"/>
    </row>
    <row r="1829" customFormat="false" ht="14.25" hidden="false" customHeight="false" outlineLevel="0" collapsed="false">
      <c r="AH1829" s="1131" t="n">
        <v>1304</v>
      </c>
      <c r="AI1829" s="1140" t="n">
        <v>1828</v>
      </c>
      <c r="AJ1829" s="1140" t="s">
        <v>8075</v>
      </c>
      <c r="AK1829" s="1130" t="s">
        <v>8076</v>
      </c>
      <c r="AL1829" s="1131" t="s">
        <v>8077</v>
      </c>
      <c r="AX1829" s="0" t="n">
        <v>1827</v>
      </c>
      <c r="AZ1829" s="0" t="n">
        <v>0</v>
      </c>
      <c r="BA1829" s="1146"/>
    </row>
    <row r="1830" customFormat="false" ht="14.25" hidden="false" customHeight="false" outlineLevel="0" collapsed="false">
      <c r="AH1830" s="1131" t="n">
        <v>1305</v>
      </c>
      <c r="AI1830" s="1140" t="n">
        <v>1829</v>
      </c>
      <c r="AJ1830" s="1140" t="s">
        <v>8078</v>
      </c>
      <c r="AK1830" s="1130" t="s">
        <v>8079</v>
      </c>
      <c r="AL1830" s="1131" t="s">
        <v>8080</v>
      </c>
      <c r="AX1830" s="0" t="n">
        <v>1828</v>
      </c>
      <c r="AZ1830" s="0" t="n">
        <v>0</v>
      </c>
      <c r="BA1830" s="1146"/>
    </row>
    <row r="1831" customFormat="false" ht="14.25" hidden="false" customHeight="false" outlineLevel="0" collapsed="false">
      <c r="AH1831" s="1131" t="n">
        <v>1305</v>
      </c>
      <c r="AI1831" s="1140" t="n">
        <v>1830</v>
      </c>
      <c r="AJ1831" s="1140" t="s">
        <v>8081</v>
      </c>
      <c r="AK1831" s="1130" t="s">
        <v>8082</v>
      </c>
      <c r="AL1831" s="1131" t="s">
        <v>8083</v>
      </c>
      <c r="AX1831" s="0" t="n">
        <v>1829</v>
      </c>
      <c r="AZ1831" s="0" t="n">
        <v>0</v>
      </c>
      <c r="BA1831" s="1146"/>
    </row>
    <row r="1832" customFormat="false" ht="14.25" hidden="false" customHeight="false" outlineLevel="0" collapsed="false">
      <c r="AH1832" s="1131" t="n">
        <v>1305</v>
      </c>
      <c r="AI1832" s="1140" t="n">
        <v>1831</v>
      </c>
      <c r="AJ1832" s="1140" t="s">
        <v>8084</v>
      </c>
      <c r="AK1832" s="1130" t="s">
        <v>8085</v>
      </c>
      <c r="AL1832" s="1131" t="s">
        <v>8086</v>
      </c>
      <c r="AX1832" s="0" t="n">
        <v>1830</v>
      </c>
      <c r="AZ1832" s="0" t="n">
        <v>0</v>
      </c>
      <c r="BA1832" s="1146"/>
    </row>
    <row r="1833" customFormat="false" ht="14.25" hidden="false" customHeight="false" outlineLevel="0" collapsed="false">
      <c r="AH1833" s="1131" t="n">
        <v>1305</v>
      </c>
      <c r="AI1833" s="1140" t="n">
        <v>1832</v>
      </c>
      <c r="AJ1833" s="1140" t="s">
        <v>8087</v>
      </c>
      <c r="AK1833" s="1130" t="s">
        <v>8088</v>
      </c>
      <c r="AL1833" s="1131" t="s">
        <v>8089</v>
      </c>
      <c r="AX1833" s="0" t="n">
        <v>1831</v>
      </c>
      <c r="AZ1833" s="0" t="n">
        <v>0</v>
      </c>
      <c r="BA1833" s="1146"/>
    </row>
    <row r="1834" customFormat="false" ht="14.25" hidden="false" customHeight="false" outlineLevel="0" collapsed="false">
      <c r="AH1834" s="1131" t="n">
        <v>1305</v>
      </c>
      <c r="AI1834" s="1140" t="n">
        <v>1833</v>
      </c>
      <c r="AJ1834" s="1140" t="s">
        <v>8090</v>
      </c>
      <c r="AK1834" s="1130" t="s">
        <v>8091</v>
      </c>
      <c r="AL1834" s="1131" t="s">
        <v>8092</v>
      </c>
      <c r="AX1834" s="0" t="n">
        <v>1832</v>
      </c>
      <c r="AZ1834" s="0" t="n">
        <v>0</v>
      </c>
      <c r="BA1834" s="1146"/>
    </row>
    <row r="1835" customFormat="false" ht="14.25" hidden="false" customHeight="false" outlineLevel="0" collapsed="false">
      <c r="AH1835" s="1131" t="n">
        <v>1305</v>
      </c>
      <c r="AI1835" s="1140" t="n">
        <v>1834</v>
      </c>
      <c r="AJ1835" s="1140" t="s">
        <v>8093</v>
      </c>
      <c r="AK1835" s="1130" t="s">
        <v>8094</v>
      </c>
      <c r="AL1835" s="1131" t="s">
        <v>8095</v>
      </c>
      <c r="AX1835" s="0" t="n">
        <v>1833</v>
      </c>
      <c r="AZ1835" s="0" t="n">
        <v>0</v>
      </c>
      <c r="BA1835" s="1146"/>
    </row>
    <row r="1836" customFormat="false" ht="14.25" hidden="false" customHeight="false" outlineLevel="0" collapsed="false">
      <c r="AH1836" s="1131" t="n">
        <v>1305</v>
      </c>
      <c r="AI1836" s="1140" t="n">
        <v>1835</v>
      </c>
      <c r="AJ1836" s="1140" t="s">
        <v>8096</v>
      </c>
      <c r="AK1836" s="1130" t="s">
        <v>8097</v>
      </c>
      <c r="AL1836" s="1131" t="s">
        <v>8098</v>
      </c>
      <c r="AX1836" s="0" t="n">
        <v>1834</v>
      </c>
      <c r="AZ1836" s="0" t="n">
        <v>0</v>
      </c>
      <c r="BA1836" s="1146"/>
    </row>
    <row r="1837" customFormat="false" ht="14.25" hidden="false" customHeight="false" outlineLevel="0" collapsed="false">
      <c r="AH1837" s="1131" t="n">
        <v>1305</v>
      </c>
      <c r="AI1837" s="1140" t="n">
        <v>1836</v>
      </c>
      <c r="AJ1837" s="1140" t="s">
        <v>8099</v>
      </c>
      <c r="AK1837" s="1130" t="s">
        <v>8100</v>
      </c>
      <c r="AL1837" s="1131" t="s">
        <v>8101</v>
      </c>
      <c r="AX1837" s="0" t="n">
        <v>1835</v>
      </c>
      <c r="AZ1837" s="0" t="n">
        <v>0</v>
      </c>
      <c r="BA1837" s="1146"/>
    </row>
    <row r="1838" customFormat="false" ht="14.25" hidden="false" customHeight="false" outlineLevel="0" collapsed="false">
      <c r="AH1838" s="1131" t="n">
        <v>1305</v>
      </c>
      <c r="AI1838" s="1140" t="n">
        <v>1837</v>
      </c>
      <c r="AJ1838" s="1140" t="s">
        <v>8102</v>
      </c>
      <c r="AK1838" s="1130" t="s">
        <v>8103</v>
      </c>
      <c r="AL1838" s="1131" t="s">
        <v>8104</v>
      </c>
      <c r="AX1838" s="0" t="n">
        <v>1836</v>
      </c>
      <c r="AZ1838" s="0" t="n">
        <v>0</v>
      </c>
      <c r="BA1838" s="1146"/>
    </row>
    <row r="1839" customFormat="false" ht="14.25" hidden="false" customHeight="false" outlineLevel="0" collapsed="false">
      <c r="AH1839" s="1131" t="n">
        <v>1305</v>
      </c>
      <c r="AI1839" s="1140" t="n">
        <v>1838</v>
      </c>
      <c r="AJ1839" s="1140" t="s">
        <v>8105</v>
      </c>
      <c r="AK1839" s="1130" t="s">
        <v>8106</v>
      </c>
      <c r="AL1839" s="1131" t="s">
        <v>8107</v>
      </c>
      <c r="AX1839" s="0" t="n">
        <v>1837</v>
      </c>
      <c r="AZ1839" s="0" t="n">
        <v>0</v>
      </c>
      <c r="BA1839" s="1146"/>
    </row>
    <row r="1840" customFormat="false" ht="14.25" hidden="false" customHeight="false" outlineLevel="0" collapsed="false">
      <c r="AH1840" s="1131" t="n">
        <v>1305</v>
      </c>
      <c r="AI1840" s="1140" t="n">
        <v>1839</v>
      </c>
      <c r="AJ1840" s="1140" t="s">
        <v>8108</v>
      </c>
      <c r="AK1840" s="1130" t="s">
        <v>8109</v>
      </c>
      <c r="AL1840" s="1131" t="s">
        <v>8110</v>
      </c>
      <c r="AX1840" s="0" t="n">
        <v>1838</v>
      </c>
      <c r="AZ1840" s="0" t="n">
        <v>0</v>
      </c>
      <c r="BA1840" s="1146"/>
    </row>
    <row r="1841" customFormat="false" ht="14.25" hidden="false" customHeight="false" outlineLevel="0" collapsed="false">
      <c r="AH1841" s="1131" t="n">
        <v>1305</v>
      </c>
      <c r="AI1841" s="1140" t="n">
        <v>1840</v>
      </c>
      <c r="AJ1841" s="1140" t="s">
        <v>8111</v>
      </c>
      <c r="AK1841" s="1130" t="s">
        <v>8112</v>
      </c>
      <c r="AL1841" s="1131" t="s">
        <v>8113</v>
      </c>
      <c r="AX1841" s="0" t="n">
        <v>1839</v>
      </c>
      <c r="AZ1841" s="0" t="n">
        <v>0</v>
      </c>
      <c r="BA1841" s="1146"/>
    </row>
    <row r="1842" customFormat="false" ht="14.25" hidden="false" customHeight="false" outlineLevel="0" collapsed="false">
      <c r="AH1842" s="1131" t="n">
        <v>1305</v>
      </c>
      <c r="AI1842" s="1140" t="n">
        <v>1841</v>
      </c>
      <c r="AJ1842" s="1140" t="s">
        <v>8114</v>
      </c>
      <c r="AK1842" s="1130" t="s">
        <v>8115</v>
      </c>
      <c r="AL1842" s="1131" t="s">
        <v>8116</v>
      </c>
      <c r="AX1842" s="0" t="n">
        <v>1840</v>
      </c>
      <c r="AZ1842" s="0" t="n">
        <v>0</v>
      </c>
      <c r="BA1842" s="1146"/>
    </row>
    <row r="1843" customFormat="false" ht="14.25" hidden="false" customHeight="false" outlineLevel="0" collapsed="false">
      <c r="AH1843" s="1131" t="n">
        <v>1305</v>
      </c>
      <c r="AI1843" s="1140" t="n">
        <v>1842</v>
      </c>
      <c r="AJ1843" s="1140" t="s">
        <v>8117</v>
      </c>
      <c r="AK1843" s="1130" t="s">
        <v>8118</v>
      </c>
      <c r="AL1843" s="1131" t="s">
        <v>8119</v>
      </c>
      <c r="AX1843" s="0" t="n">
        <v>1841</v>
      </c>
      <c r="AZ1843" s="0" t="n">
        <v>0</v>
      </c>
      <c r="BA1843" s="1146"/>
    </row>
    <row r="1844" customFormat="false" ht="14.25" hidden="false" customHeight="false" outlineLevel="0" collapsed="false">
      <c r="AH1844" s="1131" t="n">
        <v>1305</v>
      </c>
      <c r="AI1844" s="1140" t="n">
        <v>1843</v>
      </c>
      <c r="AJ1844" s="1140" t="s">
        <v>8120</v>
      </c>
      <c r="AK1844" s="1130" t="s">
        <v>8121</v>
      </c>
      <c r="AL1844" s="1131" t="s">
        <v>8122</v>
      </c>
      <c r="AX1844" s="0" t="n">
        <v>1842</v>
      </c>
      <c r="AZ1844" s="0" t="n">
        <v>0</v>
      </c>
      <c r="BA1844" s="1146"/>
    </row>
    <row r="1845" customFormat="false" ht="14.25" hidden="false" customHeight="false" outlineLevel="0" collapsed="false">
      <c r="AH1845" s="1131" t="n">
        <v>1306</v>
      </c>
      <c r="AI1845" s="1140" t="n">
        <v>1844</v>
      </c>
      <c r="AJ1845" s="1140" t="s">
        <v>8123</v>
      </c>
      <c r="AK1845" s="1130" t="s">
        <v>8124</v>
      </c>
      <c r="AL1845" s="1131" t="s">
        <v>8125</v>
      </c>
      <c r="AX1845" s="0" t="n">
        <v>1843</v>
      </c>
      <c r="AZ1845" s="0" t="n">
        <v>0</v>
      </c>
      <c r="BA1845" s="1146"/>
    </row>
    <row r="1846" customFormat="false" ht="14.25" hidden="false" customHeight="false" outlineLevel="0" collapsed="false">
      <c r="AH1846" s="1131" t="n">
        <v>1306</v>
      </c>
      <c r="AI1846" s="1140" t="n">
        <v>1845</v>
      </c>
      <c r="AJ1846" s="1140" t="s">
        <v>8126</v>
      </c>
      <c r="AK1846" s="1130" t="s">
        <v>8127</v>
      </c>
      <c r="AL1846" s="1131" t="s">
        <v>8128</v>
      </c>
      <c r="AX1846" s="0" t="n">
        <v>1844</v>
      </c>
      <c r="AZ1846" s="0" t="n">
        <v>0</v>
      </c>
      <c r="BA1846" s="1146"/>
    </row>
    <row r="1847" customFormat="false" ht="14.25" hidden="false" customHeight="false" outlineLevel="0" collapsed="false">
      <c r="AH1847" s="1131" t="n">
        <v>1306</v>
      </c>
      <c r="AI1847" s="1140" t="n">
        <v>1846</v>
      </c>
      <c r="AJ1847" s="1140" t="s">
        <v>8129</v>
      </c>
      <c r="AK1847" s="1130" t="s">
        <v>8130</v>
      </c>
      <c r="AL1847" s="1131" t="s">
        <v>8131</v>
      </c>
      <c r="AX1847" s="0" t="n">
        <v>1845</v>
      </c>
      <c r="AZ1847" s="0" t="n">
        <v>0</v>
      </c>
      <c r="BA1847" s="1146"/>
    </row>
    <row r="1848" customFormat="false" ht="14.25" hidden="false" customHeight="false" outlineLevel="0" collapsed="false">
      <c r="AH1848" s="1131" t="n">
        <v>1306</v>
      </c>
      <c r="AI1848" s="1140" t="n">
        <v>1847</v>
      </c>
      <c r="AJ1848" s="1140" t="s">
        <v>8132</v>
      </c>
      <c r="AK1848" s="1130" t="s">
        <v>8133</v>
      </c>
      <c r="AL1848" s="1131" t="s">
        <v>8134</v>
      </c>
      <c r="AX1848" s="0" t="n">
        <v>1846</v>
      </c>
      <c r="AZ1848" s="0" t="n">
        <v>0</v>
      </c>
      <c r="BA1848" s="1146"/>
    </row>
    <row r="1849" customFormat="false" ht="14.25" hidden="false" customHeight="false" outlineLevel="0" collapsed="false">
      <c r="AH1849" s="1131" t="n">
        <v>1306</v>
      </c>
      <c r="AI1849" s="1140" t="n">
        <v>1848</v>
      </c>
      <c r="AJ1849" s="1140" t="s">
        <v>8135</v>
      </c>
      <c r="AK1849" s="1130" t="s">
        <v>8136</v>
      </c>
      <c r="AL1849" s="1131" t="s">
        <v>8137</v>
      </c>
      <c r="AX1849" s="0" t="n">
        <v>1847</v>
      </c>
      <c r="AZ1849" s="0" t="n">
        <v>0</v>
      </c>
      <c r="BA1849" s="1146"/>
    </row>
    <row r="1850" customFormat="false" ht="14.25" hidden="false" customHeight="false" outlineLevel="0" collapsed="false">
      <c r="AH1850" s="1131" t="n">
        <v>1306</v>
      </c>
      <c r="AI1850" s="1140" t="n">
        <v>1849</v>
      </c>
      <c r="AJ1850" s="1140" t="s">
        <v>8138</v>
      </c>
      <c r="AK1850" s="1130" t="s">
        <v>8139</v>
      </c>
      <c r="AL1850" s="1131" t="s">
        <v>8140</v>
      </c>
      <c r="AX1850" s="0" t="n">
        <v>1848</v>
      </c>
      <c r="AZ1850" s="0" t="n">
        <v>0</v>
      </c>
      <c r="BA1850" s="1146"/>
    </row>
    <row r="1851" customFormat="false" ht="14.25" hidden="false" customHeight="false" outlineLevel="0" collapsed="false">
      <c r="AH1851" s="1131" t="n">
        <v>1306</v>
      </c>
      <c r="AI1851" s="1140" t="n">
        <v>1850</v>
      </c>
      <c r="AJ1851" s="1140" t="s">
        <v>8141</v>
      </c>
      <c r="AK1851" s="1130" t="s">
        <v>8142</v>
      </c>
      <c r="AL1851" s="1131" t="s">
        <v>8143</v>
      </c>
      <c r="AX1851" s="0" t="n">
        <v>1849</v>
      </c>
      <c r="AZ1851" s="0" t="n">
        <v>0</v>
      </c>
      <c r="BA1851" s="1146"/>
    </row>
    <row r="1852" customFormat="false" ht="14.25" hidden="false" customHeight="false" outlineLevel="0" collapsed="false">
      <c r="AH1852" s="1131" t="n">
        <v>1306</v>
      </c>
      <c r="AI1852" s="1140" t="n">
        <v>1851</v>
      </c>
      <c r="AJ1852" s="1140" t="s">
        <v>8144</v>
      </c>
      <c r="AK1852" s="1130" t="s">
        <v>8145</v>
      </c>
      <c r="AL1852" s="1131" t="s">
        <v>8146</v>
      </c>
      <c r="AX1852" s="0" t="n">
        <v>1850</v>
      </c>
      <c r="AZ1852" s="0" t="n">
        <v>0</v>
      </c>
      <c r="BA1852" s="1146"/>
    </row>
    <row r="1853" customFormat="false" ht="14.25" hidden="false" customHeight="false" outlineLevel="0" collapsed="false">
      <c r="AH1853" s="1131" t="n">
        <v>1306</v>
      </c>
      <c r="AI1853" s="1140" t="n">
        <v>1852</v>
      </c>
      <c r="AJ1853" s="1140" t="s">
        <v>8147</v>
      </c>
      <c r="AK1853" s="1130" t="s">
        <v>8148</v>
      </c>
      <c r="AL1853" s="1131" t="s">
        <v>8149</v>
      </c>
      <c r="AX1853" s="0" t="n">
        <v>1851</v>
      </c>
      <c r="AZ1853" s="0" t="n">
        <v>0</v>
      </c>
      <c r="BA1853" s="1146"/>
    </row>
    <row r="1854" customFormat="false" ht="14.25" hidden="false" customHeight="false" outlineLevel="0" collapsed="false">
      <c r="AH1854" s="1131" t="n">
        <v>1306</v>
      </c>
      <c r="AI1854" s="1140" t="n">
        <v>1853</v>
      </c>
      <c r="AJ1854" s="1140" t="s">
        <v>8150</v>
      </c>
      <c r="AK1854" s="1130" t="s">
        <v>8151</v>
      </c>
      <c r="AL1854" s="1131" t="s">
        <v>8152</v>
      </c>
      <c r="AX1854" s="0" t="n">
        <v>1852</v>
      </c>
      <c r="AZ1854" s="0" t="n">
        <v>0</v>
      </c>
      <c r="BA1854" s="1146"/>
    </row>
    <row r="1855" customFormat="false" ht="14.25" hidden="false" customHeight="false" outlineLevel="0" collapsed="false">
      <c r="AH1855" s="1131" t="n">
        <v>1307</v>
      </c>
      <c r="AI1855" s="1140" t="n">
        <v>1854</v>
      </c>
      <c r="AJ1855" s="1140" t="s">
        <v>8153</v>
      </c>
      <c r="AK1855" s="1130" t="s">
        <v>8154</v>
      </c>
      <c r="AL1855" s="1131" t="s">
        <v>8155</v>
      </c>
      <c r="AX1855" s="0" t="n">
        <v>1853</v>
      </c>
      <c r="AZ1855" s="0" t="n">
        <v>0</v>
      </c>
      <c r="BA1855" s="1146"/>
    </row>
    <row r="1856" customFormat="false" ht="14.25" hidden="false" customHeight="false" outlineLevel="0" collapsed="false">
      <c r="AH1856" s="1131" t="n">
        <v>1307</v>
      </c>
      <c r="AI1856" s="1140" t="n">
        <v>1855</v>
      </c>
      <c r="AJ1856" s="1140" t="s">
        <v>8156</v>
      </c>
      <c r="AK1856" s="1130" t="s">
        <v>8157</v>
      </c>
      <c r="AL1856" s="1131" t="s">
        <v>8158</v>
      </c>
      <c r="AX1856" s="0" t="n">
        <v>1854</v>
      </c>
      <c r="AZ1856" s="0" t="n">
        <v>0</v>
      </c>
      <c r="BA1856" s="1146"/>
    </row>
    <row r="1857" customFormat="false" ht="14.25" hidden="false" customHeight="false" outlineLevel="0" collapsed="false">
      <c r="AH1857" s="1131" t="n">
        <v>1307</v>
      </c>
      <c r="AI1857" s="1140" t="n">
        <v>1856</v>
      </c>
      <c r="AJ1857" s="1140" t="s">
        <v>8159</v>
      </c>
      <c r="AK1857" s="1130" t="s">
        <v>8160</v>
      </c>
      <c r="AL1857" s="1131" t="s">
        <v>8161</v>
      </c>
      <c r="AX1857" s="0" t="n">
        <v>1855</v>
      </c>
      <c r="AZ1857" s="0" t="n">
        <v>0</v>
      </c>
      <c r="BA1857" s="1146"/>
    </row>
    <row r="1858" customFormat="false" ht="14.25" hidden="false" customHeight="false" outlineLevel="0" collapsed="false">
      <c r="AH1858" s="1131" t="n">
        <v>1307</v>
      </c>
      <c r="AI1858" s="1140" t="n">
        <v>1857</v>
      </c>
      <c r="AJ1858" s="1140" t="s">
        <v>8162</v>
      </c>
      <c r="AK1858" s="1130" t="s">
        <v>8163</v>
      </c>
      <c r="AL1858" s="1131" t="s">
        <v>8164</v>
      </c>
      <c r="AX1858" s="0" t="n">
        <v>1856</v>
      </c>
      <c r="AZ1858" s="0" t="n">
        <v>0</v>
      </c>
      <c r="BA1858" s="1146"/>
    </row>
    <row r="1859" customFormat="false" ht="14.25" hidden="false" customHeight="false" outlineLevel="0" collapsed="false">
      <c r="AH1859" s="1131" t="n">
        <v>1307</v>
      </c>
      <c r="AI1859" s="1140" t="n">
        <v>1858</v>
      </c>
      <c r="AJ1859" s="1140" t="s">
        <v>8165</v>
      </c>
      <c r="AK1859" s="1130" t="s">
        <v>8166</v>
      </c>
      <c r="AL1859" s="1131" t="s">
        <v>8167</v>
      </c>
      <c r="AX1859" s="0" t="n">
        <v>1857</v>
      </c>
      <c r="AZ1859" s="0" t="n">
        <v>0</v>
      </c>
      <c r="BA1859" s="1146"/>
    </row>
    <row r="1860" customFormat="false" ht="14.25" hidden="false" customHeight="false" outlineLevel="0" collapsed="false">
      <c r="AH1860" s="1131" t="n">
        <v>1307</v>
      </c>
      <c r="AI1860" s="1140" t="n">
        <v>1859</v>
      </c>
      <c r="AJ1860" s="1140" t="s">
        <v>8168</v>
      </c>
      <c r="AK1860" s="1130" t="s">
        <v>8169</v>
      </c>
      <c r="AL1860" s="1131" t="s">
        <v>8170</v>
      </c>
      <c r="AX1860" s="0" t="n">
        <v>1858</v>
      </c>
      <c r="AZ1860" s="0" t="n">
        <v>0</v>
      </c>
      <c r="BA1860" s="1146"/>
    </row>
    <row r="1861" customFormat="false" ht="14.25" hidden="false" customHeight="false" outlineLevel="0" collapsed="false">
      <c r="AH1861" s="1131" t="n">
        <v>1307</v>
      </c>
      <c r="AI1861" s="1140" t="n">
        <v>1860</v>
      </c>
      <c r="AJ1861" s="1140" t="s">
        <v>8171</v>
      </c>
      <c r="AK1861" s="1130" t="s">
        <v>8172</v>
      </c>
      <c r="AL1861" s="1131" t="s">
        <v>8173</v>
      </c>
      <c r="AX1861" s="0" t="n">
        <v>1859</v>
      </c>
      <c r="AZ1861" s="0" t="n">
        <v>0</v>
      </c>
      <c r="BA1861" s="1146"/>
    </row>
    <row r="1862" customFormat="false" ht="14.25" hidden="false" customHeight="false" outlineLevel="0" collapsed="false">
      <c r="AH1862" s="1131" t="n">
        <v>1307</v>
      </c>
      <c r="AI1862" s="1140" t="n">
        <v>1861</v>
      </c>
      <c r="AJ1862" s="1140" t="s">
        <v>8174</v>
      </c>
      <c r="AK1862" s="1130" t="s">
        <v>8175</v>
      </c>
      <c r="AL1862" s="1131" t="s">
        <v>8176</v>
      </c>
      <c r="AX1862" s="0" t="n">
        <v>1860</v>
      </c>
      <c r="AZ1862" s="0" t="n">
        <v>0</v>
      </c>
      <c r="BA1862" s="1146"/>
    </row>
    <row r="1863" customFormat="false" ht="14.25" hidden="false" customHeight="false" outlineLevel="0" collapsed="false">
      <c r="AH1863" s="1131" t="n">
        <v>1307</v>
      </c>
      <c r="AI1863" s="1140" t="n">
        <v>1862</v>
      </c>
      <c r="AJ1863" s="1140" t="s">
        <v>8177</v>
      </c>
      <c r="AK1863" s="1130" t="s">
        <v>8178</v>
      </c>
      <c r="AL1863" s="1131" t="s">
        <v>8179</v>
      </c>
      <c r="AX1863" s="0" t="n">
        <v>1861</v>
      </c>
      <c r="AZ1863" s="0" t="n">
        <v>0</v>
      </c>
      <c r="BA1863" s="1146"/>
    </row>
    <row r="1864" customFormat="false" ht="14.25" hidden="false" customHeight="false" outlineLevel="0" collapsed="false">
      <c r="AH1864" s="1131" t="n">
        <v>1307</v>
      </c>
      <c r="AI1864" s="1140" t="n">
        <v>1863</v>
      </c>
      <c r="AJ1864" s="1140" t="s">
        <v>8180</v>
      </c>
      <c r="AK1864" s="1130" t="s">
        <v>8181</v>
      </c>
      <c r="AL1864" s="1131" t="s">
        <v>8182</v>
      </c>
      <c r="AX1864" s="0" t="n">
        <v>1862</v>
      </c>
      <c r="AZ1864" s="0" t="n">
        <v>0</v>
      </c>
      <c r="BA1864" s="1146"/>
    </row>
    <row r="1865" customFormat="false" ht="14.25" hidden="false" customHeight="false" outlineLevel="0" collapsed="false">
      <c r="AH1865" s="1131" t="n">
        <v>1307</v>
      </c>
      <c r="AI1865" s="1140" t="n">
        <v>1864</v>
      </c>
      <c r="AJ1865" s="1140" t="s">
        <v>8183</v>
      </c>
      <c r="AK1865" s="1130" t="s">
        <v>8184</v>
      </c>
      <c r="AL1865" s="1131" t="s">
        <v>8185</v>
      </c>
      <c r="AX1865" s="0" t="n">
        <v>1863</v>
      </c>
      <c r="AZ1865" s="0" t="n">
        <v>0</v>
      </c>
      <c r="BA1865" s="1146"/>
    </row>
    <row r="1866" customFormat="false" ht="14.25" hidden="false" customHeight="false" outlineLevel="0" collapsed="false">
      <c r="AH1866" s="1131" t="n">
        <v>1307</v>
      </c>
      <c r="AI1866" s="1140" t="n">
        <v>1865</v>
      </c>
      <c r="AJ1866" s="1140" t="s">
        <v>8186</v>
      </c>
      <c r="AK1866" s="1130" t="s">
        <v>8187</v>
      </c>
      <c r="AL1866" s="1131" t="s">
        <v>8188</v>
      </c>
      <c r="AX1866" s="0" t="n">
        <v>1864</v>
      </c>
      <c r="AZ1866" s="0" t="n">
        <v>0</v>
      </c>
      <c r="BA1866" s="1146"/>
    </row>
    <row r="1867" customFormat="false" ht="14.25" hidden="false" customHeight="false" outlineLevel="0" collapsed="false">
      <c r="AH1867" s="1131" t="n">
        <v>1307</v>
      </c>
      <c r="AI1867" s="1140" t="n">
        <v>1866</v>
      </c>
      <c r="AJ1867" s="1140" t="s">
        <v>8189</v>
      </c>
      <c r="AK1867" s="1130" t="s">
        <v>8190</v>
      </c>
      <c r="AL1867" s="1131" t="s">
        <v>8191</v>
      </c>
      <c r="AX1867" s="0" t="n">
        <v>1865</v>
      </c>
      <c r="AZ1867" s="0" t="n">
        <v>0</v>
      </c>
      <c r="BA1867" s="1146"/>
    </row>
    <row r="1868" customFormat="false" ht="14.25" hidden="false" customHeight="false" outlineLevel="0" collapsed="false">
      <c r="AH1868" s="1131" t="n">
        <v>1307</v>
      </c>
      <c r="AI1868" s="1140" t="n">
        <v>1867</v>
      </c>
      <c r="AJ1868" s="1140" t="s">
        <v>8192</v>
      </c>
      <c r="AK1868" s="1130" t="s">
        <v>8193</v>
      </c>
      <c r="AL1868" s="1131" t="s">
        <v>8194</v>
      </c>
      <c r="AX1868" s="0" t="n">
        <v>1866</v>
      </c>
      <c r="AZ1868" s="0" t="n">
        <v>0</v>
      </c>
      <c r="BA1868" s="1146"/>
    </row>
    <row r="1869" customFormat="false" ht="14.25" hidden="false" customHeight="false" outlineLevel="0" collapsed="false">
      <c r="AH1869" s="1131" t="n">
        <v>1307</v>
      </c>
      <c r="AI1869" s="1140" t="n">
        <v>1868</v>
      </c>
      <c r="AJ1869" s="1140" t="s">
        <v>8195</v>
      </c>
      <c r="AK1869" s="1130" t="s">
        <v>8196</v>
      </c>
      <c r="AL1869" s="1131" t="s">
        <v>8197</v>
      </c>
      <c r="AX1869" s="0" t="n">
        <v>1867</v>
      </c>
      <c r="AZ1869" s="0" t="n">
        <v>0</v>
      </c>
      <c r="BA1869" s="1146"/>
    </row>
    <row r="1870" customFormat="false" ht="14.25" hidden="false" customHeight="false" outlineLevel="0" collapsed="false">
      <c r="AH1870" s="1131" t="n">
        <v>1307</v>
      </c>
      <c r="AI1870" s="1140" t="n">
        <v>1869</v>
      </c>
      <c r="AJ1870" s="1140" t="s">
        <v>8198</v>
      </c>
      <c r="AK1870" s="1130" t="s">
        <v>8199</v>
      </c>
      <c r="AL1870" s="1131" t="s">
        <v>8200</v>
      </c>
      <c r="AX1870" s="0" t="n">
        <v>1868</v>
      </c>
      <c r="AZ1870" s="0" t="n">
        <v>0</v>
      </c>
      <c r="BA1870" s="1146"/>
    </row>
    <row r="1871" customFormat="false" ht="14.25" hidden="false" customHeight="false" outlineLevel="0" collapsed="false">
      <c r="AH1871" s="1131" t="n">
        <v>1308</v>
      </c>
      <c r="AI1871" s="1140" t="n">
        <v>1870</v>
      </c>
      <c r="AJ1871" s="1140" t="s">
        <v>8201</v>
      </c>
      <c r="AK1871" s="1130" t="s">
        <v>8202</v>
      </c>
      <c r="AL1871" s="1131" t="s">
        <v>8203</v>
      </c>
      <c r="AX1871" s="0" t="n">
        <v>1869</v>
      </c>
      <c r="AZ1871" s="0" t="n">
        <v>0</v>
      </c>
      <c r="BA1871" s="1146"/>
    </row>
    <row r="1872" customFormat="false" ht="14.25" hidden="false" customHeight="false" outlineLevel="0" collapsed="false">
      <c r="AH1872" s="1131" t="n">
        <v>1308</v>
      </c>
      <c r="AI1872" s="1140" t="n">
        <v>1871</v>
      </c>
      <c r="AJ1872" s="1140" t="s">
        <v>8204</v>
      </c>
      <c r="AK1872" s="1130" t="s">
        <v>8205</v>
      </c>
      <c r="AL1872" s="1131" t="s">
        <v>8206</v>
      </c>
      <c r="AX1872" s="0" t="n">
        <v>1870</v>
      </c>
      <c r="AZ1872" s="0" t="n">
        <v>0</v>
      </c>
      <c r="BA1872" s="1146"/>
    </row>
    <row r="1873" customFormat="false" ht="14.25" hidden="false" customHeight="false" outlineLevel="0" collapsed="false">
      <c r="AH1873" s="1131" t="n">
        <v>1308</v>
      </c>
      <c r="AI1873" s="1140" t="n">
        <v>1872</v>
      </c>
      <c r="AJ1873" s="1140" t="s">
        <v>8207</v>
      </c>
      <c r="AK1873" s="1130" t="s">
        <v>8208</v>
      </c>
      <c r="AL1873" s="1131" t="s">
        <v>8209</v>
      </c>
      <c r="AX1873" s="0" t="n">
        <v>1871</v>
      </c>
      <c r="AZ1873" s="0" t="n">
        <v>0</v>
      </c>
      <c r="BA1873" s="1146"/>
    </row>
    <row r="1874" customFormat="false" ht="14.25" hidden="false" customHeight="false" outlineLevel="0" collapsed="false">
      <c r="AH1874" s="1131" t="n">
        <v>1308</v>
      </c>
      <c r="AI1874" s="1140" t="n">
        <v>1873</v>
      </c>
      <c r="AJ1874" s="1140" t="s">
        <v>8210</v>
      </c>
      <c r="AK1874" s="1130" t="s">
        <v>8211</v>
      </c>
      <c r="AL1874" s="1131" t="s">
        <v>8212</v>
      </c>
      <c r="AX1874" s="0" t="n">
        <v>1872</v>
      </c>
      <c r="AZ1874" s="0" t="n">
        <v>0</v>
      </c>
      <c r="BA1874" s="1146"/>
    </row>
    <row r="1875" customFormat="false" ht="14.25" hidden="false" customHeight="false" outlineLevel="0" collapsed="false">
      <c r="AH1875" s="1131" t="n">
        <v>1309</v>
      </c>
      <c r="AI1875" s="1140" t="n">
        <v>1874</v>
      </c>
      <c r="AJ1875" s="1140" t="s">
        <v>8213</v>
      </c>
      <c r="AK1875" s="1130" t="s">
        <v>8214</v>
      </c>
      <c r="AL1875" s="1131" t="s">
        <v>8215</v>
      </c>
      <c r="AX1875" s="0" t="n">
        <v>1873</v>
      </c>
      <c r="AZ1875" s="0" t="n">
        <v>0</v>
      </c>
      <c r="BA1875" s="1146"/>
    </row>
    <row r="1876" customFormat="false" ht="14.25" hidden="false" customHeight="false" outlineLevel="0" collapsed="false">
      <c r="AH1876" s="1131" t="n">
        <v>1309</v>
      </c>
      <c r="AI1876" s="1140" t="n">
        <v>1875</v>
      </c>
      <c r="AJ1876" s="1140" t="s">
        <v>8216</v>
      </c>
      <c r="AK1876" s="1130" t="s">
        <v>8217</v>
      </c>
      <c r="AL1876" s="1131" t="s">
        <v>8218</v>
      </c>
      <c r="AX1876" s="0" t="n">
        <v>1874</v>
      </c>
      <c r="AZ1876" s="0" t="n">
        <v>0</v>
      </c>
      <c r="BA1876" s="1146"/>
    </row>
    <row r="1877" customFormat="false" ht="14.25" hidden="false" customHeight="false" outlineLevel="0" collapsed="false">
      <c r="AH1877" s="1131" t="n">
        <v>1309</v>
      </c>
      <c r="AI1877" s="1140" t="n">
        <v>1876</v>
      </c>
      <c r="AJ1877" s="1140" t="s">
        <v>8219</v>
      </c>
      <c r="AK1877" s="1130" t="s">
        <v>4648</v>
      </c>
      <c r="AL1877" s="1131" t="s">
        <v>8220</v>
      </c>
      <c r="AX1877" s="0" t="n">
        <v>1875</v>
      </c>
      <c r="AZ1877" s="0" t="n">
        <v>0</v>
      </c>
      <c r="BA1877" s="1146"/>
    </row>
    <row r="1878" customFormat="false" ht="14.25" hidden="false" customHeight="false" outlineLevel="0" collapsed="false">
      <c r="AH1878" s="1131" t="n">
        <v>1309</v>
      </c>
      <c r="AI1878" s="1140" t="n">
        <v>1877</v>
      </c>
      <c r="AJ1878" s="1140" t="s">
        <v>8221</v>
      </c>
      <c r="AK1878" s="1130" t="s">
        <v>8222</v>
      </c>
      <c r="AL1878" s="1131" t="s">
        <v>8223</v>
      </c>
      <c r="AX1878" s="0" t="n">
        <v>1876</v>
      </c>
      <c r="AZ1878" s="0" t="n">
        <v>0</v>
      </c>
      <c r="BA1878" s="1146"/>
    </row>
    <row r="1879" customFormat="false" ht="14.25" hidden="false" customHeight="false" outlineLevel="0" collapsed="false">
      <c r="AH1879" s="1131" t="n">
        <v>1309</v>
      </c>
      <c r="AI1879" s="1140" t="n">
        <v>1878</v>
      </c>
      <c r="AJ1879" s="1140" t="s">
        <v>8224</v>
      </c>
      <c r="AK1879" s="1130" t="s">
        <v>8225</v>
      </c>
      <c r="AL1879" s="1131" t="s">
        <v>8226</v>
      </c>
      <c r="AX1879" s="0" t="n">
        <v>1877</v>
      </c>
      <c r="AZ1879" s="0" t="n">
        <v>0</v>
      </c>
      <c r="BA1879" s="1146"/>
    </row>
    <row r="1880" customFormat="false" ht="14.25" hidden="false" customHeight="false" outlineLevel="0" collapsed="false">
      <c r="AH1880" s="1131" t="n">
        <v>1309</v>
      </c>
      <c r="AI1880" s="1140" t="n">
        <v>1879</v>
      </c>
      <c r="AJ1880" s="1140" t="s">
        <v>8227</v>
      </c>
      <c r="AK1880" s="1130" t="s">
        <v>8228</v>
      </c>
      <c r="AL1880" s="1131" t="s">
        <v>8229</v>
      </c>
      <c r="AX1880" s="0" t="n">
        <v>1878</v>
      </c>
      <c r="AZ1880" s="0" t="n">
        <v>0</v>
      </c>
      <c r="BA1880" s="1146"/>
    </row>
    <row r="1881" customFormat="false" ht="14.25" hidden="false" customHeight="false" outlineLevel="0" collapsed="false">
      <c r="AH1881" s="1131" t="n">
        <v>1309</v>
      </c>
      <c r="AI1881" s="1140" t="n">
        <v>1880</v>
      </c>
      <c r="AJ1881" s="1140" t="s">
        <v>8230</v>
      </c>
      <c r="AK1881" s="1130" t="s">
        <v>8231</v>
      </c>
      <c r="AL1881" s="1131" t="s">
        <v>8232</v>
      </c>
      <c r="AX1881" s="0" t="n">
        <v>1879</v>
      </c>
      <c r="AZ1881" s="0" t="n">
        <v>0</v>
      </c>
      <c r="BA1881" s="1146"/>
    </row>
    <row r="1882" customFormat="false" ht="14.25" hidden="false" customHeight="false" outlineLevel="0" collapsed="false">
      <c r="AH1882" s="1131" t="n">
        <v>1309</v>
      </c>
      <c r="AI1882" s="1140" t="n">
        <v>1881</v>
      </c>
      <c r="AJ1882" s="1140" t="s">
        <v>8233</v>
      </c>
      <c r="AK1882" s="1130" t="s">
        <v>8234</v>
      </c>
      <c r="AL1882" s="1131" t="s">
        <v>8235</v>
      </c>
      <c r="AX1882" s="0" t="n">
        <v>1880</v>
      </c>
      <c r="AZ1882" s="0" t="n">
        <v>0</v>
      </c>
      <c r="BA1882" s="1146"/>
    </row>
    <row r="1883" customFormat="false" ht="14.25" hidden="false" customHeight="false" outlineLevel="0" collapsed="false">
      <c r="AH1883" s="1131" t="n">
        <v>1309</v>
      </c>
      <c r="AI1883" s="1140" t="n">
        <v>1882</v>
      </c>
      <c r="AJ1883" s="1140" t="s">
        <v>8236</v>
      </c>
      <c r="AK1883" s="1130" t="s">
        <v>8237</v>
      </c>
      <c r="AL1883" s="1131" t="s">
        <v>8238</v>
      </c>
      <c r="AX1883" s="0" t="n">
        <v>1881</v>
      </c>
      <c r="AZ1883" s="0" t="n">
        <v>0</v>
      </c>
      <c r="BA1883" s="1146"/>
    </row>
    <row r="1884" customFormat="false" ht="14.25" hidden="false" customHeight="false" outlineLevel="0" collapsed="false">
      <c r="AH1884" s="1131" t="n">
        <v>1309</v>
      </c>
      <c r="AI1884" s="1140" t="n">
        <v>1883</v>
      </c>
      <c r="AJ1884" s="1140" t="s">
        <v>8239</v>
      </c>
      <c r="AK1884" s="1130" t="s">
        <v>8240</v>
      </c>
      <c r="AL1884" s="1131" t="s">
        <v>8241</v>
      </c>
      <c r="AX1884" s="0" t="n">
        <v>1882</v>
      </c>
      <c r="AZ1884" s="0" t="n">
        <v>0</v>
      </c>
      <c r="BA1884" s="1146"/>
    </row>
    <row r="1885" customFormat="false" ht="14.25" hidden="false" customHeight="false" outlineLevel="0" collapsed="false">
      <c r="AH1885" s="1131" t="n">
        <v>1309</v>
      </c>
      <c r="AI1885" s="1140" t="n">
        <v>1884</v>
      </c>
      <c r="AJ1885" s="1140" t="s">
        <v>8242</v>
      </c>
      <c r="AK1885" s="1130" t="s">
        <v>1629</v>
      </c>
      <c r="AL1885" s="1131" t="s">
        <v>8243</v>
      </c>
      <c r="AX1885" s="0" t="n">
        <v>1883</v>
      </c>
      <c r="AZ1885" s="0" t="n">
        <v>0</v>
      </c>
      <c r="BA1885" s="1146"/>
    </row>
    <row r="1886" customFormat="false" ht="14.25" hidden="false" customHeight="false" outlineLevel="0" collapsed="false">
      <c r="AH1886" s="1131" t="n">
        <v>1309</v>
      </c>
      <c r="AI1886" s="1140" t="n">
        <v>1885</v>
      </c>
      <c r="AJ1886" s="1140" t="s">
        <v>8244</v>
      </c>
      <c r="AK1886" s="1130" t="s">
        <v>8245</v>
      </c>
      <c r="AL1886" s="1131" t="s">
        <v>8246</v>
      </c>
      <c r="AX1886" s="0" t="n">
        <v>1884</v>
      </c>
      <c r="AZ1886" s="0" t="n">
        <v>0</v>
      </c>
      <c r="BA1886" s="1146"/>
    </row>
    <row r="1887" customFormat="false" ht="14.25" hidden="false" customHeight="false" outlineLevel="0" collapsed="false">
      <c r="AH1887" s="1131" t="n">
        <v>1310</v>
      </c>
      <c r="AI1887" s="1140" t="n">
        <v>1886</v>
      </c>
      <c r="AJ1887" s="1140" t="s">
        <v>8247</v>
      </c>
      <c r="AK1887" s="1130" t="s">
        <v>8248</v>
      </c>
      <c r="AL1887" s="1131" t="s">
        <v>8249</v>
      </c>
      <c r="AX1887" s="0" t="n">
        <v>1885</v>
      </c>
      <c r="AZ1887" s="0" t="n">
        <v>0</v>
      </c>
      <c r="BA1887" s="1146"/>
    </row>
    <row r="1888" customFormat="false" ht="14.25" hidden="false" customHeight="false" outlineLevel="0" collapsed="false">
      <c r="AH1888" s="1131" t="n">
        <v>1310</v>
      </c>
      <c r="AI1888" s="1140" t="n">
        <v>1887</v>
      </c>
      <c r="AJ1888" s="1140" t="s">
        <v>8250</v>
      </c>
      <c r="AK1888" s="1130" t="s">
        <v>8251</v>
      </c>
      <c r="AL1888" s="1131" t="s">
        <v>8252</v>
      </c>
      <c r="AX1888" s="0" t="n">
        <v>1886</v>
      </c>
      <c r="AZ1888" s="0" t="n">
        <v>0</v>
      </c>
      <c r="BA1888" s="1146"/>
    </row>
    <row r="1889" customFormat="false" ht="14.25" hidden="false" customHeight="false" outlineLevel="0" collapsed="false">
      <c r="AH1889" s="1131" t="n">
        <v>1310</v>
      </c>
      <c r="AI1889" s="1140" t="n">
        <v>1888</v>
      </c>
      <c r="AJ1889" s="1140" t="s">
        <v>8253</v>
      </c>
      <c r="AK1889" s="1130" t="s">
        <v>8254</v>
      </c>
      <c r="AL1889" s="1131" t="s">
        <v>8255</v>
      </c>
      <c r="AX1889" s="0" t="n">
        <v>1887</v>
      </c>
      <c r="AZ1889" s="0" t="n">
        <v>0</v>
      </c>
      <c r="BA1889" s="1146"/>
    </row>
    <row r="1890" customFormat="false" ht="14.25" hidden="false" customHeight="false" outlineLevel="0" collapsed="false">
      <c r="AH1890" s="1131" t="n">
        <v>1310</v>
      </c>
      <c r="AI1890" s="1140" t="n">
        <v>1889</v>
      </c>
      <c r="AJ1890" s="1140" t="s">
        <v>8256</v>
      </c>
      <c r="AK1890" s="1130" t="s">
        <v>8257</v>
      </c>
      <c r="AL1890" s="1131" t="s">
        <v>8258</v>
      </c>
      <c r="AX1890" s="0" t="n">
        <v>1888</v>
      </c>
      <c r="AZ1890" s="0" t="n">
        <v>0</v>
      </c>
      <c r="BA1890" s="1146"/>
    </row>
    <row r="1891" customFormat="false" ht="14.25" hidden="false" customHeight="false" outlineLevel="0" collapsed="false">
      <c r="AH1891" s="1131" t="n">
        <v>1310</v>
      </c>
      <c r="AI1891" s="1140" t="n">
        <v>1890</v>
      </c>
      <c r="AJ1891" s="1140" t="s">
        <v>8259</v>
      </c>
      <c r="AK1891" s="1130" t="s">
        <v>8260</v>
      </c>
      <c r="AL1891" s="1131" t="s">
        <v>8261</v>
      </c>
      <c r="AX1891" s="0" t="n">
        <v>1889</v>
      </c>
      <c r="AZ1891" s="0" t="n">
        <v>0</v>
      </c>
      <c r="BA1891" s="1146"/>
    </row>
    <row r="1892" customFormat="false" ht="14.25" hidden="false" customHeight="false" outlineLevel="0" collapsed="false">
      <c r="AH1892" s="1131" t="n">
        <v>1310</v>
      </c>
      <c r="AI1892" s="1140" t="n">
        <v>1891</v>
      </c>
      <c r="AJ1892" s="1140" t="s">
        <v>8262</v>
      </c>
      <c r="AK1892" s="1130" t="s">
        <v>3367</v>
      </c>
      <c r="AL1892" s="1131" t="s">
        <v>8263</v>
      </c>
      <c r="AX1892" s="0" t="n">
        <v>1890</v>
      </c>
      <c r="AZ1892" s="0" t="n">
        <v>0</v>
      </c>
      <c r="BA1892" s="1146"/>
    </row>
    <row r="1893" customFormat="false" ht="14.25" hidden="false" customHeight="false" outlineLevel="0" collapsed="false">
      <c r="AH1893" s="1131" t="n">
        <v>1310</v>
      </c>
      <c r="AI1893" s="1140" t="n">
        <v>1892</v>
      </c>
      <c r="AJ1893" s="1140" t="s">
        <v>8264</v>
      </c>
      <c r="AK1893" s="1130" t="s">
        <v>4717</v>
      </c>
      <c r="AL1893" s="1131" t="s">
        <v>8265</v>
      </c>
      <c r="AX1893" s="0" t="n">
        <v>1891</v>
      </c>
      <c r="AZ1893" s="0" t="n">
        <v>0</v>
      </c>
      <c r="BA1893" s="1146"/>
    </row>
    <row r="1894" customFormat="false" ht="14.25" hidden="false" customHeight="false" outlineLevel="0" collapsed="false">
      <c r="AH1894" s="1131" t="n">
        <v>1310</v>
      </c>
      <c r="AI1894" s="1140" t="n">
        <v>1893</v>
      </c>
      <c r="AJ1894" s="1140" t="s">
        <v>8266</v>
      </c>
      <c r="AK1894" s="1130" t="s">
        <v>8267</v>
      </c>
      <c r="AL1894" s="1131" t="s">
        <v>8268</v>
      </c>
      <c r="AX1894" s="0" t="n">
        <v>1892</v>
      </c>
      <c r="AZ1894" s="0" t="n">
        <v>0</v>
      </c>
      <c r="BA1894" s="1146"/>
    </row>
    <row r="1895" customFormat="false" ht="14.25" hidden="false" customHeight="false" outlineLevel="0" collapsed="false">
      <c r="AH1895" s="1131" t="n">
        <v>1310</v>
      </c>
      <c r="AI1895" s="1140" t="n">
        <v>1894</v>
      </c>
      <c r="AJ1895" s="1140" t="s">
        <v>8269</v>
      </c>
      <c r="AK1895" s="1130" t="s">
        <v>3970</v>
      </c>
      <c r="AL1895" s="1131" t="s">
        <v>8270</v>
      </c>
      <c r="AX1895" s="0" t="n">
        <v>1893</v>
      </c>
      <c r="AZ1895" s="0" t="n">
        <v>0</v>
      </c>
      <c r="BA1895" s="1146"/>
    </row>
    <row r="1896" customFormat="false" ht="14.25" hidden="false" customHeight="false" outlineLevel="0" collapsed="false">
      <c r="AH1896" s="1131" t="n">
        <v>1310</v>
      </c>
      <c r="AI1896" s="1140" t="n">
        <v>1895</v>
      </c>
      <c r="AJ1896" s="1140" t="s">
        <v>8271</v>
      </c>
      <c r="AK1896" s="1130" t="s">
        <v>4190</v>
      </c>
      <c r="AL1896" s="1131" t="s">
        <v>8272</v>
      </c>
      <c r="AX1896" s="0" t="n">
        <v>1894</v>
      </c>
      <c r="AZ1896" s="0" t="n">
        <v>0</v>
      </c>
      <c r="BA1896" s="1146"/>
    </row>
    <row r="1897" customFormat="false" ht="14.25" hidden="false" customHeight="false" outlineLevel="0" collapsed="false">
      <c r="AH1897" s="1131" t="n">
        <v>1310</v>
      </c>
      <c r="AI1897" s="1140" t="n">
        <v>1896</v>
      </c>
      <c r="AJ1897" s="1140" t="s">
        <v>8273</v>
      </c>
      <c r="AK1897" s="1130" t="s">
        <v>8274</v>
      </c>
      <c r="AL1897" s="1131" t="s">
        <v>8275</v>
      </c>
      <c r="AX1897" s="0" t="n">
        <v>1895</v>
      </c>
      <c r="AZ1897" s="0" t="n">
        <v>0</v>
      </c>
      <c r="BA1897" s="1146"/>
    </row>
    <row r="1898" customFormat="false" ht="14.25" hidden="false" customHeight="false" outlineLevel="0" collapsed="false">
      <c r="AH1898" s="1131" t="n">
        <v>1310</v>
      </c>
      <c r="AI1898" s="1140" t="n">
        <v>1897</v>
      </c>
      <c r="AJ1898" s="1140" t="s">
        <v>8276</v>
      </c>
      <c r="AK1898" s="1130" t="s">
        <v>8277</v>
      </c>
      <c r="AL1898" s="1131" t="s">
        <v>8278</v>
      </c>
      <c r="AX1898" s="0" t="n">
        <v>1896</v>
      </c>
      <c r="AZ1898" s="0" t="n">
        <v>0</v>
      </c>
      <c r="BA1898" s="1146"/>
    </row>
    <row r="1899" customFormat="false" ht="14.25" hidden="false" customHeight="false" outlineLevel="0" collapsed="false">
      <c r="AH1899" s="1131" t="n">
        <v>1310</v>
      </c>
      <c r="AI1899" s="1140" t="n">
        <v>1898</v>
      </c>
      <c r="AJ1899" s="1140" t="s">
        <v>8279</v>
      </c>
      <c r="AK1899" s="1130" t="s">
        <v>8280</v>
      </c>
      <c r="AL1899" s="1131" t="s">
        <v>8281</v>
      </c>
      <c r="AX1899" s="0" t="n">
        <v>1897</v>
      </c>
      <c r="AZ1899" s="0" t="n">
        <v>0</v>
      </c>
      <c r="BA1899" s="1146"/>
    </row>
    <row r="1900" customFormat="false" ht="14.25" hidden="false" customHeight="false" outlineLevel="0" collapsed="false">
      <c r="AH1900" s="1131" t="n">
        <v>1310</v>
      </c>
      <c r="AI1900" s="1140" t="n">
        <v>1899</v>
      </c>
      <c r="AJ1900" s="1140" t="s">
        <v>8282</v>
      </c>
      <c r="AK1900" s="1130" t="s">
        <v>8283</v>
      </c>
      <c r="AL1900" s="1131" t="s">
        <v>8284</v>
      </c>
      <c r="AX1900" s="0" t="n">
        <v>1898</v>
      </c>
      <c r="AZ1900" s="0" t="n">
        <v>0</v>
      </c>
      <c r="BA1900" s="1146"/>
    </row>
    <row r="1901" customFormat="false" ht="14.25" hidden="false" customHeight="false" outlineLevel="0" collapsed="false">
      <c r="AH1901" s="1131" t="n">
        <v>1310</v>
      </c>
      <c r="AI1901" s="1140" t="n">
        <v>1900</v>
      </c>
      <c r="AJ1901" s="1140" t="s">
        <v>8285</v>
      </c>
      <c r="AK1901" s="1130" t="s">
        <v>8286</v>
      </c>
      <c r="AL1901" s="1131" t="s">
        <v>8287</v>
      </c>
      <c r="AX1901" s="0" t="n">
        <v>1899</v>
      </c>
      <c r="AZ1901" s="0" t="n">
        <v>0</v>
      </c>
      <c r="BA1901" s="1146"/>
    </row>
    <row r="1902" customFormat="false" ht="14.25" hidden="false" customHeight="false" outlineLevel="0" collapsed="false">
      <c r="AH1902" s="1131" t="n">
        <v>1310</v>
      </c>
      <c r="AI1902" s="1140" t="n">
        <v>1901</v>
      </c>
      <c r="AJ1902" s="1140" t="s">
        <v>8288</v>
      </c>
      <c r="AK1902" s="1130" t="s">
        <v>8289</v>
      </c>
      <c r="AL1902" s="1131" t="s">
        <v>8290</v>
      </c>
      <c r="AX1902" s="0" t="n">
        <v>1900</v>
      </c>
      <c r="AZ1902" s="0" t="n">
        <v>0</v>
      </c>
      <c r="BA1902" s="1146"/>
    </row>
    <row r="1903" customFormat="false" ht="14.25" hidden="false" customHeight="false" outlineLevel="0" collapsed="false">
      <c r="AH1903" s="1131" t="n">
        <v>1310</v>
      </c>
      <c r="AI1903" s="1140" t="n">
        <v>1902</v>
      </c>
      <c r="AJ1903" s="1140" t="s">
        <v>8291</v>
      </c>
      <c r="AK1903" s="1130" t="s">
        <v>4118</v>
      </c>
      <c r="AL1903" s="1131" t="s">
        <v>8292</v>
      </c>
      <c r="AX1903" s="0" t="n">
        <v>1901</v>
      </c>
      <c r="AZ1903" s="0" t="n">
        <v>0</v>
      </c>
      <c r="BA1903" s="1146"/>
    </row>
    <row r="1904" customFormat="false" ht="14.25" hidden="false" customHeight="false" outlineLevel="0" collapsed="false">
      <c r="AH1904" s="1131" t="n">
        <v>1310</v>
      </c>
      <c r="AI1904" s="1140" t="n">
        <v>1903</v>
      </c>
      <c r="AJ1904" s="1140" t="s">
        <v>8293</v>
      </c>
      <c r="AK1904" s="1130" t="s">
        <v>1641</v>
      </c>
      <c r="AL1904" s="1131" t="s">
        <v>8294</v>
      </c>
      <c r="AX1904" s="0" t="n">
        <v>1902</v>
      </c>
      <c r="AZ1904" s="0" t="n">
        <v>0</v>
      </c>
      <c r="BA1904" s="1146"/>
    </row>
    <row r="1905" customFormat="false" ht="14.25" hidden="false" customHeight="false" outlineLevel="0" collapsed="false">
      <c r="AH1905" s="1131" t="n">
        <v>1311</v>
      </c>
      <c r="AI1905" s="1140" t="n">
        <v>1904</v>
      </c>
      <c r="AJ1905" s="1140" t="s">
        <v>8295</v>
      </c>
      <c r="AK1905" s="1130" t="s">
        <v>8296</v>
      </c>
      <c r="AL1905" s="1131" t="s">
        <v>8297</v>
      </c>
      <c r="AX1905" s="0" t="n">
        <v>1903</v>
      </c>
      <c r="AZ1905" s="0" t="n">
        <v>0</v>
      </c>
      <c r="BA1905" s="1146"/>
    </row>
    <row r="1906" customFormat="false" ht="14.25" hidden="false" customHeight="false" outlineLevel="0" collapsed="false">
      <c r="AH1906" s="1131" t="n">
        <v>1311</v>
      </c>
      <c r="AI1906" s="1140" t="n">
        <v>1905</v>
      </c>
      <c r="AJ1906" s="1140" t="s">
        <v>8298</v>
      </c>
      <c r="AK1906" s="1130" t="s">
        <v>8299</v>
      </c>
      <c r="AL1906" s="1131" t="s">
        <v>8300</v>
      </c>
      <c r="AX1906" s="0" t="n">
        <v>1904</v>
      </c>
      <c r="AZ1906" s="0" t="n">
        <v>0</v>
      </c>
      <c r="BA1906" s="1146"/>
    </row>
    <row r="1907" customFormat="false" ht="14.25" hidden="false" customHeight="false" outlineLevel="0" collapsed="false">
      <c r="AH1907" s="1131" t="n">
        <v>1311</v>
      </c>
      <c r="AI1907" s="1140" t="n">
        <v>1906</v>
      </c>
      <c r="AJ1907" s="1140" t="s">
        <v>8301</v>
      </c>
      <c r="AK1907" s="1130" t="s">
        <v>8302</v>
      </c>
      <c r="AL1907" s="1131" t="s">
        <v>8303</v>
      </c>
      <c r="AX1907" s="0" t="n">
        <v>1905</v>
      </c>
      <c r="AZ1907" s="0" t="n">
        <v>0</v>
      </c>
      <c r="BA1907" s="1146"/>
    </row>
    <row r="1908" customFormat="false" ht="14.25" hidden="false" customHeight="false" outlineLevel="0" collapsed="false">
      <c r="AH1908" s="1131" t="n">
        <v>1311</v>
      </c>
      <c r="AI1908" s="1140" t="n">
        <v>1907</v>
      </c>
      <c r="AJ1908" s="1140" t="s">
        <v>8304</v>
      </c>
      <c r="AK1908" s="1130" t="s">
        <v>8305</v>
      </c>
      <c r="AL1908" s="1131" t="s">
        <v>8306</v>
      </c>
      <c r="AX1908" s="0" t="n">
        <v>1906</v>
      </c>
      <c r="AZ1908" s="0" t="n">
        <v>0</v>
      </c>
      <c r="BA1908" s="1146"/>
    </row>
    <row r="1909" customFormat="false" ht="14.25" hidden="false" customHeight="false" outlineLevel="0" collapsed="false">
      <c r="AH1909" s="1131" t="n">
        <v>1311</v>
      </c>
      <c r="AI1909" s="1140" t="n">
        <v>1908</v>
      </c>
      <c r="AJ1909" s="1140" t="s">
        <v>8307</v>
      </c>
      <c r="AK1909" s="1130" t="s">
        <v>8308</v>
      </c>
      <c r="AL1909" s="1131" t="s">
        <v>8309</v>
      </c>
      <c r="AX1909" s="0" t="n">
        <v>1907</v>
      </c>
      <c r="AZ1909" s="0" t="n">
        <v>0</v>
      </c>
      <c r="BA1909" s="1146"/>
    </row>
    <row r="1910" customFormat="false" ht="14.25" hidden="false" customHeight="false" outlineLevel="0" collapsed="false">
      <c r="AH1910" s="1131" t="n">
        <v>1311</v>
      </c>
      <c r="AI1910" s="1140" t="n">
        <v>1909</v>
      </c>
      <c r="AJ1910" s="1140" t="s">
        <v>8310</v>
      </c>
      <c r="AK1910" s="1130" t="s">
        <v>8311</v>
      </c>
      <c r="AL1910" s="1131" t="s">
        <v>8312</v>
      </c>
      <c r="AX1910" s="0" t="n">
        <v>1908</v>
      </c>
      <c r="AZ1910" s="0" t="n">
        <v>0</v>
      </c>
      <c r="BA1910" s="1146"/>
    </row>
    <row r="1911" customFormat="false" ht="14.25" hidden="false" customHeight="false" outlineLevel="0" collapsed="false">
      <c r="AH1911" s="1131" t="n">
        <v>1311</v>
      </c>
      <c r="AI1911" s="1140" t="n">
        <v>1910</v>
      </c>
      <c r="AJ1911" s="1140" t="s">
        <v>8313</v>
      </c>
      <c r="AK1911" s="1130" t="s">
        <v>4232</v>
      </c>
      <c r="AL1911" s="1131" t="s">
        <v>8314</v>
      </c>
      <c r="AX1911" s="0" t="n">
        <v>1909</v>
      </c>
      <c r="AZ1911" s="0" t="n">
        <v>0</v>
      </c>
      <c r="BA1911" s="1146"/>
    </row>
    <row r="1912" customFormat="false" ht="14.25" hidden="false" customHeight="false" outlineLevel="0" collapsed="false">
      <c r="AH1912" s="1131" t="n">
        <v>1311</v>
      </c>
      <c r="AI1912" s="1140" t="n">
        <v>1911</v>
      </c>
      <c r="AJ1912" s="1140" t="s">
        <v>8315</v>
      </c>
      <c r="AK1912" s="1130" t="s">
        <v>8316</v>
      </c>
      <c r="AL1912" s="1131" t="s">
        <v>8317</v>
      </c>
      <c r="AX1912" s="0" t="n">
        <v>1910</v>
      </c>
      <c r="AZ1912" s="0" t="n">
        <v>0</v>
      </c>
      <c r="BA1912" s="1146"/>
    </row>
    <row r="1913" customFormat="false" ht="14.25" hidden="false" customHeight="false" outlineLevel="0" collapsed="false">
      <c r="AH1913" s="1131" t="n">
        <v>1311</v>
      </c>
      <c r="AI1913" s="1140" t="n">
        <v>1912</v>
      </c>
      <c r="AJ1913" s="1140" t="s">
        <v>8318</v>
      </c>
      <c r="AK1913" s="1130" t="s">
        <v>4717</v>
      </c>
      <c r="AL1913" s="1131" t="s">
        <v>8319</v>
      </c>
      <c r="AX1913" s="0" t="n">
        <v>1911</v>
      </c>
      <c r="AZ1913" s="0" t="n">
        <v>0</v>
      </c>
      <c r="BA1913" s="1146"/>
    </row>
    <row r="1914" customFormat="false" ht="14.25" hidden="false" customHeight="false" outlineLevel="0" collapsed="false">
      <c r="AH1914" s="1131" t="n">
        <v>1311</v>
      </c>
      <c r="AI1914" s="1140" t="n">
        <v>1913</v>
      </c>
      <c r="AJ1914" s="1140" t="s">
        <v>8320</v>
      </c>
      <c r="AK1914" s="1130" t="s">
        <v>8321</v>
      </c>
      <c r="AL1914" s="1131" t="s">
        <v>8322</v>
      </c>
      <c r="AX1914" s="0" t="n">
        <v>1912</v>
      </c>
      <c r="AZ1914" s="0" t="n">
        <v>0</v>
      </c>
      <c r="BA1914" s="1146"/>
    </row>
    <row r="1915" customFormat="false" ht="14.25" hidden="false" customHeight="false" outlineLevel="0" collapsed="false">
      <c r="AH1915" s="1131" t="n">
        <v>1311</v>
      </c>
      <c r="AI1915" s="1140" t="n">
        <v>1914</v>
      </c>
      <c r="AJ1915" s="1140" t="s">
        <v>8323</v>
      </c>
      <c r="AK1915" s="1130" t="s">
        <v>8324</v>
      </c>
      <c r="AL1915" s="1131" t="s">
        <v>8325</v>
      </c>
      <c r="AX1915" s="0" t="n">
        <v>1913</v>
      </c>
      <c r="AZ1915" s="0" t="n">
        <v>0</v>
      </c>
      <c r="BA1915" s="1146"/>
    </row>
    <row r="1916" customFormat="false" ht="14.25" hidden="false" customHeight="false" outlineLevel="0" collapsed="false">
      <c r="AH1916" s="1131" t="n">
        <v>1311</v>
      </c>
      <c r="AI1916" s="1140" t="n">
        <v>1915</v>
      </c>
      <c r="AJ1916" s="1140" t="s">
        <v>8326</v>
      </c>
      <c r="AK1916" s="1130" t="s">
        <v>4080</v>
      </c>
      <c r="AL1916" s="1131" t="s">
        <v>8327</v>
      </c>
      <c r="AX1916" s="0" t="n">
        <v>1914</v>
      </c>
      <c r="AZ1916" s="0" t="n">
        <v>0</v>
      </c>
      <c r="BA1916" s="1146"/>
    </row>
    <row r="1917" customFormat="false" ht="14.25" hidden="false" customHeight="false" outlineLevel="0" collapsed="false">
      <c r="AH1917" s="1131" t="n">
        <v>1311</v>
      </c>
      <c r="AI1917" s="1140" t="n">
        <v>1916</v>
      </c>
      <c r="AJ1917" s="1140" t="s">
        <v>8328</v>
      </c>
      <c r="AK1917" s="1130" t="s">
        <v>8329</v>
      </c>
      <c r="AL1917" s="1131" t="s">
        <v>8330</v>
      </c>
      <c r="AX1917" s="0" t="n">
        <v>1915</v>
      </c>
      <c r="AZ1917" s="0" t="n">
        <v>0</v>
      </c>
      <c r="BA1917" s="1146"/>
    </row>
    <row r="1918" customFormat="false" ht="14.25" hidden="false" customHeight="false" outlineLevel="0" collapsed="false">
      <c r="AH1918" s="1131" t="n">
        <v>1311</v>
      </c>
      <c r="AI1918" s="1140" t="n">
        <v>1917</v>
      </c>
      <c r="AJ1918" s="1140" t="s">
        <v>8331</v>
      </c>
      <c r="AK1918" s="1130" t="s">
        <v>8332</v>
      </c>
      <c r="AL1918" s="1131" t="s">
        <v>8333</v>
      </c>
      <c r="AX1918" s="0" t="n">
        <v>1916</v>
      </c>
      <c r="AZ1918" s="0" t="n">
        <v>0</v>
      </c>
      <c r="BA1918" s="1146"/>
    </row>
    <row r="1919" customFormat="false" ht="14.25" hidden="false" customHeight="false" outlineLevel="0" collapsed="false">
      <c r="AH1919" s="1131" t="n">
        <v>1311</v>
      </c>
      <c r="AI1919" s="1140" t="n">
        <v>1918</v>
      </c>
      <c r="AJ1919" s="1140" t="s">
        <v>8334</v>
      </c>
      <c r="AK1919" s="1130" t="s">
        <v>8335</v>
      </c>
      <c r="AL1919" s="1131" t="s">
        <v>8336</v>
      </c>
      <c r="AX1919" s="0" t="n">
        <v>1917</v>
      </c>
      <c r="AZ1919" s="0" t="n">
        <v>0</v>
      </c>
      <c r="BA1919" s="1146"/>
    </row>
    <row r="1920" customFormat="false" ht="14.25" hidden="false" customHeight="false" outlineLevel="0" collapsed="false">
      <c r="AH1920" s="1131" t="n">
        <v>1311</v>
      </c>
      <c r="AI1920" s="1140" t="n">
        <v>1919</v>
      </c>
      <c r="AJ1920" s="1140" t="s">
        <v>8337</v>
      </c>
      <c r="AK1920" s="1130" t="s">
        <v>8338</v>
      </c>
      <c r="AL1920" s="1131" t="s">
        <v>8339</v>
      </c>
      <c r="AX1920" s="0" t="n">
        <v>1918</v>
      </c>
      <c r="AZ1920" s="0" t="n">
        <v>0</v>
      </c>
      <c r="BA1920" s="1146"/>
    </row>
    <row r="1921" customFormat="false" ht="14.25" hidden="false" customHeight="false" outlineLevel="0" collapsed="false">
      <c r="AH1921" s="1131" t="n">
        <v>1311</v>
      </c>
      <c r="AI1921" s="1140" t="n">
        <v>1920</v>
      </c>
      <c r="AJ1921" s="1140" t="s">
        <v>8340</v>
      </c>
      <c r="AK1921" s="1130" t="s">
        <v>8341</v>
      </c>
      <c r="AL1921" s="1131" t="s">
        <v>8342</v>
      </c>
      <c r="AX1921" s="0" t="n">
        <v>1919</v>
      </c>
      <c r="AZ1921" s="0" t="n">
        <v>0</v>
      </c>
      <c r="BA1921" s="1146"/>
    </row>
    <row r="1922" customFormat="false" ht="14.25" hidden="false" customHeight="false" outlineLevel="0" collapsed="false">
      <c r="AH1922" s="1131" t="n">
        <v>1311</v>
      </c>
      <c r="AI1922" s="1140" t="n">
        <v>1921</v>
      </c>
      <c r="AJ1922" s="1140" t="s">
        <v>8343</v>
      </c>
      <c r="AK1922" s="1130" t="s">
        <v>5923</v>
      </c>
      <c r="AL1922" s="1131" t="s">
        <v>8344</v>
      </c>
      <c r="AX1922" s="0" t="n">
        <v>1920</v>
      </c>
      <c r="AZ1922" s="0" t="n">
        <v>0</v>
      </c>
      <c r="BA1922" s="1146"/>
    </row>
    <row r="1923" customFormat="false" ht="14.25" hidden="false" customHeight="false" outlineLevel="0" collapsed="false">
      <c r="AH1923" s="1131" t="n">
        <v>1311</v>
      </c>
      <c r="AI1923" s="1140" t="n">
        <v>1922</v>
      </c>
      <c r="AJ1923" s="1140" t="s">
        <v>8345</v>
      </c>
      <c r="AK1923" s="1130" t="s">
        <v>8346</v>
      </c>
      <c r="AL1923" s="1131" t="s">
        <v>8347</v>
      </c>
      <c r="AX1923" s="0" t="n">
        <v>1921</v>
      </c>
      <c r="AZ1923" s="0" t="n">
        <v>0</v>
      </c>
      <c r="BA1923" s="1146"/>
    </row>
    <row r="1924" customFormat="false" ht="14.25" hidden="false" customHeight="false" outlineLevel="0" collapsed="false">
      <c r="AH1924" s="1131" t="n">
        <v>1311</v>
      </c>
      <c r="AI1924" s="1140" t="n">
        <v>1923</v>
      </c>
      <c r="AJ1924" s="1140" t="s">
        <v>8348</v>
      </c>
      <c r="AK1924" s="1130" t="s">
        <v>8349</v>
      </c>
      <c r="AL1924" s="1131" t="s">
        <v>8350</v>
      </c>
      <c r="AX1924" s="0" t="n">
        <v>1922</v>
      </c>
      <c r="AZ1924" s="0" t="n">
        <v>0</v>
      </c>
      <c r="BA1924" s="1146"/>
    </row>
    <row r="1925" customFormat="false" ht="14.25" hidden="false" customHeight="false" outlineLevel="0" collapsed="false">
      <c r="AH1925" s="1131" t="n">
        <v>1311</v>
      </c>
      <c r="AI1925" s="1140" t="n">
        <v>1924</v>
      </c>
      <c r="AJ1925" s="1140" t="s">
        <v>8351</v>
      </c>
      <c r="AK1925" s="1130" t="s">
        <v>8352</v>
      </c>
      <c r="AL1925" s="1131" t="s">
        <v>8353</v>
      </c>
      <c r="AX1925" s="0" t="n">
        <v>1923</v>
      </c>
      <c r="AZ1925" s="0" t="n">
        <v>0</v>
      </c>
      <c r="BA1925" s="1146"/>
    </row>
    <row r="1926" customFormat="false" ht="14.25" hidden="false" customHeight="false" outlineLevel="0" collapsed="false">
      <c r="AH1926" s="1131" t="n">
        <v>1311</v>
      </c>
      <c r="AI1926" s="1140" t="n">
        <v>1925</v>
      </c>
      <c r="AJ1926" s="1140" t="s">
        <v>8354</v>
      </c>
      <c r="AK1926" s="1130" t="s">
        <v>8355</v>
      </c>
      <c r="AL1926" s="1131" t="s">
        <v>8356</v>
      </c>
      <c r="AX1926" s="0" t="n">
        <v>1924</v>
      </c>
      <c r="AZ1926" s="0" t="n">
        <v>0</v>
      </c>
      <c r="BA1926" s="1146"/>
    </row>
    <row r="1927" customFormat="false" ht="14.25" hidden="false" customHeight="false" outlineLevel="0" collapsed="false">
      <c r="AH1927" s="1131" t="n">
        <v>1311</v>
      </c>
      <c r="AI1927" s="1140" t="n">
        <v>1926</v>
      </c>
      <c r="AJ1927" s="1140" t="s">
        <v>8357</v>
      </c>
      <c r="AK1927" s="1130" t="s">
        <v>8358</v>
      </c>
      <c r="AL1927" s="1131" t="s">
        <v>8359</v>
      </c>
      <c r="AX1927" s="0" t="n">
        <v>1925</v>
      </c>
      <c r="AZ1927" s="0" t="n">
        <v>0</v>
      </c>
      <c r="BA1927" s="1146"/>
    </row>
    <row r="1928" customFormat="false" ht="14.25" hidden="false" customHeight="false" outlineLevel="0" collapsed="false">
      <c r="AH1928" s="1131" t="n">
        <v>1311</v>
      </c>
      <c r="AI1928" s="1140" t="n">
        <v>1927</v>
      </c>
      <c r="AJ1928" s="1140" t="s">
        <v>8360</v>
      </c>
      <c r="AK1928" s="1130" t="s">
        <v>1657</v>
      </c>
      <c r="AL1928" s="1131" t="s">
        <v>8361</v>
      </c>
      <c r="AX1928" s="0" t="n">
        <v>1926</v>
      </c>
      <c r="AZ1928" s="0" t="n">
        <v>0</v>
      </c>
      <c r="BA1928" s="1146"/>
    </row>
    <row r="1929" customFormat="false" ht="14.25" hidden="false" customHeight="false" outlineLevel="0" collapsed="false">
      <c r="AH1929" s="1131" t="n">
        <v>1311</v>
      </c>
      <c r="AI1929" s="1140" t="n">
        <v>1928</v>
      </c>
      <c r="AJ1929" s="1140" t="s">
        <v>8362</v>
      </c>
      <c r="AK1929" s="1130" t="s">
        <v>8363</v>
      </c>
      <c r="AL1929" s="1131" t="s">
        <v>8364</v>
      </c>
      <c r="AX1929" s="0" t="n">
        <v>1927</v>
      </c>
      <c r="AZ1929" s="0" t="n">
        <v>0</v>
      </c>
      <c r="BA1929" s="1146"/>
    </row>
    <row r="1930" customFormat="false" ht="14.25" hidden="false" customHeight="false" outlineLevel="0" collapsed="false">
      <c r="AH1930" s="1131" t="n">
        <v>1311</v>
      </c>
      <c r="AI1930" s="1140" t="n">
        <v>1929</v>
      </c>
      <c r="AJ1930" s="1140" t="s">
        <v>8365</v>
      </c>
      <c r="AK1930" s="1130" t="s">
        <v>8366</v>
      </c>
      <c r="AL1930" s="1131" t="s">
        <v>8367</v>
      </c>
      <c r="AX1930" s="0" t="n">
        <v>1928</v>
      </c>
      <c r="AZ1930" s="0" t="n">
        <v>0</v>
      </c>
      <c r="BA1930" s="1146"/>
    </row>
    <row r="1931" customFormat="false" ht="14.25" hidden="false" customHeight="false" outlineLevel="0" collapsed="false">
      <c r="AH1931" s="1131" t="n">
        <v>1311</v>
      </c>
      <c r="AI1931" s="1140" t="n">
        <v>1930</v>
      </c>
      <c r="AJ1931" s="1140" t="s">
        <v>8368</v>
      </c>
      <c r="AK1931" s="1130" t="s">
        <v>8369</v>
      </c>
      <c r="AL1931" s="1131" t="s">
        <v>8370</v>
      </c>
      <c r="AX1931" s="0" t="n">
        <v>1929</v>
      </c>
      <c r="AZ1931" s="0" t="n">
        <v>0</v>
      </c>
      <c r="BA1931" s="1146"/>
    </row>
    <row r="1932" customFormat="false" ht="14.25" hidden="false" customHeight="false" outlineLevel="0" collapsed="false">
      <c r="AH1932" s="1131" t="n">
        <v>1311</v>
      </c>
      <c r="AI1932" s="1140" t="n">
        <v>1931</v>
      </c>
      <c r="AJ1932" s="1140" t="s">
        <v>8371</v>
      </c>
      <c r="AK1932" s="1130" t="s">
        <v>8372</v>
      </c>
      <c r="AL1932" s="1131" t="s">
        <v>8373</v>
      </c>
      <c r="AX1932" s="0" t="n">
        <v>1930</v>
      </c>
      <c r="AZ1932" s="0" t="n">
        <v>0</v>
      </c>
      <c r="BA1932" s="1146"/>
    </row>
    <row r="1933" customFormat="false" ht="14.25" hidden="false" customHeight="false" outlineLevel="0" collapsed="false">
      <c r="AH1933" s="1131" t="n">
        <v>1312</v>
      </c>
      <c r="AI1933" s="1140" t="n">
        <v>1932</v>
      </c>
      <c r="AJ1933" s="1140" t="s">
        <v>8374</v>
      </c>
      <c r="AK1933" s="1130" t="s">
        <v>8375</v>
      </c>
      <c r="AL1933" s="1131" t="s">
        <v>8376</v>
      </c>
      <c r="AX1933" s="0" t="n">
        <v>1931</v>
      </c>
      <c r="AZ1933" s="0" t="n">
        <v>0</v>
      </c>
      <c r="BA1933" s="1146"/>
    </row>
    <row r="1934" customFormat="false" ht="14.25" hidden="false" customHeight="false" outlineLevel="0" collapsed="false">
      <c r="AH1934" s="1131" t="n">
        <v>1312</v>
      </c>
      <c r="AI1934" s="1140" t="n">
        <v>1933</v>
      </c>
      <c r="AJ1934" s="1140" t="s">
        <v>8377</v>
      </c>
      <c r="AK1934" s="1130" t="s">
        <v>8378</v>
      </c>
      <c r="AL1934" s="1131" t="s">
        <v>8379</v>
      </c>
      <c r="AX1934" s="0" t="n">
        <v>1932</v>
      </c>
      <c r="AZ1934" s="0" t="n">
        <v>0</v>
      </c>
      <c r="BA1934" s="1146"/>
    </row>
    <row r="1935" customFormat="false" ht="14.25" hidden="false" customHeight="false" outlineLevel="0" collapsed="false">
      <c r="AH1935" s="1131" t="n">
        <v>1312</v>
      </c>
      <c r="AI1935" s="1140" t="n">
        <v>1934</v>
      </c>
      <c r="AJ1935" s="1140" t="s">
        <v>8380</v>
      </c>
      <c r="AK1935" s="1130" t="s">
        <v>6829</v>
      </c>
      <c r="AL1935" s="1131" t="s">
        <v>8381</v>
      </c>
      <c r="AX1935" s="0" t="n">
        <v>1933</v>
      </c>
      <c r="AZ1935" s="0" t="n">
        <v>0</v>
      </c>
      <c r="BA1935" s="1146"/>
    </row>
    <row r="1936" customFormat="false" ht="14.25" hidden="false" customHeight="false" outlineLevel="0" collapsed="false">
      <c r="AH1936" s="1131" t="n">
        <v>1312</v>
      </c>
      <c r="AI1936" s="1140" t="n">
        <v>1935</v>
      </c>
      <c r="AJ1936" s="1140" t="s">
        <v>8382</v>
      </c>
      <c r="AK1936" s="1130" t="s">
        <v>8383</v>
      </c>
      <c r="AL1936" s="1131" t="s">
        <v>8384</v>
      </c>
      <c r="AX1936" s="0" t="n">
        <v>1934</v>
      </c>
      <c r="AZ1936" s="0" t="n">
        <v>0</v>
      </c>
      <c r="BA1936" s="1146"/>
    </row>
    <row r="1937" customFormat="false" ht="14.25" hidden="false" customHeight="false" outlineLevel="0" collapsed="false">
      <c r="AH1937" s="1131" t="n">
        <v>1312</v>
      </c>
      <c r="AI1937" s="1140" t="n">
        <v>1936</v>
      </c>
      <c r="AJ1937" s="1140" t="s">
        <v>8385</v>
      </c>
      <c r="AK1937" s="1130" t="s">
        <v>8386</v>
      </c>
      <c r="AL1937" s="1131" t="s">
        <v>8387</v>
      </c>
      <c r="AX1937" s="0" t="n">
        <v>1935</v>
      </c>
      <c r="AZ1937" s="0" t="n">
        <v>0</v>
      </c>
      <c r="BA1937" s="1146"/>
    </row>
    <row r="1938" customFormat="false" ht="14.25" hidden="false" customHeight="false" outlineLevel="0" collapsed="false">
      <c r="AH1938" s="1131" t="n">
        <v>1312</v>
      </c>
      <c r="AI1938" s="1140" t="n">
        <v>1937</v>
      </c>
      <c r="AJ1938" s="1140" t="s">
        <v>8388</v>
      </c>
      <c r="AK1938" s="1130" t="s">
        <v>8389</v>
      </c>
      <c r="AL1938" s="1131" t="s">
        <v>8390</v>
      </c>
      <c r="AX1938" s="0" t="n">
        <v>1936</v>
      </c>
      <c r="AZ1938" s="0" t="n">
        <v>0</v>
      </c>
      <c r="BA1938" s="1146"/>
    </row>
    <row r="1939" customFormat="false" ht="14.25" hidden="false" customHeight="false" outlineLevel="0" collapsed="false">
      <c r="AH1939" s="1131" t="n">
        <v>1312</v>
      </c>
      <c r="AI1939" s="1140" t="n">
        <v>1938</v>
      </c>
      <c r="AJ1939" s="1140" t="s">
        <v>8391</v>
      </c>
      <c r="AK1939" s="1130" t="s">
        <v>8392</v>
      </c>
      <c r="AL1939" s="1131" t="s">
        <v>8393</v>
      </c>
      <c r="AX1939" s="0" t="n">
        <v>1937</v>
      </c>
      <c r="AZ1939" s="0" t="n">
        <v>0</v>
      </c>
      <c r="BA1939" s="1146"/>
    </row>
    <row r="1940" customFormat="false" ht="14.25" hidden="false" customHeight="false" outlineLevel="0" collapsed="false">
      <c r="AH1940" s="1131" t="n">
        <v>1313</v>
      </c>
      <c r="AI1940" s="1140" t="n">
        <v>1939</v>
      </c>
      <c r="AJ1940" s="1140" t="s">
        <v>8394</v>
      </c>
      <c r="AK1940" s="1130" t="s">
        <v>8395</v>
      </c>
      <c r="AL1940" s="1131" t="s">
        <v>8396</v>
      </c>
      <c r="AX1940" s="0" t="n">
        <v>1938</v>
      </c>
      <c r="AZ1940" s="0" t="n">
        <v>0</v>
      </c>
      <c r="BA1940" s="1146"/>
    </row>
    <row r="1941" customFormat="false" ht="14.25" hidden="false" customHeight="false" outlineLevel="0" collapsed="false">
      <c r="AH1941" s="1131" t="n">
        <v>1313</v>
      </c>
      <c r="AI1941" s="1140" t="n">
        <v>1940</v>
      </c>
      <c r="AJ1941" s="1140" t="s">
        <v>8397</v>
      </c>
      <c r="AK1941" s="1130" t="s">
        <v>8398</v>
      </c>
      <c r="AL1941" s="1131" t="s">
        <v>8399</v>
      </c>
      <c r="AX1941" s="0" t="n">
        <v>1939</v>
      </c>
      <c r="AZ1941" s="0" t="n">
        <v>0</v>
      </c>
      <c r="BA1941" s="1146"/>
    </row>
    <row r="1942" customFormat="false" ht="14.25" hidden="false" customHeight="false" outlineLevel="0" collapsed="false">
      <c r="AH1942" s="1131" t="n">
        <v>1313</v>
      </c>
      <c r="AI1942" s="1140" t="n">
        <v>1941</v>
      </c>
      <c r="AJ1942" s="1140" t="s">
        <v>8400</v>
      </c>
      <c r="AK1942" s="1130" t="s">
        <v>8401</v>
      </c>
      <c r="AL1942" s="1131" t="s">
        <v>8402</v>
      </c>
      <c r="AX1942" s="0" t="n">
        <v>1940</v>
      </c>
      <c r="AZ1942" s="0" t="n">
        <v>0</v>
      </c>
      <c r="BA1942" s="1146"/>
    </row>
    <row r="1943" customFormat="false" ht="14.25" hidden="false" customHeight="false" outlineLevel="0" collapsed="false">
      <c r="AH1943" s="1131" t="n">
        <v>1313</v>
      </c>
      <c r="AI1943" s="1140" t="n">
        <v>1942</v>
      </c>
      <c r="AJ1943" s="1140" t="s">
        <v>8403</v>
      </c>
      <c r="AK1943" s="1130" t="s">
        <v>8404</v>
      </c>
      <c r="AL1943" s="1131" t="s">
        <v>8405</v>
      </c>
      <c r="AX1943" s="0" t="n">
        <v>1941</v>
      </c>
      <c r="AZ1943" s="0" t="n">
        <v>0</v>
      </c>
      <c r="BA1943" s="1146"/>
    </row>
    <row r="1944" customFormat="false" ht="14.25" hidden="false" customHeight="false" outlineLevel="0" collapsed="false">
      <c r="AH1944" s="1131" t="n">
        <v>1313</v>
      </c>
      <c r="AI1944" s="1140" t="n">
        <v>1943</v>
      </c>
      <c r="AJ1944" s="1140" t="s">
        <v>8406</v>
      </c>
      <c r="AK1944" s="1130" t="s">
        <v>8407</v>
      </c>
      <c r="AL1944" s="1131" t="s">
        <v>8408</v>
      </c>
      <c r="AX1944" s="0" t="n">
        <v>1942</v>
      </c>
      <c r="AZ1944" s="0" t="n">
        <v>0</v>
      </c>
      <c r="BA1944" s="1146"/>
    </row>
    <row r="1945" customFormat="false" ht="14.25" hidden="false" customHeight="false" outlineLevel="0" collapsed="false">
      <c r="AH1945" s="1131" t="n">
        <v>1313</v>
      </c>
      <c r="AI1945" s="1140" t="n">
        <v>1944</v>
      </c>
      <c r="AJ1945" s="1140" t="s">
        <v>8409</v>
      </c>
      <c r="AK1945" s="1130" t="s">
        <v>8410</v>
      </c>
      <c r="AL1945" s="1131" t="s">
        <v>8411</v>
      </c>
      <c r="AX1945" s="0" t="n">
        <v>1943</v>
      </c>
      <c r="AZ1945" s="0" t="n">
        <v>0</v>
      </c>
      <c r="BA1945" s="1146"/>
    </row>
    <row r="1946" customFormat="false" ht="14.25" hidden="false" customHeight="false" outlineLevel="0" collapsed="false">
      <c r="AH1946" s="1131" t="n">
        <v>1313</v>
      </c>
      <c r="AI1946" s="1140" t="n">
        <v>1945</v>
      </c>
      <c r="AJ1946" s="1140" t="s">
        <v>8412</v>
      </c>
      <c r="AK1946" s="1130" t="s">
        <v>8413</v>
      </c>
      <c r="AL1946" s="1131" t="s">
        <v>8414</v>
      </c>
      <c r="AX1946" s="0" t="n">
        <v>1944</v>
      </c>
      <c r="AZ1946" s="0" t="n">
        <v>0</v>
      </c>
      <c r="BA1946" s="1146"/>
    </row>
    <row r="1947" customFormat="false" ht="14.25" hidden="false" customHeight="false" outlineLevel="0" collapsed="false">
      <c r="AH1947" s="1131" t="n">
        <v>1314</v>
      </c>
      <c r="AI1947" s="1140" t="n">
        <v>1946</v>
      </c>
      <c r="AJ1947" s="1140" t="s">
        <v>8415</v>
      </c>
      <c r="AK1947" s="1130" t="s">
        <v>8416</v>
      </c>
      <c r="AL1947" s="1131" t="s">
        <v>8417</v>
      </c>
      <c r="AX1947" s="0" t="n">
        <v>1945</v>
      </c>
      <c r="AZ1947" s="0" t="n">
        <v>0</v>
      </c>
      <c r="BA1947" s="1146"/>
    </row>
    <row r="1948" customFormat="false" ht="14.25" hidden="false" customHeight="false" outlineLevel="0" collapsed="false">
      <c r="AH1948" s="1131" t="n">
        <v>1314</v>
      </c>
      <c r="AI1948" s="1140" t="n">
        <v>1947</v>
      </c>
      <c r="AJ1948" s="1140" t="s">
        <v>8418</v>
      </c>
      <c r="AK1948" s="1130" t="s">
        <v>8419</v>
      </c>
      <c r="AL1948" s="1131" t="s">
        <v>8420</v>
      </c>
      <c r="AX1948" s="0" t="n">
        <v>1946</v>
      </c>
      <c r="AZ1948" s="0" t="n">
        <v>0</v>
      </c>
      <c r="BA1948" s="1146"/>
    </row>
    <row r="1949" customFormat="false" ht="14.25" hidden="false" customHeight="false" outlineLevel="0" collapsed="false">
      <c r="AH1949" s="1131" t="n">
        <v>1314</v>
      </c>
      <c r="AI1949" s="1140" t="n">
        <v>1948</v>
      </c>
      <c r="AJ1949" s="1140" t="s">
        <v>8421</v>
      </c>
      <c r="AK1949" s="1130" t="s">
        <v>8422</v>
      </c>
      <c r="AL1949" s="1131" t="s">
        <v>8423</v>
      </c>
      <c r="AX1949" s="0" t="n">
        <v>1947</v>
      </c>
      <c r="AZ1949" s="0" t="n">
        <v>0</v>
      </c>
      <c r="BA1949" s="1146"/>
    </row>
    <row r="1950" customFormat="false" ht="14.25" hidden="false" customHeight="false" outlineLevel="0" collapsed="false">
      <c r="AH1950" s="1131" t="n">
        <v>1314</v>
      </c>
      <c r="AI1950" s="1140" t="n">
        <v>1949</v>
      </c>
      <c r="AJ1950" s="1140" t="s">
        <v>8424</v>
      </c>
      <c r="AK1950" s="1130" t="s">
        <v>8425</v>
      </c>
      <c r="AL1950" s="1131" t="s">
        <v>8426</v>
      </c>
      <c r="AX1950" s="0" t="n">
        <v>1948</v>
      </c>
      <c r="AZ1950" s="0" t="n">
        <v>0</v>
      </c>
      <c r="BA1950" s="1146"/>
    </row>
    <row r="1951" customFormat="false" ht="14.25" hidden="false" customHeight="false" outlineLevel="0" collapsed="false">
      <c r="AH1951" s="1131" t="n">
        <v>1314</v>
      </c>
      <c r="AI1951" s="1140" t="n">
        <v>1950</v>
      </c>
      <c r="AJ1951" s="1140" t="s">
        <v>8427</v>
      </c>
      <c r="AK1951" s="1130" t="s">
        <v>8428</v>
      </c>
      <c r="AL1951" s="1131" t="s">
        <v>8429</v>
      </c>
      <c r="AX1951" s="0" t="n">
        <v>1949</v>
      </c>
      <c r="AZ1951" s="0" t="n">
        <v>0</v>
      </c>
      <c r="BA1951" s="1146"/>
    </row>
    <row r="1952" customFormat="false" ht="14.25" hidden="false" customHeight="false" outlineLevel="0" collapsed="false">
      <c r="AH1952" s="1131" t="n">
        <v>1314</v>
      </c>
      <c r="AI1952" s="1140" t="n">
        <v>1951</v>
      </c>
      <c r="AJ1952" s="1140" t="s">
        <v>8430</v>
      </c>
      <c r="AK1952" s="1130" t="s">
        <v>8431</v>
      </c>
      <c r="AL1952" s="1131" t="s">
        <v>8432</v>
      </c>
      <c r="AX1952" s="0" t="n">
        <v>1950</v>
      </c>
      <c r="AZ1952" s="0" t="n">
        <v>0</v>
      </c>
      <c r="BA1952" s="1146"/>
    </row>
    <row r="1953" customFormat="false" ht="14.25" hidden="false" customHeight="false" outlineLevel="0" collapsed="false">
      <c r="AH1953" s="1131" t="n">
        <v>1314</v>
      </c>
      <c r="AI1953" s="1140" t="n">
        <v>1952</v>
      </c>
      <c r="AJ1953" s="1140" t="s">
        <v>8433</v>
      </c>
      <c r="AK1953" s="1130" t="s">
        <v>3439</v>
      </c>
      <c r="AL1953" s="1131" t="s">
        <v>8434</v>
      </c>
      <c r="AX1953" s="0" t="n">
        <v>1951</v>
      </c>
      <c r="AZ1953" s="0" t="n">
        <v>0</v>
      </c>
      <c r="BA1953" s="1146"/>
    </row>
    <row r="1954" customFormat="false" ht="14.25" hidden="false" customHeight="false" outlineLevel="0" collapsed="false">
      <c r="AH1954" s="1131" t="n">
        <v>1314</v>
      </c>
      <c r="AI1954" s="1140" t="n">
        <v>1953</v>
      </c>
      <c r="AJ1954" s="1140" t="s">
        <v>8435</v>
      </c>
      <c r="AK1954" s="1130" t="s">
        <v>8436</v>
      </c>
      <c r="AL1954" s="1131" t="s">
        <v>8437</v>
      </c>
      <c r="AX1954" s="0" t="n">
        <v>1952</v>
      </c>
      <c r="AZ1954" s="0" t="n">
        <v>0</v>
      </c>
      <c r="BA1954" s="1146"/>
    </row>
    <row r="1955" customFormat="false" ht="14.25" hidden="false" customHeight="false" outlineLevel="0" collapsed="false">
      <c r="AH1955" s="1131" t="n">
        <v>1314</v>
      </c>
      <c r="AI1955" s="1140" t="n">
        <v>1954</v>
      </c>
      <c r="AJ1955" s="1140" t="s">
        <v>8438</v>
      </c>
      <c r="AK1955" s="1130" t="s">
        <v>8439</v>
      </c>
      <c r="AL1955" s="1131" t="s">
        <v>8440</v>
      </c>
      <c r="AX1955" s="0" t="n">
        <v>1953</v>
      </c>
      <c r="AZ1955" s="0" t="n">
        <v>0</v>
      </c>
      <c r="BA1955" s="1146"/>
    </row>
    <row r="1956" customFormat="false" ht="14.25" hidden="false" customHeight="false" outlineLevel="0" collapsed="false">
      <c r="AH1956" s="1131" t="n">
        <v>1314</v>
      </c>
      <c r="AI1956" s="1140" t="n">
        <v>1955</v>
      </c>
      <c r="AJ1956" s="1140" t="s">
        <v>8441</v>
      </c>
      <c r="AK1956" s="1130" t="s">
        <v>8442</v>
      </c>
      <c r="AL1956" s="1131" t="s">
        <v>8443</v>
      </c>
      <c r="AX1956" s="0" t="n">
        <v>1954</v>
      </c>
      <c r="AZ1956" s="0" t="n">
        <v>0</v>
      </c>
      <c r="BA1956" s="1146"/>
    </row>
    <row r="1957" customFormat="false" ht="14.25" hidden="false" customHeight="false" outlineLevel="0" collapsed="false">
      <c r="AH1957" s="1131" t="n">
        <v>1314</v>
      </c>
      <c r="AI1957" s="1140" t="n">
        <v>1956</v>
      </c>
      <c r="AJ1957" s="1140" t="s">
        <v>8444</v>
      </c>
      <c r="AK1957" s="1130" t="s">
        <v>8445</v>
      </c>
      <c r="AL1957" s="1131" t="s">
        <v>8446</v>
      </c>
      <c r="AX1957" s="0" t="n">
        <v>1955</v>
      </c>
      <c r="AZ1957" s="0" t="n">
        <v>0</v>
      </c>
      <c r="BA1957" s="1146"/>
    </row>
    <row r="1958" customFormat="false" ht="14.25" hidden="false" customHeight="false" outlineLevel="0" collapsed="false">
      <c r="AH1958" s="1131" t="n">
        <v>1314</v>
      </c>
      <c r="AI1958" s="1140" t="n">
        <v>1957</v>
      </c>
      <c r="AJ1958" s="1140" t="s">
        <v>8447</v>
      </c>
      <c r="AK1958" s="1130" t="s">
        <v>8448</v>
      </c>
      <c r="AL1958" s="1131" t="s">
        <v>8449</v>
      </c>
      <c r="AX1958" s="0" t="n">
        <v>1956</v>
      </c>
      <c r="AZ1958" s="0" t="n">
        <v>0</v>
      </c>
      <c r="BA1958" s="1146"/>
    </row>
    <row r="1959" customFormat="false" ht="14.25" hidden="false" customHeight="false" outlineLevel="0" collapsed="false">
      <c r="AH1959" s="1131" t="n">
        <v>1314</v>
      </c>
      <c r="AI1959" s="1140" t="n">
        <v>1958</v>
      </c>
      <c r="AJ1959" s="1140" t="s">
        <v>8450</v>
      </c>
      <c r="AK1959" s="1130" t="s">
        <v>8451</v>
      </c>
      <c r="AL1959" s="1131" t="s">
        <v>8452</v>
      </c>
      <c r="AX1959" s="0" t="n">
        <v>1957</v>
      </c>
      <c r="AZ1959" s="0" t="n">
        <v>0</v>
      </c>
      <c r="BA1959" s="1146"/>
    </row>
    <row r="1960" customFormat="false" ht="14.25" hidden="false" customHeight="false" outlineLevel="0" collapsed="false">
      <c r="AH1960" s="1131" t="n">
        <v>1314</v>
      </c>
      <c r="AI1960" s="1140" t="n">
        <v>1959</v>
      </c>
      <c r="AJ1960" s="1140" t="s">
        <v>8453</v>
      </c>
      <c r="AK1960" s="1130" t="s">
        <v>8454</v>
      </c>
      <c r="AL1960" s="1131" t="s">
        <v>8455</v>
      </c>
      <c r="AX1960" s="0" t="n">
        <v>1958</v>
      </c>
      <c r="AZ1960" s="0" t="n">
        <v>0</v>
      </c>
      <c r="BA1960" s="1146"/>
    </row>
    <row r="1961" customFormat="false" ht="14.25" hidden="false" customHeight="false" outlineLevel="0" collapsed="false">
      <c r="AH1961" s="1131" t="n">
        <v>1315</v>
      </c>
      <c r="AI1961" s="1140" t="n">
        <v>1960</v>
      </c>
      <c r="AJ1961" s="1140" t="s">
        <v>8456</v>
      </c>
      <c r="AK1961" s="1130" t="s">
        <v>8457</v>
      </c>
      <c r="AL1961" s="1131" t="s">
        <v>8458</v>
      </c>
      <c r="AX1961" s="0" t="n">
        <v>1959</v>
      </c>
      <c r="AZ1961" s="0" t="n">
        <v>0</v>
      </c>
      <c r="BA1961" s="1146"/>
    </row>
    <row r="1962" customFormat="false" ht="14.25" hidden="false" customHeight="false" outlineLevel="0" collapsed="false">
      <c r="AH1962" s="1131" t="n">
        <v>1315</v>
      </c>
      <c r="AI1962" s="1140" t="n">
        <v>1961</v>
      </c>
      <c r="AJ1962" s="1140" t="s">
        <v>8459</v>
      </c>
      <c r="AK1962" s="1130" t="s">
        <v>8460</v>
      </c>
      <c r="AL1962" s="1131" t="s">
        <v>8461</v>
      </c>
      <c r="AX1962" s="0" t="n">
        <v>1960</v>
      </c>
      <c r="AZ1962" s="0" t="n">
        <v>0</v>
      </c>
      <c r="BA1962" s="1146"/>
    </row>
    <row r="1963" customFormat="false" ht="14.25" hidden="false" customHeight="false" outlineLevel="0" collapsed="false">
      <c r="AH1963" s="1131" t="n">
        <v>1315</v>
      </c>
      <c r="AI1963" s="1140" t="n">
        <v>1962</v>
      </c>
      <c r="AJ1963" s="1140" t="s">
        <v>8462</v>
      </c>
      <c r="AK1963" s="1130" t="s">
        <v>1985</v>
      </c>
      <c r="AL1963" s="1131" t="s">
        <v>8463</v>
      </c>
      <c r="AX1963" s="0" t="n">
        <v>1961</v>
      </c>
      <c r="AZ1963" s="0" t="n">
        <v>0</v>
      </c>
      <c r="BA1963" s="1146"/>
    </row>
    <row r="1964" customFormat="false" ht="14.25" hidden="false" customHeight="false" outlineLevel="0" collapsed="false">
      <c r="AH1964" s="1131" t="n">
        <v>1315</v>
      </c>
      <c r="AI1964" s="1140" t="n">
        <v>1963</v>
      </c>
      <c r="AJ1964" s="1140" t="s">
        <v>8464</v>
      </c>
      <c r="AK1964" s="1130" t="s">
        <v>8465</v>
      </c>
      <c r="AL1964" s="1131" t="s">
        <v>8466</v>
      </c>
      <c r="AX1964" s="0" t="n">
        <v>1962</v>
      </c>
      <c r="AZ1964" s="0" t="n">
        <v>0</v>
      </c>
      <c r="BA1964" s="1146"/>
    </row>
    <row r="1965" customFormat="false" ht="14.25" hidden="false" customHeight="false" outlineLevel="0" collapsed="false">
      <c r="AH1965" s="1131" t="n">
        <v>1316</v>
      </c>
      <c r="AI1965" s="1140" t="n">
        <v>1964</v>
      </c>
      <c r="AJ1965" s="1140" t="s">
        <v>8467</v>
      </c>
      <c r="AK1965" s="1130" t="s">
        <v>8468</v>
      </c>
      <c r="AL1965" s="1131" t="s">
        <v>8469</v>
      </c>
      <c r="AX1965" s="0" t="n">
        <v>1963</v>
      </c>
      <c r="AZ1965" s="0" t="n">
        <v>0</v>
      </c>
      <c r="BA1965" s="1146"/>
    </row>
    <row r="1966" customFormat="false" ht="14.25" hidden="false" customHeight="false" outlineLevel="0" collapsed="false">
      <c r="AH1966" s="1131" t="n">
        <v>1316</v>
      </c>
      <c r="AI1966" s="1140" t="n">
        <v>1965</v>
      </c>
      <c r="AJ1966" s="1140" t="s">
        <v>8470</v>
      </c>
      <c r="AK1966" s="1130" t="s">
        <v>8079</v>
      </c>
      <c r="AL1966" s="1131" t="s">
        <v>8471</v>
      </c>
      <c r="AX1966" s="0" t="n">
        <v>1964</v>
      </c>
      <c r="AZ1966" s="0" t="n">
        <v>0</v>
      </c>
      <c r="BA1966" s="1146"/>
    </row>
    <row r="1967" customFormat="false" ht="14.25" hidden="false" customHeight="false" outlineLevel="0" collapsed="false">
      <c r="AH1967" s="1131" t="n">
        <v>1316</v>
      </c>
      <c r="AI1967" s="1140" t="n">
        <v>1966</v>
      </c>
      <c r="AJ1967" s="1140" t="s">
        <v>8472</v>
      </c>
      <c r="AK1967" s="1130" t="s">
        <v>8473</v>
      </c>
      <c r="AL1967" s="1131" t="s">
        <v>8474</v>
      </c>
      <c r="AX1967" s="0" t="n">
        <v>1965</v>
      </c>
      <c r="AZ1967" s="0" t="n">
        <v>0</v>
      </c>
      <c r="BA1967" s="1146"/>
    </row>
    <row r="1968" customFormat="false" ht="14.25" hidden="false" customHeight="false" outlineLevel="0" collapsed="false">
      <c r="AH1968" s="1131" t="n">
        <v>1316</v>
      </c>
      <c r="AI1968" s="1140" t="n">
        <v>1967</v>
      </c>
      <c r="AJ1968" s="1140" t="s">
        <v>8475</v>
      </c>
      <c r="AK1968" s="1130" t="s">
        <v>8476</v>
      </c>
      <c r="AL1968" s="1131" t="s">
        <v>8477</v>
      </c>
      <c r="AX1968" s="0" t="n">
        <v>1966</v>
      </c>
      <c r="AZ1968" s="0" t="n">
        <v>0</v>
      </c>
      <c r="BA1968" s="1146"/>
    </row>
    <row r="1969" customFormat="false" ht="14.25" hidden="false" customHeight="false" outlineLevel="0" collapsed="false">
      <c r="AH1969" s="1131" t="n">
        <v>1316</v>
      </c>
      <c r="AI1969" s="1140" t="n">
        <v>1968</v>
      </c>
      <c r="AJ1969" s="1140" t="s">
        <v>8478</v>
      </c>
      <c r="AK1969" s="1130" t="s">
        <v>8479</v>
      </c>
      <c r="AL1969" s="1131" t="s">
        <v>8480</v>
      </c>
      <c r="AX1969" s="0" t="n">
        <v>1967</v>
      </c>
      <c r="AZ1969" s="0" t="n">
        <v>0</v>
      </c>
      <c r="BA1969" s="1146"/>
    </row>
    <row r="1970" customFormat="false" ht="14.25" hidden="false" customHeight="false" outlineLevel="0" collapsed="false">
      <c r="AH1970" s="1131" t="n">
        <v>1316</v>
      </c>
      <c r="AI1970" s="1140" t="n">
        <v>1969</v>
      </c>
      <c r="AJ1970" s="1140" t="s">
        <v>8481</v>
      </c>
      <c r="AK1970" s="1130" t="s">
        <v>8482</v>
      </c>
      <c r="AL1970" s="1131" t="s">
        <v>8483</v>
      </c>
      <c r="AX1970" s="0" t="n">
        <v>1968</v>
      </c>
      <c r="AZ1970" s="0" t="n">
        <v>0</v>
      </c>
      <c r="BA1970" s="1146"/>
    </row>
    <row r="1971" customFormat="false" ht="14.25" hidden="false" customHeight="false" outlineLevel="0" collapsed="false">
      <c r="AH1971" s="1131" t="n">
        <v>1316</v>
      </c>
      <c r="AI1971" s="1140" t="n">
        <v>1970</v>
      </c>
      <c r="AJ1971" s="1140" t="s">
        <v>8484</v>
      </c>
      <c r="AK1971" s="1130" t="s">
        <v>2944</v>
      </c>
      <c r="AL1971" s="1131" t="s">
        <v>8485</v>
      </c>
      <c r="AX1971" s="0" t="n">
        <v>1969</v>
      </c>
      <c r="AZ1971" s="0" t="n">
        <v>0</v>
      </c>
      <c r="BA1971" s="1146"/>
    </row>
    <row r="1972" customFormat="false" ht="14.25" hidden="false" customHeight="false" outlineLevel="0" collapsed="false">
      <c r="AH1972" s="1131" t="n">
        <v>1316</v>
      </c>
      <c r="AI1972" s="1140" t="n">
        <v>1971</v>
      </c>
      <c r="AJ1972" s="1140" t="s">
        <v>8486</v>
      </c>
      <c r="AK1972" s="1130" t="s">
        <v>8487</v>
      </c>
      <c r="AL1972" s="1131" t="s">
        <v>8488</v>
      </c>
      <c r="AX1972" s="0" t="n">
        <v>1970</v>
      </c>
      <c r="AZ1972" s="0" t="n">
        <v>0</v>
      </c>
      <c r="BA1972" s="1146"/>
    </row>
    <row r="1973" customFormat="false" ht="14.25" hidden="false" customHeight="false" outlineLevel="0" collapsed="false">
      <c r="AH1973" s="1131" t="n">
        <v>1316</v>
      </c>
      <c r="AI1973" s="1140" t="n">
        <v>1972</v>
      </c>
      <c r="AJ1973" s="1140" t="s">
        <v>8489</v>
      </c>
      <c r="AK1973" s="1130" t="s">
        <v>8490</v>
      </c>
      <c r="AL1973" s="1131" t="s">
        <v>8491</v>
      </c>
      <c r="AX1973" s="0" t="n">
        <v>1971</v>
      </c>
      <c r="AZ1973" s="0" t="n">
        <v>0</v>
      </c>
      <c r="BA1973" s="1146"/>
    </row>
    <row r="1974" customFormat="false" ht="14.25" hidden="false" customHeight="false" outlineLevel="0" collapsed="false">
      <c r="AH1974" s="1131" t="n">
        <v>1316</v>
      </c>
      <c r="AI1974" s="1140" t="n">
        <v>1973</v>
      </c>
      <c r="AJ1974" s="1140" t="s">
        <v>8492</v>
      </c>
      <c r="AK1974" s="1130" t="s">
        <v>8493</v>
      </c>
      <c r="AL1974" s="1131" t="s">
        <v>8494</v>
      </c>
      <c r="AX1974" s="0" t="n">
        <v>1972</v>
      </c>
      <c r="AZ1974" s="0" t="n">
        <v>0</v>
      </c>
      <c r="BA1974" s="1146"/>
    </row>
    <row r="1975" customFormat="false" ht="14.25" hidden="false" customHeight="false" outlineLevel="0" collapsed="false">
      <c r="AH1975" s="1131" t="n">
        <v>1316</v>
      </c>
      <c r="AI1975" s="1140" t="n">
        <v>1974</v>
      </c>
      <c r="AJ1975" s="1140" t="s">
        <v>8495</v>
      </c>
      <c r="AK1975" s="1130" t="s">
        <v>8496</v>
      </c>
      <c r="AL1975" s="1131" t="s">
        <v>8497</v>
      </c>
      <c r="AX1975" s="0" t="n">
        <v>1973</v>
      </c>
      <c r="AZ1975" s="0" t="n">
        <v>0</v>
      </c>
      <c r="BA1975" s="1146"/>
    </row>
    <row r="1976" customFormat="false" ht="14.25" hidden="false" customHeight="false" outlineLevel="0" collapsed="false">
      <c r="AH1976" s="1131" t="n">
        <v>1316</v>
      </c>
      <c r="AI1976" s="1140" t="n">
        <v>1975</v>
      </c>
      <c r="AJ1976" s="1140" t="s">
        <v>8498</v>
      </c>
      <c r="AK1976" s="1130" t="s">
        <v>3808</v>
      </c>
      <c r="AL1976" s="1131" t="s">
        <v>8499</v>
      </c>
      <c r="AX1976" s="0" t="n">
        <v>1974</v>
      </c>
      <c r="AZ1976" s="0" t="n">
        <v>0</v>
      </c>
      <c r="BA1976" s="1146"/>
    </row>
    <row r="1977" customFormat="false" ht="14.25" hidden="false" customHeight="false" outlineLevel="0" collapsed="false">
      <c r="AH1977" s="1131" t="n">
        <v>1316</v>
      </c>
      <c r="AI1977" s="1140" t="n">
        <v>1976</v>
      </c>
      <c r="AJ1977" s="1140" t="s">
        <v>8500</v>
      </c>
      <c r="AK1977" s="1130" t="s">
        <v>2029</v>
      </c>
      <c r="AL1977" s="1131" t="s">
        <v>8501</v>
      </c>
      <c r="AX1977" s="0" t="n">
        <v>1975</v>
      </c>
      <c r="AZ1977" s="0" t="n">
        <v>0</v>
      </c>
      <c r="BA1977" s="1146"/>
    </row>
    <row r="1978" customFormat="false" ht="14.25" hidden="false" customHeight="false" outlineLevel="0" collapsed="false">
      <c r="AH1978" s="1131" t="n">
        <v>1316</v>
      </c>
      <c r="AI1978" s="1140" t="n">
        <v>1977</v>
      </c>
      <c r="AJ1978" s="1140" t="s">
        <v>8502</v>
      </c>
      <c r="AK1978" s="1130" t="s">
        <v>8503</v>
      </c>
      <c r="AL1978" s="1131" t="s">
        <v>8504</v>
      </c>
      <c r="AX1978" s="0" t="n">
        <v>1976</v>
      </c>
      <c r="AZ1978" s="0" t="n">
        <v>0</v>
      </c>
      <c r="BA1978" s="1146"/>
    </row>
    <row r="1979" customFormat="false" ht="14.25" hidden="false" customHeight="false" outlineLevel="0" collapsed="false">
      <c r="AH1979" s="1131" t="n">
        <v>1316</v>
      </c>
      <c r="AI1979" s="1140" t="n">
        <v>1978</v>
      </c>
      <c r="AJ1979" s="1140" t="s">
        <v>8505</v>
      </c>
      <c r="AK1979" s="1130" t="s">
        <v>8506</v>
      </c>
      <c r="AL1979" s="1131" t="s">
        <v>8507</v>
      </c>
      <c r="AX1979" s="0" t="n">
        <v>1977</v>
      </c>
      <c r="AZ1979" s="0" t="n">
        <v>0</v>
      </c>
      <c r="BA1979" s="1146"/>
    </row>
    <row r="1980" customFormat="false" ht="14.25" hidden="false" customHeight="false" outlineLevel="0" collapsed="false">
      <c r="AH1980" s="1131" t="n">
        <v>1316</v>
      </c>
      <c r="AI1980" s="1140" t="n">
        <v>1979</v>
      </c>
      <c r="AJ1980" s="1140" t="s">
        <v>8508</v>
      </c>
      <c r="AK1980" s="1130" t="s">
        <v>8509</v>
      </c>
      <c r="AL1980" s="1131" t="s">
        <v>8510</v>
      </c>
      <c r="AX1980" s="0" t="n">
        <v>1978</v>
      </c>
      <c r="AY1980" s="0" t="s">
        <v>8511</v>
      </c>
      <c r="AZ1980" s="0" t="n">
        <v>1</v>
      </c>
      <c r="BA1980" s="1146" t="n">
        <v>0</v>
      </c>
      <c r="BB1980" s="0" t="s">
        <v>2350</v>
      </c>
    </row>
    <row r="1981" customFormat="false" ht="14.25" hidden="false" customHeight="false" outlineLevel="0" collapsed="false">
      <c r="AH1981" s="1131" t="n">
        <v>1316</v>
      </c>
      <c r="AI1981" s="1140" t="n">
        <v>1980</v>
      </c>
      <c r="AJ1981" s="1140" t="s">
        <v>8512</v>
      </c>
      <c r="AK1981" s="1130" t="s">
        <v>8513</v>
      </c>
      <c r="AL1981" s="1131" t="s">
        <v>8514</v>
      </c>
      <c r="AX1981" s="0" t="n">
        <v>1979</v>
      </c>
      <c r="AZ1981" s="0" t="n">
        <v>0</v>
      </c>
      <c r="BA1981" s="1146"/>
    </row>
    <row r="1982" customFormat="false" ht="14.25" hidden="false" customHeight="false" outlineLevel="0" collapsed="false">
      <c r="AH1982" s="1131" t="n">
        <v>1316</v>
      </c>
      <c r="AI1982" s="1140" t="n">
        <v>1981</v>
      </c>
      <c r="AJ1982" s="1140" t="s">
        <v>8515</v>
      </c>
      <c r="AK1982" s="1130" t="s">
        <v>8516</v>
      </c>
      <c r="AL1982" s="1131" t="s">
        <v>8517</v>
      </c>
      <c r="AX1982" s="0" t="n">
        <v>1980</v>
      </c>
      <c r="AZ1982" s="0" t="n">
        <v>0</v>
      </c>
      <c r="BA1982" s="1146"/>
    </row>
    <row r="1983" customFormat="false" ht="14.25" hidden="false" customHeight="false" outlineLevel="0" collapsed="false">
      <c r="AH1983" s="1131" t="n">
        <v>1316</v>
      </c>
      <c r="AI1983" s="1140" t="n">
        <v>1982</v>
      </c>
      <c r="AJ1983" s="1140" t="s">
        <v>8518</v>
      </c>
      <c r="AK1983" s="1130" t="s">
        <v>8519</v>
      </c>
      <c r="AL1983" s="1131" t="s">
        <v>8520</v>
      </c>
      <c r="AX1983" s="0" t="n">
        <v>1981</v>
      </c>
      <c r="AZ1983" s="0" t="n">
        <v>0</v>
      </c>
      <c r="BA1983" s="1146"/>
    </row>
    <row r="1984" customFormat="false" ht="14.25" hidden="false" customHeight="false" outlineLevel="0" collapsed="false">
      <c r="AH1984" s="1131" t="n">
        <v>1316</v>
      </c>
      <c r="AI1984" s="1140" t="n">
        <v>1983</v>
      </c>
      <c r="AJ1984" s="1140" t="s">
        <v>8521</v>
      </c>
      <c r="AK1984" s="1130" t="s">
        <v>8522</v>
      </c>
      <c r="AL1984" s="1131" t="s">
        <v>8523</v>
      </c>
      <c r="AX1984" s="0" t="n">
        <v>1982</v>
      </c>
      <c r="AZ1984" s="0" t="n">
        <v>0</v>
      </c>
      <c r="BA1984" s="1146"/>
    </row>
    <row r="1985" customFormat="false" ht="14.25" hidden="false" customHeight="false" outlineLevel="0" collapsed="false">
      <c r="AH1985" s="1131" t="n">
        <v>1316</v>
      </c>
      <c r="AI1985" s="1140" t="n">
        <v>1984</v>
      </c>
      <c r="AJ1985" s="1140" t="s">
        <v>8524</v>
      </c>
      <c r="AK1985" s="1130" t="s">
        <v>8525</v>
      </c>
      <c r="AL1985" s="1131" t="s">
        <v>8526</v>
      </c>
      <c r="AX1985" s="0" t="n">
        <v>1983</v>
      </c>
      <c r="AZ1985" s="0" t="n">
        <v>0</v>
      </c>
      <c r="BA1985" s="1146"/>
    </row>
    <row r="1986" customFormat="false" ht="14.25" hidden="false" customHeight="false" outlineLevel="0" collapsed="false">
      <c r="AH1986" s="1131" t="n">
        <v>1317</v>
      </c>
      <c r="AI1986" s="1140" t="n">
        <v>1985</v>
      </c>
      <c r="AJ1986" s="1140" t="s">
        <v>8527</v>
      </c>
      <c r="AK1986" s="1130" t="s">
        <v>3327</v>
      </c>
      <c r="AL1986" s="1131" t="s">
        <v>8528</v>
      </c>
      <c r="AX1986" s="0" t="n">
        <v>1984</v>
      </c>
      <c r="AZ1986" s="0" t="n">
        <v>0</v>
      </c>
      <c r="BA1986" s="1146"/>
    </row>
    <row r="1987" customFormat="false" ht="14.25" hidden="false" customHeight="false" outlineLevel="0" collapsed="false">
      <c r="AH1987" s="1131" t="n">
        <v>1317</v>
      </c>
      <c r="AI1987" s="1140" t="n">
        <v>1986</v>
      </c>
      <c r="AJ1987" s="1140" t="s">
        <v>8529</v>
      </c>
      <c r="AK1987" s="1130" t="s">
        <v>8530</v>
      </c>
      <c r="AL1987" s="1131" t="s">
        <v>8531</v>
      </c>
      <c r="AX1987" s="0" t="n">
        <v>1985</v>
      </c>
      <c r="AZ1987" s="0" t="n">
        <v>0</v>
      </c>
      <c r="BA1987" s="1146"/>
    </row>
    <row r="1988" customFormat="false" ht="14.25" hidden="false" customHeight="false" outlineLevel="0" collapsed="false">
      <c r="AH1988" s="1131" t="n">
        <v>1317</v>
      </c>
      <c r="AI1988" s="1140" t="n">
        <v>1987</v>
      </c>
      <c r="AJ1988" s="1140" t="s">
        <v>8532</v>
      </c>
      <c r="AK1988" s="1130" t="s">
        <v>8308</v>
      </c>
      <c r="AL1988" s="1131" t="s">
        <v>8533</v>
      </c>
      <c r="AX1988" s="0" t="n">
        <v>1986</v>
      </c>
      <c r="AZ1988" s="0" t="n">
        <v>0</v>
      </c>
      <c r="BA1988" s="1146"/>
    </row>
    <row r="1989" customFormat="false" ht="14.25" hidden="false" customHeight="false" outlineLevel="0" collapsed="false">
      <c r="AH1989" s="1131" t="n">
        <v>1317</v>
      </c>
      <c r="AI1989" s="1140" t="n">
        <v>1988</v>
      </c>
      <c r="AJ1989" s="1140" t="s">
        <v>8534</v>
      </c>
      <c r="AK1989" s="1130" t="s">
        <v>8535</v>
      </c>
      <c r="AL1989" s="1131" t="s">
        <v>8536</v>
      </c>
      <c r="AX1989" s="0" t="n">
        <v>1987</v>
      </c>
      <c r="AZ1989" s="0" t="n">
        <v>0</v>
      </c>
      <c r="BA1989" s="1146"/>
    </row>
    <row r="1990" customFormat="false" ht="14.25" hidden="false" customHeight="false" outlineLevel="0" collapsed="false">
      <c r="AH1990" s="1131" t="n">
        <v>1317</v>
      </c>
      <c r="AI1990" s="1140" t="n">
        <v>1989</v>
      </c>
      <c r="AJ1990" s="1140" t="s">
        <v>8537</v>
      </c>
      <c r="AK1990" s="1130" t="s">
        <v>1422</v>
      </c>
      <c r="AL1990" s="1131" t="s">
        <v>8538</v>
      </c>
      <c r="AX1990" s="0" t="n">
        <v>1988</v>
      </c>
      <c r="AZ1990" s="0" t="n">
        <v>0</v>
      </c>
      <c r="BA1990" s="1146"/>
    </row>
    <row r="1991" customFormat="false" ht="14.25" hidden="false" customHeight="false" outlineLevel="0" collapsed="false">
      <c r="AH1991" s="1131" t="n">
        <v>1317</v>
      </c>
      <c r="AI1991" s="1140" t="n">
        <v>1990</v>
      </c>
      <c r="AJ1991" s="1140" t="s">
        <v>8539</v>
      </c>
      <c r="AK1991" s="1130" t="s">
        <v>8540</v>
      </c>
      <c r="AL1991" s="1131" t="s">
        <v>8541</v>
      </c>
      <c r="AX1991" s="0" t="n">
        <v>1989</v>
      </c>
      <c r="AZ1991" s="0" t="n">
        <v>0</v>
      </c>
      <c r="BA1991" s="1146"/>
    </row>
    <row r="1992" customFormat="false" ht="14.25" hidden="false" customHeight="false" outlineLevel="0" collapsed="false">
      <c r="AH1992" s="1131" t="n">
        <v>1317</v>
      </c>
      <c r="AI1992" s="1140" t="n">
        <v>1991</v>
      </c>
      <c r="AJ1992" s="1140" t="s">
        <v>8542</v>
      </c>
      <c r="AK1992" s="1130" t="s">
        <v>8543</v>
      </c>
      <c r="AL1992" s="1131" t="s">
        <v>8544</v>
      </c>
      <c r="AX1992" s="0" t="n">
        <v>1990</v>
      </c>
      <c r="AZ1992" s="0" t="n">
        <v>0</v>
      </c>
      <c r="BA1992" s="1146"/>
    </row>
    <row r="1993" customFormat="false" ht="14.25" hidden="false" customHeight="false" outlineLevel="0" collapsed="false">
      <c r="AH1993" s="1131" t="n">
        <v>1317</v>
      </c>
      <c r="AI1993" s="1140" t="n">
        <v>1992</v>
      </c>
      <c r="AJ1993" s="1140" t="s">
        <v>8545</v>
      </c>
      <c r="AK1993" s="1130" t="s">
        <v>8546</v>
      </c>
      <c r="AL1993" s="1131" t="s">
        <v>8547</v>
      </c>
      <c r="AX1993" s="0" t="n">
        <v>1991</v>
      </c>
      <c r="AZ1993" s="0" t="n">
        <v>0</v>
      </c>
      <c r="BA1993" s="1146"/>
    </row>
    <row r="1994" customFormat="false" ht="14.25" hidden="false" customHeight="false" outlineLevel="0" collapsed="false">
      <c r="AH1994" s="1131" t="n">
        <v>1317</v>
      </c>
      <c r="AI1994" s="1140" t="n">
        <v>1993</v>
      </c>
      <c r="AJ1994" s="1140" t="s">
        <v>8548</v>
      </c>
      <c r="AK1994" s="1130" t="s">
        <v>8549</v>
      </c>
      <c r="AL1994" s="1131" t="s">
        <v>8550</v>
      </c>
      <c r="AX1994" s="0" t="n">
        <v>1992</v>
      </c>
      <c r="AZ1994" s="0" t="n">
        <v>0</v>
      </c>
      <c r="BA1994" s="1146"/>
    </row>
    <row r="1995" customFormat="false" ht="14.25" hidden="false" customHeight="false" outlineLevel="0" collapsed="false">
      <c r="AH1995" s="1131" t="n">
        <v>1317</v>
      </c>
      <c r="AI1995" s="1140" t="n">
        <v>1994</v>
      </c>
      <c r="AJ1995" s="1140" t="s">
        <v>8551</v>
      </c>
      <c r="AK1995" s="1130" t="s">
        <v>8552</v>
      </c>
      <c r="AL1995" s="1131" t="s">
        <v>8553</v>
      </c>
      <c r="AX1995" s="0" t="n">
        <v>1993</v>
      </c>
      <c r="AZ1995" s="0" t="n">
        <v>0</v>
      </c>
      <c r="BA1995" s="1146"/>
    </row>
    <row r="1996" customFormat="false" ht="14.25" hidden="false" customHeight="false" outlineLevel="0" collapsed="false">
      <c r="AH1996" s="1131" t="n">
        <v>1317</v>
      </c>
      <c r="AI1996" s="1140" t="n">
        <v>1995</v>
      </c>
      <c r="AJ1996" s="1140" t="s">
        <v>8554</v>
      </c>
      <c r="AK1996" s="1130" t="s">
        <v>8555</v>
      </c>
      <c r="AL1996" s="1131" t="s">
        <v>8556</v>
      </c>
      <c r="AX1996" s="0" t="n">
        <v>1994</v>
      </c>
      <c r="AZ1996" s="0" t="n">
        <v>0</v>
      </c>
      <c r="BA1996" s="1146"/>
    </row>
    <row r="1997" customFormat="false" ht="14.25" hidden="false" customHeight="false" outlineLevel="0" collapsed="false">
      <c r="AH1997" s="1131" t="n">
        <v>1317</v>
      </c>
      <c r="AI1997" s="1140" t="n">
        <v>1996</v>
      </c>
      <c r="AJ1997" s="1140" t="s">
        <v>8557</v>
      </c>
      <c r="AK1997" s="1130" t="s">
        <v>8558</v>
      </c>
      <c r="AL1997" s="1131" t="s">
        <v>8559</v>
      </c>
      <c r="AX1997" s="0" t="n">
        <v>1995</v>
      </c>
      <c r="AZ1997" s="0" t="n">
        <v>0</v>
      </c>
      <c r="BA1997" s="1146"/>
    </row>
    <row r="1998" customFormat="false" ht="14.25" hidden="false" customHeight="false" outlineLevel="0" collapsed="false">
      <c r="AH1998" s="1131" t="n">
        <v>1317</v>
      </c>
      <c r="AI1998" s="1140" t="n">
        <v>1997</v>
      </c>
      <c r="AJ1998" s="1140" t="s">
        <v>8560</v>
      </c>
      <c r="AK1998" s="1130" t="s">
        <v>8561</v>
      </c>
      <c r="AL1998" s="1131" t="s">
        <v>8562</v>
      </c>
      <c r="AX1998" s="0" t="n">
        <v>1996</v>
      </c>
      <c r="AZ1998" s="0" t="n">
        <v>0</v>
      </c>
      <c r="BA1998" s="1146"/>
    </row>
    <row r="1999" customFormat="false" ht="14.25" hidden="false" customHeight="false" outlineLevel="0" collapsed="false">
      <c r="AH1999" s="1131" t="n">
        <v>1317</v>
      </c>
      <c r="AI1999" s="1140" t="n">
        <v>1998</v>
      </c>
      <c r="AJ1999" s="1140" t="s">
        <v>8563</v>
      </c>
      <c r="AK1999" s="1130" t="s">
        <v>8564</v>
      </c>
      <c r="AL1999" s="1131" t="s">
        <v>8565</v>
      </c>
      <c r="AX1999" s="0" t="n">
        <v>1997</v>
      </c>
      <c r="AZ1999" s="0" t="n">
        <v>0</v>
      </c>
      <c r="BA1999" s="1146"/>
    </row>
    <row r="2000" customFormat="false" ht="14.25" hidden="false" customHeight="false" outlineLevel="0" collapsed="false">
      <c r="AH2000" s="1131" t="n">
        <v>1317</v>
      </c>
      <c r="AI2000" s="1140" t="n">
        <v>1999</v>
      </c>
      <c r="AJ2000" s="1140" t="s">
        <v>8566</v>
      </c>
      <c r="AK2000" s="1130" t="s">
        <v>8567</v>
      </c>
      <c r="AL2000" s="1131" t="s">
        <v>8568</v>
      </c>
      <c r="AX2000" s="0" t="n">
        <v>1998</v>
      </c>
      <c r="AZ2000" s="0" t="n">
        <v>0</v>
      </c>
      <c r="BA2000" s="1146"/>
    </row>
    <row r="2001" customFormat="false" ht="14.25" hidden="false" customHeight="false" outlineLevel="0" collapsed="false">
      <c r="AH2001" s="1131" t="n">
        <v>1318</v>
      </c>
      <c r="AI2001" s="1140" t="n">
        <v>2000</v>
      </c>
      <c r="AJ2001" s="1140" t="s">
        <v>8569</v>
      </c>
      <c r="AK2001" s="1130" t="s">
        <v>4074</v>
      </c>
      <c r="AL2001" s="1131" t="s">
        <v>8570</v>
      </c>
      <c r="AX2001" s="0" t="n">
        <v>1999</v>
      </c>
      <c r="AZ2001" s="0" t="n">
        <v>0</v>
      </c>
      <c r="BA2001" s="1146"/>
    </row>
    <row r="2002" customFormat="false" ht="14.25" hidden="false" customHeight="false" outlineLevel="0" collapsed="false">
      <c r="AH2002" s="1131" t="n">
        <v>1318</v>
      </c>
      <c r="AI2002" s="1140" t="n">
        <v>2001</v>
      </c>
      <c r="AJ2002" s="1140" t="s">
        <v>8571</v>
      </c>
      <c r="AK2002" s="1130" t="s">
        <v>8572</v>
      </c>
      <c r="AL2002" s="1131" t="s">
        <v>8573</v>
      </c>
      <c r="AX2002" s="0" t="n">
        <v>2000</v>
      </c>
      <c r="AZ2002" s="0" t="n">
        <v>0</v>
      </c>
      <c r="BA2002" s="1146"/>
    </row>
    <row r="2003" customFormat="false" ht="14.25" hidden="false" customHeight="false" outlineLevel="0" collapsed="false">
      <c r="AH2003" s="1131" t="n">
        <v>1318</v>
      </c>
      <c r="AI2003" s="1140" t="n">
        <v>2002</v>
      </c>
      <c r="AJ2003" s="1140" t="s">
        <v>8574</v>
      </c>
      <c r="AK2003" s="1130" t="s">
        <v>8575</v>
      </c>
      <c r="AL2003" s="1131" t="s">
        <v>8576</v>
      </c>
      <c r="AX2003" s="0" t="n">
        <v>2001</v>
      </c>
      <c r="AZ2003" s="0" t="n">
        <v>0</v>
      </c>
      <c r="BA2003" s="1146"/>
    </row>
    <row r="2004" customFormat="false" ht="14.25" hidden="false" customHeight="false" outlineLevel="0" collapsed="false">
      <c r="AH2004" s="1131" t="n">
        <v>1318</v>
      </c>
      <c r="AI2004" s="1140" t="n">
        <v>2003</v>
      </c>
      <c r="AJ2004" s="1140" t="s">
        <v>8577</v>
      </c>
      <c r="AK2004" s="1130" t="s">
        <v>8578</v>
      </c>
      <c r="AL2004" s="1131" t="s">
        <v>8579</v>
      </c>
      <c r="AX2004" s="0" t="n">
        <v>2002</v>
      </c>
      <c r="AZ2004" s="0" t="n">
        <v>0</v>
      </c>
      <c r="BA2004" s="1146"/>
    </row>
    <row r="2005" customFormat="false" ht="14.25" hidden="false" customHeight="false" outlineLevel="0" collapsed="false">
      <c r="AH2005" s="1131" t="n">
        <v>1318</v>
      </c>
      <c r="AI2005" s="1140" t="n">
        <v>2004</v>
      </c>
      <c r="AJ2005" s="1140" t="s">
        <v>8580</v>
      </c>
      <c r="AK2005" s="1130" t="s">
        <v>8581</v>
      </c>
      <c r="AL2005" s="1131" t="s">
        <v>8582</v>
      </c>
      <c r="AX2005" s="0" t="n">
        <v>2003</v>
      </c>
      <c r="AY2005" s="0" t="n">
        <v>0</v>
      </c>
      <c r="AZ2005" s="0" t="n">
        <v>0</v>
      </c>
      <c r="BA2005" s="1146" t="n">
        <v>0</v>
      </c>
      <c r="BB2005" s="0" t="n">
        <v>0</v>
      </c>
    </row>
    <row r="2006" customFormat="false" ht="14.25" hidden="false" customHeight="false" outlineLevel="0" collapsed="false">
      <c r="AH2006" s="1131" t="n">
        <v>1401</v>
      </c>
      <c r="AI2006" s="1140" t="n">
        <v>2005</v>
      </c>
      <c r="AJ2006" s="1140" t="s">
        <v>8583</v>
      </c>
      <c r="AK2006" s="1130" t="s">
        <v>4845</v>
      </c>
      <c r="AL2006" s="1131" t="s">
        <v>8584</v>
      </c>
    </row>
    <row r="2007" customFormat="false" ht="14.25" hidden="false" customHeight="false" outlineLevel="0" collapsed="false">
      <c r="AH2007" s="1131" t="n">
        <v>1401</v>
      </c>
      <c r="AI2007" s="1140" t="n">
        <v>2006</v>
      </c>
      <c r="AJ2007" s="1140" t="s">
        <v>8585</v>
      </c>
      <c r="AK2007" s="1130" t="s">
        <v>8586</v>
      </c>
      <c r="AL2007" s="1131" t="s">
        <v>8587</v>
      </c>
    </row>
    <row r="2008" customFormat="false" ht="14.25" hidden="false" customHeight="false" outlineLevel="0" collapsed="false">
      <c r="AH2008" s="1131" t="n">
        <v>1401</v>
      </c>
      <c r="AI2008" s="1140" t="n">
        <v>2007</v>
      </c>
      <c r="AJ2008" s="1140" t="s">
        <v>8588</v>
      </c>
      <c r="AK2008" s="1130" t="s">
        <v>8589</v>
      </c>
      <c r="AL2008" s="1131" t="s">
        <v>8590</v>
      </c>
    </row>
    <row r="2009" customFormat="false" ht="14.25" hidden="false" customHeight="false" outlineLevel="0" collapsed="false">
      <c r="AH2009" s="1131" t="n">
        <v>1401</v>
      </c>
      <c r="AI2009" s="1140" t="n">
        <v>2008</v>
      </c>
      <c r="AJ2009" s="1140" t="s">
        <v>8591</v>
      </c>
      <c r="AK2009" s="1130" t="s">
        <v>8592</v>
      </c>
      <c r="AL2009" s="1131" t="s">
        <v>8593</v>
      </c>
    </row>
    <row r="2010" customFormat="false" ht="14.25" hidden="false" customHeight="false" outlineLevel="0" collapsed="false">
      <c r="AH2010" s="1131" t="n">
        <v>1401</v>
      </c>
      <c r="AI2010" s="1140" t="n">
        <v>2009</v>
      </c>
      <c r="AJ2010" s="1140" t="s">
        <v>8594</v>
      </c>
      <c r="AK2010" s="1130" t="s">
        <v>5923</v>
      </c>
      <c r="AL2010" s="1131" t="s">
        <v>8595</v>
      </c>
    </row>
    <row r="2011" customFormat="false" ht="14.25" hidden="false" customHeight="false" outlineLevel="0" collapsed="false">
      <c r="AH2011" s="1131" t="n">
        <v>1401</v>
      </c>
      <c r="AI2011" s="1140" t="n">
        <v>2010</v>
      </c>
      <c r="AJ2011" s="1140" t="s">
        <v>8596</v>
      </c>
      <c r="AK2011" s="1130" t="s">
        <v>8597</v>
      </c>
      <c r="AL2011" s="1131" t="s">
        <v>8598</v>
      </c>
    </row>
    <row r="2012" customFormat="false" ht="14.25" hidden="false" customHeight="false" outlineLevel="0" collapsed="false">
      <c r="AH2012" s="1131" t="n">
        <v>1401</v>
      </c>
      <c r="AI2012" s="1140" t="n">
        <v>2011</v>
      </c>
      <c r="AJ2012" s="1140" t="s">
        <v>8599</v>
      </c>
      <c r="AK2012" s="1130" t="s">
        <v>8600</v>
      </c>
      <c r="AL2012" s="1131" t="s">
        <v>8601</v>
      </c>
    </row>
    <row r="2013" customFormat="false" ht="14.25" hidden="false" customHeight="false" outlineLevel="0" collapsed="false">
      <c r="AH2013" s="1131" t="n">
        <v>1401</v>
      </c>
      <c r="AI2013" s="1140" t="n">
        <v>2012</v>
      </c>
      <c r="AJ2013" s="1140" t="s">
        <v>8602</v>
      </c>
      <c r="AK2013" s="1130" t="s">
        <v>3355</v>
      </c>
      <c r="AL2013" s="1131" t="s">
        <v>8603</v>
      </c>
    </row>
    <row r="2014" customFormat="false" ht="14.25" hidden="false" customHeight="false" outlineLevel="0" collapsed="false">
      <c r="AH2014" s="1131" t="n">
        <v>1401</v>
      </c>
      <c r="AI2014" s="1140" t="n">
        <v>2013</v>
      </c>
      <c r="AJ2014" s="1140" t="s">
        <v>8604</v>
      </c>
      <c r="AK2014" s="1130" t="s">
        <v>8605</v>
      </c>
      <c r="AL2014" s="1131" t="s">
        <v>8606</v>
      </c>
    </row>
    <row r="2015" customFormat="false" ht="14.25" hidden="false" customHeight="false" outlineLevel="0" collapsed="false">
      <c r="AH2015" s="1131" t="n">
        <v>1401</v>
      </c>
      <c r="AI2015" s="1140" t="n">
        <v>2014</v>
      </c>
      <c r="AJ2015" s="1140" t="s">
        <v>8607</v>
      </c>
      <c r="AK2015" s="1130" t="s">
        <v>8608</v>
      </c>
      <c r="AL2015" s="1131" t="s">
        <v>8609</v>
      </c>
    </row>
    <row r="2016" customFormat="false" ht="14.25" hidden="false" customHeight="false" outlineLevel="0" collapsed="false">
      <c r="AH2016" s="1131" t="n">
        <v>1401</v>
      </c>
      <c r="AI2016" s="1140" t="n">
        <v>2015</v>
      </c>
      <c r="AJ2016" s="1140" t="s">
        <v>8610</v>
      </c>
      <c r="AK2016" s="1130" t="s">
        <v>8611</v>
      </c>
      <c r="AL2016" s="1131" t="s">
        <v>8612</v>
      </c>
    </row>
    <row r="2017" customFormat="false" ht="14.25" hidden="false" customHeight="false" outlineLevel="0" collapsed="false">
      <c r="AH2017" s="1131" t="n">
        <v>1401</v>
      </c>
      <c r="AI2017" s="1140" t="n">
        <v>2016</v>
      </c>
      <c r="AJ2017" s="1140" t="s">
        <v>8613</v>
      </c>
      <c r="AK2017" s="1130" t="s">
        <v>8614</v>
      </c>
      <c r="AL2017" s="1131" t="s">
        <v>8615</v>
      </c>
    </row>
    <row r="2018" customFormat="false" ht="14.25" hidden="false" customHeight="false" outlineLevel="0" collapsed="false">
      <c r="AH2018" s="1131" t="n">
        <v>1401</v>
      </c>
      <c r="AI2018" s="1140" t="n">
        <v>2017</v>
      </c>
      <c r="AJ2018" s="1140" t="s">
        <v>8616</v>
      </c>
      <c r="AK2018" s="1130" t="s">
        <v>8617</v>
      </c>
      <c r="AL2018" s="1131" t="s">
        <v>8618</v>
      </c>
    </row>
    <row r="2019" customFormat="false" ht="14.25" hidden="false" customHeight="false" outlineLevel="0" collapsed="false">
      <c r="AH2019" s="1131" t="n">
        <v>1402</v>
      </c>
      <c r="AI2019" s="1140" t="n">
        <v>2018</v>
      </c>
      <c r="AJ2019" s="1140" t="s">
        <v>8619</v>
      </c>
      <c r="AK2019" s="1130" t="s">
        <v>8620</v>
      </c>
      <c r="AL2019" s="1131" t="s">
        <v>8621</v>
      </c>
    </row>
    <row r="2020" customFormat="false" ht="14.25" hidden="false" customHeight="false" outlineLevel="0" collapsed="false">
      <c r="AH2020" s="1131" t="n">
        <v>1402</v>
      </c>
      <c r="AI2020" s="1140" t="n">
        <v>2019</v>
      </c>
      <c r="AJ2020" s="1140" t="s">
        <v>8622</v>
      </c>
      <c r="AK2020" s="1130" t="s">
        <v>8623</v>
      </c>
      <c r="AL2020" s="1131" t="s">
        <v>8624</v>
      </c>
    </row>
    <row r="2021" customFormat="false" ht="14.25" hidden="false" customHeight="false" outlineLevel="0" collapsed="false">
      <c r="AH2021" s="1131" t="n">
        <v>1402</v>
      </c>
      <c r="AI2021" s="1140" t="n">
        <v>2020</v>
      </c>
      <c r="AJ2021" s="1140" t="s">
        <v>8625</v>
      </c>
      <c r="AK2021" s="1130" t="s">
        <v>8626</v>
      </c>
      <c r="AL2021" s="1131" t="s">
        <v>8627</v>
      </c>
    </row>
    <row r="2022" customFormat="false" ht="14.25" hidden="false" customHeight="false" outlineLevel="0" collapsed="false">
      <c r="AH2022" s="1131" t="n">
        <v>1402</v>
      </c>
      <c r="AI2022" s="1140" t="n">
        <v>2021</v>
      </c>
      <c r="AJ2022" s="1140" t="s">
        <v>8628</v>
      </c>
      <c r="AK2022" s="1130" t="s">
        <v>8629</v>
      </c>
      <c r="AL2022" s="1131" t="s">
        <v>8630</v>
      </c>
    </row>
    <row r="2023" customFormat="false" ht="14.25" hidden="false" customHeight="false" outlineLevel="0" collapsed="false">
      <c r="AH2023" s="1131" t="n">
        <v>1402</v>
      </c>
      <c r="AI2023" s="1140" t="n">
        <v>2022</v>
      </c>
      <c r="AJ2023" s="1140" t="s">
        <v>8631</v>
      </c>
      <c r="AK2023" s="1130" t="s">
        <v>8632</v>
      </c>
      <c r="AL2023" s="1131" t="s">
        <v>8633</v>
      </c>
    </row>
    <row r="2024" customFormat="false" ht="14.25" hidden="false" customHeight="false" outlineLevel="0" collapsed="false">
      <c r="AH2024" s="1131" t="n">
        <v>1402</v>
      </c>
      <c r="AI2024" s="1140" t="n">
        <v>2023</v>
      </c>
      <c r="AJ2024" s="1140" t="s">
        <v>8634</v>
      </c>
      <c r="AK2024" s="1130" t="s">
        <v>8635</v>
      </c>
      <c r="AL2024" s="1131" t="s">
        <v>8636</v>
      </c>
    </row>
    <row r="2025" customFormat="false" ht="14.25" hidden="false" customHeight="false" outlineLevel="0" collapsed="false">
      <c r="AH2025" s="1131" t="n">
        <v>1402</v>
      </c>
      <c r="AI2025" s="1140" t="n">
        <v>2024</v>
      </c>
      <c r="AJ2025" s="1140" t="s">
        <v>8637</v>
      </c>
      <c r="AK2025" s="1130" t="s">
        <v>8638</v>
      </c>
      <c r="AL2025" s="1131" t="s">
        <v>8639</v>
      </c>
    </row>
    <row r="2026" customFormat="false" ht="14.25" hidden="false" customHeight="false" outlineLevel="0" collapsed="false">
      <c r="AH2026" s="1131" t="n">
        <v>1403</v>
      </c>
      <c r="AI2026" s="1140" t="n">
        <v>2025</v>
      </c>
      <c r="AJ2026" s="1140" t="s">
        <v>8640</v>
      </c>
      <c r="AK2026" s="1130" t="s">
        <v>942</v>
      </c>
      <c r="AL2026" s="1131" t="s">
        <v>8641</v>
      </c>
    </row>
    <row r="2027" customFormat="false" ht="14.25" hidden="false" customHeight="false" outlineLevel="0" collapsed="false">
      <c r="AH2027" s="1131" t="n">
        <v>1403</v>
      </c>
      <c r="AI2027" s="1140" t="n">
        <v>2026</v>
      </c>
      <c r="AJ2027" s="1140" t="s">
        <v>8642</v>
      </c>
      <c r="AK2027" s="1130" t="s">
        <v>8643</v>
      </c>
      <c r="AL2027" s="1131" t="s">
        <v>8644</v>
      </c>
    </row>
    <row r="2028" customFormat="false" ht="14.25" hidden="false" customHeight="false" outlineLevel="0" collapsed="false">
      <c r="AH2028" s="1131" t="n">
        <v>1403</v>
      </c>
      <c r="AI2028" s="1140" t="n">
        <v>2027</v>
      </c>
      <c r="AJ2028" s="1140" t="s">
        <v>8645</v>
      </c>
      <c r="AK2028" s="1130" t="s">
        <v>8646</v>
      </c>
      <c r="AL2028" s="1131" t="s">
        <v>8647</v>
      </c>
    </row>
    <row r="2029" customFormat="false" ht="14.25" hidden="false" customHeight="false" outlineLevel="0" collapsed="false">
      <c r="AH2029" s="1131" t="n">
        <v>1403</v>
      </c>
      <c r="AI2029" s="1140" t="n">
        <v>2028</v>
      </c>
      <c r="AJ2029" s="1140" t="s">
        <v>8648</v>
      </c>
      <c r="AK2029" s="1130" t="s">
        <v>8649</v>
      </c>
      <c r="AL2029" s="1131" t="s">
        <v>8650</v>
      </c>
    </row>
    <row r="2030" customFormat="false" ht="14.25" hidden="false" customHeight="false" outlineLevel="0" collapsed="false">
      <c r="AH2030" s="1131" t="n">
        <v>1404</v>
      </c>
      <c r="AI2030" s="1140" t="n">
        <v>2029</v>
      </c>
      <c r="AJ2030" s="1140" t="s">
        <v>8651</v>
      </c>
      <c r="AK2030" s="1130" t="s">
        <v>953</v>
      </c>
      <c r="AL2030" s="1131" t="s">
        <v>8652</v>
      </c>
    </row>
    <row r="2031" customFormat="false" ht="14.25" hidden="false" customHeight="false" outlineLevel="0" collapsed="false">
      <c r="AH2031" s="1131" t="n">
        <v>1405</v>
      </c>
      <c r="AI2031" s="1140" t="n">
        <v>2030</v>
      </c>
      <c r="AJ2031" s="1140" t="s">
        <v>8653</v>
      </c>
      <c r="AK2031" s="1130" t="s">
        <v>1081</v>
      </c>
      <c r="AL2031" s="1131" t="s">
        <v>8654</v>
      </c>
    </row>
    <row r="2032" customFormat="false" ht="14.25" hidden="false" customHeight="false" outlineLevel="0" collapsed="false">
      <c r="AH2032" s="1131" t="n">
        <v>1405</v>
      </c>
      <c r="AI2032" s="1140" t="n">
        <v>2031</v>
      </c>
      <c r="AJ2032" s="1140" t="s">
        <v>8655</v>
      </c>
      <c r="AK2032" s="1130" t="s">
        <v>8656</v>
      </c>
      <c r="AL2032" s="1131" t="s">
        <v>8657</v>
      </c>
    </row>
    <row r="2033" customFormat="false" ht="14.25" hidden="false" customHeight="false" outlineLevel="0" collapsed="false">
      <c r="AH2033" s="1131" t="n">
        <v>1405</v>
      </c>
      <c r="AI2033" s="1140" t="n">
        <v>2032</v>
      </c>
      <c r="AJ2033" s="1140" t="s">
        <v>8658</v>
      </c>
      <c r="AK2033" s="1130" t="s">
        <v>8659</v>
      </c>
      <c r="AL2033" s="1131" t="s">
        <v>8660</v>
      </c>
    </row>
    <row r="2034" customFormat="false" ht="14.25" hidden="false" customHeight="false" outlineLevel="0" collapsed="false">
      <c r="AH2034" s="1131" t="n">
        <v>1405</v>
      </c>
      <c r="AI2034" s="1140" t="n">
        <v>2033</v>
      </c>
      <c r="AJ2034" s="1140" t="s">
        <v>8661</v>
      </c>
      <c r="AK2034" s="1130" t="s">
        <v>8662</v>
      </c>
      <c r="AL2034" s="1131" t="s">
        <v>8663</v>
      </c>
    </row>
    <row r="2035" customFormat="false" ht="14.25" hidden="false" customHeight="false" outlineLevel="0" collapsed="false">
      <c r="AH2035" s="1131" t="n">
        <v>1406</v>
      </c>
      <c r="AI2035" s="1140" t="n">
        <v>2034</v>
      </c>
      <c r="AJ2035" s="1140" t="s">
        <v>8664</v>
      </c>
      <c r="AK2035" s="1130" t="s">
        <v>8665</v>
      </c>
      <c r="AL2035" s="1131" t="s">
        <v>8666</v>
      </c>
    </row>
    <row r="2036" customFormat="false" ht="14.25" hidden="false" customHeight="false" outlineLevel="0" collapsed="false">
      <c r="AH2036" s="1131" t="n">
        <v>1406</v>
      </c>
      <c r="AI2036" s="1140" t="n">
        <v>2035</v>
      </c>
      <c r="AJ2036" s="1140" t="s">
        <v>8667</v>
      </c>
      <c r="AK2036" s="1130" t="s">
        <v>8668</v>
      </c>
      <c r="AL2036" s="1131" t="s">
        <v>8669</v>
      </c>
    </row>
    <row r="2037" customFormat="false" ht="14.25" hidden="false" customHeight="false" outlineLevel="0" collapsed="false">
      <c r="AH2037" s="1131" t="n">
        <v>1406</v>
      </c>
      <c r="AI2037" s="1140" t="n">
        <v>2036</v>
      </c>
      <c r="AJ2037" s="1140" t="s">
        <v>8670</v>
      </c>
      <c r="AK2037" s="1130" t="s">
        <v>8671</v>
      </c>
      <c r="AL2037" s="1131" t="s">
        <v>8672</v>
      </c>
    </row>
    <row r="2038" customFormat="false" ht="14.25" hidden="false" customHeight="false" outlineLevel="0" collapsed="false">
      <c r="AH2038" s="1131" t="n">
        <v>1406</v>
      </c>
      <c r="AI2038" s="1140" t="n">
        <v>2037</v>
      </c>
      <c r="AJ2038" s="1140" t="s">
        <v>8673</v>
      </c>
      <c r="AK2038" s="1130" t="s">
        <v>8674</v>
      </c>
      <c r="AL2038" s="1131" t="s">
        <v>8675</v>
      </c>
    </row>
    <row r="2039" customFormat="false" ht="14.25" hidden="false" customHeight="false" outlineLevel="0" collapsed="false">
      <c r="AH2039" s="1131" t="n">
        <v>1406</v>
      </c>
      <c r="AI2039" s="1140" t="n">
        <v>2038</v>
      </c>
      <c r="AJ2039" s="1140" t="s">
        <v>8676</v>
      </c>
      <c r="AK2039" s="1130" t="s">
        <v>8677</v>
      </c>
      <c r="AL2039" s="1131" t="s">
        <v>8678</v>
      </c>
    </row>
    <row r="2040" customFormat="false" ht="14.25" hidden="false" customHeight="false" outlineLevel="0" collapsed="false">
      <c r="AH2040" s="1131" t="n">
        <v>1406</v>
      </c>
      <c r="AI2040" s="1140" t="n">
        <v>2039</v>
      </c>
      <c r="AJ2040" s="1140" t="s">
        <v>8679</v>
      </c>
      <c r="AK2040" s="1130" t="s">
        <v>8680</v>
      </c>
      <c r="AL2040" s="1131" t="s">
        <v>8681</v>
      </c>
    </row>
    <row r="2041" customFormat="false" ht="14.25" hidden="false" customHeight="false" outlineLevel="0" collapsed="false">
      <c r="AH2041" s="1131" t="n">
        <v>1407</v>
      </c>
      <c r="AI2041" s="1140" t="n">
        <v>2040</v>
      </c>
      <c r="AJ2041" s="1140" t="s">
        <v>8682</v>
      </c>
      <c r="AK2041" s="1130" t="s">
        <v>8683</v>
      </c>
      <c r="AL2041" s="1131" t="s">
        <v>8684</v>
      </c>
    </row>
    <row r="2042" customFormat="false" ht="14.25" hidden="false" customHeight="false" outlineLevel="0" collapsed="false">
      <c r="AH2042" s="1131" t="n">
        <v>1407</v>
      </c>
      <c r="AI2042" s="1140" t="n">
        <v>2041</v>
      </c>
      <c r="AJ2042" s="1140" t="s">
        <v>8685</v>
      </c>
      <c r="AK2042" s="1130" t="s">
        <v>8686</v>
      </c>
      <c r="AL2042" s="1131" t="s">
        <v>8687</v>
      </c>
    </row>
    <row r="2043" customFormat="false" ht="14.25" hidden="false" customHeight="false" outlineLevel="0" collapsed="false">
      <c r="AH2043" s="1131" t="n">
        <v>1407</v>
      </c>
      <c r="AI2043" s="1140" t="n">
        <v>2042</v>
      </c>
      <c r="AJ2043" s="1140" t="s">
        <v>8688</v>
      </c>
      <c r="AK2043" s="1130" t="s">
        <v>8689</v>
      </c>
      <c r="AL2043" s="1131" t="s">
        <v>8690</v>
      </c>
    </row>
    <row r="2044" customFormat="false" ht="14.25" hidden="false" customHeight="false" outlineLevel="0" collapsed="false">
      <c r="AH2044" s="1131" t="n">
        <v>1407</v>
      </c>
      <c r="AI2044" s="1140" t="n">
        <v>2043</v>
      </c>
      <c r="AJ2044" s="1140" t="s">
        <v>8691</v>
      </c>
      <c r="AK2044" s="1130" t="s">
        <v>8692</v>
      </c>
      <c r="AL2044" s="1131" t="s">
        <v>8693</v>
      </c>
    </row>
    <row r="2045" customFormat="false" ht="14.25" hidden="false" customHeight="false" outlineLevel="0" collapsed="false">
      <c r="AH2045" s="1131" t="n">
        <v>1407</v>
      </c>
      <c r="AI2045" s="1140" t="n">
        <v>2044</v>
      </c>
      <c r="AJ2045" s="1140" t="s">
        <v>8694</v>
      </c>
      <c r="AK2045" s="1130" t="s">
        <v>8695</v>
      </c>
      <c r="AL2045" s="1131" t="s">
        <v>8696</v>
      </c>
    </row>
    <row r="2046" customFormat="false" ht="14.25" hidden="false" customHeight="false" outlineLevel="0" collapsed="false">
      <c r="AH2046" s="1131" t="n">
        <v>1408</v>
      </c>
      <c r="AI2046" s="1140" t="n">
        <v>2045</v>
      </c>
      <c r="AJ2046" s="1140" t="s">
        <v>8697</v>
      </c>
      <c r="AK2046" s="1130" t="s">
        <v>1212</v>
      </c>
      <c r="AL2046" s="1131" t="s">
        <v>8698</v>
      </c>
    </row>
    <row r="2047" customFormat="false" ht="14.25" hidden="false" customHeight="false" outlineLevel="0" collapsed="false">
      <c r="AH2047" s="1131" t="n">
        <v>1408</v>
      </c>
      <c r="AI2047" s="1140" t="n">
        <v>2046</v>
      </c>
      <c r="AJ2047" s="1140" t="s">
        <v>8699</v>
      </c>
      <c r="AK2047" s="1130" t="s">
        <v>8700</v>
      </c>
      <c r="AL2047" s="1131" t="s">
        <v>8701</v>
      </c>
    </row>
    <row r="2048" customFormat="false" ht="14.25" hidden="false" customHeight="false" outlineLevel="0" collapsed="false">
      <c r="AH2048" s="1131" t="n">
        <v>1408</v>
      </c>
      <c r="AI2048" s="1140" t="n">
        <v>2047</v>
      </c>
      <c r="AJ2048" s="1140" t="s">
        <v>8702</v>
      </c>
      <c r="AK2048" s="1130" t="s">
        <v>8703</v>
      </c>
      <c r="AL2048" s="1131" t="s">
        <v>8704</v>
      </c>
    </row>
    <row r="2049" customFormat="false" ht="14.25" hidden="false" customHeight="false" outlineLevel="0" collapsed="false">
      <c r="AH2049" s="1131" t="n">
        <v>1409</v>
      </c>
      <c r="AI2049" s="1140" t="n">
        <v>2048</v>
      </c>
      <c r="AJ2049" s="1140" t="s">
        <v>8705</v>
      </c>
      <c r="AK2049" s="1130" t="s">
        <v>8706</v>
      </c>
      <c r="AL2049" s="1131" t="s">
        <v>8707</v>
      </c>
    </row>
    <row r="2050" customFormat="false" ht="14.25" hidden="false" customHeight="false" outlineLevel="0" collapsed="false">
      <c r="AH2050" s="1131" t="n">
        <v>1409</v>
      </c>
      <c r="AI2050" s="1140" t="n">
        <v>2049</v>
      </c>
      <c r="AJ2050" s="1140" t="s">
        <v>8708</v>
      </c>
      <c r="AK2050" s="1130" t="s">
        <v>8709</v>
      </c>
      <c r="AL2050" s="1131" t="s">
        <v>8710</v>
      </c>
    </row>
    <row r="2051" customFormat="false" ht="14.25" hidden="false" customHeight="false" outlineLevel="0" collapsed="false">
      <c r="AH2051" s="1131" t="n">
        <v>1409</v>
      </c>
      <c r="AI2051" s="1140" t="n">
        <v>2050</v>
      </c>
      <c r="AJ2051" s="1140" t="s">
        <v>8711</v>
      </c>
      <c r="AK2051" s="1130" t="s">
        <v>2431</v>
      </c>
      <c r="AL2051" s="1131" t="s">
        <v>8712</v>
      </c>
    </row>
    <row r="2052" customFormat="false" ht="14.25" hidden="false" customHeight="false" outlineLevel="0" collapsed="false">
      <c r="AH2052" s="1131" t="n">
        <v>1409</v>
      </c>
      <c r="AI2052" s="1140" t="n">
        <v>2051</v>
      </c>
      <c r="AJ2052" s="1140" t="s">
        <v>8713</v>
      </c>
      <c r="AK2052" s="1130" t="s">
        <v>8714</v>
      </c>
      <c r="AL2052" s="1131" t="s">
        <v>8715</v>
      </c>
    </row>
    <row r="2053" customFormat="false" ht="14.25" hidden="false" customHeight="false" outlineLevel="0" collapsed="false">
      <c r="AH2053" s="1131" t="n">
        <v>1409</v>
      </c>
      <c r="AI2053" s="1140" t="n">
        <v>2052</v>
      </c>
      <c r="AJ2053" s="1140" t="s">
        <v>8716</v>
      </c>
      <c r="AK2053" s="1130" t="s">
        <v>8717</v>
      </c>
      <c r="AL2053" s="1131" t="s">
        <v>8718</v>
      </c>
    </row>
    <row r="2054" customFormat="false" ht="14.25" hidden="false" customHeight="false" outlineLevel="0" collapsed="false">
      <c r="AH2054" s="1131" t="n">
        <v>1409</v>
      </c>
      <c r="AI2054" s="1140" t="n">
        <v>2053</v>
      </c>
      <c r="AJ2054" s="1140" t="s">
        <v>8719</v>
      </c>
      <c r="AK2054" s="1130" t="s">
        <v>8720</v>
      </c>
      <c r="AL2054" s="1131" t="s">
        <v>8721</v>
      </c>
    </row>
    <row r="2055" customFormat="false" ht="14.25" hidden="false" customHeight="false" outlineLevel="0" collapsed="false">
      <c r="AH2055" s="1131" t="n">
        <v>1410</v>
      </c>
      <c r="AI2055" s="1140" t="n">
        <v>2054</v>
      </c>
      <c r="AJ2055" s="1140" t="s">
        <v>8722</v>
      </c>
      <c r="AK2055" s="1130" t="s">
        <v>7731</v>
      </c>
      <c r="AL2055" s="1131" t="s">
        <v>8723</v>
      </c>
    </row>
    <row r="2056" customFormat="false" ht="14.25" hidden="false" customHeight="false" outlineLevel="0" collapsed="false">
      <c r="AH2056" s="1131" t="n">
        <v>1410</v>
      </c>
      <c r="AI2056" s="1140" t="n">
        <v>2055</v>
      </c>
      <c r="AJ2056" s="1140" t="s">
        <v>8724</v>
      </c>
      <c r="AK2056" s="1130" t="s">
        <v>8725</v>
      </c>
      <c r="AL2056" s="1131" t="s">
        <v>8726</v>
      </c>
    </row>
    <row r="2057" customFormat="false" ht="14.25" hidden="false" customHeight="false" outlineLevel="0" collapsed="false">
      <c r="AH2057" s="1131" t="n">
        <v>1411</v>
      </c>
      <c r="AI2057" s="1140" t="n">
        <v>2056</v>
      </c>
      <c r="AJ2057" s="1140" t="s">
        <v>8727</v>
      </c>
      <c r="AK2057" s="1130" t="s">
        <v>6733</v>
      </c>
      <c r="AL2057" s="1131" t="s">
        <v>8728</v>
      </c>
    </row>
    <row r="2058" customFormat="false" ht="14.25" hidden="false" customHeight="false" outlineLevel="0" collapsed="false">
      <c r="AH2058" s="1131" t="n">
        <v>1411</v>
      </c>
      <c r="AI2058" s="1140" t="n">
        <v>2057</v>
      </c>
      <c r="AJ2058" s="1140" t="s">
        <v>8729</v>
      </c>
      <c r="AK2058" s="1130" t="s">
        <v>8730</v>
      </c>
      <c r="AL2058" s="1131" t="s">
        <v>8731</v>
      </c>
    </row>
    <row r="2059" customFormat="false" ht="14.25" hidden="false" customHeight="false" outlineLevel="0" collapsed="false">
      <c r="AH2059" s="1131" t="n">
        <v>1411</v>
      </c>
      <c r="AI2059" s="1140" t="n">
        <v>2058</v>
      </c>
      <c r="AJ2059" s="1140" t="s">
        <v>8732</v>
      </c>
      <c r="AK2059" s="1130" t="s">
        <v>8733</v>
      </c>
      <c r="AL2059" s="1131" t="s">
        <v>8734</v>
      </c>
    </row>
    <row r="2060" customFormat="false" ht="14.25" hidden="false" customHeight="false" outlineLevel="0" collapsed="false">
      <c r="AH2060" s="1131" t="n">
        <v>1411</v>
      </c>
      <c r="AI2060" s="1140" t="n">
        <v>2059</v>
      </c>
      <c r="AJ2060" s="1140" t="s">
        <v>8735</v>
      </c>
      <c r="AK2060" s="1130" t="s">
        <v>1279</v>
      </c>
      <c r="AL2060" s="1131" t="s">
        <v>8736</v>
      </c>
    </row>
    <row r="2061" customFormat="false" ht="14.25" hidden="false" customHeight="false" outlineLevel="0" collapsed="false">
      <c r="AH2061" s="1131" t="n">
        <v>1411</v>
      </c>
      <c r="AI2061" s="1140" t="n">
        <v>2060</v>
      </c>
      <c r="AJ2061" s="1140" t="s">
        <v>8737</v>
      </c>
      <c r="AK2061" s="1130" t="s">
        <v>8738</v>
      </c>
      <c r="AL2061" s="1131" t="s">
        <v>8739</v>
      </c>
    </row>
    <row r="2062" customFormat="false" ht="14.25" hidden="false" customHeight="false" outlineLevel="0" collapsed="false">
      <c r="AH2062" s="1131" t="n">
        <v>1411</v>
      </c>
      <c r="AI2062" s="1140" t="n">
        <v>2061</v>
      </c>
      <c r="AJ2062" s="1140" t="s">
        <v>8740</v>
      </c>
      <c r="AK2062" s="1130" t="s">
        <v>8741</v>
      </c>
      <c r="AL2062" s="1131" t="s">
        <v>8742</v>
      </c>
    </row>
    <row r="2063" customFormat="false" ht="14.25" hidden="false" customHeight="false" outlineLevel="0" collapsed="false">
      <c r="AH2063" s="1131" t="n">
        <v>1411</v>
      </c>
      <c r="AI2063" s="1140" t="n">
        <v>2062</v>
      </c>
      <c r="AJ2063" s="1140" t="s">
        <v>8743</v>
      </c>
      <c r="AK2063" s="1130" t="s">
        <v>8744</v>
      </c>
      <c r="AL2063" s="1131" t="s">
        <v>8745</v>
      </c>
    </row>
    <row r="2064" customFormat="false" ht="14.25" hidden="false" customHeight="false" outlineLevel="0" collapsed="false">
      <c r="AH2064" s="1131" t="n">
        <v>1412</v>
      </c>
      <c r="AI2064" s="1140" t="n">
        <v>2063</v>
      </c>
      <c r="AJ2064" s="1140" t="s">
        <v>8746</v>
      </c>
      <c r="AK2064" s="1130" t="s">
        <v>8747</v>
      </c>
      <c r="AL2064" s="1131" t="s">
        <v>8748</v>
      </c>
    </row>
    <row r="2065" customFormat="false" ht="14.25" hidden="false" customHeight="false" outlineLevel="0" collapsed="false">
      <c r="AH2065" s="1131" t="n">
        <v>1412</v>
      </c>
      <c r="AI2065" s="1140" t="n">
        <v>2064</v>
      </c>
      <c r="AJ2065" s="1140" t="s">
        <v>8749</v>
      </c>
      <c r="AK2065" s="1130" t="s">
        <v>1323</v>
      </c>
      <c r="AL2065" s="1131" t="s">
        <v>8750</v>
      </c>
    </row>
    <row r="2066" customFormat="false" ht="14.25" hidden="false" customHeight="false" outlineLevel="0" collapsed="false">
      <c r="AH2066" s="1131" t="n">
        <v>1412</v>
      </c>
      <c r="AI2066" s="1140" t="n">
        <v>2065</v>
      </c>
      <c r="AJ2066" s="1140" t="s">
        <v>8751</v>
      </c>
      <c r="AK2066" s="1130" t="s">
        <v>8752</v>
      </c>
      <c r="AL2066" s="1131" t="s">
        <v>8753</v>
      </c>
    </row>
    <row r="2067" customFormat="false" ht="14.25" hidden="false" customHeight="false" outlineLevel="0" collapsed="false">
      <c r="AH2067" s="1131" t="n">
        <v>1413</v>
      </c>
      <c r="AI2067" s="1140" t="n">
        <v>2066</v>
      </c>
      <c r="AJ2067" s="1140" t="s">
        <v>8754</v>
      </c>
      <c r="AK2067" s="1130" t="s">
        <v>8755</v>
      </c>
      <c r="AL2067" s="1131" t="s">
        <v>8756</v>
      </c>
    </row>
    <row r="2068" customFormat="false" ht="14.25" hidden="false" customHeight="false" outlineLevel="0" collapsed="false">
      <c r="AH2068" s="1131" t="n">
        <v>1413</v>
      </c>
      <c r="AI2068" s="1140" t="n">
        <v>2067</v>
      </c>
      <c r="AJ2068" s="1140" t="s">
        <v>8757</v>
      </c>
      <c r="AK2068" s="1130" t="s">
        <v>8758</v>
      </c>
      <c r="AL2068" s="1131" t="s">
        <v>8759</v>
      </c>
    </row>
    <row r="2069" customFormat="false" ht="14.25" hidden="false" customHeight="false" outlineLevel="0" collapsed="false">
      <c r="AH2069" s="1131" t="n">
        <v>1413</v>
      </c>
      <c r="AI2069" s="1140" t="n">
        <v>2068</v>
      </c>
      <c r="AJ2069" s="1140" t="s">
        <v>8760</v>
      </c>
      <c r="AK2069" s="1130" t="s">
        <v>8761</v>
      </c>
      <c r="AL2069" s="1131" t="s">
        <v>8762</v>
      </c>
    </row>
    <row r="2070" customFormat="false" ht="14.25" hidden="false" customHeight="false" outlineLevel="0" collapsed="false">
      <c r="AH2070" s="1131" t="n">
        <v>1413</v>
      </c>
      <c r="AI2070" s="1140" t="n">
        <v>2069</v>
      </c>
      <c r="AJ2070" s="1140" t="s">
        <v>8763</v>
      </c>
      <c r="AK2070" s="1130" t="s">
        <v>8764</v>
      </c>
      <c r="AL2070" s="1131" t="s">
        <v>8765</v>
      </c>
    </row>
    <row r="2071" customFormat="false" ht="14.25" hidden="false" customHeight="false" outlineLevel="0" collapsed="false">
      <c r="AH2071" s="1131" t="n">
        <v>1413</v>
      </c>
      <c r="AI2071" s="1140" t="n">
        <v>2070</v>
      </c>
      <c r="AJ2071" s="1140" t="s">
        <v>8766</v>
      </c>
      <c r="AK2071" s="1130" t="s">
        <v>8767</v>
      </c>
      <c r="AL2071" s="1131" t="s">
        <v>8768</v>
      </c>
    </row>
    <row r="2072" customFormat="false" ht="14.25" hidden="false" customHeight="false" outlineLevel="0" collapsed="false">
      <c r="AH2072" s="1131" t="n">
        <v>1413</v>
      </c>
      <c r="AI2072" s="1140" t="n">
        <v>2071</v>
      </c>
      <c r="AJ2072" s="1140" t="s">
        <v>8769</v>
      </c>
      <c r="AK2072" s="1130" t="s">
        <v>8770</v>
      </c>
      <c r="AL2072" s="1131" t="s">
        <v>8771</v>
      </c>
    </row>
    <row r="2073" customFormat="false" ht="14.25" hidden="false" customHeight="false" outlineLevel="0" collapsed="false">
      <c r="AH2073" s="1131" t="n">
        <v>1414</v>
      </c>
      <c r="AI2073" s="1140" t="n">
        <v>2072</v>
      </c>
      <c r="AJ2073" s="1140" t="s">
        <v>8772</v>
      </c>
      <c r="AK2073" s="1130" t="s">
        <v>8773</v>
      </c>
      <c r="AL2073" s="1131" t="s">
        <v>8774</v>
      </c>
    </row>
    <row r="2074" customFormat="false" ht="14.25" hidden="false" customHeight="false" outlineLevel="0" collapsed="false">
      <c r="AH2074" s="1131" t="n">
        <v>1414</v>
      </c>
      <c r="AI2074" s="1140" t="n">
        <v>2073</v>
      </c>
      <c r="AJ2074" s="1140" t="s">
        <v>8775</v>
      </c>
      <c r="AK2074" s="1130" t="s">
        <v>8776</v>
      </c>
      <c r="AL2074" s="1131" t="s">
        <v>8777</v>
      </c>
    </row>
    <row r="2075" customFormat="false" ht="14.25" hidden="false" customHeight="false" outlineLevel="0" collapsed="false">
      <c r="AH2075" s="1131" t="n">
        <v>1414</v>
      </c>
      <c r="AI2075" s="1140" t="n">
        <v>2074</v>
      </c>
      <c r="AJ2075" s="1140" t="s">
        <v>8778</v>
      </c>
      <c r="AK2075" s="1130" t="s">
        <v>8779</v>
      </c>
      <c r="AL2075" s="1131" t="s">
        <v>8780</v>
      </c>
    </row>
    <row r="2076" customFormat="false" ht="14.25" hidden="false" customHeight="false" outlineLevel="0" collapsed="false">
      <c r="AH2076" s="1131" t="n">
        <v>1414</v>
      </c>
      <c r="AI2076" s="1140" t="n">
        <v>2075</v>
      </c>
      <c r="AJ2076" s="1140" t="s">
        <v>8781</v>
      </c>
      <c r="AK2076" s="1130" t="s">
        <v>1781</v>
      </c>
      <c r="AL2076" s="1131" t="s">
        <v>8782</v>
      </c>
    </row>
    <row r="2077" customFormat="false" ht="14.25" hidden="false" customHeight="false" outlineLevel="0" collapsed="false">
      <c r="AH2077" s="1131" t="n">
        <v>1414</v>
      </c>
      <c r="AI2077" s="1140" t="n">
        <v>2076</v>
      </c>
      <c r="AJ2077" s="1140" t="s">
        <v>8783</v>
      </c>
      <c r="AK2077" s="1130" t="s">
        <v>8784</v>
      </c>
      <c r="AL2077" s="1131" t="s">
        <v>8785</v>
      </c>
    </row>
    <row r="2078" customFormat="false" ht="14.25" hidden="false" customHeight="false" outlineLevel="0" collapsed="false">
      <c r="AH2078" s="1131" t="n">
        <v>1414</v>
      </c>
      <c r="AI2078" s="1140" t="n">
        <v>2077</v>
      </c>
      <c r="AJ2078" s="1140" t="s">
        <v>8786</v>
      </c>
      <c r="AK2078" s="1130" t="s">
        <v>8787</v>
      </c>
      <c r="AL2078" s="1131" t="s">
        <v>8788</v>
      </c>
    </row>
    <row r="2079" customFormat="false" ht="14.25" hidden="false" customHeight="false" outlineLevel="0" collapsed="false">
      <c r="AH2079" s="1131" t="n">
        <v>1414</v>
      </c>
      <c r="AI2079" s="1140" t="n">
        <v>2078</v>
      </c>
      <c r="AJ2079" s="1140" t="s">
        <v>8789</v>
      </c>
      <c r="AK2079" s="1130" t="s">
        <v>8790</v>
      </c>
      <c r="AL2079" s="1131" t="s">
        <v>8791</v>
      </c>
    </row>
    <row r="2080" customFormat="false" ht="14.25" hidden="false" customHeight="false" outlineLevel="0" collapsed="false">
      <c r="AH2080" s="1131" t="n">
        <v>1414</v>
      </c>
      <c r="AI2080" s="1140" t="n">
        <v>2079</v>
      </c>
      <c r="AJ2080" s="1140" t="s">
        <v>8792</v>
      </c>
      <c r="AK2080" s="1130" t="s">
        <v>8793</v>
      </c>
      <c r="AL2080" s="1131" t="s">
        <v>8794</v>
      </c>
    </row>
    <row r="2081" customFormat="false" ht="14.25" hidden="false" customHeight="false" outlineLevel="0" collapsed="false">
      <c r="AH2081" s="1131" t="n">
        <v>1414</v>
      </c>
      <c r="AI2081" s="1140" t="n">
        <v>2080</v>
      </c>
      <c r="AJ2081" s="1140" t="s">
        <v>8795</v>
      </c>
      <c r="AK2081" s="1130" t="s">
        <v>8796</v>
      </c>
      <c r="AL2081" s="1131" t="s">
        <v>8797</v>
      </c>
    </row>
    <row r="2082" customFormat="false" ht="14.25" hidden="false" customHeight="false" outlineLevel="0" collapsed="false">
      <c r="AH2082" s="1131" t="n">
        <v>1414</v>
      </c>
      <c r="AI2082" s="1140" t="n">
        <v>2081</v>
      </c>
      <c r="AJ2082" s="1140" t="s">
        <v>8798</v>
      </c>
      <c r="AK2082" s="1130" t="s">
        <v>8799</v>
      </c>
      <c r="AL2082" s="1131" t="s">
        <v>8800</v>
      </c>
    </row>
    <row r="2083" customFormat="false" ht="14.25" hidden="false" customHeight="false" outlineLevel="0" collapsed="false">
      <c r="AH2083" s="1131" t="n">
        <v>1415</v>
      </c>
      <c r="AI2083" s="1140" t="n">
        <v>2082</v>
      </c>
      <c r="AJ2083" s="1140" t="s">
        <v>8801</v>
      </c>
      <c r="AK2083" s="1130" t="s">
        <v>8802</v>
      </c>
      <c r="AL2083" s="1131" t="s">
        <v>8803</v>
      </c>
    </row>
    <row r="2084" customFormat="false" ht="14.25" hidden="false" customHeight="false" outlineLevel="0" collapsed="false">
      <c r="AH2084" s="1131" t="n">
        <v>1415</v>
      </c>
      <c r="AI2084" s="1140" t="n">
        <v>2083</v>
      </c>
      <c r="AJ2084" s="1140" t="s">
        <v>8804</v>
      </c>
      <c r="AK2084" s="1130" t="s">
        <v>8805</v>
      </c>
      <c r="AL2084" s="1131" t="s">
        <v>8806</v>
      </c>
    </row>
    <row r="2085" customFormat="false" ht="14.25" hidden="false" customHeight="false" outlineLevel="0" collapsed="false">
      <c r="AH2085" s="1131" t="n">
        <v>1415</v>
      </c>
      <c r="AI2085" s="1140" t="n">
        <v>2084</v>
      </c>
      <c r="AJ2085" s="1140" t="s">
        <v>8807</v>
      </c>
      <c r="AK2085" s="1130" t="s">
        <v>8808</v>
      </c>
      <c r="AL2085" s="1131" t="s">
        <v>8809</v>
      </c>
    </row>
    <row r="2086" customFormat="false" ht="14.25" hidden="false" customHeight="false" outlineLevel="0" collapsed="false">
      <c r="AH2086" s="1131" t="n">
        <v>1415</v>
      </c>
      <c r="AI2086" s="1140" t="n">
        <v>2085</v>
      </c>
      <c r="AJ2086" s="1140" t="s">
        <v>8810</v>
      </c>
      <c r="AK2086" s="1130" t="s">
        <v>8811</v>
      </c>
      <c r="AL2086" s="1131" t="s">
        <v>8812</v>
      </c>
    </row>
    <row r="2087" customFormat="false" ht="14.25" hidden="false" customHeight="false" outlineLevel="0" collapsed="false">
      <c r="AH2087" s="1131" t="n">
        <v>1416</v>
      </c>
      <c r="AI2087" s="1140" t="n">
        <v>2086</v>
      </c>
      <c r="AJ2087" s="1140" t="s">
        <v>8813</v>
      </c>
      <c r="AK2087" s="1130" t="s">
        <v>8814</v>
      </c>
      <c r="AL2087" s="1131" t="s">
        <v>8815</v>
      </c>
    </row>
    <row r="2088" customFormat="false" ht="14.25" hidden="false" customHeight="false" outlineLevel="0" collapsed="false">
      <c r="AH2088" s="1131" t="n">
        <v>1416</v>
      </c>
      <c r="AI2088" s="1140" t="n">
        <v>2087</v>
      </c>
      <c r="AJ2088" s="1140" t="s">
        <v>8816</v>
      </c>
      <c r="AK2088" s="1130" t="s">
        <v>8817</v>
      </c>
      <c r="AL2088" s="1131" t="s">
        <v>8818</v>
      </c>
    </row>
    <row r="2089" customFormat="false" ht="14.25" hidden="false" customHeight="false" outlineLevel="0" collapsed="false">
      <c r="AH2089" s="1131" t="n">
        <v>1416</v>
      </c>
      <c r="AI2089" s="1140" t="n">
        <v>2088</v>
      </c>
      <c r="AJ2089" s="1140" t="s">
        <v>8819</v>
      </c>
      <c r="AK2089" s="1130" t="s">
        <v>8820</v>
      </c>
      <c r="AL2089" s="1131" t="s">
        <v>8821</v>
      </c>
    </row>
    <row r="2090" customFormat="false" ht="14.25" hidden="false" customHeight="false" outlineLevel="0" collapsed="false">
      <c r="AH2090" s="1131" t="n">
        <v>1416</v>
      </c>
      <c r="AI2090" s="1140" t="n">
        <v>2089</v>
      </c>
      <c r="AJ2090" s="1140" t="s">
        <v>8822</v>
      </c>
      <c r="AK2090" s="1130" t="s">
        <v>8823</v>
      </c>
      <c r="AL2090" s="1131" t="s">
        <v>8824</v>
      </c>
    </row>
    <row r="2091" customFormat="false" ht="14.25" hidden="false" customHeight="false" outlineLevel="0" collapsed="false">
      <c r="AH2091" s="1131" t="n">
        <v>1416</v>
      </c>
      <c r="AI2091" s="1140" t="n">
        <v>2090</v>
      </c>
      <c r="AJ2091" s="1140" t="s">
        <v>8825</v>
      </c>
      <c r="AK2091" s="1130" t="s">
        <v>7020</v>
      </c>
      <c r="AL2091" s="1131" t="s">
        <v>8826</v>
      </c>
    </row>
    <row r="2092" customFormat="false" ht="14.25" hidden="false" customHeight="false" outlineLevel="0" collapsed="false">
      <c r="AH2092" s="1131" t="n">
        <v>1416</v>
      </c>
      <c r="AI2092" s="1140" t="n">
        <v>2091</v>
      </c>
      <c r="AJ2092" s="1140" t="s">
        <v>8827</v>
      </c>
      <c r="AK2092" s="1130" t="s">
        <v>8828</v>
      </c>
      <c r="AL2092" s="1131" t="s">
        <v>8829</v>
      </c>
    </row>
    <row r="2093" customFormat="false" ht="14.25" hidden="false" customHeight="false" outlineLevel="0" collapsed="false">
      <c r="AH2093" s="1131" t="n">
        <v>1416</v>
      </c>
      <c r="AI2093" s="1140" t="n">
        <v>2092</v>
      </c>
      <c r="AJ2093" s="1140" t="s">
        <v>8830</v>
      </c>
      <c r="AK2093" s="1130" t="s">
        <v>8831</v>
      </c>
      <c r="AL2093" s="1131" t="s">
        <v>8832</v>
      </c>
    </row>
    <row r="2094" customFormat="false" ht="14.25" hidden="false" customHeight="false" outlineLevel="0" collapsed="false">
      <c r="AH2094" s="1131" t="n">
        <v>1416</v>
      </c>
      <c r="AI2094" s="1140" t="n">
        <v>2093</v>
      </c>
      <c r="AJ2094" s="1140" t="s">
        <v>8833</v>
      </c>
      <c r="AK2094" s="1130" t="s">
        <v>8834</v>
      </c>
      <c r="AL2094" s="1131" t="s">
        <v>8835</v>
      </c>
    </row>
    <row r="2095" customFormat="false" ht="14.25" hidden="false" customHeight="false" outlineLevel="0" collapsed="false">
      <c r="AH2095" s="1131" t="n">
        <v>1416</v>
      </c>
      <c r="AI2095" s="1140" t="n">
        <v>2094</v>
      </c>
      <c r="AJ2095" s="1140" t="s">
        <v>8836</v>
      </c>
      <c r="AK2095" s="1130" t="s">
        <v>8837</v>
      </c>
      <c r="AL2095" s="1131" t="s">
        <v>8838</v>
      </c>
    </row>
    <row r="2096" customFormat="false" ht="14.25" hidden="false" customHeight="false" outlineLevel="0" collapsed="false">
      <c r="AH2096" s="1131" t="n">
        <v>1416</v>
      </c>
      <c r="AI2096" s="1140" t="n">
        <v>2095</v>
      </c>
      <c r="AJ2096" s="1140" t="s">
        <v>8839</v>
      </c>
      <c r="AK2096" s="1130" t="s">
        <v>8840</v>
      </c>
      <c r="AL2096" s="1131" t="s">
        <v>8841</v>
      </c>
    </row>
    <row r="2097" customFormat="false" ht="14.25" hidden="false" customHeight="false" outlineLevel="0" collapsed="false">
      <c r="AH2097" s="1131" t="n">
        <v>1416</v>
      </c>
      <c r="AI2097" s="1140" t="n">
        <v>2096</v>
      </c>
      <c r="AJ2097" s="1140" t="s">
        <v>8842</v>
      </c>
      <c r="AK2097" s="1130" t="s">
        <v>8843</v>
      </c>
      <c r="AL2097" s="1131" t="s">
        <v>8844</v>
      </c>
    </row>
    <row r="2098" customFormat="false" ht="14.25" hidden="false" customHeight="false" outlineLevel="0" collapsed="false">
      <c r="AH2098" s="1131" t="n">
        <v>1416</v>
      </c>
      <c r="AI2098" s="1140" t="n">
        <v>2097</v>
      </c>
      <c r="AJ2098" s="1140" t="s">
        <v>8845</v>
      </c>
      <c r="AK2098" s="1130" t="s">
        <v>8846</v>
      </c>
      <c r="AL2098" s="1131" t="s">
        <v>8847</v>
      </c>
    </row>
    <row r="2099" customFormat="false" ht="14.25" hidden="false" customHeight="false" outlineLevel="0" collapsed="false">
      <c r="AH2099" s="1131" t="n">
        <v>1416</v>
      </c>
      <c r="AI2099" s="1140" t="n">
        <v>2098</v>
      </c>
      <c r="AJ2099" s="1140" t="s">
        <v>8848</v>
      </c>
      <c r="AK2099" s="1130" t="s">
        <v>8849</v>
      </c>
      <c r="AL2099" s="1131" t="s">
        <v>8850</v>
      </c>
    </row>
    <row r="2100" customFormat="false" ht="14.25" hidden="false" customHeight="false" outlineLevel="0" collapsed="false">
      <c r="AH2100" s="1131" t="n">
        <v>1416</v>
      </c>
      <c r="AI2100" s="1140" t="n">
        <v>2099</v>
      </c>
      <c r="AJ2100" s="1140" t="s">
        <v>8851</v>
      </c>
      <c r="AK2100" s="1130" t="s">
        <v>8852</v>
      </c>
      <c r="AL2100" s="1131" t="s">
        <v>8853</v>
      </c>
    </row>
    <row r="2101" customFormat="false" ht="14.25" hidden="false" customHeight="false" outlineLevel="0" collapsed="false">
      <c r="AH2101" s="1131" t="n">
        <v>1416</v>
      </c>
      <c r="AI2101" s="1140" t="n">
        <v>2100</v>
      </c>
      <c r="AJ2101" s="1140" t="s">
        <v>8854</v>
      </c>
      <c r="AK2101" s="1130" t="s">
        <v>8855</v>
      </c>
      <c r="AL2101" s="1131" t="s">
        <v>8856</v>
      </c>
    </row>
    <row r="2102" customFormat="false" ht="14.25" hidden="false" customHeight="false" outlineLevel="0" collapsed="false">
      <c r="AH2102" s="1131" t="n">
        <v>1416</v>
      </c>
      <c r="AI2102" s="1140" t="n">
        <v>2101</v>
      </c>
      <c r="AJ2102" s="1140" t="s">
        <v>8857</v>
      </c>
      <c r="AK2102" s="1130" t="s">
        <v>8858</v>
      </c>
      <c r="AL2102" s="1131" t="s">
        <v>8859</v>
      </c>
    </row>
    <row r="2103" customFormat="false" ht="14.25" hidden="false" customHeight="false" outlineLevel="0" collapsed="false">
      <c r="AH2103" s="1131" t="n">
        <v>1416</v>
      </c>
      <c r="AI2103" s="1140" t="n">
        <v>2102</v>
      </c>
      <c r="AJ2103" s="1140" t="s">
        <v>8860</v>
      </c>
      <c r="AK2103" s="1130" t="s">
        <v>8861</v>
      </c>
      <c r="AL2103" s="1131" t="s">
        <v>8862</v>
      </c>
    </row>
    <row r="2104" customFormat="false" ht="14.25" hidden="false" customHeight="false" outlineLevel="0" collapsed="false">
      <c r="AH2104" s="1131" t="n">
        <v>1416</v>
      </c>
      <c r="AI2104" s="1140" t="n">
        <v>2103</v>
      </c>
      <c r="AJ2104" s="1140" t="s">
        <v>8863</v>
      </c>
      <c r="AK2104" s="1130" t="s">
        <v>8864</v>
      </c>
      <c r="AL2104" s="1131" t="s">
        <v>8865</v>
      </c>
    </row>
    <row r="2105" customFormat="false" ht="14.25" hidden="false" customHeight="false" outlineLevel="0" collapsed="false">
      <c r="AH2105" s="1131" t="n">
        <v>1417</v>
      </c>
      <c r="AI2105" s="1140" t="n">
        <v>2104</v>
      </c>
      <c r="AJ2105" s="1140" t="s">
        <v>8866</v>
      </c>
      <c r="AK2105" s="1130" t="s">
        <v>8867</v>
      </c>
      <c r="AL2105" s="1131" t="s">
        <v>8868</v>
      </c>
    </row>
    <row r="2106" customFormat="false" ht="14.25" hidden="false" customHeight="false" outlineLevel="0" collapsed="false">
      <c r="AH2106" s="1131" t="n">
        <v>1417</v>
      </c>
      <c r="AI2106" s="1140" t="n">
        <v>2105</v>
      </c>
      <c r="AJ2106" s="1140" t="s">
        <v>8869</v>
      </c>
      <c r="AK2106" s="1130" t="s">
        <v>8870</v>
      </c>
      <c r="AL2106" s="1131" t="s">
        <v>8871</v>
      </c>
    </row>
    <row r="2107" customFormat="false" ht="14.25" hidden="false" customHeight="false" outlineLevel="0" collapsed="false">
      <c r="AH2107" s="1131" t="n">
        <v>1417</v>
      </c>
      <c r="AI2107" s="1140" t="n">
        <v>2106</v>
      </c>
      <c r="AJ2107" s="1140" t="s">
        <v>8872</v>
      </c>
      <c r="AK2107" s="1130" t="s">
        <v>1861</v>
      </c>
      <c r="AL2107" s="1131" t="s">
        <v>8873</v>
      </c>
    </row>
    <row r="2108" customFormat="false" ht="14.25" hidden="false" customHeight="false" outlineLevel="0" collapsed="false">
      <c r="AH2108" s="1131" t="n">
        <v>1417</v>
      </c>
      <c r="AI2108" s="1140" t="n">
        <v>2107</v>
      </c>
      <c r="AJ2108" s="1140" t="s">
        <v>8874</v>
      </c>
      <c r="AK2108" s="1130" t="s">
        <v>8875</v>
      </c>
      <c r="AL2108" s="1131" t="s">
        <v>8876</v>
      </c>
    </row>
    <row r="2109" customFormat="false" ht="14.25" hidden="false" customHeight="false" outlineLevel="0" collapsed="false">
      <c r="AH2109" s="1131" t="n">
        <v>1418</v>
      </c>
      <c r="AI2109" s="1140" t="n">
        <v>2108</v>
      </c>
      <c r="AJ2109" s="1140" t="s">
        <v>8877</v>
      </c>
      <c r="AK2109" s="1130" t="s">
        <v>8784</v>
      </c>
      <c r="AL2109" s="1131" t="s">
        <v>8878</v>
      </c>
    </row>
    <row r="2110" customFormat="false" ht="14.25" hidden="false" customHeight="false" outlineLevel="0" collapsed="false">
      <c r="AH2110" s="1131" t="n">
        <v>1418</v>
      </c>
      <c r="AI2110" s="1140" t="n">
        <v>2109</v>
      </c>
      <c r="AJ2110" s="1140" t="s">
        <v>8879</v>
      </c>
      <c r="AK2110" s="1130" t="s">
        <v>8880</v>
      </c>
      <c r="AL2110" s="1131" t="s">
        <v>8881</v>
      </c>
    </row>
    <row r="2111" customFormat="false" ht="14.25" hidden="false" customHeight="false" outlineLevel="0" collapsed="false">
      <c r="AH2111" s="1131" t="n">
        <v>1418</v>
      </c>
      <c r="AI2111" s="1140" t="n">
        <v>2110</v>
      </c>
      <c r="AJ2111" s="1140" t="s">
        <v>8882</v>
      </c>
      <c r="AK2111" s="1130" t="s">
        <v>8883</v>
      </c>
      <c r="AL2111" s="1131" t="s">
        <v>8884</v>
      </c>
    </row>
    <row r="2112" customFormat="false" ht="14.25" hidden="false" customHeight="false" outlineLevel="0" collapsed="false">
      <c r="AH2112" s="1131" t="n">
        <v>1418</v>
      </c>
      <c r="AI2112" s="1140" t="n">
        <v>2111</v>
      </c>
      <c r="AJ2112" s="1140" t="s">
        <v>8885</v>
      </c>
      <c r="AK2112" s="1130" t="s">
        <v>8886</v>
      </c>
      <c r="AL2112" s="1131" t="s">
        <v>8887</v>
      </c>
    </row>
    <row r="2113" customFormat="false" ht="14.25" hidden="false" customHeight="false" outlineLevel="0" collapsed="false">
      <c r="AH2113" s="1131" t="n">
        <v>1418</v>
      </c>
      <c r="AI2113" s="1140" t="n">
        <v>2112</v>
      </c>
      <c r="AJ2113" s="1140" t="s">
        <v>8888</v>
      </c>
      <c r="AK2113" s="1130" t="s">
        <v>8889</v>
      </c>
      <c r="AL2113" s="1131" t="s">
        <v>8890</v>
      </c>
    </row>
    <row r="2114" customFormat="false" ht="14.25" hidden="false" customHeight="false" outlineLevel="0" collapsed="false">
      <c r="AH2114" s="1131" t="n">
        <v>1418</v>
      </c>
      <c r="AI2114" s="1140" t="n">
        <v>2113</v>
      </c>
      <c r="AJ2114" s="1140" t="s">
        <v>8891</v>
      </c>
      <c r="AK2114" s="1130" t="s">
        <v>8892</v>
      </c>
      <c r="AL2114" s="1131" t="s">
        <v>8893</v>
      </c>
    </row>
    <row r="2115" customFormat="false" ht="14.25" hidden="false" customHeight="false" outlineLevel="0" collapsed="false">
      <c r="AH2115" s="1131" t="n">
        <v>1418</v>
      </c>
      <c r="AI2115" s="1140" t="n">
        <v>2114</v>
      </c>
      <c r="AJ2115" s="1140" t="s">
        <v>8894</v>
      </c>
      <c r="AK2115" s="1130" t="s">
        <v>8895</v>
      </c>
      <c r="AL2115" s="1131" t="s">
        <v>8896</v>
      </c>
    </row>
    <row r="2116" customFormat="false" ht="14.25" hidden="false" customHeight="false" outlineLevel="0" collapsed="false">
      <c r="AH2116" s="1131" t="n">
        <v>1418</v>
      </c>
      <c r="AI2116" s="1140" t="n">
        <v>2115</v>
      </c>
      <c r="AJ2116" s="1140" t="s">
        <v>8897</v>
      </c>
      <c r="AK2116" s="1130" t="s">
        <v>8898</v>
      </c>
      <c r="AL2116" s="1131" t="s">
        <v>8899</v>
      </c>
    </row>
    <row r="2117" customFormat="false" ht="14.25" hidden="false" customHeight="false" outlineLevel="0" collapsed="false">
      <c r="AH2117" s="1131" t="n">
        <v>1418</v>
      </c>
      <c r="AI2117" s="1140" t="n">
        <v>2116</v>
      </c>
      <c r="AJ2117" s="1140" t="s">
        <v>8900</v>
      </c>
      <c r="AK2117" s="1130" t="s">
        <v>8901</v>
      </c>
      <c r="AL2117" s="1131" t="s">
        <v>8902</v>
      </c>
    </row>
    <row r="2118" customFormat="false" ht="14.25" hidden="false" customHeight="false" outlineLevel="0" collapsed="false">
      <c r="AH2118" s="1131" t="n">
        <v>1418</v>
      </c>
      <c r="AI2118" s="1140" t="n">
        <v>2117</v>
      </c>
      <c r="AJ2118" s="1140" t="s">
        <v>8903</v>
      </c>
      <c r="AK2118" s="1130" t="s">
        <v>8904</v>
      </c>
      <c r="AL2118" s="1131" t="s">
        <v>8905</v>
      </c>
    </row>
    <row r="2119" customFormat="false" ht="14.25" hidden="false" customHeight="false" outlineLevel="0" collapsed="false">
      <c r="AH2119" s="1131" t="n">
        <v>1418</v>
      </c>
      <c r="AI2119" s="1140" t="n">
        <v>2118</v>
      </c>
      <c r="AJ2119" s="1140" t="s">
        <v>8906</v>
      </c>
      <c r="AK2119" s="1130" t="s">
        <v>8907</v>
      </c>
      <c r="AL2119" s="1131" t="s">
        <v>8908</v>
      </c>
    </row>
    <row r="2120" customFormat="false" ht="14.25" hidden="false" customHeight="false" outlineLevel="0" collapsed="false">
      <c r="AH2120" s="1131" t="n">
        <v>1419</v>
      </c>
      <c r="AI2120" s="1140" t="n">
        <v>2119</v>
      </c>
      <c r="AJ2120" s="1140" t="s">
        <v>8909</v>
      </c>
      <c r="AK2120" s="1130" t="s">
        <v>8910</v>
      </c>
      <c r="AL2120" s="1131" t="s">
        <v>8911</v>
      </c>
    </row>
    <row r="2121" customFormat="false" ht="14.25" hidden="false" customHeight="false" outlineLevel="0" collapsed="false">
      <c r="AH2121" s="1131" t="n">
        <v>1419</v>
      </c>
      <c r="AI2121" s="1140" t="n">
        <v>2120</v>
      </c>
      <c r="AJ2121" s="1140" t="s">
        <v>8912</v>
      </c>
      <c r="AK2121" s="1130" t="s">
        <v>7691</v>
      </c>
      <c r="AL2121" s="1131" t="s">
        <v>8913</v>
      </c>
    </row>
    <row r="2122" customFormat="false" ht="14.25" hidden="false" customHeight="false" outlineLevel="0" collapsed="false">
      <c r="AH2122" s="1131" t="n">
        <v>1419</v>
      </c>
      <c r="AI2122" s="1140" t="n">
        <v>2121</v>
      </c>
      <c r="AJ2122" s="1140" t="s">
        <v>8914</v>
      </c>
      <c r="AK2122" s="1130" t="s">
        <v>3224</v>
      </c>
      <c r="AL2122" s="1131" t="s">
        <v>8915</v>
      </c>
    </row>
    <row r="2123" customFormat="false" ht="14.25" hidden="false" customHeight="false" outlineLevel="0" collapsed="false">
      <c r="AH2123" s="1131" t="n">
        <v>1419</v>
      </c>
      <c r="AI2123" s="1140" t="n">
        <v>2122</v>
      </c>
      <c r="AJ2123" s="1140" t="s">
        <v>8916</v>
      </c>
      <c r="AK2123" s="1130" t="s">
        <v>8917</v>
      </c>
      <c r="AL2123" s="1131" t="s">
        <v>8918</v>
      </c>
    </row>
    <row r="2124" customFormat="false" ht="14.25" hidden="false" customHeight="false" outlineLevel="0" collapsed="false">
      <c r="AH2124" s="1131" t="n">
        <v>1419</v>
      </c>
      <c r="AI2124" s="1140" t="n">
        <v>2123</v>
      </c>
      <c r="AJ2124" s="1140" t="s">
        <v>8919</v>
      </c>
      <c r="AK2124" s="1130" t="s">
        <v>8920</v>
      </c>
      <c r="AL2124" s="1131" t="s">
        <v>8921</v>
      </c>
    </row>
    <row r="2125" customFormat="false" ht="14.25" hidden="false" customHeight="false" outlineLevel="0" collapsed="false">
      <c r="AH2125" s="1131" t="n">
        <v>1419</v>
      </c>
      <c r="AI2125" s="1140" t="n">
        <v>2124</v>
      </c>
      <c r="AJ2125" s="1140" t="s">
        <v>8922</v>
      </c>
      <c r="AK2125" s="1130" t="s">
        <v>8923</v>
      </c>
      <c r="AL2125" s="1131" t="s">
        <v>8924</v>
      </c>
    </row>
    <row r="2126" customFormat="false" ht="14.25" hidden="false" customHeight="false" outlineLevel="0" collapsed="false">
      <c r="AH2126" s="1131" t="n">
        <v>1419</v>
      </c>
      <c r="AI2126" s="1140" t="n">
        <v>2125</v>
      </c>
      <c r="AJ2126" s="1140" t="s">
        <v>8925</v>
      </c>
      <c r="AK2126" s="1130" t="s">
        <v>8926</v>
      </c>
      <c r="AL2126" s="1131" t="s">
        <v>8927</v>
      </c>
    </row>
    <row r="2127" customFormat="false" ht="14.25" hidden="false" customHeight="false" outlineLevel="0" collapsed="false">
      <c r="AH2127" s="1131" t="n">
        <v>1419</v>
      </c>
      <c r="AI2127" s="1140" t="n">
        <v>2126</v>
      </c>
      <c r="AJ2127" s="1140" t="s">
        <v>8928</v>
      </c>
      <c r="AK2127" s="1130" t="s">
        <v>8929</v>
      </c>
      <c r="AL2127" s="1131" t="s">
        <v>8930</v>
      </c>
    </row>
    <row r="2128" customFormat="false" ht="14.25" hidden="false" customHeight="false" outlineLevel="0" collapsed="false">
      <c r="AH2128" s="1131" t="n">
        <v>1419</v>
      </c>
      <c r="AI2128" s="1140" t="n">
        <v>2127</v>
      </c>
      <c r="AJ2128" s="1140" t="s">
        <v>8931</v>
      </c>
      <c r="AK2128" s="1130" t="s">
        <v>8932</v>
      </c>
      <c r="AL2128" s="1131" t="s">
        <v>8933</v>
      </c>
    </row>
    <row r="2129" customFormat="false" ht="14.25" hidden="false" customHeight="false" outlineLevel="0" collapsed="false">
      <c r="AH2129" s="1131" t="n">
        <v>1419</v>
      </c>
      <c r="AI2129" s="1140" t="n">
        <v>2128</v>
      </c>
      <c r="AJ2129" s="1140" t="s">
        <v>8934</v>
      </c>
      <c r="AK2129" s="1130" t="s">
        <v>8935</v>
      </c>
      <c r="AL2129" s="1131" t="s">
        <v>8936</v>
      </c>
    </row>
    <row r="2130" customFormat="false" ht="14.25" hidden="false" customHeight="false" outlineLevel="0" collapsed="false">
      <c r="AH2130" s="1131" t="n">
        <v>1420</v>
      </c>
      <c r="AI2130" s="1140" t="n">
        <v>2129</v>
      </c>
      <c r="AJ2130" s="1140" t="s">
        <v>8937</v>
      </c>
      <c r="AK2130" s="1130" t="s">
        <v>8938</v>
      </c>
      <c r="AL2130" s="1131" t="s">
        <v>8939</v>
      </c>
    </row>
    <row r="2131" customFormat="false" ht="14.25" hidden="false" customHeight="false" outlineLevel="0" collapsed="false">
      <c r="AH2131" s="1131" t="n">
        <v>1420</v>
      </c>
      <c r="AI2131" s="1140" t="n">
        <v>2130</v>
      </c>
      <c r="AJ2131" s="1140" t="s">
        <v>8940</v>
      </c>
      <c r="AK2131" s="1130" t="s">
        <v>8941</v>
      </c>
      <c r="AL2131" s="1131" t="s">
        <v>8942</v>
      </c>
    </row>
    <row r="2132" customFormat="false" ht="14.25" hidden="false" customHeight="false" outlineLevel="0" collapsed="false">
      <c r="AH2132" s="1131" t="n">
        <v>1420</v>
      </c>
      <c r="AI2132" s="1140" t="n">
        <v>2131</v>
      </c>
      <c r="AJ2132" s="1140" t="s">
        <v>8943</v>
      </c>
      <c r="AK2132" s="1130" t="s">
        <v>8944</v>
      </c>
      <c r="AL2132" s="1131" t="s">
        <v>8945</v>
      </c>
    </row>
    <row r="2133" customFormat="false" ht="14.25" hidden="false" customHeight="false" outlineLevel="0" collapsed="false">
      <c r="AH2133" s="1131" t="n">
        <v>1420</v>
      </c>
      <c r="AI2133" s="1140" t="n">
        <v>2132</v>
      </c>
      <c r="AJ2133" s="1140" t="s">
        <v>8946</v>
      </c>
      <c r="AK2133" s="1130" t="s">
        <v>2049</v>
      </c>
      <c r="AL2133" s="1131" t="s">
        <v>8947</v>
      </c>
    </row>
    <row r="2134" customFormat="false" ht="14.25" hidden="false" customHeight="false" outlineLevel="0" collapsed="false">
      <c r="AH2134" s="1131" t="n">
        <v>1421</v>
      </c>
      <c r="AI2134" s="1140" t="n">
        <v>2133</v>
      </c>
      <c r="AJ2134" s="1140" t="s">
        <v>8948</v>
      </c>
      <c r="AK2134" s="1130" t="s">
        <v>8949</v>
      </c>
      <c r="AL2134" s="1131" t="s">
        <v>8950</v>
      </c>
    </row>
    <row r="2135" customFormat="false" ht="14.25" hidden="false" customHeight="false" outlineLevel="0" collapsed="false">
      <c r="AH2135" s="1131" t="n">
        <v>1421</v>
      </c>
      <c r="AI2135" s="1140" t="n">
        <v>2134</v>
      </c>
      <c r="AJ2135" s="1140" t="s">
        <v>8951</v>
      </c>
      <c r="AK2135" s="1130" t="s">
        <v>8952</v>
      </c>
      <c r="AL2135" s="1131" t="s">
        <v>8953</v>
      </c>
    </row>
    <row r="2136" customFormat="false" ht="14.25" hidden="false" customHeight="false" outlineLevel="0" collapsed="false">
      <c r="AH2136" s="1131" t="n">
        <v>1421</v>
      </c>
      <c r="AI2136" s="1140" t="n">
        <v>2135</v>
      </c>
      <c r="AJ2136" s="1140" t="s">
        <v>8954</v>
      </c>
      <c r="AK2136" s="1130" t="s">
        <v>8955</v>
      </c>
      <c r="AL2136" s="1131" t="s">
        <v>8956</v>
      </c>
    </row>
    <row r="2137" customFormat="false" ht="14.25" hidden="false" customHeight="false" outlineLevel="0" collapsed="false">
      <c r="AH2137" s="1131" t="n">
        <v>1421</v>
      </c>
      <c r="AI2137" s="1140" t="n">
        <v>2136</v>
      </c>
      <c r="AJ2137" s="1140" t="s">
        <v>8957</v>
      </c>
      <c r="AK2137" s="1130" t="s">
        <v>8958</v>
      </c>
      <c r="AL2137" s="1131" t="s">
        <v>8959</v>
      </c>
    </row>
    <row r="2138" customFormat="false" ht="14.25" hidden="false" customHeight="false" outlineLevel="0" collapsed="false">
      <c r="AH2138" s="1131" t="n">
        <v>1421</v>
      </c>
      <c r="AI2138" s="1140" t="n">
        <v>2137</v>
      </c>
      <c r="AJ2138" s="1140" t="s">
        <v>8960</v>
      </c>
      <c r="AK2138" s="1130" t="s">
        <v>8961</v>
      </c>
      <c r="AL2138" s="1131" t="s">
        <v>8962</v>
      </c>
    </row>
    <row r="2139" customFormat="false" ht="14.25" hidden="false" customHeight="false" outlineLevel="0" collapsed="false">
      <c r="AH2139" s="1131" t="n">
        <v>1421</v>
      </c>
      <c r="AI2139" s="1140" t="n">
        <v>2138</v>
      </c>
      <c r="AJ2139" s="1140" t="s">
        <v>8963</v>
      </c>
      <c r="AK2139" s="1130" t="s">
        <v>8964</v>
      </c>
      <c r="AL2139" s="1131" t="s">
        <v>8965</v>
      </c>
    </row>
    <row r="2140" customFormat="false" ht="14.25" hidden="false" customHeight="false" outlineLevel="0" collapsed="false">
      <c r="AH2140" s="1131" t="n">
        <v>1421</v>
      </c>
      <c r="AI2140" s="1140" t="n">
        <v>2139</v>
      </c>
      <c r="AJ2140" s="1140" t="s">
        <v>8966</v>
      </c>
      <c r="AK2140" s="1130" t="s">
        <v>8967</v>
      </c>
      <c r="AL2140" s="1131" t="s">
        <v>8968</v>
      </c>
    </row>
    <row r="2141" customFormat="false" ht="14.25" hidden="false" customHeight="false" outlineLevel="0" collapsed="false">
      <c r="AH2141" s="1131" t="n">
        <v>1421</v>
      </c>
      <c r="AI2141" s="1140" t="n">
        <v>2140</v>
      </c>
      <c r="AJ2141" s="1140" t="s">
        <v>8969</v>
      </c>
      <c r="AK2141" s="1130" t="s">
        <v>8970</v>
      </c>
      <c r="AL2141" s="1131" t="s">
        <v>8971</v>
      </c>
    </row>
    <row r="2142" customFormat="false" ht="14.25" hidden="false" customHeight="false" outlineLevel="0" collapsed="false">
      <c r="AH2142" s="1131" t="n">
        <v>1421</v>
      </c>
      <c r="AI2142" s="1140" t="n">
        <v>2141</v>
      </c>
      <c r="AJ2142" s="1140" t="s">
        <v>8972</v>
      </c>
      <c r="AK2142" s="1130" t="s">
        <v>8973</v>
      </c>
      <c r="AL2142" s="1131" t="s">
        <v>8974</v>
      </c>
    </row>
    <row r="2143" customFormat="false" ht="14.25" hidden="false" customHeight="false" outlineLevel="0" collapsed="false">
      <c r="AH2143" s="1131" t="n">
        <v>1421</v>
      </c>
      <c r="AI2143" s="1140" t="n">
        <v>2142</v>
      </c>
      <c r="AJ2143" s="1140" t="s">
        <v>8975</v>
      </c>
      <c r="AK2143" s="1130" t="s">
        <v>8976</v>
      </c>
      <c r="AL2143" s="1131" t="s">
        <v>8977</v>
      </c>
    </row>
    <row r="2144" customFormat="false" ht="14.25" hidden="false" customHeight="false" outlineLevel="0" collapsed="false">
      <c r="AH2144" s="1131" t="n">
        <v>1421</v>
      </c>
      <c r="AI2144" s="1140" t="n">
        <v>2143</v>
      </c>
      <c r="AJ2144" s="1140" t="s">
        <v>8978</v>
      </c>
      <c r="AK2144" s="1130" t="s">
        <v>8979</v>
      </c>
      <c r="AL2144" s="1131" t="s">
        <v>8980</v>
      </c>
    </row>
    <row r="2145" customFormat="false" ht="14.25" hidden="false" customHeight="false" outlineLevel="0" collapsed="false">
      <c r="AH2145" s="1131" t="n">
        <v>1421</v>
      </c>
      <c r="AI2145" s="1140" t="n">
        <v>2144</v>
      </c>
      <c r="AJ2145" s="1140" t="s">
        <v>8981</v>
      </c>
      <c r="AK2145" s="1130" t="s">
        <v>8982</v>
      </c>
      <c r="AL2145" s="1131" t="s">
        <v>8983</v>
      </c>
    </row>
    <row r="2146" customFormat="false" ht="14.25" hidden="false" customHeight="false" outlineLevel="0" collapsed="false">
      <c r="AH2146" s="1131" t="n">
        <v>1421</v>
      </c>
      <c r="AI2146" s="1140" t="n">
        <v>2145</v>
      </c>
      <c r="AJ2146" s="1140" t="s">
        <v>8984</v>
      </c>
      <c r="AK2146" s="1130" t="s">
        <v>8985</v>
      </c>
      <c r="AL2146" s="1131" t="s">
        <v>8986</v>
      </c>
    </row>
    <row r="2147" customFormat="false" ht="14.25" hidden="false" customHeight="false" outlineLevel="0" collapsed="false">
      <c r="AH2147" s="1131" t="n">
        <v>1501</v>
      </c>
      <c r="AI2147" s="1140" t="n">
        <v>2146</v>
      </c>
      <c r="AJ2147" s="1140" t="s">
        <v>8987</v>
      </c>
      <c r="AK2147" s="1130" t="s">
        <v>8988</v>
      </c>
      <c r="AL2147" s="1131" t="s">
        <v>8989</v>
      </c>
    </row>
    <row r="2148" customFormat="false" ht="14.25" hidden="false" customHeight="false" outlineLevel="0" collapsed="false">
      <c r="AH2148" s="1131" t="n">
        <v>1501</v>
      </c>
      <c r="AI2148" s="1140" t="n">
        <v>2147</v>
      </c>
      <c r="AJ2148" s="1140" t="s">
        <v>8990</v>
      </c>
      <c r="AK2148" s="1130" t="s">
        <v>8991</v>
      </c>
      <c r="AL2148" s="1131" t="s">
        <v>8992</v>
      </c>
    </row>
    <row r="2149" customFormat="false" ht="14.25" hidden="false" customHeight="false" outlineLevel="0" collapsed="false">
      <c r="AH2149" s="1131" t="n">
        <v>1501</v>
      </c>
      <c r="AI2149" s="1140" t="n">
        <v>2148</v>
      </c>
      <c r="AJ2149" s="1140" t="s">
        <v>8993</v>
      </c>
      <c r="AK2149" s="1130" t="s">
        <v>8994</v>
      </c>
      <c r="AL2149" s="1131" t="s">
        <v>8995</v>
      </c>
    </row>
    <row r="2150" customFormat="false" ht="14.25" hidden="false" customHeight="false" outlineLevel="0" collapsed="false">
      <c r="AH2150" s="1131" t="n">
        <v>1501</v>
      </c>
      <c r="AI2150" s="1140" t="n">
        <v>2149</v>
      </c>
      <c r="AJ2150" s="1140" t="s">
        <v>8996</v>
      </c>
      <c r="AK2150" s="1130" t="s">
        <v>8997</v>
      </c>
      <c r="AL2150" s="1131" t="s">
        <v>8998</v>
      </c>
    </row>
    <row r="2151" customFormat="false" ht="14.25" hidden="false" customHeight="false" outlineLevel="0" collapsed="false">
      <c r="AH2151" s="1131" t="n">
        <v>1502</v>
      </c>
      <c r="AI2151" s="1140" t="n">
        <v>2150</v>
      </c>
      <c r="AJ2151" s="1140" t="s">
        <v>8999</v>
      </c>
      <c r="AK2151" s="1130" t="s">
        <v>878</v>
      </c>
      <c r="AL2151" s="1131" t="s">
        <v>9000</v>
      </c>
    </row>
    <row r="2152" customFormat="false" ht="14.25" hidden="false" customHeight="false" outlineLevel="0" collapsed="false">
      <c r="AH2152" s="1131" t="n">
        <v>1502</v>
      </c>
      <c r="AI2152" s="1140" t="n">
        <v>2151</v>
      </c>
      <c r="AJ2152" s="1140" t="s">
        <v>9001</v>
      </c>
      <c r="AK2152" s="1130" t="s">
        <v>9002</v>
      </c>
      <c r="AL2152" s="1131" t="s">
        <v>9003</v>
      </c>
    </row>
    <row r="2153" customFormat="false" ht="14.25" hidden="false" customHeight="false" outlineLevel="0" collapsed="false">
      <c r="AH2153" s="1131" t="n">
        <v>1502</v>
      </c>
      <c r="AI2153" s="1140" t="n">
        <v>2152</v>
      </c>
      <c r="AJ2153" s="1140" t="s">
        <v>9004</v>
      </c>
      <c r="AK2153" s="1130" t="s">
        <v>9005</v>
      </c>
      <c r="AL2153" s="1131" t="s">
        <v>9006</v>
      </c>
    </row>
    <row r="2154" customFormat="false" ht="14.25" hidden="false" customHeight="false" outlineLevel="0" collapsed="false">
      <c r="AH2154" s="1131" t="n">
        <v>1503</v>
      </c>
      <c r="AI2154" s="1140" t="n">
        <v>2153</v>
      </c>
      <c r="AJ2154" s="1140" t="s">
        <v>9007</v>
      </c>
      <c r="AK2154" s="1130" t="s">
        <v>9008</v>
      </c>
      <c r="AL2154" s="1131" t="s">
        <v>9009</v>
      </c>
    </row>
    <row r="2155" customFormat="false" ht="14.25" hidden="false" customHeight="false" outlineLevel="0" collapsed="false">
      <c r="AH2155" s="1131" t="n">
        <v>1503</v>
      </c>
      <c r="AI2155" s="1140" t="n">
        <v>2154</v>
      </c>
      <c r="AJ2155" s="1140" t="s">
        <v>9010</v>
      </c>
      <c r="AK2155" s="1130" t="s">
        <v>9011</v>
      </c>
      <c r="AL2155" s="1131" t="s">
        <v>9012</v>
      </c>
    </row>
    <row r="2156" customFormat="false" ht="14.25" hidden="false" customHeight="false" outlineLevel="0" collapsed="false">
      <c r="AH2156" s="1131" t="n">
        <v>1503</v>
      </c>
      <c r="AI2156" s="1140" t="n">
        <v>2155</v>
      </c>
      <c r="AJ2156" s="1140" t="s">
        <v>9013</v>
      </c>
      <c r="AK2156" s="1130" t="s">
        <v>9014</v>
      </c>
      <c r="AL2156" s="1131" t="s">
        <v>9015</v>
      </c>
    </row>
    <row r="2157" customFormat="false" ht="14.25" hidden="false" customHeight="false" outlineLevel="0" collapsed="false">
      <c r="AH2157" s="1131" t="n">
        <v>1503</v>
      </c>
      <c r="AI2157" s="1140" t="n">
        <v>2156</v>
      </c>
      <c r="AJ2157" s="1140" t="s">
        <v>9016</v>
      </c>
      <c r="AK2157" s="1130" t="s">
        <v>9017</v>
      </c>
      <c r="AL2157" s="1131" t="s">
        <v>9018</v>
      </c>
    </row>
    <row r="2158" customFormat="false" ht="14.25" hidden="false" customHeight="false" outlineLevel="0" collapsed="false">
      <c r="AH2158" s="1131" t="n">
        <v>1503</v>
      </c>
      <c r="AI2158" s="1140" t="n">
        <v>2157</v>
      </c>
      <c r="AJ2158" s="1140" t="s">
        <v>9019</v>
      </c>
      <c r="AK2158" s="1130" t="s">
        <v>9020</v>
      </c>
      <c r="AL2158" s="1131" t="s">
        <v>9021</v>
      </c>
    </row>
    <row r="2159" customFormat="false" ht="14.25" hidden="false" customHeight="false" outlineLevel="0" collapsed="false">
      <c r="AH2159" s="1131" t="n">
        <v>1504</v>
      </c>
      <c r="AI2159" s="1140" t="n">
        <v>2158</v>
      </c>
      <c r="AJ2159" s="1140" t="s">
        <v>9022</v>
      </c>
      <c r="AK2159" s="1130" t="s">
        <v>9023</v>
      </c>
      <c r="AL2159" s="1131" t="s">
        <v>9024</v>
      </c>
    </row>
    <row r="2160" customFormat="false" ht="14.25" hidden="false" customHeight="false" outlineLevel="0" collapsed="false">
      <c r="AH2160" s="1131" t="n">
        <v>1504</v>
      </c>
      <c r="AI2160" s="1140" t="n">
        <v>2159</v>
      </c>
      <c r="AJ2160" s="1140" t="s">
        <v>9025</v>
      </c>
      <c r="AK2160" s="1130" t="s">
        <v>9026</v>
      </c>
      <c r="AL2160" s="1131" t="s">
        <v>9027</v>
      </c>
    </row>
    <row r="2161" customFormat="false" ht="14.25" hidden="false" customHeight="false" outlineLevel="0" collapsed="false">
      <c r="AH2161" s="1131" t="n">
        <v>1504</v>
      </c>
      <c r="AI2161" s="1140" t="n">
        <v>2160</v>
      </c>
      <c r="AJ2161" s="1140" t="s">
        <v>9028</v>
      </c>
      <c r="AK2161" s="1130" t="s">
        <v>9029</v>
      </c>
      <c r="AL2161" s="1131" t="s">
        <v>9030</v>
      </c>
    </row>
    <row r="2162" customFormat="false" ht="14.25" hidden="false" customHeight="false" outlineLevel="0" collapsed="false">
      <c r="AH2162" s="1131" t="n">
        <v>1504</v>
      </c>
      <c r="AI2162" s="1140" t="n">
        <v>2161</v>
      </c>
      <c r="AJ2162" s="1140" t="s">
        <v>9031</v>
      </c>
      <c r="AK2162" s="1130" t="s">
        <v>9032</v>
      </c>
      <c r="AL2162" s="1131" t="s">
        <v>9033</v>
      </c>
    </row>
    <row r="2163" customFormat="false" ht="14.25" hidden="false" customHeight="false" outlineLevel="0" collapsed="false">
      <c r="AH2163" s="1131" t="n">
        <v>1505</v>
      </c>
      <c r="AI2163" s="1140" t="n">
        <v>2162</v>
      </c>
      <c r="AJ2163" s="1140" t="s">
        <v>9034</v>
      </c>
      <c r="AK2163" s="1130" t="s">
        <v>9035</v>
      </c>
      <c r="AL2163" s="1131" t="s">
        <v>9036</v>
      </c>
    </row>
    <row r="2164" customFormat="false" ht="14.25" hidden="false" customHeight="false" outlineLevel="0" collapsed="false">
      <c r="AH2164" s="1131" t="n">
        <v>1505</v>
      </c>
      <c r="AI2164" s="1140" t="n">
        <v>2163</v>
      </c>
      <c r="AJ2164" s="1140" t="s">
        <v>9037</v>
      </c>
      <c r="AK2164" s="1130" t="s">
        <v>9038</v>
      </c>
      <c r="AL2164" s="1131" t="s">
        <v>9039</v>
      </c>
    </row>
    <row r="2165" customFormat="false" ht="14.25" hidden="false" customHeight="false" outlineLevel="0" collapsed="false">
      <c r="AH2165" s="1131" t="n">
        <v>1505</v>
      </c>
      <c r="AI2165" s="1140" t="n">
        <v>2164</v>
      </c>
      <c r="AJ2165" s="1140" t="s">
        <v>9040</v>
      </c>
      <c r="AK2165" s="1130" t="s">
        <v>3355</v>
      </c>
      <c r="AL2165" s="1131" t="s">
        <v>9041</v>
      </c>
    </row>
    <row r="2166" customFormat="false" ht="14.25" hidden="false" customHeight="false" outlineLevel="0" collapsed="false">
      <c r="AH2166" s="1131" t="n">
        <v>1505</v>
      </c>
      <c r="AI2166" s="1140" t="n">
        <v>2165</v>
      </c>
      <c r="AJ2166" s="1140" t="s">
        <v>9042</v>
      </c>
      <c r="AK2166" s="1130" t="s">
        <v>9043</v>
      </c>
      <c r="AL2166" s="1131" t="s">
        <v>9044</v>
      </c>
    </row>
    <row r="2167" customFormat="false" ht="14.25" hidden="false" customHeight="false" outlineLevel="0" collapsed="false">
      <c r="AH2167" s="1131" t="n">
        <v>1506</v>
      </c>
      <c r="AI2167" s="1140" t="n">
        <v>2166</v>
      </c>
      <c r="AJ2167" s="1140" t="s">
        <v>9045</v>
      </c>
      <c r="AK2167" s="1130" t="s">
        <v>9046</v>
      </c>
      <c r="AL2167" s="1131" t="s">
        <v>9047</v>
      </c>
    </row>
    <row r="2168" customFormat="false" ht="14.25" hidden="false" customHeight="false" outlineLevel="0" collapsed="false">
      <c r="AH2168" s="1131" t="n">
        <v>1506</v>
      </c>
      <c r="AI2168" s="1140" t="n">
        <v>2167</v>
      </c>
      <c r="AJ2168" s="1140" t="s">
        <v>9048</v>
      </c>
      <c r="AK2168" s="1130" t="s">
        <v>1502</v>
      </c>
      <c r="AL2168" s="1131" t="s">
        <v>9049</v>
      </c>
    </row>
    <row r="2169" customFormat="false" ht="14.25" hidden="false" customHeight="false" outlineLevel="0" collapsed="false">
      <c r="AH2169" s="1131" t="n">
        <v>1506</v>
      </c>
      <c r="AI2169" s="1140" t="n">
        <v>2168</v>
      </c>
      <c r="AJ2169" s="1140" t="s">
        <v>9050</v>
      </c>
      <c r="AK2169" s="1130" t="s">
        <v>9051</v>
      </c>
      <c r="AL2169" s="1131" t="s">
        <v>9052</v>
      </c>
    </row>
    <row r="2170" customFormat="false" ht="14.25" hidden="false" customHeight="false" outlineLevel="0" collapsed="false">
      <c r="AH2170" s="1131" t="n">
        <v>1506</v>
      </c>
      <c r="AI2170" s="1140" t="n">
        <v>2169</v>
      </c>
      <c r="AJ2170" s="1140" t="s">
        <v>9053</v>
      </c>
      <c r="AK2170" s="1130" t="s">
        <v>9054</v>
      </c>
      <c r="AL2170" s="1131" t="s">
        <v>9055</v>
      </c>
    </row>
    <row r="2171" customFormat="false" ht="14.25" hidden="false" customHeight="false" outlineLevel="0" collapsed="false">
      <c r="AH2171" s="1131" t="n">
        <v>1507</v>
      </c>
      <c r="AI2171" s="1140" t="n">
        <v>2170</v>
      </c>
      <c r="AJ2171" s="1140" t="s">
        <v>9056</v>
      </c>
      <c r="AK2171" s="1130" t="s">
        <v>9057</v>
      </c>
      <c r="AL2171" s="1131" t="s">
        <v>9058</v>
      </c>
    </row>
    <row r="2172" customFormat="false" ht="14.25" hidden="false" customHeight="false" outlineLevel="0" collapsed="false">
      <c r="AH2172" s="1131" t="n">
        <v>1507</v>
      </c>
      <c r="AI2172" s="1140" t="n">
        <v>2171</v>
      </c>
      <c r="AJ2172" s="1140" t="s">
        <v>9059</v>
      </c>
      <c r="AK2172" s="1130" t="s">
        <v>9060</v>
      </c>
      <c r="AL2172" s="1131" t="s">
        <v>9061</v>
      </c>
    </row>
    <row r="2173" customFormat="false" ht="14.25" hidden="false" customHeight="false" outlineLevel="0" collapsed="false">
      <c r="AH2173" s="1131" t="n">
        <v>1507</v>
      </c>
      <c r="AI2173" s="1140" t="n">
        <v>2172</v>
      </c>
      <c r="AJ2173" s="1140" t="s">
        <v>9062</v>
      </c>
      <c r="AK2173" s="1130" t="s">
        <v>9063</v>
      </c>
      <c r="AL2173" s="1131" t="s">
        <v>9064</v>
      </c>
    </row>
    <row r="2174" customFormat="false" ht="14.25" hidden="false" customHeight="false" outlineLevel="0" collapsed="false">
      <c r="AH2174" s="1131" t="n">
        <v>1507</v>
      </c>
      <c r="AI2174" s="1140" t="n">
        <v>2173</v>
      </c>
      <c r="AJ2174" s="1140" t="s">
        <v>9065</v>
      </c>
      <c r="AK2174" s="1130" t="s">
        <v>9066</v>
      </c>
      <c r="AL2174" s="1131" t="s">
        <v>9067</v>
      </c>
    </row>
    <row r="2175" customFormat="false" ht="14.25" hidden="false" customHeight="false" outlineLevel="0" collapsed="false">
      <c r="AH2175" s="1131" t="n">
        <v>1507</v>
      </c>
      <c r="AI2175" s="1140" t="n">
        <v>2174</v>
      </c>
      <c r="AJ2175" s="1140" t="s">
        <v>9068</v>
      </c>
      <c r="AK2175" s="1130" t="s">
        <v>9069</v>
      </c>
      <c r="AL2175" s="1131" t="s">
        <v>9070</v>
      </c>
    </row>
    <row r="2176" customFormat="false" ht="14.25" hidden="false" customHeight="false" outlineLevel="0" collapsed="false">
      <c r="AH2176" s="1131" t="n">
        <v>1508</v>
      </c>
      <c r="AI2176" s="1140" t="n">
        <v>2175</v>
      </c>
      <c r="AJ2176" s="1140" t="s">
        <v>9071</v>
      </c>
      <c r="AK2176" s="1130" t="s">
        <v>1633</v>
      </c>
      <c r="AL2176" s="1131" t="s">
        <v>9072</v>
      </c>
    </row>
    <row r="2177" customFormat="false" ht="14.25" hidden="false" customHeight="false" outlineLevel="0" collapsed="false">
      <c r="AH2177" s="1131" t="n">
        <v>1508</v>
      </c>
      <c r="AI2177" s="1140" t="n">
        <v>2176</v>
      </c>
      <c r="AJ2177" s="1140" t="s">
        <v>9073</v>
      </c>
      <c r="AK2177" s="1130" t="s">
        <v>9074</v>
      </c>
      <c r="AL2177" s="1131" t="s">
        <v>9075</v>
      </c>
    </row>
    <row r="2178" customFormat="false" ht="14.25" hidden="false" customHeight="false" outlineLevel="0" collapsed="false">
      <c r="AH2178" s="1131" t="n">
        <v>1508</v>
      </c>
      <c r="AI2178" s="1140" t="n">
        <v>2177</v>
      </c>
      <c r="AJ2178" s="1140" t="s">
        <v>9076</v>
      </c>
      <c r="AK2178" s="1130" t="s">
        <v>9077</v>
      </c>
      <c r="AL2178" s="1131" t="s">
        <v>9078</v>
      </c>
    </row>
    <row r="2179" customFormat="false" ht="14.25" hidden="false" customHeight="false" outlineLevel="0" collapsed="false">
      <c r="AH2179" s="1131" t="n">
        <v>1508</v>
      </c>
      <c r="AI2179" s="1140" t="n">
        <v>2178</v>
      </c>
      <c r="AJ2179" s="1140" t="s">
        <v>9079</v>
      </c>
      <c r="AK2179" s="1130" t="s">
        <v>9080</v>
      </c>
      <c r="AL2179" s="1131" t="s">
        <v>9081</v>
      </c>
    </row>
    <row r="2180" customFormat="false" ht="14.25" hidden="false" customHeight="false" outlineLevel="0" collapsed="false">
      <c r="AH2180" s="1131" t="n">
        <v>1509</v>
      </c>
      <c r="AI2180" s="1140" t="n">
        <v>2179</v>
      </c>
      <c r="AJ2180" s="1140" t="s">
        <v>9082</v>
      </c>
      <c r="AK2180" s="1130" t="s">
        <v>9083</v>
      </c>
      <c r="AL2180" s="1131" t="s">
        <v>9084</v>
      </c>
    </row>
    <row r="2181" customFormat="false" ht="14.25" hidden="false" customHeight="false" outlineLevel="0" collapsed="false">
      <c r="AH2181" s="1131" t="n">
        <v>1509</v>
      </c>
      <c r="AI2181" s="1140" t="n">
        <v>2180</v>
      </c>
      <c r="AJ2181" s="1140" t="s">
        <v>9085</v>
      </c>
      <c r="AK2181" s="1130" t="s">
        <v>7425</v>
      </c>
      <c r="AL2181" s="1131" t="s">
        <v>9086</v>
      </c>
    </row>
    <row r="2182" customFormat="false" ht="14.25" hidden="false" customHeight="false" outlineLevel="0" collapsed="false">
      <c r="AH2182" s="1131" t="n">
        <v>1509</v>
      </c>
      <c r="AI2182" s="1140" t="n">
        <v>2181</v>
      </c>
      <c r="AJ2182" s="1140" t="s">
        <v>9087</v>
      </c>
      <c r="AK2182" s="1130" t="s">
        <v>9088</v>
      </c>
      <c r="AL2182" s="1131" t="s">
        <v>9089</v>
      </c>
    </row>
    <row r="2183" customFormat="false" ht="14.25" hidden="false" customHeight="false" outlineLevel="0" collapsed="false">
      <c r="AH2183" s="1131" t="n">
        <v>1509</v>
      </c>
      <c r="AI2183" s="1140" t="n">
        <v>2182</v>
      </c>
      <c r="AJ2183" s="1140" t="s">
        <v>9090</v>
      </c>
      <c r="AK2183" s="1130" t="s">
        <v>9091</v>
      </c>
      <c r="AL2183" s="1131" t="s">
        <v>9092</v>
      </c>
    </row>
    <row r="2184" customFormat="false" ht="14.25" hidden="false" customHeight="false" outlineLevel="0" collapsed="false">
      <c r="AH2184" s="1131" t="n">
        <v>1509</v>
      </c>
      <c r="AI2184" s="1140" t="n">
        <v>2183</v>
      </c>
      <c r="AJ2184" s="1140" t="s">
        <v>9093</v>
      </c>
      <c r="AK2184" s="1130" t="s">
        <v>9094</v>
      </c>
      <c r="AL2184" s="1131" t="s">
        <v>9095</v>
      </c>
    </row>
    <row r="2185" customFormat="false" ht="14.25" hidden="false" customHeight="false" outlineLevel="0" collapsed="false">
      <c r="AH2185" s="1131" t="n">
        <v>1509</v>
      </c>
      <c r="AI2185" s="1140" t="n">
        <v>2184</v>
      </c>
      <c r="AJ2185" s="1140" t="s">
        <v>9096</v>
      </c>
      <c r="AK2185" s="1130" t="s">
        <v>9097</v>
      </c>
      <c r="AL2185" s="1131" t="s">
        <v>9098</v>
      </c>
    </row>
    <row r="2186" customFormat="false" ht="14.25" hidden="false" customHeight="false" outlineLevel="0" collapsed="false">
      <c r="AH2186" s="1131" t="n">
        <v>1509</v>
      </c>
      <c r="AI2186" s="1140" t="n">
        <v>2185</v>
      </c>
      <c r="AJ2186" s="1140" t="s">
        <v>9099</v>
      </c>
      <c r="AK2186" s="1130" t="s">
        <v>9100</v>
      </c>
      <c r="AL2186" s="1131" t="s">
        <v>9101</v>
      </c>
    </row>
    <row r="2187" customFormat="false" ht="14.25" hidden="false" customHeight="false" outlineLevel="0" collapsed="false">
      <c r="AH2187" s="1131" t="n">
        <v>1509</v>
      </c>
      <c r="AI2187" s="1140" t="n">
        <v>2186</v>
      </c>
      <c r="AJ2187" s="1140" t="s">
        <v>9102</v>
      </c>
      <c r="AK2187" s="1130" t="s">
        <v>9103</v>
      </c>
      <c r="AL2187" s="1131" t="s">
        <v>9104</v>
      </c>
    </row>
    <row r="2188" customFormat="false" ht="14.25" hidden="false" customHeight="false" outlineLevel="0" collapsed="false">
      <c r="AH2188" s="1131" t="n">
        <v>1510</v>
      </c>
      <c r="AI2188" s="1140" t="n">
        <v>2187</v>
      </c>
      <c r="AJ2188" s="1140" t="s">
        <v>9105</v>
      </c>
      <c r="AK2188" s="1130" t="s">
        <v>9106</v>
      </c>
      <c r="AL2188" s="1131" t="s">
        <v>9107</v>
      </c>
    </row>
    <row r="2189" customFormat="false" ht="14.25" hidden="false" customHeight="false" outlineLevel="0" collapsed="false">
      <c r="AH2189" s="1131" t="n">
        <v>1510</v>
      </c>
      <c r="AI2189" s="1140" t="n">
        <v>2188</v>
      </c>
      <c r="AJ2189" s="1140" t="s">
        <v>9108</v>
      </c>
      <c r="AK2189" s="1130" t="s">
        <v>9109</v>
      </c>
      <c r="AL2189" s="1131" t="s">
        <v>9110</v>
      </c>
    </row>
    <row r="2190" customFormat="false" ht="14.25" hidden="false" customHeight="false" outlineLevel="0" collapsed="false">
      <c r="AH2190" s="1131" t="n">
        <v>1510</v>
      </c>
      <c r="AI2190" s="1140" t="n">
        <v>2189</v>
      </c>
      <c r="AJ2190" s="1140" t="s">
        <v>9111</v>
      </c>
      <c r="AK2190" s="1130" t="s">
        <v>9112</v>
      </c>
      <c r="AL2190" s="1131" t="s">
        <v>9113</v>
      </c>
    </row>
    <row r="2191" customFormat="false" ht="14.25" hidden="false" customHeight="false" outlineLevel="0" collapsed="false">
      <c r="AH2191" s="1131" t="n">
        <v>1510</v>
      </c>
      <c r="AI2191" s="1140" t="n">
        <v>2190</v>
      </c>
      <c r="AJ2191" s="1140" t="s">
        <v>9114</v>
      </c>
      <c r="AK2191" s="1130" t="s">
        <v>9115</v>
      </c>
      <c r="AL2191" s="1131" t="s">
        <v>9116</v>
      </c>
    </row>
    <row r="2192" customFormat="false" ht="14.25" hidden="false" customHeight="false" outlineLevel="0" collapsed="false">
      <c r="AH2192" s="1131" t="n">
        <v>1511</v>
      </c>
      <c r="AI2192" s="1140" t="n">
        <v>2191</v>
      </c>
      <c r="AJ2192" s="1140" t="s">
        <v>9117</v>
      </c>
      <c r="AK2192" s="1130" t="s">
        <v>9118</v>
      </c>
      <c r="AL2192" s="1131" t="s">
        <v>9119</v>
      </c>
    </row>
    <row r="2193" customFormat="false" ht="14.25" hidden="false" customHeight="false" outlineLevel="0" collapsed="false">
      <c r="AH2193" s="1131" t="n">
        <v>1511</v>
      </c>
      <c r="AI2193" s="1140" t="n">
        <v>2192</v>
      </c>
      <c r="AJ2193" s="1140" t="s">
        <v>9120</v>
      </c>
      <c r="AK2193" s="1130" t="s">
        <v>9121</v>
      </c>
      <c r="AL2193" s="1131" t="s">
        <v>9122</v>
      </c>
    </row>
    <row r="2194" customFormat="false" ht="14.25" hidden="false" customHeight="false" outlineLevel="0" collapsed="false">
      <c r="AH2194" s="1131" t="n">
        <v>1511</v>
      </c>
      <c r="AI2194" s="1140" t="n">
        <v>2193</v>
      </c>
      <c r="AJ2194" s="1140" t="s">
        <v>9123</v>
      </c>
      <c r="AK2194" s="1130" t="s">
        <v>9124</v>
      </c>
      <c r="AL2194" s="1131" t="s">
        <v>9125</v>
      </c>
    </row>
    <row r="2195" customFormat="false" ht="14.25" hidden="false" customHeight="false" outlineLevel="0" collapsed="false">
      <c r="AH2195" s="1131" t="n">
        <v>1512</v>
      </c>
      <c r="AI2195" s="1140" t="n">
        <v>2194</v>
      </c>
      <c r="AJ2195" s="1140" t="s">
        <v>9126</v>
      </c>
      <c r="AK2195" s="1130" t="s">
        <v>9127</v>
      </c>
      <c r="AL2195" s="1131" t="s">
        <v>9128</v>
      </c>
    </row>
    <row r="2196" customFormat="false" ht="14.25" hidden="false" customHeight="false" outlineLevel="0" collapsed="false">
      <c r="AH2196" s="1131" t="n">
        <v>1512</v>
      </c>
      <c r="AI2196" s="1140" t="n">
        <v>2195</v>
      </c>
      <c r="AJ2196" s="1140" t="s">
        <v>9129</v>
      </c>
      <c r="AK2196" s="1130" t="s">
        <v>9130</v>
      </c>
      <c r="AL2196" s="1131" t="s">
        <v>9131</v>
      </c>
    </row>
    <row r="2197" customFormat="false" ht="14.25" hidden="false" customHeight="false" outlineLevel="0" collapsed="false">
      <c r="AH2197" s="1131" t="n">
        <v>1512</v>
      </c>
      <c r="AI2197" s="1140" t="n">
        <v>2196</v>
      </c>
      <c r="AJ2197" s="1140" t="s">
        <v>9132</v>
      </c>
      <c r="AK2197" s="1130" t="s">
        <v>9133</v>
      </c>
      <c r="AL2197" s="1131" t="s">
        <v>9134</v>
      </c>
    </row>
    <row r="2198" customFormat="false" ht="14.25" hidden="false" customHeight="false" outlineLevel="0" collapsed="false">
      <c r="AH2198" s="1131" t="n">
        <v>1512</v>
      </c>
      <c r="AI2198" s="1140" t="n">
        <v>2197</v>
      </c>
      <c r="AJ2198" s="1140" t="s">
        <v>9135</v>
      </c>
      <c r="AK2198" s="1130" t="s">
        <v>9136</v>
      </c>
      <c r="AL2198" s="1131" t="s">
        <v>9137</v>
      </c>
    </row>
    <row r="2199" customFormat="false" ht="14.25" hidden="false" customHeight="false" outlineLevel="0" collapsed="false">
      <c r="AH2199" s="1131" t="n">
        <v>1512</v>
      </c>
      <c r="AI2199" s="1140" t="n">
        <v>2198</v>
      </c>
      <c r="AJ2199" s="1140" t="s">
        <v>9138</v>
      </c>
      <c r="AK2199" s="1130" t="s">
        <v>9139</v>
      </c>
      <c r="AL2199" s="1131" t="s">
        <v>9140</v>
      </c>
    </row>
    <row r="2200" customFormat="false" ht="14.25" hidden="false" customHeight="false" outlineLevel="0" collapsed="false">
      <c r="AH2200" s="1131" t="n">
        <v>1513</v>
      </c>
      <c r="AI2200" s="1140" t="n">
        <v>2199</v>
      </c>
      <c r="AJ2200" s="1140" t="s">
        <v>9141</v>
      </c>
      <c r="AK2200" s="1130" t="s">
        <v>1905</v>
      </c>
      <c r="AL2200" s="1131" t="s">
        <v>9142</v>
      </c>
    </row>
    <row r="2201" customFormat="false" ht="14.25" hidden="false" customHeight="false" outlineLevel="0" collapsed="false">
      <c r="AH2201" s="1131" t="n">
        <v>1513</v>
      </c>
      <c r="AI2201" s="1140" t="n">
        <v>2200</v>
      </c>
      <c r="AJ2201" s="1140" t="s">
        <v>9143</v>
      </c>
      <c r="AK2201" s="1130" t="s">
        <v>9144</v>
      </c>
      <c r="AL2201" s="1131" t="s">
        <v>9145</v>
      </c>
    </row>
    <row r="2202" customFormat="false" ht="14.25" hidden="false" customHeight="false" outlineLevel="0" collapsed="false">
      <c r="AH2202" s="1131" t="n">
        <v>1601</v>
      </c>
      <c r="AI2202" s="1140" t="n">
        <v>2201</v>
      </c>
      <c r="AJ2202" s="1140" t="s">
        <v>9146</v>
      </c>
      <c r="AK2202" s="1130" t="s">
        <v>9147</v>
      </c>
      <c r="AL2202" s="1131" t="s">
        <v>9148</v>
      </c>
    </row>
    <row r="2203" customFormat="false" ht="14.25" hidden="false" customHeight="false" outlineLevel="0" collapsed="false">
      <c r="AH2203" s="1131" t="n">
        <v>1601</v>
      </c>
      <c r="AI2203" s="1140" t="n">
        <v>2202</v>
      </c>
      <c r="AJ2203" s="1140" t="s">
        <v>9149</v>
      </c>
      <c r="AK2203" s="1130" t="s">
        <v>9150</v>
      </c>
      <c r="AL2203" s="1131" t="s">
        <v>9151</v>
      </c>
    </row>
    <row r="2204" customFormat="false" ht="14.25" hidden="false" customHeight="false" outlineLevel="0" collapsed="false">
      <c r="AH2204" s="1131" t="n">
        <v>1601</v>
      </c>
      <c r="AI2204" s="1140" t="n">
        <v>2203</v>
      </c>
      <c r="AJ2204" s="1140" t="s">
        <v>9152</v>
      </c>
      <c r="AK2204" s="1130" t="s">
        <v>9153</v>
      </c>
      <c r="AL2204" s="1131" t="s">
        <v>9154</v>
      </c>
    </row>
    <row r="2205" customFormat="false" ht="14.25" hidden="false" customHeight="false" outlineLevel="0" collapsed="false">
      <c r="AH2205" s="1131" t="n">
        <v>1601</v>
      </c>
      <c r="AI2205" s="1140" t="n">
        <v>2204</v>
      </c>
      <c r="AJ2205" s="1140" t="s">
        <v>9155</v>
      </c>
      <c r="AK2205" s="1130" t="s">
        <v>9156</v>
      </c>
      <c r="AL2205" s="1131" t="s">
        <v>9157</v>
      </c>
    </row>
    <row r="2206" customFormat="false" ht="14.25" hidden="false" customHeight="false" outlineLevel="0" collapsed="false">
      <c r="AH2206" s="1131" t="n">
        <v>1601</v>
      </c>
      <c r="AI2206" s="1140" t="n">
        <v>2205</v>
      </c>
      <c r="AJ2206" s="1140" t="s">
        <v>9158</v>
      </c>
      <c r="AK2206" s="1130" t="s">
        <v>9159</v>
      </c>
      <c r="AL2206" s="1131" t="s">
        <v>9160</v>
      </c>
    </row>
    <row r="2207" customFormat="false" ht="14.25" hidden="false" customHeight="false" outlineLevel="0" collapsed="false">
      <c r="AH2207" s="1131" t="n">
        <v>1601</v>
      </c>
      <c r="AI2207" s="1140" t="n">
        <v>2206</v>
      </c>
      <c r="AJ2207" s="1140" t="s">
        <v>9161</v>
      </c>
      <c r="AK2207" s="1130" t="s">
        <v>9162</v>
      </c>
      <c r="AL2207" s="1131" t="s">
        <v>9163</v>
      </c>
    </row>
    <row r="2208" customFormat="false" ht="14.25" hidden="false" customHeight="false" outlineLevel="0" collapsed="false">
      <c r="AH2208" s="1131" t="n">
        <v>1601</v>
      </c>
      <c r="AI2208" s="1140" t="n">
        <v>2207</v>
      </c>
      <c r="AJ2208" s="1140" t="s">
        <v>9164</v>
      </c>
      <c r="AK2208" s="1130" t="s">
        <v>9165</v>
      </c>
      <c r="AL2208" s="1131" t="s">
        <v>9166</v>
      </c>
    </row>
    <row r="2209" customFormat="false" ht="14.25" hidden="false" customHeight="false" outlineLevel="0" collapsed="false">
      <c r="AH2209" s="1131" t="n">
        <v>1601</v>
      </c>
      <c r="AI2209" s="1140" t="n">
        <v>2208</v>
      </c>
      <c r="AJ2209" s="1140" t="s">
        <v>9167</v>
      </c>
      <c r="AK2209" s="1130" t="s">
        <v>9168</v>
      </c>
      <c r="AL2209" s="1131" t="s">
        <v>9169</v>
      </c>
    </row>
    <row r="2210" customFormat="false" ht="14.25" hidden="false" customHeight="false" outlineLevel="0" collapsed="false">
      <c r="AH2210" s="1131" t="n">
        <v>1601</v>
      </c>
      <c r="AI2210" s="1140" t="n">
        <v>2209</v>
      </c>
      <c r="AJ2210" s="1140" t="s">
        <v>9170</v>
      </c>
      <c r="AK2210" s="1130" t="s">
        <v>4151</v>
      </c>
      <c r="AL2210" s="1131" t="s">
        <v>9171</v>
      </c>
    </row>
    <row r="2211" customFormat="false" ht="14.25" hidden="false" customHeight="false" outlineLevel="0" collapsed="false">
      <c r="AH2211" s="1131" t="n">
        <v>1601</v>
      </c>
      <c r="AI2211" s="1140" t="n">
        <v>2210</v>
      </c>
      <c r="AJ2211" s="1140" t="s">
        <v>9172</v>
      </c>
      <c r="AK2211" s="1130" t="s">
        <v>9173</v>
      </c>
      <c r="AL2211" s="1131" t="s">
        <v>9174</v>
      </c>
    </row>
    <row r="2212" customFormat="false" ht="14.25" hidden="false" customHeight="false" outlineLevel="0" collapsed="false">
      <c r="AH2212" s="1131" t="n">
        <v>1601</v>
      </c>
      <c r="AI2212" s="1140" t="n">
        <v>2211</v>
      </c>
      <c r="AJ2212" s="1140" t="s">
        <v>9175</v>
      </c>
      <c r="AK2212" s="1130" t="s">
        <v>9176</v>
      </c>
      <c r="AL2212" s="1131" t="s">
        <v>9177</v>
      </c>
    </row>
    <row r="2213" customFormat="false" ht="14.25" hidden="false" customHeight="false" outlineLevel="0" collapsed="false">
      <c r="AH2213" s="1131" t="n">
        <v>1601</v>
      </c>
      <c r="AI2213" s="1140" t="n">
        <v>2212</v>
      </c>
      <c r="AJ2213" s="1140" t="s">
        <v>9178</v>
      </c>
      <c r="AK2213" s="1130" t="s">
        <v>3407</v>
      </c>
      <c r="AL2213" s="1131" t="s">
        <v>9179</v>
      </c>
    </row>
    <row r="2214" customFormat="false" ht="14.25" hidden="false" customHeight="false" outlineLevel="0" collapsed="false">
      <c r="AH2214" s="1131" t="n">
        <v>1601</v>
      </c>
      <c r="AI2214" s="1140" t="n">
        <v>2213</v>
      </c>
      <c r="AJ2214" s="1140" t="s">
        <v>9180</v>
      </c>
      <c r="AK2214" s="1130" t="s">
        <v>9181</v>
      </c>
      <c r="AL2214" s="1131" t="s">
        <v>9182</v>
      </c>
    </row>
    <row r="2215" customFormat="false" ht="14.25" hidden="false" customHeight="false" outlineLevel="0" collapsed="false">
      <c r="AH2215" s="1131" t="n">
        <v>1601</v>
      </c>
      <c r="AI2215" s="1140" t="n">
        <v>2214</v>
      </c>
      <c r="AJ2215" s="1140" t="s">
        <v>9183</v>
      </c>
      <c r="AK2215" s="1130" t="s">
        <v>9184</v>
      </c>
      <c r="AL2215" s="1131" t="s">
        <v>9185</v>
      </c>
    </row>
    <row r="2216" customFormat="false" ht="14.25" hidden="false" customHeight="false" outlineLevel="0" collapsed="false">
      <c r="AH2216" s="1131" t="n">
        <v>1601</v>
      </c>
      <c r="AI2216" s="1140" t="n">
        <v>2215</v>
      </c>
      <c r="AJ2216" s="1140" t="s">
        <v>9186</v>
      </c>
      <c r="AK2216" s="1130" t="s">
        <v>9187</v>
      </c>
      <c r="AL2216" s="1131" t="s">
        <v>9188</v>
      </c>
    </row>
    <row r="2217" customFormat="false" ht="14.25" hidden="false" customHeight="false" outlineLevel="0" collapsed="false">
      <c r="AH2217" s="1131" t="n">
        <v>1601</v>
      </c>
      <c r="AI2217" s="1140" t="n">
        <v>2216</v>
      </c>
      <c r="AJ2217" s="1140" t="s">
        <v>9189</v>
      </c>
      <c r="AK2217" s="1130" t="s">
        <v>9190</v>
      </c>
      <c r="AL2217" s="1131" t="s">
        <v>9191</v>
      </c>
    </row>
    <row r="2218" customFormat="false" ht="14.25" hidden="false" customHeight="false" outlineLevel="0" collapsed="false">
      <c r="AH2218" s="1131" t="n">
        <v>1601</v>
      </c>
      <c r="AI2218" s="1140" t="n">
        <v>2217</v>
      </c>
      <c r="AJ2218" s="1140" t="s">
        <v>9192</v>
      </c>
      <c r="AK2218" s="1130" t="s">
        <v>5923</v>
      </c>
      <c r="AL2218" s="1131" t="s">
        <v>9193</v>
      </c>
    </row>
    <row r="2219" customFormat="false" ht="14.25" hidden="false" customHeight="false" outlineLevel="0" collapsed="false">
      <c r="AH2219" s="1131" t="n">
        <v>1601</v>
      </c>
      <c r="AI2219" s="1140" t="n">
        <v>2218</v>
      </c>
      <c r="AJ2219" s="1140" t="s">
        <v>9194</v>
      </c>
      <c r="AK2219" s="1130" t="s">
        <v>9195</v>
      </c>
      <c r="AL2219" s="1131" t="s">
        <v>9196</v>
      </c>
    </row>
    <row r="2220" customFormat="false" ht="14.25" hidden="false" customHeight="false" outlineLevel="0" collapsed="false">
      <c r="AH2220" s="1131" t="n">
        <v>1601</v>
      </c>
      <c r="AI2220" s="1140" t="n">
        <v>2219</v>
      </c>
      <c r="AJ2220" s="1140" t="s">
        <v>9197</v>
      </c>
      <c r="AK2220" s="1130" t="s">
        <v>9198</v>
      </c>
      <c r="AL2220" s="1131" t="s">
        <v>9199</v>
      </c>
    </row>
    <row r="2221" customFormat="false" ht="14.25" hidden="false" customHeight="false" outlineLevel="0" collapsed="false">
      <c r="AH2221" s="1131" t="n">
        <v>1601</v>
      </c>
      <c r="AI2221" s="1140" t="n">
        <v>2220</v>
      </c>
      <c r="AJ2221" s="1140" t="s">
        <v>9200</v>
      </c>
      <c r="AK2221" s="1130" t="s">
        <v>9201</v>
      </c>
      <c r="AL2221" s="1131" t="s">
        <v>9202</v>
      </c>
    </row>
    <row r="2222" customFormat="false" ht="14.25" hidden="false" customHeight="false" outlineLevel="0" collapsed="false">
      <c r="AH2222" s="1131" t="n">
        <v>1601</v>
      </c>
      <c r="AI2222" s="1140" t="n">
        <v>2221</v>
      </c>
      <c r="AJ2222" s="1140" t="s">
        <v>9203</v>
      </c>
      <c r="AK2222" s="1130" t="s">
        <v>9204</v>
      </c>
      <c r="AL2222" s="1131" t="s">
        <v>9205</v>
      </c>
    </row>
    <row r="2223" customFormat="false" ht="14.25" hidden="false" customHeight="false" outlineLevel="0" collapsed="false">
      <c r="AH2223" s="1131" t="n">
        <v>1601</v>
      </c>
      <c r="AI2223" s="1140" t="n">
        <v>2222</v>
      </c>
      <c r="AJ2223" s="1140" t="s">
        <v>9206</v>
      </c>
      <c r="AK2223" s="1130" t="s">
        <v>9207</v>
      </c>
      <c r="AL2223" s="1131" t="s">
        <v>9208</v>
      </c>
    </row>
    <row r="2224" customFormat="false" ht="14.25" hidden="false" customHeight="false" outlineLevel="0" collapsed="false">
      <c r="AH2224" s="1131" t="n">
        <v>1601</v>
      </c>
      <c r="AI2224" s="1140" t="n">
        <v>2223</v>
      </c>
      <c r="AJ2224" s="1140" t="s">
        <v>9209</v>
      </c>
      <c r="AK2224" s="1130" t="s">
        <v>9210</v>
      </c>
      <c r="AL2224" s="1131" t="s">
        <v>9211</v>
      </c>
    </row>
    <row r="2225" customFormat="false" ht="14.25" hidden="false" customHeight="false" outlineLevel="0" collapsed="false">
      <c r="AH2225" s="1131" t="n">
        <v>1601</v>
      </c>
      <c r="AI2225" s="1140" t="n">
        <v>2224</v>
      </c>
      <c r="AJ2225" s="1140" t="s">
        <v>9212</v>
      </c>
      <c r="AK2225" s="1130" t="s">
        <v>9213</v>
      </c>
      <c r="AL2225" s="1131" t="s">
        <v>9214</v>
      </c>
    </row>
    <row r="2226" customFormat="false" ht="14.25" hidden="false" customHeight="false" outlineLevel="0" collapsed="false">
      <c r="AH2226" s="1131" t="n">
        <v>1601</v>
      </c>
      <c r="AI2226" s="1140" t="n">
        <v>2225</v>
      </c>
      <c r="AJ2226" s="1140" t="s">
        <v>9215</v>
      </c>
      <c r="AK2226" s="1130" t="s">
        <v>9216</v>
      </c>
      <c r="AL2226" s="1131" t="s">
        <v>9217</v>
      </c>
    </row>
    <row r="2227" customFormat="false" ht="14.25" hidden="false" customHeight="false" outlineLevel="0" collapsed="false">
      <c r="AH2227" s="1131" t="n">
        <v>1601</v>
      </c>
      <c r="AI2227" s="1140" t="n">
        <v>2226</v>
      </c>
      <c r="AJ2227" s="1140" t="s">
        <v>9218</v>
      </c>
      <c r="AK2227" s="1130" t="s">
        <v>9219</v>
      </c>
      <c r="AL2227" s="1131" t="s">
        <v>9220</v>
      </c>
    </row>
    <row r="2228" customFormat="false" ht="14.25" hidden="false" customHeight="false" outlineLevel="0" collapsed="false">
      <c r="AH2228" s="1131" t="n">
        <v>1601</v>
      </c>
      <c r="AI2228" s="1140" t="n">
        <v>2227</v>
      </c>
      <c r="AJ2228" s="1140" t="s">
        <v>9221</v>
      </c>
      <c r="AK2228" s="1130" t="s">
        <v>9222</v>
      </c>
      <c r="AL2228" s="1131" t="s">
        <v>9223</v>
      </c>
    </row>
    <row r="2229" customFormat="false" ht="14.25" hidden="false" customHeight="false" outlineLevel="0" collapsed="false">
      <c r="AH2229" s="1131" t="n">
        <v>1601</v>
      </c>
      <c r="AI2229" s="1140" t="n">
        <v>2228</v>
      </c>
      <c r="AJ2229" s="1140" t="s">
        <v>9224</v>
      </c>
      <c r="AK2229" s="1130" t="s">
        <v>9225</v>
      </c>
      <c r="AL2229" s="1131" t="s">
        <v>9226</v>
      </c>
    </row>
    <row r="2230" customFormat="false" ht="14.25" hidden="false" customHeight="false" outlineLevel="0" collapsed="false">
      <c r="AH2230" s="1131" t="n">
        <v>1601</v>
      </c>
      <c r="AI2230" s="1140" t="n">
        <v>2229</v>
      </c>
      <c r="AJ2230" s="1140" t="s">
        <v>9227</v>
      </c>
      <c r="AK2230" s="1130" t="s">
        <v>9228</v>
      </c>
      <c r="AL2230" s="1131" t="s">
        <v>9229</v>
      </c>
    </row>
    <row r="2231" customFormat="false" ht="14.25" hidden="false" customHeight="false" outlineLevel="0" collapsed="false">
      <c r="AH2231" s="1131" t="n">
        <v>1601</v>
      </c>
      <c r="AI2231" s="1140" t="n">
        <v>2230</v>
      </c>
      <c r="AJ2231" s="1140" t="s">
        <v>9230</v>
      </c>
      <c r="AK2231" s="1130" t="s">
        <v>9231</v>
      </c>
      <c r="AL2231" s="1131" t="s">
        <v>9232</v>
      </c>
    </row>
    <row r="2232" customFormat="false" ht="14.25" hidden="false" customHeight="false" outlineLevel="0" collapsed="false">
      <c r="AH2232" s="1131" t="n">
        <v>1601</v>
      </c>
      <c r="AI2232" s="1140" t="n">
        <v>2231</v>
      </c>
      <c r="AJ2232" s="1140" t="s">
        <v>9233</v>
      </c>
      <c r="AK2232" s="1130" t="s">
        <v>9234</v>
      </c>
      <c r="AL2232" s="1131" t="s">
        <v>9235</v>
      </c>
    </row>
    <row r="2233" customFormat="false" ht="14.25" hidden="false" customHeight="false" outlineLevel="0" collapsed="false">
      <c r="AH2233" s="1131" t="n">
        <v>1601</v>
      </c>
      <c r="AI2233" s="1140" t="n">
        <v>2232</v>
      </c>
      <c r="AJ2233" s="1140" t="s">
        <v>9236</v>
      </c>
      <c r="AK2233" s="1130" t="s">
        <v>9237</v>
      </c>
      <c r="AL2233" s="1131" t="s">
        <v>9238</v>
      </c>
    </row>
    <row r="2234" customFormat="false" ht="14.25" hidden="false" customHeight="false" outlineLevel="0" collapsed="false">
      <c r="AH2234" s="1131" t="n">
        <v>1601</v>
      </c>
      <c r="AI2234" s="1140" t="n">
        <v>2233</v>
      </c>
      <c r="AJ2234" s="1140" t="s">
        <v>9239</v>
      </c>
      <c r="AK2234" s="1130" t="s">
        <v>9240</v>
      </c>
      <c r="AL2234" s="1131" t="s">
        <v>9241</v>
      </c>
    </row>
    <row r="2235" customFormat="false" ht="14.25" hidden="false" customHeight="false" outlineLevel="0" collapsed="false">
      <c r="AH2235" s="1131" t="n">
        <v>1601</v>
      </c>
      <c r="AI2235" s="1140" t="n">
        <v>2234</v>
      </c>
      <c r="AJ2235" s="1140" t="s">
        <v>9242</v>
      </c>
      <c r="AK2235" s="1130" t="s">
        <v>9243</v>
      </c>
      <c r="AL2235" s="1131" t="s">
        <v>9244</v>
      </c>
    </row>
    <row r="2236" customFormat="false" ht="14.25" hidden="false" customHeight="false" outlineLevel="0" collapsed="false">
      <c r="AH2236" s="1131" t="n">
        <v>1601</v>
      </c>
      <c r="AI2236" s="1140" t="n">
        <v>2235</v>
      </c>
      <c r="AJ2236" s="1140" t="s">
        <v>9245</v>
      </c>
      <c r="AK2236" s="1130" t="s">
        <v>9246</v>
      </c>
      <c r="AL2236" s="1131" t="s">
        <v>9247</v>
      </c>
    </row>
    <row r="2237" customFormat="false" ht="14.25" hidden="false" customHeight="false" outlineLevel="0" collapsed="false">
      <c r="AH2237" s="1131" t="n">
        <v>1601</v>
      </c>
      <c r="AI2237" s="1140" t="n">
        <v>2236</v>
      </c>
      <c r="AJ2237" s="1140" t="s">
        <v>9248</v>
      </c>
      <c r="AK2237" s="1130" t="s">
        <v>9249</v>
      </c>
      <c r="AL2237" s="1131" t="s">
        <v>9250</v>
      </c>
    </row>
    <row r="2238" customFormat="false" ht="14.25" hidden="false" customHeight="false" outlineLevel="0" collapsed="false">
      <c r="AH2238" s="1131" t="n">
        <v>1602</v>
      </c>
      <c r="AI2238" s="1140" t="n">
        <v>2237</v>
      </c>
      <c r="AJ2238" s="1140" t="s">
        <v>9251</v>
      </c>
      <c r="AK2238" s="1130" t="s">
        <v>9252</v>
      </c>
      <c r="AL2238" s="1131" t="s">
        <v>9253</v>
      </c>
    </row>
    <row r="2239" customFormat="false" ht="14.25" hidden="false" customHeight="false" outlineLevel="0" collapsed="false">
      <c r="AH2239" s="1131" t="n">
        <v>1602</v>
      </c>
      <c r="AI2239" s="1140" t="n">
        <v>2238</v>
      </c>
      <c r="AJ2239" s="1140" t="s">
        <v>9254</v>
      </c>
      <c r="AK2239" s="1130" t="s">
        <v>9255</v>
      </c>
      <c r="AL2239" s="1131" t="s">
        <v>9256</v>
      </c>
    </row>
    <row r="2240" customFormat="false" ht="14.25" hidden="false" customHeight="false" outlineLevel="0" collapsed="false">
      <c r="AH2240" s="1131" t="n">
        <v>1602</v>
      </c>
      <c r="AI2240" s="1140" t="n">
        <v>2239</v>
      </c>
      <c r="AJ2240" s="1140" t="s">
        <v>9257</v>
      </c>
      <c r="AK2240" s="1130" t="s">
        <v>9258</v>
      </c>
      <c r="AL2240" s="1131" t="s">
        <v>9259</v>
      </c>
    </row>
    <row r="2241" customFormat="false" ht="14.25" hidden="false" customHeight="false" outlineLevel="0" collapsed="false">
      <c r="AH2241" s="1131" t="n">
        <v>1602</v>
      </c>
      <c r="AI2241" s="1140" t="n">
        <v>2240</v>
      </c>
      <c r="AJ2241" s="1140" t="s">
        <v>9260</v>
      </c>
      <c r="AK2241" s="1130" t="s">
        <v>9261</v>
      </c>
      <c r="AL2241" s="1131" t="s">
        <v>9262</v>
      </c>
    </row>
    <row r="2242" customFormat="false" ht="14.25" hidden="false" customHeight="false" outlineLevel="0" collapsed="false">
      <c r="AH2242" s="1131" t="n">
        <v>1602</v>
      </c>
      <c r="AI2242" s="1140" t="n">
        <v>2241</v>
      </c>
      <c r="AJ2242" s="1140" t="s">
        <v>9263</v>
      </c>
      <c r="AK2242" s="1130" t="s">
        <v>9264</v>
      </c>
      <c r="AL2242" s="1131" t="s">
        <v>9265</v>
      </c>
    </row>
    <row r="2243" customFormat="false" ht="14.25" hidden="false" customHeight="false" outlineLevel="0" collapsed="false">
      <c r="AH2243" s="1131" t="n">
        <v>1602</v>
      </c>
      <c r="AI2243" s="1140" t="n">
        <v>2242</v>
      </c>
      <c r="AJ2243" s="1140" t="s">
        <v>9266</v>
      </c>
      <c r="AK2243" s="1130" t="s">
        <v>6970</v>
      </c>
      <c r="AL2243" s="1131" t="s">
        <v>9267</v>
      </c>
    </row>
    <row r="2244" customFormat="false" ht="14.25" hidden="false" customHeight="false" outlineLevel="0" collapsed="false">
      <c r="AH2244" s="1131" t="n">
        <v>1602</v>
      </c>
      <c r="AI2244" s="1140" t="n">
        <v>2243</v>
      </c>
      <c r="AJ2244" s="1140" t="s">
        <v>9268</v>
      </c>
      <c r="AK2244" s="1130" t="s">
        <v>9269</v>
      </c>
      <c r="AL2244" s="1131" t="s">
        <v>9270</v>
      </c>
    </row>
    <row r="2245" customFormat="false" ht="14.25" hidden="false" customHeight="false" outlineLevel="0" collapsed="false">
      <c r="AH2245" s="1131" t="n">
        <v>1602</v>
      </c>
      <c r="AI2245" s="1140" t="n">
        <v>2244</v>
      </c>
      <c r="AJ2245" s="1140" t="s">
        <v>9271</v>
      </c>
      <c r="AK2245" s="1130" t="s">
        <v>9272</v>
      </c>
      <c r="AL2245" s="1131" t="s">
        <v>9273</v>
      </c>
    </row>
    <row r="2246" customFormat="false" ht="14.25" hidden="false" customHeight="false" outlineLevel="0" collapsed="false">
      <c r="AH2246" s="1131" t="n">
        <v>1602</v>
      </c>
      <c r="AI2246" s="1140" t="n">
        <v>2245</v>
      </c>
      <c r="AJ2246" s="1140" t="s">
        <v>9274</v>
      </c>
      <c r="AK2246" s="1130" t="s">
        <v>9275</v>
      </c>
      <c r="AL2246" s="1131" t="s">
        <v>9276</v>
      </c>
    </row>
    <row r="2247" customFormat="false" ht="14.25" hidden="false" customHeight="false" outlineLevel="0" collapsed="false">
      <c r="AH2247" s="1131" t="n">
        <v>1602</v>
      </c>
      <c r="AI2247" s="1140" t="n">
        <v>2246</v>
      </c>
      <c r="AJ2247" s="1140" t="s">
        <v>9277</v>
      </c>
      <c r="AK2247" s="1130" t="s">
        <v>9278</v>
      </c>
      <c r="AL2247" s="1131" t="s">
        <v>9279</v>
      </c>
    </row>
    <row r="2248" customFormat="false" ht="14.25" hidden="false" customHeight="false" outlineLevel="0" collapsed="false">
      <c r="AH2248" s="1131" t="n">
        <v>1602</v>
      </c>
      <c r="AI2248" s="1140" t="n">
        <v>2247</v>
      </c>
      <c r="AJ2248" s="1140" t="s">
        <v>9280</v>
      </c>
      <c r="AK2248" s="1130" t="s">
        <v>9281</v>
      </c>
      <c r="AL2248" s="1131" t="s">
        <v>9282</v>
      </c>
    </row>
    <row r="2249" customFormat="false" ht="14.25" hidden="false" customHeight="false" outlineLevel="0" collapsed="false">
      <c r="AH2249" s="1131" t="n">
        <v>1602</v>
      </c>
      <c r="AI2249" s="1140" t="n">
        <v>2248</v>
      </c>
      <c r="AJ2249" s="1140" t="s">
        <v>9283</v>
      </c>
      <c r="AK2249" s="1130" t="s">
        <v>9284</v>
      </c>
      <c r="AL2249" s="1131" t="s">
        <v>9285</v>
      </c>
    </row>
    <row r="2250" customFormat="false" ht="14.25" hidden="false" customHeight="false" outlineLevel="0" collapsed="false">
      <c r="AH2250" s="1131" t="n">
        <v>1602</v>
      </c>
      <c r="AI2250" s="1140" t="n">
        <v>2249</v>
      </c>
      <c r="AJ2250" s="1140" t="s">
        <v>9286</v>
      </c>
      <c r="AK2250" s="1130" t="s">
        <v>9287</v>
      </c>
      <c r="AL2250" s="1131" t="s">
        <v>9288</v>
      </c>
    </row>
    <row r="2251" customFormat="false" ht="14.25" hidden="false" customHeight="false" outlineLevel="0" collapsed="false">
      <c r="AH2251" s="1131" t="n">
        <v>1602</v>
      </c>
      <c r="AI2251" s="1140" t="n">
        <v>2250</v>
      </c>
      <c r="AJ2251" s="1140" t="s">
        <v>9289</v>
      </c>
      <c r="AK2251" s="1130" t="s">
        <v>9290</v>
      </c>
      <c r="AL2251" s="1131" t="s">
        <v>9291</v>
      </c>
    </row>
    <row r="2252" customFormat="false" ht="14.25" hidden="false" customHeight="false" outlineLevel="0" collapsed="false">
      <c r="AH2252" s="1131" t="n">
        <v>1603</v>
      </c>
      <c r="AI2252" s="1140" t="n">
        <v>2251</v>
      </c>
      <c r="AJ2252" s="1140" t="s">
        <v>9292</v>
      </c>
      <c r="AK2252" s="1130" t="s">
        <v>9293</v>
      </c>
      <c r="AL2252" s="1131" t="s">
        <v>9294</v>
      </c>
    </row>
    <row r="2253" customFormat="false" ht="14.25" hidden="false" customHeight="false" outlineLevel="0" collapsed="false">
      <c r="AH2253" s="1131" t="n">
        <v>1603</v>
      </c>
      <c r="AI2253" s="1140" t="n">
        <v>2252</v>
      </c>
      <c r="AJ2253" s="1140" t="s">
        <v>9295</v>
      </c>
      <c r="AK2253" s="1130" t="s">
        <v>9296</v>
      </c>
      <c r="AL2253" s="1131" t="s">
        <v>9297</v>
      </c>
    </row>
    <row r="2254" customFormat="false" ht="14.25" hidden="false" customHeight="false" outlineLevel="0" collapsed="false">
      <c r="AH2254" s="1131" t="n">
        <v>1603</v>
      </c>
      <c r="AI2254" s="1140" t="n">
        <v>2253</v>
      </c>
      <c r="AJ2254" s="1140" t="s">
        <v>9298</v>
      </c>
      <c r="AK2254" s="1130" t="s">
        <v>9299</v>
      </c>
      <c r="AL2254" s="1131" t="s">
        <v>9300</v>
      </c>
    </row>
    <row r="2255" customFormat="false" ht="14.25" hidden="false" customHeight="false" outlineLevel="0" collapsed="false">
      <c r="AH2255" s="1131" t="n">
        <v>1603</v>
      </c>
      <c r="AI2255" s="1140" t="n">
        <v>2254</v>
      </c>
      <c r="AJ2255" s="1140" t="s">
        <v>9301</v>
      </c>
      <c r="AK2255" s="1130" t="s">
        <v>2679</v>
      </c>
      <c r="AL2255" s="1131" t="s">
        <v>9302</v>
      </c>
    </row>
    <row r="2256" customFormat="false" ht="14.25" hidden="false" customHeight="false" outlineLevel="0" collapsed="false">
      <c r="AH2256" s="1131" t="n">
        <v>1603</v>
      </c>
      <c r="AI2256" s="1140" t="n">
        <v>2255</v>
      </c>
      <c r="AJ2256" s="1140" t="s">
        <v>9303</v>
      </c>
      <c r="AK2256" s="1130" t="s">
        <v>9304</v>
      </c>
      <c r="AL2256" s="1131" t="s">
        <v>9305</v>
      </c>
    </row>
    <row r="2257" customFormat="false" ht="14.25" hidden="false" customHeight="false" outlineLevel="0" collapsed="false">
      <c r="AH2257" s="1131" t="n">
        <v>1603</v>
      </c>
      <c r="AI2257" s="1140" t="n">
        <v>2256</v>
      </c>
      <c r="AJ2257" s="1140" t="s">
        <v>9306</v>
      </c>
      <c r="AK2257" s="1130" t="s">
        <v>6092</v>
      </c>
      <c r="AL2257" s="1131" t="s">
        <v>9307</v>
      </c>
    </row>
    <row r="2258" customFormat="false" ht="14.25" hidden="false" customHeight="false" outlineLevel="0" collapsed="false">
      <c r="AH2258" s="1131" t="n">
        <v>1603</v>
      </c>
      <c r="AI2258" s="1140" t="n">
        <v>2257</v>
      </c>
      <c r="AJ2258" s="1140" t="s">
        <v>9308</v>
      </c>
      <c r="AK2258" s="1130" t="s">
        <v>9309</v>
      </c>
      <c r="AL2258" s="1131" t="s">
        <v>9310</v>
      </c>
    </row>
    <row r="2259" customFormat="false" ht="14.25" hidden="false" customHeight="false" outlineLevel="0" collapsed="false">
      <c r="AH2259" s="1131" t="n">
        <v>1603</v>
      </c>
      <c r="AI2259" s="1140" t="n">
        <v>2258</v>
      </c>
      <c r="AJ2259" s="1140" t="s">
        <v>9311</v>
      </c>
      <c r="AK2259" s="1130" t="s">
        <v>6482</v>
      </c>
      <c r="AL2259" s="1131" t="s">
        <v>9312</v>
      </c>
    </row>
    <row r="2260" customFormat="false" ht="14.25" hidden="false" customHeight="false" outlineLevel="0" collapsed="false">
      <c r="AH2260" s="1131" t="n">
        <v>1603</v>
      </c>
      <c r="AI2260" s="1140" t="n">
        <v>2259</v>
      </c>
      <c r="AJ2260" s="1140" t="s">
        <v>9313</v>
      </c>
      <c r="AK2260" s="1130" t="s">
        <v>9314</v>
      </c>
      <c r="AL2260" s="1131" t="s">
        <v>9315</v>
      </c>
    </row>
    <row r="2261" customFormat="false" ht="14.25" hidden="false" customHeight="false" outlineLevel="0" collapsed="false">
      <c r="AH2261" s="1131" t="n">
        <v>1603</v>
      </c>
      <c r="AI2261" s="1140" t="n">
        <v>2260</v>
      </c>
      <c r="AJ2261" s="1140" t="s">
        <v>9316</v>
      </c>
      <c r="AK2261" s="1130" t="s">
        <v>9317</v>
      </c>
      <c r="AL2261" s="1131" t="s">
        <v>9318</v>
      </c>
    </row>
    <row r="2262" customFormat="false" ht="14.25" hidden="false" customHeight="false" outlineLevel="0" collapsed="false">
      <c r="AH2262" s="1131" t="n">
        <v>1603</v>
      </c>
      <c r="AI2262" s="1140" t="n">
        <v>2261</v>
      </c>
      <c r="AJ2262" s="1140" t="s">
        <v>9319</v>
      </c>
      <c r="AK2262" s="1130" t="s">
        <v>9320</v>
      </c>
      <c r="AL2262" s="1131" t="s">
        <v>9321</v>
      </c>
    </row>
    <row r="2263" customFormat="false" ht="14.25" hidden="false" customHeight="false" outlineLevel="0" collapsed="false">
      <c r="AH2263" s="1131" t="n">
        <v>1603</v>
      </c>
      <c r="AI2263" s="1140" t="n">
        <v>2262</v>
      </c>
      <c r="AJ2263" s="1140" t="s">
        <v>9322</v>
      </c>
      <c r="AK2263" s="1130" t="s">
        <v>9323</v>
      </c>
      <c r="AL2263" s="1131" t="s">
        <v>9324</v>
      </c>
    </row>
    <row r="2264" customFormat="false" ht="14.25" hidden="false" customHeight="false" outlineLevel="0" collapsed="false">
      <c r="AH2264" s="1131" t="n">
        <v>1603</v>
      </c>
      <c r="AI2264" s="1140" t="n">
        <v>2263</v>
      </c>
      <c r="AJ2264" s="1140" t="s">
        <v>9325</v>
      </c>
      <c r="AK2264" s="1130" t="s">
        <v>9326</v>
      </c>
      <c r="AL2264" s="1131" t="s">
        <v>9327</v>
      </c>
    </row>
    <row r="2265" customFormat="false" ht="14.25" hidden="false" customHeight="false" outlineLevel="0" collapsed="false">
      <c r="AH2265" s="1131" t="n">
        <v>1604</v>
      </c>
      <c r="AI2265" s="1140" t="n">
        <v>2264</v>
      </c>
      <c r="AJ2265" s="1140" t="s">
        <v>9328</v>
      </c>
      <c r="AK2265" s="1130" t="s">
        <v>9329</v>
      </c>
      <c r="AL2265" s="1131" t="s">
        <v>9330</v>
      </c>
    </row>
    <row r="2266" customFormat="false" ht="14.25" hidden="false" customHeight="false" outlineLevel="0" collapsed="false">
      <c r="AH2266" s="1131" t="n">
        <v>1604</v>
      </c>
      <c r="AI2266" s="1140" t="n">
        <v>2265</v>
      </c>
      <c r="AJ2266" s="1140" t="s">
        <v>9331</v>
      </c>
      <c r="AK2266" s="1130" t="s">
        <v>9332</v>
      </c>
      <c r="AL2266" s="1131" t="s">
        <v>9333</v>
      </c>
    </row>
    <row r="2267" customFormat="false" ht="14.25" hidden="false" customHeight="false" outlineLevel="0" collapsed="false">
      <c r="AH2267" s="1131" t="n">
        <v>1604</v>
      </c>
      <c r="AI2267" s="1140" t="n">
        <v>2266</v>
      </c>
      <c r="AJ2267" s="1140" t="s">
        <v>9334</v>
      </c>
      <c r="AK2267" s="1130" t="s">
        <v>9335</v>
      </c>
      <c r="AL2267" s="1131" t="s">
        <v>9336</v>
      </c>
    </row>
    <row r="2268" customFormat="false" ht="14.25" hidden="false" customHeight="false" outlineLevel="0" collapsed="false">
      <c r="AH2268" s="1131" t="n">
        <v>1604</v>
      </c>
      <c r="AI2268" s="1140" t="n">
        <v>2267</v>
      </c>
      <c r="AJ2268" s="1140" t="s">
        <v>9337</v>
      </c>
      <c r="AK2268" s="1130" t="s">
        <v>9338</v>
      </c>
      <c r="AL2268" s="1131" t="s">
        <v>9339</v>
      </c>
    </row>
    <row r="2269" customFormat="false" ht="14.25" hidden="false" customHeight="false" outlineLevel="0" collapsed="false">
      <c r="AH2269" s="1131" t="n">
        <v>1604</v>
      </c>
      <c r="AI2269" s="1140" t="n">
        <v>2268</v>
      </c>
      <c r="AJ2269" s="1140" t="s">
        <v>9340</v>
      </c>
      <c r="AK2269" s="1130" t="s">
        <v>3347</v>
      </c>
      <c r="AL2269" s="1131" t="s">
        <v>9341</v>
      </c>
    </row>
    <row r="2270" customFormat="false" ht="14.25" hidden="false" customHeight="false" outlineLevel="0" collapsed="false">
      <c r="AH2270" s="1131" t="n">
        <v>1604</v>
      </c>
      <c r="AI2270" s="1140" t="n">
        <v>2269</v>
      </c>
      <c r="AJ2270" s="1140" t="s">
        <v>9342</v>
      </c>
      <c r="AK2270" s="1130" t="s">
        <v>9343</v>
      </c>
      <c r="AL2270" s="1131" t="s">
        <v>9344</v>
      </c>
    </row>
    <row r="2271" customFormat="false" ht="14.25" hidden="false" customHeight="false" outlineLevel="0" collapsed="false">
      <c r="AH2271" s="1131" t="n">
        <v>1604</v>
      </c>
      <c r="AI2271" s="1140" t="n">
        <v>2270</v>
      </c>
      <c r="AJ2271" s="1140" t="s">
        <v>9345</v>
      </c>
      <c r="AK2271" s="1130" t="s">
        <v>9346</v>
      </c>
      <c r="AL2271" s="1131" t="s">
        <v>9347</v>
      </c>
    </row>
    <row r="2272" customFormat="false" ht="14.25" hidden="false" customHeight="false" outlineLevel="0" collapsed="false">
      <c r="AH2272" s="1131" t="n">
        <v>1604</v>
      </c>
      <c r="AI2272" s="1140" t="n">
        <v>2271</v>
      </c>
      <c r="AJ2272" s="1140" t="s">
        <v>9348</v>
      </c>
      <c r="AK2272" s="1130" t="s">
        <v>9349</v>
      </c>
      <c r="AL2272" s="1131" t="s">
        <v>9350</v>
      </c>
    </row>
    <row r="2273" customFormat="false" ht="14.25" hidden="false" customHeight="false" outlineLevel="0" collapsed="false">
      <c r="AH2273" s="1131" t="n">
        <v>1604</v>
      </c>
      <c r="AI2273" s="1140" t="n">
        <v>2272</v>
      </c>
      <c r="AJ2273" s="1140" t="s">
        <v>9351</v>
      </c>
      <c r="AK2273" s="1130" t="s">
        <v>8133</v>
      </c>
      <c r="AL2273" s="1131" t="s">
        <v>9352</v>
      </c>
    </row>
    <row r="2274" customFormat="false" ht="14.25" hidden="false" customHeight="false" outlineLevel="0" collapsed="false">
      <c r="AH2274" s="1131" t="n">
        <v>1604</v>
      </c>
      <c r="AI2274" s="1140" t="n">
        <v>2273</v>
      </c>
      <c r="AJ2274" s="1140" t="s">
        <v>9353</v>
      </c>
      <c r="AK2274" s="1130" t="s">
        <v>3208</v>
      </c>
      <c r="AL2274" s="1131" t="s">
        <v>9354</v>
      </c>
    </row>
    <row r="2275" customFormat="false" ht="14.25" hidden="false" customHeight="false" outlineLevel="0" collapsed="false">
      <c r="AH2275" s="1131" t="n">
        <v>1604</v>
      </c>
      <c r="AI2275" s="1140" t="n">
        <v>2274</v>
      </c>
      <c r="AJ2275" s="1140" t="s">
        <v>9355</v>
      </c>
      <c r="AK2275" s="1130" t="s">
        <v>9356</v>
      </c>
      <c r="AL2275" s="1131" t="s">
        <v>9357</v>
      </c>
    </row>
    <row r="2276" customFormat="false" ht="14.25" hidden="false" customHeight="false" outlineLevel="0" collapsed="false">
      <c r="AH2276" s="1131" t="n">
        <v>1604</v>
      </c>
      <c r="AI2276" s="1140" t="n">
        <v>2275</v>
      </c>
      <c r="AJ2276" s="1140" t="s">
        <v>9358</v>
      </c>
      <c r="AK2276" s="1130" t="s">
        <v>9359</v>
      </c>
      <c r="AL2276" s="1131" t="s">
        <v>9360</v>
      </c>
    </row>
    <row r="2277" customFormat="false" ht="14.25" hidden="false" customHeight="false" outlineLevel="0" collapsed="false">
      <c r="AH2277" s="1131" t="n">
        <v>1604</v>
      </c>
      <c r="AI2277" s="1140" t="n">
        <v>2276</v>
      </c>
      <c r="AJ2277" s="1140" t="s">
        <v>9361</v>
      </c>
      <c r="AK2277" s="1130" t="s">
        <v>9362</v>
      </c>
      <c r="AL2277" s="1131" t="s">
        <v>9363</v>
      </c>
    </row>
    <row r="2278" customFormat="false" ht="14.25" hidden="false" customHeight="false" outlineLevel="0" collapsed="false">
      <c r="AH2278" s="1131" t="n">
        <v>1604</v>
      </c>
      <c r="AI2278" s="1140" t="n">
        <v>2277</v>
      </c>
      <c r="AJ2278" s="1140" t="s">
        <v>9364</v>
      </c>
      <c r="AK2278" s="1130" t="s">
        <v>9365</v>
      </c>
      <c r="AL2278" s="1131" t="s">
        <v>9366</v>
      </c>
    </row>
    <row r="2279" customFormat="false" ht="14.25" hidden="false" customHeight="false" outlineLevel="0" collapsed="false">
      <c r="AH2279" s="1131" t="n">
        <v>1604</v>
      </c>
      <c r="AI2279" s="1140" t="n">
        <v>2278</v>
      </c>
      <c r="AJ2279" s="1140" t="s">
        <v>9367</v>
      </c>
      <c r="AK2279" s="1130" t="s">
        <v>9368</v>
      </c>
      <c r="AL2279" s="1131" t="s">
        <v>9369</v>
      </c>
    </row>
    <row r="2280" customFormat="false" ht="14.25" hidden="false" customHeight="false" outlineLevel="0" collapsed="false">
      <c r="AH2280" s="1131" t="n">
        <v>1604</v>
      </c>
      <c r="AI2280" s="1140" t="n">
        <v>2279</v>
      </c>
      <c r="AJ2280" s="1140" t="s">
        <v>9370</v>
      </c>
      <c r="AK2280" s="1130" t="s">
        <v>9371</v>
      </c>
      <c r="AL2280" s="1131" t="s">
        <v>9372</v>
      </c>
    </row>
    <row r="2281" customFormat="false" ht="14.25" hidden="false" customHeight="false" outlineLevel="0" collapsed="false">
      <c r="AH2281" s="1131" t="n">
        <v>1604</v>
      </c>
      <c r="AI2281" s="1140" t="n">
        <v>2280</v>
      </c>
      <c r="AJ2281" s="1140" t="s">
        <v>9373</v>
      </c>
      <c r="AK2281" s="1130" t="s">
        <v>9374</v>
      </c>
      <c r="AL2281" s="1131" t="s">
        <v>9375</v>
      </c>
    </row>
    <row r="2282" customFormat="false" ht="14.25" hidden="false" customHeight="false" outlineLevel="0" collapsed="false">
      <c r="AH2282" s="1131" t="n">
        <v>1604</v>
      </c>
      <c r="AI2282" s="1140" t="n">
        <v>2281</v>
      </c>
      <c r="AJ2282" s="1140" t="s">
        <v>9376</v>
      </c>
      <c r="AK2282" s="1130" t="s">
        <v>9377</v>
      </c>
      <c r="AL2282" s="1131" t="s">
        <v>9378</v>
      </c>
    </row>
    <row r="2283" customFormat="false" ht="14.25" hidden="false" customHeight="false" outlineLevel="0" collapsed="false">
      <c r="AH2283" s="1131" t="n">
        <v>1604</v>
      </c>
      <c r="AI2283" s="1140" t="n">
        <v>2282</v>
      </c>
      <c r="AJ2283" s="1140" t="s">
        <v>9379</v>
      </c>
      <c r="AK2283" s="1130" t="s">
        <v>9380</v>
      </c>
      <c r="AL2283" s="1131" t="s">
        <v>9381</v>
      </c>
    </row>
    <row r="2284" customFormat="false" ht="14.25" hidden="false" customHeight="false" outlineLevel="0" collapsed="false">
      <c r="AH2284" s="1131" t="n">
        <v>1604</v>
      </c>
      <c r="AI2284" s="1140" t="n">
        <v>2283</v>
      </c>
      <c r="AJ2284" s="1140" t="s">
        <v>9382</v>
      </c>
      <c r="AK2284" s="1130" t="s">
        <v>9383</v>
      </c>
      <c r="AL2284" s="1131" t="s">
        <v>9384</v>
      </c>
    </row>
    <row r="2285" customFormat="false" ht="14.25" hidden="false" customHeight="false" outlineLevel="0" collapsed="false">
      <c r="AH2285" s="1131" t="n">
        <v>1604</v>
      </c>
      <c r="AI2285" s="1140" t="n">
        <v>2284</v>
      </c>
      <c r="AJ2285" s="1140" t="s">
        <v>9385</v>
      </c>
      <c r="AK2285" s="1130" t="s">
        <v>9386</v>
      </c>
      <c r="AL2285" s="1131" t="s">
        <v>9387</v>
      </c>
    </row>
    <row r="2286" customFormat="false" ht="14.25" hidden="false" customHeight="false" outlineLevel="0" collapsed="false">
      <c r="AH2286" s="1131" t="n">
        <v>1604</v>
      </c>
      <c r="AI2286" s="1140" t="n">
        <v>2285</v>
      </c>
      <c r="AJ2286" s="1140" t="s">
        <v>9388</v>
      </c>
      <c r="AK2286" s="1130" t="s">
        <v>9389</v>
      </c>
      <c r="AL2286" s="1131" t="s">
        <v>9390</v>
      </c>
    </row>
    <row r="2287" customFormat="false" ht="14.25" hidden="false" customHeight="false" outlineLevel="0" collapsed="false">
      <c r="AH2287" s="1131" t="n">
        <v>1604</v>
      </c>
      <c r="AI2287" s="1140" t="n">
        <v>2286</v>
      </c>
      <c r="AJ2287" s="1140" t="s">
        <v>9391</v>
      </c>
      <c r="AK2287" s="1130" t="s">
        <v>9392</v>
      </c>
      <c r="AL2287" s="1131" t="s">
        <v>9393</v>
      </c>
    </row>
    <row r="2288" customFormat="false" ht="14.25" hidden="false" customHeight="false" outlineLevel="0" collapsed="false">
      <c r="AH2288" s="1131" t="n">
        <v>1604</v>
      </c>
      <c r="AI2288" s="1140" t="n">
        <v>2287</v>
      </c>
      <c r="AJ2288" s="1140" t="s">
        <v>9394</v>
      </c>
      <c r="AK2288" s="1130" t="s">
        <v>9395</v>
      </c>
      <c r="AL2288" s="1131" t="s">
        <v>9396</v>
      </c>
    </row>
    <row r="2289" customFormat="false" ht="14.25" hidden="false" customHeight="false" outlineLevel="0" collapsed="false">
      <c r="AH2289" s="1131" t="n">
        <v>1605</v>
      </c>
      <c r="AI2289" s="1140" t="n">
        <v>2288</v>
      </c>
      <c r="AJ2289" s="1140" t="s">
        <v>9397</v>
      </c>
      <c r="AK2289" s="1130" t="s">
        <v>9398</v>
      </c>
      <c r="AL2289" s="1131" t="s">
        <v>9399</v>
      </c>
    </row>
    <row r="2290" customFormat="false" ht="14.25" hidden="false" customHeight="false" outlineLevel="0" collapsed="false">
      <c r="AH2290" s="1131" t="n">
        <v>1605</v>
      </c>
      <c r="AI2290" s="1140" t="n">
        <v>2289</v>
      </c>
      <c r="AJ2290" s="1140" t="s">
        <v>9400</v>
      </c>
      <c r="AK2290" s="1130" t="s">
        <v>6531</v>
      </c>
      <c r="AL2290" s="1131" t="s">
        <v>9401</v>
      </c>
    </row>
    <row r="2291" customFormat="false" ht="14.25" hidden="false" customHeight="false" outlineLevel="0" collapsed="false">
      <c r="AH2291" s="1131" t="n">
        <v>1605</v>
      </c>
      <c r="AI2291" s="1140" t="n">
        <v>2290</v>
      </c>
      <c r="AJ2291" s="1140" t="s">
        <v>9402</v>
      </c>
      <c r="AK2291" s="1130" t="s">
        <v>9403</v>
      </c>
      <c r="AL2291" s="1131" t="s">
        <v>9404</v>
      </c>
    </row>
    <row r="2292" customFormat="false" ht="14.25" hidden="false" customHeight="false" outlineLevel="0" collapsed="false">
      <c r="AH2292" s="1131" t="n">
        <v>1605</v>
      </c>
      <c r="AI2292" s="1140" t="n">
        <v>2291</v>
      </c>
      <c r="AJ2292" s="1140" t="s">
        <v>9405</v>
      </c>
      <c r="AK2292" s="1130" t="s">
        <v>9406</v>
      </c>
      <c r="AL2292" s="1131" t="s">
        <v>9407</v>
      </c>
    </row>
    <row r="2293" customFormat="false" ht="14.25" hidden="false" customHeight="false" outlineLevel="0" collapsed="false">
      <c r="AH2293" s="1131" t="n">
        <v>1605</v>
      </c>
      <c r="AI2293" s="1140" t="n">
        <v>2292</v>
      </c>
      <c r="AJ2293" s="1140" t="s">
        <v>9408</v>
      </c>
      <c r="AK2293" s="1130" t="s">
        <v>9409</v>
      </c>
      <c r="AL2293" s="1131" t="s">
        <v>9410</v>
      </c>
    </row>
    <row r="2294" customFormat="false" ht="14.25" hidden="false" customHeight="false" outlineLevel="0" collapsed="false">
      <c r="AH2294" s="1131" t="n">
        <v>1605</v>
      </c>
      <c r="AI2294" s="1140" t="n">
        <v>2293</v>
      </c>
      <c r="AJ2294" s="1140" t="s">
        <v>9411</v>
      </c>
      <c r="AK2294" s="1130" t="s">
        <v>2694</v>
      </c>
      <c r="AL2294" s="1131" t="s">
        <v>9412</v>
      </c>
    </row>
    <row r="2295" customFormat="false" ht="14.25" hidden="false" customHeight="false" outlineLevel="0" collapsed="false">
      <c r="AH2295" s="1131" t="n">
        <v>1605</v>
      </c>
      <c r="AI2295" s="1140" t="n">
        <v>2294</v>
      </c>
      <c r="AJ2295" s="1140" t="s">
        <v>9413</v>
      </c>
      <c r="AK2295" s="1130" t="s">
        <v>9414</v>
      </c>
      <c r="AL2295" s="1131" t="s">
        <v>9415</v>
      </c>
    </row>
    <row r="2296" customFormat="false" ht="14.25" hidden="false" customHeight="false" outlineLevel="0" collapsed="false">
      <c r="AH2296" s="1131" t="n">
        <v>1605</v>
      </c>
      <c r="AI2296" s="1140" t="n">
        <v>2295</v>
      </c>
      <c r="AJ2296" s="1140" t="s">
        <v>9416</v>
      </c>
      <c r="AK2296" s="1130" t="s">
        <v>9417</v>
      </c>
      <c r="AL2296" s="1131" t="s">
        <v>9418</v>
      </c>
    </row>
    <row r="2297" customFormat="false" ht="14.25" hidden="false" customHeight="false" outlineLevel="0" collapsed="false">
      <c r="AH2297" s="1131" t="n">
        <v>1605</v>
      </c>
      <c r="AI2297" s="1140" t="n">
        <v>2296</v>
      </c>
      <c r="AJ2297" s="1140" t="s">
        <v>9419</v>
      </c>
      <c r="AK2297" s="1130" t="s">
        <v>9420</v>
      </c>
      <c r="AL2297" s="1131" t="s">
        <v>9421</v>
      </c>
    </row>
    <row r="2298" customFormat="false" ht="14.25" hidden="false" customHeight="false" outlineLevel="0" collapsed="false">
      <c r="AH2298" s="1131" t="n">
        <v>1605</v>
      </c>
      <c r="AI2298" s="1140" t="n">
        <v>2297</v>
      </c>
      <c r="AJ2298" s="1140" t="s">
        <v>9422</v>
      </c>
      <c r="AK2298" s="1130" t="s">
        <v>9423</v>
      </c>
      <c r="AL2298" s="1131" t="s">
        <v>9424</v>
      </c>
    </row>
    <row r="2299" customFormat="false" ht="14.25" hidden="false" customHeight="false" outlineLevel="0" collapsed="false">
      <c r="AH2299" s="1131" t="n">
        <v>1605</v>
      </c>
      <c r="AI2299" s="1140" t="n">
        <v>2298</v>
      </c>
      <c r="AJ2299" s="1140" t="s">
        <v>9425</v>
      </c>
      <c r="AK2299" s="1130" t="s">
        <v>9426</v>
      </c>
      <c r="AL2299" s="1131" t="s">
        <v>9427</v>
      </c>
    </row>
    <row r="2300" customFormat="false" ht="14.25" hidden="false" customHeight="false" outlineLevel="0" collapsed="false">
      <c r="AH2300" s="1131" t="n">
        <v>1605</v>
      </c>
      <c r="AI2300" s="1140" t="n">
        <v>2299</v>
      </c>
      <c r="AJ2300" s="1140" t="s">
        <v>9428</v>
      </c>
      <c r="AK2300" s="1130" t="s">
        <v>9429</v>
      </c>
      <c r="AL2300" s="1131" t="s">
        <v>9430</v>
      </c>
    </row>
    <row r="2301" customFormat="false" ht="14.25" hidden="false" customHeight="false" outlineLevel="0" collapsed="false">
      <c r="AH2301" s="1131" t="n">
        <v>1605</v>
      </c>
      <c r="AI2301" s="1140" t="n">
        <v>2300</v>
      </c>
      <c r="AJ2301" s="1140" t="s">
        <v>9431</v>
      </c>
      <c r="AK2301" s="1130" t="s">
        <v>9432</v>
      </c>
      <c r="AL2301" s="1131" t="s">
        <v>9433</v>
      </c>
    </row>
    <row r="2302" customFormat="false" ht="14.25" hidden="false" customHeight="false" outlineLevel="0" collapsed="false">
      <c r="AH2302" s="1131" t="n">
        <v>1605</v>
      </c>
      <c r="AI2302" s="1140" t="n">
        <v>2301</v>
      </c>
      <c r="AJ2302" s="1140" t="s">
        <v>9434</v>
      </c>
      <c r="AK2302" s="1130" t="s">
        <v>9435</v>
      </c>
      <c r="AL2302" s="1131" t="s">
        <v>9436</v>
      </c>
    </row>
    <row r="2303" customFormat="false" ht="14.25" hidden="false" customHeight="false" outlineLevel="0" collapsed="false">
      <c r="AH2303" s="1131" t="n">
        <v>1605</v>
      </c>
      <c r="AI2303" s="1140" t="n">
        <v>2302</v>
      </c>
      <c r="AJ2303" s="1140" t="s">
        <v>9437</v>
      </c>
      <c r="AK2303" s="1130" t="s">
        <v>9438</v>
      </c>
      <c r="AL2303" s="1131" t="s">
        <v>9439</v>
      </c>
    </row>
    <row r="2304" customFormat="false" ht="14.25" hidden="false" customHeight="false" outlineLevel="0" collapsed="false">
      <c r="AH2304" s="1131" t="n">
        <v>1605</v>
      </c>
      <c r="AI2304" s="1140" t="n">
        <v>2303</v>
      </c>
      <c r="AJ2304" s="1140" t="s">
        <v>9440</v>
      </c>
      <c r="AK2304" s="1130" t="s">
        <v>9441</v>
      </c>
      <c r="AL2304" s="1131" t="s">
        <v>9442</v>
      </c>
    </row>
    <row r="2305" customFormat="false" ht="14.25" hidden="false" customHeight="false" outlineLevel="0" collapsed="false">
      <c r="AH2305" s="1131" t="n">
        <v>1606</v>
      </c>
      <c r="AI2305" s="1140" t="n">
        <v>2304</v>
      </c>
      <c r="AJ2305" s="1140" t="s">
        <v>9443</v>
      </c>
      <c r="AK2305" s="1130" t="s">
        <v>9444</v>
      </c>
      <c r="AL2305" s="1131" t="s">
        <v>9445</v>
      </c>
    </row>
    <row r="2306" customFormat="false" ht="14.25" hidden="false" customHeight="false" outlineLevel="0" collapsed="false">
      <c r="AH2306" s="1131" t="n">
        <v>1606</v>
      </c>
      <c r="AI2306" s="1140" t="n">
        <v>2305</v>
      </c>
      <c r="AJ2306" s="1140" t="s">
        <v>9446</v>
      </c>
      <c r="AK2306" s="1130" t="s">
        <v>9447</v>
      </c>
      <c r="AL2306" s="1131" t="s">
        <v>9448</v>
      </c>
    </row>
    <row r="2307" customFormat="false" ht="14.25" hidden="false" customHeight="false" outlineLevel="0" collapsed="false">
      <c r="AH2307" s="1131" t="n">
        <v>1606</v>
      </c>
      <c r="AI2307" s="1140" t="n">
        <v>2306</v>
      </c>
      <c r="AJ2307" s="1140" t="s">
        <v>9449</v>
      </c>
      <c r="AK2307" s="1130" t="s">
        <v>9450</v>
      </c>
      <c r="AL2307" s="1131" t="s">
        <v>9451</v>
      </c>
    </row>
    <row r="2308" customFormat="false" ht="14.25" hidden="false" customHeight="false" outlineLevel="0" collapsed="false">
      <c r="AH2308" s="1131" t="n">
        <v>1606</v>
      </c>
      <c r="AI2308" s="1140" t="n">
        <v>2307</v>
      </c>
      <c r="AJ2308" s="1140" t="s">
        <v>9452</v>
      </c>
      <c r="AK2308" s="1130" t="s">
        <v>9453</v>
      </c>
      <c r="AL2308" s="1131" t="s">
        <v>9454</v>
      </c>
    </row>
    <row r="2309" customFormat="false" ht="14.25" hidden="false" customHeight="false" outlineLevel="0" collapsed="false">
      <c r="AH2309" s="1131" t="n">
        <v>1606</v>
      </c>
      <c r="AI2309" s="1140" t="n">
        <v>2308</v>
      </c>
      <c r="AJ2309" s="1140" t="s">
        <v>9455</v>
      </c>
      <c r="AK2309" s="1130" t="s">
        <v>9456</v>
      </c>
      <c r="AL2309" s="1131" t="s">
        <v>9457</v>
      </c>
    </row>
    <row r="2310" customFormat="false" ht="14.25" hidden="false" customHeight="false" outlineLevel="0" collapsed="false">
      <c r="AH2310" s="1131" t="n">
        <v>1606</v>
      </c>
      <c r="AI2310" s="1140" t="n">
        <v>2309</v>
      </c>
      <c r="AJ2310" s="1140" t="s">
        <v>9458</v>
      </c>
      <c r="AK2310" s="1130" t="s">
        <v>9459</v>
      </c>
      <c r="AL2310" s="1131" t="s">
        <v>9460</v>
      </c>
    </row>
    <row r="2311" customFormat="false" ht="14.25" hidden="false" customHeight="false" outlineLevel="0" collapsed="false">
      <c r="AH2311" s="1131" t="n">
        <v>1606</v>
      </c>
      <c r="AI2311" s="1140" t="n">
        <v>2310</v>
      </c>
      <c r="AJ2311" s="1140" t="s">
        <v>9461</v>
      </c>
      <c r="AK2311" s="1130" t="s">
        <v>9462</v>
      </c>
      <c r="AL2311" s="1131" t="s">
        <v>9463</v>
      </c>
    </row>
    <row r="2312" customFormat="false" ht="14.25" hidden="false" customHeight="false" outlineLevel="0" collapsed="false">
      <c r="AH2312" s="1131" t="n">
        <v>1606</v>
      </c>
      <c r="AI2312" s="1140" t="n">
        <v>2311</v>
      </c>
      <c r="AJ2312" s="1140" t="s">
        <v>9464</v>
      </c>
      <c r="AK2312" s="1130" t="s">
        <v>4506</v>
      </c>
      <c r="AL2312" s="1131" t="s">
        <v>9465</v>
      </c>
    </row>
    <row r="2313" customFormat="false" ht="14.25" hidden="false" customHeight="false" outlineLevel="0" collapsed="false">
      <c r="AH2313" s="1131" t="n">
        <v>1606</v>
      </c>
      <c r="AI2313" s="1140" t="n">
        <v>2312</v>
      </c>
      <c r="AJ2313" s="1140" t="s">
        <v>9466</v>
      </c>
      <c r="AK2313" s="1130" t="s">
        <v>1593</v>
      </c>
      <c r="AL2313" s="1131" t="s">
        <v>9467</v>
      </c>
    </row>
    <row r="2314" customFormat="false" ht="14.25" hidden="false" customHeight="false" outlineLevel="0" collapsed="false">
      <c r="AH2314" s="1131" t="n">
        <v>1606</v>
      </c>
      <c r="AI2314" s="1140" t="n">
        <v>2313</v>
      </c>
      <c r="AJ2314" s="1140" t="s">
        <v>9468</v>
      </c>
      <c r="AK2314" s="1130" t="s">
        <v>9469</v>
      </c>
      <c r="AL2314" s="1131" t="s">
        <v>9470</v>
      </c>
    </row>
    <row r="2315" customFormat="false" ht="14.25" hidden="false" customHeight="false" outlineLevel="0" collapsed="false">
      <c r="AH2315" s="1131" t="n">
        <v>1606</v>
      </c>
      <c r="AI2315" s="1140" t="n">
        <v>2314</v>
      </c>
      <c r="AJ2315" s="1140" t="s">
        <v>9471</v>
      </c>
      <c r="AK2315" s="1130" t="s">
        <v>9472</v>
      </c>
      <c r="AL2315" s="1131" t="s">
        <v>9473</v>
      </c>
    </row>
    <row r="2316" customFormat="false" ht="14.25" hidden="false" customHeight="false" outlineLevel="0" collapsed="false">
      <c r="AH2316" s="1131" t="n">
        <v>1606</v>
      </c>
      <c r="AI2316" s="1140" t="n">
        <v>2315</v>
      </c>
      <c r="AJ2316" s="1140" t="s">
        <v>9474</v>
      </c>
      <c r="AK2316" s="1130" t="s">
        <v>9475</v>
      </c>
      <c r="AL2316" s="1131" t="s">
        <v>9476</v>
      </c>
    </row>
    <row r="2317" customFormat="false" ht="14.25" hidden="false" customHeight="false" outlineLevel="0" collapsed="false">
      <c r="AH2317" s="1131" t="n">
        <v>1606</v>
      </c>
      <c r="AI2317" s="1140" t="n">
        <v>2316</v>
      </c>
      <c r="AJ2317" s="1140" t="s">
        <v>9477</v>
      </c>
      <c r="AK2317" s="1130" t="s">
        <v>9478</v>
      </c>
      <c r="AL2317" s="1131" t="s">
        <v>9479</v>
      </c>
    </row>
    <row r="2318" customFormat="false" ht="14.25" hidden="false" customHeight="false" outlineLevel="0" collapsed="false">
      <c r="AH2318" s="1131" t="n">
        <v>1606</v>
      </c>
      <c r="AI2318" s="1140" t="n">
        <v>2317</v>
      </c>
      <c r="AJ2318" s="1140" t="s">
        <v>9480</v>
      </c>
      <c r="AK2318" s="1130" t="s">
        <v>9481</v>
      </c>
      <c r="AL2318" s="1131" t="s">
        <v>9482</v>
      </c>
    </row>
    <row r="2319" customFormat="false" ht="14.25" hidden="false" customHeight="false" outlineLevel="0" collapsed="false">
      <c r="AH2319" s="1131" t="n">
        <v>1606</v>
      </c>
      <c r="AI2319" s="1140" t="n">
        <v>2318</v>
      </c>
      <c r="AJ2319" s="1140" t="s">
        <v>9483</v>
      </c>
      <c r="AK2319" s="1130" t="s">
        <v>9484</v>
      </c>
      <c r="AL2319" s="1131" t="s">
        <v>9485</v>
      </c>
    </row>
    <row r="2320" customFormat="false" ht="14.25" hidden="false" customHeight="false" outlineLevel="0" collapsed="false">
      <c r="AH2320" s="1131" t="n">
        <v>1606</v>
      </c>
      <c r="AI2320" s="1140" t="n">
        <v>2319</v>
      </c>
      <c r="AJ2320" s="1140" t="s">
        <v>9486</v>
      </c>
      <c r="AK2320" s="1130" t="s">
        <v>9487</v>
      </c>
      <c r="AL2320" s="1131" t="s">
        <v>9488</v>
      </c>
    </row>
    <row r="2321" customFormat="false" ht="14.25" hidden="false" customHeight="false" outlineLevel="0" collapsed="false">
      <c r="AH2321" s="1131" t="n">
        <v>1606</v>
      </c>
      <c r="AI2321" s="1140" t="n">
        <v>2320</v>
      </c>
      <c r="AJ2321" s="1140" t="s">
        <v>9489</v>
      </c>
      <c r="AK2321" s="1130" t="s">
        <v>9490</v>
      </c>
      <c r="AL2321" s="1131" t="s">
        <v>9491</v>
      </c>
    </row>
    <row r="2322" customFormat="false" ht="14.25" hidden="false" customHeight="false" outlineLevel="0" collapsed="false">
      <c r="AH2322" s="1131" t="n">
        <v>1607</v>
      </c>
      <c r="AI2322" s="1140" t="n">
        <v>2321</v>
      </c>
      <c r="AJ2322" s="1140" t="s">
        <v>9492</v>
      </c>
      <c r="AK2322" s="1130" t="s">
        <v>9493</v>
      </c>
      <c r="AL2322" s="1131" t="s">
        <v>9494</v>
      </c>
    </row>
    <row r="2323" customFormat="false" ht="14.25" hidden="false" customHeight="false" outlineLevel="0" collapsed="false">
      <c r="AH2323" s="1131" t="n">
        <v>1607</v>
      </c>
      <c r="AI2323" s="1140" t="n">
        <v>2322</v>
      </c>
      <c r="AJ2323" s="1140" t="s">
        <v>9495</v>
      </c>
      <c r="AK2323" s="1130" t="s">
        <v>9496</v>
      </c>
      <c r="AL2323" s="1131" t="s">
        <v>9497</v>
      </c>
    </row>
    <row r="2324" customFormat="false" ht="14.25" hidden="false" customHeight="false" outlineLevel="0" collapsed="false">
      <c r="AH2324" s="1131" t="n">
        <v>1607</v>
      </c>
      <c r="AI2324" s="1140" t="n">
        <v>2323</v>
      </c>
      <c r="AJ2324" s="1140" t="s">
        <v>9498</v>
      </c>
      <c r="AK2324" s="1130" t="s">
        <v>3327</v>
      </c>
      <c r="AL2324" s="1131" t="s">
        <v>9499</v>
      </c>
    </row>
    <row r="2325" customFormat="false" ht="14.25" hidden="false" customHeight="false" outlineLevel="0" collapsed="false">
      <c r="AH2325" s="1131" t="n">
        <v>1607</v>
      </c>
      <c r="AI2325" s="1140" t="n">
        <v>2324</v>
      </c>
      <c r="AJ2325" s="1140" t="s">
        <v>9500</v>
      </c>
      <c r="AK2325" s="1130" t="s">
        <v>9501</v>
      </c>
      <c r="AL2325" s="1131" t="s">
        <v>9502</v>
      </c>
    </row>
    <row r="2326" customFormat="false" ht="14.25" hidden="false" customHeight="false" outlineLevel="0" collapsed="false">
      <c r="AH2326" s="1131" t="n">
        <v>1607</v>
      </c>
      <c r="AI2326" s="1140" t="n">
        <v>2325</v>
      </c>
      <c r="AJ2326" s="1140" t="s">
        <v>9503</v>
      </c>
      <c r="AK2326" s="1130" t="s">
        <v>9504</v>
      </c>
      <c r="AL2326" s="1131" t="s">
        <v>9505</v>
      </c>
    </row>
    <row r="2327" customFormat="false" ht="14.25" hidden="false" customHeight="false" outlineLevel="0" collapsed="false">
      <c r="AH2327" s="1131" t="n">
        <v>1607</v>
      </c>
      <c r="AI2327" s="1140" t="n">
        <v>2326</v>
      </c>
      <c r="AJ2327" s="1140" t="s">
        <v>9506</v>
      </c>
      <c r="AK2327" s="1130" t="s">
        <v>9507</v>
      </c>
      <c r="AL2327" s="1131" t="s">
        <v>9508</v>
      </c>
    </row>
    <row r="2328" customFormat="false" ht="14.25" hidden="false" customHeight="false" outlineLevel="0" collapsed="false">
      <c r="AH2328" s="1131" t="n">
        <v>1607</v>
      </c>
      <c r="AI2328" s="1140" t="n">
        <v>2327</v>
      </c>
      <c r="AJ2328" s="1140" t="s">
        <v>9509</v>
      </c>
      <c r="AK2328" s="1130" t="s">
        <v>9510</v>
      </c>
      <c r="AL2328" s="1131" t="s">
        <v>9511</v>
      </c>
    </row>
    <row r="2329" customFormat="false" ht="14.25" hidden="false" customHeight="false" outlineLevel="0" collapsed="false">
      <c r="AH2329" s="1131" t="n">
        <v>1607</v>
      </c>
      <c r="AI2329" s="1140" t="n">
        <v>2328</v>
      </c>
      <c r="AJ2329" s="1140" t="s">
        <v>9512</v>
      </c>
      <c r="AK2329" s="1130" t="s">
        <v>9513</v>
      </c>
      <c r="AL2329" s="1131" t="s">
        <v>9514</v>
      </c>
    </row>
    <row r="2330" customFormat="false" ht="14.25" hidden="false" customHeight="false" outlineLevel="0" collapsed="false">
      <c r="AH2330" s="1131" t="n">
        <v>1607</v>
      </c>
      <c r="AI2330" s="1140" t="n">
        <v>2329</v>
      </c>
      <c r="AJ2330" s="1140" t="s">
        <v>9515</v>
      </c>
      <c r="AK2330" s="1130" t="s">
        <v>9516</v>
      </c>
      <c r="AL2330" s="1131" t="s">
        <v>9517</v>
      </c>
    </row>
    <row r="2331" customFormat="false" ht="14.25" hidden="false" customHeight="false" outlineLevel="0" collapsed="false">
      <c r="AH2331" s="1131" t="n">
        <v>1607</v>
      </c>
      <c r="AI2331" s="1140" t="n">
        <v>2330</v>
      </c>
      <c r="AJ2331" s="1140" t="s">
        <v>9518</v>
      </c>
      <c r="AK2331" s="1130" t="s">
        <v>9519</v>
      </c>
      <c r="AL2331" s="1131" t="s">
        <v>9520</v>
      </c>
    </row>
    <row r="2332" customFormat="false" ht="14.25" hidden="false" customHeight="false" outlineLevel="0" collapsed="false">
      <c r="AH2332" s="1131" t="n">
        <v>1607</v>
      </c>
      <c r="AI2332" s="1140" t="n">
        <v>2331</v>
      </c>
      <c r="AJ2332" s="1140" t="s">
        <v>9521</v>
      </c>
      <c r="AK2332" s="1130" t="s">
        <v>3836</v>
      </c>
      <c r="AL2332" s="1131" t="s">
        <v>9522</v>
      </c>
    </row>
    <row r="2333" customFormat="false" ht="14.25" hidden="false" customHeight="false" outlineLevel="0" collapsed="false">
      <c r="AH2333" s="1131" t="n">
        <v>1607</v>
      </c>
      <c r="AI2333" s="1140" t="n">
        <v>2332</v>
      </c>
      <c r="AJ2333" s="1140" t="s">
        <v>9523</v>
      </c>
      <c r="AK2333" s="1130" t="s">
        <v>9524</v>
      </c>
      <c r="AL2333" s="1131" t="s">
        <v>9525</v>
      </c>
    </row>
    <row r="2334" customFormat="false" ht="14.25" hidden="false" customHeight="false" outlineLevel="0" collapsed="false">
      <c r="AH2334" s="1131" t="n">
        <v>1607</v>
      </c>
      <c r="AI2334" s="1140" t="n">
        <v>2333</v>
      </c>
      <c r="AJ2334" s="1140" t="s">
        <v>9526</v>
      </c>
      <c r="AK2334" s="1130" t="s">
        <v>9527</v>
      </c>
      <c r="AL2334" s="1131" t="s">
        <v>9528</v>
      </c>
    </row>
    <row r="2335" customFormat="false" ht="14.25" hidden="false" customHeight="false" outlineLevel="0" collapsed="false">
      <c r="AH2335" s="1131" t="n">
        <v>1607</v>
      </c>
      <c r="AI2335" s="1140" t="n">
        <v>2334</v>
      </c>
      <c r="AJ2335" s="1140" t="s">
        <v>9529</v>
      </c>
      <c r="AK2335" s="1130" t="s">
        <v>9530</v>
      </c>
      <c r="AL2335" s="1131" t="s">
        <v>9531</v>
      </c>
    </row>
    <row r="2336" customFormat="false" ht="14.25" hidden="false" customHeight="false" outlineLevel="0" collapsed="false">
      <c r="AH2336" s="1131" t="n">
        <v>1607</v>
      </c>
      <c r="AI2336" s="1140" t="n">
        <v>2335</v>
      </c>
      <c r="AJ2336" s="1140" t="s">
        <v>9532</v>
      </c>
      <c r="AK2336" s="1130" t="s">
        <v>9533</v>
      </c>
      <c r="AL2336" s="1131" t="s">
        <v>9534</v>
      </c>
    </row>
    <row r="2337" customFormat="false" ht="14.25" hidden="false" customHeight="false" outlineLevel="0" collapsed="false">
      <c r="AH2337" s="1131" t="n">
        <v>1607</v>
      </c>
      <c r="AI2337" s="1140" t="n">
        <v>2336</v>
      </c>
      <c r="AJ2337" s="1140" t="s">
        <v>9535</v>
      </c>
      <c r="AK2337" s="1130" t="s">
        <v>8267</v>
      </c>
      <c r="AL2337" s="1131" t="s">
        <v>9536</v>
      </c>
    </row>
    <row r="2338" customFormat="false" ht="14.25" hidden="false" customHeight="false" outlineLevel="0" collapsed="false">
      <c r="AH2338" s="1131" t="n">
        <v>1607</v>
      </c>
      <c r="AI2338" s="1140" t="n">
        <v>2337</v>
      </c>
      <c r="AJ2338" s="1140" t="s">
        <v>9537</v>
      </c>
      <c r="AK2338" s="1130" t="s">
        <v>9538</v>
      </c>
      <c r="AL2338" s="1131" t="s">
        <v>9539</v>
      </c>
    </row>
    <row r="2339" customFormat="false" ht="14.25" hidden="false" customHeight="false" outlineLevel="0" collapsed="false">
      <c r="AH2339" s="1131" t="n">
        <v>1607</v>
      </c>
      <c r="AI2339" s="1140" t="n">
        <v>2338</v>
      </c>
      <c r="AJ2339" s="1140" t="s">
        <v>9540</v>
      </c>
      <c r="AK2339" s="1130" t="s">
        <v>9541</v>
      </c>
      <c r="AL2339" s="1131" t="s">
        <v>9542</v>
      </c>
    </row>
    <row r="2340" customFormat="false" ht="14.25" hidden="false" customHeight="false" outlineLevel="0" collapsed="false">
      <c r="AH2340" s="1131" t="n">
        <v>1607</v>
      </c>
      <c r="AI2340" s="1140" t="n">
        <v>2339</v>
      </c>
      <c r="AJ2340" s="1140" t="s">
        <v>9543</v>
      </c>
      <c r="AK2340" s="1130" t="s">
        <v>9544</v>
      </c>
      <c r="AL2340" s="1131" t="s">
        <v>9545</v>
      </c>
    </row>
    <row r="2341" customFormat="false" ht="14.25" hidden="false" customHeight="false" outlineLevel="0" collapsed="false">
      <c r="AH2341" s="1131" t="n">
        <v>1607</v>
      </c>
      <c r="AI2341" s="1140" t="n">
        <v>2340</v>
      </c>
      <c r="AJ2341" s="1140" t="s">
        <v>9546</v>
      </c>
      <c r="AK2341" s="1130" t="s">
        <v>4621</v>
      </c>
      <c r="AL2341" s="1131" t="s">
        <v>9547</v>
      </c>
    </row>
    <row r="2342" customFormat="false" ht="14.25" hidden="false" customHeight="false" outlineLevel="0" collapsed="false">
      <c r="AH2342" s="1131" t="n">
        <v>1607</v>
      </c>
      <c r="AI2342" s="1140" t="n">
        <v>2341</v>
      </c>
      <c r="AJ2342" s="1140" t="s">
        <v>9548</v>
      </c>
      <c r="AK2342" s="1130" t="s">
        <v>9549</v>
      </c>
      <c r="AL2342" s="1131" t="s">
        <v>9550</v>
      </c>
    </row>
    <row r="2343" customFormat="false" ht="14.25" hidden="false" customHeight="false" outlineLevel="0" collapsed="false">
      <c r="AH2343" s="1131" t="n">
        <v>1607</v>
      </c>
      <c r="AI2343" s="1140" t="n">
        <v>2342</v>
      </c>
      <c r="AJ2343" s="1140" t="s">
        <v>9551</v>
      </c>
      <c r="AK2343" s="1130" t="s">
        <v>4157</v>
      </c>
      <c r="AL2343" s="1131" t="s">
        <v>9552</v>
      </c>
    </row>
    <row r="2344" customFormat="false" ht="14.25" hidden="false" customHeight="false" outlineLevel="0" collapsed="false">
      <c r="AH2344" s="1131" t="n">
        <v>1607</v>
      </c>
      <c r="AI2344" s="1140" t="n">
        <v>2343</v>
      </c>
      <c r="AJ2344" s="1140" t="s">
        <v>9553</v>
      </c>
      <c r="AK2344" s="1130" t="s">
        <v>9554</v>
      </c>
      <c r="AL2344" s="1131" t="s">
        <v>9555</v>
      </c>
    </row>
    <row r="2345" customFormat="false" ht="14.25" hidden="false" customHeight="false" outlineLevel="0" collapsed="false">
      <c r="AH2345" s="1131" t="n">
        <v>1607</v>
      </c>
      <c r="AI2345" s="1140" t="n">
        <v>2344</v>
      </c>
      <c r="AJ2345" s="1140" t="s">
        <v>9556</v>
      </c>
      <c r="AK2345" s="1130" t="s">
        <v>6841</v>
      </c>
      <c r="AL2345" s="1131" t="s">
        <v>9557</v>
      </c>
    </row>
    <row r="2346" customFormat="false" ht="14.25" hidden="false" customHeight="false" outlineLevel="0" collapsed="false">
      <c r="AH2346" s="1131" t="n">
        <v>1607</v>
      </c>
      <c r="AI2346" s="1140" t="n">
        <v>2345</v>
      </c>
      <c r="AJ2346" s="1140" t="s">
        <v>9558</v>
      </c>
      <c r="AK2346" s="1130" t="s">
        <v>9559</v>
      </c>
      <c r="AL2346" s="1131" t="s">
        <v>9560</v>
      </c>
    </row>
    <row r="2347" customFormat="false" ht="14.25" hidden="false" customHeight="false" outlineLevel="0" collapsed="false">
      <c r="AH2347" s="1131" t="n">
        <v>1607</v>
      </c>
      <c r="AI2347" s="1140" t="n">
        <v>2346</v>
      </c>
      <c r="AJ2347" s="1140" t="s">
        <v>9561</v>
      </c>
      <c r="AK2347" s="1130" t="s">
        <v>9562</v>
      </c>
      <c r="AL2347" s="1131" t="s">
        <v>9563</v>
      </c>
    </row>
    <row r="2348" customFormat="false" ht="14.25" hidden="false" customHeight="false" outlineLevel="0" collapsed="false">
      <c r="AH2348" s="1131" t="n">
        <v>1607</v>
      </c>
      <c r="AI2348" s="1140" t="n">
        <v>2347</v>
      </c>
      <c r="AJ2348" s="1140" t="s">
        <v>9564</v>
      </c>
      <c r="AK2348" s="1130" t="s">
        <v>9565</v>
      </c>
      <c r="AL2348" s="1131" t="s">
        <v>9566</v>
      </c>
    </row>
    <row r="2349" customFormat="false" ht="14.25" hidden="false" customHeight="false" outlineLevel="0" collapsed="false">
      <c r="AH2349" s="1131" t="n">
        <v>1607</v>
      </c>
      <c r="AI2349" s="1140" t="n">
        <v>2348</v>
      </c>
      <c r="AJ2349" s="1140" t="s">
        <v>9567</v>
      </c>
      <c r="AK2349" s="1130" t="s">
        <v>9568</v>
      </c>
      <c r="AL2349" s="1131" t="s">
        <v>9569</v>
      </c>
    </row>
    <row r="2350" customFormat="false" ht="14.25" hidden="false" customHeight="false" outlineLevel="0" collapsed="false">
      <c r="AH2350" s="1131" t="n">
        <v>1607</v>
      </c>
      <c r="AI2350" s="1140" t="n">
        <v>2349</v>
      </c>
      <c r="AJ2350" s="1140" t="s">
        <v>9570</v>
      </c>
      <c r="AK2350" s="1130" t="s">
        <v>9571</v>
      </c>
      <c r="AL2350" s="1131" t="s">
        <v>9572</v>
      </c>
    </row>
    <row r="2351" customFormat="false" ht="14.25" hidden="false" customHeight="false" outlineLevel="0" collapsed="false">
      <c r="AH2351" s="1131" t="n">
        <v>1607</v>
      </c>
      <c r="AI2351" s="1140" t="n">
        <v>2350</v>
      </c>
      <c r="AJ2351" s="1140" t="s">
        <v>9573</v>
      </c>
      <c r="AK2351" s="1130" t="s">
        <v>9574</v>
      </c>
      <c r="AL2351" s="1131" t="s">
        <v>9575</v>
      </c>
    </row>
    <row r="2352" customFormat="false" ht="14.25" hidden="false" customHeight="false" outlineLevel="0" collapsed="false">
      <c r="AH2352" s="1131" t="n">
        <v>1607</v>
      </c>
      <c r="AI2352" s="1140" t="n">
        <v>2351</v>
      </c>
      <c r="AJ2352" s="1140" t="s">
        <v>9576</v>
      </c>
      <c r="AK2352" s="1130" t="s">
        <v>9577</v>
      </c>
      <c r="AL2352" s="1131" t="s">
        <v>9578</v>
      </c>
    </row>
    <row r="2353" customFormat="false" ht="14.25" hidden="false" customHeight="false" outlineLevel="0" collapsed="false">
      <c r="AH2353" s="1131" t="n">
        <v>1607</v>
      </c>
      <c r="AI2353" s="1140" t="n">
        <v>2352</v>
      </c>
      <c r="AJ2353" s="1140" t="s">
        <v>9579</v>
      </c>
      <c r="AK2353" s="1130" t="s">
        <v>9580</v>
      </c>
      <c r="AL2353" s="1131" t="s">
        <v>9581</v>
      </c>
    </row>
    <row r="2354" customFormat="false" ht="14.25" hidden="false" customHeight="false" outlineLevel="0" collapsed="false">
      <c r="AH2354" s="1131" t="n">
        <v>1607</v>
      </c>
      <c r="AI2354" s="1140" t="n">
        <v>2353</v>
      </c>
      <c r="AJ2354" s="1140" t="s">
        <v>9582</v>
      </c>
      <c r="AK2354" s="1130" t="s">
        <v>9583</v>
      </c>
      <c r="AL2354" s="1131" t="s">
        <v>9584</v>
      </c>
    </row>
    <row r="2355" customFormat="false" ht="14.25" hidden="false" customHeight="false" outlineLevel="0" collapsed="false">
      <c r="AH2355" s="1131" t="n">
        <v>1607</v>
      </c>
      <c r="AI2355" s="1140" t="n">
        <v>2354</v>
      </c>
      <c r="AJ2355" s="1140" t="s">
        <v>9585</v>
      </c>
      <c r="AK2355" s="1130" t="s">
        <v>9586</v>
      </c>
      <c r="AL2355" s="1131" t="s">
        <v>9587</v>
      </c>
    </row>
    <row r="2356" customFormat="false" ht="14.25" hidden="false" customHeight="false" outlineLevel="0" collapsed="false">
      <c r="AH2356" s="1131" t="n">
        <v>1607</v>
      </c>
      <c r="AI2356" s="1140" t="n">
        <v>2355</v>
      </c>
      <c r="AJ2356" s="1140" t="s">
        <v>9588</v>
      </c>
      <c r="AK2356" s="1130" t="s">
        <v>9589</v>
      </c>
      <c r="AL2356" s="1131" t="s">
        <v>9590</v>
      </c>
    </row>
    <row r="2357" customFormat="false" ht="14.25" hidden="false" customHeight="false" outlineLevel="0" collapsed="false">
      <c r="AH2357" s="1131" t="n">
        <v>1607</v>
      </c>
      <c r="AI2357" s="1140" t="n">
        <v>2356</v>
      </c>
      <c r="AJ2357" s="1140" t="s">
        <v>9591</v>
      </c>
      <c r="AK2357" s="1130" t="s">
        <v>9592</v>
      </c>
      <c r="AL2357" s="1131" t="s">
        <v>9593</v>
      </c>
    </row>
    <row r="2358" customFormat="false" ht="14.25" hidden="false" customHeight="false" outlineLevel="0" collapsed="false">
      <c r="AH2358" s="1131" t="n">
        <v>1607</v>
      </c>
      <c r="AI2358" s="1140" t="n">
        <v>2357</v>
      </c>
      <c r="AJ2358" s="1140" t="s">
        <v>9594</v>
      </c>
      <c r="AK2358" s="1130" t="s">
        <v>9595</v>
      </c>
      <c r="AL2358" s="1131" t="s">
        <v>9596</v>
      </c>
    </row>
    <row r="2359" customFormat="false" ht="14.25" hidden="false" customHeight="false" outlineLevel="0" collapsed="false">
      <c r="AH2359" s="1131" t="n">
        <v>1607</v>
      </c>
      <c r="AI2359" s="1140" t="n">
        <v>2358</v>
      </c>
      <c r="AJ2359" s="1140" t="s">
        <v>9597</v>
      </c>
      <c r="AK2359" s="1130" t="s">
        <v>9598</v>
      </c>
      <c r="AL2359" s="1131" t="s">
        <v>9599</v>
      </c>
    </row>
    <row r="2360" customFormat="false" ht="14.25" hidden="false" customHeight="false" outlineLevel="0" collapsed="false">
      <c r="AH2360" s="1131" t="n">
        <v>1607</v>
      </c>
      <c r="AI2360" s="1140" t="n">
        <v>2359</v>
      </c>
      <c r="AJ2360" s="1140" t="s">
        <v>9600</v>
      </c>
      <c r="AK2360" s="1130" t="s">
        <v>9601</v>
      </c>
      <c r="AL2360" s="1131" t="s">
        <v>9602</v>
      </c>
    </row>
    <row r="2361" customFormat="false" ht="14.25" hidden="false" customHeight="false" outlineLevel="0" collapsed="false">
      <c r="AH2361" s="1131" t="n">
        <v>1608</v>
      </c>
      <c r="AI2361" s="1140" t="n">
        <v>2360</v>
      </c>
      <c r="AJ2361" s="1140" t="s">
        <v>9603</v>
      </c>
      <c r="AK2361" s="1130" t="s">
        <v>9604</v>
      </c>
      <c r="AL2361" s="1131" t="s">
        <v>9605</v>
      </c>
    </row>
    <row r="2362" customFormat="false" ht="14.25" hidden="false" customHeight="false" outlineLevel="0" collapsed="false">
      <c r="AH2362" s="1131" t="n">
        <v>1608</v>
      </c>
      <c r="AI2362" s="1140" t="n">
        <v>2361</v>
      </c>
      <c r="AJ2362" s="1140" t="s">
        <v>9606</v>
      </c>
      <c r="AK2362" s="1130" t="s">
        <v>9607</v>
      </c>
      <c r="AL2362" s="1131" t="s">
        <v>9608</v>
      </c>
    </row>
    <row r="2363" customFormat="false" ht="14.25" hidden="false" customHeight="false" outlineLevel="0" collapsed="false">
      <c r="AH2363" s="1131" t="n">
        <v>1608</v>
      </c>
      <c r="AI2363" s="1140" t="n">
        <v>2362</v>
      </c>
      <c r="AJ2363" s="1140" t="s">
        <v>9609</v>
      </c>
      <c r="AK2363" s="1130" t="s">
        <v>9610</v>
      </c>
      <c r="AL2363" s="1131" t="s">
        <v>9611</v>
      </c>
    </row>
    <row r="2364" customFormat="false" ht="14.25" hidden="false" customHeight="false" outlineLevel="0" collapsed="false">
      <c r="AH2364" s="1131" t="n">
        <v>1608</v>
      </c>
      <c r="AI2364" s="1140" t="n">
        <v>2363</v>
      </c>
      <c r="AJ2364" s="1140" t="s">
        <v>9612</v>
      </c>
      <c r="AK2364" s="1130" t="s">
        <v>9613</v>
      </c>
      <c r="AL2364" s="1131" t="s">
        <v>9614</v>
      </c>
    </row>
    <row r="2365" customFormat="false" ht="14.25" hidden="false" customHeight="false" outlineLevel="0" collapsed="false">
      <c r="AH2365" s="1131" t="n">
        <v>1608</v>
      </c>
      <c r="AI2365" s="1140" t="n">
        <v>2364</v>
      </c>
      <c r="AJ2365" s="1140" t="s">
        <v>9615</v>
      </c>
      <c r="AK2365" s="1130" t="s">
        <v>9616</v>
      </c>
      <c r="AL2365" s="1131" t="s">
        <v>9617</v>
      </c>
    </row>
    <row r="2366" customFormat="false" ht="14.25" hidden="false" customHeight="false" outlineLevel="0" collapsed="false">
      <c r="AH2366" s="1131" t="n">
        <v>1608</v>
      </c>
      <c r="AI2366" s="1140" t="n">
        <v>2365</v>
      </c>
      <c r="AJ2366" s="1140" t="s">
        <v>9618</v>
      </c>
      <c r="AK2366" s="1130" t="s">
        <v>9619</v>
      </c>
      <c r="AL2366" s="1131" t="s">
        <v>9620</v>
      </c>
    </row>
    <row r="2367" customFormat="false" ht="14.25" hidden="false" customHeight="false" outlineLevel="0" collapsed="false">
      <c r="AH2367" s="1131" t="n">
        <v>1608</v>
      </c>
      <c r="AI2367" s="1140" t="n">
        <v>2366</v>
      </c>
      <c r="AJ2367" s="1140" t="s">
        <v>9621</v>
      </c>
      <c r="AK2367" s="1130" t="s">
        <v>9622</v>
      </c>
      <c r="AL2367" s="1131" t="s">
        <v>9623</v>
      </c>
    </row>
    <row r="2368" customFormat="false" ht="14.25" hidden="false" customHeight="false" outlineLevel="0" collapsed="false">
      <c r="AH2368" s="1131" t="n">
        <v>1608</v>
      </c>
      <c r="AI2368" s="1140" t="n">
        <v>2367</v>
      </c>
      <c r="AJ2368" s="1140" t="s">
        <v>9624</v>
      </c>
      <c r="AK2368" s="1130" t="s">
        <v>9625</v>
      </c>
      <c r="AL2368" s="1131" t="s">
        <v>9626</v>
      </c>
    </row>
    <row r="2369" customFormat="false" ht="14.25" hidden="false" customHeight="false" outlineLevel="0" collapsed="false">
      <c r="AH2369" s="1131" t="n">
        <v>1608</v>
      </c>
      <c r="AI2369" s="1140" t="n">
        <v>2368</v>
      </c>
      <c r="AJ2369" s="1140" t="s">
        <v>9627</v>
      </c>
      <c r="AK2369" s="1130" t="s">
        <v>9628</v>
      </c>
      <c r="AL2369" s="1131" t="s">
        <v>9629</v>
      </c>
    </row>
    <row r="2370" customFormat="false" ht="14.25" hidden="false" customHeight="false" outlineLevel="0" collapsed="false">
      <c r="AH2370" s="1131" t="n">
        <v>1608</v>
      </c>
      <c r="AI2370" s="1140" t="n">
        <v>2369</v>
      </c>
      <c r="AJ2370" s="1140" t="s">
        <v>9630</v>
      </c>
      <c r="AK2370" s="1130" t="s">
        <v>9631</v>
      </c>
      <c r="AL2370" s="1131" t="s">
        <v>9632</v>
      </c>
    </row>
    <row r="2371" customFormat="false" ht="14.25" hidden="false" customHeight="false" outlineLevel="0" collapsed="false">
      <c r="AH2371" s="1131" t="n">
        <v>1608</v>
      </c>
      <c r="AI2371" s="1140" t="n">
        <v>2370</v>
      </c>
      <c r="AJ2371" s="1140" t="s">
        <v>9633</v>
      </c>
      <c r="AK2371" s="1130" t="s">
        <v>9634</v>
      </c>
      <c r="AL2371" s="1131" t="s">
        <v>9635</v>
      </c>
    </row>
    <row r="2372" customFormat="false" ht="14.25" hidden="false" customHeight="false" outlineLevel="0" collapsed="false">
      <c r="AH2372" s="1131" t="n">
        <v>1609</v>
      </c>
      <c r="AI2372" s="1140" t="n">
        <v>2371</v>
      </c>
      <c r="AJ2372" s="1140" t="s">
        <v>9636</v>
      </c>
      <c r="AK2372" s="1130" t="s">
        <v>9637</v>
      </c>
      <c r="AL2372" s="1131" t="s">
        <v>9638</v>
      </c>
    </row>
    <row r="2373" customFormat="false" ht="14.25" hidden="false" customHeight="false" outlineLevel="0" collapsed="false">
      <c r="AH2373" s="1131" t="n">
        <v>1609</v>
      </c>
      <c r="AI2373" s="1140" t="n">
        <v>2372</v>
      </c>
      <c r="AJ2373" s="1140" t="s">
        <v>9639</v>
      </c>
      <c r="AK2373" s="1130" t="s">
        <v>9640</v>
      </c>
      <c r="AL2373" s="1131" t="s">
        <v>9641</v>
      </c>
    </row>
    <row r="2374" customFormat="false" ht="14.25" hidden="false" customHeight="false" outlineLevel="0" collapsed="false">
      <c r="AH2374" s="1131" t="n">
        <v>1609</v>
      </c>
      <c r="AI2374" s="1140" t="n">
        <v>2373</v>
      </c>
      <c r="AJ2374" s="1140" t="s">
        <v>9642</v>
      </c>
      <c r="AK2374" s="1130" t="s">
        <v>9643</v>
      </c>
      <c r="AL2374" s="1131" t="s">
        <v>9644</v>
      </c>
    </row>
    <row r="2375" customFormat="false" ht="14.25" hidden="false" customHeight="false" outlineLevel="0" collapsed="false">
      <c r="AH2375" s="1131" t="n">
        <v>1609</v>
      </c>
      <c r="AI2375" s="1140" t="n">
        <v>2374</v>
      </c>
      <c r="AJ2375" s="1140" t="s">
        <v>9645</v>
      </c>
      <c r="AK2375" s="1130" t="s">
        <v>9646</v>
      </c>
      <c r="AL2375" s="1131" t="s">
        <v>9647</v>
      </c>
    </row>
    <row r="2376" customFormat="false" ht="14.25" hidden="false" customHeight="false" outlineLevel="0" collapsed="false">
      <c r="AH2376" s="1131" t="n">
        <v>1609</v>
      </c>
      <c r="AI2376" s="1140" t="n">
        <v>2375</v>
      </c>
      <c r="AJ2376" s="1140" t="s">
        <v>9648</v>
      </c>
      <c r="AK2376" s="1130" t="s">
        <v>9649</v>
      </c>
      <c r="AL2376" s="1131" t="s">
        <v>9650</v>
      </c>
    </row>
    <row r="2377" customFormat="false" ht="14.25" hidden="false" customHeight="false" outlineLevel="0" collapsed="false">
      <c r="AH2377" s="1131" t="n">
        <v>1609</v>
      </c>
      <c r="AI2377" s="1140" t="n">
        <v>2376</v>
      </c>
      <c r="AJ2377" s="1140" t="s">
        <v>9651</v>
      </c>
      <c r="AK2377" s="1130" t="s">
        <v>9652</v>
      </c>
      <c r="AL2377" s="1131" t="s">
        <v>9653</v>
      </c>
    </row>
    <row r="2378" customFormat="false" ht="14.25" hidden="false" customHeight="false" outlineLevel="0" collapsed="false">
      <c r="AH2378" s="1131" t="n">
        <v>1609</v>
      </c>
      <c r="AI2378" s="1140" t="n">
        <v>2377</v>
      </c>
      <c r="AJ2378" s="1140" t="s">
        <v>9654</v>
      </c>
      <c r="AK2378" s="1130" t="s">
        <v>9655</v>
      </c>
      <c r="AL2378" s="1131" t="s">
        <v>9656</v>
      </c>
    </row>
    <row r="2379" customFormat="false" ht="14.25" hidden="false" customHeight="false" outlineLevel="0" collapsed="false">
      <c r="AH2379" s="1131" t="n">
        <v>1609</v>
      </c>
      <c r="AI2379" s="1140" t="n">
        <v>2378</v>
      </c>
      <c r="AJ2379" s="1140" t="s">
        <v>9657</v>
      </c>
      <c r="AK2379" s="1130" t="s">
        <v>9658</v>
      </c>
      <c r="AL2379" s="1131" t="s">
        <v>9659</v>
      </c>
    </row>
    <row r="2380" customFormat="false" ht="14.25" hidden="false" customHeight="false" outlineLevel="0" collapsed="false">
      <c r="AH2380" s="1131" t="n">
        <v>1609</v>
      </c>
      <c r="AI2380" s="1140" t="n">
        <v>2379</v>
      </c>
      <c r="AJ2380" s="1140" t="s">
        <v>9660</v>
      </c>
      <c r="AK2380" s="1130" t="s">
        <v>9661</v>
      </c>
      <c r="AL2380" s="1131" t="s">
        <v>9662</v>
      </c>
    </row>
    <row r="2381" customFormat="false" ht="14.25" hidden="false" customHeight="false" outlineLevel="0" collapsed="false">
      <c r="AH2381" s="1131" t="n">
        <v>1609</v>
      </c>
      <c r="AI2381" s="1140" t="n">
        <v>2380</v>
      </c>
      <c r="AJ2381" s="1140" t="s">
        <v>9663</v>
      </c>
      <c r="AK2381" s="1130" t="s">
        <v>9664</v>
      </c>
      <c r="AL2381" s="1131" t="s">
        <v>9665</v>
      </c>
    </row>
    <row r="2382" customFormat="false" ht="14.25" hidden="false" customHeight="false" outlineLevel="0" collapsed="false">
      <c r="AH2382" s="1131" t="n">
        <v>1609</v>
      </c>
      <c r="AI2382" s="1140" t="n">
        <v>2381</v>
      </c>
      <c r="AJ2382" s="1140" t="s">
        <v>9666</v>
      </c>
      <c r="AK2382" s="1130" t="s">
        <v>9667</v>
      </c>
      <c r="AL2382" s="1131" t="s">
        <v>9668</v>
      </c>
    </row>
    <row r="2383" customFormat="false" ht="14.25" hidden="false" customHeight="false" outlineLevel="0" collapsed="false">
      <c r="AH2383" s="1131" t="n">
        <v>1609</v>
      </c>
      <c r="AI2383" s="1140" t="n">
        <v>2382</v>
      </c>
      <c r="AJ2383" s="1140" t="s">
        <v>9669</v>
      </c>
      <c r="AK2383" s="1130" t="s">
        <v>9670</v>
      </c>
      <c r="AL2383" s="1131" t="s">
        <v>9671</v>
      </c>
    </row>
    <row r="2384" customFormat="false" ht="14.25" hidden="false" customHeight="false" outlineLevel="0" collapsed="false">
      <c r="AH2384" s="1131" t="n">
        <v>1609</v>
      </c>
      <c r="AI2384" s="1140" t="n">
        <v>2383</v>
      </c>
      <c r="AJ2384" s="1140" t="s">
        <v>9672</v>
      </c>
      <c r="AK2384" s="1130" t="s">
        <v>9673</v>
      </c>
      <c r="AL2384" s="1131" t="s">
        <v>9674</v>
      </c>
    </row>
    <row r="2385" customFormat="false" ht="14.25" hidden="false" customHeight="false" outlineLevel="0" collapsed="false">
      <c r="AH2385" s="1131" t="n">
        <v>1609</v>
      </c>
      <c r="AI2385" s="1140" t="n">
        <v>2384</v>
      </c>
      <c r="AJ2385" s="1140" t="s">
        <v>9675</v>
      </c>
      <c r="AK2385" s="1130" t="s">
        <v>4509</v>
      </c>
      <c r="AL2385" s="1131" t="s">
        <v>9676</v>
      </c>
    </row>
    <row r="2386" customFormat="false" ht="14.25" hidden="false" customHeight="false" outlineLevel="0" collapsed="false">
      <c r="AH2386" s="1131" t="n">
        <v>1609</v>
      </c>
      <c r="AI2386" s="1140" t="n">
        <v>2385</v>
      </c>
      <c r="AJ2386" s="1140" t="s">
        <v>9677</v>
      </c>
      <c r="AK2386" s="1130" t="s">
        <v>9678</v>
      </c>
      <c r="AL2386" s="1131" t="s">
        <v>9679</v>
      </c>
    </row>
    <row r="2387" customFormat="false" ht="14.25" hidden="false" customHeight="false" outlineLevel="0" collapsed="false">
      <c r="AH2387" s="1131" t="n">
        <v>1609</v>
      </c>
      <c r="AI2387" s="1140" t="n">
        <v>2386</v>
      </c>
      <c r="AJ2387" s="1140" t="s">
        <v>9680</v>
      </c>
      <c r="AK2387" s="1130" t="s">
        <v>9681</v>
      </c>
      <c r="AL2387" s="1131" t="s">
        <v>9682</v>
      </c>
    </row>
    <row r="2388" customFormat="false" ht="14.25" hidden="false" customHeight="false" outlineLevel="0" collapsed="false">
      <c r="AH2388" s="1131" t="n">
        <v>1609</v>
      </c>
      <c r="AI2388" s="1140" t="n">
        <v>2387</v>
      </c>
      <c r="AJ2388" s="1140" t="s">
        <v>9683</v>
      </c>
      <c r="AK2388" s="1130" t="s">
        <v>9684</v>
      </c>
      <c r="AL2388" s="1131" t="s">
        <v>9685</v>
      </c>
    </row>
    <row r="2389" customFormat="false" ht="14.25" hidden="false" customHeight="false" outlineLevel="0" collapsed="false">
      <c r="AH2389" s="1131" t="n">
        <v>1609</v>
      </c>
      <c r="AI2389" s="1140" t="n">
        <v>2388</v>
      </c>
      <c r="AJ2389" s="1140" t="s">
        <v>9686</v>
      </c>
      <c r="AK2389" s="1130" t="s">
        <v>9687</v>
      </c>
      <c r="AL2389" s="1131" t="s">
        <v>9688</v>
      </c>
    </row>
    <row r="2390" customFormat="false" ht="14.25" hidden="false" customHeight="false" outlineLevel="0" collapsed="false">
      <c r="AH2390" s="1131" t="n">
        <v>1609</v>
      </c>
      <c r="AI2390" s="1140" t="n">
        <v>2389</v>
      </c>
      <c r="AJ2390" s="1140" t="s">
        <v>9689</v>
      </c>
      <c r="AK2390" s="1130" t="s">
        <v>9690</v>
      </c>
      <c r="AL2390" s="1131" t="s">
        <v>9691</v>
      </c>
    </row>
    <row r="2391" customFormat="false" ht="14.25" hidden="false" customHeight="false" outlineLevel="0" collapsed="false">
      <c r="AH2391" s="1131" t="n">
        <v>1609</v>
      </c>
      <c r="AI2391" s="1140" t="n">
        <v>2390</v>
      </c>
      <c r="AJ2391" s="1140" t="s">
        <v>9692</v>
      </c>
      <c r="AK2391" s="1130" t="s">
        <v>9693</v>
      </c>
      <c r="AL2391" s="1131" t="s">
        <v>9694</v>
      </c>
    </row>
    <row r="2392" customFormat="false" ht="14.25" hidden="false" customHeight="false" outlineLevel="0" collapsed="false">
      <c r="AH2392" s="1131" t="n">
        <v>1609</v>
      </c>
      <c r="AI2392" s="1140" t="n">
        <v>2391</v>
      </c>
      <c r="AJ2392" s="1140" t="s">
        <v>9695</v>
      </c>
      <c r="AK2392" s="1130" t="s">
        <v>9696</v>
      </c>
      <c r="AL2392" s="1131" t="s">
        <v>9697</v>
      </c>
    </row>
    <row r="2393" customFormat="false" ht="14.25" hidden="false" customHeight="false" outlineLevel="0" collapsed="false">
      <c r="AH2393" s="1131" t="n">
        <v>1609</v>
      </c>
      <c r="AI2393" s="1140" t="n">
        <v>2392</v>
      </c>
      <c r="AJ2393" s="1140" t="s">
        <v>9698</v>
      </c>
      <c r="AK2393" s="1130" t="s">
        <v>9699</v>
      </c>
      <c r="AL2393" s="1131" t="s">
        <v>9700</v>
      </c>
    </row>
    <row r="2394" customFormat="false" ht="14.25" hidden="false" customHeight="false" outlineLevel="0" collapsed="false">
      <c r="AH2394" s="1131" t="n">
        <v>1609</v>
      </c>
      <c r="AI2394" s="1140" t="n">
        <v>2393</v>
      </c>
      <c r="AJ2394" s="1140" t="s">
        <v>9701</v>
      </c>
      <c r="AK2394" s="1130" t="s">
        <v>9702</v>
      </c>
      <c r="AL2394" s="1131" t="s">
        <v>9703</v>
      </c>
    </row>
    <row r="2395" customFormat="false" ht="14.25" hidden="false" customHeight="false" outlineLevel="0" collapsed="false">
      <c r="AH2395" s="1131" t="n">
        <v>1609</v>
      </c>
      <c r="AI2395" s="1140" t="n">
        <v>2394</v>
      </c>
      <c r="AJ2395" s="1140" t="s">
        <v>9704</v>
      </c>
      <c r="AK2395" s="1130" t="s">
        <v>9705</v>
      </c>
      <c r="AL2395" s="1131" t="s">
        <v>9706</v>
      </c>
    </row>
    <row r="2396" customFormat="false" ht="14.25" hidden="false" customHeight="false" outlineLevel="0" collapsed="false">
      <c r="AH2396" s="1131" t="n">
        <v>1609</v>
      </c>
      <c r="AI2396" s="1140" t="n">
        <v>2395</v>
      </c>
      <c r="AJ2396" s="1140" t="s">
        <v>9707</v>
      </c>
      <c r="AK2396" s="1130" t="s">
        <v>9708</v>
      </c>
      <c r="AL2396" s="1131" t="s">
        <v>9709</v>
      </c>
    </row>
    <row r="2397" customFormat="false" ht="14.25" hidden="false" customHeight="false" outlineLevel="0" collapsed="false">
      <c r="AH2397" s="1131" t="n">
        <v>1609</v>
      </c>
      <c r="AI2397" s="1140" t="n">
        <v>2396</v>
      </c>
      <c r="AJ2397" s="1140" t="s">
        <v>9710</v>
      </c>
      <c r="AK2397" s="1130" t="s">
        <v>9711</v>
      </c>
      <c r="AL2397" s="1131" t="s">
        <v>9712</v>
      </c>
    </row>
    <row r="2398" customFormat="false" ht="14.25" hidden="false" customHeight="false" outlineLevel="0" collapsed="false">
      <c r="AH2398" s="1131" t="n">
        <v>1609</v>
      </c>
      <c r="AI2398" s="1140" t="n">
        <v>2397</v>
      </c>
      <c r="AJ2398" s="1140" t="s">
        <v>9713</v>
      </c>
      <c r="AK2398" s="1130" t="s">
        <v>9714</v>
      </c>
      <c r="AL2398" s="1131" t="s">
        <v>9715</v>
      </c>
    </row>
    <row r="2399" customFormat="false" ht="14.25" hidden="false" customHeight="false" outlineLevel="0" collapsed="false">
      <c r="AH2399" s="1131" t="n">
        <v>1610</v>
      </c>
      <c r="AI2399" s="1140" t="n">
        <v>2398</v>
      </c>
      <c r="AJ2399" s="1140" t="s">
        <v>9716</v>
      </c>
      <c r="AK2399" s="1130" t="s">
        <v>9717</v>
      </c>
      <c r="AL2399" s="1131" t="s">
        <v>9718</v>
      </c>
    </row>
    <row r="2400" customFormat="false" ht="14.25" hidden="false" customHeight="false" outlineLevel="0" collapsed="false">
      <c r="AH2400" s="1131" t="n">
        <v>1610</v>
      </c>
      <c r="AI2400" s="1140" t="n">
        <v>2399</v>
      </c>
      <c r="AJ2400" s="1140" t="s">
        <v>9719</v>
      </c>
      <c r="AK2400" s="1130" t="s">
        <v>9720</v>
      </c>
      <c r="AL2400" s="1131" t="s">
        <v>9721</v>
      </c>
    </row>
    <row r="2401" customFormat="false" ht="14.25" hidden="false" customHeight="false" outlineLevel="0" collapsed="false">
      <c r="AH2401" s="1131" t="n">
        <v>1610</v>
      </c>
      <c r="AI2401" s="1140" t="n">
        <v>2400</v>
      </c>
      <c r="AJ2401" s="1140" t="s">
        <v>9722</v>
      </c>
      <c r="AK2401" s="1130" t="s">
        <v>9723</v>
      </c>
      <c r="AL2401" s="1131" t="s">
        <v>9724</v>
      </c>
    </row>
    <row r="2402" customFormat="false" ht="14.25" hidden="false" customHeight="false" outlineLevel="0" collapsed="false">
      <c r="AH2402" s="1131" t="n">
        <v>1610</v>
      </c>
      <c r="AI2402" s="1140" t="n">
        <v>2401</v>
      </c>
      <c r="AJ2402" s="1140" t="s">
        <v>9725</v>
      </c>
      <c r="AK2402" s="1130" t="s">
        <v>9726</v>
      </c>
      <c r="AL2402" s="1131" t="s">
        <v>9727</v>
      </c>
    </row>
    <row r="2403" customFormat="false" ht="14.25" hidden="false" customHeight="false" outlineLevel="0" collapsed="false">
      <c r="AH2403" s="1131" t="n">
        <v>1610</v>
      </c>
      <c r="AI2403" s="1140" t="n">
        <v>2402</v>
      </c>
      <c r="AJ2403" s="1140" t="s">
        <v>9728</v>
      </c>
      <c r="AK2403" s="1130" t="s">
        <v>9729</v>
      </c>
      <c r="AL2403" s="1131" t="s">
        <v>9730</v>
      </c>
    </row>
    <row r="2404" customFormat="false" ht="14.25" hidden="false" customHeight="false" outlineLevel="0" collapsed="false">
      <c r="AH2404" s="1131" t="n">
        <v>1610</v>
      </c>
      <c r="AI2404" s="1140" t="n">
        <v>2403</v>
      </c>
      <c r="AJ2404" s="1140" t="s">
        <v>9731</v>
      </c>
      <c r="AK2404" s="1130" t="s">
        <v>9732</v>
      </c>
      <c r="AL2404" s="1131" t="s">
        <v>9733</v>
      </c>
    </row>
    <row r="2405" customFormat="false" ht="14.25" hidden="false" customHeight="false" outlineLevel="0" collapsed="false">
      <c r="AH2405" s="1131" t="n">
        <v>1610</v>
      </c>
      <c r="AI2405" s="1140" t="n">
        <v>2404</v>
      </c>
      <c r="AJ2405" s="1140" t="s">
        <v>9734</v>
      </c>
      <c r="AK2405" s="1130" t="s">
        <v>9735</v>
      </c>
      <c r="AL2405" s="1131" t="s">
        <v>9736</v>
      </c>
    </row>
    <row r="2406" customFormat="false" ht="14.25" hidden="false" customHeight="false" outlineLevel="0" collapsed="false">
      <c r="AH2406" s="1131" t="n">
        <v>1610</v>
      </c>
      <c r="AI2406" s="1140" t="n">
        <v>2405</v>
      </c>
      <c r="AJ2406" s="1140" t="s">
        <v>9737</v>
      </c>
      <c r="AK2406" s="1130" t="s">
        <v>9738</v>
      </c>
      <c r="AL2406" s="1131" t="s">
        <v>9739</v>
      </c>
    </row>
    <row r="2407" customFormat="false" ht="14.25" hidden="false" customHeight="false" outlineLevel="0" collapsed="false">
      <c r="AH2407" s="1131" t="n">
        <v>1610</v>
      </c>
      <c r="AI2407" s="1140" t="n">
        <v>2406</v>
      </c>
      <c r="AJ2407" s="1140" t="s">
        <v>9740</v>
      </c>
      <c r="AK2407" s="1130" t="s">
        <v>9741</v>
      </c>
      <c r="AL2407" s="1131" t="s">
        <v>9742</v>
      </c>
    </row>
    <row r="2408" customFormat="false" ht="14.25" hidden="false" customHeight="false" outlineLevel="0" collapsed="false">
      <c r="AH2408" s="1131" t="n">
        <v>1610</v>
      </c>
      <c r="AI2408" s="1140" t="n">
        <v>2407</v>
      </c>
      <c r="AJ2408" s="1140" t="s">
        <v>9743</v>
      </c>
      <c r="AK2408" s="1130" t="s">
        <v>9744</v>
      </c>
      <c r="AL2408" s="1131" t="s">
        <v>9745</v>
      </c>
    </row>
    <row r="2409" customFormat="false" ht="14.25" hidden="false" customHeight="false" outlineLevel="0" collapsed="false">
      <c r="AH2409" s="1131" t="n">
        <v>1610</v>
      </c>
      <c r="AI2409" s="1140" t="n">
        <v>2408</v>
      </c>
      <c r="AJ2409" s="1140" t="s">
        <v>9746</v>
      </c>
      <c r="AK2409" s="1130" t="s">
        <v>9747</v>
      </c>
      <c r="AL2409" s="1131" t="s">
        <v>9748</v>
      </c>
    </row>
    <row r="2410" customFormat="false" ht="14.25" hidden="false" customHeight="false" outlineLevel="0" collapsed="false">
      <c r="AH2410" s="1131" t="n">
        <v>1701</v>
      </c>
      <c r="AI2410" s="1140" t="n">
        <v>2409</v>
      </c>
      <c r="AJ2410" s="1140" t="s">
        <v>9749</v>
      </c>
      <c r="AK2410" s="1130" t="s">
        <v>907</v>
      </c>
      <c r="AL2410" s="1131" t="s">
        <v>9750</v>
      </c>
    </row>
    <row r="2411" customFormat="false" ht="14.25" hidden="false" customHeight="false" outlineLevel="0" collapsed="false">
      <c r="AH2411" s="1131" t="n">
        <v>1701</v>
      </c>
      <c r="AI2411" s="1140" t="n">
        <v>2410</v>
      </c>
      <c r="AJ2411" s="1140" t="s">
        <v>9751</v>
      </c>
      <c r="AK2411" s="1130" t="s">
        <v>9752</v>
      </c>
      <c r="AL2411" s="1131" t="s">
        <v>9753</v>
      </c>
    </row>
    <row r="2412" customFormat="false" ht="14.25" hidden="false" customHeight="false" outlineLevel="0" collapsed="false">
      <c r="AH2412" s="1131" t="n">
        <v>1701</v>
      </c>
      <c r="AI2412" s="1140" t="n">
        <v>2411</v>
      </c>
      <c r="AJ2412" s="1140" t="s">
        <v>9754</v>
      </c>
      <c r="AK2412" s="1130" t="s">
        <v>9755</v>
      </c>
      <c r="AL2412" s="1131" t="s">
        <v>9756</v>
      </c>
    </row>
    <row r="2413" customFormat="false" ht="14.25" hidden="false" customHeight="false" outlineLevel="0" collapsed="false">
      <c r="AH2413" s="1131" t="n">
        <v>1701</v>
      </c>
      <c r="AI2413" s="1140" t="n">
        <v>2412</v>
      </c>
      <c r="AJ2413" s="1140" t="s">
        <v>9757</v>
      </c>
      <c r="AK2413" s="1130" t="s">
        <v>9758</v>
      </c>
      <c r="AL2413" s="1131" t="s">
        <v>9759</v>
      </c>
    </row>
    <row r="2414" customFormat="false" ht="14.25" hidden="false" customHeight="false" outlineLevel="0" collapsed="false">
      <c r="AH2414" s="1131" t="n">
        <v>1701</v>
      </c>
      <c r="AI2414" s="1140" t="n">
        <v>2413</v>
      </c>
      <c r="AJ2414" s="1140" t="s">
        <v>9760</v>
      </c>
      <c r="AK2414" s="1130" t="s">
        <v>9761</v>
      </c>
      <c r="AL2414" s="1131" t="s">
        <v>9762</v>
      </c>
    </row>
    <row r="2415" customFormat="false" ht="14.25" hidden="false" customHeight="false" outlineLevel="0" collapsed="false">
      <c r="AH2415" s="1131" t="n">
        <v>1701</v>
      </c>
      <c r="AI2415" s="1140" t="n">
        <v>2414</v>
      </c>
      <c r="AJ2415" s="1140" t="s">
        <v>9763</v>
      </c>
      <c r="AK2415" s="1130" t="s">
        <v>9764</v>
      </c>
      <c r="AL2415" s="1131" t="s">
        <v>9765</v>
      </c>
    </row>
    <row r="2416" customFormat="false" ht="14.25" hidden="false" customHeight="false" outlineLevel="0" collapsed="false">
      <c r="AH2416" s="1131" t="n">
        <v>1701</v>
      </c>
      <c r="AI2416" s="1140" t="n">
        <v>2415</v>
      </c>
      <c r="AJ2416" s="1140" t="s">
        <v>9766</v>
      </c>
      <c r="AK2416" s="1130" t="s">
        <v>9767</v>
      </c>
      <c r="AL2416" s="1131" t="s">
        <v>9768</v>
      </c>
    </row>
    <row r="2417" customFormat="false" ht="14.25" hidden="false" customHeight="false" outlineLevel="0" collapsed="false">
      <c r="AH2417" s="1131" t="n">
        <v>1701</v>
      </c>
      <c r="AI2417" s="1140" t="n">
        <v>2416</v>
      </c>
      <c r="AJ2417" s="1140" t="s">
        <v>9769</v>
      </c>
      <c r="AK2417" s="1130" t="s">
        <v>3808</v>
      </c>
      <c r="AL2417" s="1131" t="s">
        <v>9770</v>
      </c>
    </row>
    <row r="2418" customFormat="false" ht="14.25" hidden="false" customHeight="false" outlineLevel="0" collapsed="false">
      <c r="AH2418" s="1131" t="n">
        <v>1701</v>
      </c>
      <c r="AI2418" s="1140" t="n">
        <v>2417</v>
      </c>
      <c r="AJ2418" s="1140" t="s">
        <v>9771</v>
      </c>
      <c r="AK2418" s="1130" t="s">
        <v>2093</v>
      </c>
      <c r="AL2418" s="1131" t="s">
        <v>9772</v>
      </c>
    </row>
    <row r="2419" customFormat="false" ht="14.25" hidden="false" customHeight="false" outlineLevel="0" collapsed="false">
      <c r="AH2419" s="1131" t="n">
        <v>1701</v>
      </c>
      <c r="AI2419" s="1140" t="n">
        <v>2418</v>
      </c>
      <c r="AJ2419" s="1140" t="s">
        <v>9773</v>
      </c>
      <c r="AK2419" s="1130" t="s">
        <v>9774</v>
      </c>
      <c r="AL2419" s="1131" t="s">
        <v>9775</v>
      </c>
    </row>
    <row r="2420" customFormat="false" ht="14.25" hidden="false" customHeight="false" outlineLevel="0" collapsed="false">
      <c r="AH2420" s="1131" t="n">
        <v>1701</v>
      </c>
      <c r="AI2420" s="1140" t="n">
        <v>2419</v>
      </c>
      <c r="AJ2420" s="1140" t="s">
        <v>9776</v>
      </c>
      <c r="AK2420" s="1130" t="s">
        <v>9777</v>
      </c>
      <c r="AL2420" s="1131" t="s">
        <v>9778</v>
      </c>
    </row>
    <row r="2421" customFormat="false" ht="14.25" hidden="false" customHeight="false" outlineLevel="0" collapsed="false">
      <c r="AH2421" s="1131" t="n">
        <v>1701</v>
      </c>
      <c r="AI2421" s="1140" t="n">
        <v>2420</v>
      </c>
      <c r="AJ2421" s="1140" t="s">
        <v>9779</v>
      </c>
      <c r="AK2421" s="1130" t="s">
        <v>9780</v>
      </c>
      <c r="AL2421" s="1131" t="s">
        <v>9781</v>
      </c>
    </row>
    <row r="2422" customFormat="false" ht="14.25" hidden="false" customHeight="false" outlineLevel="0" collapsed="false">
      <c r="AH2422" s="1131" t="n">
        <v>1701</v>
      </c>
      <c r="AI2422" s="1140" t="n">
        <v>2421</v>
      </c>
      <c r="AJ2422" s="1140" t="s">
        <v>9782</v>
      </c>
      <c r="AK2422" s="1130" t="s">
        <v>9783</v>
      </c>
      <c r="AL2422" s="1131" t="s">
        <v>9784</v>
      </c>
    </row>
    <row r="2423" customFormat="false" ht="14.25" hidden="false" customHeight="false" outlineLevel="0" collapsed="false">
      <c r="AH2423" s="1131" t="n">
        <v>1701</v>
      </c>
      <c r="AI2423" s="1140" t="n">
        <v>2422</v>
      </c>
      <c r="AJ2423" s="1140" t="s">
        <v>9785</v>
      </c>
      <c r="AK2423" s="1130" t="s">
        <v>9786</v>
      </c>
      <c r="AL2423" s="1131" t="s">
        <v>9787</v>
      </c>
    </row>
    <row r="2424" customFormat="false" ht="14.25" hidden="false" customHeight="false" outlineLevel="0" collapsed="false">
      <c r="AH2424" s="1131" t="n">
        <v>1702</v>
      </c>
      <c r="AI2424" s="1140" t="n">
        <v>2423</v>
      </c>
      <c r="AJ2424" s="1140" t="s">
        <v>9788</v>
      </c>
      <c r="AK2424" s="1130" t="s">
        <v>9789</v>
      </c>
      <c r="AL2424" s="1131" t="s">
        <v>9790</v>
      </c>
    </row>
    <row r="2425" customFormat="false" ht="14.25" hidden="false" customHeight="false" outlineLevel="0" collapsed="false">
      <c r="AH2425" s="1131" t="n">
        <v>1702</v>
      </c>
      <c r="AI2425" s="1140" t="n">
        <v>2424</v>
      </c>
      <c r="AJ2425" s="1140" t="s">
        <v>9791</v>
      </c>
      <c r="AK2425" s="1130" t="s">
        <v>9792</v>
      </c>
      <c r="AL2425" s="1131" t="s">
        <v>9793</v>
      </c>
    </row>
    <row r="2426" customFormat="false" ht="14.25" hidden="false" customHeight="false" outlineLevel="0" collapsed="false">
      <c r="AH2426" s="1131" t="n">
        <v>1702</v>
      </c>
      <c r="AI2426" s="1140" t="n">
        <v>2425</v>
      </c>
      <c r="AJ2426" s="1140" t="s">
        <v>9794</v>
      </c>
      <c r="AK2426" s="1130" t="s">
        <v>3255</v>
      </c>
      <c r="AL2426" s="1131" t="s">
        <v>9795</v>
      </c>
    </row>
    <row r="2427" customFormat="false" ht="14.25" hidden="false" customHeight="false" outlineLevel="0" collapsed="false">
      <c r="AH2427" s="1131" t="n">
        <v>1702</v>
      </c>
      <c r="AI2427" s="1140" t="n">
        <v>2426</v>
      </c>
      <c r="AJ2427" s="1140" t="s">
        <v>9796</v>
      </c>
      <c r="AK2427" s="1130" t="s">
        <v>9797</v>
      </c>
      <c r="AL2427" s="1131" t="s">
        <v>9798</v>
      </c>
    </row>
    <row r="2428" customFormat="false" ht="14.25" hidden="false" customHeight="false" outlineLevel="0" collapsed="false">
      <c r="AH2428" s="1131" t="n">
        <v>1702</v>
      </c>
      <c r="AI2428" s="1140" t="n">
        <v>2427</v>
      </c>
      <c r="AJ2428" s="1140" t="s">
        <v>9799</v>
      </c>
      <c r="AK2428" s="1130" t="s">
        <v>9800</v>
      </c>
      <c r="AL2428" s="1131" t="s">
        <v>9801</v>
      </c>
    </row>
    <row r="2429" customFormat="false" ht="14.25" hidden="false" customHeight="false" outlineLevel="0" collapsed="false">
      <c r="AH2429" s="1131" t="n">
        <v>1702</v>
      </c>
      <c r="AI2429" s="1140" t="n">
        <v>2428</v>
      </c>
      <c r="AJ2429" s="1140" t="s">
        <v>9802</v>
      </c>
      <c r="AK2429" s="1130" t="s">
        <v>9803</v>
      </c>
      <c r="AL2429" s="1131" t="s">
        <v>9804</v>
      </c>
    </row>
    <row r="2430" customFormat="false" ht="14.25" hidden="false" customHeight="false" outlineLevel="0" collapsed="false">
      <c r="AH2430" s="1131" t="n">
        <v>1702</v>
      </c>
      <c r="AI2430" s="1140" t="n">
        <v>2429</v>
      </c>
      <c r="AJ2430" s="1140" t="s">
        <v>9805</v>
      </c>
      <c r="AK2430" s="1130" t="s">
        <v>9806</v>
      </c>
      <c r="AL2430" s="1131" t="s">
        <v>9807</v>
      </c>
    </row>
    <row r="2431" customFormat="false" ht="14.25" hidden="false" customHeight="false" outlineLevel="0" collapsed="false">
      <c r="AH2431" s="1131" t="n">
        <v>1702</v>
      </c>
      <c r="AI2431" s="1140" t="n">
        <v>2430</v>
      </c>
      <c r="AJ2431" s="1140" t="s">
        <v>9808</v>
      </c>
      <c r="AK2431" s="1130" t="s">
        <v>9809</v>
      </c>
      <c r="AL2431" s="1131" t="s">
        <v>9810</v>
      </c>
    </row>
    <row r="2432" customFormat="false" ht="14.25" hidden="false" customHeight="false" outlineLevel="0" collapsed="false">
      <c r="AH2432" s="1131" t="n">
        <v>1702</v>
      </c>
      <c r="AI2432" s="1140" t="n">
        <v>2431</v>
      </c>
      <c r="AJ2432" s="1140" t="s">
        <v>9811</v>
      </c>
      <c r="AK2432" s="1130" t="s">
        <v>9812</v>
      </c>
      <c r="AL2432" s="1131" t="s">
        <v>9813</v>
      </c>
    </row>
    <row r="2433" customFormat="false" ht="14.25" hidden="false" customHeight="false" outlineLevel="0" collapsed="false">
      <c r="AH2433" s="1131" t="n">
        <v>1702</v>
      </c>
      <c r="AI2433" s="1140" t="n">
        <v>2432</v>
      </c>
      <c r="AJ2433" s="1140" t="s">
        <v>9814</v>
      </c>
      <c r="AK2433" s="1130" t="s">
        <v>9815</v>
      </c>
      <c r="AL2433" s="1131" t="s">
        <v>9816</v>
      </c>
    </row>
    <row r="2434" customFormat="false" ht="14.25" hidden="false" customHeight="false" outlineLevel="0" collapsed="false">
      <c r="AH2434" s="1131" t="n">
        <v>1703</v>
      </c>
      <c r="AI2434" s="1140" t="n">
        <v>2433</v>
      </c>
      <c r="AJ2434" s="1140" t="s">
        <v>9817</v>
      </c>
      <c r="AK2434" s="1130" t="s">
        <v>9818</v>
      </c>
      <c r="AL2434" s="1131" t="s">
        <v>9819</v>
      </c>
    </row>
    <row r="2435" customFormat="false" ht="14.25" hidden="false" customHeight="false" outlineLevel="0" collapsed="false">
      <c r="AH2435" s="1131" t="n">
        <v>1703</v>
      </c>
      <c r="AI2435" s="1140" t="n">
        <v>2434</v>
      </c>
      <c r="AJ2435" s="1140" t="s">
        <v>9820</v>
      </c>
      <c r="AK2435" s="1130" t="s">
        <v>9821</v>
      </c>
      <c r="AL2435" s="1131" t="s">
        <v>9822</v>
      </c>
    </row>
    <row r="2436" customFormat="false" ht="14.25" hidden="false" customHeight="false" outlineLevel="0" collapsed="false">
      <c r="AH2436" s="1131" t="n">
        <v>1703</v>
      </c>
      <c r="AI2436" s="1140" t="n">
        <v>2435</v>
      </c>
      <c r="AJ2436" s="1140" t="s">
        <v>9823</v>
      </c>
      <c r="AK2436" s="1130" t="s">
        <v>8302</v>
      </c>
      <c r="AL2436" s="1131" t="s">
        <v>9824</v>
      </c>
    </row>
    <row r="2437" customFormat="false" ht="14.25" hidden="false" customHeight="false" outlineLevel="0" collapsed="false">
      <c r="AH2437" s="1131" t="n">
        <v>1703</v>
      </c>
      <c r="AI2437" s="1140" t="n">
        <v>2436</v>
      </c>
      <c r="AJ2437" s="1140" t="s">
        <v>9825</v>
      </c>
      <c r="AK2437" s="1130" t="s">
        <v>9826</v>
      </c>
      <c r="AL2437" s="1131" t="s">
        <v>9827</v>
      </c>
    </row>
    <row r="2438" customFormat="false" ht="14.25" hidden="false" customHeight="false" outlineLevel="0" collapsed="false">
      <c r="AH2438" s="1131" t="n">
        <v>1703</v>
      </c>
      <c r="AI2438" s="1140" t="n">
        <v>2437</v>
      </c>
      <c r="AJ2438" s="1140" t="s">
        <v>9828</v>
      </c>
      <c r="AK2438" s="1130" t="s">
        <v>9829</v>
      </c>
      <c r="AL2438" s="1131" t="s">
        <v>9830</v>
      </c>
    </row>
    <row r="2439" customFormat="false" ht="14.25" hidden="false" customHeight="false" outlineLevel="0" collapsed="false">
      <c r="AH2439" s="1131" t="n">
        <v>1703</v>
      </c>
      <c r="AI2439" s="1140" t="n">
        <v>2438</v>
      </c>
      <c r="AJ2439" s="1140" t="s">
        <v>9831</v>
      </c>
      <c r="AK2439" s="1130" t="s">
        <v>9832</v>
      </c>
      <c r="AL2439" s="1131" t="s">
        <v>9833</v>
      </c>
    </row>
    <row r="2440" customFormat="false" ht="14.25" hidden="false" customHeight="false" outlineLevel="0" collapsed="false">
      <c r="AH2440" s="1131" t="n">
        <v>1703</v>
      </c>
      <c r="AI2440" s="1140" t="n">
        <v>2439</v>
      </c>
      <c r="AJ2440" s="1140" t="s">
        <v>9834</v>
      </c>
      <c r="AK2440" s="1130" t="s">
        <v>9835</v>
      </c>
      <c r="AL2440" s="1131" t="s">
        <v>9836</v>
      </c>
    </row>
    <row r="2441" customFormat="false" ht="14.25" hidden="false" customHeight="false" outlineLevel="0" collapsed="false">
      <c r="AH2441" s="1131" t="n">
        <v>1703</v>
      </c>
      <c r="AI2441" s="1140" t="n">
        <v>2440</v>
      </c>
      <c r="AJ2441" s="1140" t="s">
        <v>9837</v>
      </c>
      <c r="AK2441" s="1130" t="s">
        <v>9838</v>
      </c>
      <c r="AL2441" s="1131" t="s">
        <v>9839</v>
      </c>
    </row>
    <row r="2442" customFormat="false" ht="14.25" hidden="false" customHeight="false" outlineLevel="0" collapsed="false">
      <c r="AH2442" s="1131" t="n">
        <v>1703</v>
      </c>
      <c r="AI2442" s="1140" t="n">
        <v>2441</v>
      </c>
      <c r="AJ2442" s="1140" t="s">
        <v>9840</v>
      </c>
      <c r="AK2442" s="1130" t="s">
        <v>9841</v>
      </c>
      <c r="AL2442" s="1131" t="s">
        <v>9842</v>
      </c>
    </row>
    <row r="2443" customFormat="false" ht="14.25" hidden="false" customHeight="false" outlineLevel="0" collapsed="false">
      <c r="AH2443" s="1131" t="n">
        <v>1703</v>
      </c>
      <c r="AI2443" s="1140" t="n">
        <v>2442</v>
      </c>
      <c r="AJ2443" s="1140" t="s">
        <v>9843</v>
      </c>
      <c r="AK2443" s="1130" t="s">
        <v>9844</v>
      </c>
      <c r="AL2443" s="1131" t="s">
        <v>9845</v>
      </c>
    </row>
    <row r="2444" customFormat="false" ht="14.25" hidden="false" customHeight="false" outlineLevel="0" collapsed="false">
      <c r="AH2444" s="1131" t="n">
        <v>1703</v>
      </c>
      <c r="AI2444" s="1140" t="n">
        <v>2443</v>
      </c>
      <c r="AJ2444" s="1140" t="s">
        <v>9846</v>
      </c>
      <c r="AK2444" s="1130" t="s">
        <v>9847</v>
      </c>
      <c r="AL2444" s="1131" t="s">
        <v>9848</v>
      </c>
    </row>
    <row r="2445" customFormat="false" ht="14.25" hidden="false" customHeight="false" outlineLevel="0" collapsed="false">
      <c r="AH2445" s="1131" t="n">
        <v>1703</v>
      </c>
      <c r="AI2445" s="1140" t="n">
        <v>2444</v>
      </c>
      <c r="AJ2445" s="1140" t="s">
        <v>9849</v>
      </c>
      <c r="AK2445" s="1130" t="s">
        <v>9850</v>
      </c>
      <c r="AL2445" s="1131" t="s">
        <v>9851</v>
      </c>
    </row>
    <row r="2446" customFormat="false" ht="14.25" hidden="false" customHeight="false" outlineLevel="0" collapsed="false">
      <c r="AH2446" s="1131" t="n">
        <v>1703</v>
      </c>
      <c r="AI2446" s="1140" t="n">
        <v>2445</v>
      </c>
      <c r="AJ2446" s="1140" t="s">
        <v>9852</v>
      </c>
      <c r="AK2446" s="1130" t="s">
        <v>9853</v>
      </c>
      <c r="AL2446" s="1131" t="s">
        <v>9854</v>
      </c>
    </row>
    <row r="2447" customFormat="false" ht="14.25" hidden="false" customHeight="false" outlineLevel="0" collapsed="false">
      <c r="AH2447" s="1131" t="n">
        <v>1703</v>
      </c>
      <c r="AI2447" s="1140" t="n">
        <v>2446</v>
      </c>
      <c r="AJ2447" s="1140" t="s">
        <v>9855</v>
      </c>
      <c r="AK2447" s="1130" t="s">
        <v>3419</v>
      </c>
      <c r="AL2447" s="1131" t="s">
        <v>9856</v>
      </c>
    </row>
    <row r="2448" customFormat="false" ht="14.25" hidden="false" customHeight="false" outlineLevel="0" collapsed="false">
      <c r="AH2448" s="1131" t="n">
        <v>1703</v>
      </c>
      <c r="AI2448" s="1140" t="n">
        <v>2447</v>
      </c>
      <c r="AJ2448" s="1140" t="s">
        <v>9857</v>
      </c>
      <c r="AK2448" s="1130" t="s">
        <v>9858</v>
      </c>
      <c r="AL2448" s="1131" t="s">
        <v>9859</v>
      </c>
    </row>
    <row r="2449" customFormat="false" ht="14.25" hidden="false" customHeight="false" outlineLevel="0" collapsed="false">
      <c r="AH2449" s="1131" t="n">
        <v>1703</v>
      </c>
      <c r="AI2449" s="1140" t="n">
        <v>2448</v>
      </c>
      <c r="AJ2449" s="1140" t="s">
        <v>9860</v>
      </c>
      <c r="AK2449" s="1130" t="s">
        <v>9861</v>
      </c>
      <c r="AL2449" s="1131" t="s">
        <v>9862</v>
      </c>
    </row>
    <row r="2450" customFormat="false" ht="14.25" hidden="false" customHeight="false" outlineLevel="0" collapsed="false">
      <c r="AH2450" s="1131" t="n">
        <v>1703</v>
      </c>
      <c r="AI2450" s="1140" t="n">
        <v>2449</v>
      </c>
      <c r="AJ2450" s="1140" t="s">
        <v>9863</v>
      </c>
      <c r="AK2450" s="1130" t="s">
        <v>9864</v>
      </c>
      <c r="AL2450" s="1131" t="s">
        <v>9865</v>
      </c>
    </row>
    <row r="2451" customFormat="false" ht="14.25" hidden="false" customHeight="false" outlineLevel="0" collapsed="false">
      <c r="AH2451" s="1131" t="n">
        <v>1703</v>
      </c>
      <c r="AI2451" s="1140" t="n">
        <v>2450</v>
      </c>
      <c r="AJ2451" s="1140" t="s">
        <v>9866</v>
      </c>
      <c r="AK2451" s="1130" t="s">
        <v>9867</v>
      </c>
      <c r="AL2451" s="1131" t="s">
        <v>9868</v>
      </c>
    </row>
    <row r="2452" customFormat="false" ht="14.25" hidden="false" customHeight="false" outlineLevel="0" collapsed="false">
      <c r="AH2452" s="1131" t="n">
        <v>1703</v>
      </c>
      <c r="AI2452" s="1140" t="n">
        <v>2451</v>
      </c>
      <c r="AJ2452" s="1140" t="s">
        <v>9869</v>
      </c>
      <c r="AK2452" s="1130" t="s">
        <v>8659</v>
      </c>
      <c r="AL2452" s="1131" t="s">
        <v>9870</v>
      </c>
    </row>
    <row r="2453" customFormat="false" ht="14.25" hidden="false" customHeight="false" outlineLevel="0" collapsed="false">
      <c r="AH2453" s="1131" t="n">
        <v>1703</v>
      </c>
      <c r="AI2453" s="1140" t="n">
        <v>2452</v>
      </c>
      <c r="AJ2453" s="1140" t="s">
        <v>9871</v>
      </c>
      <c r="AK2453" s="1130" t="s">
        <v>9872</v>
      </c>
      <c r="AL2453" s="1131" t="s">
        <v>9873</v>
      </c>
    </row>
    <row r="2454" customFormat="false" ht="14.25" hidden="false" customHeight="false" outlineLevel="0" collapsed="false">
      <c r="AH2454" s="1131" t="n">
        <v>1703</v>
      </c>
      <c r="AI2454" s="1140" t="n">
        <v>2453</v>
      </c>
      <c r="AJ2454" s="1140" t="s">
        <v>9874</v>
      </c>
      <c r="AK2454" s="1130" t="s">
        <v>1857</v>
      </c>
      <c r="AL2454" s="1131" t="s">
        <v>9875</v>
      </c>
    </row>
    <row r="2455" customFormat="false" ht="14.25" hidden="false" customHeight="false" outlineLevel="0" collapsed="false">
      <c r="AH2455" s="1131" t="n">
        <v>1703</v>
      </c>
      <c r="AI2455" s="1140" t="n">
        <v>2454</v>
      </c>
      <c r="AJ2455" s="1140" t="s">
        <v>9876</v>
      </c>
      <c r="AK2455" s="1130" t="s">
        <v>9877</v>
      </c>
      <c r="AL2455" s="1131" t="s">
        <v>9878</v>
      </c>
    </row>
    <row r="2456" customFormat="false" ht="14.25" hidden="false" customHeight="false" outlineLevel="0" collapsed="false">
      <c r="AH2456" s="1131" t="n">
        <v>1703</v>
      </c>
      <c r="AI2456" s="1140" t="n">
        <v>2455</v>
      </c>
      <c r="AJ2456" s="1140" t="s">
        <v>9879</v>
      </c>
      <c r="AK2456" s="1130" t="s">
        <v>9880</v>
      </c>
      <c r="AL2456" s="1131" t="s">
        <v>9881</v>
      </c>
    </row>
    <row r="2457" customFormat="false" ht="14.25" hidden="false" customHeight="false" outlineLevel="0" collapsed="false">
      <c r="AH2457" s="1131" t="n">
        <v>1703</v>
      </c>
      <c r="AI2457" s="1140" t="n">
        <v>2456</v>
      </c>
      <c r="AJ2457" s="1140" t="s">
        <v>9882</v>
      </c>
      <c r="AK2457" s="1130" t="s">
        <v>9883</v>
      </c>
      <c r="AL2457" s="1131" t="s">
        <v>9884</v>
      </c>
    </row>
    <row r="2458" customFormat="false" ht="14.25" hidden="false" customHeight="false" outlineLevel="0" collapsed="false">
      <c r="AH2458" s="1131" t="n">
        <v>1703</v>
      </c>
      <c r="AI2458" s="1140" t="n">
        <v>2457</v>
      </c>
      <c r="AJ2458" s="1140" t="s">
        <v>9885</v>
      </c>
      <c r="AK2458" s="1130" t="s">
        <v>9886</v>
      </c>
      <c r="AL2458" s="1131" t="s">
        <v>9887</v>
      </c>
    </row>
    <row r="2459" customFormat="false" ht="14.25" hidden="false" customHeight="false" outlineLevel="0" collapsed="false">
      <c r="AH2459" s="1131" t="n">
        <v>1703</v>
      </c>
      <c r="AI2459" s="1140" t="n">
        <v>2458</v>
      </c>
      <c r="AJ2459" s="1140" t="s">
        <v>9888</v>
      </c>
      <c r="AK2459" s="1130" t="s">
        <v>9889</v>
      </c>
      <c r="AL2459" s="1131" t="s">
        <v>9890</v>
      </c>
    </row>
    <row r="2460" customFormat="false" ht="14.25" hidden="false" customHeight="false" outlineLevel="0" collapsed="false">
      <c r="AH2460" s="1131" t="n">
        <v>1703</v>
      </c>
      <c r="AI2460" s="1140" t="n">
        <v>2459</v>
      </c>
      <c r="AJ2460" s="1140" t="s">
        <v>9891</v>
      </c>
      <c r="AK2460" s="1130" t="s">
        <v>9892</v>
      </c>
      <c r="AL2460" s="1131" t="s">
        <v>9893</v>
      </c>
    </row>
    <row r="2461" customFormat="false" ht="14.25" hidden="false" customHeight="false" outlineLevel="0" collapsed="false">
      <c r="AH2461" s="1131" t="n">
        <v>1703</v>
      </c>
      <c r="AI2461" s="1140" t="n">
        <v>2460</v>
      </c>
      <c r="AJ2461" s="1140" t="s">
        <v>9894</v>
      </c>
      <c r="AK2461" s="1130" t="s">
        <v>9895</v>
      </c>
      <c r="AL2461" s="1131" t="s">
        <v>9896</v>
      </c>
    </row>
    <row r="2462" customFormat="false" ht="14.25" hidden="false" customHeight="false" outlineLevel="0" collapsed="false">
      <c r="AH2462" s="1131" t="n">
        <v>1703</v>
      </c>
      <c r="AI2462" s="1140" t="n">
        <v>2461</v>
      </c>
      <c r="AJ2462" s="1140" t="s">
        <v>9897</v>
      </c>
      <c r="AK2462" s="1130" t="s">
        <v>9898</v>
      </c>
      <c r="AL2462" s="1131" t="s">
        <v>9899</v>
      </c>
    </row>
    <row r="2463" customFormat="false" ht="14.25" hidden="false" customHeight="false" outlineLevel="0" collapsed="false">
      <c r="AH2463" s="1131" t="n">
        <v>1703</v>
      </c>
      <c r="AI2463" s="1140" t="n">
        <v>2462</v>
      </c>
      <c r="AJ2463" s="1140" t="s">
        <v>9900</v>
      </c>
      <c r="AK2463" s="1130" t="s">
        <v>7458</v>
      </c>
      <c r="AL2463" s="1131" t="s">
        <v>9901</v>
      </c>
    </row>
    <row r="2464" customFormat="false" ht="14.25" hidden="false" customHeight="false" outlineLevel="0" collapsed="false">
      <c r="AH2464" s="1131" t="n">
        <v>1703</v>
      </c>
      <c r="AI2464" s="1140" t="n">
        <v>2463</v>
      </c>
      <c r="AJ2464" s="1140" t="s">
        <v>9902</v>
      </c>
      <c r="AK2464" s="1130" t="s">
        <v>9903</v>
      </c>
      <c r="AL2464" s="1131" t="s">
        <v>9904</v>
      </c>
    </row>
    <row r="2465" customFormat="false" ht="14.25" hidden="false" customHeight="false" outlineLevel="0" collapsed="false">
      <c r="AH2465" s="1131" t="n">
        <v>1703</v>
      </c>
      <c r="AI2465" s="1140" t="n">
        <v>2464</v>
      </c>
      <c r="AJ2465" s="1140" t="s">
        <v>9905</v>
      </c>
      <c r="AK2465" s="1130" t="s">
        <v>9906</v>
      </c>
      <c r="AL2465" s="1131" t="s">
        <v>9907</v>
      </c>
    </row>
    <row r="2466" customFormat="false" ht="14.25" hidden="false" customHeight="false" outlineLevel="0" collapsed="false">
      <c r="AH2466" s="1131" t="n">
        <v>1703</v>
      </c>
      <c r="AI2466" s="1140" t="n">
        <v>2465</v>
      </c>
      <c r="AJ2466" s="1140" t="s">
        <v>9908</v>
      </c>
      <c r="AK2466" s="1130" t="s">
        <v>9909</v>
      </c>
      <c r="AL2466" s="1131" t="s">
        <v>9910</v>
      </c>
    </row>
    <row r="2467" customFormat="false" ht="14.25" hidden="false" customHeight="false" outlineLevel="0" collapsed="false">
      <c r="AH2467" s="1131" t="n">
        <v>1703</v>
      </c>
      <c r="AI2467" s="1140" t="n">
        <v>2466</v>
      </c>
      <c r="AJ2467" s="1140" t="s">
        <v>9911</v>
      </c>
      <c r="AK2467" s="1130" t="s">
        <v>9912</v>
      </c>
      <c r="AL2467" s="1131" t="s">
        <v>9913</v>
      </c>
    </row>
    <row r="2468" customFormat="false" ht="14.25" hidden="false" customHeight="false" outlineLevel="0" collapsed="false">
      <c r="AH2468" s="1131" t="n">
        <v>1703</v>
      </c>
      <c r="AI2468" s="1140" t="n">
        <v>2467</v>
      </c>
      <c r="AJ2468" s="1140" t="s">
        <v>9914</v>
      </c>
      <c r="AK2468" s="1130" t="s">
        <v>9915</v>
      </c>
      <c r="AL2468" s="1131" t="s">
        <v>9916</v>
      </c>
    </row>
    <row r="2469" customFormat="false" ht="14.25" hidden="false" customHeight="false" outlineLevel="0" collapsed="false">
      <c r="AH2469" s="1131" t="n">
        <v>1703</v>
      </c>
      <c r="AI2469" s="1140" t="n">
        <v>2468</v>
      </c>
      <c r="AJ2469" s="1140" t="s">
        <v>9917</v>
      </c>
      <c r="AK2469" s="1130" t="s">
        <v>9918</v>
      </c>
      <c r="AL2469" s="1131" t="s">
        <v>9919</v>
      </c>
    </row>
    <row r="2470" customFormat="false" ht="14.25" hidden="false" customHeight="false" outlineLevel="0" collapsed="false">
      <c r="AH2470" s="1131" t="n">
        <v>1703</v>
      </c>
      <c r="AI2470" s="1140" t="n">
        <v>2469</v>
      </c>
      <c r="AJ2470" s="1140" t="s">
        <v>9920</v>
      </c>
      <c r="AK2470" s="1130" t="s">
        <v>9921</v>
      </c>
      <c r="AL2470" s="1131" t="s">
        <v>9922</v>
      </c>
    </row>
    <row r="2471" customFormat="false" ht="14.25" hidden="false" customHeight="false" outlineLevel="0" collapsed="false">
      <c r="AH2471" s="1131" t="n">
        <v>1703</v>
      </c>
      <c r="AI2471" s="1140" t="n">
        <v>2470</v>
      </c>
      <c r="AJ2471" s="1140" t="s">
        <v>9923</v>
      </c>
      <c r="AK2471" s="1130" t="s">
        <v>9924</v>
      </c>
      <c r="AL2471" s="1131" t="s">
        <v>9925</v>
      </c>
    </row>
    <row r="2472" customFormat="false" ht="14.25" hidden="false" customHeight="false" outlineLevel="0" collapsed="false">
      <c r="AH2472" s="1131" t="n">
        <v>1703</v>
      </c>
      <c r="AI2472" s="1140" t="n">
        <v>2471</v>
      </c>
      <c r="AJ2472" s="1140" t="s">
        <v>9926</v>
      </c>
      <c r="AK2472" s="1130" t="s">
        <v>9927</v>
      </c>
      <c r="AL2472" s="1131" t="s">
        <v>9928</v>
      </c>
    </row>
    <row r="2473" customFormat="false" ht="14.25" hidden="false" customHeight="false" outlineLevel="0" collapsed="false">
      <c r="AH2473" s="1131" t="n">
        <v>1704</v>
      </c>
      <c r="AI2473" s="1140" t="n">
        <v>2472</v>
      </c>
      <c r="AJ2473" s="1140" t="s">
        <v>9929</v>
      </c>
      <c r="AK2473" s="1130" t="s">
        <v>3343</v>
      </c>
      <c r="AL2473" s="1131" t="s">
        <v>9930</v>
      </c>
    </row>
    <row r="2474" customFormat="false" ht="14.25" hidden="false" customHeight="false" outlineLevel="0" collapsed="false">
      <c r="AH2474" s="1131" t="n">
        <v>1704</v>
      </c>
      <c r="AI2474" s="1140" t="n">
        <v>2473</v>
      </c>
      <c r="AJ2474" s="1140" t="s">
        <v>9931</v>
      </c>
      <c r="AK2474" s="1130" t="s">
        <v>9932</v>
      </c>
      <c r="AL2474" s="1131" t="s">
        <v>9933</v>
      </c>
    </row>
    <row r="2475" customFormat="false" ht="14.25" hidden="false" customHeight="false" outlineLevel="0" collapsed="false">
      <c r="AH2475" s="1131" t="n">
        <v>1704</v>
      </c>
      <c r="AI2475" s="1140" t="n">
        <v>2474</v>
      </c>
      <c r="AJ2475" s="1140" t="s">
        <v>9934</v>
      </c>
      <c r="AK2475" s="1130" t="s">
        <v>3407</v>
      </c>
      <c r="AL2475" s="1131" t="s">
        <v>9935</v>
      </c>
    </row>
    <row r="2476" customFormat="false" ht="14.25" hidden="false" customHeight="false" outlineLevel="0" collapsed="false">
      <c r="AH2476" s="1131" t="n">
        <v>1704</v>
      </c>
      <c r="AI2476" s="1140" t="n">
        <v>2475</v>
      </c>
      <c r="AJ2476" s="1140" t="s">
        <v>9936</v>
      </c>
      <c r="AK2476" s="1130" t="s">
        <v>9937</v>
      </c>
      <c r="AL2476" s="1131" t="s">
        <v>9938</v>
      </c>
    </row>
    <row r="2477" customFormat="false" ht="14.25" hidden="false" customHeight="false" outlineLevel="0" collapsed="false">
      <c r="AH2477" s="1131" t="n">
        <v>1704</v>
      </c>
      <c r="AI2477" s="1140" t="n">
        <v>2476</v>
      </c>
      <c r="AJ2477" s="1140" t="s">
        <v>9939</v>
      </c>
      <c r="AK2477" s="1130" t="s">
        <v>9940</v>
      </c>
      <c r="AL2477" s="1131" t="s">
        <v>9941</v>
      </c>
    </row>
    <row r="2478" customFormat="false" ht="14.25" hidden="false" customHeight="false" outlineLevel="0" collapsed="false">
      <c r="AH2478" s="1131" t="n">
        <v>1705</v>
      </c>
      <c r="AI2478" s="1140" t="n">
        <v>2477</v>
      </c>
      <c r="AJ2478" s="1140" t="s">
        <v>9942</v>
      </c>
      <c r="AK2478" s="1130" t="s">
        <v>9943</v>
      </c>
      <c r="AL2478" s="1131" t="s">
        <v>9944</v>
      </c>
    </row>
    <row r="2479" customFormat="false" ht="14.25" hidden="false" customHeight="false" outlineLevel="0" collapsed="false">
      <c r="AH2479" s="1131" t="n">
        <v>1705</v>
      </c>
      <c r="AI2479" s="1140" t="n">
        <v>2478</v>
      </c>
      <c r="AJ2479" s="1140" t="s">
        <v>9945</v>
      </c>
      <c r="AK2479" s="1130" t="s">
        <v>9946</v>
      </c>
      <c r="AL2479" s="1131" t="s">
        <v>9947</v>
      </c>
    </row>
    <row r="2480" customFormat="false" ht="14.25" hidden="false" customHeight="false" outlineLevel="0" collapsed="false">
      <c r="AH2480" s="1131" t="n">
        <v>1705</v>
      </c>
      <c r="AI2480" s="1140" t="n">
        <v>2479</v>
      </c>
      <c r="AJ2480" s="1140" t="s">
        <v>9948</v>
      </c>
      <c r="AK2480" s="1130" t="s">
        <v>9949</v>
      </c>
      <c r="AL2480" s="1131" t="s">
        <v>9950</v>
      </c>
    </row>
    <row r="2481" customFormat="false" ht="14.25" hidden="false" customHeight="false" outlineLevel="0" collapsed="false">
      <c r="AH2481" s="1131" t="n">
        <v>1705</v>
      </c>
      <c r="AI2481" s="1140" t="n">
        <v>2480</v>
      </c>
      <c r="AJ2481" s="1140" t="s">
        <v>9951</v>
      </c>
      <c r="AK2481" s="1130" t="s">
        <v>9952</v>
      </c>
      <c r="AL2481" s="1131" t="s">
        <v>9953</v>
      </c>
    </row>
    <row r="2482" customFormat="false" ht="14.25" hidden="false" customHeight="false" outlineLevel="0" collapsed="false">
      <c r="AH2482" s="1131" t="n">
        <v>1705</v>
      </c>
      <c r="AI2482" s="1140" t="n">
        <v>2481</v>
      </c>
      <c r="AJ2482" s="1140" t="s">
        <v>9954</v>
      </c>
      <c r="AK2482" s="1130" t="s">
        <v>9955</v>
      </c>
      <c r="AL2482" s="1131" t="s">
        <v>9956</v>
      </c>
    </row>
    <row r="2483" customFormat="false" ht="14.25" hidden="false" customHeight="false" outlineLevel="0" collapsed="false">
      <c r="AH2483" s="1131" t="n">
        <v>1705</v>
      </c>
      <c r="AI2483" s="1140" t="n">
        <v>2482</v>
      </c>
      <c r="AJ2483" s="1140" t="s">
        <v>9957</v>
      </c>
      <c r="AK2483" s="1130" t="s">
        <v>9958</v>
      </c>
      <c r="AL2483" s="1131" t="s">
        <v>9959</v>
      </c>
    </row>
    <row r="2484" customFormat="false" ht="14.25" hidden="false" customHeight="false" outlineLevel="0" collapsed="false">
      <c r="AH2484" s="1131" t="n">
        <v>1706</v>
      </c>
      <c r="AI2484" s="1140" t="n">
        <v>2483</v>
      </c>
      <c r="AJ2484" s="1140" t="s">
        <v>9960</v>
      </c>
      <c r="AK2484" s="1130" t="s">
        <v>5761</v>
      </c>
      <c r="AL2484" s="1131" t="s">
        <v>9961</v>
      </c>
    </row>
    <row r="2485" customFormat="false" ht="14.25" hidden="false" customHeight="false" outlineLevel="0" collapsed="false">
      <c r="AH2485" s="1131" t="n">
        <v>1706</v>
      </c>
      <c r="AI2485" s="1140" t="n">
        <v>2484</v>
      </c>
      <c r="AJ2485" s="1140" t="s">
        <v>9962</v>
      </c>
      <c r="AK2485" s="1130" t="s">
        <v>9963</v>
      </c>
      <c r="AL2485" s="1131" t="s">
        <v>9964</v>
      </c>
    </row>
    <row r="2486" customFormat="false" ht="14.25" hidden="false" customHeight="false" outlineLevel="0" collapsed="false">
      <c r="AH2486" s="1131" t="n">
        <v>1706</v>
      </c>
      <c r="AI2486" s="1140" t="n">
        <v>2485</v>
      </c>
      <c r="AJ2486" s="1140" t="s">
        <v>9965</v>
      </c>
      <c r="AK2486" s="1130" t="s">
        <v>9966</v>
      </c>
      <c r="AL2486" s="1131" t="s">
        <v>9967</v>
      </c>
    </row>
    <row r="2487" customFormat="false" ht="14.25" hidden="false" customHeight="false" outlineLevel="0" collapsed="false">
      <c r="AH2487" s="1131" t="n">
        <v>1706</v>
      </c>
      <c r="AI2487" s="1140" t="n">
        <v>2486</v>
      </c>
      <c r="AJ2487" s="1140" t="s">
        <v>9968</v>
      </c>
      <c r="AK2487" s="1130" t="s">
        <v>9969</v>
      </c>
      <c r="AL2487" s="1131" t="s">
        <v>9970</v>
      </c>
    </row>
    <row r="2488" customFormat="false" ht="14.25" hidden="false" customHeight="false" outlineLevel="0" collapsed="false">
      <c r="AH2488" s="1131" t="n">
        <v>1706</v>
      </c>
      <c r="AI2488" s="1140" t="n">
        <v>2487</v>
      </c>
      <c r="AJ2488" s="1140" t="s">
        <v>9971</v>
      </c>
      <c r="AK2488" s="1130" t="s">
        <v>9972</v>
      </c>
      <c r="AL2488" s="1131" t="s">
        <v>9973</v>
      </c>
    </row>
    <row r="2489" customFormat="false" ht="14.25" hidden="false" customHeight="false" outlineLevel="0" collapsed="false">
      <c r="AH2489" s="1131" t="n">
        <v>1706</v>
      </c>
      <c r="AI2489" s="1140" t="n">
        <v>2488</v>
      </c>
      <c r="AJ2489" s="1140" t="s">
        <v>9974</v>
      </c>
      <c r="AK2489" s="1130" t="s">
        <v>9975</v>
      </c>
      <c r="AL2489" s="1131" t="s">
        <v>9976</v>
      </c>
    </row>
    <row r="2490" customFormat="false" ht="14.25" hidden="false" customHeight="false" outlineLevel="0" collapsed="false">
      <c r="AH2490" s="1131" t="n">
        <v>1706</v>
      </c>
      <c r="AI2490" s="1140" t="n">
        <v>2489</v>
      </c>
      <c r="AJ2490" s="1140" t="s">
        <v>9977</v>
      </c>
      <c r="AK2490" s="1130" t="s">
        <v>9978</v>
      </c>
      <c r="AL2490" s="1131" t="s">
        <v>9979</v>
      </c>
    </row>
    <row r="2491" customFormat="false" ht="14.25" hidden="false" customHeight="false" outlineLevel="0" collapsed="false">
      <c r="AH2491" s="1131" t="n">
        <v>1706</v>
      </c>
      <c r="AI2491" s="1140" t="n">
        <v>2490</v>
      </c>
      <c r="AJ2491" s="1140" t="s">
        <v>9980</v>
      </c>
      <c r="AK2491" s="1130" t="s">
        <v>9981</v>
      </c>
      <c r="AL2491" s="1131" t="s">
        <v>9982</v>
      </c>
    </row>
    <row r="2492" customFormat="false" ht="14.25" hidden="false" customHeight="false" outlineLevel="0" collapsed="false">
      <c r="AH2492" s="1131" t="n">
        <v>1706</v>
      </c>
      <c r="AI2492" s="1140" t="n">
        <v>2491</v>
      </c>
      <c r="AJ2492" s="1140" t="s">
        <v>9983</v>
      </c>
      <c r="AK2492" s="1130" t="s">
        <v>4509</v>
      </c>
      <c r="AL2492" s="1131" t="s">
        <v>9984</v>
      </c>
    </row>
    <row r="2493" customFormat="false" ht="14.25" hidden="false" customHeight="false" outlineLevel="0" collapsed="false">
      <c r="AH2493" s="1131" t="n">
        <v>1706</v>
      </c>
      <c r="AI2493" s="1140" t="n">
        <v>2492</v>
      </c>
      <c r="AJ2493" s="1140" t="s">
        <v>9985</v>
      </c>
      <c r="AK2493" s="1130" t="s">
        <v>9986</v>
      </c>
      <c r="AL2493" s="1131" t="s">
        <v>9987</v>
      </c>
    </row>
    <row r="2494" customFormat="false" ht="14.25" hidden="false" customHeight="false" outlineLevel="0" collapsed="false">
      <c r="AH2494" s="1131" t="n">
        <v>1706</v>
      </c>
      <c r="AI2494" s="1140" t="n">
        <v>2493</v>
      </c>
      <c r="AJ2494" s="1140" t="s">
        <v>9988</v>
      </c>
      <c r="AK2494" s="1130" t="s">
        <v>9989</v>
      </c>
      <c r="AL2494" s="1131" t="s">
        <v>9990</v>
      </c>
    </row>
    <row r="2495" customFormat="false" ht="14.25" hidden="false" customHeight="false" outlineLevel="0" collapsed="false">
      <c r="AH2495" s="1131" t="n">
        <v>1706</v>
      </c>
      <c r="AI2495" s="1140" t="n">
        <v>2494</v>
      </c>
      <c r="AJ2495" s="1140" t="s">
        <v>9991</v>
      </c>
      <c r="AK2495" s="1130" t="s">
        <v>9992</v>
      </c>
      <c r="AL2495" s="1131" t="s">
        <v>9993</v>
      </c>
    </row>
    <row r="2496" customFormat="false" ht="14.25" hidden="false" customHeight="false" outlineLevel="0" collapsed="false">
      <c r="AH2496" s="1131" t="n">
        <v>1706</v>
      </c>
      <c r="AI2496" s="1140" t="n">
        <v>2495</v>
      </c>
      <c r="AJ2496" s="1140" t="s">
        <v>9994</v>
      </c>
      <c r="AK2496" s="1130" t="s">
        <v>9094</v>
      </c>
      <c r="AL2496" s="1131" t="s">
        <v>9995</v>
      </c>
    </row>
    <row r="2497" customFormat="false" ht="14.25" hidden="false" customHeight="false" outlineLevel="0" collapsed="false">
      <c r="AH2497" s="1131" t="n">
        <v>1706</v>
      </c>
      <c r="AI2497" s="1140" t="n">
        <v>2496</v>
      </c>
      <c r="AJ2497" s="1140" t="s">
        <v>9996</v>
      </c>
      <c r="AK2497" s="1130" t="s">
        <v>9997</v>
      </c>
      <c r="AL2497" s="1131" t="s">
        <v>9998</v>
      </c>
    </row>
    <row r="2498" customFormat="false" ht="14.25" hidden="false" customHeight="false" outlineLevel="0" collapsed="false">
      <c r="AH2498" s="1131" t="n">
        <v>1706</v>
      </c>
      <c r="AI2498" s="1140" t="n">
        <v>2497</v>
      </c>
      <c r="AJ2498" s="1140" t="s">
        <v>9999</v>
      </c>
      <c r="AK2498" s="1130" t="s">
        <v>10000</v>
      </c>
      <c r="AL2498" s="1131" t="s">
        <v>10001</v>
      </c>
    </row>
    <row r="2499" customFormat="false" ht="14.25" hidden="false" customHeight="false" outlineLevel="0" collapsed="false">
      <c r="AH2499" s="1131" t="n">
        <v>1706</v>
      </c>
      <c r="AI2499" s="1140" t="n">
        <v>2498</v>
      </c>
      <c r="AJ2499" s="1140" t="s">
        <v>10002</v>
      </c>
      <c r="AK2499" s="1130" t="s">
        <v>10003</v>
      </c>
      <c r="AL2499" s="1131" t="s">
        <v>10004</v>
      </c>
    </row>
    <row r="2500" customFormat="false" ht="14.25" hidden="false" customHeight="false" outlineLevel="0" collapsed="false">
      <c r="AH2500" s="1131" t="n">
        <v>1706</v>
      </c>
      <c r="AI2500" s="1140" t="n">
        <v>2499</v>
      </c>
      <c r="AJ2500" s="1140" t="s">
        <v>10005</v>
      </c>
      <c r="AK2500" s="1130" t="s">
        <v>10006</v>
      </c>
      <c r="AL2500" s="1131" t="s">
        <v>10007</v>
      </c>
    </row>
    <row r="2501" customFormat="false" ht="14.25" hidden="false" customHeight="false" outlineLevel="0" collapsed="false">
      <c r="AH2501" s="1131" t="n">
        <v>1706</v>
      </c>
      <c r="AI2501" s="1140" t="n">
        <v>2500</v>
      </c>
      <c r="AJ2501" s="1140" t="s">
        <v>10008</v>
      </c>
      <c r="AK2501" s="1130" t="s">
        <v>10009</v>
      </c>
      <c r="AL2501" s="1131" t="s">
        <v>10010</v>
      </c>
    </row>
    <row r="2502" customFormat="false" ht="14.25" hidden="false" customHeight="false" outlineLevel="0" collapsed="false">
      <c r="AH2502" s="1131" t="n">
        <v>1706</v>
      </c>
      <c r="AI2502" s="1140" t="n">
        <v>2501</v>
      </c>
      <c r="AJ2502" s="1140" t="s">
        <v>10011</v>
      </c>
      <c r="AK2502" s="1130" t="s">
        <v>10012</v>
      </c>
      <c r="AL2502" s="1131" t="s">
        <v>10013</v>
      </c>
    </row>
    <row r="2503" customFormat="false" ht="14.25" hidden="false" customHeight="false" outlineLevel="0" collapsed="false">
      <c r="AH2503" s="1131" t="n">
        <v>1706</v>
      </c>
      <c r="AI2503" s="1140" t="n">
        <v>2502</v>
      </c>
      <c r="AJ2503" s="1140" t="s">
        <v>10014</v>
      </c>
      <c r="AK2503" s="1130" t="s">
        <v>10015</v>
      </c>
      <c r="AL2503" s="1131" t="s">
        <v>10016</v>
      </c>
    </row>
    <row r="2504" customFormat="false" ht="14.25" hidden="false" customHeight="false" outlineLevel="0" collapsed="false">
      <c r="AH2504" s="1131" t="n">
        <v>1706</v>
      </c>
      <c r="AI2504" s="1140" t="n">
        <v>2503</v>
      </c>
      <c r="AJ2504" s="1140" t="s">
        <v>10017</v>
      </c>
      <c r="AK2504" s="1130" t="s">
        <v>10018</v>
      </c>
      <c r="AL2504" s="1131" t="s">
        <v>10019</v>
      </c>
    </row>
    <row r="2505" customFormat="false" ht="14.25" hidden="false" customHeight="false" outlineLevel="0" collapsed="false">
      <c r="AH2505" s="1131" t="n">
        <v>1706</v>
      </c>
      <c r="AI2505" s="1140" t="n">
        <v>2504</v>
      </c>
      <c r="AJ2505" s="1140" t="s">
        <v>10020</v>
      </c>
      <c r="AK2505" s="1130" t="s">
        <v>10021</v>
      </c>
      <c r="AL2505" s="1131" t="s">
        <v>10022</v>
      </c>
    </row>
    <row r="2506" customFormat="false" ht="14.25" hidden="false" customHeight="false" outlineLevel="0" collapsed="false">
      <c r="AH2506" s="1131" t="n">
        <v>1706</v>
      </c>
      <c r="AI2506" s="1140" t="n">
        <v>2505</v>
      </c>
      <c r="AJ2506" s="1140" t="s">
        <v>10023</v>
      </c>
      <c r="AK2506" s="1130" t="s">
        <v>10024</v>
      </c>
      <c r="AL2506" s="1131" t="s">
        <v>10025</v>
      </c>
    </row>
    <row r="2507" customFormat="false" ht="14.25" hidden="false" customHeight="false" outlineLevel="0" collapsed="false">
      <c r="AH2507" s="1131" t="n">
        <v>1706</v>
      </c>
      <c r="AI2507" s="1140" t="n">
        <v>2506</v>
      </c>
      <c r="AJ2507" s="1140" t="s">
        <v>10026</v>
      </c>
      <c r="AK2507" s="1130" t="s">
        <v>10027</v>
      </c>
      <c r="AL2507" s="1131" t="s">
        <v>10028</v>
      </c>
    </row>
    <row r="2508" customFormat="false" ht="14.25" hidden="false" customHeight="false" outlineLevel="0" collapsed="false">
      <c r="AH2508" s="1131" t="n">
        <v>1706</v>
      </c>
      <c r="AI2508" s="1140" t="n">
        <v>2507</v>
      </c>
      <c r="AJ2508" s="1140" t="s">
        <v>10029</v>
      </c>
      <c r="AK2508" s="1130" t="s">
        <v>10030</v>
      </c>
      <c r="AL2508" s="1131" t="s">
        <v>10031</v>
      </c>
    </row>
    <row r="2509" customFormat="false" ht="14.25" hidden="false" customHeight="false" outlineLevel="0" collapsed="false">
      <c r="AH2509" s="1131" t="n">
        <v>1707</v>
      </c>
      <c r="AI2509" s="1140" t="n">
        <v>2508</v>
      </c>
      <c r="AJ2509" s="1140" t="s">
        <v>10032</v>
      </c>
      <c r="AK2509" s="1130" t="s">
        <v>5014</v>
      </c>
      <c r="AL2509" s="1131" t="s">
        <v>10033</v>
      </c>
    </row>
    <row r="2510" customFormat="false" ht="14.25" hidden="false" customHeight="false" outlineLevel="0" collapsed="false">
      <c r="AH2510" s="1131" t="n">
        <v>1707</v>
      </c>
      <c r="AI2510" s="1140" t="n">
        <v>2509</v>
      </c>
      <c r="AJ2510" s="1140" t="s">
        <v>10034</v>
      </c>
      <c r="AK2510" s="1130" t="s">
        <v>10035</v>
      </c>
      <c r="AL2510" s="1131" t="s">
        <v>10036</v>
      </c>
    </row>
    <row r="2511" customFormat="false" ht="14.25" hidden="false" customHeight="false" outlineLevel="0" collapsed="false">
      <c r="AH2511" s="1131" t="n">
        <v>1707</v>
      </c>
      <c r="AI2511" s="1140" t="n">
        <v>2510</v>
      </c>
      <c r="AJ2511" s="1140" t="s">
        <v>10037</v>
      </c>
      <c r="AK2511" s="1130" t="s">
        <v>10038</v>
      </c>
      <c r="AL2511" s="1131" t="s">
        <v>10039</v>
      </c>
    </row>
    <row r="2512" customFormat="false" ht="14.25" hidden="false" customHeight="false" outlineLevel="0" collapsed="false">
      <c r="AH2512" s="1131" t="n">
        <v>1707</v>
      </c>
      <c r="AI2512" s="1140" t="n">
        <v>2511</v>
      </c>
      <c r="AJ2512" s="1140" t="s">
        <v>10040</v>
      </c>
      <c r="AK2512" s="1130" t="s">
        <v>1553</v>
      </c>
      <c r="AL2512" s="1131" t="s">
        <v>10041</v>
      </c>
    </row>
    <row r="2513" customFormat="false" ht="14.25" hidden="false" customHeight="false" outlineLevel="0" collapsed="false">
      <c r="AH2513" s="1131" t="n">
        <v>1707</v>
      </c>
      <c r="AI2513" s="1140" t="n">
        <v>2512</v>
      </c>
      <c r="AJ2513" s="1140" t="s">
        <v>10042</v>
      </c>
      <c r="AK2513" s="1130" t="s">
        <v>10043</v>
      </c>
      <c r="AL2513" s="1131" t="s">
        <v>10044</v>
      </c>
    </row>
    <row r="2514" customFormat="false" ht="14.25" hidden="false" customHeight="false" outlineLevel="0" collapsed="false">
      <c r="AH2514" s="1131" t="n">
        <v>1707</v>
      </c>
      <c r="AI2514" s="1140" t="n">
        <v>2513</v>
      </c>
      <c r="AJ2514" s="1140" t="s">
        <v>10045</v>
      </c>
      <c r="AK2514" s="1130" t="s">
        <v>10046</v>
      </c>
      <c r="AL2514" s="1131" t="s">
        <v>10047</v>
      </c>
    </row>
    <row r="2515" customFormat="false" ht="14.25" hidden="false" customHeight="false" outlineLevel="0" collapsed="false">
      <c r="AH2515" s="1131" t="n">
        <v>1707</v>
      </c>
      <c r="AI2515" s="1140" t="n">
        <v>2514</v>
      </c>
      <c r="AJ2515" s="1140" t="s">
        <v>10048</v>
      </c>
      <c r="AK2515" s="1130" t="s">
        <v>10049</v>
      </c>
      <c r="AL2515" s="1131" t="s">
        <v>10050</v>
      </c>
    </row>
    <row r="2516" customFormat="false" ht="14.25" hidden="false" customHeight="false" outlineLevel="0" collapsed="false">
      <c r="AH2516" s="1131" t="n">
        <v>1708</v>
      </c>
      <c r="AI2516" s="1140" t="n">
        <v>2515</v>
      </c>
      <c r="AJ2516" s="1140" t="s">
        <v>10051</v>
      </c>
      <c r="AK2516" s="1130" t="s">
        <v>10052</v>
      </c>
      <c r="AL2516" s="1131" t="s">
        <v>10053</v>
      </c>
    </row>
    <row r="2517" customFormat="false" ht="14.25" hidden="false" customHeight="false" outlineLevel="0" collapsed="false">
      <c r="AH2517" s="1131" t="n">
        <v>1708</v>
      </c>
      <c r="AI2517" s="1140" t="n">
        <v>2516</v>
      </c>
      <c r="AJ2517" s="1140" t="s">
        <v>10054</v>
      </c>
      <c r="AK2517" s="1130" t="s">
        <v>2811</v>
      </c>
      <c r="AL2517" s="1131" t="s">
        <v>10055</v>
      </c>
    </row>
    <row r="2518" customFormat="false" ht="14.25" hidden="false" customHeight="false" outlineLevel="0" collapsed="false">
      <c r="AH2518" s="1131" t="n">
        <v>1708</v>
      </c>
      <c r="AI2518" s="1140" t="n">
        <v>2517</v>
      </c>
      <c r="AJ2518" s="1140" t="s">
        <v>10056</v>
      </c>
      <c r="AK2518" s="1130" t="s">
        <v>10057</v>
      </c>
      <c r="AL2518" s="1131" t="s">
        <v>10058</v>
      </c>
    </row>
    <row r="2519" customFormat="false" ht="14.25" hidden="false" customHeight="false" outlineLevel="0" collapsed="false">
      <c r="AH2519" s="1131" t="n">
        <v>1708</v>
      </c>
      <c r="AI2519" s="1140" t="n">
        <v>2518</v>
      </c>
      <c r="AJ2519" s="1140" t="s">
        <v>10059</v>
      </c>
      <c r="AK2519" s="1130" t="s">
        <v>10060</v>
      </c>
      <c r="AL2519" s="1131" t="s">
        <v>10061</v>
      </c>
    </row>
    <row r="2520" customFormat="false" ht="14.25" hidden="false" customHeight="false" outlineLevel="0" collapsed="false">
      <c r="AH2520" s="1131" t="n">
        <v>1708</v>
      </c>
      <c r="AI2520" s="1140" t="n">
        <v>2519</v>
      </c>
      <c r="AJ2520" s="1140" t="s">
        <v>10062</v>
      </c>
      <c r="AK2520" s="1130" t="s">
        <v>10063</v>
      </c>
      <c r="AL2520" s="1131" t="s">
        <v>10064</v>
      </c>
    </row>
    <row r="2521" customFormat="false" ht="14.25" hidden="false" customHeight="false" outlineLevel="0" collapsed="false">
      <c r="AH2521" s="1131" t="n">
        <v>1708</v>
      </c>
      <c r="AI2521" s="1140" t="n">
        <v>2520</v>
      </c>
      <c r="AJ2521" s="1140" t="s">
        <v>10065</v>
      </c>
      <c r="AK2521" s="1130" t="s">
        <v>10066</v>
      </c>
      <c r="AL2521" s="1131" t="s">
        <v>10067</v>
      </c>
    </row>
    <row r="2522" customFormat="false" ht="14.25" hidden="false" customHeight="false" outlineLevel="0" collapsed="false">
      <c r="AH2522" s="1131" t="n">
        <v>1708</v>
      </c>
      <c r="AI2522" s="1140" t="n">
        <v>2521</v>
      </c>
      <c r="AJ2522" s="1140" t="s">
        <v>10068</v>
      </c>
      <c r="AK2522" s="1130" t="s">
        <v>10069</v>
      </c>
      <c r="AL2522" s="1131" t="s">
        <v>10070</v>
      </c>
    </row>
    <row r="2523" customFormat="false" ht="14.25" hidden="false" customHeight="false" outlineLevel="0" collapsed="false">
      <c r="AH2523" s="1131" t="n">
        <v>1708</v>
      </c>
      <c r="AI2523" s="1140" t="n">
        <v>2522</v>
      </c>
      <c r="AJ2523" s="1140" t="s">
        <v>10071</v>
      </c>
      <c r="AK2523" s="1130" t="s">
        <v>10072</v>
      </c>
      <c r="AL2523" s="1131" t="s">
        <v>10073</v>
      </c>
    </row>
    <row r="2524" customFormat="false" ht="14.25" hidden="false" customHeight="false" outlineLevel="0" collapsed="false">
      <c r="AH2524" s="1131" t="n">
        <v>1709</v>
      </c>
      <c r="AI2524" s="1140" t="n">
        <v>2523</v>
      </c>
      <c r="AJ2524" s="1140" t="s">
        <v>10074</v>
      </c>
      <c r="AK2524" s="1130" t="s">
        <v>10075</v>
      </c>
      <c r="AL2524" s="1131" t="s">
        <v>10076</v>
      </c>
    </row>
    <row r="2525" customFormat="false" ht="14.25" hidden="false" customHeight="false" outlineLevel="0" collapsed="false">
      <c r="AH2525" s="1131" t="n">
        <v>1709</v>
      </c>
      <c r="AI2525" s="1140" t="n">
        <v>2524</v>
      </c>
      <c r="AJ2525" s="1140" t="s">
        <v>10077</v>
      </c>
      <c r="AK2525" s="1130" t="s">
        <v>10078</v>
      </c>
      <c r="AL2525" s="1131" t="s">
        <v>10079</v>
      </c>
    </row>
    <row r="2526" customFormat="false" ht="14.25" hidden="false" customHeight="false" outlineLevel="0" collapsed="false">
      <c r="AH2526" s="1131" t="n">
        <v>1709</v>
      </c>
      <c r="AI2526" s="1140" t="n">
        <v>2525</v>
      </c>
      <c r="AJ2526" s="1140" t="s">
        <v>10080</v>
      </c>
      <c r="AK2526" s="1130" t="s">
        <v>10081</v>
      </c>
      <c r="AL2526" s="1131" t="s">
        <v>10082</v>
      </c>
    </row>
    <row r="2527" customFormat="false" ht="14.25" hidden="false" customHeight="false" outlineLevel="0" collapsed="false">
      <c r="AH2527" s="1131" t="n">
        <v>1709</v>
      </c>
      <c r="AI2527" s="1140" t="n">
        <v>2526</v>
      </c>
      <c r="AJ2527" s="1140" t="s">
        <v>10083</v>
      </c>
      <c r="AK2527" s="1130" t="s">
        <v>10084</v>
      </c>
      <c r="AL2527" s="1131" t="s">
        <v>10085</v>
      </c>
    </row>
    <row r="2528" customFormat="false" ht="14.25" hidden="false" customHeight="false" outlineLevel="0" collapsed="false">
      <c r="AH2528" s="1131" t="n">
        <v>1709</v>
      </c>
      <c r="AI2528" s="1140" t="n">
        <v>2527</v>
      </c>
      <c r="AJ2528" s="1140" t="s">
        <v>10086</v>
      </c>
      <c r="AK2528" s="1130" t="s">
        <v>10087</v>
      </c>
      <c r="AL2528" s="1131" t="s">
        <v>10088</v>
      </c>
    </row>
    <row r="2529" customFormat="false" ht="14.25" hidden="false" customHeight="false" outlineLevel="0" collapsed="false">
      <c r="AH2529" s="1131" t="n">
        <v>1710</v>
      </c>
      <c r="AI2529" s="1140" t="n">
        <v>2528</v>
      </c>
      <c r="AJ2529" s="1140" t="s">
        <v>10089</v>
      </c>
      <c r="AK2529" s="1130" t="s">
        <v>10090</v>
      </c>
      <c r="AL2529" s="1131" t="s">
        <v>10091</v>
      </c>
    </row>
    <row r="2530" customFormat="false" ht="14.25" hidden="false" customHeight="false" outlineLevel="0" collapsed="false">
      <c r="AH2530" s="1131" t="n">
        <v>1710</v>
      </c>
      <c r="AI2530" s="1140" t="n">
        <v>2529</v>
      </c>
      <c r="AJ2530" s="1140" t="s">
        <v>10092</v>
      </c>
      <c r="AK2530" s="1130" t="s">
        <v>10093</v>
      </c>
      <c r="AL2530" s="1131" t="s">
        <v>10094</v>
      </c>
    </row>
    <row r="2531" customFormat="false" ht="14.25" hidden="false" customHeight="false" outlineLevel="0" collapsed="false">
      <c r="AH2531" s="1131" t="n">
        <v>1710</v>
      </c>
      <c r="AI2531" s="1140" t="n">
        <v>2530</v>
      </c>
      <c r="AJ2531" s="1140" t="s">
        <v>10095</v>
      </c>
      <c r="AK2531" s="1130" t="s">
        <v>10096</v>
      </c>
      <c r="AL2531" s="1131" t="s">
        <v>10097</v>
      </c>
    </row>
    <row r="2532" customFormat="false" ht="14.25" hidden="false" customHeight="false" outlineLevel="0" collapsed="false">
      <c r="AH2532" s="1131" t="n">
        <v>1710</v>
      </c>
      <c r="AI2532" s="1140" t="n">
        <v>2531</v>
      </c>
      <c r="AJ2532" s="1140" t="s">
        <v>10098</v>
      </c>
      <c r="AK2532" s="1130" t="s">
        <v>10099</v>
      </c>
      <c r="AL2532" s="1131" t="s">
        <v>10100</v>
      </c>
    </row>
    <row r="2533" customFormat="false" ht="14.25" hidden="false" customHeight="false" outlineLevel="0" collapsed="false">
      <c r="AH2533" s="1131" t="n">
        <v>1710</v>
      </c>
      <c r="AI2533" s="1140" t="n">
        <v>2532</v>
      </c>
      <c r="AJ2533" s="1140" t="s">
        <v>10101</v>
      </c>
      <c r="AK2533" s="1130" t="s">
        <v>10102</v>
      </c>
      <c r="AL2533" s="1131" t="s">
        <v>10103</v>
      </c>
    </row>
    <row r="2534" customFormat="false" ht="14.25" hidden="false" customHeight="false" outlineLevel="0" collapsed="false">
      <c r="AH2534" s="1131" t="n">
        <v>1710</v>
      </c>
      <c r="AI2534" s="1140" t="n">
        <v>2533</v>
      </c>
      <c r="AJ2534" s="1140" t="s">
        <v>10104</v>
      </c>
      <c r="AK2534" s="1130" t="s">
        <v>1785</v>
      </c>
      <c r="AL2534" s="1131" t="s">
        <v>10105</v>
      </c>
    </row>
    <row r="2535" customFormat="false" ht="14.25" hidden="false" customHeight="false" outlineLevel="0" collapsed="false">
      <c r="AH2535" s="1131" t="n">
        <v>1710</v>
      </c>
      <c r="AI2535" s="1140" t="n">
        <v>2534</v>
      </c>
      <c r="AJ2535" s="1140" t="s">
        <v>10106</v>
      </c>
      <c r="AK2535" s="1130" t="s">
        <v>10107</v>
      </c>
      <c r="AL2535" s="1131" t="s">
        <v>10108</v>
      </c>
    </row>
    <row r="2536" customFormat="false" ht="14.25" hidden="false" customHeight="false" outlineLevel="0" collapsed="false">
      <c r="AH2536" s="1131" t="n">
        <v>1710</v>
      </c>
      <c r="AI2536" s="1140" t="n">
        <v>2535</v>
      </c>
      <c r="AJ2536" s="1140" t="s">
        <v>10109</v>
      </c>
      <c r="AK2536" s="1130" t="s">
        <v>10110</v>
      </c>
      <c r="AL2536" s="1131" t="s">
        <v>10111</v>
      </c>
    </row>
    <row r="2537" customFormat="false" ht="14.25" hidden="false" customHeight="false" outlineLevel="0" collapsed="false">
      <c r="AH2537" s="1131" t="n">
        <v>1710</v>
      </c>
      <c r="AI2537" s="1140" t="n">
        <v>2536</v>
      </c>
      <c r="AJ2537" s="1140" t="s">
        <v>10112</v>
      </c>
      <c r="AK2537" s="1130" t="s">
        <v>10113</v>
      </c>
      <c r="AL2537" s="1131" t="s">
        <v>10114</v>
      </c>
    </row>
    <row r="2538" customFormat="false" ht="14.25" hidden="false" customHeight="false" outlineLevel="0" collapsed="false">
      <c r="AH2538" s="1131" t="n">
        <v>1710</v>
      </c>
      <c r="AI2538" s="1140" t="n">
        <v>2537</v>
      </c>
      <c r="AJ2538" s="1140" t="s">
        <v>10115</v>
      </c>
      <c r="AK2538" s="1130" t="s">
        <v>10116</v>
      </c>
      <c r="AL2538" s="1131" t="s">
        <v>10117</v>
      </c>
    </row>
    <row r="2539" customFormat="false" ht="14.25" hidden="false" customHeight="false" outlineLevel="0" collapsed="false">
      <c r="AH2539" s="1131" t="n">
        <v>1710</v>
      </c>
      <c r="AI2539" s="1140" t="n">
        <v>2538</v>
      </c>
      <c r="AJ2539" s="1140" t="s">
        <v>10118</v>
      </c>
      <c r="AK2539" s="1130" t="s">
        <v>10119</v>
      </c>
      <c r="AL2539" s="1131" t="s">
        <v>10120</v>
      </c>
    </row>
    <row r="2540" customFormat="false" ht="14.25" hidden="false" customHeight="false" outlineLevel="0" collapsed="false">
      <c r="AH2540" s="1131" t="n">
        <v>1710</v>
      </c>
      <c r="AI2540" s="1140" t="n">
        <v>2539</v>
      </c>
      <c r="AJ2540" s="1140" t="s">
        <v>10121</v>
      </c>
      <c r="AK2540" s="1130" t="s">
        <v>10122</v>
      </c>
      <c r="AL2540" s="1131" t="s">
        <v>10123</v>
      </c>
    </row>
    <row r="2541" customFormat="false" ht="14.25" hidden="false" customHeight="false" outlineLevel="0" collapsed="false">
      <c r="AH2541" s="1131" t="n">
        <v>1711</v>
      </c>
      <c r="AI2541" s="1140" t="n">
        <v>2540</v>
      </c>
      <c r="AJ2541" s="1140" t="s">
        <v>10124</v>
      </c>
      <c r="AK2541" s="1130" t="s">
        <v>10125</v>
      </c>
      <c r="AL2541" s="1131" t="s">
        <v>10126</v>
      </c>
    </row>
    <row r="2542" customFormat="false" ht="14.25" hidden="false" customHeight="false" outlineLevel="0" collapsed="false">
      <c r="AH2542" s="1131" t="n">
        <v>1711</v>
      </c>
      <c r="AI2542" s="1140" t="n">
        <v>2541</v>
      </c>
      <c r="AJ2542" s="1140" t="s">
        <v>10127</v>
      </c>
      <c r="AK2542" s="1130" t="s">
        <v>10128</v>
      </c>
      <c r="AL2542" s="1131" t="s">
        <v>10129</v>
      </c>
    </row>
    <row r="2543" customFormat="false" ht="14.25" hidden="false" customHeight="false" outlineLevel="0" collapsed="false">
      <c r="AH2543" s="1131" t="n">
        <v>1711</v>
      </c>
      <c r="AI2543" s="1140" t="n">
        <v>2542</v>
      </c>
      <c r="AJ2543" s="1140" t="s">
        <v>10130</v>
      </c>
      <c r="AK2543" s="1130" t="s">
        <v>8600</v>
      </c>
      <c r="AL2543" s="1131" t="s">
        <v>10131</v>
      </c>
    </row>
    <row r="2544" customFormat="false" ht="14.25" hidden="false" customHeight="false" outlineLevel="0" collapsed="false">
      <c r="AH2544" s="1131" t="n">
        <v>1711</v>
      </c>
      <c r="AI2544" s="1140" t="n">
        <v>2543</v>
      </c>
      <c r="AJ2544" s="1140" t="s">
        <v>10132</v>
      </c>
      <c r="AK2544" s="1130" t="s">
        <v>10133</v>
      </c>
      <c r="AL2544" s="1131" t="s">
        <v>10134</v>
      </c>
    </row>
    <row r="2545" customFormat="false" ht="14.25" hidden="false" customHeight="false" outlineLevel="0" collapsed="false">
      <c r="AH2545" s="1131" t="n">
        <v>1711</v>
      </c>
      <c r="AI2545" s="1140" t="n">
        <v>2544</v>
      </c>
      <c r="AJ2545" s="1140" t="s">
        <v>10135</v>
      </c>
      <c r="AK2545" s="1130" t="s">
        <v>10136</v>
      </c>
      <c r="AL2545" s="1131" t="s">
        <v>10137</v>
      </c>
    </row>
    <row r="2546" customFormat="false" ht="14.25" hidden="false" customHeight="false" outlineLevel="0" collapsed="false">
      <c r="AH2546" s="1131" t="n">
        <v>1711</v>
      </c>
      <c r="AI2546" s="1140" t="n">
        <v>2545</v>
      </c>
      <c r="AJ2546" s="1140" t="s">
        <v>10138</v>
      </c>
      <c r="AK2546" s="1130" t="s">
        <v>10139</v>
      </c>
      <c r="AL2546" s="1131" t="s">
        <v>10140</v>
      </c>
    </row>
    <row r="2547" customFormat="false" ht="14.25" hidden="false" customHeight="false" outlineLevel="0" collapsed="false">
      <c r="AH2547" s="1131" t="n">
        <v>1711</v>
      </c>
      <c r="AI2547" s="1140" t="n">
        <v>2546</v>
      </c>
      <c r="AJ2547" s="1140" t="s">
        <v>10141</v>
      </c>
      <c r="AK2547" s="1130" t="s">
        <v>10142</v>
      </c>
      <c r="AL2547" s="1131" t="s">
        <v>10143</v>
      </c>
    </row>
    <row r="2548" customFormat="false" ht="14.25" hidden="false" customHeight="false" outlineLevel="0" collapsed="false">
      <c r="AH2548" s="1131" t="n">
        <v>1712</v>
      </c>
      <c r="AI2548" s="1140" t="n">
        <v>2547</v>
      </c>
      <c r="AJ2548" s="1140" t="s">
        <v>10144</v>
      </c>
      <c r="AK2548" s="1130" t="s">
        <v>10145</v>
      </c>
      <c r="AL2548" s="1131" t="s">
        <v>10146</v>
      </c>
    </row>
    <row r="2549" customFormat="false" ht="14.25" hidden="false" customHeight="false" outlineLevel="0" collapsed="false">
      <c r="AH2549" s="1131" t="n">
        <v>1712</v>
      </c>
      <c r="AI2549" s="1140" t="n">
        <v>2548</v>
      </c>
      <c r="AJ2549" s="1140" t="s">
        <v>10147</v>
      </c>
      <c r="AK2549" s="1130" t="s">
        <v>10148</v>
      </c>
      <c r="AL2549" s="1131" t="s">
        <v>10149</v>
      </c>
    </row>
    <row r="2550" customFormat="false" ht="14.25" hidden="false" customHeight="false" outlineLevel="0" collapsed="false">
      <c r="AH2550" s="1131" t="n">
        <v>1712</v>
      </c>
      <c r="AI2550" s="1140" t="n">
        <v>2549</v>
      </c>
      <c r="AJ2550" s="1140" t="s">
        <v>10150</v>
      </c>
      <c r="AK2550" s="1130" t="s">
        <v>10151</v>
      </c>
      <c r="AL2550" s="1131" t="s">
        <v>10152</v>
      </c>
    </row>
    <row r="2551" customFormat="false" ht="14.25" hidden="false" customHeight="false" outlineLevel="0" collapsed="false">
      <c r="AH2551" s="1131" t="n">
        <v>1712</v>
      </c>
      <c r="AI2551" s="1140" t="n">
        <v>2550</v>
      </c>
      <c r="AJ2551" s="1140" t="s">
        <v>10153</v>
      </c>
      <c r="AK2551" s="1130" t="s">
        <v>10154</v>
      </c>
      <c r="AL2551" s="1131" t="s">
        <v>10155</v>
      </c>
    </row>
    <row r="2552" customFormat="false" ht="14.25" hidden="false" customHeight="false" outlineLevel="0" collapsed="false">
      <c r="AH2552" s="1131" t="n">
        <v>1712</v>
      </c>
      <c r="AI2552" s="1140" t="n">
        <v>2551</v>
      </c>
      <c r="AJ2552" s="1140" t="s">
        <v>10156</v>
      </c>
      <c r="AK2552" s="1130" t="s">
        <v>10157</v>
      </c>
      <c r="AL2552" s="1131" t="s">
        <v>10158</v>
      </c>
    </row>
    <row r="2553" customFormat="false" ht="14.25" hidden="false" customHeight="false" outlineLevel="0" collapsed="false">
      <c r="AH2553" s="1131" t="n">
        <v>1712</v>
      </c>
      <c r="AI2553" s="1140" t="n">
        <v>2552</v>
      </c>
      <c r="AJ2553" s="1140" t="s">
        <v>10159</v>
      </c>
      <c r="AK2553" s="1130" t="s">
        <v>10160</v>
      </c>
      <c r="AL2553" s="1131" t="s">
        <v>10161</v>
      </c>
    </row>
    <row r="2554" customFormat="false" ht="14.25" hidden="false" customHeight="false" outlineLevel="0" collapsed="false">
      <c r="AH2554" s="1131" t="n">
        <v>1712</v>
      </c>
      <c r="AI2554" s="1140" t="n">
        <v>2553</v>
      </c>
      <c r="AJ2554" s="1140" t="s">
        <v>10162</v>
      </c>
      <c r="AK2554" s="1130" t="s">
        <v>10163</v>
      </c>
      <c r="AL2554" s="1131" t="s">
        <v>10164</v>
      </c>
    </row>
    <row r="2555" customFormat="false" ht="14.25" hidden="false" customHeight="false" outlineLevel="0" collapsed="false">
      <c r="AH2555" s="1131" t="n">
        <v>1712</v>
      </c>
      <c r="AI2555" s="1140" t="n">
        <v>2554</v>
      </c>
      <c r="AJ2555" s="1140" t="s">
        <v>10165</v>
      </c>
      <c r="AK2555" s="1130" t="s">
        <v>10166</v>
      </c>
      <c r="AL2555" s="1131" t="s">
        <v>10167</v>
      </c>
    </row>
    <row r="2556" customFormat="false" ht="14.25" hidden="false" customHeight="false" outlineLevel="0" collapsed="false">
      <c r="AH2556" s="1131" t="n">
        <v>1712</v>
      </c>
      <c r="AI2556" s="1140" t="n">
        <v>2555</v>
      </c>
      <c r="AJ2556" s="1140" t="s">
        <v>10168</v>
      </c>
      <c r="AK2556" s="1130" t="s">
        <v>10169</v>
      </c>
      <c r="AL2556" s="1131" t="s">
        <v>10170</v>
      </c>
    </row>
    <row r="2557" customFormat="false" ht="14.25" hidden="false" customHeight="false" outlineLevel="0" collapsed="false">
      <c r="AH2557" s="1131" t="n">
        <v>1712</v>
      </c>
      <c r="AI2557" s="1140" t="n">
        <v>2556</v>
      </c>
      <c r="AJ2557" s="1140" t="s">
        <v>10171</v>
      </c>
      <c r="AK2557" s="1130" t="s">
        <v>10172</v>
      </c>
      <c r="AL2557" s="1131" t="s">
        <v>10173</v>
      </c>
    </row>
    <row r="2558" customFormat="false" ht="14.25" hidden="false" customHeight="false" outlineLevel="0" collapsed="false">
      <c r="AH2558" s="1131" t="n">
        <v>1712</v>
      </c>
      <c r="AI2558" s="1140" t="n">
        <v>2557</v>
      </c>
      <c r="AJ2558" s="1140" t="s">
        <v>10174</v>
      </c>
      <c r="AK2558" s="1130" t="s">
        <v>10175</v>
      </c>
      <c r="AL2558" s="1131" t="s">
        <v>10176</v>
      </c>
    </row>
    <row r="2559" customFormat="false" ht="14.25" hidden="false" customHeight="false" outlineLevel="0" collapsed="false">
      <c r="AH2559" s="1131" t="n">
        <v>1712</v>
      </c>
      <c r="AI2559" s="1140" t="n">
        <v>2558</v>
      </c>
      <c r="AJ2559" s="1140" t="s">
        <v>10177</v>
      </c>
      <c r="AK2559" s="1130" t="s">
        <v>10178</v>
      </c>
      <c r="AL2559" s="1131" t="s">
        <v>10179</v>
      </c>
    </row>
    <row r="2560" customFormat="false" ht="14.25" hidden="false" customHeight="false" outlineLevel="0" collapsed="false">
      <c r="AH2560" s="1131" t="n">
        <v>1712</v>
      </c>
      <c r="AI2560" s="1140" t="n">
        <v>2559</v>
      </c>
      <c r="AJ2560" s="1140" t="s">
        <v>10180</v>
      </c>
      <c r="AK2560" s="1130" t="s">
        <v>10181</v>
      </c>
      <c r="AL2560" s="1131" t="s">
        <v>10182</v>
      </c>
    </row>
    <row r="2561" customFormat="false" ht="14.25" hidden="false" customHeight="false" outlineLevel="0" collapsed="false">
      <c r="AH2561" s="1131" t="n">
        <v>1712</v>
      </c>
      <c r="AI2561" s="1140" t="n">
        <v>2560</v>
      </c>
      <c r="AJ2561" s="1140" t="s">
        <v>10183</v>
      </c>
      <c r="AK2561" s="1130" t="s">
        <v>10184</v>
      </c>
      <c r="AL2561" s="1131" t="s">
        <v>10185</v>
      </c>
    </row>
    <row r="2562" customFormat="false" ht="14.25" hidden="false" customHeight="false" outlineLevel="0" collapsed="false">
      <c r="AH2562" s="1131" t="n">
        <v>1712</v>
      </c>
      <c r="AI2562" s="1140" t="n">
        <v>2561</v>
      </c>
      <c r="AJ2562" s="1140" t="s">
        <v>10186</v>
      </c>
      <c r="AK2562" s="1130" t="s">
        <v>10187</v>
      </c>
      <c r="AL2562" s="1131" t="s">
        <v>10188</v>
      </c>
    </row>
    <row r="2563" customFormat="false" ht="14.25" hidden="false" customHeight="false" outlineLevel="0" collapsed="false">
      <c r="AH2563" s="1131" t="n">
        <v>1712</v>
      </c>
      <c r="AI2563" s="1140" t="n">
        <v>2562</v>
      </c>
      <c r="AJ2563" s="1140" t="s">
        <v>10189</v>
      </c>
      <c r="AK2563" s="1130" t="s">
        <v>4545</v>
      </c>
      <c r="AL2563" s="1131" t="s">
        <v>10190</v>
      </c>
    </row>
    <row r="2564" customFormat="false" ht="14.25" hidden="false" customHeight="false" outlineLevel="0" collapsed="false">
      <c r="AH2564" s="1131" t="n">
        <v>1712</v>
      </c>
      <c r="AI2564" s="1140" t="n">
        <v>2563</v>
      </c>
      <c r="AJ2564" s="1140" t="s">
        <v>10191</v>
      </c>
      <c r="AK2564" s="1130" t="s">
        <v>10192</v>
      </c>
      <c r="AL2564" s="1131" t="s">
        <v>10193</v>
      </c>
    </row>
    <row r="2565" customFormat="false" ht="14.25" hidden="false" customHeight="false" outlineLevel="0" collapsed="false">
      <c r="AH2565" s="1131" t="n">
        <v>1712</v>
      </c>
      <c r="AI2565" s="1140" t="n">
        <v>2564</v>
      </c>
      <c r="AJ2565" s="1140" t="s">
        <v>10194</v>
      </c>
      <c r="AK2565" s="1130" t="s">
        <v>10195</v>
      </c>
      <c r="AL2565" s="1131" t="s">
        <v>10196</v>
      </c>
    </row>
    <row r="2566" customFormat="false" ht="14.25" hidden="false" customHeight="false" outlineLevel="0" collapsed="false">
      <c r="AH2566" s="1131" t="n">
        <v>1712</v>
      </c>
      <c r="AI2566" s="1140" t="n">
        <v>2565</v>
      </c>
      <c r="AJ2566" s="1140" t="s">
        <v>10197</v>
      </c>
      <c r="AK2566" s="1130" t="s">
        <v>10198</v>
      </c>
      <c r="AL2566" s="1131" t="s">
        <v>10199</v>
      </c>
    </row>
    <row r="2567" customFormat="false" ht="14.25" hidden="false" customHeight="false" outlineLevel="0" collapsed="false">
      <c r="AH2567" s="1131" t="n">
        <v>1712</v>
      </c>
      <c r="AI2567" s="1140" t="n">
        <v>2566</v>
      </c>
      <c r="AJ2567" s="1140" t="s">
        <v>10200</v>
      </c>
      <c r="AK2567" s="1130" t="s">
        <v>10201</v>
      </c>
      <c r="AL2567" s="1131" t="s">
        <v>10202</v>
      </c>
    </row>
    <row r="2568" customFormat="false" ht="14.25" hidden="false" customHeight="false" outlineLevel="0" collapsed="false">
      <c r="AH2568" s="1131" t="n">
        <v>1712</v>
      </c>
      <c r="AI2568" s="1140" t="n">
        <v>2567</v>
      </c>
      <c r="AJ2568" s="1140" t="s">
        <v>10203</v>
      </c>
      <c r="AK2568" s="1130" t="s">
        <v>10204</v>
      </c>
      <c r="AL2568" s="1131" t="s">
        <v>10205</v>
      </c>
    </row>
    <row r="2569" customFormat="false" ht="14.25" hidden="false" customHeight="false" outlineLevel="0" collapsed="false">
      <c r="AH2569" s="1131" t="n">
        <v>1712</v>
      </c>
      <c r="AI2569" s="1140" t="n">
        <v>2568</v>
      </c>
      <c r="AJ2569" s="1140" t="s">
        <v>10206</v>
      </c>
      <c r="AK2569" s="1130" t="s">
        <v>10207</v>
      </c>
      <c r="AL2569" s="1131" t="s">
        <v>10208</v>
      </c>
    </row>
    <row r="2570" customFormat="false" ht="14.25" hidden="false" customHeight="false" outlineLevel="0" collapsed="false">
      <c r="AH2570" s="1131" t="n">
        <v>1712</v>
      </c>
      <c r="AI2570" s="1140" t="n">
        <v>2569</v>
      </c>
      <c r="AJ2570" s="1140" t="s">
        <v>10209</v>
      </c>
      <c r="AK2570" s="1130" t="s">
        <v>10210</v>
      </c>
      <c r="AL2570" s="1131" t="s">
        <v>10211</v>
      </c>
    </row>
    <row r="2571" customFormat="false" ht="14.25" hidden="false" customHeight="false" outlineLevel="0" collapsed="false">
      <c r="AH2571" s="1131" t="n">
        <v>1712</v>
      </c>
      <c r="AI2571" s="1140" t="n">
        <v>2570</v>
      </c>
      <c r="AJ2571" s="1140" t="s">
        <v>10212</v>
      </c>
      <c r="AK2571" s="1130" t="s">
        <v>10213</v>
      </c>
      <c r="AL2571" s="1131" t="s">
        <v>10214</v>
      </c>
    </row>
    <row r="2572" customFormat="false" ht="14.25" hidden="false" customHeight="false" outlineLevel="0" collapsed="false">
      <c r="AH2572" s="1131" t="n">
        <v>1712</v>
      </c>
      <c r="AI2572" s="1140" t="n">
        <v>2571</v>
      </c>
      <c r="AJ2572" s="1140" t="s">
        <v>10215</v>
      </c>
      <c r="AK2572" s="1130" t="s">
        <v>10216</v>
      </c>
      <c r="AL2572" s="1131" t="s">
        <v>10217</v>
      </c>
    </row>
    <row r="2573" customFormat="false" ht="14.25" hidden="false" customHeight="false" outlineLevel="0" collapsed="false">
      <c r="AH2573" s="1131" t="n">
        <v>1713</v>
      </c>
      <c r="AI2573" s="1140" t="n">
        <v>2572</v>
      </c>
      <c r="AJ2573" s="1140" t="s">
        <v>10218</v>
      </c>
      <c r="AK2573" s="1130" t="s">
        <v>10219</v>
      </c>
      <c r="AL2573" s="1131" t="s">
        <v>10220</v>
      </c>
    </row>
    <row r="2574" customFormat="false" ht="14.25" hidden="false" customHeight="false" outlineLevel="0" collapsed="false">
      <c r="AH2574" s="1131" t="n">
        <v>1713</v>
      </c>
      <c r="AI2574" s="1140" t="n">
        <v>2573</v>
      </c>
      <c r="AJ2574" s="1140" t="s">
        <v>10221</v>
      </c>
      <c r="AK2574" s="1130" t="s">
        <v>10222</v>
      </c>
      <c r="AL2574" s="1131" t="s">
        <v>10223</v>
      </c>
    </row>
    <row r="2575" customFormat="false" ht="14.25" hidden="false" customHeight="false" outlineLevel="0" collapsed="false">
      <c r="AH2575" s="1131" t="n">
        <v>1713</v>
      </c>
      <c r="AI2575" s="1140" t="n">
        <v>2574</v>
      </c>
      <c r="AJ2575" s="1140" t="s">
        <v>10224</v>
      </c>
      <c r="AK2575" s="1130" t="s">
        <v>10225</v>
      </c>
      <c r="AL2575" s="1131" t="s">
        <v>10226</v>
      </c>
    </row>
    <row r="2576" customFormat="false" ht="14.25" hidden="false" customHeight="false" outlineLevel="0" collapsed="false">
      <c r="AH2576" s="1131" t="n">
        <v>1713</v>
      </c>
      <c r="AI2576" s="1140" t="n">
        <v>2575</v>
      </c>
      <c r="AJ2576" s="1140" t="s">
        <v>10227</v>
      </c>
      <c r="AK2576" s="1130" t="s">
        <v>10228</v>
      </c>
      <c r="AL2576" s="1131" t="s">
        <v>10229</v>
      </c>
    </row>
    <row r="2577" customFormat="false" ht="14.25" hidden="false" customHeight="false" outlineLevel="0" collapsed="false">
      <c r="AH2577" s="1131" t="n">
        <v>1713</v>
      </c>
      <c r="AI2577" s="1140" t="n">
        <v>2576</v>
      </c>
      <c r="AJ2577" s="1140" t="s">
        <v>10230</v>
      </c>
      <c r="AK2577" s="1130" t="s">
        <v>10231</v>
      </c>
      <c r="AL2577" s="1131" t="s">
        <v>10232</v>
      </c>
    </row>
    <row r="2578" customFormat="false" ht="14.25" hidden="false" customHeight="false" outlineLevel="0" collapsed="false">
      <c r="AH2578" s="1131" t="n">
        <v>1713</v>
      </c>
      <c r="AI2578" s="1140" t="n">
        <v>2577</v>
      </c>
      <c r="AJ2578" s="1140" t="s">
        <v>10233</v>
      </c>
      <c r="AK2578" s="1130" t="s">
        <v>7924</v>
      </c>
      <c r="AL2578" s="1131" t="s">
        <v>10234</v>
      </c>
    </row>
    <row r="2579" customFormat="false" ht="14.25" hidden="false" customHeight="false" outlineLevel="0" collapsed="false">
      <c r="AH2579" s="1131" t="n">
        <v>1713</v>
      </c>
      <c r="AI2579" s="1140" t="n">
        <v>2578</v>
      </c>
      <c r="AJ2579" s="1140" t="s">
        <v>10235</v>
      </c>
      <c r="AK2579" s="1130" t="s">
        <v>10236</v>
      </c>
      <c r="AL2579" s="1131" t="s">
        <v>10237</v>
      </c>
    </row>
    <row r="2580" customFormat="false" ht="14.25" hidden="false" customHeight="false" outlineLevel="0" collapsed="false">
      <c r="AH2580" s="1131" t="n">
        <v>1713</v>
      </c>
      <c r="AI2580" s="1140" t="n">
        <v>2579</v>
      </c>
      <c r="AJ2580" s="1140" t="s">
        <v>10238</v>
      </c>
      <c r="AK2580" s="1130" t="s">
        <v>10239</v>
      </c>
      <c r="AL2580" s="1131" t="s">
        <v>10240</v>
      </c>
    </row>
    <row r="2581" customFormat="false" ht="14.25" hidden="false" customHeight="false" outlineLevel="0" collapsed="false">
      <c r="AH2581" s="1131" t="n">
        <v>1713</v>
      </c>
      <c r="AI2581" s="1140" t="n">
        <v>2580</v>
      </c>
      <c r="AJ2581" s="1140" t="s">
        <v>10241</v>
      </c>
      <c r="AK2581" s="1130" t="s">
        <v>2077</v>
      </c>
      <c r="AL2581" s="1131" t="s">
        <v>10242</v>
      </c>
    </row>
    <row r="2582" customFormat="false" ht="14.25" hidden="false" customHeight="false" outlineLevel="0" collapsed="false">
      <c r="AH2582" s="1131" t="n">
        <v>1713</v>
      </c>
      <c r="AI2582" s="1140" t="n">
        <v>2581</v>
      </c>
      <c r="AJ2582" s="1140" t="s">
        <v>10243</v>
      </c>
      <c r="AK2582" s="1130" t="s">
        <v>10244</v>
      </c>
      <c r="AL2582" s="1131" t="s">
        <v>10245</v>
      </c>
    </row>
    <row r="2583" customFormat="false" ht="14.25" hidden="false" customHeight="false" outlineLevel="0" collapsed="false">
      <c r="AH2583" s="1131" t="n">
        <v>1713</v>
      </c>
      <c r="AI2583" s="1140" t="n">
        <v>2582</v>
      </c>
      <c r="AJ2583" s="1140" t="s">
        <v>10246</v>
      </c>
      <c r="AK2583" s="1130" t="s">
        <v>10247</v>
      </c>
      <c r="AL2583" s="1131" t="s">
        <v>10248</v>
      </c>
    </row>
    <row r="2584" customFormat="false" ht="14.25" hidden="false" customHeight="false" outlineLevel="0" collapsed="false">
      <c r="AH2584" s="1131" t="n">
        <v>1713</v>
      </c>
      <c r="AI2584" s="1140" t="n">
        <v>2583</v>
      </c>
      <c r="AJ2584" s="1140" t="s">
        <v>10249</v>
      </c>
      <c r="AK2584" s="1130" t="s">
        <v>10250</v>
      </c>
      <c r="AL2584" s="1131" t="s">
        <v>10251</v>
      </c>
    </row>
    <row r="2585" customFormat="false" ht="14.25" hidden="false" customHeight="false" outlineLevel="0" collapsed="false">
      <c r="AH2585" s="1131" t="n">
        <v>1713</v>
      </c>
      <c r="AI2585" s="1140" t="n">
        <v>2584</v>
      </c>
      <c r="AJ2585" s="1140" t="s">
        <v>10252</v>
      </c>
      <c r="AK2585" s="1130" t="s">
        <v>10253</v>
      </c>
      <c r="AL2585" s="1131" t="s">
        <v>10254</v>
      </c>
    </row>
    <row r="2586" customFormat="false" ht="14.25" hidden="false" customHeight="false" outlineLevel="0" collapsed="false">
      <c r="AH2586" s="1131" t="n">
        <v>1713</v>
      </c>
      <c r="AI2586" s="1140" t="n">
        <v>2585</v>
      </c>
      <c r="AJ2586" s="1140" t="s">
        <v>10255</v>
      </c>
      <c r="AK2586" s="1130" t="s">
        <v>10256</v>
      </c>
      <c r="AL2586" s="1131" t="s">
        <v>10257</v>
      </c>
    </row>
    <row r="2587" customFormat="false" ht="14.25" hidden="false" customHeight="false" outlineLevel="0" collapsed="false">
      <c r="AH2587" s="1131" t="n">
        <v>1714</v>
      </c>
      <c r="AI2587" s="1140" t="n">
        <v>2586</v>
      </c>
      <c r="AJ2587" s="1140" t="s">
        <v>10258</v>
      </c>
      <c r="AK2587" s="1130" t="s">
        <v>10259</v>
      </c>
      <c r="AL2587" s="1131" t="s">
        <v>10260</v>
      </c>
    </row>
    <row r="2588" customFormat="false" ht="14.25" hidden="false" customHeight="false" outlineLevel="0" collapsed="false">
      <c r="AH2588" s="1131" t="n">
        <v>1714</v>
      </c>
      <c r="AI2588" s="1140" t="n">
        <v>2587</v>
      </c>
      <c r="AJ2588" s="1140" t="s">
        <v>10261</v>
      </c>
      <c r="AK2588" s="1130" t="s">
        <v>10262</v>
      </c>
      <c r="AL2588" s="1131" t="s">
        <v>10263</v>
      </c>
    </row>
    <row r="2589" customFormat="false" ht="14.25" hidden="false" customHeight="false" outlineLevel="0" collapsed="false">
      <c r="AH2589" s="1131" t="n">
        <v>1714</v>
      </c>
      <c r="AI2589" s="1140" t="n">
        <v>2588</v>
      </c>
      <c r="AJ2589" s="1140" t="s">
        <v>10264</v>
      </c>
      <c r="AK2589" s="1130" t="s">
        <v>7431</v>
      </c>
      <c r="AL2589" s="1131" t="s">
        <v>10265</v>
      </c>
    </row>
    <row r="2590" customFormat="false" ht="14.25" hidden="false" customHeight="false" outlineLevel="0" collapsed="false">
      <c r="AH2590" s="1131" t="n">
        <v>1714</v>
      </c>
      <c r="AI2590" s="1140" t="n">
        <v>2589</v>
      </c>
      <c r="AJ2590" s="1140" t="s">
        <v>10266</v>
      </c>
      <c r="AK2590" s="1130" t="s">
        <v>10267</v>
      </c>
      <c r="AL2590" s="1131" t="s">
        <v>10268</v>
      </c>
    </row>
    <row r="2591" customFormat="false" ht="14.25" hidden="false" customHeight="false" outlineLevel="0" collapsed="false">
      <c r="AH2591" s="1131" t="n">
        <v>1714</v>
      </c>
      <c r="AI2591" s="1140" t="n">
        <v>2590</v>
      </c>
      <c r="AJ2591" s="1140" t="s">
        <v>10269</v>
      </c>
      <c r="AK2591" s="1130" t="s">
        <v>10270</v>
      </c>
      <c r="AL2591" s="1131" t="s">
        <v>10271</v>
      </c>
    </row>
    <row r="2592" customFormat="false" ht="14.25" hidden="false" customHeight="false" outlineLevel="0" collapsed="false">
      <c r="AH2592" s="1131" t="n">
        <v>1714</v>
      </c>
      <c r="AI2592" s="1140" t="n">
        <v>2591</v>
      </c>
      <c r="AJ2592" s="1140" t="s">
        <v>10272</v>
      </c>
      <c r="AK2592" s="1130" t="s">
        <v>10273</v>
      </c>
      <c r="AL2592" s="1131" t="s">
        <v>10274</v>
      </c>
    </row>
    <row r="2593" customFormat="false" ht="14.25" hidden="false" customHeight="false" outlineLevel="0" collapsed="false">
      <c r="AH2593" s="1131" t="n">
        <v>1714</v>
      </c>
      <c r="AI2593" s="1140" t="n">
        <v>2592</v>
      </c>
      <c r="AJ2593" s="1140" t="s">
        <v>10275</v>
      </c>
      <c r="AK2593" s="1130" t="s">
        <v>3970</v>
      </c>
      <c r="AL2593" s="1131" t="s">
        <v>10276</v>
      </c>
    </row>
    <row r="2594" customFormat="false" ht="14.25" hidden="false" customHeight="false" outlineLevel="0" collapsed="false">
      <c r="AH2594" s="1131" t="n">
        <v>1714</v>
      </c>
      <c r="AI2594" s="1140" t="n">
        <v>2593</v>
      </c>
      <c r="AJ2594" s="1140" t="s">
        <v>10277</v>
      </c>
      <c r="AK2594" s="1130" t="s">
        <v>10278</v>
      </c>
      <c r="AL2594" s="1131" t="s">
        <v>10279</v>
      </c>
    </row>
    <row r="2595" customFormat="false" ht="14.25" hidden="false" customHeight="false" outlineLevel="0" collapsed="false">
      <c r="AH2595" s="1131" t="n">
        <v>1714</v>
      </c>
      <c r="AI2595" s="1140" t="n">
        <v>2594</v>
      </c>
      <c r="AJ2595" s="1140" t="s">
        <v>10280</v>
      </c>
      <c r="AK2595" s="1130" t="s">
        <v>10281</v>
      </c>
      <c r="AL2595" s="1131" t="s">
        <v>10282</v>
      </c>
    </row>
    <row r="2596" customFormat="false" ht="14.25" hidden="false" customHeight="false" outlineLevel="0" collapsed="false">
      <c r="AH2596" s="1131" t="n">
        <v>1714</v>
      </c>
      <c r="AI2596" s="1140" t="n">
        <v>2595</v>
      </c>
      <c r="AJ2596" s="1140" t="s">
        <v>10283</v>
      </c>
      <c r="AK2596" s="1130" t="s">
        <v>10284</v>
      </c>
      <c r="AL2596" s="1131" t="s">
        <v>10285</v>
      </c>
    </row>
    <row r="2597" customFormat="false" ht="14.25" hidden="false" customHeight="false" outlineLevel="0" collapsed="false">
      <c r="AH2597" s="1131" t="n">
        <v>1714</v>
      </c>
      <c r="AI2597" s="1140" t="n">
        <v>2596</v>
      </c>
      <c r="AJ2597" s="1140" t="s">
        <v>10286</v>
      </c>
      <c r="AK2597" s="1130" t="s">
        <v>10287</v>
      </c>
      <c r="AL2597" s="1131" t="s">
        <v>10288</v>
      </c>
    </row>
    <row r="2598" customFormat="false" ht="14.25" hidden="false" customHeight="false" outlineLevel="0" collapsed="false">
      <c r="AH2598" s="1131" t="n">
        <v>1714</v>
      </c>
      <c r="AI2598" s="1140" t="n">
        <v>2597</v>
      </c>
      <c r="AJ2598" s="1140" t="s">
        <v>10289</v>
      </c>
      <c r="AK2598" s="1130" t="s">
        <v>9937</v>
      </c>
      <c r="AL2598" s="1131" t="s">
        <v>10290</v>
      </c>
    </row>
    <row r="2599" customFormat="false" ht="14.25" hidden="false" customHeight="false" outlineLevel="0" collapsed="false">
      <c r="AH2599" s="1131" t="n">
        <v>1714</v>
      </c>
      <c r="AI2599" s="1140" t="n">
        <v>2598</v>
      </c>
      <c r="AJ2599" s="1140" t="s">
        <v>10291</v>
      </c>
      <c r="AK2599" s="1130" t="s">
        <v>10292</v>
      </c>
      <c r="AL2599" s="1131" t="s">
        <v>10293</v>
      </c>
    </row>
    <row r="2600" customFormat="false" ht="14.25" hidden="false" customHeight="false" outlineLevel="0" collapsed="false">
      <c r="AH2600" s="1131" t="n">
        <v>1714</v>
      </c>
      <c r="AI2600" s="1140" t="n">
        <v>2599</v>
      </c>
      <c r="AJ2600" s="1140" t="s">
        <v>10294</v>
      </c>
      <c r="AK2600" s="1130" t="s">
        <v>10295</v>
      </c>
      <c r="AL2600" s="1131" t="s">
        <v>10296</v>
      </c>
    </row>
    <row r="2601" customFormat="false" ht="14.25" hidden="false" customHeight="false" outlineLevel="0" collapsed="false">
      <c r="AH2601" s="1131" t="n">
        <v>1714</v>
      </c>
      <c r="AI2601" s="1140" t="n">
        <v>2600</v>
      </c>
      <c r="AJ2601" s="1140" t="s">
        <v>10297</v>
      </c>
      <c r="AK2601" s="1130" t="s">
        <v>10298</v>
      </c>
      <c r="AL2601" s="1131" t="s">
        <v>10299</v>
      </c>
    </row>
    <row r="2602" customFormat="false" ht="14.25" hidden="false" customHeight="false" outlineLevel="0" collapsed="false">
      <c r="AH2602" s="1131" t="n">
        <v>1714</v>
      </c>
      <c r="AI2602" s="1140" t="n">
        <v>2601</v>
      </c>
      <c r="AJ2602" s="1140" t="s">
        <v>10300</v>
      </c>
      <c r="AK2602" s="1130" t="s">
        <v>10301</v>
      </c>
      <c r="AL2602" s="1131" t="s">
        <v>10302</v>
      </c>
    </row>
    <row r="2603" customFormat="false" ht="14.25" hidden="false" customHeight="false" outlineLevel="0" collapsed="false">
      <c r="AH2603" s="1131" t="n">
        <v>1714</v>
      </c>
      <c r="AI2603" s="1140" t="n">
        <v>2602</v>
      </c>
      <c r="AJ2603" s="1140" t="s">
        <v>10303</v>
      </c>
      <c r="AK2603" s="1130" t="s">
        <v>10304</v>
      </c>
      <c r="AL2603" s="1131" t="s">
        <v>10305</v>
      </c>
    </row>
    <row r="2604" customFormat="false" ht="14.25" hidden="false" customHeight="false" outlineLevel="0" collapsed="false">
      <c r="AH2604" s="1131" t="n">
        <v>1714</v>
      </c>
      <c r="AI2604" s="1140" t="n">
        <v>2603</v>
      </c>
      <c r="AJ2604" s="1140" t="s">
        <v>10306</v>
      </c>
      <c r="AK2604" s="1130" t="s">
        <v>10307</v>
      </c>
      <c r="AL2604" s="1131" t="s">
        <v>10308</v>
      </c>
    </row>
    <row r="2605" customFormat="false" ht="14.25" hidden="false" customHeight="false" outlineLevel="0" collapsed="false">
      <c r="AH2605" s="1131" t="n">
        <v>1714</v>
      </c>
      <c r="AI2605" s="1140" t="n">
        <v>2604</v>
      </c>
      <c r="AJ2605" s="1140" t="s">
        <v>10309</v>
      </c>
      <c r="AK2605" s="1130" t="s">
        <v>10310</v>
      </c>
      <c r="AL2605" s="1131" t="s">
        <v>10311</v>
      </c>
    </row>
    <row r="2606" customFormat="false" ht="14.25" hidden="false" customHeight="false" outlineLevel="0" collapsed="false">
      <c r="AH2606" s="1131" t="n">
        <v>1714</v>
      </c>
      <c r="AI2606" s="1140" t="n">
        <v>2605</v>
      </c>
      <c r="AJ2606" s="1140" t="s">
        <v>10312</v>
      </c>
      <c r="AK2606" s="1130" t="s">
        <v>2081</v>
      </c>
      <c r="AL2606" s="1131" t="s">
        <v>10313</v>
      </c>
    </row>
    <row r="2607" customFormat="false" ht="14.25" hidden="false" customHeight="false" outlineLevel="0" collapsed="false">
      <c r="AH2607" s="1131" t="n">
        <v>1801</v>
      </c>
      <c r="AI2607" s="1140" t="n">
        <v>2606</v>
      </c>
      <c r="AJ2607" s="1140" t="s">
        <v>10314</v>
      </c>
      <c r="AK2607" s="1130" t="s">
        <v>10315</v>
      </c>
      <c r="AL2607" s="1131" t="s">
        <v>10316</v>
      </c>
    </row>
    <row r="2608" customFormat="false" ht="14.25" hidden="false" customHeight="false" outlineLevel="0" collapsed="false">
      <c r="AH2608" s="1131" t="n">
        <v>1801</v>
      </c>
      <c r="AI2608" s="1140" t="n">
        <v>2607</v>
      </c>
      <c r="AJ2608" s="1140" t="s">
        <v>10317</v>
      </c>
      <c r="AK2608" s="1130" t="s">
        <v>10318</v>
      </c>
      <c r="AL2608" s="1131" t="s">
        <v>10319</v>
      </c>
    </row>
    <row r="2609" customFormat="false" ht="14.25" hidden="false" customHeight="false" outlineLevel="0" collapsed="false">
      <c r="AH2609" s="1131" t="n">
        <v>1801</v>
      </c>
      <c r="AI2609" s="1140" t="n">
        <v>2608</v>
      </c>
      <c r="AJ2609" s="1140" t="s">
        <v>10320</v>
      </c>
      <c r="AK2609" s="1130" t="s">
        <v>8127</v>
      </c>
      <c r="AL2609" s="1131" t="s">
        <v>10321</v>
      </c>
    </row>
    <row r="2610" customFormat="false" ht="14.25" hidden="false" customHeight="false" outlineLevel="0" collapsed="false">
      <c r="AH2610" s="1131" t="n">
        <v>1801</v>
      </c>
      <c r="AI2610" s="1140" t="n">
        <v>2609</v>
      </c>
      <c r="AJ2610" s="1140" t="s">
        <v>10322</v>
      </c>
      <c r="AK2610" s="1130" t="s">
        <v>10323</v>
      </c>
      <c r="AL2610" s="1131" t="s">
        <v>10324</v>
      </c>
    </row>
    <row r="2611" customFormat="false" ht="14.25" hidden="false" customHeight="false" outlineLevel="0" collapsed="false">
      <c r="AH2611" s="1131" t="n">
        <v>1801</v>
      </c>
      <c r="AI2611" s="1140" t="n">
        <v>2610</v>
      </c>
      <c r="AJ2611" s="1140" t="s">
        <v>10325</v>
      </c>
      <c r="AK2611" s="1130" t="s">
        <v>10326</v>
      </c>
      <c r="AL2611" s="1131" t="s">
        <v>10327</v>
      </c>
    </row>
    <row r="2612" customFormat="false" ht="14.25" hidden="false" customHeight="false" outlineLevel="0" collapsed="false">
      <c r="AH2612" s="1131" t="n">
        <v>1801</v>
      </c>
      <c r="AI2612" s="1140" t="n">
        <v>2611</v>
      </c>
      <c r="AJ2612" s="1140" t="s">
        <v>10328</v>
      </c>
      <c r="AK2612" s="1130" t="s">
        <v>10329</v>
      </c>
      <c r="AL2612" s="1131" t="s">
        <v>10330</v>
      </c>
    </row>
    <row r="2613" customFormat="false" ht="14.25" hidden="false" customHeight="false" outlineLevel="0" collapsed="false">
      <c r="AH2613" s="1131" t="n">
        <v>1801</v>
      </c>
      <c r="AI2613" s="1140" t="n">
        <v>2612</v>
      </c>
      <c r="AJ2613" s="1140" t="s">
        <v>10331</v>
      </c>
      <c r="AK2613" s="1130" t="s">
        <v>1801</v>
      </c>
      <c r="AL2613" s="1131" t="s">
        <v>10332</v>
      </c>
    </row>
    <row r="2614" customFormat="false" ht="14.25" hidden="false" customHeight="false" outlineLevel="0" collapsed="false">
      <c r="AH2614" s="1131" t="n">
        <v>1801</v>
      </c>
      <c r="AI2614" s="1140" t="n">
        <v>2613</v>
      </c>
      <c r="AJ2614" s="1140" t="s">
        <v>10333</v>
      </c>
      <c r="AK2614" s="1130" t="s">
        <v>10334</v>
      </c>
      <c r="AL2614" s="1131" t="s">
        <v>10335</v>
      </c>
    </row>
    <row r="2615" customFormat="false" ht="14.25" hidden="false" customHeight="false" outlineLevel="0" collapsed="false">
      <c r="AH2615" s="1131" t="n">
        <v>1801</v>
      </c>
      <c r="AI2615" s="1140" t="n">
        <v>2614</v>
      </c>
      <c r="AJ2615" s="1140" t="s">
        <v>10336</v>
      </c>
      <c r="AK2615" s="1130" t="s">
        <v>10337</v>
      </c>
      <c r="AL2615" s="1131" t="s">
        <v>10338</v>
      </c>
    </row>
    <row r="2616" customFormat="false" ht="14.25" hidden="false" customHeight="false" outlineLevel="0" collapsed="false">
      <c r="AH2616" s="1131" t="n">
        <v>1801</v>
      </c>
      <c r="AI2616" s="1140" t="n">
        <v>2615</v>
      </c>
      <c r="AJ2616" s="1140" t="s">
        <v>10339</v>
      </c>
      <c r="AK2616" s="1130" t="s">
        <v>10340</v>
      </c>
      <c r="AL2616" s="1131" t="s">
        <v>10341</v>
      </c>
    </row>
    <row r="2617" customFormat="false" ht="14.25" hidden="false" customHeight="false" outlineLevel="0" collapsed="false">
      <c r="AH2617" s="1131" t="n">
        <v>1801</v>
      </c>
      <c r="AI2617" s="1140" t="n">
        <v>2616</v>
      </c>
      <c r="AJ2617" s="1140" t="s">
        <v>10342</v>
      </c>
      <c r="AK2617" s="1130" t="s">
        <v>1021</v>
      </c>
      <c r="AL2617" s="1131" t="s">
        <v>10343</v>
      </c>
    </row>
    <row r="2618" customFormat="false" ht="14.25" hidden="false" customHeight="false" outlineLevel="0" collapsed="false">
      <c r="AH2618" s="1131" t="n">
        <v>1801</v>
      </c>
      <c r="AI2618" s="1140" t="n">
        <v>2617</v>
      </c>
      <c r="AJ2618" s="1140" t="s">
        <v>10344</v>
      </c>
      <c r="AK2618" s="1130" t="s">
        <v>10345</v>
      </c>
      <c r="AL2618" s="1131" t="s">
        <v>10346</v>
      </c>
    </row>
    <row r="2619" customFormat="false" ht="14.25" hidden="false" customHeight="false" outlineLevel="0" collapsed="false">
      <c r="AH2619" s="1131" t="n">
        <v>1801</v>
      </c>
      <c r="AI2619" s="1140" t="n">
        <v>2618</v>
      </c>
      <c r="AJ2619" s="1140" t="s">
        <v>10347</v>
      </c>
      <c r="AK2619" s="1130" t="s">
        <v>10348</v>
      </c>
      <c r="AL2619" s="1131" t="s">
        <v>10349</v>
      </c>
    </row>
    <row r="2620" customFormat="false" ht="14.25" hidden="false" customHeight="false" outlineLevel="0" collapsed="false">
      <c r="AH2620" s="1131" t="n">
        <v>1801</v>
      </c>
      <c r="AI2620" s="1140" t="n">
        <v>2619</v>
      </c>
      <c r="AJ2620" s="1140" t="s">
        <v>10350</v>
      </c>
      <c r="AK2620" s="1130" t="s">
        <v>10351</v>
      </c>
      <c r="AL2620" s="1131" t="s">
        <v>10352</v>
      </c>
    </row>
    <row r="2621" customFormat="false" ht="14.25" hidden="false" customHeight="false" outlineLevel="0" collapsed="false">
      <c r="AH2621" s="1131" t="n">
        <v>1802</v>
      </c>
      <c r="AI2621" s="1140" t="n">
        <v>2620</v>
      </c>
      <c r="AJ2621" s="1140" t="s">
        <v>10353</v>
      </c>
      <c r="AK2621" s="1130" t="s">
        <v>10354</v>
      </c>
      <c r="AL2621" s="1131" t="s">
        <v>10355</v>
      </c>
    </row>
    <row r="2622" customFormat="false" ht="14.25" hidden="false" customHeight="false" outlineLevel="0" collapsed="false">
      <c r="AH2622" s="1131" t="n">
        <v>1802</v>
      </c>
      <c r="AI2622" s="1140" t="n">
        <v>2621</v>
      </c>
      <c r="AJ2622" s="1140" t="s">
        <v>10356</v>
      </c>
      <c r="AK2622" s="1130" t="s">
        <v>10357</v>
      </c>
      <c r="AL2622" s="1131" t="s">
        <v>10358</v>
      </c>
    </row>
    <row r="2623" customFormat="false" ht="14.25" hidden="false" customHeight="false" outlineLevel="0" collapsed="false">
      <c r="AH2623" s="1131" t="n">
        <v>1802</v>
      </c>
      <c r="AI2623" s="1140" t="n">
        <v>2622</v>
      </c>
      <c r="AJ2623" s="1140" t="s">
        <v>10359</v>
      </c>
      <c r="AK2623" s="1130" t="s">
        <v>10360</v>
      </c>
      <c r="AL2623" s="1131" t="s">
        <v>10361</v>
      </c>
    </row>
    <row r="2624" customFormat="false" ht="14.25" hidden="false" customHeight="false" outlineLevel="0" collapsed="false">
      <c r="AH2624" s="1131" t="n">
        <v>1802</v>
      </c>
      <c r="AI2624" s="1140" t="n">
        <v>2623</v>
      </c>
      <c r="AJ2624" s="1140" t="s">
        <v>10362</v>
      </c>
      <c r="AK2624" s="1130" t="s">
        <v>9417</v>
      </c>
      <c r="AL2624" s="1131" t="s">
        <v>10363</v>
      </c>
    </row>
    <row r="2625" customFormat="false" ht="14.25" hidden="false" customHeight="false" outlineLevel="0" collapsed="false">
      <c r="AH2625" s="1131" t="n">
        <v>1802</v>
      </c>
      <c r="AI2625" s="1140" t="n">
        <v>2624</v>
      </c>
      <c r="AJ2625" s="1140" t="s">
        <v>10364</v>
      </c>
      <c r="AK2625" s="1130" t="s">
        <v>1145</v>
      </c>
      <c r="AL2625" s="1131" t="s">
        <v>10365</v>
      </c>
    </row>
    <row r="2626" customFormat="false" ht="14.25" hidden="false" customHeight="false" outlineLevel="0" collapsed="false">
      <c r="AH2626" s="1131" t="n">
        <v>1803</v>
      </c>
      <c r="AI2626" s="1140" t="n">
        <v>2625</v>
      </c>
      <c r="AJ2626" s="1140" t="s">
        <v>10366</v>
      </c>
      <c r="AK2626" s="1130" t="s">
        <v>10367</v>
      </c>
      <c r="AL2626" s="1131" t="s">
        <v>10368</v>
      </c>
    </row>
    <row r="2627" customFormat="false" ht="14.25" hidden="false" customHeight="false" outlineLevel="0" collapsed="false">
      <c r="AH2627" s="1131" t="n">
        <v>1803</v>
      </c>
      <c r="AI2627" s="1140" t="n">
        <v>2626</v>
      </c>
      <c r="AJ2627" s="1140" t="s">
        <v>10369</v>
      </c>
      <c r="AK2627" s="1130" t="s">
        <v>5761</v>
      </c>
      <c r="AL2627" s="1131" t="s">
        <v>10370</v>
      </c>
    </row>
    <row r="2628" customFormat="false" ht="14.25" hidden="false" customHeight="false" outlineLevel="0" collapsed="false">
      <c r="AH2628" s="1131" t="n">
        <v>1803</v>
      </c>
      <c r="AI2628" s="1140" t="n">
        <v>2627</v>
      </c>
      <c r="AJ2628" s="1140" t="s">
        <v>10371</v>
      </c>
      <c r="AK2628" s="1130" t="s">
        <v>1173</v>
      </c>
      <c r="AL2628" s="1131" t="s">
        <v>10372</v>
      </c>
    </row>
    <row r="2629" customFormat="false" ht="14.25" hidden="false" customHeight="false" outlineLevel="0" collapsed="false">
      <c r="AH2629" s="1131" t="n">
        <v>1803</v>
      </c>
      <c r="AI2629" s="1140" t="n">
        <v>2628</v>
      </c>
      <c r="AJ2629" s="1140" t="s">
        <v>10373</v>
      </c>
      <c r="AK2629" s="1130" t="s">
        <v>10374</v>
      </c>
      <c r="AL2629" s="1131" t="s">
        <v>10375</v>
      </c>
    </row>
    <row r="2630" customFormat="false" ht="14.25" hidden="false" customHeight="false" outlineLevel="0" collapsed="false">
      <c r="AH2630" s="1131" t="n">
        <v>1803</v>
      </c>
      <c r="AI2630" s="1140" t="n">
        <v>2629</v>
      </c>
      <c r="AJ2630" s="1140" t="s">
        <v>10376</v>
      </c>
      <c r="AK2630" s="1130" t="s">
        <v>10377</v>
      </c>
      <c r="AL2630" s="1131" t="s">
        <v>10378</v>
      </c>
    </row>
    <row r="2631" customFormat="false" ht="14.25" hidden="false" customHeight="false" outlineLevel="0" collapsed="false">
      <c r="AH2631" s="1131" t="n">
        <v>1803</v>
      </c>
      <c r="AI2631" s="1140" t="n">
        <v>2630</v>
      </c>
      <c r="AJ2631" s="1140" t="s">
        <v>10379</v>
      </c>
      <c r="AK2631" s="1130" t="s">
        <v>10380</v>
      </c>
      <c r="AL2631" s="1131" t="s">
        <v>10381</v>
      </c>
    </row>
    <row r="2632" customFormat="false" ht="14.25" hidden="false" customHeight="false" outlineLevel="0" collapsed="false">
      <c r="AH2632" s="1131" t="n">
        <v>1803</v>
      </c>
      <c r="AI2632" s="1140" t="n">
        <v>2631</v>
      </c>
      <c r="AJ2632" s="1140" t="s">
        <v>10382</v>
      </c>
      <c r="AK2632" s="1130" t="s">
        <v>10383</v>
      </c>
      <c r="AL2632" s="1131" t="s">
        <v>10384</v>
      </c>
    </row>
    <row r="2633" customFormat="false" ht="14.25" hidden="false" customHeight="false" outlineLevel="0" collapsed="false">
      <c r="AH2633" s="1131" t="n">
        <v>1803</v>
      </c>
      <c r="AI2633" s="1140" t="n">
        <v>2632</v>
      </c>
      <c r="AJ2633" s="1140" t="s">
        <v>10385</v>
      </c>
      <c r="AK2633" s="1130" t="s">
        <v>10386</v>
      </c>
      <c r="AL2633" s="1131" t="s">
        <v>10387</v>
      </c>
    </row>
    <row r="2634" customFormat="false" ht="14.25" hidden="false" customHeight="false" outlineLevel="0" collapsed="false">
      <c r="AH2634" s="1131" t="n">
        <v>1803</v>
      </c>
      <c r="AI2634" s="1140" t="n">
        <v>2633</v>
      </c>
      <c r="AJ2634" s="1140" t="s">
        <v>10388</v>
      </c>
      <c r="AK2634" s="1130" t="s">
        <v>10389</v>
      </c>
      <c r="AL2634" s="1131" t="s">
        <v>10390</v>
      </c>
    </row>
    <row r="2635" customFormat="false" ht="14.25" hidden="false" customHeight="false" outlineLevel="0" collapsed="false">
      <c r="AH2635" s="1131" t="n">
        <v>1803</v>
      </c>
      <c r="AI2635" s="1140" t="n">
        <v>2634</v>
      </c>
      <c r="AJ2635" s="1140" t="s">
        <v>10391</v>
      </c>
      <c r="AK2635" s="1130" t="s">
        <v>3984</v>
      </c>
      <c r="AL2635" s="1131" t="s">
        <v>10392</v>
      </c>
    </row>
    <row r="2636" customFormat="false" ht="14.25" hidden="false" customHeight="false" outlineLevel="0" collapsed="false">
      <c r="AH2636" s="1131" t="n">
        <v>1803</v>
      </c>
      <c r="AI2636" s="1140" t="n">
        <v>2635</v>
      </c>
      <c r="AJ2636" s="1140" t="s">
        <v>10393</v>
      </c>
      <c r="AK2636" s="1130" t="s">
        <v>10394</v>
      </c>
      <c r="AL2636" s="1131" t="s">
        <v>10395</v>
      </c>
    </row>
    <row r="2637" customFormat="false" ht="14.25" hidden="false" customHeight="false" outlineLevel="0" collapsed="false">
      <c r="AH2637" s="1131" t="n">
        <v>1803</v>
      </c>
      <c r="AI2637" s="1140" t="n">
        <v>2636</v>
      </c>
      <c r="AJ2637" s="1140" t="s">
        <v>10396</v>
      </c>
      <c r="AK2637" s="1130" t="s">
        <v>10397</v>
      </c>
      <c r="AL2637" s="1131" t="s">
        <v>10398</v>
      </c>
    </row>
    <row r="2638" customFormat="false" ht="14.25" hidden="false" customHeight="false" outlineLevel="0" collapsed="false">
      <c r="AH2638" s="1131" t="n">
        <v>1803</v>
      </c>
      <c r="AI2638" s="1140" t="n">
        <v>2637</v>
      </c>
      <c r="AJ2638" s="1140" t="s">
        <v>10399</v>
      </c>
      <c r="AK2638" s="1130" t="s">
        <v>10400</v>
      </c>
      <c r="AL2638" s="1131" t="s">
        <v>10401</v>
      </c>
    </row>
    <row r="2639" customFormat="false" ht="14.25" hidden="false" customHeight="false" outlineLevel="0" collapsed="false">
      <c r="AH2639" s="1131" t="n">
        <v>1803</v>
      </c>
      <c r="AI2639" s="1140" t="n">
        <v>2638</v>
      </c>
      <c r="AJ2639" s="1140" t="s">
        <v>10402</v>
      </c>
      <c r="AK2639" s="1130" t="s">
        <v>10403</v>
      </c>
      <c r="AL2639" s="1131" t="s">
        <v>10404</v>
      </c>
    </row>
    <row r="2640" customFormat="false" ht="14.25" hidden="false" customHeight="false" outlineLevel="0" collapsed="false">
      <c r="AH2640" s="1131" t="n">
        <v>1803</v>
      </c>
      <c r="AI2640" s="1140" t="n">
        <v>2639</v>
      </c>
      <c r="AJ2640" s="1140" t="s">
        <v>10405</v>
      </c>
      <c r="AK2640" s="1130" t="s">
        <v>10406</v>
      </c>
      <c r="AL2640" s="1131" t="s">
        <v>10407</v>
      </c>
    </row>
    <row r="2641" customFormat="false" ht="14.25" hidden="false" customHeight="false" outlineLevel="0" collapsed="false">
      <c r="AH2641" s="1131" t="n">
        <v>1803</v>
      </c>
      <c r="AI2641" s="1140" t="n">
        <v>2640</v>
      </c>
      <c r="AJ2641" s="1140" t="s">
        <v>10408</v>
      </c>
      <c r="AK2641" s="1130" t="s">
        <v>10409</v>
      </c>
      <c r="AL2641" s="1131" t="s">
        <v>10410</v>
      </c>
    </row>
    <row r="2642" customFormat="false" ht="14.25" hidden="false" customHeight="false" outlineLevel="0" collapsed="false">
      <c r="AH2642" s="1131" t="n">
        <v>1804</v>
      </c>
      <c r="AI2642" s="1140" t="n">
        <v>2641</v>
      </c>
      <c r="AJ2642" s="1140" t="s">
        <v>10411</v>
      </c>
      <c r="AK2642" s="1130" t="s">
        <v>1200</v>
      </c>
      <c r="AL2642" s="1131" t="s">
        <v>10412</v>
      </c>
    </row>
    <row r="2643" customFormat="false" ht="14.25" hidden="false" customHeight="false" outlineLevel="0" collapsed="false">
      <c r="AH2643" s="1131" t="n">
        <v>1804</v>
      </c>
      <c r="AI2643" s="1140" t="n">
        <v>2642</v>
      </c>
      <c r="AJ2643" s="1140" t="s">
        <v>10413</v>
      </c>
      <c r="AK2643" s="1130" t="s">
        <v>10414</v>
      </c>
      <c r="AL2643" s="1131" t="s">
        <v>10415</v>
      </c>
    </row>
    <row r="2644" customFormat="false" ht="14.25" hidden="false" customHeight="false" outlineLevel="0" collapsed="false">
      <c r="AH2644" s="1131" t="n">
        <v>1804</v>
      </c>
      <c r="AI2644" s="1140" t="n">
        <v>2643</v>
      </c>
      <c r="AJ2644" s="1140" t="s">
        <v>10416</v>
      </c>
      <c r="AK2644" s="1130" t="s">
        <v>10417</v>
      </c>
      <c r="AL2644" s="1131" t="s">
        <v>10418</v>
      </c>
    </row>
    <row r="2645" customFormat="false" ht="14.25" hidden="false" customHeight="false" outlineLevel="0" collapsed="false">
      <c r="AH2645" s="1131" t="n">
        <v>1804</v>
      </c>
      <c r="AI2645" s="1140" t="n">
        <v>2644</v>
      </c>
      <c r="AJ2645" s="1140" t="s">
        <v>10419</v>
      </c>
      <c r="AK2645" s="1130" t="s">
        <v>3371</v>
      </c>
      <c r="AL2645" s="1131" t="s">
        <v>10420</v>
      </c>
    </row>
    <row r="2646" customFormat="false" ht="14.25" hidden="false" customHeight="false" outlineLevel="0" collapsed="false">
      <c r="AH2646" s="1131" t="n">
        <v>1804</v>
      </c>
      <c r="AI2646" s="1140" t="n">
        <v>2645</v>
      </c>
      <c r="AJ2646" s="1140" t="s">
        <v>10421</v>
      </c>
      <c r="AK2646" s="1130" t="s">
        <v>4154</v>
      </c>
      <c r="AL2646" s="1131" t="s">
        <v>10422</v>
      </c>
    </row>
    <row r="2647" customFormat="false" ht="14.25" hidden="false" customHeight="false" outlineLevel="0" collapsed="false">
      <c r="AH2647" s="1131" t="n">
        <v>1804</v>
      </c>
      <c r="AI2647" s="1140" t="n">
        <v>2646</v>
      </c>
      <c r="AJ2647" s="1140" t="s">
        <v>10423</v>
      </c>
      <c r="AK2647" s="1130" t="s">
        <v>3978</v>
      </c>
      <c r="AL2647" s="1131" t="s">
        <v>10424</v>
      </c>
    </row>
    <row r="2648" customFormat="false" ht="14.25" hidden="false" customHeight="false" outlineLevel="0" collapsed="false">
      <c r="AH2648" s="1131" t="n">
        <v>1804</v>
      </c>
      <c r="AI2648" s="1140" t="n">
        <v>2647</v>
      </c>
      <c r="AJ2648" s="1140" t="s">
        <v>10425</v>
      </c>
      <c r="AK2648" s="1130" t="s">
        <v>8540</v>
      </c>
      <c r="AL2648" s="1131" t="s">
        <v>10426</v>
      </c>
    </row>
    <row r="2649" customFormat="false" ht="14.25" hidden="false" customHeight="false" outlineLevel="0" collapsed="false">
      <c r="AH2649" s="1131" t="n">
        <v>1804</v>
      </c>
      <c r="AI2649" s="1140" t="n">
        <v>2648</v>
      </c>
      <c r="AJ2649" s="1140" t="s">
        <v>10427</v>
      </c>
      <c r="AK2649" s="1130" t="s">
        <v>10428</v>
      </c>
      <c r="AL2649" s="1131" t="s">
        <v>10429</v>
      </c>
    </row>
    <row r="2650" customFormat="false" ht="14.25" hidden="false" customHeight="false" outlineLevel="0" collapsed="false">
      <c r="AH2650" s="1131" t="n">
        <v>1804</v>
      </c>
      <c r="AI2650" s="1140" t="n">
        <v>2649</v>
      </c>
      <c r="AJ2650" s="1140" t="s">
        <v>10430</v>
      </c>
      <c r="AK2650" s="1130" t="s">
        <v>10431</v>
      </c>
      <c r="AL2650" s="1131" t="s">
        <v>10432</v>
      </c>
    </row>
    <row r="2651" customFormat="false" ht="14.25" hidden="false" customHeight="false" outlineLevel="0" collapsed="false">
      <c r="AH2651" s="1131" t="n">
        <v>1804</v>
      </c>
      <c r="AI2651" s="1140" t="n">
        <v>2650</v>
      </c>
      <c r="AJ2651" s="1140" t="s">
        <v>10433</v>
      </c>
      <c r="AK2651" s="1130" t="s">
        <v>10434</v>
      </c>
      <c r="AL2651" s="1131" t="s">
        <v>10435</v>
      </c>
    </row>
    <row r="2652" customFormat="false" ht="14.25" hidden="false" customHeight="false" outlineLevel="0" collapsed="false">
      <c r="AH2652" s="1131" t="n">
        <v>1804</v>
      </c>
      <c r="AI2652" s="1140" t="n">
        <v>2651</v>
      </c>
      <c r="AJ2652" s="1140" t="s">
        <v>10436</v>
      </c>
      <c r="AK2652" s="1130" t="s">
        <v>10437</v>
      </c>
      <c r="AL2652" s="1131" t="s">
        <v>10438</v>
      </c>
    </row>
    <row r="2653" customFormat="false" ht="14.25" hidden="false" customHeight="false" outlineLevel="0" collapsed="false">
      <c r="AH2653" s="1131" t="n">
        <v>1804</v>
      </c>
      <c r="AI2653" s="1140" t="n">
        <v>2652</v>
      </c>
      <c r="AJ2653" s="1140" t="s">
        <v>10439</v>
      </c>
      <c r="AK2653" s="1130" t="s">
        <v>10440</v>
      </c>
      <c r="AL2653" s="1131" t="s">
        <v>10441</v>
      </c>
    </row>
    <row r="2654" customFormat="false" ht="14.25" hidden="false" customHeight="false" outlineLevel="0" collapsed="false">
      <c r="AH2654" s="1131" t="n">
        <v>1804</v>
      </c>
      <c r="AI2654" s="1140" t="n">
        <v>2653</v>
      </c>
      <c r="AJ2654" s="1140" t="s">
        <v>10442</v>
      </c>
      <c r="AK2654" s="1130" t="s">
        <v>4879</v>
      </c>
      <c r="AL2654" s="1131" t="s">
        <v>10443</v>
      </c>
    </row>
    <row r="2655" customFormat="false" ht="14.25" hidden="false" customHeight="false" outlineLevel="0" collapsed="false">
      <c r="AH2655" s="1131" t="n">
        <v>1804</v>
      </c>
      <c r="AI2655" s="1140" t="n">
        <v>2654</v>
      </c>
      <c r="AJ2655" s="1140" t="s">
        <v>10444</v>
      </c>
      <c r="AK2655" s="1130" t="s">
        <v>10445</v>
      </c>
      <c r="AL2655" s="1131" t="s">
        <v>10446</v>
      </c>
    </row>
    <row r="2656" customFormat="false" ht="14.25" hidden="false" customHeight="false" outlineLevel="0" collapsed="false">
      <c r="AH2656" s="1131" t="n">
        <v>1805</v>
      </c>
      <c r="AI2656" s="1140" t="n">
        <v>2655</v>
      </c>
      <c r="AJ2656" s="1140" t="s">
        <v>10447</v>
      </c>
      <c r="AK2656" s="1130" t="s">
        <v>10448</v>
      </c>
      <c r="AL2656" s="1131" t="s">
        <v>10449</v>
      </c>
    </row>
    <row r="2657" customFormat="false" ht="14.25" hidden="false" customHeight="false" outlineLevel="0" collapsed="false">
      <c r="AH2657" s="1131" t="n">
        <v>1805</v>
      </c>
      <c r="AI2657" s="1140" t="n">
        <v>2656</v>
      </c>
      <c r="AJ2657" s="1140" t="s">
        <v>10450</v>
      </c>
      <c r="AK2657" s="1130" t="s">
        <v>10451</v>
      </c>
      <c r="AL2657" s="1131" t="s">
        <v>10452</v>
      </c>
    </row>
    <row r="2658" customFormat="false" ht="14.25" hidden="false" customHeight="false" outlineLevel="0" collapsed="false">
      <c r="AH2658" s="1131" t="n">
        <v>1805</v>
      </c>
      <c r="AI2658" s="1140" t="n">
        <v>2657</v>
      </c>
      <c r="AJ2658" s="1140" t="s">
        <v>10453</v>
      </c>
      <c r="AK2658" s="1130" t="s">
        <v>10454</v>
      </c>
      <c r="AL2658" s="1131" t="s">
        <v>10455</v>
      </c>
    </row>
    <row r="2659" customFormat="false" ht="14.25" hidden="false" customHeight="false" outlineLevel="0" collapsed="false">
      <c r="AH2659" s="1131" t="n">
        <v>1805</v>
      </c>
      <c r="AI2659" s="1140" t="n">
        <v>2658</v>
      </c>
      <c r="AJ2659" s="1140" t="s">
        <v>10456</v>
      </c>
      <c r="AK2659" s="1130" t="s">
        <v>10457</v>
      </c>
      <c r="AL2659" s="1131" t="s">
        <v>10458</v>
      </c>
    </row>
    <row r="2660" customFormat="false" ht="14.25" hidden="false" customHeight="false" outlineLevel="0" collapsed="false">
      <c r="AH2660" s="1131" t="n">
        <v>1805</v>
      </c>
      <c r="AI2660" s="1140" t="n">
        <v>2659</v>
      </c>
      <c r="AJ2660" s="1140" t="s">
        <v>10459</v>
      </c>
      <c r="AK2660" s="1130" t="s">
        <v>10460</v>
      </c>
      <c r="AL2660" s="1131" t="s">
        <v>10461</v>
      </c>
    </row>
    <row r="2661" customFormat="false" ht="14.25" hidden="false" customHeight="false" outlineLevel="0" collapsed="false">
      <c r="AH2661" s="1131" t="n">
        <v>1805</v>
      </c>
      <c r="AI2661" s="1140" t="n">
        <v>2660</v>
      </c>
      <c r="AJ2661" s="1140" t="s">
        <v>10462</v>
      </c>
      <c r="AK2661" s="1130" t="s">
        <v>10463</v>
      </c>
      <c r="AL2661" s="1131" t="s">
        <v>10464</v>
      </c>
    </row>
    <row r="2662" customFormat="false" ht="14.25" hidden="false" customHeight="false" outlineLevel="0" collapsed="false">
      <c r="AH2662" s="1131" t="n">
        <v>1805</v>
      </c>
      <c r="AI2662" s="1140" t="n">
        <v>2661</v>
      </c>
      <c r="AJ2662" s="1140" t="s">
        <v>10465</v>
      </c>
      <c r="AK2662" s="1130" t="s">
        <v>10466</v>
      </c>
      <c r="AL2662" s="1131" t="s">
        <v>10467</v>
      </c>
    </row>
    <row r="2663" customFormat="false" ht="14.25" hidden="false" customHeight="false" outlineLevel="0" collapsed="false">
      <c r="AH2663" s="1131" t="n">
        <v>1805</v>
      </c>
      <c r="AI2663" s="1140" t="n">
        <v>2662</v>
      </c>
      <c r="AJ2663" s="1140" t="s">
        <v>10468</v>
      </c>
      <c r="AK2663" s="1130" t="s">
        <v>10469</v>
      </c>
      <c r="AL2663" s="1131" t="s">
        <v>10470</v>
      </c>
    </row>
    <row r="2664" customFormat="false" ht="14.25" hidden="false" customHeight="false" outlineLevel="0" collapsed="false">
      <c r="AH2664" s="1131" t="n">
        <v>1805</v>
      </c>
      <c r="AI2664" s="1140" t="n">
        <v>2663</v>
      </c>
      <c r="AJ2664" s="1140" t="s">
        <v>10471</v>
      </c>
      <c r="AK2664" s="1130" t="s">
        <v>10472</v>
      </c>
      <c r="AL2664" s="1131" t="s">
        <v>10473</v>
      </c>
    </row>
    <row r="2665" customFormat="false" ht="14.25" hidden="false" customHeight="false" outlineLevel="0" collapsed="false">
      <c r="AH2665" s="1131" t="n">
        <v>1805</v>
      </c>
      <c r="AI2665" s="1140" t="n">
        <v>2664</v>
      </c>
      <c r="AJ2665" s="1140" t="s">
        <v>10474</v>
      </c>
      <c r="AK2665" s="1130" t="s">
        <v>10475</v>
      </c>
      <c r="AL2665" s="1131" t="s">
        <v>10476</v>
      </c>
    </row>
    <row r="2666" customFormat="false" ht="14.25" hidden="false" customHeight="false" outlineLevel="0" collapsed="false">
      <c r="AH2666" s="1131" t="n">
        <v>1805</v>
      </c>
      <c r="AI2666" s="1140" t="n">
        <v>2665</v>
      </c>
      <c r="AJ2666" s="1140" t="s">
        <v>10477</v>
      </c>
      <c r="AK2666" s="1130" t="s">
        <v>10478</v>
      </c>
      <c r="AL2666" s="1131" t="s">
        <v>10479</v>
      </c>
    </row>
    <row r="2667" customFormat="false" ht="14.25" hidden="false" customHeight="false" outlineLevel="0" collapsed="false">
      <c r="AH2667" s="1131" t="n">
        <v>1805</v>
      </c>
      <c r="AI2667" s="1140" t="n">
        <v>2666</v>
      </c>
      <c r="AJ2667" s="1140" t="s">
        <v>10480</v>
      </c>
      <c r="AK2667" s="1130" t="s">
        <v>10481</v>
      </c>
      <c r="AL2667" s="1131" t="s">
        <v>10482</v>
      </c>
    </row>
    <row r="2668" customFormat="false" ht="14.25" hidden="false" customHeight="false" outlineLevel="0" collapsed="false">
      <c r="AH2668" s="1131" t="n">
        <v>1805</v>
      </c>
      <c r="AI2668" s="1140" t="n">
        <v>2667</v>
      </c>
      <c r="AJ2668" s="1140" t="s">
        <v>10483</v>
      </c>
      <c r="AK2668" s="1130" t="s">
        <v>10484</v>
      </c>
      <c r="AL2668" s="1131" t="s">
        <v>10485</v>
      </c>
    </row>
    <row r="2669" customFormat="false" ht="14.25" hidden="false" customHeight="false" outlineLevel="0" collapsed="false">
      <c r="AH2669" s="1131" t="n">
        <v>1805</v>
      </c>
      <c r="AI2669" s="1140" t="n">
        <v>2668</v>
      </c>
      <c r="AJ2669" s="1140" t="s">
        <v>10486</v>
      </c>
      <c r="AK2669" s="1130" t="s">
        <v>10487</v>
      </c>
      <c r="AL2669" s="1131" t="s">
        <v>10488</v>
      </c>
    </row>
    <row r="2670" customFormat="false" ht="14.25" hidden="false" customHeight="false" outlineLevel="0" collapsed="false">
      <c r="AH2670" s="1131" t="n">
        <v>1805</v>
      </c>
      <c r="AI2670" s="1140" t="n">
        <v>2669</v>
      </c>
      <c r="AJ2670" s="1140" t="s">
        <v>10489</v>
      </c>
      <c r="AK2670" s="1130" t="s">
        <v>10490</v>
      </c>
      <c r="AL2670" s="1131" t="s">
        <v>10491</v>
      </c>
    </row>
    <row r="2671" customFormat="false" ht="14.25" hidden="false" customHeight="false" outlineLevel="0" collapsed="false">
      <c r="AH2671" s="1131" t="n">
        <v>1805</v>
      </c>
      <c r="AI2671" s="1140" t="n">
        <v>2670</v>
      </c>
      <c r="AJ2671" s="1140" t="s">
        <v>10492</v>
      </c>
      <c r="AK2671" s="1130" t="s">
        <v>10493</v>
      </c>
      <c r="AL2671" s="1131" t="s">
        <v>10494</v>
      </c>
    </row>
    <row r="2672" customFormat="false" ht="14.25" hidden="false" customHeight="false" outlineLevel="0" collapsed="false">
      <c r="AH2672" s="1131" t="n">
        <v>1805</v>
      </c>
      <c r="AI2672" s="1140" t="n">
        <v>2671</v>
      </c>
      <c r="AJ2672" s="1140" t="s">
        <v>10495</v>
      </c>
      <c r="AK2672" s="1130" t="s">
        <v>10496</v>
      </c>
      <c r="AL2672" s="1131" t="s">
        <v>10497</v>
      </c>
    </row>
    <row r="2673" customFormat="false" ht="14.25" hidden="false" customHeight="false" outlineLevel="0" collapsed="false">
      <c r="AH2673" s="1131" t="n">
        <v>1805</v>
      </c>
      <c r="AI2673" s="1140" t="n">
        <v>2672</v>
      </c>
      <c r="AJ2673" s="1140" t="s">
        <v>10498</v>
      </c>
      <c r="AK2673" s="1130" t="s">
        <v>10499</v>
      </c>
      <c r="AL2673" s="1131" t="s">
        <v>10500</v>
      </c>
    </row>
    <row r="2674" customFormat="false" ht="14.25" hidden="false" customHeight="false" outlineLevel="0" collapsed="false">
      <c r="AH2674" s="1131" t="n">
        <v>1806</v>
      </c>
      <c r="AI2674" s="1140" t="n">
        <v>2673</v>
      </c>
      <c r="AJ2674" s="1140" t="s">
        <v>10501</v>
      </c>
      <c r="AK2674" s="1130" t="s">
        <v>10502</v>
      </c>
      <c r="AL2674" s="1131" t="s">
        <v>10503</v>
      </c>
    </row>
    <row r="2675" customFormat="false" ht="14.25" hidden="false" customHeight="false" outlineLevel="0" collapsed="false">
      <c r="AH2675" s="1131" t="n">
        <v>1806</v>
      </c>
      <c r="AI2675" s="1140" t="n">
        <v>2674</v>
      </c>
      <c r="AJ2675" s="1140" t="s">
        <v>10504</v>
      </c>
      <c r="AK2675" s="1130" t="s">
        <v>10505</v>
      </c>
      <c r="AL2675" s="1131" t="s">
        <v>10506</v>
      </c>
    </row>
    <row r="2676" customFormat="false" ht="14.25" hidden="false" customHeight="false" outlineLevel="0" collapsed="false">
      <c r="AH2676" s="1131" t="n">
        <v>1806</v>
      </c>
      <c r="AI2676" s="1140" t="n">
        <v>2675</v>
      </c>
      <c r="AJ2676" s="1140" t="s">
        <v>10507</v>
      </c>
      <c r="AK2676" s="1130" t="s">
        <v>10508</v>
      </c>
      <c r="AL2676" s="1131" t="s">
        <v>10509</v>
      </c>
    </row>
    <row r="2677" customFormat="false" ht="14.25" hidden="false" customHeight="false" outlineLevel="0" collapsed="false">
      <c r="AH2677" s="1131" t="n">
        <v>1806</v>
      </c>
      <c r="AI2677" s="1140" t="n">
        <v>2676</v>
      </c>
      <c r="AJ2677" s="1140" t="s">
        <v>10510</v>
      </c>
      <c r="AK2677" s="1130" t="s">
        <v>1243</v>
      </c>
      <c r="AL2677" s="1131" t="s">
        <v>10511</v>
      </c>
    </row>
    <row r="2678" customFormat="false" ht="14.25" hidden="false" customHeight="false" outlineLevel="0" collapsed="false">
      <c r="AH2678" s="1131" t="n">
        <v>1806</v>
      </c>
      <c r="AI2678" s="1140" t="n">
        <v>2677</v>
      </c>
      <c r="AJ2678" s="1140" t="s">
        <v>10512</v>
      </c>
      <c r="AK2678" s="1130" t="s">
        <v>10513</v>
      </c>
      <c r="AL2678" s="1131" t="s">
        <v>10514</v>
      </c>
    </row>
    <row r="2679" customFormat="false" ht="14.25" hidden="false" customHeight="false" outlineLevel="0" collapsed="false">
      <c r="AH2679" s="1131" t="n">
        <v>1806</v>
      </c>
      <c r="AI2679" s="1140" t="n">
        <v>2678</v>
      </c>
      <c r="AJ2679" s="1140" t="s">
        <v>10515</v>
      </c>
      <c r="AK2679" s="1130" t="s">
        <v>10516</v>
      </c>
      <c r="AL2679" s="1131" t="s">
        <v>10517</v>
      </c>
    </row>
    <row r="2680" customFormat="false" ht="14.25" hidden="false" customHeight="false" outlineLevel="0" collapsed="false">
      <c r="AH2680" s="1131" t="n">
        <v>1806</v>
      </c>
      <c r="AI2680" s="1140" t="n">
        <v>2679</v>
      </c>
      <c r="AJ2680" s="1140" t="s">
        <v>10518</v>
      </c>
      <c r="AK2680" s="1130" t="s">
        <v>10519</v>
      </c>
      <c r="AL2680" s="1131" t="s">
        <v>10520</v>
      </c>
    </row>
    <row r="2681" customFormat="false" ht="14.25" hidden="false" customHeight="false" outlineLevel="0" collapsed="false">
      <c r="AH2681" s="1131" t="n">
        <v>1806</v>
      </c>
      <c r="AI2681" s="1140" t="n">
        <v>2680</v>
      </c>
      <c r="AJ2681" s="1140" t="s">
        <v>10521</v>
      </c>
      <c r="AK2681" s="1130" t="s">
        <v>10522</v>
      </c>
      <c r="AL2681" s="1131" t="s">
        <v>10523</v>
      </c>
    </row>
    <row r="2682" customFormat="false" ht="14.25" hidden="false" customHeight="false" outlineLevel="0" collapsed="false">
      <c r="AH2682" s="1131" t="n">
        <v>1806</v>
      </c>
      <c r="AI2682" s="1140" t="n">
        <v>2681</v>
      </c>
      <c r="AJ2682" s="1140" t="s">
        <v>10524</v>
      </c>
      <c r="AK2682" s="1130" t="s">
        <v>10525</v>
      </c>
      <c r="AL2682" s="1131" t="s">
        <v>10526</v>
      </c>
    </row>
    <row r="2683" customFormat="false" ht="14.25" hidden="false" customHeight="false" outlineLevel="0" collapsed="false">
      <c r="AH2683" s="1131" t="n">
        <v>1806</v>
      </c>
      <c r="AI2683" s="1140" t="n">
        <v>2682</v>
      </c>
      <c r="AJ2683" s="1140" t="s">
        <v>10527</v>
      </c>
      <c r="AK2683" s="1130" t="s">
        <v>10528</v>
      </c>
      <c r="AL2683" s="1131" t="s">
        <v>10529</v>
      </c>
    </row>
    <row r="2684" customFormat="false" ht="14.25" hidden="false" customHeight="false" outlineLevel="0" collapsed="false">
      <c r="AH2684" s="1131" t="n">
        <v>1806</v>
      </c>
      <c r="AI2684" s="1140" t="n">
        <v>2683</v>
      </c>
      <c r="AJ2684" s="1140" t="s">
        <v>10530</v>
      </c>
      <c r="AK2684" s="1130" t="s">
        <v>10531</v>
      </c>
      <c r="AL2684" s="1131" t="s">
        <v>10532</v>
      </c>
    </row>
    <row r="2685" customFormat="false" ht="14.25" hidden="false" customHeight="false" outlineLevel="0" collapsed="false">
      <c r="AH2685" s="1131" t="n">
        <v>1806</v>
      </c>
      <c r="AI2685" s="1140" t="n">
        <v>2684</v>
      </c>
      <c r="AJ2685" s="1140" t="s">
        <v>10533</v>
      </c>
      <c r="AK2685" s="1130" t="s">
        <v>10534</v>
      </c>
      <c r="AL2685" s="1131" t="s">
        <v>10535</v>
      </c>
    </row>
    <row r="2686" customFormat="false" ht="14.25" hidden="false" customHeight="false" outlineLevel="0" collapsed="false">
      <c r="AH2686" s="1131" t="n">
        <v>1807</v>
      </c>
      <c r="AI2686" s="1140" t="n">
        <v>2685</v>
      </c>
      <c r="AJ2686" s="1140" t="s">
        <v>10536</v>
      </c>
      <c r="AK2686" s="1130" t="s">
        <v>10537</v>
      </c>
      <c r="AL2686" s="1131" t="s">
        <v>10538</v>
      </c>
    </row>
    <row r="2687" customFormat="false" ht="14.25" hidden="false" customHeight="false" outlineLevel="0" collapsed="false">
      <c r="AH2687" s="1131" t="n">
        <v>1807</v>
      </c>
      <c r="AI2687" s="1140" t="n">
        <v>2686</v>
      </c>
      <c r="AJ2687" s="1140" t="s">
        <v>10539</v>
      </c>
      <c r="AK2687" s="1130" t="s">
        <v>10540</v>
      </c>
      <c r="AL2687" s="1131" t="s">
        <v>10541</v>
      </c>
    </row>
    <row r="2688" customFormat="false" ht="14.25" hidden="false" customHeight="false" outlineLevel="0" collapsed="false">
      <c r="AH2688" s="1131" t="n">
        <v>1807</v>
      </c>
      <c r="AI2688" s="1140" t="n">
        <v>2687</v>
      </c>
      <c r="AJ2688" s="1140" t="s">
        <v>10542</v>
      </c>
      <c r="AK2688" s="1130" t="s">
        <v>10543</v>
      </c>
      <c r="AL2688" s="1131" t="s">
        <v>10544</v>
      </c>
    </row>
    <row r="2689" customFormat="false" ht="14.25" hidden="false" customHeight="false" outlineLevel="0" collapsed="false">
      <c r="AH2689" s="1131" t="n">
        <v>1807</v>
      </c>
      <c r="AI2689" s="1140" t="n">
        <v>2688</v>
      </c>
      <c r="AJ2689" s="1140" t="s">
        <v>10545</v>
      </c>
      <c r="AK2689" s="1130" t="s">
        <v>10546</v>
      </c>
      <c r="AL2689" s="1131" t="s">
        <v>10547</v>
      </c>
    </row>
    <row r="2690" customFormat="false" ht="14.25" hidden="false" customHeight="false" outlineLevel="0" collapsed="false">
      <c r="AH2690" s="1131" t="n">
        <v>1807</v>
      </c>
      <c r="AI2690" s="1140" t="n">
        <v>2689</v>
      </c>
      <c r="AJ2690" s="1140" t="s">
        <v>10548</v>
      </c>
      <c r="AK2690" s="1130" t="s">
        <v>5087</v>
      </c>
      <c r="AL2690" s="1131" t="s">
        <v>10549</v>
      </c>
    </row>
    <row r="2691" customFormat="false" ht="14.25" hidden="false" customHeight="false" outlineLevel="0" collapsed="false">
      <c r="AH2691" s="1131" t="n">
        <v>1807</v>
      </c>
      <c r="AI2691" s="1140" t="n">
        <v>2690</v>
      </c>
      <c r="AJ2691" s="1140" t="s">
        <v>10550</v>
      </c>
      <c r="AK2691" s="1130" t="s">
        <v>5397</v>
      </c>
      <c r="AL2691" s="1131" t="s">
        <v>10551</v>
      </c>
    </row>
    <row r="2692" customFormat="false" ht="14.25" hidden="false" customHeight="false" outlineLevel="0" collapsed="false">
      <c r="AH2692" s="1131" t="n">
        <v>1807</v>
      </c>
      <c r="AI2692" s="1140" t="n">
        <v>2691</v>
      </c>
      <c r="AJ2692" s="1140" t="s">
        <v>10552</v>
      </c>
      <c r="AK2692" s="1130" t="s">
        <v>10553</v>
      </c>
      <c r="AL2692" s="1131" t="s">
        <v>10554</v>
      </c>
    </row>
    <row r="2693" customFormat="false" ht="14.25" hidden="false" customHeight="false" outlineLevel="0" collapsed="false">
      <c r="AH2693" s="1131" t="n">
        <v>1807</v>
      </c>
      <c r="AI2693" s="1140" t="n">
        <v>2692</v>
      </c>
      <c r="AJ2693" s="1140" t="s">
        <v>10555</v>
      </c>
      <c r="AK2693" s="1130" t="s">
        <v>1498</v>
      </c>
      <c r="AL2693" s="1131" t="s">
        <v>10556</v>
      </c>
    </row>
    <row r="2694" customFormat="false" ht="14.25" hidden="false" customHeight="false" outlineLevel="0" collapsed="false">
      <c r="AH2694" s="1131" t="n">
        <v>1807</v>
      </c>
      <c r="AI2694" s="1140" t="n">
        <v>2693</v>
      </c>
      <c r="AJ2694" s="1140" t="s">
        <v>10557</v>
      </c>
      <c r="AK2694" s="1130" t="s">
        <v>10558</v>
      </c>
      <c r="AL2694" s="1131" t="s">
        <v>10559</v>
      </c>
    </row>
    <row r="2695" customFormat="false" ht="14.25" hidden="false" customHeight="false" outlineLevel="0" collapsed="false">
      <c r="AH2695" s="1131" t="n">
        <v>1807</v>
      </c>
      <c r="AI2695" s="1140" t="n">
        <v>2694</v>
      </c>
      <c r="AJ2695" s="1140" t="s">
        <v>10560</v>
      </c>
      <c r="AK2695" s="1130" t="s">
        <v>10561</v>
      </c>
      <c r="AL2695" s="1131" t="s">
        <v>10562</v>
      </c>
    </row>
    <row r="2696" customFormat="false" ht="14.25" hidden="false" customHeight="false" outlineLevel="0" collapsed="false">
      <c r="AH2696" s="1131" t="n">
        <v>1807</v>
      </c>
      <c r="AI2696" s="1140" t="n">
        <v>2695</v>
      </c>
      <c r="AJ2696" s="1140" t="s">
        <v>10563</v>
      </c>
      <c r="AK2696" s="1130" t="s">
        <v>5462</v>
      </c>
      <c r="AL2696" s="1131" t="s">
        <v>10564</v>
      </c>
    </row>
    <row r="2697" customFormat="false" ht="14.25" hidden="false" customHeight="false" outlineLevel="0" collapsed="false">
      <c r="AH2697" s="1131" t="n">
        <v>1807</v>
      </c>
      <c r="AI2697" s="1140" t="n">
        <v>2696</v>
      </c>
      <c r="AJ2697" s="1140" t="s">
        <v>10565</v>
      </c>
      <c r="AK2697" s="1130" t="s">
        <v>10136</v>
      </c>
      <c r="AL2697" s="1131" t="s">
        <v>10566</v>
      </c>
    </row>
    <row r="2698" customFormat="false" ht="14.25" hidden="false" customHeight="false" outlineLevel="0" collapsed="false">
      <c r="AH2698" s="1131" t="n">
        <v>1807</v>
      </c>
      <c r="AI2698" s="1140" t="n">
        <v>2697</v>
      </c>
      <c r="AJ2698" s="1140" t="s">
        <v>10567</v>
      </c>
      <c r="AK2698" s="1130" t="s">
        <v>7372</v>
      </c>
      <c r="AL2698" s="1131" t="s">
        <v>10568</v>
      </c>
    </row>
    <row r="2699" customFormat="false" ht="14.25" hidden="false" customHeight="false" outlineLevel="0" collapsed="false">
      <c r="AH2699" s="1131" t="n">
        <v>1807</v>
      </c>
      <c r="AI2699" s="1140" t="n">
        <v>2698</v>
      </c>
      <c r="AJ2699" s="1140" t="s">
        <v>10569</v>
      </c>
      <c r="AK2699" s="1130" t="s">
        <v>10570</v>
      </c>
      <c r="AL2699" s="1131" t="s">
        <v>10571</v>
      </c>
    </row>
    <row r="2700" customFormat="false" ht="14.25" hidden="false" customHeight="false" outlineLevel="0" collapsed="false">
      <c r="AH2700" s="1131" t="n">
        <v>1807</v>
      </c>
      <c r="AI2700" s="1140" t="n">
        <v>2699</v>
      </c>
      <c r="AJ2700" s="1140" t="s">
        <v>10572</v>
      </c>
      <c r="AK2700" s="1130" t="s">
        <v>10573</v>
      </c>
      <c r="AL2700" s="1131" t="s">
        <v>10574</v>
      </c>
    </row>
    <row r="2701" customFormat="false" ht="14.25" hidden="false" customHeight="false" outlineLevel="0" collapsed="false">
      <c r="AH2701" s="1131" t="n">
        <v>1807</v>
      </c>
      <c r="AI2701" s="1140" t="n">
        <v>2700</v>
      </c>
      <c r="AJ2701" s="1140" t="s">
        <v>10575</v>
      </c>
      <c r="AK2701" s="1130" t="s">
        <v>10576</v>
      </c>
      <c r="AL2701" s="1131" t="s">
        <v>10577</v>
      </c>
    </row>
    <row r="2702" customFormat="false" ht="14.25" hidden="false" customHeight="false" outlineLevel="0" collapsed="false">
      <c r="AH2702" s="1131" t="n">
        <v>1808</v>
      </c>
      <c r="AI2702" s="1140" t="n">
        <v>2701</v>
      </c>
      <c r="AJ2702" s="1140" t="s">
        <v>10578</v>
      </c>
      <c r="AK2702" s="1130" t="s">
        <v>10579</v>
      </c>
      <c r="AL2702" s="1131" t="s">
        <v>10580</v>
      </c>
    </row>
    <row r="2703" customFormat="false" ht="14.25" hidden="false" customHeight="false" outlineLevel="0" collapsed="false">
      <c r="AH2703" s="1131" t="n">
        <v>1808</v>
      </c>
      <c r="AI2703" s="1140" t="n">
        <v>2702</v>
      </c>
      <c r="AJ2703" s="1140" t="s">
        <v>10581</v>
      </c>
      <c r="AK2703" s="1130" t="s">
        <v>1243</v>
      </c>
      <c r="AL2703" s="1131" t="s">
        <v>10582</v>
      </c>
    </row>
    <row r="2704" customFormat="false" ht="14.25" hidden="false" customHeight="false" outlineLevel="0" collapsed="false">
      <c r="AH2704" s="1131" t="n">
        <v>1808</v>
      </c>
      <c r="AI2704" s="1140" t="n">
        <v>2703</v>
      </c>
      <c r="AJ2704" s="1140" t="s">
        <v>10583</v>
      </c>
      <c r="AK2704" s="1130" t="s">
        <v>10584</v>
      </c>
      <c r="AL2704" s="1131" t="s">
        <v>10585</v>
      </c>
    </row>
    <row r="2705" customFormat="false" ht="14.25" hidden="false" customHeight="false" outlineLevel="0" collapsed="false">
      <c r="AH2705" s="1131" t="n">
        <v>1808</v>
      </c>
      <c r="AI2705" s="1140" t="n">
        <v>2704</v>
      </c>
      <c r="AJ2705" s="1140" t="s">
        <v>10586</v>
      </c>
      <c r="AK2705" s="1130" t="s">
        <v>6695</v>
      </c>
      <c r="AL2705" s="1131" t="s">
        <v>10587</v>
      </c>
    </row>
    <row r="2706" customFormat="false" ht="14.25" hidden="false" customHeight="false" outlineLevel="0" collapsed="false">
      <c r="AH2706" s="1131" t="n">
        <v>1808</v>
      </c>
      <c r="AI2706" s="1140" t="n">
        <v>2705</v>
      </c>
      <c r="AJ2706" s="1140" t="s">
        <v>10588</v>
      </c>
      <c r="AK2706" s="1130" t="s">
        <v>5345</v>
      </c>
      <c r="AL2706" s="1131" t="s">
        <v>10589</v>
      </c>
    </row>
    <row r="2707" customFormat="false" ht="14.25" hidden="false" customHeight="false" outlineLevel="0" collapsed="false">
      <c r="AH2707" s="1131" t="n">
        <v>1808</v>
      </c>
      <c r="AI2707" s="1140" t="n">
        <v>2706</v>
      </c>
      <c r="AJ2707" s="1140" t="s">
        <v>10590</v>
      </c>
      <c r="AK2707" s="1130" t="s">
        <v>10591</v>
      </c>
      <c r="AL2707" s="1131" t="s">
        <v>10592</v>
      </c>
    </row>
    <row r="2708" customFormat="false" ht="14.25" hidden="false" customHeight="false" outlineLevel="0" collapsed="false">
      <c r="AH2708" s="1131" t="n">
        <v>1808</v>
      </c>
      <c r="AI2708" s="1140" t="n">
        <v>2707</v>
      </c>
      <c r="AJ2708" s="1140" t="s">
        <v>10593</v>
      </c>
      <c r="AK2708" s="1130" t="s">
        <v>10594</v>
      </c>
      <c r="AL2708" s="1131" t="s">
        <v>10595</v>
      </c>
    </row>
    <row r="2709" customFormat="false" ht="14.25" hidden="false" customHeight="false" outlineLevel="0" collapsed="false">
      <c r="AH2709" s="1131" t="n">
        <v>1809</v>
      </c>
      <c r="AI2709" s="1140" t="n">
        <v>2708</v>
      </c>
      <c r="AJ2709" s="1140" t="s">
        <v>10596</v>
      </c>
      <c r="AK2709" s="1130" t="s">
        <v>10597</v>
      </c>
      <c r="AL2709" s="1131" t="s">
        <v>10598</v>
      </c>
    </row>
    <row r="2710" customFormat="false" ht="14.25" hidden="false" customHeight="false" outlineLevel="0" collapsed="false">
      <c r="AH2710" s="1131" t="n">
        <v>1809</v>
      </c>
      <c r="AI2710" s="1140" t="n">
        <v>2709</v>
      </c>
      <c r="AJ2710" s="1140" t="s">
        <v>10599</v>
      </c>
      <c r="AK2710" s="1130" t="s">
        <v>1565</v>
      </c>
      <c r="AL2710" s="1131" t="s">
        <v>10600</v>
      </c>
    </row>
    <row r="2711" customFormat="false" ht="14.25" hidden="false" customHeight="false" outlineLevel="0" collapsed="false">
      <c r="AH2711" s="1131" t="n">
        <v>1809</v>
      </c>
      <c r="AI2711" s="1140" t="n">
        <v>2710</v>
      </c>
      <c r="AJ2711" s="1140" t="s">
        <v>10601</v>
      </c>
      <c r="AK2711" s="1130" t="s">
        <v>10602</v>
      </c>
      <c r="AL2711" s="1131" t="s">
        <v>10603</v>
      </c>
    </row>
    <row r="2712" customFormat="false" ht="14.25" hidden="false" customHeight="false" outlineLevel="0" collapsed="false">
      <c r="AH2712" s="1131" t="n">
        <v>1809</v>
      </c>
      <c r="AI2712" s="1140" t="n">
        <v>2711</v>
      </c>
      <c r="AJ2712" s="1140" t="s">
        <v>10604</v>
      </c>
      <c r="AK2712" s="1130" t="s">
        <v>4997</v>
      </c>
      <c r="AL2712" s="1131" t="s">
        <v>10605</v>
      </c>
    </row>
    <row r="2713" customFormat="false" ht="14.25" hidden="false" customHeight="false" outlineLevel="0" collapsed="false">
      <c r="AH2713" s="1131" t="n">
        <v>1809</v>
      </c>
      <c r="AI2713" s="1140" t="n">
        <v>2712</v>
      </c>
      <c r="AJ2713" s="1140" t="s">
        <v>10606</v>
      </c>
      <c r="AK2713" s="1130" t="s">
        <v>10607</v>
      </c>
      <c r="AL2713" s="1131" t="s">
        <v>10608</v>
      </c>
    </row>
    <row r="2714" customFormat="false" ht="14.25" hidden="false" customHeight="false" outlineLevel="0" collapsed="false">
      <c r="AH2714" s="1131" t="n">
        <v>1809</v>
      </c>
      <c r="AI2714" s="1140" t="n">
        <v>2713</v>
      </c>
      <c r="AJ2714" s="1140" t="s">
        <v>10609</v>
      </c>
      <c r="AK2714" s="1130" t="s">
        <v>10610</v>
      </c>
      <c r="AL2714" s="1131" t="s">
        <v>10611</v>
      </c>
    </row>
    <row r="2715" customFormat="false" ht="14.25" hidden="false" customHeight="false" outlineLevel="0" collapsed="false">
      <c r="AH2715" s="1131" t="n">
        <v>1809</v>
      </c>
      <c r="AI2715" s="1140" t="n">
        <v>2714</v>
      </c>
      <c r="AJ2715" s="1140" t="s">
        <v>10612</v>
      </c>
      <c r="AK2715" s="1130" t="s">
        <v>10613</v>
      </c>
      <c r="AL2715" s="1131" t="s">
        <v>10614</v>
      </c>
    </row>
    <row r="2716" customFormat="false" ht="14.25" hidden="false" customHeight="false" outlineLevel="0" collapsed="false">
      <c r="AH2716" s="1131" t="n">
        <v>1810</v>
      </c>
      <c r="AI2716" s="1140" t="n">
        <v>2715</v>
      </c>
      <c r="AJ2716" s="1140" t="s">
        <v>10615</v>
      </c>
      <c r="AK2716" s="1130" t="s">
        <v>10616</v>
      </c>
      <c r="AL2716" s="1131" t="s">
        <v>10617</v>
      </c>
    </row>
    <row r="2717" customFormat="false" ht="14.25" hidden="false" customHeight="false" outlineLevel="0" collapsed="false">
      <c r="AH2717" s="1131" t="n">
        <v>1810</v>
      </c>
      <c r="AI2717" s="1140" t="n">
        <v>2716</v>
      </c>
      <c r="AJ2717" s="1140" t="s">
        <v>10618</v>
      </c>
      <c r="AK2717" s="1130" t="s">
        <v>3984</v>
      </c>
      <c r="AL2717" s="1131" t="s">
        <v>10619</v>
      </c>
    </row>
    <row r="2718" customFormat="false" ht="14.25" hidden="false" customHeight="false" outlineLevel="0" collapsed="false">
      <c r="AH2718" s="1131" t="n">
        <v>1810</v>
      </c>
      <c r="AI2718" s="1140" t="n">
        <v>2717</v>
      </c>
      <c r="AJ2718" s="1140" t="s">
        <v>10620</v>
      </c>
      <c r="AK2718" s="1130" t="s">
        <v>10621</v>
      </c>
      <c r="AL2718" s="1131" t="s">
        <v>10622</v>
      </c>
    </row>
    <row r="2719" customFormat="false" ht="14.25" hidden="false" customHeight="false" outlineLevel="0" collapsed="false">
      <c r="AH2719" s="1131" t="n">
        <v>1810</v>
      </c>
      <c r="AI2719" s="1140" t="n">
        <v>2718</v>
      </c>
      <c r="AJ2719" s="1140" t="s">
        <v>10623</v>
      </c>
      <c r="AK2719" s="1130" t="s">
        <v>10624</v>
      </c>
      <c r="AL2719" s="1131" t="s">
        <v>10625</v>
      </c>
    </row>
    <row r="2720" customFormat="false" ht="14.25" hidden="false" customHeight="false" outlineLevel="0" collapsed="false">
      <c r="AH2720" s="1131" t="n">
        <v>1810</v>
      </c>
      <c r="AI2720" s="1140" t="n">
        <v>2719</v>
      </c>
      <c r="AJ2720" s="1140" t="s">
        <v>10626</v>
      </c>
      <c r="AK2720" s="1130" t="s">
        <v>10627</v>
      </c>
      <c r="AL2720" s="1131" t="s">
        <v>10628</v>
      </c>
    </row>
    <row r="2721" customFormat="false" ht="14.25" hidden="false" customHeight="false" outlineLevel="0" collapsed="false">
      <c r="AH2721" s="1131" t="n">
        <v>1810</v>
      </c>
      <c r="AI2721" s="1140" t="n">
        <v>2720</v>
      </c>
      <c r="AJ2721" s="1140" t="s">
        <v>10629</v>
      </c>
      <c r="AK2721" s="1130" t="s">
        <v>10630</v>
      </c>
      <c r="AL2721" s="1131" t="s">
        <v>10631</v>
      </c>
    </row>
    <row r="2722" customFormat="false" ht="14.25" hidden="false" customHeight="false" outlineLevel="0" collapsed="false">
      <c r="AH2722" s="1131" t="n">
        <v>1810</v>
      </c>
      <c r="AI2722" s="1140" t="n">
        <v>2721</v>
      </c>
      <c r="AJ2722" s="1140" t="s">
        <v>10632</v>
      </c>
      <c r="AK2722" s="1130" t="s">
        <v>10633</v>
      </c>
      <c r="AL2722" s="1131" t="s">
        <v>10634</v>
      </c>
    </row>
    <row r="2723" customFormat="false" ht="14.25" hidden="false" customHeight="false" outlineLevel="0" collapsed="false">
      <c r="AH2723" s="1131" t="n">
        <v>1810</v>
      </c>
      <c r="AI2723" s="1140" t="n">
        <v>2722</v>
      </c>
      <c r="AJ2723" s="1140" t="s">
        <v>10635</v>
      </c>
      <c r="AK2723" s="1130" t="s">
        <v>10636</v>
      </c>
      <c r="AL2723" s="1131" t="s">
        <v>10637</v>
      </c>
    </row>
    <row r="2724" customFormat="false" ht="14.25" hidden="false" customHeight="false" outlineLevel="0" collapsed="false">
      <c r="AH2724" s="1131" t="n">
        <v>1811</v>
      </c>
      <c r="AI2724" s="1140" t="n">
        <v>2723</v>
      </c>
      <c r="AJ2724" s="1140" t="s">
        <v>10638</v>
      </c>
      <c r="AK2724" s="1130" t="s">
        <v>10639</v>
      </c>
      <c r="AL2724" s="1131" t="s">
        <v>10640</v>
      </c>
    </row>
    <row r="2725" customFormat="false" ht="14.25" hidden="false" customHeight="false" outlineLevel="0" collapsed="false">
      <c r="AH2725" s="1131" t="n">
        <v>1811</v>
      </c>
      <c r="AI2725" s="1140" t="n">
        <v>2724</v>
      </c>
      <c r="AJ2725" s="1140" t="s">
        <v>10641</v>
      </c>
      <c r="AK2725" s="1130" t="s">
        <v>10642</v>
      </c>
      <c r="AL2725" s="1131" t="s">
        <v>10643</v>
      </c>
    </row>
    <row r="2726" customFormat="false" ht="14.25" hidden="false" customHeight="false" outlineLevel="0" collapsed="false">
      <c r="AH2726" s="1131" t="n">
        <v>1811</v>
      </c>
      <c r="AI2726" s="1140" t="n">
        <v>2725</v>
      </c>
      <c r="AJ2726" s="1140" t="s">
        <v>10644</v>
      </c>
      <c r="AK2726" s="1130" t="s">
        <v>10645</v>
      </c>
      <c r="AL2726" s="1131" t="s">
        <v>10646</v>
      </c>
    </row>
    <row r="2727" customFormat="false" ht="14.25" hidden="false" customHeight="false" outlineLevel="0" collapsed="false">
      <c r="AH2727" s="1131" t="n">
        <v>1811</v>
      </c>
      <c r="AI2727" s="1140" t="n">
        <v>2726</v>
      </c>
      <c r="AJ2727" s="1140" t="s">
        <v>10647</v>
      </c>
      <c r="AK2727" s="1130" t="s">
        <v>10648</v>
      </c>
      <c r="AL2727" s="1131" t="s">
        <v>10649</v>
      </c>
    </row>
    <row r="2728" customFormat="false" ht="14.25" hidden="false" customHeight="false" outlineLevel="0" collapsed="false">
      <c r="AH2728" s="1131" t="n">
        <v>1811</v>
      </c>
      <c r="AI2728" s="1140" t="n">
        <v>2727</v>
      </c>
      <c r="AJ2728" s="1140" t="s">
        <v>10650</v>
      </c>
      <c r="AK2728" s="1130" t="s">
        <v>10651</v>
      </c>
      <c r="AL2728" s="1131" t="s">
        <v>10652</v>
      </c>
    </row>
    <row r="2729" customFormat="false" ht="14.25" hidden="false" customHeight="false" outlineLevel="0" collapsed="false">
      <c r="AH2729" s="1131" t="n">
        <v>1811</v>
      </c>
      <c r="AI2729" s="1140" t="n">
        <v>2728</v>
      </c>
      <c r="AJ2729" s="1140" t="s">
        <v>10653</v>
      </c>
      <c r="AK2729" s="1130" t="s">
        <v>10654</v>
      </c>
      <c r="AL2729" s="1131" t="s">
        <v>10655</v>
      </c>
    </row>
    <row r="2730" customFormat="false" ht="14.25" hidden="false" customHeight="false" outlineLevel="0" collapsed="false">
      <c r="AH2730" s="1131" t="n">
        <v>1811</v>
      </c>
      <c r="AI2730" s="1140" t="n">
        <v>2729</v>
      </c>
      <c r="AJ2730" s="1140" t="s">
        <v>10656</v>
      </c>
      <c r="AK2730" s="1130" t="s">
        <v>2611</v>
      </c>
      <c r="AL2730" s="1131" t="s">
        <v>10657</v>
      </c>
    </row>
    <row r="2731" customFormat="false" ht="14.25" hidden="false" customHeight="false" outlineLevel="0" collapsed="false">
      <c r="AH2731" s="1131" t="n">
        <v>1811</v>
      </c>
      <c r="AI2731" s="1140" t="n">
        <v>2730</v>
      </c>
      <c r="AJ2731" s="1140" t="s">
        <v>10658</v>
      </c>
      <c r="AK2731" s="1130" t="s">
        <v>10659</v>
      </c>
      <c r="AL2731" s="1131" t="s">
        <v>10660</v>
      </c>
    </row>
    <row r="2732" customFormat="false" ht="14.25" hidden="false" customHeight="false" outlineLevel="0" collapsed="false">
      <c r="AH2732" s="1131" t="n">
        <v>1811</v>
      </c>
      <c r="AI2732" s="1140" t="n">
        <v>2731</v>
      </c>
      <c r="AJ2732" s="1140" t="s">
        <v>10661</v>
      </c>
      <c r="AK2732" s="1130" t="s">
        <v>10662</v>
      </c>
      <c r="AL2732" s="1131" t="s">
        <v>10663</v>
      </c>
    </row>
    <row r="2733" customFormat="false" ht="14.25" hidden="false" customHeight="false" outlineLevel="0" collapsed="false">
      <c r="AH2733" s="1131" t="n">
        <v>1811</v>
      </c>
      <c r="AI2733" s="1140" t="n">
        <v>2732</v>
      </c>
      <c r="AJ2733" s="1140" t="s">
        <v>10664</v>
      </c>
      <c r="AK2733" s="1130" t="s">
        <v>10665</v>
      </c>
      <c r="AL2733" s="1131" t="s">
        <v>10666</v>
      </c>
    </row>
    <row r="2734" customFormat="false" ht="14.25" hidden="false" customHeight="false" outlineLevel="0" collapsed="false">
      <c r="AH2734" s="1131" t="n">
        <v>1811</v>
      </c>
      <c r="AI2734" s="1140" t="n">
        <v>2733</v>
      </c>
      <c r="AJ2734" s="1140" t="s">
        <v>10667</v>
      </c>
      <c r="AK2734" s="1130" t="s">
        <v>10668</v>
      </c>
      <c r="AL2734" s="1131" t="s">
        <v>10669</v>
      </c>
    </row>
    <row r="2735" customFormat="false" ht="14.25" hidden="false" customHeight="false" outlineLevel="0" collapsed="false">
      <c r="AH2735" s="1131" t="n">
        <v>1812</v>
      </c>
      <c r="AI2735" s="1140" t="n">
        <v>2734</v>
      </c>
      <c r="AJ2735" s="1140" t="s">
        <v>10670</v>
      </c>
      <c r="AK2735" s="1130" t="s">
        <v>10671</v>
      </c>
      <c r="AL2735" s="1131" t="s">
        <v>10672</v>
      </c>
    </row>
    <row r="2736" customFormat="false" ht="14.25" hidden="false" customHeight="false" outlineLevel="0" collapsed="false">
      <c r="AH2736" s="1131" t="n">
        <v>1812</v>
      </c>
      <c r="AI2736" s="1140" t="n">
        <v>2735</v>
      </c>
      <c r="AJ2736" s="1140" t="s">
        <v>10673</v>
      </c>
      <c r="AK2736" s="1130" t="s">
        <v>10674</v>
      </c>
      <c r="AL2736" s="1131" t="s">
        <v>10675</v>
      </c>
    </row>
    <row r="2737" customFormat="false" ht="14.25" hidden="false" customHeight="false" outlineLevel="0" collapsed="false">
      <c r="AH2737" s="1131" t="n">
        <v>1812</v>
      </c>
      <c r="AI2737" s="1140" t="n">
        <v>2736</v>
      </c>
      <c r="AJ2737" s="1140" t="s">
        <v>10676</v>
      </c>
      <c r="AK2737" s="1130" t="s">
        <v>10677</v>
      </c>
      <c r="AL2737" s="1131" t="s">
        <v>10678</v>
      </c>
    </row>
    <row r="2738" customFormat="false" ht="14.25" hidden="false" customHeight="false" outlineLevel="0" collapsed="false">
      <c r="AH2738" s="1131" t="n">
        <v>1812</v>
      </c>
      <c r="AI2738" s="1140" t="n">
        <v>2737</v>
      </c>
      <c r="AJ2738" s="1140" t="s">
        <v>10679</v>
      </c>
      <c r="AK2738" s="1130" t="s">
        <v>10680</v>
      </c>
      <c r="AL2738" s="1131" t="s">
        <v>10681</v>
      </c>
    </row>
    <row r="2739" customFormat="false" ht="14.25" hidden="false" customHeight="false" outlineLevel="0" collapsed="false">
      <c r="AH2739" s="1131" t="n">
        <v>1812</v>
      </c>
      <c r="AI2739" s="1140" t="n">
        <v>2738</v>
      </c>
      <c r="AJ2739" s="1140" t="s">
        <v>10682</v>
      </c>
      <c r="AK2739" s="1130" t="s">
        <v>4163</v>
      </c>
      <c r="AL2739" s="1131" t="s">
        <v>10683</v>
      </c>
    </row>
    <row r="2740" customFormat="false" ht="14.25" hidden="false" customHeight="false" outlineLevel="0" collapsed="false">
      <c r="AH2740" s="1131" t="n">
        <v>1812</v>
      </c>
      <c r="AI2740" s="1140" t="n">
        <v>2739</v>
      </c>
      <c r="AJ2740" s="1140" t="s">
        <v>10684</v>
      </c>
      <c r="AK2740" s="1130" t="s">
        <v>10685</v>
      </c>
      <c r="AL2740" s="1131" t="s">
        <v>10686</v>
      </c>
    </row>
    <row r="2741" customFormat="false" ht="14.25" hidden="false" customHeight="false" outlineLevel="0" collapsed="false">
      <c r="AH2741" s="1131" t="n">
        <v>1812</v>
      </c>
      <c r="AI2741" s="1140" t="n">
        <v>2740</v>
      </c>
      <c r="AJ2741" s="1140" t="s">
        <v>10687</v>
      </c>
      <c r="AK2741" s="1130" t="s">
        <v>10688</v>
      </c>
      <c r="AL2741" s="1131" t="s">
        <v>10689</v>
      </c>
    </row>
    <row r="2742" customFormat="false" ht="14.25" hidden="false" customHeight="false" outlineLevel="0" collapsed="false">
      <c r="AH2742" s="1131" t="n">
        <v>1813</v>
      </c>
      <c r="AI2742" s="1140" t="n">
        <v>2741</v>
      </c>
      <c r="AJ2742" s="1140" t="s">
        <v>10690</v>
      </c>
      <c r="AK2742" s="1130" t="s">
        <v>10691</v>
      </c>
      <c r="AL2742" s="1131" t="s">
        <v>10692</v>
      </c>
    </row>
    <row r="2743" customFormat="false" ht="14.25" hidden="false" customHeight="false" outlineLevel="0" collapsed="false">
      <c r="AH2743" s="1131" t="n">
        <v>1813</v>
      </c>
      <c r="AI2743" s="1140" t="n">
        <v>2742</v>
      </c>
      <c r="AJ2743" s="1140" t="s">
        <v>10693</v>
      </c>
      <c r="AK2743" s="1130" t="s">
        <v>10694</v>
      </c>
      <c r="AL2743" s="1131" t="s">
        <v>10695</v>
      </c>
    </row>
    <row r="2744" customFormat="false" ht="14.25" hidden="false" customHeight="false" outlineLevel="0" collapsed="false">
      <c r="AH2744" s="1131" t="n">
        <v>1813</v>
      </c>
      <c r="AI2744" s="1140" t="n">
        <v>2743</v>
      </c>
      <c r="AJ2744" s="1140" t="s">
        <v>10696</v>
      </c>
      <c r="AK2744" s="1130" t="s">
        <v>10697</v>
      </c>
      <c r="AL2744" s="1131" t="s">
        <v>10698</v>
      </c>
    </row>
    <row r="2745" customFormat="false" ht="14.25" hidden="false" customHeight="false" outlineLevel="0" collapsed="false">
      <c r="AH2745" s="1131" t="n">
        <v>1813</v>
      </c>
      <c r="AI2745" s="1140" t="n">
        <v>2744</v>
      </c>
      <c r="AJ2745" s="1140" t="s">
        <v>10699</v>
      </c>
      <c r="AK2745" s="1130" t="s">
        <v>1765</v>
      </c>
      <c r="AL2745" s="1131" t="s">
        <v>10700</v>
      </c>
    </row>
    <row r="2746" customFormat="false" ht="14.25" hidden="false" customHeight="false" outlineLevel="0" collapsed="false">
      <c r="AH2746" s="1131" t="n">
        <v>1813</v>
      </c>
      <c r="AI2746" s="1140" t="n">
        <v>2745</v>
      </c>
      <c r="AJ2746" s="1140" t="s">
        <v>10701</v>
      </c>
      <c r="AK2746" s="1130" t="s">
        <v>10702</v>
      </c>
      <c r="AL2746" s="1131" t="s">
        <v>10703</v>
      </c>
    </row>
    <row r="2747" customFormat="false" ht="14.25" hidden="false" customHeight="false" outlineLevel="0" collapsed="false">
      <c r="AH2747" s="1131" t="n">
        <v>1813</v>
      </c>
      <c r="AI2747" s="1140" t="n">
        <v>2746</v>
      </c>
      <c r="AJ2747" s="1140" t="s">
        <v>10704</v>
      </c>
      <c r="AK2747" s="1130" t="s">
        <v>10705</v>
      </c>
      <c r="AL2747" s="1131" t="s">
        <v>10706</v>
      </c>
    </row>
    <row r="2748" customFormat="false" ht="14.25" hidden="false" customHeight="false" outlineLevel="0" collapsed="false">
      <c r="AH2748" s="1131" t="n">
        <v>1813</v>
      </c>
      <c r="AI2748" s="1140" t="n">
        <v>2747</v>
      </c>
      <c r="AJ2748" s="1140" t="s">
        <v>10707</v>
      </c>
      <c r="AK2748" s="1130" t="s">
        <v>10708</v>
      </c>
      <c r="AL2748" s="1131" t="s">
        <v>10709</v>
      </c>
    </row>
    <row r="2749" customFormat="false" ht="14.25" hidden="false" customHeight="false" outlineLevel="0" collapsed="false">
      <c r="AH2749" s="1131" t="n">
        <v>1813</v>
      </c>
      <c r="AI2749" s="1140" t="n">
        <v>2748</v>
      </c>
      <c r="AJ2749" s="1140" t="s">
        <v>10710</v>
      </c>
      <c r="AK2749" s="1130" t="s">
        <v>10711</v>
      </c>
      <c r="AL2749" s="1131" t="s">
        <v>10712</v>
      </c>
    </row>
    <row r="2750" customFormat="false" ht="14.25" hidden="false" customHeight="false" outlineLevel="0" collapsed="false">
      <c r="AH2750" s="1131" t="n">
        <v>1813</v>
      </c>
      <c r="AI2750" s="1140" t="n">
        <v>2749</v>
      </c>
      <c r="AJ2750" s="1140" t="s">
        <v>10713</v>
      </c>
      <c r="AK2750" s="1130" t="s">
        <v>10714</v>
      </c>
      <c r="AL2750" s="1131" t="s">
        <v>10715</v>
      </c>
    </row>
    <row r="2751" customFormat="false" ht="14.25" hidden="false" customHeight="false" outlineLevel="0" collapsed="false">
      <c r="AH2751" s="1131" t="n">
        <v>1813</v>
      </c>
      <c r="AI2751" s="1140" t="n">
        <v>2750</v>
      </c>
      <c r="AJ2751" s="1140" t="s">
        <v>10716</v>
      </c>
      <c r="AK2751" s="1130" t="s">
        <v>10717</v>
      </c>
      <c r="AL2751" s="1131" t="s">
        <v>10718</v>
      </c>
    </row>
    <row r="2752" customFormat="false" ht="14.25" hidden="false" customHeight="false" outlineLevel="0" collapsed="false">
      <c r="AH2752" s="1131" t="n">
        <v>1813</v>
      </c>
      <c r="AI2752" s="1140" t="n">
        <v>2751</v>
      </c>
      <c r="AJ2752" s="1140" t="s">
        <v>10719</v>
      </c>
      <c r="AK2752" s="1130" t="s">
        <v>10720</v>
      </c>
      <c r="AL2752" s="1131" t="s">
        <v>10721</v>
      </c>
    </row>
    <row r="2753" customFormat="false" ht="14.25" hidden="false" customHeight="false" outlineLevel="0" collapsed="false">
      <c r="AH2753" s="1131" t="n">
        <v>1814</v>
      </c>
      <c r="AI2753" s="1140" t="n">
        <v>2752</v>
      </c>
      <c r="AJ2753" s="1140" t="s">
        <v>10722</v>
      </c>
      <c r="AK2753" s="1130" t="s">
        <v>10723</v>
      </c>
      <c r="AL2753" s="1131" t="s">
        <v>10724</v>
      </c>
    </row>
    <row r="2754" customFormat="false" ht="14.25" hidden="false" customHeight="false" outlineLevel="0" collapsed="false">
      <c r="AH2754" s="1131" t="n">
        <v>1814</v>
      </c>
      <c r="AI2754" s="1140" t="n">
        <v>2753</v>
      </c>
      <c r="AJ2754" s="1140" t="s">
        <v>10725</v>
      </c>
      <c r="AK2754" s="1130" t="s">
        <v>10394</v>
      </c>
      <c r="AL2754" s="1131" t="s">
        <v>10726</v>
      </c>
    </row>
    <row r="2755" customFormat="false" ht="14.25" hidden="false" customHeight="false" outlineLevel="0" collapsed="false">
      <c r="AH2755" s="1131" t="n">
        <v>1814</v>
      </c>
      <c r="AI2755" s="1140" t="n">
        <v>2754</v>
      </c>
      <c r="AJ2755" s="1140" t="s">
        <v>10727</v>
      </c>
      <c r="AK2755" s="1130" t="s">
        <v>10728</v>
      </c>
      <c r="AL2755" s="1131" t="s">
        <v>10729</v>
      </c>
    </row>
    <row r="2756" customFormat="false" ht="14.25" hidden="false" customHeight="false" outlineLevel="0" collapsed="false">
      <c r="AH2756" s="1131" t="n">
        <v>1814</v>
      </c>
      <c r="AI2756" s="1140" t="n">
        <v>2755</v>
      </c>
      <c r="AJ2756" s="1140" t="s">
        <v>10730</v>
      </c>
      <c r="AK2756" s="1130" t="s">
        <v>10731</v>
      </c>
      <c r="AL2756" s="1131" t="s">
        <v>10732</v>
      </c>
    </row>
    <row r="2757" customFormat="false" ht="14.25" hidden="false" customHeight="false" outlineLevel="0" collapsed="false">
      <c r="AH2757" s="1131" t="n">
        <v>1814</v>
      </c>
      <c r="AI2757" s="1140" t="n">
        <v>2756</v>
      </c>
      <c r="AJ2757" s="1140" t="s">
        <v>10733</v>
      </c>
      <c r="AK2757" s="1130" t="s">
        <v>10734</v>
      </c>
      <c r="AL2757" s="1131" t="s">
        <v>10735</v>
      </c>
    </row>
    <row r="2758" customFormat="false" ht="14.25" hidden="false" customHeight="false" outlineLevel="0" collapsed="false">
      <c r="AH2758" s="1131" t="n">
        <v>1814</v>
      </c>
      <c r="AI2758" s="1140" t="n">
        <v>2757</v>
      </c>
      <c r="AJ2758" s="1140" t="s">
        <v>10736</v>
      </c>
      <c r="AK2758" s="1130" t="s">
        <v>10737</v>
      </c>
      <c r="AL2758" s="1131" t="s">
        <v>10738</v>
      </c>
    </row>
    <row r="2759" customFormat="false" ht="14.25" hidden="false" customHeight="false" outlineLevel="0" collapsed="false">
      <c r="AH2759" s="1131" t="n">
        <v>1815</v>
      </c>
      <c r="AI2759" s="1140" t="n">
        <v>2758</v>
      </c>
      <c r="AJ2759" s="1140" t="s">
        <v>10739</v>
      </c>
      <c r="AK2759" s="1130" t="s">
        <v>10740</v>
      </c>
      <c r="AL2759" s="1131" t="s">
        <v>10741</v>
      </c>
    </row>
    <row r="2760" customFormat="false" ht="14.25" hidden="false" customHeight="false" outlineLevel="0" collapsed="false">
      <c r="AH2760" s="1131" t="n">
        <v>1815</v>
      </c>
      <c r="AI2760" s="1140" t="n">
        <v>2759</v>
      </c>
      <c r="AJ2760" s="1140" t="s">
        <v>10742</v>
      </c>
      <c r="AK2760" s="1130" t="s">
        <v>10743</v>
      </c>
      <c r="AL2760" s="1131" t="s">
        <v>10744</v>
      </c>
    </row>
    <row r="2761" customFormat="false" ht="14.25" hidden="false" customHeight="false" outlineLevel="0" collapsed="false">
      <c r="AH2761" s="1131" t="n">
        <v>1815</v>
      </c>
      <c r="AI2761" s="1140" t="n">
        <v>2760</v>
      </c>
      <c r="AJ2761" s="1140" t="s">
        <v>10745</v>
      </c>
      <c r="AK2761" s="1130" t="s">
        <v>10746</v>
      </c>
      <c r="AL2761" s="1131" t="s">
        <v>10747</v>
      </c>
    </row>
    <row r="2762" customFormat="false" ht="14.25" hidden="false" customHeight="false" outlineLevel="0" collapsed="false">
      <c r="AH2762" s="1131" t="n">
        <v>1815</v>
      </c>
      <c r="AI2762" s="1140" t="n">
        <v>2761</v>
      </c>
      <c r="AJ2762" s="1140" t="s">
        <v>10748</v>
      </c>
      <c r="AK2762" s="1130" t="s">
        <v>10749</v>
      </c>
      <c r="AL2762" s="1131" t="s">
        <v>10750</v>
      </c>
    </row>
    <row r="2763" customFormat="false" ht="14.25" hidden="false" customHeight="false" outlineLevel="0" collapsed="false">
      <c r="AH2763" s="1131" t="n">
        <v>1815</v>
      </c>
      <c r="AI2763" s="1140" t="n">
        <v>2762</v>
      </c>
      <c r="AJ2763" s="1140" t="s">
        <v>10751</v>
      </c>
      <c r="AK2763" s="1130" t="s">
        <v>10752</v>
      </c>
      <c r="AL2763" s="1131" t="s">
        <v>10753</v>
      </c>
    </row>
    <row r="2764" customFormat="false" ht="14.25" hidden="false" customHeight="false" outlineLevel="0" collapsed="false">
      <c r="AH2764" s="1131" t="n">
        <v>1815</v>
      </c>
      <c r="AI2764" s="1140" t="n">
        <v>2763</v>
      </c>
      <c r="AJ2764" s="1140" t="s">
        <v>10754</v>
      </c>
      <c r="AK2764" s="1130" t="s">
        <v>10755</v>
      </c>
      <c r="AL2764" s="1131" t="s">
        <v>10756</v>
      </c>
    </row>
    <row r="2765" customFormat="false" ht="14.25" hidden="false" customHeight="false" outlineLevel="0" collapsed="false">
      <c r="AH2765" s="1131" t="n">
        <v>1815</v>
      </c>
      <c r="AI2765" s="1140" t="n">
        <v>2764</v>
      </c>
      <c r="AJ2765" s="1140" t="s">
        <v>10757</v>
      </c>
      <c r="AK2765" s="1130" t="s">
        <v>10758</v>
      </c>
      <c r="AL2765" s="1131" t="s">
        <v>10759</v>
      </c>
    </row>
    <row r="2766" customFormat="false" ht="14.25" hidden="false" customHeight="false" outlineLevel="0" collapsed="false">
      <c r="AH2766" s="1131" t="n">
        <v>1815</v>
      </c>
      <c r="AI2766" s="1140" t="n">
        <v>2765</v>
      </c>
      <c r="AJ2766" s="1140" t="s">
        <v>10760</v>
      </c>
      <c r="AK2766" s="1130" t="s">
        <v>10761</v>
      </c>
      <c r="AL2766" s="1131" t="s">
        <v>10762</v>
      </c>
    </row>
    <row r="2767" customFormat="false" ht="14.25" hidden="false" customHeight="false" outlineLevel="0" collapsed="false">
      <c r="AH2767" s="1131" t="n">
        <v>1815</v>
      </c>
      <c r="AI2767" s="1140" t="n">
        <v>2766</v>
      </c>
      <c r="AJ2767" s="1140" t="s">
        <v>10763</v>
      </c>
      <c r="AK2767" s="1130" t="s">
        <v>10764</v>
      </c>
      <c r="AL2767" s="1131" t="s">
        <v>10765</v>
      </c>
    </row>
    <row r="2768" customFormat="false" ht="14.25" hidden="false" customHeight="false" outlineLevel="0" collapsed="false">
      <c r="AH2768" s="1131" t="n">
        <v>1815</v>
      </c>
      <c r="AI2768" s="1140" t="n">
        <v>2767</v>
      </c>
      <c r="AJ2768" s="1140" t="s">
        <v>10766</v>
      </c>
      <c r="AK2768" s="1130" t="s">
        <v>10767</v>
      </c>
      <c r="AL2768" s="1131" t="s">
        <v>10768</v>
      </c>
    </row>
    <row r="2769" customFormat="false" ht="14.25" hidden="false" customHeight="false" outlineLevel="0" collapsed="false">
      <c r="AH2769" s="1131" t="n">
        <v>1815</v>
      </c>
      <c r="AI2769" s="1140" t="n">
        <v>2768</v>
      </c>
      <c r="AJ2769" s="1140" t="s">
        <v>10769</v>
      </c>
      <c r="AK2769" s="1130" t="s">
        <v>10770</v>
      </c>
      <c r="AL2769" s="1131" t="s">
        <v>10771</v>
      </c>
    </row>
    <row r="2770" customFormat="false" ht="14.25" hidden="false" customHeight="false" outlineLevel="0" collapsed="false">
      <c r="AH2770" s="1131" t="n">
        <v>1816</v>
      </c>
      <c r="AI2770" s="1140" t="n">
        <v>2769</v>
      </c>
      <c r="AJ2770" s="1140" t="s">
        <v>10772</v>
      </c>
      <c r="AK2770" s="1130" t="s">
        <v>10773</v>
      </c>
      <c r="AL2770" s="1131" t="s">
        <v>10774</v>
      </c>
    </row>
    <row r="2771" customFormat="false" ht="14.25" hidden="false" customHeight="false" outlineLevel="0" collapsed="false">
      <c r="AH2771" s="1131" t="n">
        <v>1816</v>
      </c>
      <c r="AI2771" s="1140" t="n">
        <v>2770</v>
      </c>
      <c r="AJ2771" s="1140" t="s">
        <v>10775</v>
      </c>
      <c r="AK2771" s="1130" t="s">
        <v>10776</v>
      </c>
      <c r="AL2771" s="1131" t="s">
        <v>10777</v>
      </c>
    </row>
    <row r="2772" customFormat="false" ht="14.25" hidden="false" customHeight="false" outlineLevel="0" collapsed="false">
      <c r="AH2772" s="1131" t="n">
        <v>1816</v>
      </c>
      <c r="AI2772" s="1140" t="n">
        <v>2771</v>
      </c>
      <c r="AJ2772" s="1140" t="s">
        <v>10778</v>
      </c>
      <c r="AK2772" s="1130" t="s">
        <v>10779</v>
      </c>
      <c r="AL2772" s="1131" t="s">
        <v>10780</v>
      </c>
    </row>
    <row r="2773" customFormat="false" ht="14.25" hidden="false" customHeight="false" outlineLevel="0" collapsed="false">
      <c r="AH2773" s="1131" t="n">
        <v>1816</v>
      </c>
      <c r="AI2773" s="1140" t="n">
        <v>2772</v>
      </c>
      <c r="AJ2773" s="1140" t="s">
        <v>10781</v>
      </c>
      <c r="AK2773" s="1130" t="s">
        <v>10782</v>
      </c>
      <c r="AL2773" s="1131" t="s">
        <v>10783</v>
      </c>
    </row>
    <row r="2774" customFormat="false" ht="14.25" hidden="false" customHeight="false" outlineLevel="0" collapsed="false">
      <c r="AH2774" s="1131" t="n">
        <v>1816</v>
      </c>
      <c r="AI2774" s="1140" t="n">
        <v>2773</v>
      </c>
      <c r="AJ2774" s="1140" t="s">
        <v>10784</v>
      </c>
      <c r="AK2774" s="1130" t="s">
        <v>9797</v>
      </c>
      <c r="AL2774" s="1131" t="s">
        <v>10785</v>
      </c>
    </row>
    <row r="2775" customFormat="false" ht="14.25" hidden="false" customHeight="false" outlineLevel="0" collapsed="false">
      <c r="AH2775" s="1131" t="n">
        <v>1816</v>
      </c>
      <c r="AI2775" s="1140" t="n">
        <v>2774</v>
      </c>
      <c r="AJ2775" s="1140" t="s">
        <v>10786</v>
      </c>
      <c r="AK2775" s="1130" t="s">
        <v>10787</v>
      </c>
      <c r="AL2775" s="1131" t="s">
        <v>10788</v>
      </c>
    </row>
    <row r="2776" customFormat="false" ht="14.25" hidden="false" customHeight="false" outlineLevel="0" collapsed="false">
      <c r="AH2776" s="1131" t="n">
        <v>1816</v>
      </c>
      <c r="AI2776" s="1140" t="n">
        <v>2775</v>
      </c>
      <c r="AJ2776" s="1140" t="s">
        <v>10789</v>
      </c>
      <c r="AK2776" s="1130" t="s">
        <v>10790</v>
      </c>
      <c r="AL2776" s="1131" t="s">
        <v>10791</v>
      </c>
    </row>
    <row r="2777" customFormat="false" ht="14.25" hidden="false" customHeight="false" outlineLevel="0" collapsed="false">
      <c r="AH2777" s="1131" t="n">
        <v>1816</v>
      </c>
      <c r="AI2777" s="1140" t="n">
        <v>2776</v>
      </c>
      <c r="AJ2777" s="1140" t="s">
        <v>10792</v>
      </c>
      <c r="AK2777" s="1130" t="s">
        <v>10793</v>
      </c>
      <c r="AL2777" s="1131" t="s">
        <v>10794</v>
      </c>
    </row>
    <row r="2778" customFormat="false" ht="14.25" hidden="false" customHeight="false" outlineLevel="0" collapsed="false">
      <c r="AH2778" s="1131" t="n">
        <v>1816</v>
      </c>
      <c r="AI2778" s="1140" t="n">
        <v>2777</v>
      </c>
      <c r="AJ2778" s="1140" t="s">
        <v>10795</v>
      </c>
      <c r="AK2778" s="1130" t="s">
        <v>7977</v>
      </c>
      <c r="AL2778" s="1131" t="s">
        <v>10796</v>
      </c>
    </row>
    <row r="2779" customFormat="false" ht="14.25" hidden="false" customHeight="false" outlineLevel="0" collapsed="false">
      <c r="AH2779" s="1131" t="n">
        <v>1816</v>
      </c>
      <c r="AI2779" s="1140" t="n">
        <v>2778</v>
      </c>
      <c r="AJ2779" s="1140" t="s">
        <v>10797</v>
      </c>
      <c r="AK2779" s="1130" t="s">
        <v>10798</v>
      </c>
      <c r="AL2779" s="1131" t="s">
        <v>10799</v>
      </c>
    </row>
    <row r="2780" customFormat="false" ht="14.25" hidden="false" customHeight="false" outlineLevel="0" collapsed="false">
      <c r="AH2780" s="1131" t="n">
        <v>1816</v>
      </c>
      <c r="AI2780" s="1140" t="n">
        <v>2779</v>
      </c>
      <c r="AJ2780" s="1140" t="s">
        <v>10800</v>
      </c>
      <c r="AK2780" s="1130" t="s">
        <v>10801</v>
      </c>
      <c r="AL2780" s="1131" t="s">
        <v>10802</v>
      </c>
    </row>
    <row r="2781" customFormat="false" ht="14.25" hidden="false" customHeight="false" outlineLevel="0" collapsed="false">
      <c r="AH2781" s="1131" t="n">
        <v>1816</v>
      </c>
      <c r="AI2781" s="1140" t="n">
        <v>2780</v>
      </c>
      <c r="AJ2781" s="1140" t="s">
        <v>10803</v>
      </c>
      <c r="AK2781" s="1130" t="s">
        <v>10804</v>
      </c>
      <c r="AL2781" s="1131" t="s">
        <v>10805</v>
      </c>
    </row>
    <row r="2782" customFormat="false" ht="14.25" hidden="false" customHeight="false" outlineLevel="0" collapsed="false">
      <c r="AH2782" s="1131" t="n">
        <v>1816</v>
      </c>
      <c r="AI2782" s="1140" t="n">
        <v>2781</v>
      </c>
      <c r="AJ2782" s="1140" t="s">
        <v>10806</v>
      </c>
      <c r="AK2782" s="1130" t="s">
        <v>10807</v>
      </c>
      <c r="AL2782" s="1131" t="s">
        <v>10808</v>
      </c>
    </row>
    <row r="2783" customFormat="false" ht="14.25" hidden="false" customHeight="false" outlineLevel="0" collapsed="false">
      <c r="AH2783" s="1131" t="n">
        <v>1816</v>
      </c>
      <c r="AI2783" s="1140" t="n">
        <v>2782</v>
      </c>
      <c r="AJ2783" s="1140" t="s">
        <v>10809</v>
      </c>
      <c r="AK2783" s="1130" t="s">
        <v>10810</v>
      </c>
      <c r="AL2783" s="1131" t="s">
        <v>10811</v>
      </c>
    </row>
    <row r="2784" customFormat="false" ht="14.25" hidden="false" customHeight="false" outlineLevel="0" collapsed="false">
      <c r="AH2784" s="1131" t="n">
        <v>1817</v>
      </c>
      <c r="AI2784" s="1140" t="n">
        <v>2783</v>
      </c>
      <c r="AJ2784" s="1140" t="s">
        <v>10812</v>
      </c>
      <c r="AK2784" s="1130" t="s">
        <v>10813</v>
      </c>
      <c r="AL2784" s="1131" t="s">
        <v>10814</v>
      </c>
    </row>
    <row r="2785" customFormat="false" ht="14.25" hidden="false" customHeight="false" outlineLevel="0" collapsed="false">
      <c r="AH2785" s="1131" t="n">
        <v>1817</v>
      </c>
      <c r="AI2785" s="1140" t="n">
        <v>2784</v>
      </c>
      <c r="AJ2785" s="1140" t="s">
        <v>10815</v>
      </c>
      <c r="AK2785" s="1130" t="s">
        <v>10816</v>
      </c>
      <c r="AL2785" s="1131" t="s">
        <v>10817</v>
      </c>
    </row>
    <row r="2786" customFormat="false" ht="14.25" hidden="false" customHeight="false" outlineLevel="0" collapsed="false">
      <c r="AH2786" s="1131" t="n">
        <v>1817</v>
      </c>
      <c r="AI2786" s="1140" t="n">
        <v>2785</v>
      </c>
      <c r="AJ2786" s="1140" t="s">
        <v>10818</v>
      </c>
      <c r="AK2786" s="1130" t="s">
        <v>10819</v>
      </c>
      <c r="AL2786" s="1131" t="s">
        <v>10820</v>
      </c>
    </row>
    <row r="2787" customFormat="false" ht="14.25" hidden="false" customHeight="false" outlineLevel="0" collapsed="false">
      <c r="AH2787" s="1131" t="n">
        <v>1817</v>
      </c>
      <c r="AI2787" s="1140" t="n">
        <v>2786</v>
      </c>
      <c r="AJ2787" s="1140" t="s">
        <v>10821</v>
      </c>
      <c r="AK2787" s="1130" t="s">
        <v>5923</v>
      </c>
      <c r="AL2787" s="1131" t="s">
        <v>10822</v>
      </c>
    </row>
    <row r="2788" customFormat="false" ht="14.25" hidden="false" customHeight="false" outlineLevel="0" collapsed="false">
      <c r="AH2788" s="1131" t="n">
        <v>1817</v>
      </c>
      <c r="AI2788" s="1140" t="n">
        <v>2787</v>
      </c>
      <c r="AJ2788" s="1140" t="s">
        <v>10823</v>
      </c>
      <c r="AK2788" s="1130" t="s">
        <v>10824</v>
      </c>
      <c r="AL2788" s="1131" t="s">
        <v>10825</v>
      </c>
    </row>
    <row r="2789" customFormat="false" ht="14.25" hidden="false" customHeight="false" outlineLevel="0" collapsed="false">
      <c r="AH2789" s="1131" t="n">
        <v>1817</v>
      </c>
      <c r="AI2789" s="1140" t="n">
        <v>2788</v>
      </c>
      <c r="AJ2789" s="1140" t="s">
        <v>10826</v>
      </c>
      <c r="AK2789" s="1130" t="s">
        <v>1865</v>
      </c>
      <c r="AL2789" s="1131" t="s">
        <v>10827</v>
      </c>
    </row>
    <row r="2790" customFormat="false" ht="14.25" hidden="false" customHeight="false" outlineLevel="0" collapsed="false">
      <c r="AH2790" s="1131" t="n">
        <v>1817</v>
      </c>
      <c r="AI2790" s="1140" t="n">
        <v>2789</v>
      </c>
      <c r="AJ2790" s="1140" t="s">
        <v>10828</v>
      </c>
      <c r="AK2790" s="1130" t="s">
        <v>10829</v>
      </c>
      <c r="AL2790" s="1131" t="s">
        <v>10830</v>
      </c>
    </row>
    <row r="2791" customFormat="false" ht="14.25" hidden="false" customHeight="false" outlineLevel="0" collapsed="false">
      <c r="AH2791" s="1131" t="n">
        <v>1817</v>
      </c>
      <c r="AI2791" s="1140" t="n">
        <v>2790</v>
      </c>
      <c r="AJ2791" s="1140" t="s">
        <v>10831</v>
      </c>
      <c r="AK2791" s="1130" t="s">
        <v>10832</v>
      </c>
      <c r="AL2791" s="1131" t="s">
        <v>10833</v>
      </c>
    </row>
    <row r="2792" customFormat="false" ht="14.25" hidden="false" customHeight="false" outlineLevel="0" collapsed="false">
      <c r="AH2792" s="1131" t="n">
        <v>1817</v>
      </c>
      <c r="AI2792" s="1140" t="n">
        <v>2791</v>
      </c>
      <c r="AJ2792" s="1140" t="s">
        <v>10834</v>
      </c>
      <c r="AK2792" s="1130" t="s">
        <v>10835</v>
      </c>
      <c r="AL2792" s="1131" t="s">
        <v>10836</v>
      </c>
    </row>
    <row r="2793" customFormat="false" ht="14.25" hidden="false" customHeight="false" outlineLevel="0" collapsed="false">
      <c r="AH2793" s="1131" t="n">
        <v>1818</v>
      </c>
      <c r="AI2793" s="1140" t="n">
        <v>2792</v>
      </c>
      <c r="AJ2793" s="1140" t="s">
        <v>10837</v>
      </c>
      <c r="AK2793" s="1130" t="s">
        <v>10838</v>
      </c>
      <c r="AL2793" s="1131" t="s">
        <v>10839</v>
      </c>
    </row>
    <row r="2794" customFormat="false" ht="14.25" hidden="false" customHeight="false" outlineLevel="0" collapsed="false">
      <c r="AH2794" s="1131" t="n">
        <v>1818</v>
      </c>
      <c r="AI2794" s="1140" t="n">
        <v>2793</v>
      </c>
      <c r="AJ2794" s="1140" t="s">
        <v>10840</v>
      </c>
      <c r="AK2794" s="1130" t="s">
        <v>10841</v>
      </c>
      <c r="AL2794" s="1131" t="s">
        <v>10842</v>
      </c>
    </row>
    <row r="2795" customFormat="false" ht="14.25" hidden="false" customHeight="false" outlineLevel="0" collapsed="false">
      <c r="AH2795" s="1131" t="n">
        <v>1818</v>
      </c>
      <c r="AI2795" s="1140" t="n">
        <v>2794</v>
      </c>
      <c r="AJ2795" s="1140" t="s">
        <v>10843</v>
      </c>
      <c r="AK2795" s="1130" t="s">
        <v>10844</v>
      </c>
      <c r="AL2795" s="1131" t="s">
        <v>10845</v>
      </c>
    </row>
    <row r="2796" customFormat="false" ht="14.25" hidden="false" customHeight="false" outlineLevel="0" collapsed="false">
      <c r="AH2796" s="1131" t="n">
        <v>1818</v>
      </c>
      <c r="AI2796" s="1140" t="n">
        <v>2795</v>
      </c>
      <c r="AJ2796" s="1140" t="s">
        <v>10846</v>
      </c>
      <c r="AK2796" s="1130" t="s">
        <v>9406</v>
      </c>
      <c r="AL2796" s="1131" t="s">
        <v>10847</v>
      </c>
    </row>
    <row r="2797" customFormat="false" ht="14.25" hidden="false" customHeight="false" outlineLevel="0" collapsed="false">
      <c r="AH2797" s="1131" t="n">
        <v>1818</v>
      </c>
      <c r="AI2797" s="1140" t="n">
        <v>2796</v>
      </c>
      <c r="AJ2797" s="1140" t="s">
        <v>10848</v>
      </c>
      <c r="AK2797" s="1130" t="s">
        <v>3708</v>
      </c>
      <c r="AL2797" s="1131" t="s">
        <v>10849</v>
      </c>
    </row>
    <row r="2798" customFormat="false" ht="14.25" hidden="false" customHeight="false" outlineLevel="0" collapsed="false">
      <c r="AH2798" s="1131" t="n">
        <v>1818</v>
      </c>
      <c r="AI2798" s="1140" t="n">
        <v>2797</v>
      </c>
      <c r="AJ2798" s="1140" t="s">
        <v>10850</v>
      </c>
      <c r="AK2798" s="1130" t="s">
        <v>10851</v>
      </c>
      <c r="AL2798" s="1131" t="s">
        <v>10852</v>
      </c>
    </row>
    <row r="2799" customFormat="false" ht="14.25" hidden="false" customHeight="false" outlineLevel="0" collapsed="false">
      <c r="AH2799" s="1131" t="n">
        <v>1818</v>
      </c>
      <c r="AI2799" s="1140" t="n">
        <v>2798</v>
      </c>
      <c r="AJ2799" s="1140" t="s">
        <v>10853</v>
      </c>
      <c r="AK2799" s="1130" t="s">
        <v>10854</v>
      </c>
      <c r="AL2799" s="1131" t="s">
        <v>10855</v>
      </c>
    </row>
    <row r="2800" customFormat="false" ht="14.25" hidden="false" customHeight="false" outlineLevel="0" collapsed="false">
      <c r="AH2800" s="1131" t="n">
        <v>1818</v>
      </c>
      <c r="AI2800" s="1140" t="n">
        <v>2799</v>
      </c>
      <c r="AJ2800" s="1140" t="s">
        <v>10856</v>
      </c>
      <c r="AK2800" s="1130" t="s">
        <v>10857</v>
      </c>
      <c r="AL2800" s="1131" t="s">
        <v>10858</v>
      </c>
    </row>
    <row r="2801" customFormat="false" ht="14.25" hidden="false" customHeight="false" outlineLevel="0" collapsed="false">
      <c r="AH2801" s="1131" t="n">
        <v>1818</v>
      </c>
      <c r="AI2801" s="1140" t="n">
        <v>2800</v>
      </c>
      <c r="AJ2801" s="1140" t="s">
        <v>10859</v>
      </c>
      <c r="AK2801" s="1130" t="s">
        <v>10006</v>
      </c>
      <c r="AL2801" s="1131" t="s">
        <v>10860</v>
      </c>
    </row>
    <row r="2802" customFormat="false" ht="14.25" hidden="false" customHeight="false" outlineLevel="0" collapsed="false">
      <c r="AH2802" s="1131" t="n">
        <v>1818</v>
      </c>
      <c r="AI2802" s="1140" t="n">
        <v>2801</v>
      </c>
      <c r="AJ2802" s="1140" t="s">
        <v>10861</v>
      </c>
      <c r="AK2802" s="1130" t="s">
        <v>10862</v>
      </c>
      <c r="AL2802" s="1131" t="s">
        <v>10863</v>
      </c>
    </row>
    <row r="2803" customFormat="false" ht="14.25" hidden="false" customHeight="false" outlineLevel="0" collapsed="false">
      <c r="AH2803" s="1131" t="n">
        <v>1818</v>
      </c>
      <c r="AI2803" s="1140" t="n">
        <v>2802</v>
      </c>
      <c r="AJ2803" s="1140" t="s">
        <v>10864</v>
      </c>
      <c r="AK2803" s="1130" t="s">
        <v>10865</v>
      </c>
      <c r="AL2803" s="1131" t="s">
        <v>10866</v>
      </c>
    </row>
    <row r="2804" customFormat="false" ht="14.25" hidden="false" customHeight="false" outlineLevel="0" collapsed="false">
      <c r="AH2804" s="1131" t="n">
        <v>1818</v>
      </c>
      <c r="AI2804" s="1140" t="n">
        <v>2803</v>
      </c>
      <c r="AJ2804" s="1140" t="s">
        <v>10867</v>
      </c>
      <c r="AK2804" s="1130" t="s">
        <v>10868</v>
      </c>
      <c r="AL2804" s="1131" t="s">
        <v>10869</v>
      </c>
    </row>
    <row r="2805" customFormat="false" ht="14.25" hidden="false" customHeight="false" outlineLevel="0" collapsed="false">
      <c r="AH2805" s="1131" t="n">
        <v>1818</v>
      </c>
      <c r="AI2805" s="1140" t="n">
        <v>2804</v>
      </c>
      <c r="AJ2805" s="1140" t="s">
        <v>10870</v>
      </c>
      <c r="AK2805" s="1130" t="s">
        <v>10871</v>
      </c>
      <c r="AL2805" s="1131" t="s">
        <v>10872</v>
      </c>
    </row>
    <row r="2806" customFormat="false" ht="14.25" hidden="false" customHeight="false" outlineLevel="0" collapsed="false">
      <c r="AH2806" s="1131" t="n">
        <v>1819</v>
      </c>
      <c r="AI2806" s="1140" t="n">
        <v>2805</v>
      </c>
      <c r="AJ2806" s="1140" t="s">
        <v>10873</v>
      </c>
      <c r="AK2806" s="1130" t="s">
        <v>10874</v>
      </c>
      <c r="AL2806" s="1131" t="s">
        <v>10875</v>
      </c>
    </row>
    <row r="2807" customFormat="false" ht="14.25" hidden="false" customHeight="false" outlineLevel="0" collapsed="false">
      <c r="AH2807" s="1131" t="n">
        <v>1819</v>
      </c>
      <c r="AI2807" s="1140" t="n">
        <v>2806</v>
      </c>
      <c r="AJ2807" s="1140" t="s">
        <v>10876</v>
      </c>
      <c r="AK2807" s="1130" t="s">
        <v>5929</v>
      </c>
      <c r="AL2807" s="1131" t="s">
        <v>10877</v>
      </c>
    </row>
    <row r="2808" customFormat="false" ht="14.25" hidden="false" customHeight="false" outlineLevel="0" collapsed="false">
      <c r="AH2808" s="1131" t="n">
        <v>1819</v>
      </c>
      <c r="AI2808" s="1140" t="n">
        <v>2807</v>
      </c>
      <c r="AJ2808" s="1140" t="s">
        <v>10878</v>
      </c>
      <c r="AK2808" s="1130" t="s">
        <v>10879</v>
      </c>
      <c r="AL2808" s="1131" t="s">
        <v>10880</v>
      </c>
    </row>
    <row r="2809" customFormat="false" ht="14.25" hidden="false" customHeight="false" outlineLevel="0" collapsed="false">
      <c r="AH2809" s="1131" t="n">
        <v>1819</v>
      </c>
      <c r="AI2809" s="1140" t="n">
        <v>2808</v>
      </c>
      <c r="AJ2809" s="1140" t="s">
        <v>10881</v>
      </c>
      <c r="AK2809" s="1130" t="s">
        <v>10882</v>
      </c>
      <c r="AL2809" s="1131" t="s">
        <v>10883</v>
      </c>
    </row>
    <row r="2810" customFormat="false" ht="14.25" hidden="false" customHeight="false" outlineLevel="0" collapsed="false">
      <c r="AH2810" s="1131" t="n">
        <v>1819</v>
      </c>
      <c r="AI2810" s="1140" t="n">
        <v>2809</v>
      </c>
      <c r="AJ2810" s="1140" t="s">
        <v>10884</v>
      </c>
      <c r="AK2810" s="1130" t="s">
        <v>10885</v>
      </c>
      <c r="AL2810" s="1131" t="s">
        <v>10886</v>
      </c>
    </row>
    <row r="2811" customFormat="false" ht="14.25" hidden="false" customHeight="false" outlineLevel="0" collapsed="false">
      <c r="AH2811" s="1131" t="n">
        <v>1819</v>
      </c>
      <c r="AI2811" s="1140" t="n">
        <v>2810</v>
      </c>
      <c r="AJ2811" s="1140" t="s">
        <v>10887</v>
      </c>
      <c r="AK2811" s="1130" t="s">
        <v>10888</v>
      </c>
      <c r="AL2811" s="1131" t="s">
        <v>10889</v>
      </c>
    </row>
    <row r="2812" customFormat="false" ht="14.25" hidden="false" customHeight="false" outlineLevel="0" collapsed="false">
      <c r="AH2812" s="1131" t="n">
        <v>1819</v>
      </c>
      <c r="AI2812" s="1140" t="n">
        <v>2811</v>
      </c>
      <c r="AJ2812" s="1140" t="s">
        <v>10890</v>
      </c>
      <c r="AK2812" s="1130" t="s">
        <v>8032</v>
      </c>
      <c r="AL2812" s="1131" t="s">
        <v>10891</v>
      </c>
    </row>
    <row r="2813" customFormat="false" ht="14.25" hidden="false" customHeight="false" outlineLevel="0" collapsed="false">
      <c r="AH2813" s="1131" t="n">
        <v>1819</v>
      </c>
      <c r="AI2813" s="1140" t="n">
        <v>2812</v>
      </c>
      <c r="AJ2813" s="1140" t="s">
        <v>10892</v>
      </c>
      <c r="AK2813" s="1130" t="s">
        <v>1929</v>
      </c>
      <c r="AL2813" s="1131" t="s">
        <v>10893</v>
      </c>
    </row>
    <row r="2814" customFormat="false" ht="14.25" hidden="false" customHeight="false" outlineLevel="0" collapsed="false">
      <c r="AH2814" s="1131" t="n">
        <v>1819</v>
      </c>
      <c r="AI2814" s="1140" t="n">
        <v>2813</v>
      </c>
      <c r="AJ2814" s="1140" t="s">
        <v>10894</v>
      </c>
      <c r="AK2814" s="1130" t="s">
        <v>10895</v>
      </c>
      <c r="AL2814" s="1131" t="s">
        <v>10896</v>
      </c>
    </row>
    <row r="2815" customFormat="false" ht="14.25" hidden="false" customHeight="false" outlineLevel="0" collapsed="false">
      <c r="AH2815" s="1131" t="n">
        <v>1819</v>
      </c>
      <c r="AI2815" s="1140" t="n">
        <v>2814</v>
      </c>
      <c r="AJ2815" s="1140" t="s">
        <v>10897</v>
      </c>
      <c r="AK2815" s="1130" t="s">
        <v>10898</v>
      </c>
      <c r="AL2815" s="1131" t="s">
        <v>10899</v>
      </c>
    </row>
    <row r="2816" customFormat="false" ht="14.25" hidden="false" customHeight="false" outlineLevel="0" collapsed="false">
      <c r="AH2816" s="1131" t="n">
        <v>1819</v>
      </c>
      <c r="AI2816" s="1140" t="n">
        <v>2815</v>
      </c>
      <c r="AJ2816" s="1140" t="s">
        <v>10900</v>
      </c>
      <c r="AK2816" s="1130" t="s">
        <v>10901</v>
      </c>
      <c r="AL2816" s="1131" t="s">
        <v>10902</v>
      </c>
    </row>
    <row r="2817" customFormat="false" ht="14.25" hidden="false" customHeight="false" outlineLevel="0" collapsed="false">
      <c r="AH2817" s="1131" t="n">
        <v>1819</v>
      </c>
      <c r="AI2817" s="1140" t="n">
        <v>2816</v>
      </c>
      <c r="AJ2817" s="1140" t="s">
        <v>10903</v>
      </c>
      <c r="AK2817" s="1130" t="s">
        <v>10904</v>
      </c>
      <c r="AL2817" s="1131" t="s">
        <v>10905</v>
      </c>
    </row>
    <row r="2818" customFormat="false" ht="14.25" hidden="false" customHeight="false" outlineLevel="0" collapsed="false">
      <c r="AH2818" s="1131" t="n">
        <v>1819</v>
      </c>
      <c r="AI2818" s="1140" t="n">
        <v>2817</v>
      </c>
      <c r="AJ2818" s="1140" t="s">
        <v>10906</v>
      </c>
      <c r="AK2818" s="1130" t="s">
        <v>10907</v>
      </c>
      <c r="AL2818" s="1131" t="s">
        <v>10908</v>
      </c>
    </row>
    <row r="2819" customFormat="false" ht="14.25" hidden="false" customHeight="false" outlineLevel="0" collapsed="false">
      <c r="AH2819" s="1131" t="n">
        <v>1820</v>
      </c>
      <c r="AI2819" s="1140" t="n">
        <v>2818</v>
      </c>
      <c r="AJ2819" s="1140" t="s">
        <v>10909</v>
      </c>
      <c r="AK2819" s="1130" t="s">
        <v>10910</v>
      </c>
      <c r="AL2819" s="1131" t="s">
        <v>10911</v>
      </c>
    </row>
    <row r="2820" customFormat="false" ht="14.25" hidden="false" customHeight="false" outlineLevel="0" collapsed="false">
      <c r="AH2820" s="1131" t="n">
        <v>1820</v>
      </c>
      <c r="AI2820" s="1140" t="n">
        <v>2819</v>
      </c>
      <c r="AJ2820" s="1140" t="s">
        <v>10912</v>
      </c>
      <c r="AK2820" s="1130" t="s">
        <v>10913</v>
      </c>
      <c r="AL2820" s="1131" t="s">
        <v>10914</v>
      </c>
    </row>
    <row r="2821" customFormat="false" ht="14.25" hidden="false" customHeight="false" outlineLevel="0" collapsed="false">
      <c r="AH2821" s="1131" t="n">
        <v>1820</v>
      </c>
      <c r="AI2821" s="1140" t="n">
        <v>2820</v>
      </c>
      <c r="AJ2821" s="1140" t="s">
        <v>10915</v>
      </c>
      <c r="AK2821" s="1130" t="s">
        <v>10916</v>
      </c>
      <c r="AL2821" s="1131" t="s">
        <v>10917</v>
      </c>
    </row>
    <row r="2822" customFormat="false" ht="14.25" hidden="false" customHeight="false" outlineLevel="0" collapsed="false">
      <c r="AH2822" s="1131" t="n">
        <v>1820</v>
      </c>
      <c r="AI2822" s="1140" t="n">
        <v>2821</v>
      </c>
      <c r="AJ2822" s="1140" t="s">
        <v>10918</v>
      </c>
      <c r="AK2822" s="1130" t="s">
        <v>10919</v>
      </c>
      <c r="AL2822" s="1131" t="s">
        <v>10920</v>
      </c>
    </row>
    <row r="2823" customFormat="false" ht="14.25" hidden="false" customHeight="false" outlineLevel="0" collapsed="false">
      <c r="AH2823" s="1131" t="n">
        <v>1820</v>
      </c>
      <c r="AI2823" s="1140" t="n">
        <v>2822</v>
      </c>
      <c r="AJ2823" s="1140" t="s">
        <v>10921</v>
      </c>
      <c r="AK2823" s="1130" t="s">
        <v>10922</v>
      </c>
      <c r="AL2823" s="1131" t="s">
        <v>10923</v>
      </c>
    </row>
    <row r="2824" customFormat="false" ht="14.25" hidden="false" customHeight="false" outlineLevel="0" collapsed="false">
      <c r="AH2824" s="1131" t="n">
        <v>1820</v>
      </c>
      <c r="AI2824" s="1140" t="n">
        <v>2823</v>
      </c>
      <c r="AJ2824" s="1140" t="s">
        <v>10924</v>
      </c>
      <c r="AK2824" s="1130" t="s">
        <v>10925</v>
      </c>
      <c r="AL2824" s="1131" t="s">
        <v>10926</v>
      </c>
    </row>
    <row r="2825" customFormat="false" ht="14.25" hidden="false" customHeight="false" outlineLevel="0" collapsed="false">
      <c r="AH2825" s="1131" t="n">
        <v>1820</v>
      </c>
      <c r="AI2825" s="1140" t="n">
        <v>2824</v>
      </c>
      <c r="AJ2825" s="1140" t="s">
        <v>10927</v>
      </c>
      <c r="AK2825" s="1130" t="s">
        <v>10928</v>
      </c>
      <c r="AL2825" s="1131" t="s">
        <v>10929</v>
      </c>
    </row>
    <row r="2826" customFormat="false" ht="14.25" hidden="false" customHeight="false" outlineLevel="0" collapsed="false">
      <c r="AH2826" s="1131" t="n">
        <v>1821</v>
      </c>
      <c r="AI2826" s="1140" t="n">
        <v>2825</v>
      </c>
      <c r="AJ2826" s="1140" t="s">
        <v>10930</v>
      </c>
      <c r="AK2826" s="1130" t="s">
        <v>10931</v>
      </c>
      <c r="AL2826" s="1131" t="s">
        <v>10932</v>
      </c>
    </row>
    <row r="2827" customFormat="false" ht="14.25" hidden="false" customHeight="false" outlineLevel="0" collapsed="false">
      <c r="AH2827" s="1131" t="n">
        <v>1821</v>
      </c>
      <c r="AI2827" s="1140" t="n">
        <v>2826</v>
      </c>
      <c r="AJ2827" s="1140" t="s">
        <v>10933</v>
      </c>
      <c r="AK2827" s="1130" t="s">
        <v>10934</v>
      </c>
      <c r="AL2827" s="1131" t="s">
        <v>10935</v>
      </c>
    </row>
    <row r="2828" customFormat="false" ht="14.25" hidden="false" customHeight="false" outlineLevel="0" collapsed="false">
      <c r="AH2828" s="1131" t="n">
        <v>1821</v>
      </c>
      <c r="AI2828" s="1140" t="n">
        <v>2827</v>
      </c>
      <c r="AJ2828" s="1140" t="s">
        <v>10936</v>
      </c>
      <c r="AK2828" s="1130" t="s">
        <v>4232</v>
      </c>
      <c r="AL2828" s="1131" t="s">
        <v>10937</v>
      </c>
    </row>
    <row r="2829" customFormat="false" ht="14.25" hidden="false" customHeight="false" outlineLevel="0" collapsed="false">
      <c r="AH2829" s="1131" t="n">
        <v>1821</v>
      </c>
      <c r="AI2829" s="1140" t="n">
        <v>2828</v>
      </c>
      <c r="AJ2829" s="1140" t="s">
        <v>10938</v>
      </c>
      <c r="AK2829" s="1130" t="s">
        <v>10939</v>
      </c>
      <c r="AL2829" s="1131" t="s">
        <v>10940</v>
      </c>
    </row>
    <row r="2830" customFormat="false" ht="14.25" hidden="false" customHeight="false" outlineLevel="0" collapsed="false">
      <c r="AH2830" s="1131" t="n">
        <v>1821</v>
      </c>
      <c r="AI2830" s="1140" t="n">
        <v>2829</v>
      </c>
      <c r="AJ2830" s="1140" t="s">
        <v>10941</v>
      </c>
      <c r="AK2830" s="1130" t="s">
        <v>10942</v>
      </c>
      <c r="AL2830" s="1131" t="s">
        <v>10943</v>
      </c>
    </row>
    <row r="2831" customFormat="false" ht="14.25" hidden="false" customHeight="false" outlineLevel="0" collapsed="false">
      <c r="AH2831" s="1131" t="n">
        <v>1821</v>
      </c>
      <c r="AI2831" s="1140" t="n">
        <v>2830</v>
      </c>
      <c r="AJ2831" s="1140" t="s">
        <v>10944</v>
      </c>
      <c r="AK2831" s="1130" t="s">
        <v>10945</v>
      </c>
      <c r="AL2831" s="1131" t="s">
        <v>10946</v>
      </c>
    </row>
    <row r="2832" customFormat="false" ht="14.25" hidden="false" customHeight="false" outlineLevel="0" collapsed="false">
      <c r="AH2832" s="1131" t="n">
        <v>1821</v>
      </c>
      <c r="AI2832" s="1140" t="n">
        <v>2831</v>
      </c>
      <c r="AJ2832" s="1140" t="s">
        <v>10947</v>
      </c>
      <c r="AK2832" s="1130" t="s">
        <v>10948</v>
      </c>
      <c r="AL2832" s="1131" t="s">
        <v>10949</v>
      </c>
    </row>
    <row r="2833" customFormat="false" ht="14.25" hidden="false" customHeight="false" outlineLevel="0" collapsed="false">
      <c r="AH2833" s="1131" t="n">
        <v>1821</v>
      </c>
      <c r="AI2833" s="1140" t="n">
        <v>2832</v>
      </c>
      <c r="AJ2833" s="1140" t="s">
        <v>10950</v>
      </c>
      <c r="AK2833" s="1130" t="s">
        <v>10951</v>
      </c>
      <c r="AL2833" s="1131" t="s">
        <v>10952</v>
      </c>
    </row>
    <row r="2834" customFormat="false" ht="14.25" hidden="false" customHeight="false" outlineLevel="0" collapsed="false">
      <c r="AH2834" s="1131" t="n">
        <v>1821</v>
      </c>
      <c r="AI2834" s="1140" t="n">
        <v>2833</v>
      </c>
      <c r="AJ2834" s="1140" t="s">
        <v>10953</v>
      </c>
      <c r="AK2834" s="1130" t="s">
        <v>10954</v>
      </c>
      <c r="AL2834" s="1131" t="s">
        <v>10955</v>
      </c>
    </row>
    <row r="2835" customFormat="false" ht="14.25" hidden="false" customHeight="false" outlineLevel="0" collapsed="false">
      <c r="AH2835" s="1131" t="n">
        <v>1821</v>
      </c>
      <c r="AI2835" s="1140" t="n">
        <v>2834</v>
      </c>
      <c r="AJ2835" s="1140" t="s">
        <v>10956</v>
      </c>
      <c r="AK2835" s="1130" t="s">
        <v>10957</v>
      </c>
      <c r="AL2835" s="1131" t="s">
        <v>10958</v>
      </c>
    </row>
    <row r="2836" customFormat="false" ht="14.25" hidden="false" customHeight="false" outlineLevel="0" collapsed="false">
      <c r="AH2836" s="1131" t="n">
        <v>1821</v>
      </c>
      <c r="AI2836" s="1140" t="n">
        <v>2835</v>
      </c>
      <c r="AJ2836" s="1140" t="s">
        <v>10959</v>
      </c>
      <c r="AK2836" s="1130" t="s">
        <v>10960</v>
      </c>
      <c r="AL2836" s="1131" t="s">
        <v>10961</v>
      </c>
    </row>
    <row r="2837" customFormat="false" ht="14.25" hidden="false" customHeight="false" outlineLevel="0" collapsed="false">
      <c r="AH2837" s="1131" t="n">
        <v>1821</v>
      </c>
      <c r="AI2837" s="1140" t="n">
        <v>2836</v>
      </c>
      <c r="AJ2837" s="1140" t="s">
        <v>10962</v>
      </c>
      <c r="AK2837" s="1130" t="s">
        <v>10963</v>
      </c>
      <c r="AL2837" s="1131" t="s">
        <v>10964</v>
      </c>
    </row>
    <row r="2838" customFormat="false" ht="14.25" hidden="false" customHeight="false" outlineLevel="0" collapsed="false">
      <c r="AH2838" s="1131" t="n">
        <v>1821</v>
      </c>
      <c r="AI2838" s="1140" t="n">
        <v>2837</v>
      </c>
      <c r="AJ2838" s="1140" t="s">
        <v>10965</v>
      </c>
      <c r="AK2838" s="1130" t="s">
        <v>10966</v>
      </c>
      <c r="AL2838" s="1131" t="s">
        <v>10967</v>
      </c>
    </row>
    <row r="2839" customFormat="false" ht="14.25" hidden="false" customHeight="false" outlineLevel="0" collapsed="false">
      <c r="AH2839" s="1131" t="n">
        <v>1821</v>
      </c>
      <c r="AI2839" s="1140" t="n">
        <v>2838</v>
      </c>
      <c r="AJ2839" s="1140" t="s">
        <v>10968</v>
      </c>
      <c r="AK2839" s="1130" t="s">
        <v>10969</v>
      </c>
      <c r="AL2839" s="1131" t="s">
        <v>10970</v>
      </c>
    </row>
    <row r="2840" customFormat="false" ht="14.25" hidden="false" customHeight="false" outlineLevel="0" collapsed="false">
      <c r="AH2840" s="1131" t="n">
        <v>1821</v>
      </c>
      <c r="AI2840" s="1140" t="n">
        <v>2839</v>
      </c>
      <c r="AJ2840" s="1140" t="s">
        <v>10971</v>
      </c>
      <c r="AK2840" s="1130" t="s">
        <v>10972</v>
      </c>
      <c r="AL2840" s="1131" t="s">
        <v>10973</v>
      </c>
    </row>
    <row r="2841" customFormat="false" ht="14.25" hidden="false" customHeight="false" outlineLevel="0" collapsed="false">
      <c r="AH2841" s="1131" t="n">
        <v>1821</v>
      </c>
      <c r="AI2841" s="1140" t="n">
        <v>2840</v>
      </c>
      <c r="AJ2841" s="1140" t="s">
        <v>10974</v>
      </c>
      <c r="AK2841" s="1130" t="s">
        <v>10975</v>
      </c>
      <c r="AL2841" s="1131" t="s">
        <v>10976</v>
      </c>
    </row>
    <row r="2842" customFormat="false" ht="14.25" hidden="false" customHeight="false" outlineLevel="0" collapsed="false">
      <c r="AH2842" s="1131" t="n">
        <v>1821</v>
      </c>
      <c r="AI2842" s="1140" t="n">
        <v>2841</v>
      </c>
      <c r="AJ2842" s="1140" t="s">
        <v>10977</v>
      </c>
      <c r="AK2842" s="1130" t="s">
        <v>10978</v>
      </c>
      <c r="AL2842" s="1131" t="s">
        <v>10979</v>
      </c>
    </row>
    <row r="2843" customFormat="false" ht="14.25" hidden="false" customHeight="false" outlineLevel="0" collapsed="false">
      <c r="AH2843" s="1131" t="n">
        <v>1821</v>
      </c>
      <c r="AI2843" s="1140" t="n">
        <v>2842</v>
      </c>
      <c r="AJ2843" s="1140" t="s">
        <v>10980</v>
      </c>
      <c r="AK2843" s="1130" t="s">
        <v>10981</v>
      </c>
      <c r="AL2843" s="1131" t="s">
        <v>10982</v>
      </c>
    </row>
    <row r="2844" customFormat="false" ht="14.25" hidden="false" customHeight="false" outlineLevel="0" collapsed="false">
      <c r="AH2844" s="1131" t="n">
        <v>1821</v>
      </c>
      <c r="AI2844" s="1140" t="n">
        <v>2843</v>
      </c>
      <c r="AJ2844" s="1140" t="s">
        <v>10983</v>
      </c>
      <c r="AK2844" s="1130" t="s">
        <v>10984</v>
      </c>
      <c r="AL2844" s="1131" t="s">
        <v>10985</v>
      </c>
    </row>
    <row r="2845" customFormat="false" ht="14.25" hidden="false" customHeight="false" outlineLevel="0" collapsed="false">
      <c r="AH2845" s="1131" t="n">
        <v>1822</v>
      </c>
      <c r="AI2845" s="1140" t="n">
        <v>2844</v>
      </c>
      <c r="AJ2845" s="1140" t="s">
        <v>10986</v>
      </c>
      <c r="AK2845" s="1130" t="s">
        <v>10987</v>
      </c>
      <c r="AL2845" s="1131" t="s">
        <v>10988</v>
      </c>
    </row>
    <row r="2846" customFormat="false" ht="14.25" hidden="false" customHeight="false" outlineLevel="0" collapsed="false">
      <c r="AH2846" s="1131" t="n">
        <v>1822</v>
      </c>
      <c r="AI2846" s="1140" t="n">
        <v>2845</v>
      </c>
      <c r="AJ2846" s="1140" t="s">
        <v>10989</v>
      </c>
      <c r="AK2846" s="1130" t="s">
        <v>10990</v>
      </c>
      <c r="AL2846" s="1131" t="s">
        <v>10991</v>
      </c>
    </row>
    <row r="2847" customFormat="false" ht="14.25" hidden="false" customHeight="false" outlineLevel="0" collapsed="false">
      <c r="AH2847" s="1131" t="n">
        <v>1822</v>
      </c>
      <c r="AI2847" s="1140" t="n">
        <v>2846</v>
      </c>
      <c r="AJ2847" s="1140" t="s">
        <v>10992</v>
      </c>
      <c r="AK2847" s="1130" t="s">
        <v>10993</v>
      </c>
      <c r="AL2847" s="1131" t="s">
        <v>10994</v>
      </c>
    </row>
    <row r="2848" customFormat="false" ht="14.25" hidden="false" customHeight="false" outlineLevel="0" collapsed="false">
      <c r="AH2848" s="1131" t="n">
        <v>1822</v>
      </c>
      <c r="AI2848" s="1140" t="n">
        <v>2847</v>
      </c>
      <c r="AJ2848" s="1140" t="s">
        <v>10995</v>
      </c>
      <c r="AK2848" s="1130" t="s">
        <v>6859</v>
      </c>
      <c r="AL2848" s="1131" t="s">
        <v>10996</v>
      </c>
    </row>
    <row r="2849" customFormat="false" ht="14.25" hidden="false" customHeight="false" outlineLevel="0" collapsed="false">
      <c r="AH2849" s="1131" t="n">
        <v>1822</v>
      </c>
      <c r="AI2849" s="1140" t="n">
        <v>2848</v>
      </c>
      <c r="AJ2849" s="1140" t="s">
        <v>10997</v>
      </c>
      <c r="AK2849" s="1130" t="s">
        <v>10998</v>
      </c>
      <c r="AL2849" s="1131" t="s">
        <v>10999</v>
      </c>
    </row>
    <row r="2850" customFormat="false" ht="14.25" hidden="false" customHeight="false" outlineLevel="0" collapsed="false">
      <c r="AH2850" s="1131" t="n">
        <v>1823</v>
      </c>
      <c r="AI2850" s="1140" t="n">
        <v>2849</v>
      </c>
      <c r="AJ2850" s="1140" t="s">
        <v>11000</v>
      </c>
      <c r="AK2850" s="1130" t="s">
        <v>11001</v>
      </c>
      <c r="AL2850" s="1131" t="s">
        <v>11002</v>
      </c>
    </row>
    <row r="2851" customFormat="false" ht="14.25" hidden="false" customHeight="false" outlineLevel="0" collapsed="false">
      <c r="AH2851" s="1131" t="n">
        <v>1823</v>
      </c>
      <c r="AI2851" s="1140" t="n">
        <v>2850</v>
      </c>
      <c r="AJ2851" s="1140" t="s">
        <v>11003</v>
      </c>
      <c r="AK2851" s="1130" t="s">
        <v>11004</v>
      </c>
      <c r="AL2851" s="1131" t="s">
        <v>11005</v>
      </c>
    </row>
    <row r="2852" customFormat="false" ht="14.25" hidden="false" customHeight="false" outlineLevel="0" collapsed="false">
      <c r="AH2852" s="1131" t="n">
        <v>1823</v>
      </c>
      <c r="AI2852" s="1140" t="n">
        <v>2851</v>
      </c>
      <c r="AJ2852" s="1140" t="s">
        <v>11006</v>
      </c>
      <c r="AK2852" s="1130" t="s">
        <v>11007</v>
      </c>
      <c r="AL2852" s="1131" t="s">
        <v>11008</v>
      </c>
    </row>
    <row r="2853" customFormat="false" ht="14.25" hidden="false" customHeight="false" outlineLevel="0" collapsed="false">
      <c r="AH2853" s="1131" t="n">
        <v>1823</v>
      </c>
      <c r="AI2853" s="1140" t="n">
        <v>2852</v>
      </c>
      <c r="AJ2853" s="1140" t="s">
        <v>11009</v>
      </c>
      <c r="AK2853" s="1130" t="s">
        <v>11010</v>
      </c>
      <c r="AL2853" s="1131" t="s">
        <v>11011</v>
      </c>
    </row>
    <row r="2854" customFormat="false" ht="14.25" hidden="false" customHeight="false" outlineLevel="0" collapsed="false">
      <c r="AH2854" s="1131" t="n">
        <v>1823</v>
      </c>
      <c r="AI2854" s="1140" t="n">
        <v>2853</v>
      </c>
      <c r="AJ2854" s="1140" t="s">
        <v>11012</v>
      </c>
      <c r="AK2854" s="1130" t="s">
        <v>11013</v>
      </c>
      <c r="AL2854" s="1131" t="s">
        <v>11014</v>
      </c>
    </row>
    <row r="2855" customFormat="false" ht="14.25" hidden="false" customHeight="false" outlineLevel="0" collapsed="false">
      <c r="AH2855" s="1131" t="n">
        <v>1823</v>
      </c>
      <c r="AI2855" s="1140" t="n">
        <v>2854</v>
      </c>
      <c r="AJ2855" s="1140" t="s">
        <v>11015</v>
      </c>
      <c r="AK2855" s="1130" t="s">
        <v>11016</v>
      </c>
      <c r="AL2855" s="1131" t="s">
        <v>11017</v>
      </c>
    </row>
    <row r="2856" customFormat="false" ht="14.25" hidden="false" customHeight="false" outlineLevel="0" collapsed="false">
      <c r="AH2856" s="1131" t="n">
        <v>1823</v>
      </c>
      <c r="AI2856" s="1140" t="n">
        <v>2855</v>
      </c>
      <c r="AJ2856" s="1140" t="s">
        <v>11018</v>
      </c>
      <c r="AK2856" s="1130" t="s">
        <v>11019</v>
      </c>
      <c r="AL2856" s="1131" t="s">
        <v>11020</v>
      </c>
    </row>
    <row r="2857" customFormat="false" ht="14.25" hidden="false" customHeight="false" outlineLevel="0" collapsed="false">
      <c r="AH2857" s="1131" t="n">
        <v>1823</v>
      </c>
      <c r="AI2857" s="1140" t="n">
        <v>2856</v>
      </c>
      <c r="AJ2857" s="1140" t="s">
        <v>11021</v>
      </c>
      <c r="AK2857" s="1130" t="s">
        <v>11022</v>
      </c>
      <c r="AL2857" s="1131" t="s">
        <v>11023</v>
      </c>
    </row>
    <row r="2858" customFormat="false" ht="14.25" hidden="false" customHeight="false" outlineLevel="0" collapsed="false">
      <c r="AH2858" s="1131" t="n">
        <v>1823</v>
      </c>
      <c r="AI2858" s="1140" t="n">
        <v>2857</v>
      </c>
      <c r="AJ2858" s="1140" t="s">
        <v>11024</v>
      </c>
      <c r="AK2858" s="1130" t="s">
        <v>11025</v>
      </c>
      <c r="AL2858" s="1131" t="s">
        <v>11026</v>
      </c>
    </row>
    <row r="2859" customFormat="false" ht="14.25" hidden="false" customHeight="false" outlineLevel="0" collapsed="false">
      <c r="AH2859" s="1131" t="n">
        <v>1823</v>
      </c>
      <c r="AI2859" s="1140" t="n">
        <v>2858</v>
      </c>
      <c r="AJ2859" s="1140" t="s">
        <v>11027</v>
      </c>
      <c r="AK2859" s="1130" t="s">
        <v>11028</v>
      </c>
      <c r="AL2859" s="1131" t="s">
        <v>11029</v>
      </c>
    </row>
    <row r="2860" customFormat="false" ht="14.25" hidden="false" customHeight="false" outlineLevel="0" collapsed="false">
      <c r="AH2860" s="1131" t="n">
        <v>1823</v>
      </c>
      <c r="AI2860" s="1140" t="n">
        <v>2859</v>
      </c>
      <c r="AJ2860" s="1140" t="s">
        <v>11030</v>
      </c>
      <c r="AK2860" s="1130" t="s">
        <v>11031</v>
      </c>
      <c r="AL2860" s="1131" t="s">
        <v>11032</v>
      </c>
    </row>
    <row r="2861" customFormat="false" ht="14.25" hidden="false" customHeight="false" outlineLevel="0" collapsed="false">
      <c r="AH2861" s="1131" t="n">
        <v>1823</v>
      </c>
      <c r="AI2861" s="1140" t="n">
        <v>2860</v>
      </c>
      <c r="AJ2861" s="1140" t="s">
        <v>11033</v>
      </c>
      <c r="AK2861" s="1130" t="s">
        <v>11034</v>
      </c>
      <c r="AL2861" s="1131" t="s">
        <v>11035</v>
      </c>
    </row>
    <row r="2862" customFormat="false" ht="14.25" hidden="false" customHeight="false" outlineLevel="0" collapsed="false">
      <c r="AH2862" s="1131" t="n">
        <v>1823</v>
      </c>
      <c r="AI2862" s="1140" t="n">
        <v>2861</v>
      </c>
      <c r="AJ2862" s="1140" t="s">
        <v>11036</v>
      </c>
      <c r="AK2862" s="1130" t="s">
        <v>6669</v>
      </c>
      <c r="AL2862" s="1131" t="s">
        <v>11037</v>
      </c>
    </row>
    <row r="2863" customFormat="false" ht="14.25" hidden="false" customHeight="false" outlineLevel="0" collapsed="false">
      <c r="AH2863" s="1131" t="n">
        <v>1823</v>
      </c>
      <c r="AI2863" s="1140" t="n">
        <v>2862</v>
      </c>
      <c r="AJ2863" s="1140" t="s">
        <v>11038</v>
      </c>
      <c r="AK2863" s="1130" t="s">
        <v>11039</v>
      </c>
      <c r="AL2863" s="1131" t="s">
        <v>11040</v>
      </c>
    </row>
    <row r="2864" customFormat="false" ht="14.25" hidden="false" customHeight="false" outlineLevel="0" collapsed="false">
      <c r="AH2864" s="1131" t="n">
        <v>1823</v>
      </c>
      <c r="AI2864" s="1140" t="n">
        <v>2863</v>
      </c>
      <c r="AJ2864" s="1140" t="s">
        <v>11041</v>
      </c>
      <c r="AK2864" s="1130" t="s">
        <v>11042</v>
      </c>
      <c r="AL2864" s="1131" t="s">
        <v>11043</v>
      </c>
    </row>
    <row r="2865" customFormat="false" ht="14.25" hidden="false" customHeight="false" outlineLevel="0" collapsed="false">
      <c r="AH2865" s="1131" t="n">
        <v>1823</v>
      </c>
      <c r="AI2865" s="1140" t="n">
        <v>2864</v>
      </c>
      <c r="AJ2865" s="1140" t="s">
        <v>11044</v>
      </c>
      <c r="AK2865" s="1130" t="s">
        <v>11045</v>
      </c>
      <c r="AL2865" s="1131" t="s">
        <v>11046</v>
      </c>
    </row>
    <row r="2866" customFormat="false" ht="14.25" hidden="false" customHeight="false" outlineLevel="0" collapsed="false">
      <c r="AH2866" s="1131" t="n">
        <v>1823</v>
      </c>
      <c r="AI2866" s="1140" t="n">
        <v>2865</v>
      </c>
      <c r="AJ2866" s="1140" t="s">
        <v>11047</v>
      </c>
      <c r="AK2866" s="1130" t="s">
        <v>11048</v>
      </c>
      <c r="AL2866" s="1131" t="s">
        <v>11049</v>
      </c>
    </row>
    <row r="2867" customFormat="false" ht="14.25" hidden="false" customHeight="false" outlineLevel="0" collapsed="false">
      <c r="AH2867" s="1131" t="n">
        <v>1823</v>
      </c>
      <c r="AI2867" s="1140" t="n">
        <v>2866</v>
      </c>
      <c r="AJ2867" s="1140" t="s">
        <v>11050</v>
      </c>
      <c r="AK2867" s="1130" t="s">
        <v>11051</v>
      </c>
      <c r="AL2867" s="1131" t="s">
        <v>11052</v>
      </c>
    </row>
    <row r="2868" customFormat="false" ht="14.25" hidden="false" customHeight="false" outlineLevel="0" collapsed="false">
      <c r="AH2868" s="1131" t="n">
        <v>1823</v>
      </c>
      <c r="AI2868" s="1140" t="n">
        <v>2867</v>
      </c>
      <c r="AJ2868" s="1140" t="s">
        <v>11053</v>
      </c>
      <c r="AK2868" s="1130" t="s">
        <v>11054</v>
      </c>
      <c r="AL2868" s="1131" t="s">
        <v>11055</v>
      </c>
    </row>
    <row r="2869" customFormat="false" ht="14.25" hidden="false" customHeight="false" outlineLevel="0" collapsed="false">
      <c r="AH2869" s="1131" t="n">
        <v>1823</v>
      </c>
      <c r="AI2869" s="1140" t="n">
        <v>2868</v>
      </c>
      <c r="AJ2869" s="1140" t="s">
        <v>11056</v>
      </c>
      <c r="AK2869" s="1130" t="s">
        <v>11057</v>
      </c>
      <c r="AL2869" s="1131" t="s">
        <v>11058</v>
      </c>
    </row>
    <row r="2870" customFormat="false" ht="14.25" hidden="false" customHeight="false" outlineLevel="0" collapsed="false">
      <c r="AH2870" s="1131" t="n">
        <v>1823</v>
      </c>
      <c r="AI2870" s="1140" t="n">
        <v>2869</v>
      </c>
      <c r="AJ2870" s="1140" t="s">
        <v>11059</v>
      </c>
      <c r="AK2870" s="1130" t="s">
        <v>11060</v>
      </c>
      <c r="AL2870" s="1131" t="s">
        <v>11061</v>
      </c>
    </row>
    <row r="2871" customFormat="false" ht="14.25" hidden="false" customHeight="false" outlineLevel="0" collapsed="false">
      <c r="AH2871" s="1131" t="n">
        <v>1823</v>
      </c>
      <c r="AI2871" s="1140" t="n">
        <v>2870</v>
      </c>
      <c r="AJ2871" s="1140" t="s">
        <v>11062</v>
      </c>
      <c r="AK2871" s="1130" t="s">
        <v>11063</v>
      </c>
      <c r="AL2871" s="1131" t="s">
        <v>11064</v>
      </c>
    </row>
    <row r="2872" customFormat="false" ht="14.25" hidden="false" customHeight="false" outlineLevel="0" collapsed="false">
      <c r="AH2872" s="1131" t="n">
        <v>1823</v>
      </c>
      <c r="AI2872" s="1140" t="n">
        <v>2871</v>
      </c>
      <c r="AJ2872" s="1140" t="s">
        <v>11065</v>
      </c>
      <c r="AK2872" s="1130" t="s">
        <v>11066</v>
      </c>
      <c r="AL2872" s="1131" t="s">
        <v>11067</v>
      </c>
    </row>
    <row r="2873" customFormat="false" ht="14.25" hidden="false" customHeight="false" outlineLevel="0" collapsed="false">
      <c r="AH2873" s="1131" t="n">
        <v>1823</v>
      </c>
      <c r="AI2873" s="1140" t="n">
        <v>2872</v>
      </c>
      <c r="AJ2873" s="1140" t="s">
        <v>11068</v>
      </c>
      <c r="AK2873" s="1130" t="s">
        <v>11069</v>
      </c>
      <c r="AL2873" s="1131" t="s">
        <v>11070</v>
      </c>
    </row>
    <row r="2874" customFormat="false" ht="14.25" hidden="false" customHeight="false" outlineLevel="0" collapsed="false">
      <c r="AH2874" s="1131" t="n">
        <v>1823</v>
      </c>
      <c r="AI2874" s="1140" t="n">
        <v>2873</v>
      </c>
      <c r="AJ2874" s="1140" t="s">
        <v>11071</v>
      </c>
      <c r="AK2874" s="1130" t="s">
        <v>2109</v>
      </c>
      <c r="AL2874" s="1131" t="s">
        <v>11072</v>
      </c>
    </row>
    <row r="2875" customFormat="false" ht="14.25" hidden="false" customHeight="false" outlineLevel="0" collapsed="false">
      <c r="AH2875" s="1131" t="n">
        <v>1824</v>
      </c>
      <c r="AI2875" s="1140" t="n">
        <v>2874</v>
      </c>
      <c r="AJ2875" s="1140" t="s">
        <v>11073</v>
      </c>
      <c r="AK2875" s="1130" t="s">
        <v>11074</v>
      </c>
      <c r="AL2875" s="1131" t="s">
        <v>11075</v>
      </c>
    </row>
    <row r="2876" customFormat="false" ht="14.25" hidden="false" customHeight="false" outlineLevel="0" collapsed="false">
      <c r="AH2876" s="1131" t="n">
        <v>1824</v>
      </c>
      <c r="AI2876" s="1140" t="n">
        <v>2875</v>
      </c>
      <c r="AJ2876" s="1140" t="s">
        <v>11076</v>
      </c>
      <c r="AK2876" s="1130" t="s">
        <v>11077</v>
      </c>
      <c r="AL2876" s="1131" t="s">
        <v>11078</v>
      </c>
    </row>
    <row r="2877" customFormat="false" ht="14.25" hidden="false" customHeight="false" outlineLevel="0" collapsed="false">
      <c r="AH2877" s="1131" t="n">
        <v>1824</v>
      </c>
      <c r="AI2877" s="1140" t="n">
        <v>2876</v>
      </c>
      <c r="AJ2877" s="1140" t="s">
        <v>11079</v>
      </c>
      <c r="AK2877" s="1130" t="s">
        <v>11080</v>
      </c>
      <c r="AL2877" s="1131" t="s">
        <v>11081</v>
      </c>
    </row>
    <row r="2878" customFormat="false" ht="14.25" hidden="false" customHeight="false" outlineLevel="0" collapsed="false">
      <c r="AH2878" s="1131" t="n">
        <v>1824</v>
      </c>
      <c r="AI2878" s="1140" t="n">
        <v>2877</v>
      </c>
      <c r="AJ2878" s="1140" t="s">
        <v>11082</v>
      </c>
      <c r="AK2878" s="1130" t="s">
        <v>11083</v>
      </c>
      <c r="AL2878" s="1131" t="s">
        <v>11084</v>
      </c>
    </row>
    <row r="2879" customFormat="false" ht="14.25" hidden="false" customHeight="false" outlineLevel="0" collapsed="false">
      <c r="AH2879" s="1131" t="n">
        <v>1824</v>
      </c>
      <c r="AI2879" s="1140" t="n">
        <v>2878</v>
      </c>
      <c r="AJ2879" s="1140" t="s">
        <v>11085</v>
      </c>
      <c r="AK2879" s="1130" t="s">
        <v>2529</v>
      </c>
      <c r="AL2879" s="1131" t="s">
        <v>11086</v>
      </c>
    </row>
    <row r="2880" customFormat="false" ht="14.25" hidden="false" customHeight="false" outlineLevel="0" collapsed="false">
      <c r="AH2880" s="1131" t="n">
        <v>1824</v>
      </c>
      <c r="AI2880" s="1140" t="n">
        <v>2879</v>
      </c>
      <c r="AJ2880" s="1140" t="s">
        <v>11087</v>
      </c>
      <c r="AK2880" s="1130" t="s">
        <v>7311</v>
      </c>
      <c r="AL2880" s="1131" t="s">
        <v>11088</v>
      </c>
    </row>
    <row r="2881" customFormat="false" ht="14.25" hidden="false" customHeight="false" outlineLevel="0" collapsed="false">
      <c r="AH2881" s="1131" t="n">
        <v>1824</v>
      </c>
      <c r="AI2881" s="1140" t="n">
        <v>2880</v>
      </c>
      <c r="AJ2881" s="1140" t="s">
        <v>11089</v>
      </c>
      <c r="AK2881" s="1130" t="s">
        <v>11090</v>
      </c>
      <c r="AL2881" s="1131" t="s">
        <v>11091</v>
      </c>
    </row>
    <row r="2882" customFormat="false" ht="14.25" hidden="false" customHeight="false" outlineLevel="0" collapsed="false">
      <c r="AH2882" s="1131" t="n">
        <v>1824</v>
      </c>
      <c r="AI2882" s="1140" t="n">
        <v>2881</v>
      </c>
      <c r="AJ2882" s="1140" t="s">
        <v>11092</v>
      </c>
      <c r="AK2882" s="1130" t="s">
        <v>11093</v>
      </c>
      <c r="AL2882" s="1131" t="s">
        <v>11094</v>
      </c>
    </row>
    <row r="2883" customFormat="false" ht="14.25" hidden="false" customHeight="false" outlineLevel="0" collapsed="false">
      <c r="AH2883" s="1131" t="n">
        <v>1824</v>
      </c>
      <c r="AI2883" s="1140" t="n">
        <v>2882</v>
      </c>
      <c r="AJ2883" s="1140" t="s">
        <v>11095</v>
      </c>
      <c r="AK2883" s="1130" t="s">
        <v>11096</v>
      </c>
      <c r="AL2883" s="1131" t="s">
        <v>11097</v>
      </c>
    </row>
    <row r="2884" customFormat="false" ht="14.25" hidden="false" customHeight="false" outlineLevel="0" collapsed="false">
      <c r="AH2884" s="1131" t="n">
        <v>3101</v>
      </c>
      <c r="AI2884" s="1140" t="n">
        <v>2883</v>
      </c>
      <c r="AJ2884" s="1140" t="s">
        <v>11098</v>
      </c>
      <c r="AK2884" s="1130" t="s">
        <v>11099</v>
      </c>
      <c r="AL2884" s="1131" t="s">
        <v>11100</v>
      </c>
    </row>
    <row r="2885" customFormat="false" ht="14.25" hidden="false" customHeight="false" outlineLevel="0" collapsed="false">
      <c r="AH2885" s="1131" t="n">
        <v>3101</v>
      </c>
      <c r="AI2885" s="1140" t="n">
        <v>2884</v>
      </c>
      <c r="AJ2885" s="1140" t="s">
        <v>11101</v>
      </c>
      <c r="AK2885" s="1130" t="s">
        <v>11102</v>
      </c>
      <c r="AL2885" s="1131" t="s">
        <v>11103</v>
      </c>
    </row>
    <row r="2886" customFormat="false" ht="14.25" hidden="false" customHeight="false" outlineLevel="0" collapsed="false">
      <c r="AH2886" s="1131" t="n">
        <v>3101</v>
      </c>
      <c r="AI2886" s="1140" t="n">
        <v>2885</v>
      </c>
      <c r="AJ2886" s="1140" t="s">
        <v>11104</v>
      </c>
      <c r="AK2886" s="1130" t="s">
        <v>11105</v>
      </c>
      <c r="AL2886" s="1131" t="s">
        <v>11106</v>
      </c>
    </row>
    <row r="2887" customFormat="false" ht="14.25" hidden="false" customHeight="false" outlineLevel="0" collapsed="false">
      <c r="AH2887" s="1131" t="n">
        <v>3101</v>
      </c>
      <c r="AI2887" s="1140" t="n">
        <v>2886</v>
      </c>
      <c r="AJ2887" s="1140" t="s">
        <v>11107</v>
      </c>
      <c r="AK2887" s="1130" t="s">
        <v>11108</v>
      </c>
      <c r="AL2887" s="1131" t="s">
        <v>11109</v>
      </c>
    </row>
    <row r="2888" customFormat="false" ht="14.25" hidden="false" customHeight="false" outlineLevel="0" collapsed="false">
      <c r="AH2888" s="1131" t="n">
        <v>3101</v>
      </c>
      <c r="AI2888" s="1140" t="n">
        <v>2887</v>
      </c>
      <c r="AJ2888" s="1140" t="s">
        <v>11110</v>
      </c>
      <c r="AK2888" s="1130" t="s">
        <v>11111</v>
      </c>
      <c r="AL2888" s="1131" t="s">
        <v>11112</v>
      </c>
    </row>
    <row r="2889" customFormat="false" ht="14.25" hidden="false" customHeight="false" outlineLevel="0" collapsed="false">
      <c r="AH2889" s="1131" t="n">
        <v>3101</v>
      </c>
      <c r="AI2889" s="1140" t="n">
        <v>2888</v>
      </c>
      <c r="AJ2889" s="1140" t="s">
        <v>11113</v>
      </c>
      <c r="AK2889" s="1130" t="s">
        <v>11114</v>
      </c>
      <c r="AL2889" s="1131" t="s">
        <v>11115</v>
      </c>
    </row>
    <row r="2890" customFormat="false" ht="14.25" hidden="false" customHeight="false" outlineLevel="0" collapsed="false">
      <c r="AH2890" s="1131" t="n">
        <v>3101</v>
      </c>
      <c r="AI2890" s="1140" t="n">
        <v>2889</v>
      </c>
      <c r="AJ2890" s="1140" t="s">
        <v>11116</v>
      </c>
      <c r="AK2890" s="1130" t="s">
        <v>11117</v>
      </c>
      <c r="AL2890" s="1131" t="s">
        <v>11118</v>
      </c>
    </row>
    <row r="2891" customFormat="false" ht="14.25" hidden="false" customHeight="false" outlineLevel="0" collapsed="false">
      <c r="AH2891" s="1131" t="n">
        <v>3101</v>
      </c>
      <c r="AI2891" s="1140" t="n">
        <v>2890</v>
      </c>
      <c r="AJ2891" s="1140" t="s">
        <v>11119</v>
      </c>
      <c r="AK2891" s="1130" t="s">
        <v>11120</v>
      </c>
      <c r="AL2891" s="1131" t="s">
        <v>11121</v>
      </c>
    </row>
    <row r="2892" customFormat="false" ht="14.25" hidden="false" customHeight="false" outlineLevel="0" collapsed="false">
      <c r="AH2892" s="1131" t="n">
        <v>3102</v>
      </c>
      <c r="AI2892" s="1140" t="n">
        <v>2891</v>
      </c>
      <c r="AJ2892" s="1140" t="s">
        <v>11122</v>
      </c>
      <c r="AK2892" s="1130" t="s">
        <v>1125</v>
      </c>
      <c r="AL2892" s="1131" t="s">
        <v>11123</v>
      </c>
    </row>
    <row r="2893" customFormat="false" ht="14.25" hidden="false" customHeight="false" outlineLevel="0" collapsed="false">
      <c r="AH2893" s="1131" t="n">
        <v>3102</v>
      </c>
      <c r="AI2893" s="1140" t="n">
        <v>2892</v>
      </c>
      <c r="AJ2893" s="1140" t="s">
        <v>11124</v>
      </c>
      <c r="AK2893" s="1130" t="s">
        <v>11125</v>
      </c>
      <c r="AL2893" s="1131" t="s">
        <v>11126</v>
      </c>
    </row>
    <row r="2894" customFormat="false" ht="14.25" hidden="false" customHeight="false" outlineLevel="0" collapsed="false">
      <c r="AH2894" s="1131" t="n">
        <v>3102</v>
      </c>
      <c r="AI2894" s="1140" t="n">
        <v>2893</v>
      </c>
      <c r="AJ2894" s="1140" t="s">
        <v>11127</v>
      </c>
      <c r="AK2894" s="1130" t="s">
        <v>11128</v>
      </c>
      <c r="AL2894" s="1131" t="s">
        <v>11129</v>
      </c>
    </row>
    <row r="2895" customFormat="false" ht="14.25" hidden="false" customHeight="false" outlineLevel="0" collapsed="false">
      <c r="AH2895" s="1131" t="n">
        <v>3102</v>
      </c>
      <c r="AI2895" s="1140" t="n">
        <v>2894</v>
      </c>
      <c r="AJ2895" s="1140" t="s">
        <v>11130</v>
      </c>
      <c r="AK2895" s="1130" t="s">
        <v>11131</v>
      </c>
      <c r="AL2895" s="1131" t="s">
        <v>11132</v>
      </c>
    </row>
    <row r="2896" customFormat="false" ht="14.25" hidden="false" customHeight="false" outlineLevel="0" collapsed="false">
      <c r="AH2896" s="1131" t="n">
        <v>3102</v>
      </c>
      <c r="AI2896" s="1140" t="n">
        <v>2895</v>
      </c>
      <c r="AJ2896" s="1140" t="s">
        <v>11133</v>
      </c>
      <c r="AK2896" s="1130" t="s">
        <v>11134</v>
      </c>
      <c r="AL2896" s="1131" t="s">
        <v>11135</v>
      </c>
    </row>
    <row r="2897" customFormat="false" ht="14.25" hidden="false" customHeight="false" outlineLevel="0" collapsed="false">
      <c r="AH2897" s="1131" t="n">
        <v>3103</v>
      </c>
      <c r="AI2897" s="1140" t="n">
        <v>2896</v>
      </c>
      <c r="AJ2897" s="1140" t="s">
        <v>11136</v>
      </c>
      <c r="AK2897" s="1130" t="s">
        <v>11137</v>
      </c>
      <c r="AL2897" s="1131" t="s">
        <v>11138</v>
      </c>
    </row>
    <row r="2898" customFormat="false" ht="14.25" hidden="false" customHeight="false" outlineLevel="0" collapsed="false">
      <c r="AH2898" s="1131" t="n">
        <v>3103</v>
      </c>
      <c r="AI2898" s="1140" t="n">
        <v>2897</v>
      </c>
      <c r="AJ2898" s="1140" t="s">
        <v>11139</v>
      </c>
      <c r="AK2898" s="1130" t="s">
        <v>2794</v>
      </c>
      <c r="AL2898" s="1131" t="s">
        <v>11140</v>
      </c>
    </row>
    <row r="2899" customFormat="false" ht="14.25" hidden="false" customHeight="false" outlineLevel="0" collapsed="false">
      <c r="AH2899" s="1131" t="n">
        <v>3103</v>
      </c>
      <c r="AI2899" s="1140" t="n">
        <v>2898</v>
      </c>
      <c r="AJ2899" s="1140" t="s">
        <v>11141</v>
      </c>
      <c r="AK2899" s="1130" t="s">
        <v>11142</v>
      </c>
      <c r="AL2899" s="1131" t="s">
        <v>11143</v>
      </c>
    </row>
    <row r="2900" customFormat="false" ht="14.25" hidden="false" customHeight="false" outlineLevel="0" collapsed="false">
      <c r="AH2900" s="1131" t="n">
        <v>3103</v>
      </c>
      <c r="AI2900" s="1140" t="n">
        <v>2899</v>
      </c>
      <c r="AJ2900" s="1140" t="s">
        <v>11144</v>
      </c>
      <c r="AK2900" s="1130" t="s">
        <v>11145</v>
      </c>
      <c r="AL2900" s="1131" t="s">
        <v>11146</v>
      </c>
    </row>
    <row r="2901" customFormat="false" ht="14.25" hidden="false" customHeight="false" outlineLevel="0" collapsed="false">
      <c r="AH2901" s="1131" t="n">
        <v>3103</v>
      </c>
      <c r="AI2901" s="1140" t="n">
        <v>2900</v>
      </c>
      <c r="AJ2901" s="1140" t="s">
        <v>11147</v>
      </c>
      <c r="AK2901" s="1130" t="s">
        <v>7461</v>
      </c>
      <c r="AL2901" s="1131" t="s">
        <v>11148</v>
      </c>
    </row>
    <row r="2902" customFormat="false" ht="14.25" hidden="false" customHeight="false" outlineLevel="0" collapsed="false">
      <c r="AH2902" s="1131" t="n">
        <v>3103</v>
      </c>
      <c r="AI2902" s="1140" t="n">
        <v>2901</v>
      </c>
      <c r="AJ2902" s="1140" t="s">
        <v>11149</v>
      </c>
      <c r="AK2902" s="1130" t="s">
        <v>11150</v>
      </c>
      <c r="AL2902" s="1131" t="s">
        <v>11151</v>
      </c>
    </row>
    <row r="2903" customFormat="false" ht="14.25" hidden="false" customHeight="false" outlineLevel="0" collapsed="false">
      <c r="AH2903" s="1131" t="n">
        <v>3103</v>
      </c>
      <c r="AI2903" s="1140" t="n">
        <v>2902</v>
      </c>
      <c r="AJ2903" s="1140" t="s">
        <v>11152</v>
      </c>
      <c r="AK2903" s="1130" t="s">
        <v>8991</v>
      </c>
      <c r="AL2903" s="1131" t="s">
        <v>11153</v>
      </c>
    </row>
    <row r="2904" customFormat="false" ht="14.25" hidden="false" customHeight="false" outlineLevel="0" collapsed="false">
      <c r="AH2904" s="1131" t="n">
        <v>3103</v>
      </c>
      <c r="AI2904" s="1140" t="n">
        <v>2903</v>
      </c>
      <c r="AJ2904" s="1140" t="s">
        <v>11154</v>
      </c>
      <c r="AK2904" s="1130" t="s">
        <v>11155</v>
      </c>
      <c r="AL2904" s="1131" t="s">
        <v>11156</v>
      </c>
    </row>
    <row r="2905" customFormat="false" ht="14.25" hidden="false" customHeight="false" outlineLevel="0" collapsed="false">
      <c r="AH2905" s="1131" t="n">
        <v>3103</v>
      </c>
      <c r="AI2905" s="1140" t="n">
        <v>2904</v>
      </c>
      <c r="AJ2905" s="1140" t="s">
        <v>11157</v>
      </c>
      <c r="AK2905" s="1130" t="s">
        <v>2823</v>
      </c>
      <c r="AL2905" s="1131" t="s">
        <v>11158</v>
      </c>
    </row>
    <row r="2906" customFormat="false" ht="14.25" hidden="false" customHeight="false" outlineLevel="0" collapsed="false">
      <c r="AH2906" s="1131" t="n">
        <v>3103</v>
      </c>
      <c r="AI2906" s="1140" t="n">
        <v>2905</v>
      </c>
      <c r="AJ2906" s="1140" t="s">
        <v>11159</v>
      </c>
      <c r="AK2906" s="1130" t="s">
        <v>11160</v>
      </c>
      <c r="AL2906" s="1131" t="s">
        <v>11161</v>
      </c>
    </row>
    <row r="2907" customFormat="false" ht="14.25" hidden="false" customHeight="false" outlineLevel="0" collapsed="false">
      <c r="AH2907" s="1131" t="n">
        <v>3104</v>
      </c>
      <c r="AI2907" s="1140" t="n">
        <v>2906</v>
      </c>
      <c r="AJ2907" s="1140" t="s">
        <v>11162</v>
      </c>
      <c r="AK2907" s="1130" t="s">
        <v>11163</v>
      </c>
      <c r="AL2907" s="1131" t="s">
        <v>11164</v>
      </c>
    </row>
    <row r="2908" customFormat="false" ht="14.25" hidden="false" customHeight="false" outlineLevel="0" collapsed="false">
      <c r="AH2908" s="1131" t="n">
        <v>3104</v>
      </c>
      <c r="AI2908" s="1140" t="n">
        <v>2907</v>
      </c>
      <c r="AJ2908" s="1140" t="s">
        <v>11165</v>
      </c>
      <c r="AK2908" s="1130" t="s">
        <v>11166</v>
      </c>
      <c r="AL2908" s="1131" t="s">
        <v>11167</v>
      </c>
    </row>
    <row r="2909" customFormat="false" ht="14.25" hidden="false" customHeight="false" outlineLevel="0" collapsed="false">
      <c r="AH2909" s="1131" t="n">
        <v>3104</v>
      </c>
      <c r="AI2909" s="1140" t="n">
        <v>2908</v>
      </c>
      <c r="AJ2909" s="1140" t="s">
        <v>11168</v>
      </c>
      <c r="AK2909" s="1130" t="s">
        <v>1418</v>
      </c>
      <c r="AL2909" s="1131" t="s">
        <v>11169</v>
      </c>
    </row>
    <row r="2910" customFormat="false" ht="14.25" hidden="false" customHeight="false" outlineLevel="0" collapsed="false">
      <c r="AH2910" s="1131" t="n">
        <v>3104</v>
      </c>
      <c r="AI2910" s="1140" t="n">
        <v>2909</v>
      </c>
      <c r="AJ2910" s="1140" t="s">
        <v>11170</v>
      </c>
      <c r="AK2910" s="1130" t="s">
        <v>11171</v>
      </c>
      <c r="AL2910" s="1131" t="s">
        <v>11172</v>
      </c>
    </row>
    <row r="2911" customFormat="false" ht="14.25" hidden="false" customHeight="false" outlineLevel="0" collapsed="false">
      <c r="AH2911" s="1131" t="n">
        <v>3104</v>
      </c>
      <c r="AI2911" s="1140" t="n">
        <v>2910</v>
      </c>
      <c r="AJ2911" s="1140" t="s">
        <v>11173</v>
      </c>
      <c r="AK2911" s="1130" t="s">
        <v>11174</v>
      </c>
      <c r="AL2911" s="1131" t="s">
        <v>11175</v>
      </c>
    </row>
    <row r="2912" customFormat="false" ht="14.25" hidden="false" customHeight="false" outlineLevel="0" collapsed="false">
      <c r="AH2912" s="1131" t="n">
        <v>3105</v>
      </c>
      <c r="AI2912" s="1140" t="n">
        <v>2911</v>
      </c>
      <c r="AJ2912" s="1140" t="s">
        <v>11176</v>
      </c>
      <c r="AK2912" s="1130" t="s">
        <v>11177</v>
      </c>
      <c r="AL2912" s="1131" t="s">
        <v>11178</v>
      </c>
    </row>
    <row r="2913" customFormat="false" ht="14.25" hidden="false" customHeight="false" outlineLevel="0" collapsed="false">
      <c r="AH2913" s="1131" t="n">
        <v>3105</v>
      </c>
      <c r="AI2913" s="1140" t="n">
        <v>2912</v>
      </c>
      <c r="AJ2913" s="1140" t="s">
        <v>11179</v>
      </c>
      <c r="AK2913" s="1130" t="s">
        <v>11180</v>
      </c>
      <c r="AL2913" s="1131" t="s">
        <v>11181</v>
      </c>
    </row>
    <row r="2914" customFormat="false" ht="14.25" hidden="false" customHeight="false" outlineLevel="0" collapsed="false">
      <c r="AH2914" s="1131" t="n">
        <v>3105</v>
      </c>
      <c r="AI2914" s="1140" t="n">
        <v>2913</v>
      </c>
      <c r="AJ2914" s="1140" t="s">
        <v>11182</v>
      </c>
      <c r="AK2914" s="1130" t="s">
        <v>1697</v>
      </c>
      <c r="AL2914" s="1131" t="s">
        <v>11183</v>
      </c>
    </row>
    <row r="2915" customFormat="false" ht="14.25" hidden="false" customHeight="false" outlineLevel="0" collapsed="false">
      <c r="AH2915" s="1131" t="n">
        <v>3106</v>
      </c>
      <c r="AI2915" s="1140" t="n">
        <v>2914</v>
      </c>
      <c r="AJ2915" s="1140" t="s">
        <v>11184</v>
      </c>
      <c r="AK2915" s="1130" t="s">
        <v>11185</v>
      </c>
      <c r="AL2915" s="1131" t="s">
        <v>11186</v>
      </c>
    </row>
    <row r="2916" customFormat="false" ht="14.25" hidden="false" customHeight="false" outlineLevel="0" collapsed="false">
      <c r="AH2916" s="1131" t="n">
        <v>3106</v>
      </c>
      <c r="AI2916" s="1140" t="n">
        <v>2915</v>
      </c>
      <c r="AJ2916" s="1140" t="s">
        <v>11187</v>
      </c>
      <c r="AK2916" s="1130" t="s">
        <v>1733</v>
      </c>
      <c r="AL2916" s="1131" t="s">
        <v>11188</v>
      </c>
    </row>
    <row r="2917" customFormat="false" ht="14.25" hidden="false" customHeight="false" outlineLevel="0" collapsed="false">
      <c r="AH2917" s="1131" t="n">
        <v>3106</v>
      </c>
      <c r="AI2917" s="1140" t="n">
        <v>2916</v>
      </c>
      <c r="AJ2917" s="1140" t="s">
        <v>11189</v>
      </c>
      <c r="AK2917" s="1130" t="s">
        <v>11190</v>
      </c>
      <c r="AL2917" s="1131" t="s">
        <v>11191</v>
      </c>
    </row>
    <row r="2918" customFormat="false" ht="14.25" hidden="false" customHeight="false" outlineLevel="0" collapsed="false">
      <c r="AH2918" s="1131" t="n">
        <v>3106</v>
      </c>
      <c r="AI2918" s="1140" t="n">
        <v>2917</v>
      </c>
      <c r="AJ2918" s="1140" t="s">
        <v>11192</v>
      </c>
      <c r="AK2918" s="1130" t="s">
        <v>1873</v>
      </c>
      <c r="AL2918" s="1131" t="s">
        <v>11193</v>
      </c>
    </row>
    <row r="2919" customFormat="false" ht="14.25" hidden="false" customHeight="false" outlineLevel="0" collapsed="false">
      <c r="AH2919" s="1131" t="n">
        <v>3107</v>
      </c>
      <c r="AI2919" s="1140" t="n">
        <v>2918</v>
      </c>
      <c r="AJ2919" s="1140" t="s">
        <v>11194</v>
      </c>
      <c r="AK2919" s="1130" t="s">
        <v>11195</v>
      </c>
      <c r="AL2919" s="1131" t="s">
        <v>11196</v>
      </c>
    </row>
    <row r="2920" customFormat="false" ht="14.25" hidden="false" customHeight="false" outlineLevel="0" collapsed="false">
      <c r="AH2920" s="1131" t="n">
        <v>3107</v>
      </c>
      <c r="AI2920" s="1140" t="n">
        <v>2919</v>
      </c>
      <c r="AJ2920" s="1140" t="s">
        <v>11197</v>
      </c>
      <c r="AK2920" s="1130" t="s">
        <v>1769</v>
      </c>
      <c r="AL2920" s="1131" t="s">
        <v>11198</v>
      </c>
    </row>
    <row r="2921" customFormat="false" ht="14.25" hidden="false" customHeight="false" outlineLevel="0" collapsed="false">
      <c r="AH2921" s="1131" t="n">
        <v>3107</v>
      </c>
      <c r="AI2921" s="1140" t="n">
        <v>2920</v>
      </c>
      <c r="AJ2921" s="1140" t="s">
        <v>11199</v>
      </c>
      <c r="AK2921" s="1130" t="s">
        <v>11200</v>
      </c>
      <c r="AL2921" s="1131" t="s">
        <v>11201</v>
      </c>
    </row>
    <row r="2922" customFormat="false" ht="14.25" hidden="false" customHeight="false" outlineLevel="0" collapsed="false">
      <c r="AH2922" s="1131" t="n">
        <v>3107</v>
      </c>
      <c r="AI2922" s="1140" t="n">
        <v>2921</v>
      </c>
      <c r="AJ2922" s="1140" t="s">
        <v>11202</v>
      </c>
      <c r="AK2922" s="1130" t="s">
        <v>11203</v>
      </c>
      <c r="AL2922" s="1131" t="s">
        <v>11204</v>
      </c>
    </row>
    <row r="2923" customFormat="false" ht="14.25" hidden="false" customHeight="false" outlineLevel="0" collapsed="false">
      <c r="AH2923" s="1131" t="n">
        <v>3108</v>
      </c>
      <c r="AI2923" s="1140" t="n">
        <v>2922</v>
      </c>
      <c r="AJ2923" s="1140" t="s">
        <v>11205</v>
      </c>
      <c r="AK2923" s="1130" t="s">
        <v>11206</v>
      </c>
      <c r="AL2923" s="1131" t="s">
        <v>11207</v>
      </c>
    </row>
    <row r="2924" customFormat="false" ht="14.25" hidden="false" customHeight="false" outlineLevel="0" collapsed="false">
      <c r="AH2924" s="1131" t="n">
        <v>3108</v>
      </c>
      <c r="AI2924" s="1140" t="n">
        <v>2923</v>
      </c>
      <c r="AJ2924" s="1140" t="s">
        <v>11208</v>
      </c>
      <c r="AK2924" s="1130" t="s">
        <v>11209</v>
      </c>
      <c r="AL2924" s="1131" t="s">
        <v>11210</v>
      </c>
    </row>
    <row r="2925" customFormat="false" ht="14.25" hidden="false" customHeight="false" outlineLevel="0" collapsed="false">
      <c r="AH2925" s="1131" t="n">
        <v>3108</v>
      </c>
      <c r="AI2925" s="1140" t="n">
        <v>2924</v>
      </c>
      <c r="AJ2925" s="1140" t="s">
        <v>11211</v>
      </c>
      <c r="AK2925" s="1130" t="s">
        <v>11212</v>
      </c>
      <c r="AL2925" s="1131" t="s">
        <v>11213</v>
      </c>
    </row>
    <row r="2926" customFormat="false" ht="14.25" hidden="false" customHeight="false" outlineLevel="0" collapsed="false">
      <c r="AH2926" s="1131" t="n">
        <v>3108</v>
      </c>
      <c r="AI2926" s="1140" t="n">
        <v>2925</v>
      </c>
      <c r="AJ2926" s="1140" t="s">
        <v>11214</v>
      </c>
      <c r="AK2926" s="1130" t="s">
        <v>1801</v>
      </c>
      <c r="AL2926" s="1131" t="s">
        <v>11215</v>
      </c>
    </row>
    <row r="2927" customFormat="false" ht="14.25" hidden="false" customHeight="false" outlineLevel="0" collapsed="false">
      <c r="AH2927" s="1131" t="n">
        <v>3108</v>
      </c>
      <c r="AI2927" s="1140" t="n">
        <v>2926</v>
      </c>
      <c r="AJ2927" s="1140" t="s">
        <v>11216</v>
      </c>
      <c r="AK2927" s="1130" t="s">
        <v>11174</v>
      </c>
      <c r="AL2927" s="1131" t="s">
        <v>11217</v>
      </c>
    </row>
    <row r="2928" customFormat="false" ht="14.25" hidden="false" customHeight="false" outlineLevel="0" collapsed="false">
      <c r="AH2928" s="1131" t="n">
        <v>3109</v>
      </c>
      <c r="AI2928" s="1140" t="n">
        <v>2927</v>
      </c>
      <c r="AJ2928" s="1140" t="s">
        <v>11218</v>
      </c>
      <c r="AK2928" s="1130" t="s">
        <v>11219</v>
      </c>
      <c r="AL2928" s="1131" t="s">
        <v>11220</v>
      </c>
    </row>
    <row r="2929" customFormat="false" ht="14.25" hidden="false" customHeight="false" outlineLevel="0" collapsed="false">
      <c r="AH2929" s="1131" t="n">
        <v>3109</v>
      </c>
      <c r="AI2929" s="1140" t="n">
        <v>2928</v>
      </c>
      <c r="AJ2929" s="1140" t="s">
        <v>11221</v>
      </c>
      <c r="AK2929" s="1130" t="s">
        <v>11222</v>
      </c>
      <c r="AL2929" s="1131" t="s">
        <v>11223</v>
      </c>
    </row>
    <row r="2930" customFormat="false" ht="14.25" hidden="false" customHeight="false" outlineLevel="0" collapsed="false">
      <c r="AH2930" s="1131" t="n">
        <v>3109</v>
      </c>
      <c r="AI2930" s="1140" t="n">
        <v>2929</v>
      </c>
      <c r="AJ2930" s="1140" t="s">
        <v>11224</v>
      </c>
      <c r="AK2930" s="1130" t="s">
        <v>1821</v>
      </c>
      <c r="AL2930" s="1131" t="s">
        <v>11225</v>
      </c>
    </row>
    <row r="2931" customFormat="false" ht="14.25" hidden="false" customHeight="false" outlineLevel="0" collapsed="false">
      <c r="AH2931" s="1131" t="n">
        <v>3109</v>
      </c>
      <c r="AI2931" s="1140" t="n">
        <v>2930</v>
      </c>
      <c r="AJ2931" s="1140" t="s">
        <v>11226</v>
      </c>
      <c r="AK2931" s="1130" t="s">
        <v>11227</v>
      </c>
      <c r="AL2931" s="1131" t="s">
        <v>11228</v>
      </c>
    </row>
    <row r="2932" customFormat="false" ht="14.25" hidden="false" customHeight="false" outlineLevel="0" collapsed="false">
      <c r="AH2932" s="1131" t="n">
        <v>3109</v>
      </c>
      <c r="AI2932" s="1140" t="n">
        <v>2931</v>
      </c>
      <c r="AJ2932" s="1140" t="s">
        <v>11229</v>
      </c>
      <c r="AK2932" s="1130" t="s">
        <v>11230</v>
      </c>
      <c r="AL2932" s="1131" t="s">
        <v>11231</v>
      </c>
    </row>
    <row r="2933" customFormat="false" ht="14.25" hidden="false" customHeight="false" outlineLevel="0" collapsed="false">
      <c r="AH2933" s="1131" t="n">
        <v>3109</v>
      </c>
      <c r="AI2933" s="1140" t="n">
        <v>2932</v>
      </c>
      <c r="AJ2933" s="1140" t="s">
        <v>11232</v>
      </c>
      <c r="AK2933" s="1130" t="s">
        <v>11233</v>
      </c>
      <c r="AL2933" s="1131" t="s">
        <v>11234</v>
      </c>
    </row>
    <row r="2934" customFormat="false" ht="14.25" hidden="false" customHeight="false" outlineLevel="0" collapsed="false">
      <c r="AH2934" s="1131" t="n">
        <v>3110</v>
      </c>
      <c r="AI2934" s="1140" t="n">
        <v>2933</v>
      </c>
      <c r="AJ2934" s="1140" t="s">
        <v>11235</v>
      </c>
      <c r="AK2934" s="1130" t="s">
        <v>11236</v>
      </c>
      <c r="AL2934" s="1131" t="s">
        <v>11237</v>
      </c>
    </row>
    <row r="2935" customFormat="false" ht="14.25" hidden="false" customHeight="false" outlineLevel="0" collapsed="false">
      <c r="AH2935" s="1131" t="n">
        <v>3110</v>
      </c>
      <c r="AI2935" s="1140" t="n">
        <v>2934</v>
      </c>
      <c r="AJ2935" s="1140" t="s">
        <v>11238</v>
      </c>
      <c r="AK2935" s="1130" t="s">
        <v>1693</v>
      </c>
      <c r="AL2935" s="1131" t="s">
        <v>11239</v>
      </c>
    </row>
    <row r="2936" customFormat="false" ht="14.25" hidden="false" customHeight="false" outlineLevel="0" collapsed="false">
      <c r="AH2936" s="1131" t="n">
        <v>3110</v>
      </c>
      <c r="AI2936" s="1140" t="n">
        <v>2935</v>
      </c>
      <c r="AJ2936" s="1140" t="s">
        <v>11240</v>
      </c>
      <c r="AK2936" s="1130" t="s">
        <v>1857</v>
      </c>
      <c r="AL2936" s="1131" t="s">
        <v>11241</v>
      </c>
    </row>
    <row r="2937" customFormat="false" ht="14.25" hidden="false" customHeight="false" outlineLevel="0" collapsed="false">
      <c r="AH2937" s="1131" t="n">
        <v>3201</v>
      </c>
      <c r="AI2937" s="1140" t="n">
        <v>2936</v>
      </c>
      <c r="AJ2937" s="1140" t="s">
        <v>11242</v>
      </c>
      <c r="AK2937" s="1130" t="s">
        <v>1737</v>
      </c>
      <c r="AL2937" s="1131" t="s">
        <v>11243</v>
      </c>
    </row>
    <row r="2938" customFormat="false" ht="14.25" hidden="false" customHeight="false" outlineLevel="0" collapsed="false">
      <c r="AH2938" s="1131" t="n">
        <v>4101</v>
      </c>
      <c r="AI2938" s="1140" t="n">
        <v>2937</v>
      </c>
      <c r="AJ2938" s="1140" t="s">
        <v>11244</v>
      </c>
      <c r="AK2938" s="1130" t="s">
        <v>7234</v>
      </c>
      <c r="AL2938" s="1131" t="s">
        <v>11245</v>
      </c>
    </row>
    <row r="2939" customFormat="false" ht="14.25" hidden="false" customHeight="false" outlineLevel="0" collapsed="false">
      <c r="AH2939" s="1131" t="n">
        <v>4101</v>
      </c>
      <c r="AI2939" s="1140" t="n">
        <v>2938</v>
      </c>
      <c r="AJ2939" s="1140" t="s">
        <v>11246</v>
      </c>
      <c r="AK2939" s="1130" t="s">
        <v>7500</v>
      </c>
      <c r="AL2939" s="1131" t="s">
        <v>11247</v>
      </c>
    </row>
    <row r="2940" customFormat="false" ht="14.25" hidden="false" customHeight="false" outlineLevel="0" collapsed="false">
      <c r="AH2940" s="1131" t="n">
        <v>4101</v>
      </c>
      <c r="AI2940" s="1140" t="n">
        <v>2939</v>
      </c>
      <c r="AJ2940" s="1140" t="s">
        <v>11248</v>
      </c>
      <c r="AK2940" s="1130" t="s">
        <v>11249</v>
      </c>
      <c r="AL2940" s="1131" t="s">
        <v>11250</v>
      </c>
    </row>
    <row r="2941" customFormat="false" ht="14.25" hidden="false" customHeight="false" outlineLevel="0" collapsed="false">
      <c r="AH2941" s="1131" t="n">
        <v>4101</v>
      </c>
      <c r="AI2941" s="1140" t="n">
        <v>2940</v>
      </c>
      <c r="AJ2941" s="1140" t="s">
        <v>11251</v>
      </c>
      <c r="AK2941" s="1130" t="s">
        <v>5611</v>
      </c>
      <c r="AL2941" s="1131" t="s">
        <v>11252</v>
      </c>
    </row>
    <row r="2942" customFormat="false" ht="14.25" hidden="false" customHeight="false" outlineLevel="0" collapsed="false">
      <c r="AH2942" s="1131" t="n">
        <v>4101</v>
      </c>
      <c r="AI2942" s="1140" t="n">
        <v>2941</v>
      </c>
      <c r="AJ2942" s="1140" t="s">
        <v>11253</v>
      </c>
      <c r="AK2942" s="1130" t="s">
        <v>2033</v>
      </c>
      <c r="AL2942" s="1131" t="s">
        <v>11254</v>
      </c>
    </row>
    <row r="2943" customFormat="false" ht="14.25" hidden="false" customHeight="false" outlineLevel="0" collapsed="false">
      <c r="AH2943" s="1131" t="n">
        <v>4201</v>
      </c>
      <c r="AI2943" s="1140" t="n">
        <v>2942</v>
      </c>
      <c r="AJ2943" s="1140" t="s">
        <v>11255</v>
      </c>
      <c r="AK2943" s="1130" t="s">
        <v>11256</v>
      </c>
      <c r="AL2943" s="1131" t="s">
        <v>11257</v>
      </c>
    </row>
    <row r="2944" customFormat="false" ht="14.25" hidden="false" customHeight="false" outlineLevel="0" collapsed="false">
      <c r="AH2944" s="1131" t="n">
        <v>4201</v>
      </c>
      <c r="AI2944" s="1140" t="n">
        <v>2943</v>
      </c>
      <c r="AJ2944" s="1140" t="s">
        <v>11258</v>
      </c>
      <c r="AK2944" s="1130" t="s">
        <v>11259</v>
      </c>
      <c r="AL2944" s="1131" t="s">
        <v>11260</v>
      </c>
    </row>
    <row r="2945" customFormat="false" ht="14.25" hidden="false" customHeight="false" outlineLevel="0" collapsed="false">
      <c r="AH2945" s="1131" t="n">
        <v>4201</v>
      </c>
      <c r="AI2945" s="1140" t="n">
        <v>2944</v>
      </c>
      <c r="AJ2945" s="1140" t="s">
        <v>11261</v>
      </c>
      <c r="AK2945" s="1130" t="s">
        <v>11262</v>
      </c>
      <c r="AL2945" s="1131" t="s">
        <v>11263</v>
      </c>
    </row>
    <row r="2946" customFormat="false" ht="14.25" hidden="false" customHeight="false" outlineLevel="0" collapsed="false">
      <c r="AH2946" s="1131" t="n">
        <v>4201</v>
      </c>
      <c r="AI2946" s="1140" t="n">
        <v>2945</v>
      </c>
      <c r="AJ2946" s="1140" t="s">
        <v>11264</v>
      </c>
      <c r="AK2946" s="1130" t="s">
        <v>11265</v>
      </c>
      <c r="AL2946" s="1131" t="s">
        <v>11266</v>
      </c>
    </row>
    <row r="2947" customFormat="false" ht="14.25" hidden="false" customHeight="false" outlineLevel="0" collapsed="false">
      <c r="AH2947" s="1131" t="n">
        <v>4201</v>
      </c>
      <c r="AI2947" s="1140" t="n">
        <v>2946</v>
      </c>
      <c r="AJ2947" s="1140" t="s">
        <v>11267</v>
      </c>
      <c r="AK2947" s="1130" t="s">
        <v>11268</v>
      </c>
      <c r="AL2947" s="1131" t="s">
        <v>11269</v>
      </c>
    </row>
    <row r="2948" customFormat="false" ht="14.25" hidden="false" customHeight="false" outlineLevel="0" collapsed="false">
      <c r="AH2948" s="1131" t="n">
        <v>4202</v>
      </c>
      <c r="AI2948" s="1140" t="n">
        <v>2947</v>
      </c>
      <c r="AJ2948" s="1140" t="s">
        <v>11270</v>
      </c>
      <c r="AK2948" s="1130" t="s">
        <v>11271</v>
      </c>
      <c r="AL2948" s="1131" t="s">
        <v>11272</v>
      </c>
    </row>
    <row r="2949" customFormat="false" ht="14.25" hidden="false" customHeight="false" outlineLevel="0" collapsed="false">
      <c r="AH2949" s="1131" t="n">
        <v>4202</v>
      </c>
      <c r="AI2949" s="1140" t="n">
        <v>2948</v>
      </c>
      <c r="AJ2949" s="1140" t="s">
        <v>11273</v>
      </c>
      <c r="AK2949" s="1130" t="s">
        <v>11274</v>
      </c>
      <c r="AL2949" s="1131" t="s">
        <v>11275</v>
      </c>
    </row>
    <row r="2950" customFormat="false" ht="14.25" hidden="false" customHeight="false" outlineLevel="0" collapsed="false">
      <c r="AH2950" s="1131" t="n">
        <v>4202</v>
      </c>
      <c r="AI2950" s="1140" t="n">
        <v>2949</v>
      </c>
      <c r="AJ2950" s="1140" t="s">
        <v>11276</v>
      </c>
      <c r="AK2950" s="1130" t="s">
        <v>11277</v>
      </c>
      <c r="AL2950" s="1131" t="s">
        <v>11278</v>
      </c>
    </row>
    <row r="2951" customFormat="false" ht="14.25" hidden="false" customHeight="false" outlineLevel="0" collapsed="false">
      <c r="AH2951" s="1131" t="n">
        <v>4202</v>
      </c>
      <c r="AI2951" s="1140" t="n">
        <v>2950</v>
      </c>
      <c r="AJ2951" s="1140" t="s">
        <v>11279</v>
      </c>
      <c r="AK2951" s="1130" t="s">
        <v>1573</v>
      </c>
      <c r="AL2951" s="1131" t="s">
        <v>11280</v>
      </c>
    </row>
    <row r="2952" customFormat="false" ht="14.25" hidden="false" customHeight="false" outlineLevel="0" collapsed="false">
      <c r="AH2952" s="1131" t="n">
        <v>4202</v>
      </c>
      <c r="AI2952" s="1140" t="n">
        <v>2951</v>
      </c>
      <c r="AJ2952" s="1140" t="s">
        <v>11281</v>
      </c>
      <c r="AK2952" s="1130" t="s">
        <v>11282</v>
      </c>
      <c r="AL2952" s="1131" t="s">
        <v>11283</v>
      </c>
    </row>
    <row r="2953" customFormat="false" ht="14.25" hidden="false" customHeight="false" outlineLevel="0" collapsed="false">
      <c r="AH2953" s="1131" t="n">
        <v>4202</v>
      </c>
      <c r="AI2953" s="1140" t="n">
        <v>2952</v>
      </c>
      <c r="AJ2953" s="1140" t="s">
        <v>11284</v>
      </c>
      <c r="AK2953" s="1130" t="s">
        <v>1821</v>
      </c>
      <c r="AL2953" s="1131" t="s">
        <v>11285</v>
      </c>
    </row>
    <row r="2954" customFormat="false" ht="14.25" hidden="false" customHeight="false" outlineLevel="0" collapsed="false">
      <c r="AH2954" s="1131" t="n">
        <v>4202</v>
      </c>
      <c r="AI2954" s="1140" t="n">
        <v>2953</v>
      </c>
      <c r="AJ2954" s="1140" t="s">
        <v>11286</v>
      </c>
      <c r="AK2954" s="1130" t="s">
        <v>11287</v>
      </c>
      <c r="AL2954" s="1131" t="s">
        <v>11288</v>
      </c>
    </row>
    <row r="2955" customFormat="false" ht="14.25" hidden="false" customHeight="false" outlineLevel="0" collapsed="false">
      <c r="AH2955" s="1131" t="n">
        <v>4202</v>
      </c>
      <c r="AI2955" s="1140" t="n">
        <v>2954</v>
      </c>
      <c r="AJ2955" s="1140" t="s">
        <v>11289</v>
      </c>
      <c r="AK2955" s="1130" t="s">
        <v>11290</v>
      </c>
      <c r="AL2955" s="1131" t="s">
        <v>11291</v>
      </c>
    </row>
    <row r="2956" customFormat="false" ht="14.25" hidden="false" customHeight="false" outlineLevel="0" collapsed="false">
      <c r="AH2956" s="1131" t="n">
        <v>4202</v>
      </c>
      <c r="AI2956" s="1140" t="n">
        <v>2955</v>
      </c>
      <c r="AJ2956" s="1140" t="s">
        <v>11292</v>
      </c>
      <c r="AK2956" s="1130" t="s">
        <v>11293</v>
      </c>
      <c r="AL2956" s="1131" t="s">
        <v>11294</v>
      </c>
    </row>
    <row r="2957" customFormat="false" ht="14.25" hidden="false" customHeight="false" outlineLevel="0" collapsed="false">
      <c r="AH2957" s="1131" t="n">
        <v>4203</v>
      </c>
      <c r="AI2957" s="1140" t="n">
        <v>2956</v>
      </c>
      <c r="AJ2957" s="1140" t="s">
        <v>11295</v>
      </c>
      <c r="AK2957" s="1130" t="s">
        <v>11296</v>
      </c>
      <c r="AL2957" s="1131" t="s">
        <v>11297</v>
      </c>
    </row>
    <row r="2958" customFormat="false" ht="14.25" hidden="false" customHeight="false" outlineLevel="0" collapsed="false">
      <c r="AH2958" s="1131" t="n">
        <v>4203</v>
      </c>
      <c r="AI2958" s="1140" t="n">
        <v>2957</v>
      </c>
      <c r="AJ2958" s="1140" t="s">
        <v>11298</v>
      </c>
      <c r="AK2958" s="1130" t="s">
        <v>11299</v>
      </c>
      <c r="AL2958" s="1131" t="s">
        <v>11300</v>
      </c>
    </row>
    <row r="2959" customFormat="false" ht="14.25" hidden="false" customHeight="false" outlineLevel="0" collapsed="false">
      <c r="AH2959" s="1131" t="n">
        <v>4203</v>
      </c>
      <c r="AI2959" s="1140" t="n">
        <v>2958</v>
      </c>
      <c r="AJ2959" s="1140" t="s">
        <v>11301</v>
      </c>
      <c r="AK2959" s="1130" t="s">
        <v>11302</v>
      </c>
      <c r="AL2959" s="1131" t="s">
        <v>11303</v>
      </c>
    </row>
    <row r="2960" customFormat="false" ht="14.25" hidden="false" customHeight="false" outlineLevel="0" collapsed="false">
      <c r="AH2960" s="1131" t="n">
        <v>4203</v>
      </c>
      <c r="AI2960" s="1140" t="n">
        <v>2959</v>
      </c>
      <c r="AJ2960" s="1140" t="s">
        <v>11304</v>
      </c>
      <c r="AK2960" s="1130" t="s">
        <v>11305</v>
      </c>
      <c r="AL2960" s="1131" t="s">
        <v>11306</v>
      </c>
    </row>
    <row r="2961" customFormat="false" ht="14.25" hidden="false" customHeight="false" outlineLevel="0" collapsed="false">
      <c r="AH2961" s="1131" t="n">
        <v>4203</v>
      </c>
      <c r="AI2961" s="1140" t="n">
        <v>2960</v>
      </c>
      <c r="AJ2961" s="1140" t="s">
        <v>11307</v>
      </c>
      <c r="AK2961" s="1130" t="s">
        <v>11308</v>
      </c>
      <c r="AL2961" s="1131" t="s">
        <v>11309</v>
      </c>
    </row>
    <row r="2962" customFormat="false" ht="14.25" hidden="false" customHeight="false" outlineLevel="0" collapsed="false">
      <c r="AH2962" s="1131" t="n">
        <v>4203</v>
      </c>
      <c r="AI2962" s="1140" t="n">
        <v>2961</v>
      </c>
      <c r="AJ2962" s="1140" t="s">
        <v>11310</v>
      </c>
      <c r="AK2962" s="1130" t="s">
        <v>11311</v>
      </c>
      <c r="AL2962" s="1131" t="s">
        <v>11312</v>
      </c>
    </row>
    <row r="2963" customFormat="false" ht="14.25" hidden="false" customHeight="false" outlineLevel="0" collapsed="false">
      <c r="AH2963" s="1131" t="n">
        <v>4203</v>
      </c>
      <c r="AI2963" s="1140" t="n">
        <v>2962</v>
      </c>
      <c r="AJ2963" s="1140" t="s">
        <v>11313</v>
      </c>
      <c r="AK2963" s="1130" t="s">
        <v>11314</v>
      </c>
      <c r="AL2963" s="1131" t="s">
        <v>11315</v>
      </c>
    </row>
    <row r="2964" customFormat="false" ht="14.25" hidden="false" customHeight="false" outlineLevel="0" collapsed="false">
      <c r="AH2964" s="1131" t="n">
        <v>4203</v>
      </c>
      <c r="AI2964" s="1140" t="n">
        <v>2963</v>
      </c>
      <c r="AJ2964" s="1140" t="s">
        <v>11316</v>
      </c>
      <c r="AK2964" s="1130" t="s">
        <v>11317</v>
      </c>
      <c r="AL2964" s="1131" t="s">
        <v>11318</v>
      </c>
    </row>
    <row r="2965" customFormat="false" ht="14.25" hidden="false" customHeight="false" outlineLevel="0" collapsed="false">
      <c r="AH2965" s="1131" t="n">
        <v>4203</v>
      </c>
      <c r="AI2965" s="1140" t="n">
        <v>2964</v>
      </c>
      <c r="AJ2965" s="1140" t="s">
        <v>11319</v>
      </c>
      <c r="AK2965" s="1130" t="s">
        <v>11320</v>
      </c>
      <c r="AL2965" s="1131" t="s">
        <v>11321</v>
      </c>
    </row>
    <row r="2966" customFormat="false" ht="14.25" hidden="false" customHeight="false" outlineLevel="0" collapsed="false">
      <c r="AH2966" s="1131" t="n">
        <v>4203</v>
      </c>
      <c r="AI2966" s="1140" t="n">
        <v>2965</v>
      </c>
      <c r="AJ2966" s="1140" t="s">
        <v>11322</v>
      </c>
      <c r="AK2966" s="1130" t="s">
        <v>7706</v>
      </c>
      <c r="AL2966" s="1131" t="s">
        <v>11323</v>
      </c>
    </row>
    <row r="2967" customFormat="false" ht="14.25" hidden="false" customHeight="false" outlineLevel="0" collapsed="false">
      <c r="AH2967" s="1131" t="n">
        <v>4203</v>
      </c>
      <c r="AI2967" s="1140" t="n">
        <v>2966</v>
      </c>
      <c r="AJ2967" s="1140" t="s">
        <v>11324</v>
      </c>
      <c r="AK2967" s="1130" t="s">
        <v>11325</v>
      </c>
      <c r="AL2967" s="1131" t="s">
        <v>11326</v>
      </c>
    </row>
    <row r="2968" customFormat="false" ht="14.25" hidden="false" customHeight="false" outlineLevel="0" collapsed="false">
      <c r="AH2968" s="1131" t="n">
        <v>4203</v>
      </c>
      <c r="AI2968" s="1140" t="n">
        <v>2967</v>
      </c>
      <c r="AJ2968" s="1140" t="s">
        <v>11327</v>
      </c>
      <c r="AK2968" s="1130" t="s">
        <v>11328</v>
      </c>
      <c r="AL2968" s="1131" t="s">
        <v>11329</v>
      </c>
    </row>
    <row r="2969" customFormat="false" ht="14.25" hidden="false" customHeight="false" outlineLevel="0" collapsed="false">
      <c r="AH2969" s="1131" t="n">
        <v>4203</v>
      </c>
      <c r="AI2969" s="1140" t="n">
        <v>2968</v>
      </c>
      <c r="AJ2969" s="1140" t="s">
        <v>11330</v>
      </c>
      <c r="AK2969" s="1130" t="s">
        <v>11331</v>
      </c>
      <c r="AL2969" s="1131" t="s">
        <v>11332</v>
      </c>
    </row>
    <row r="2970" customFormat="false" ht="14.25" hidden="false" customHeight="false" outlineLevel="0" collapsed="false">
      <c r="AH2970" s="1131" t="n">
        <v>4203</v>
      </c>
      <c r="AI2970" s="1140" t="n">
        <v>2969</v>
      </c>
      <c r="AJ2970" s="1140" t="s">
        <v>11333</v>
      </c>
      <c r="AK2970" s="1130" t="s">
        <v>11334</v>
      </c>
      <c r="AL2970" s="1131" t="s">
        <v>11335</v>
      </c>
    </row>
    <row r="2971" customFormat="false" ht="14.25" hidden="false" customHeight="false" outlineLevel="0" collapsed="false">
      <c r="AH2971" s="1131" t="n">
        <v>4203</v>
      </c>
      <c r="AI2971" s="1140" t="n">
        <v>2970</v>
      </c>
      <c r="AJ2971" s="1140" t="s">
        <v>11336</v>
      </c>
      <c r="AK2971" s="1130" t="s">
        <v>11337</v>
      </c>
      <c r="AL2971" s="1131" t="s">
        <v>11338</v>
      </c>
    </row>
    <row r="2972" customFormat="false" ht="14.25" hidden="false" customHeight="false" outlineLevel="0" collapsed="false">
      <c r="AH2972" s="1131" t="n">
        <v>4203</v>
      </c>
      <c r="AI2972" s="1140" t="n">
        <v>2971</v>
      </c>
      <c r="AJ2972" s="1140" t="s">
        <v>11339</v>
      </c>
      <c r="AK2972" s="1130" t="s">
        <v>11340</v>
      </c>
      <c r="AL2972" s="1131" t="s">
        <v>11341</v>
      </c>
    </row>
    <row r="2973" customFormat="false" ht="14.25" hidden="false" customHeight="false" outlineLevel="0" collapsed="false">
      <c r="AH2973" s="1131" t="n">
        <v>4203</v>
      </c>
      <c r="AI2973" s="1140" t="n">
        <v>2972</v>
      </c>
      <c r="AJ2973" s="1140" t="s">
        <v>11342</v>
      </c>
      <c r="AK2973" s="1130" t="s">
        <v>11343</v>
      </c>
      <c r="AL2973" s="1131" t="s">
        <v>11344</v>
      </c>
    </row>
    <row r="2974" customFormat="false" ht="14.25" hidden="false" customHeight="false" outlineLevel="0" collapsed="false">
      <c r="AH2974" s="1131" t="n">
        <v>4203</v>
      </c>
      <c r="AI2974" s="1140" t="n">
        <v>2973</v>
      </c>
      <c r="AJ2974" s="1140" t="s">
        <v>11345</v>
      </c>
      <c r="AK2974" s="1130" t="s">
        <v>7500</v>
      </c>
      <c r="AL2974" s="1131" t="s">
        <v>11346</v>
      </c>
    </row>
    <row r="2975" customFormat="false" ht="14.25" hidden="false" customHeight="false" outlineLevel="0" collapsed="false">
      <c r="AH2975" s="1131" t="n">
        <v>4203</v>
      </c>
      <c r="AI2975" s="1140" t="n">
        <v>2974</v>
      </c>
      <c r="AJ2975" s="1140" t="s">
        <v>11347</v>
      </c>
      <c r="AK2975" s="1130" t="s">
        <v>7461</v>
      </c>
      <c r="AL2975" s="1131" t="s">
        <v>11348</v>
      </c>
    </row>
    <row r="2976" customFormat="false" ht="14.25" hidden="false" customHeight="false" outlineLevel="0" collapsed="false">
      <c r="AH2976" s="1131" t="n">
        <v>4203</v>
      </c>
      <c r="AI2976" s="1140" t="n">
        <v>2975</v>
      </c>
      <c r="AJ2976" s="1140" t="s">
        <v>11349</v>
      </c>
      <c r="AK2976" s="1130" t="s">
        <v>11350</v>
      </c>
      <c r="AL2976" s="1131" t="s">
        <v>11351</v>
      </c>
    </row>
    <row r="2977" customFormat="false" ht="14.25" hidden="false" customHeight="false" outlineLevel="0" collapsed="false">
      <c r="AH2977" s="1131" t="n">
        <v>4203</v>
      </c>
      <c r="AI2977" s="1140" t="n">
        <v>2976</v>
      </c>
      <c r="AJ2977" s="1140" t="s">
        <v>11352</v>
      </c>
      <c r="AK2977" s="1130" t="s">
        <v>11353</v>
      </c>
      <c r="AL2977" s="1131" t="s">
        <v>11354</v>
      </c>
    </row>
    <row r="2978" customFormat="false" ht="14.25" hidden="false" customHeight="false" outlineLevel="0" collapsed="false">
      <c r="AH2978" s="1131" t="n">
        <v>4203</v>
      </c>
      <c r="AI2978" s="1140" t="n">
        <v>2977</v>
      </c>
      <c r="AJ2978" s="1140" t="s">
        <v>11355</v>
      </c>
      <c r="AK2978" s="1130" t="s">
        <v>11356</v>
      </c>
      <c r="AL2978" s="1131" t="s">
        <v>11357</v>
      </c>
    </row>
    <row r="2979" customFormat="false" ht="14.25" hidden="false" customHeight="false" outlineLevel="0" collapsed="false">
      <c r="AH2979" s="1131" t="n">
        <v>4203</v>
      </c>
      <c r="AI2979" s="1140" t="n">
        <v>2978</v>
      </c>
      <c r="AJ2979" s="1140" t="s">
        <v>11358</v>
      </c>
      <c r="AK2979" s="1130" t="s">
        <v>11359</v>
      </c>
      <c r="AL2979" s="1131" t="s">
        <v>11360</v>
      </c>
    </row>
    <row r="2980" customFormat="false" ht="14.25" hidden="false" customHeight="false" outlineLevel="0" collapsed="false">
      <c r="AH2980" s="1131" t="n">
        <v>4203</v>
      </c>
      <c r="AI2980" s="1140" t="n">
        <v>2979</v>
      </c>
      <c r="AJ2980" s="1140" t="s">
        <v>11361</v>
      </c>
      <c r="AK2980" s="1130" t="s">
        <v>7455</v>
      </c>
      <c r="AL2980" s="1131" t="s">
        <v>11362</v>
      </c>
    </row>
    <row r="2981" customFormat="false" ht="14.25" hidden="false" customHeight="false" outlineLevel="0" collapsed="false">
      <c r="AH2981" s="1131" t="n">
        <v>4204</v>
      </c>
      <c r="AI2981" s="1140" t="n">
        <v>2980</v>
      </c>
      <c r="AJ2981" s="1140" t="s">
        <v>11363</v>
      </c>
      <c r="AK2981" s="1130" t="s">
        <v>11364</v>
      </c>
      <c r="AL2981" s="1131" t="s">
        <v>11365</v>
      </c>
    </row>
    <row r="2982" customFormat="false" ht="14.25" hidden="false" customHeight="false" outlineLevel="0" collapsed="false">
      <c r="AH2982" s="1131" t="n">
        <v>4204</v>
      </c>
      <c r="AI2982" s="1140" t="n">
        <v>2981</v>
      </c>
      <c r="AJ2982" s="1140" t="s">
        <v>11366</v>
      </c>
      <c r="AK2982" s="1130" t="s">
        <v>11367</v>
      </c>
      <c r="AL2982" s="1131" t="s">
        <v>11368</v>
      </c>
    </row>
    <row r="2983" customFormat="false" ht="14.25" hidden="false" customHeight="false" outlineLevel="0" collapsed="false">
      <c r="AH2983" s="1131" t="n">
        <v>4204</v>
      </c>
      <c r="AI2983" s="1140" t="n">
        <v>2982</v>
      </c>
      <c r="AJ2983" s="1140" t="s">
        <v>11369</v>
      </c>
      <c r="AK2983" s="1130" t="s">
        <v>11370</v>
      </c>
      <c r="AL2983" s="1131" t="s">
        <v>11371</v>
      </c>
    </row>
    <row r="2984" customFormat="false" ht="14.25" hidden="false" customHeight="false" outlineLevel="0" collapsed="false">
      <c r="AH2984" s="1131" t="n">
        <v>4204</v>
      </c>
      <c r="AI2984" s="1140" t="n">
        <v>2983</v>
      </c>
      <c r="AJ2984" s="1140" t="s">
        <v>11372</v>
      </c>
      <c r="AK2984" s="1130" t="s">
        <v>11373</v>
      </c>
      <c r="AL2984" s="1131" t="s">
        <v>11374</v>
      </c>
    </row>
    <row r="2985" customFormat="false" ht="14.25" hidden="false" customHeight="false" outlineLevel="0" collapsed="false">
      <c r="AH2985" s="1131" t="n">
        <v>4204</v>
      </c>
      <c r="AI2985" s="1140" t="n">
        <v>2984</v>
      </c>
      <c r="AJ2985" s="1140" t="s">
        <v>11375</v>
      </c>
      <c r="AK2985" s="1130" t="s">
        <v>1749</v>
      </c>
      <c r="AL2985" s="1131" t="s">
        <v>11376</v>
      </c>
    </row>
    <row r="2986" customFormat="false" ht="14.25" hidden="false" customHeight="false" outlineLevel="0" collapsed="false">
      <c r="AH2986" s="1131" t="n">
        <v>4204</v>
      </c>
      <c r="AI2986" s="1140" t="n">
        <v>2985</v>
      </c>
      <c r="AJ2986" s="1140" t="s">
        <v>11377</v>
      </c>
      <c r="AK2986" s="1130" t="s">
        <v>11378</v>
      </c>
      <c r="AL2986" s="1131" t="s">
        <v>11379</v>
      </c>
    </row>
    <row r="2987" customFormat="false" ht="14.25" hidden="false" customHeight="false" outlineLevel="0" collapsed="false">
      <c r="AH2987" s="1131" t="n">
        <v>4205</v>
      </c>
      <c r="AI2987" s="1140" t="n">
        <v>2986</v>
      </c>
      <c r="AJ2987" s="1140" t="s">
        <v>11380</v>
      </c>
      <c r="AK2987" s="1130" t="s">
        <v>11381</v>
      </c>
      <c r="AL2987" s="1131" t="s">
        <v>11382</v>
      </c>
    </row>
    <row r="2988" customFormat="false" ht="14.25" hidden="false" customHeight="false" outlineLevel="0" collapsed="false">
      <c r="AH2988" s="1131" t="n">
        <v>4205</v>
      </c>
      <c r="AI2988" s="1140" t="n">
        <v>2987</v>
      </c>
      <c r="AJ2988" s="1140" t="s">
        <v>11383</v>
      </c>
      <c r="AK2988" s="1130" t="s">
        <v>11384</v>
      </c>
      <c r="AL2988" s="1131" t="s">
        <v>11385</v>
      </c>
    </row>
    <row r="2989" customFormat="false" ht="14.25" hidden="false" customHeight="false" outlineLevel="0" collapsed="false">
      <c r="AH2989" s="1131" t="n">
        <v>4205</v>
      </c>
      <c r="AI2989" s="1140" t="n">
        <v>2988</v>
      </c>
      <c r="AJ2989" s="1140" t="s">
        <v>11386</v>
      </c>
      <c r="AK2989" s="1130" t="s">
        <v>11387</v>
      </c>
      <c r="AL2989" s="1131" t="s">
        <v>11388</v>
      </c>
    </row>
    <row r="2990" customFormat="false" ht="14.25" hidden="false" customHeight="false" outlineLevel="0" collapsed="false">
      <c r="AH2990" s="1131" t="n">
        <v>4205</v>
      </c>
      <c r="AI2990" s="1140" t="n">
        <v>2989</v>
      </c>
      <c r="AJ2990" s="1140" t="s">
        <v>11389</v>
      </c>
      <c r="AK2990" s="1130" t="s">
        <v>11390</v>
      </c>
      <c r="AL2990" s="1131" t="s">
        <v>11391</v>
      </c>
    </row>
    <row r="2991" customFormat="false" ht="14.25" hidden="false" customHeight="false" outlineLevel="0" collapsed="false">
      <c r="AH2991" s="1131" t="n">
        <v>4205</v>
      </c>
      <c r="AI2991" s="1140" t="n">
        <v>2990</v>
      </c>
      <c r="AJ2991" s="1140" t="s">
        <v>11392</v>
      </c>
      <c r="AK2991" s="1130" t="s">
        <v>1430</v>
      </c>
      <c r="AL2991" s="1131" t="s">
        <v>11393</v>
      </c>
    </row>
    <row r="2992" customFormat="false" ht="14.25" hidden="false" customHeight="false" outlineLevel="0" collapsed="false">
      <c r="AH2992" s="1131" t="n">
        <v>4205</v>
      </c>
      <c r="AI2992" s="1140" t="n">
        <v>2991</v>
      </c>
      <c r="AJ2992" s="1140" t="s">
        <v>11394</v>
      </c>
      <c r="AK2992" s="1130" t="s">
        <v>11395</v>
      </c>
      <c r="AL2992" s="1131" t="s">
        <v>11396</v>
      </c>
    </row>
    <row r="2993" customFormat="false" ht="14.25" hidden="false" customHeight="false" outlineLevel="0" collapsed="false">
      <c r="AH2993" s="1131" t="n">
        <v>4205</v>
      </c>
      <c r="AI2993" s="1140" t="n">
        <v>2992</v>
      </c>
      <c r="AJ2993" s="1140" t="s">
        <v>11397</v>
      </c>
      <c r="AK2993" s="1130" t="s">
        <v>11398</v>
      </c>
      <c r="AL2993" s="1131" t="s">
        <v>11399</v>
      </c>
    </row>
    <row r="2994" customFormat="false" ht="14.25" hidden="false" customHeight="false" outlineLevel="0" collapsed="false">
      <c r="AH2994" s="1131" t="n">
        <v>4205</v>
      </c>
      <c r="AI2994" s="1140" t="n">
        <v>2993</v>
      </c>
      <c r="AJ2994" s="1140" t="s">
        <v>11400</v>
      </c>
      <c r="AK2994" s="1130" t="s">
        <v>11401</v>
      </c>
      <c r="AL2994" s="1131" t="s">
        <v>11402</v>
      </c>
    </row>
    <row r="2995" customFormat="false" ht="14.25" hidden="false" customHeight="false" outlineLevel="0" collapsed="false">
      <c r="AH2995" s="1131" t="n">
        <v>4205</v>
      </c>
      <c r="AI2995" s="1140" t="n">
        <v>2994</v>
      </c>
      <c r="AJ2995" s="1140" t="s">
        <v>11403</v>
      </c>
      <c r="AK2995" s="1130" t="s">
        <v>11404</v>
      </c>
      <c r="AL2995" s="1131" t="s">
        <v>11405</v>
      </c>
    </row>
    <row r="2996" customFormat="false" ht="14.25" hidden="false" customHeight="false" outlineLevel="0" collapsed="false">
      <c r="AH2996" s="1131" t="n">
        <v>4205</v>
      </c>
      <c r="AI2996" s="1140" t="n">
        <v>2995</v>
      </c>
      <c r="AJ2996" s="1140" t="s">
        <v>11406</v>
      </c>
      <c r="AK2996" s="1130" t="s">
        <v>11407</v>
      </c>
      <c r="AL2996" s="1131" t="s">
        <v>11408</v>
      </c>
    </row>
    <row r="2997" customFormat="false" ht="14.25" hidden="false" customHeight="false" outlineLevel="0" collapsed="false">
      <c r="AH2997" s="1131" t="n">
        <v>4205</v>
      </c>
      <c r="AI2997" s="1140" t="n">
        <v>2996</v>
      </c>
      <c r="AJ2997" s="1140" t="s">
        <v>11409</v>
      </c>
      <c r="AK2997" s="1130" t="s">
        <v>11410</v>
      </c>
      <c r="AL2997" s="1131" t="s">
        <v>11411</v>
      </c>
    </row>
    <row r="2998" customFormat="false" ht="14.25" hidden="false" customHeight="false" outlineLevel="0" collapsed="false">
      <c r="AH2998" s="1131" t="n">
        <v>4205</v>
      </c>
      <c r="AI2998" s="1140" t="n">
        <v>2997</v>
      </c>
      <c r="AJ2998" s="1140" t="s">
        <v>11412</v>
      </c>
      <c r="AK2998" s="1130" t="s">
        <v>11413</v>
      </c>
      <c r="AL2998" s="1131" t="s">
        <v>11414</v>
      </c>
    </row>
    <row r="2999" customFormat="false" ht="14.25" hidden="false" customHeight="false" outlineLevel="0" collapsed="false">
      <c r="AH2999" s="1131" t="n">
        <v>4205</v>
      </c>
      <c r="AI2999" s="1140" t="n">
        <v>2998</v>
      </c>
      <c r="AJ2999" s="1140" t="s">
        <v>11415</v>
      </c>
      <c r="AK2999" s="1130" t="s">
        <v>7500</v>
      </c>
      <c r="AL2999" s="1131" t="s">
        <v>11416</v>
      </c>
    </row>
    <row r="3000" customFormat="false" ht="14.25" hidden="false" customHeight="false" outlineLevel="0" collapsed="false">
      <c r="AH3000" s="1131" t="n">
        <v>4205</v>
      </c>
      <c r="AI3000" s="1140" t="n">
        <v>2999</v>
      </c>
      <c r="AJ3000" s="1140" t="s">
        <v>11417</v>
      </c>
      <c r="AK3000" s="1130" t="s">
        <v>11418</v>
      </c>
      <c r="AL3000" s="1131" t="s">
        <v>11419</v>
      </c>
    </row>
    <row r="3001" customFormat="false" ht="14.25" hidden="false" customHeight="false" outlineLevel="0" collapsed="false">
      <c r="AH3001" s="1131" t="n">
        <v>4206</v>
      </c>
      <c r="AI3001" s="1140" t="n">
        <v>3000</v>
      </c>
      <c r="AJ3001" s="1140" t="s">
        <v>11420</v>
      </c>
      <c r="AK3001" s="1130" t="s">
        <v>11421</v>
      </c>
      <c r="AL3001" s="1131" t="s">
        <v>11422</v>
      </c>
    </row>
    <row r="3002" customFormat="false" ht="14.25" hidden="false" customHeight="false" outlineLevel="0" collapsed="false">
      <c r="AH3002" s="1131" t="n">
        <v>4206</v>
      </c>
      <c r="AI3002" s="1140" t="n">
        <v>3001</v>
      </c>
      <c r="AJ3002" s="1140" t="s">
        <v>11423</v>
      </c>
      <c r="AK3002" s="1130" t="s">
        <v>11424</v>
      </c>
      <c r="AL3002" s="1131" t="s">
        <v>11425</v>
      </c>
    </row>
    <row r="3003" customFormat="false" ht="14.25" hidden="false" customHeight="false" outlineLevel="0" collapsed="false">
      <c r="AH3003" s="1131" t="n">
        <v>4206</v>
      </c>
      <c r="AI3003" s="1140" t="n">
        <v>3002</v>
      </c>
      <c r="AJ3003" s="1140" t="s">
        <v>11426</v>
      </c>
      <c r="AK3003" s="1130" t="s">
        <v>11427</v>
      </c>
      <c r="AL3003" s="1131" t="s">
        <v>11428</v>
      </c>
    </row>
    <row r="3004" customFormat="false" ht="14.25" hidden="false" customHeight="false" outlineLevel="0" collapsed="false">
      <c r="AH3004" s="1131" t="n">
        <v>4206</v>
      </c>
      <c r="AI3004" s="1140" t="n">
        <v>3003</v>
      </c>
      <c r="AJ3004" s="1140" t="s">
        <v>11429</v>
      </c>
      <c r="AK3004" s="1130" t="s">
        <v>11430</v>
      </c>
      <c r="AL3004" s="1131" t="s">
        <v>11431</v>
      </c>
    </row>
    <row r="3005" customFormat="false" ht="14.25" hidden="false" customHeight="false" outlineLevel="0" collapsed="false">
      <c r="AH3005" s="1131" t="n">
        <v>4206</v>
      </c>
      <c r="AI3005" s="1140" t="n">
        <v>3004</v>
      </c>
      <c r="AJ3005" s="1140" t="s">
        <v>11432</v>
      </c>
      <c r="AK3005" s="1130" t="s">
        <v>11433</v>
      </c>
      <c r="AL3005" s="1131" t="s">
        <v>11434</v>
      </c>
    </row>
    <row r="3006" customFormat="false" ht="14.25" hidden="false" customHeight="false" outlineLevel="0" collapsed="false">
      <c r="AH3006" s="1131" t="n">
        <v>4206</v>
      </c>
      <c r="AI3006" s="1140" t="n">
        <v>3005</v>
      </c>
      <c r="AJ3006" s="1140" t="s">
        <v>11435</v>
      </c>
      <c r="AK3006" s="1130" t="s">
        <v>11410</v>
      </c>
      <c r="AL3006" s="1131" t="s">
        <v>11436</v>
      </c>
    </row>
    <row r="3007" customFormat="false" ht="14.25" hidden="false" customHeight="false" outlineLevel="0" collapsed="false">
      <c r="AH3007" s="1131" t="n">
        <v>4301</v>
      </c>
      <c r="AI3007" s="1140" t="n">
        <v>3006</v>
      </c>
      <c r="AJ3007" s="1140" t="s">
        <v>11437</v>
      </c>
      <c r="AK3007" s="1130" t="s">
        <v>11438</v>
      </c>
      <c r="AL3007" s="1131" t="s">
        <v>11439</v>
      </c>
    </row>
    <row r="3008" customFormat="false" ht="14.25" hidden="false" customHeight="false" outlineLevel="0" collapsed="false">
      <c r="AH3008" s="1131" t="n">
        <v>4301</v>
      </c>
      <c r="AI3008" s="1140" t="n">
        <v>3007</v>
      </c>
      <c r="AJ3008" s="1140" t="s">
        <v>11440</v>
      </c>
      <c r="AK3008" s="1130" t="s">
        <v>11441</v>
      </c>
      <c r="AL3008" s="1131" t="s">
        <v>11442</v>
      </c>
    </row>
    <row r="3009" customFormat="false" ht="14.25" hidden="false" customHeight="false" outlineLevel="0" collapsed="false">
      <c r="AH3009" s="1131" t="n">
        <v>4301</v>
      </c>
      <c r="AI3009" s="1140" t="n">
        <v>3008</v>
      </c>
      <c r="AJ3009" s="1140" t="s">
        <v>11443</v>
      </c>
      <c r="AK3009" s="1130" t="s">
        <v>11444</v>
      </c>
      <c r="AL3009" s="1131" t="s">
        <v>11445</v>
      </c>
    </row>
    <row r="3010" customFormat="false" ht="14.25" hidden="false" customHeight="false" outlineLevel="0" collapsed="false">
      <c r="AH3010" s="1131" t="n">
        <v>4301</v>
      </c>
      <c r="AI3010" s="1140" t="n">
        <v>3009</v>
      </c>
      <c r="AJ3010" s="1140" t="s">
        <v>11446</v>
      </c>
      <c r="AK3010" s="1130" t="s">
        <v>11447</v>
      </c>
      <c r="AL3010" s="1131" t="s">
        <v>11448</v>
      </c>
    </row>
    <row r="3011" customFormat="false" ht="14.25" hidden="false" customHeight="false" outlineLevel="0" collapsed="false">
      <c r="AH3011" s="1131" t="n">
        <v>4301</v>
      </c>
      <c r="AI3011" s="1140" t="n">
        <v>3010</v>
      </c>
      <c r="AJ3011" s="1140" t="s">
        <v>11449</v>
      </c>
      <c r="AK3011" s="1130" t="s">
        <v>11450</v>
      </c>
      <c r="AL3011" s="1131" t="s">
        <v>11451</v>
      </c>
    </row>
    <row r="3012" customFormat="false" ht="14.25" hidden="false" customHeight="false" outlineLevel="0" collapsed="false">
      <c r="AH3012" s="1131" t="n">
        <v>4301</v>
      </c>
      <c r="AI3012" s="1140" t="n">
        <v>3011</v>
      </c>
      <c r="AJ3012" s="1140" t="s">
        <v>11452</v>
      </c>
      <c r="AK3012" s="1130" t="s">
        <v>11453</v>
      </c>
      <c r="AL3012" s="1131" t="s">
        <v>11454</v>
      </c>
    </row>
    <row r="3013" customFormat="false" ht="14.25" hidden="false" customHeight="false" outlineLevel="0" collapsed="false">
      <c r="AH3013" s="1131" t="n">
        <v>4301</v>
      </c>
      <c r="AI3013" s="1140" t="n">
        <v>3012</v>
      </c>
      <c r="AJ3013" s="1140" t="s">
        <v>11455</v>
      </c>
      <c r="AK3013" s="1130" t="s">
        <v>11456</v>
      </c>
      <c r="AL3013" s="1131" t="s">
        <v>11457</v>
      </c>
    </row>
    <row r="3014" customFormat="false" ht="14.25" hidden="false" customHeight="false" outlineLevel="0" collapsed="false">
      <c r="AH3014" s="1131" t="n">
        <v>4301</v>
      </c>
      <c r="AI3014" s="1140" t="n">
        <v>3013</v>
      </c>
      <c r="AJ3014" s="1140" t="s">
        <v>11458</v>
      </c>
      <c r="AK3014" s="1130" t="s">
        <v>11459</v>
      </c>
      <c r="AL3014" s="1131" t="s">
        <v>11460</v>
      </c>
    </row>
    <row r="3015" customFormat="false" ht="14.25" hidden="false" customHeight="false" outlineLevel="0" collapsed="false">
      <c r="AH3015" s="1131" t="n">
        <v>4301</v>
      </c>
      <c r="AI3015" s="1140" t="n">
        <v>3014</v>
      </c>
      <c r="AJ3015" s="1140" t="s">
        <v>11461</v>
      </c>
      <c r="AK3015" s="1130" t="s">
        <v>11462</v>
      </c>
      <c r="AL3015" s="1131" t="s">
        <v>11463</v>
      </c>
    </row>
    <row r="3016" customFormat="false" ht="14.25" hidden="false" customHeight="false" outlineLevel="0" collapsed="false">
      <c r="AH3016" s="1131" t="n">
        <v>4301</v>
      </c>
      <c r="AI3016" s="1140" t="n">
        <v>3015</v>
      </c>
      <c r="AJ3016" s="1140" t="s">
        <v>11464</v>
      </c>
      <c r="AK3016" s="1130" t="s">
        <v>11465</v>
      </c>
      <c r="AL3016" s="1131" t="s">
        <v>11466</v>
      </c>
    </row>
    <row r="3017" customFormat="false" ht="14.25" hidden="false" customHeight="false" outlineLevel="0" collapsed="false">
      <c r="AH3017" s="1131" t="n">
        <v>4301</v>
      </c>
      <c r="AI3017" s="1140" t="n">
        <v>3016</v>
      </c>
      <c r="AJ3017" s="1140" t="s">
        <v>11467</v>
      </c>
      <c r="AK3017" s="1130" t="s">
        <v>11468</v>
      </c>
      <c r="AL3017" s="1131" t="s">
        <v>11469</v>
      </c>
    </row>
    <row r="3018" customFormat="false" ht="14.25" hidden="false" customHeight="false" outlineLevel="0" collapsed="false">
      <c r="AH3018" s="1131" t="n">
        <v>4301</v>
      </c>
      <c r="AI3018" s="1140" t="n">
        <v>3017</v>
      </c>
      <c r="AJ3018" s="1140" t="s">
        <v>11470</v>
      </c>
      <c r="AK3018" s="1130" t="s">
        <v>11413</v>
      </c>
      <c r="AL3018" s="1131" t="s">
        <v>11471</v>
      </c>
    </row>
    <row r="3019" customFormat="false" ht="14.25" hidden="false" customHeight="false" outlineLevel="0" collapsed="false">
      <c r="AH3019" s="1131" t="n">
        <v>4301</v>
      </c>
      <c r="AI3019" s="1140" t="n">
        <v>3018</v>
      </c>
      <c r="AJ3019" s="1140" t="s">
        <v>11472</v>
      </c>
      <c r="AK3019" s="1130" t="s">
        <v>7500</v>
      </c>
      <c r="AL3019" s="1131" t="s">
        <v>11473</v>
      </c>
    </row>
    <row r="3020" customFormat="false" ht="14.25" hidden="false" customHeight="false" outlineLevel="0" collapsed="false">
      <c r="AH3020" s="1131" t="n">
        <v>4301</v>
      </c>
      <c r="AI3020" s="1140" t="n">
        <v>3019</v>
      </c>
      <c r="AJ3020" s="1140" t="s">
        <v>11474</v>
      </c>
      <c r="AK3020" s="1130" t="s">
        <v>11475</v>
      </c>
      <c r="AL3020" s="1131" t="s">
        <v>11476</v>
      </c>
    </row>
    <row r="3021" customFormat="false" ht="14.25" hidden="false" customHeight="false" outlineLevel="0" collapsed="false">
      <c r="AH3021" s="1131" t="n">
        <v>4301</v>
      </c>
      <c r="AI3021" s="1140" t="n">
        <v>3020</v>
      </c>
      <c r="AJ3021" s="1140" t="s">
        <v>11477</v>
      </c>
      <c r="AK3021" s="1130" t="s">
        <v>7284</v>
      </c>
      <c r="AL3021" s="1131" t="s">
        <v>11478</v>
      </c>
    </row>
    <row r="3022" customFormat="false" ht="14.25" hidden="false" customHeight="false" outlineLevel="0" collapsed="false">
      <c r="AH3022" s="1131" t="n">
        <v>4301</v>
      </c>
      <c r="AI3022" s="1140" t="n">
        <v>3021</v>
      </c>
      <c r="AJ3022" s="1140" t="s">
        <v>11479</v>
      </c>
      <c r="AK3022" s="1130" t="s">
        <v>11480</v>
      </c>
      <c r="AL3022" s="1131" t="s">
        <v>11481</v>
      </c>
    </row>
    <row r="3023" customFormat="false" ht="14.25" hidden="false" customHeight="false" outlineLevel="0" collapsed="false">
      <c r="AH3023" s="1131" t="n">
        <v>4301</v>
      </c>
      <c r="AI3023" s="1140" t="n">
        <v>3022</v>
      </c>
      <c r="AJ3023" s="1140" t="s">
        <v>11482</v>
      </c>
      <c r="AK3023" s="1130" t="s">
        <v>11483</v>
      </c>
      <c r="AL3023" s="1131" t="s">
        <v>11484</v>
      </c>
    </row>
    <row r="3024" customFormat="false" ht="14.25" hidden="false" customHeight="false" outlineLevel="0" collapsed="false">
      <c r="AH3024" s="1131" t="n">
        <v>4301</v>
      </c>
      <c r="AI3024" s="1140" t="n">
        <v>3023</v>
      </c>
      <c r="AJ3024" s="1140" t="s">
        <v>11485</v>
      </c>
      <c r="AK3024" s="1130" t="s">
        <v>11486</v>
      </c>
      <c r="AL3024" s="1131" t="s">
        <v>11487</v>
      </c>
    </row>
    <row r="3025" customFormat="false" ht="14.25" hidden="false" customHeight="false" outlineLevel="0" collapsed="false">
      <c r="AH3025" s="1131" t="n">
        <v>4301</v>
      </c>
      <c r="AI3025" s="1140" t="n">
        <v>3024</v>
      </c>
      <c r="AJ3025" s="1140" t="s">
        <v>11488</v>
      </c>
      <c r="AK3025" s="1130" t="s">
        <v>11489</v>
      </c>
      <c r="AL3025" s="1131" t="s">
        <v>11490</v>
      </c>
    </row>
    <row r="3026" customFormat="false" ht="14.25" hidden="false" customHeight="false" outlineLevel="0" collapsed="false">
      <c r="AH3026" s="1131" t="n">
        <v>4302</v>
      </c>
      <c r="AI3026" s="1140" t="n">
        <v>3025</v>
      </c>
      <c r="AJ3026" s="1140" t="s">
        <v>11491</v>
      </c>
      <c r="AK3026" s="1130" t="s">
        <v>11492</v>
      </c>
      <c r="AL3026" s="1131" t="s">
        <v>11493</v>
      </c>
    </row>
    <row r="3027" customFormat="false" ht="14.25" hidden="false" customHeight="false" outlineLevel="0" collapsed="false">
      <c r="AH3027" s="1131" t="n">
        <v>4302</v>
      </c>
      <c r="AI3027" s="1140" t="n">
        <v>3026</v>
      </c>
      <c r="AJ3027" s="1140" t="s">
        <v>11494</v>
      </c>
      <c r="AK3027" s="1130" t="s">
        <v>11495</v>
      </c>
      <c r="AL3027" s="1131" t="s">
        <v>11496</v>
      </c>
    </row>
    <row r="3028" customFormat="false" ht="14.25" hidden="false" customHeight="false" outlineLevel="0" collapsed="false">
      <c r="AH3028" s="1131" t="n">
        <v>4302</v>
      </c>
      <c r="AI3028" s="1140" t="n">
        <v>3027</v>
      </c>
      <c r="AJ3028" s="1140" t="s">
        <v>11497</v>
      </c>
      <c r="AK3028" s="1130" t="s">
        <v>11498</v>
      </c>
      <c r="AL3028" s="1131" t="s">
        <v>11499</v>
      </c>
    </row>
    <row r="3029" customFormat="false" ht="14.25" hidden="false" customHeight="false" outlineLevel="0" collapsed="false">
      <c r="AH3029" s="1131" t="n">
        <v>4302</v>
      </c>
      <c r="AI3029" s="1140" t="n">
        <v>3028</v>
      </c>
      <c r="AJ3029" s="1140" t="s">
        <v>11500</v>
      </c>
      <c r="AK3029" s="1130" t="s">
        <v>11501</v>
      </c>
      <c r="AL3029" s="1131" t="s">
        <v>11502</v>
      </c>
    </row>
    <row r="3030" customFormat="false" ht="14.25" hidden="false" customHeight="false" outlineLevel="0" collapsed="false">
      <c r="AH3030" s="1131" t="n">
        <v>4302</v>
      </c>
      <c r="AI3030" s="1140" t="n">
        <v>3029</v>
      </c>
      <c r="AJ3030" s="1140" t="s">
        <v>11503</v>
      </c>
      <c r="AK3030" s="1130" t="s">
        <v>11504</v>
      </c>
      <c r="AL3030" s="1131" t="s">
        <v>11505</v>
      </c>
    </row>
    <row r="3031" customFormat="false" ht="14.25" hidden="false" customHeight="false" outlineLevel="0" collapsed="false">
      <c r="AH3031" s="1131" t="n">
        <v>4302</v>
      </c>
      <c r="AI3031" s="1140" t="n">
        <v>3030</v>
      </c>
      <c r="AJ3031" s="1140" t="s">
        <v>11506</v>
      </c>
      <c r="AK3031" s="1130" t="s">
        <v>11507</v>
      </c>
      <c r="AL3031" s="1131" t="s">
        <v>11508</v>
      </c>
    </row>
    <row r="3032" customFormat="false" ht="14.25" hidden="false" customHeight="false" outlineLevel="0" collapsed="false">
      <c r="AH3032" s="1131" t="n">
        <v>4302</v>
      </c>
      <c r="AI3032" s="1140" t="n">
        <v>3031</v>
      </c>
      <c r="AJ3032" s="1140" t="s">
        <v>11509</v>
      </c>
      <c r="AK3032" s="1130" t="s">
        <v>11510</v>
      </c>
      <c r="AL3032" s="1131" t="s">
        <v>11511</v>
      </c>
    </row>
    <row r="3033" customFormat="false" ht="14.25" hidden="false" customHeight="false" outlineLevel="0" collapsed="false">
      <c r="AH3033" s="1131" t="n">
        <v>4302</v>
      </c>
      <c r="AI3033" s="1140" t="n">
        <v>3032</v>
      </c>
      <c r="AJ3033" s="1140" t="s">
        <v>11512</v>
      </c>
      <c r="AK3033" s="1130" t="s">
        <v>11513</v>
      </c>
      <c r="AL3033" s="1131" t="s">
        <v>11514</v>
      </c>
    </row>
    <row r="3034" customFormat="false" ht="14.25" hidden="false" customHeight="false" outlineLevel="0" collapsed="false">
      <c r="AH3034" s="1131" t="n">
        <v>4302</v>
      </c>
      <c r="AI3034" s="1140" t="n">
        <v>3033</v>
      </c>
      <c r="AJ3034" s="1140" t="s">
        <v>11515</v>
      </c>
      <c r="AK3034" s="1130" t="s">
        <v>11418</v>
      </c>
      <c r="AL3034" s="1131" t="s">
        <v>11516</v>
      </c>
    </row>
    <row r="3035" customFormat="false" ht="14.25" hidden="false" customHeight="false" outlineLevel="0" collapsed="false">
      <c r="AH3035" s="1131" t="n">
        <v>4302</v>
      </c>
      <c r="AI3035" s="1140" t="n">
        <v>3034</v>
      </c>
      <c r="AJ3035" s="1140" t="s">
        <v>11517</v>
      </c>
      <c r="AK3035" s="1130" t="s">
        <v>5676</v>
      </c>
      <c r="AL3035" s="1131" t="s">
        <v>11518</v>
      </c>
    </row>
    <row r="3036" customFormat="false" ht="14.25" hidden="false" customHeight="false" outlineLevel="0" collapsed="false">
      <c r="AH3036" s="1131" t="n">
        <v>4302</v>
      </c>
      <c r="AI3036" s="1140" t="n">
        <v>3035</v>
      </c>
      <c r="AJ3036" s="1140" t="s">
        <v>11519</v>
      </c>
      <c r="AK3036" s="1130" t="s">
        <v>11520</v>
      </c>
      <c r="AL3036" s="1131" t="s">
        <v>11521</v>
      </c>
    </row>
    <row r="3037" customFormat="false" ht="14.25" hidden="false" customHeight="false" outlineLevel="0" collapsed="false">
      <c r="AH3037" s="1131" t="n">
        <v>4401</v>
      </c>
      <c r="AI3037" s="1140" t="n">
        <v>3036</v>
      </c>
      <c r="AJ3037" s="1140" t="s">
        <v>11522</v>
      </c>
      <c r="AK3037" s="1130" t="s">
        <v>11523</v>
      </c>
      <c r="AL3037" s="1131" t="s">
        <v>11524</v>
      </c>
    </row>
    <row r="3038" customFormat="false" ht="14.25" hidden="false" customHeight="false" outlineLevel="0" collapsed="false">
      <c r="AH3038" s="1131" t="n">
        <v>4401</v>
      </c>
      <c r="AI3038" s="1140" t="n">
        <v>3037</v>
      </c>
      <c r="AJ3038" s="1140" t="s">
        <v>11525</v>
      </c>
      <c r="AK3038" s="1130" t="s">
        <v>6027</v>
      </c>
      <c r="AL3038" s="1131" t="s">
        <v>11526</v>
      </c>
    </row>
    <row r="3039" customFormat="false" ht="14.25" hidden="false" customHeight="false" outlineLevel="0" collapsed="false">
      <c r="AH3039" s="1131" t="n">
        <v>4401</v>
      </c>
      <c r="AI3039" s="1140" t="n">
        <v>3038</v>
      </c>
      <c r="AJ3039" s="1140" t="s">
        <v>11527</v>
      </c>
      <c r="AK3039" s="1130" t="s">
        <v>11528</v>
      </c>
      <c r="AL3039" s="1131" t="s">
        <v>11529</v>
      </c>
    </row>
    <row r="3040" customFormat="false" ht="14.25" hidden="false" customHeight="false" outlineLevel="0" collapsed="false">
      <c r="AH3040" s="1131" t="n">
        <v>4401</v>
      </c>
      <c r="AI3040" s="1140" t="n">
        <v>3039</v>
      </c>
      <c r="AJ3040" s="1140" t="s">
        <v>11530</v>
      </c>
      <c r="AK3040" s="1130" t="s">
        <v>1805</v>
      </c>
      <c r="AL3040" s="1131" t="s">
        <v>11531</v>
      </c>
    </row>
    <row r="3041" customFormat="false" ht="14.25" hidden="false" customHeight="false" outlineLevel="0" collapsed="false">
      <c r="AH3041" s="1131" t="n">
        <v>4501</v>
      </c>
      <c r="AI3041" s="1140" t="n">
        <v>3040</v>
      </c>
      <c r="AJ3041" s="1140" t="s">
        <v>11532</v>
      </c>
      <c r="AK3041" s="1130" t="s">
        <v>11102</v>
      </c>
      <c r="AL3041" s="1131" t="s">
        <v>11533</v>
      </c>
    </row>
    <row r="3042" customFormat="false" ht="14.25" hidden="false" customHeight="false" outlineLevel="0" collapsed="false">
      <c r="AH3042" s="1131" t="n">
        <v>4501</v>
      </c>
      <c r="AI3042" s="1140" t="n">
        <v>3041</v>
      </c>
      <c r="AJ3042" s="1140" t="s">
        <v>11534</v>
      </c>
      <c r="AK3042" s="1130" t="s">
        <v>11535</v>
      </c>
      <c r="AL3042" s="1131" t="s">
        <v>11536</v>
      </c>
    </row>
    <row r="3043" customFormat="false" ht="14.25" hidden="false" customHeight="false" outlineLevel="0" collapsed="false">
      <c r="AH3043" s="1131" t="n">
        <v>4501</v>
      </c>
      <c r="AI3043" s="1140" t="n">
        <v>3042</v>
      </c>
      <c r="AJ3043" s="1140" t="s">
        <v>11537</v>
      </c>
      <c r="AK3043" s="1130" t="s">
        <v>11410</v>
      </c>
      <c r="AL3043" s="1131" t="s">
        <v>11538</v>
      </c>
    </row>
    <row r="3044" customFormat="false" ht="14.25" hidden="false" customHeight="false" outlineLevel="0" collapsed="false">
      <c r="AH3044" s="1131" t="n">
        <v>4501</v>
      </c>
      <c r="AI3044" s="1140" t="n">
        <v>3043</v>
      </c>
      <c r="AJ3044" s="1140" t="s">
        <v>11539</v>
      </c>
      <c r="AK3044" s="1130" t="s">
        <v>11540</v>
      </c>
      <c r="AL3044" s="1131" t="s">
        <v>11541</v>
      </c>
    </row>
    <row r="3045" customFormat="false" ht="14.25" hidden="false" customHeight="false" outlineLevel="0" collapsed="false">
      <c r="AH3045" s="1131" t="n">
        <v>4501</v>
      </c>
      <c r="AI3045" s="1140" t="n">
        <v>3044</v>
      </c>
      <c r="AJ3045" s="1140" t="s">
        <v>11542</v>
      </c>
      <c r="AK3045" s="1130" t="s">
        <v>11543</v>
      </c>
      <c r="AL3045" s="1131" t="s">
        <v>11544</v>
      </c>
    </row>
    <row r="3046" customFormat="false" ht="14.25" hidden="false" customHeight="false" outlineLevel="0" collapsed="false">
      <c r="AH3046" s="1131" t="n">
        <v>4502</v>
      </c>
      <c r="AI3046" s="1140" t="n">
        <v>3045</v>
      </c>
      <c r="AJ3046" s="1140" t="s">
        <v>11545</v>
      </c>
      <c r="AK3046" s="1130" t="s">
        <v>11546</v>
      </c>
      <c r="AL3046" s="1131" t="s">
        <v>11547</v>
      </c>
    </row>
    <row r="3047" customFormat="false" ht="14.25" hidden="false" customHeight="false" outlineLevel="0" collapsed="false">
      <c r="AH3047" s="1131" t="n">
        <v>4502</v>
      </c>
      <c r="AI3047" s="1140" t="n">
        <v>3046</v>
      </c>
      <c r="AJ3047" s="1140" t="s">
        <v>11548</v>
      </c>
      <c r="AK3047" s="1130" t="s">
        <v>11549</v>
      </c>
      <c r="AL3047" s="1131" t="s">
        <v>11550</v>
      </c>
    </row>
    <row r="3048" customFormat="false" ht="14.25" hidden="false" customHeight="false" outlineLevel="0" collapsed="false">
      <c r="AH3048" s="1131" t="n">
        <v>4502</v>
      </c>
      <c r="AI3048" s="1140" t="n">
        <v>3047</v>
      </c>
      <c r="AJ3048" s="1140" t="s">
        <v>11551</v>
      </c>
      <c r="AK3048" s="1130" t="s">
        <v>11552</v>
      </c>
      <c r="AL3048" s="1131" t="s">
        <v>11553</v>
      </c>
    </row>
    <row r="3049" customFormat="false" ht="14.25" hidden="false" customHeight="false" outlineLevel="0" collapsed="false">
      <c r="AH3049" s="1131" t="n">
        <v>4502</v>
      </c>
      <c r="AI3049" s="1140" t="n">
        <v>3048</v>
      </c>
      <c r="AJ3049" s="1140" t="s">
        <v>11554</v>
      </c>
      <c r="AK3049" s="1130" t="s">
        <v>7880</v>
      </c>
      <c r="AL3049" s="1131" t="s">
        <v>11555</v>
      </c>
    </row>
    <row r="3050" customFormat="false" ht="14.25" hidden="false" customHeight="false" outlineLevel="0" collapsed="false">
      <c r="AH3050" s="1131" t="n">
        <v>4502</v>
      </c>
      <c r="AI3050" s="1140" t="n">
        <v>3049</v>
      </c>
      <c r="AJ3050" s="1140" t="s">
        <v>11556</v>
      </c>
      <c r="AK3050" s="1130" t="s">
        <v>11557</v>
      </c>
      <c r="AL3050" s="1131" t="s">
        <v>11558</v>
      </c>
    </row>
    <row r="3051" customFormat="false" ht="14.25" hidden="false" customHeight="false" outlineLevel="0" collapsed="false">
      <c r="AH3051" s="1131" t="n">
        <v>4502</v>
      </c>
      <c r="AI3051" s="1140" t="n">
        <v>3050</v>
      </c>
      <c r="AJ3051" s="1140" t="s">
        <v>11559</v>
      </c>
      <c r="AK3051" s="1130" t="s">
        <v>11560</v>
      </c>
      <c r="AL3051" s="1131" t="s">
        <v>11561</v>
      </c>
    </row>
    <row r="3052" customFormat="false" ht="14.25" hidden="false" customHeight="false" outlineLevel="0" collapsed="false">
      <c r="AH3052" s="1131" t="n">
        <v>4601</v>
      </c>
      <c r="AI3052" s="1140" t="n">
        <v>3051</v>
      </c>
      <c r="AJ3052" s="1140" t="s">
        <v>11562</v>
      </c>
      <c r="AK3052" s="1130" t="s">
        <v>11563</v>
      </c>
      <c r="AL3052" s="1131" t="s">
        <v>11564</v>
      </c>
    </row>
    <row r="3053" customFormat="false" ht="14.25" hidden="false" customHeight="false" outlineLevel="0" collapsed="false">
      <c r="AH3053" s="1131" t="n">
        <v>4601</v>
      </c>
      <c r="AI3053" s="1140" t="n">
        <v>3052</v>
      </c>
      <c r="AJ3053" s="1140" t="s">
        <v>11565</v>
      </c>
      <c r="AK3053" s="1130" t="s">
        <v>1375</v>
      </c>
      <c r="AL3053" s="1131" t="s">
        <v>11566</v>
      </c>
    </row>
    <row r="3054" customFormat="false" ht="14.25" hidden="false" customHeight="false" outlineLevel="0" collapsed="false">
      <c r="AH3054" s="1131" t="n">
        <v>4601</v>
      </c>
      <c r="AI3054" s="1140" t="n">
        <v>3053</v>
      </c>
      <c r="AJ3054" s="1140" t="s">
        <v>11567</v>
      </c>
      <c r="AK3054" s="1130" t="s">
        <v>11568</v>
      </c>
      <c r="AL3054" s="1131" t="s">
        <v>11569</v>
      </c>
    </row>
    <row r="3055" customFormat="false" ht="14.25" hidden="false" customHeight="false" outlineLevel="0" collapsed="false">
      <c r="AH3055" s="1131" t="n">
        <v>4601</v>
      </c>
      <c r="AI3055" s="1140" t="n">
        <v>3054</v>
      </c>
      <c r="AJ3055" s="1140" t="s">
        <v>11570</v>
      </c>
      <c r="AK3055" s="1130" t="s">
        <v>11571</v>
      </c>
      <c r="AL3055" s="1131" t="s">
        <v>11572</v>
      </c>
    </row>
    <row r="3056" customFormat="false" ht="14.25" hidden="false" customHeight="false" outlineLevel="0" collapsed="false">
      <c r="AH3056" s="1131" t="n">
        <v>4601</v>
      </c>
      <c r="AI3056" s="1140" t="n">
        <v>3055</v>
      </c>
      <c r="AJ3056" s="1140" t="s">
        <v>11573</v>
      </c>
      <c r="AK3056" s="1130" t="s">
        <v>11413</v>
      </c>
      <c r="AL3056" s="1131" t="s">
        <v>11574</v>
      </c>
    </row>
    <row r="3057" customFormat="false" ht="14.25" hidden="false" customHeight="false" outlineLevel="0" collapsed="false">
      <c r="AH3057" s="1131" t="n">
        <v>4601</v>
      </c>
      <c r="AI3057" s="1140" t="n">
        <v>3056</v>
      </c>
      <c r="AJ3057" s="1140" t="s">
        <v>11575</v>
      </c>
      <c r="AK3057" s="1130" t="s">
        <v>11576</v>
      </c>
      <c r="AL3057" s="1131" t="s">
        <v>11577</v>
      </c>
    </row>
    <row r="3058" customFormat="false" ht="14.25" hidden="false" customHeight="false" outlineLevel="0" collapsed="false">
      <c r="AH3058" s="1131" t="n">
        <v>4602</v>
      </c>
      <c r="AI3058" s="1140" t="n">
        <v>3057</v>
      </c>
      <c r="AJ3058" s="1140" t="s">
        <v>11578</v>
      </c>
      <c r="AK3058" s="1130" t="s">
        <v>11579</v>
      </c>
      <c r="AL3058" s="1131" t="s">
        <v>11580</v>
      </c>
    </row>
    <row r="3059" customFormat="false" ht="14.25" hidden="false" customHeight="false" outlineLevel="0" collapsed="false">
      <c r="AH3059" s="1131" t="n">
        <v>4602</v>
      </c>
      <c r="AI3059" s="1140" t="n">
        <v>3058</v>
      </c>
      <c r="AJ3059" s="1140" t="s">
        <v>11581</v>
      </c>
      <c r="AK3059" s="1130" t="s">
        <v>11299</v>
      </c>
      <c r="AL3059" s="1131" t="s">
        <v>11582</v>
      </c>
    </row>
    <row r="3060" customFormat="false" ht="14.25" hidden="false" customHeight="false" outlineLevel="0" collapsed="false">
      <c r="AH3060" s="1131" t="n">
        <v>4602</v>
      </c>
      <c r="AI3060" s="1140" t="n">
        <v>3059</v>
      </c>
      <c r="AJ3060" s="1140" t="s">
        <v>11583</v>
      </c>
      <c r="AK3060" s="1130" t="s">
        <v>11584</v>
      </c>
      <c r="AL3060" s="1131" t="s">
        <v>11585</v>
      </c>
    </row>
    <row r="3061" customFormat="false" ht="14.25" hidden="false" customHeight="false" outlineLevel="0" collapsed="false">
      <c r="AH3061" s="1131" t="n">
        <v>4602</v>
      </c>
      <c r="AI3061" s="1140" t="n">
        <v>3060</v>
      </c>
      <c r="AJ3061" s="1140" t="s">
        <v>11586</v>
      </c>
      <c r="AK3061" s="1130" t="s">
        <v>1422</v>
      </c>
      <c r="AL3061" s="1131" t="s">
        <v>11587</v>
      </c>
    </row>
    <row r="3062" customFormat="false" ht="14.25" hidden="false" customHeight="false" outlineLevel="0" collapsed="false">
      <c r="AH3062" s="1131" t="n">
        <v>4602</v>
      </c>
      <c r="AI3062" s="1140" t="n">
        <v>3061</v>
      </c>
      <c r="AJ3062" s="1140" t="s">
        <v>11588</v>
      </c>
      <c r="AK3062" s="1130" t="s">
        <v>5501</v>
      </c>
      <c r="AL3062" s="1131" t="s">
        <v>11589</v>
      </c>
    </row>
    <row r="3063" customFormat="false" ht="14.25" hidden="false" customHeight="false" outlineLevel="0" collapsed="false">
      <c r="AH3063" s="1131" t="n">
        <v>4602</v>
      </c>
      <c r="AI3063" s="1140" t="n">
        <v>3062</v>
      </c>
      <c r="AJ3063" s="1140" t="s">
        <v>11590</v>
      </c>
      <c r="AK3063" s="1130" t="s">
        <v>11528</v>
      </c>
      <c r="AL3063" s="1131" t="s">
        <v>11591</v>
      </c>
    </row>
    <row r="3064" customFormat="false" ht="14.25" hidden="false" customHeight="false" outlineLevel="0" collapsed="false">
      <c r="AH3064" s="1131" t="n">
        <v>4603</v>
      </c>
      <c r="AI3064" s="1140" t="n">
        <v>3063</v>
      </c>
      <c r="AJ3064" s="1140" t="s">
        <v>11592</v>
      </c>
      <c r="AK3064" s="1130" t="s">
        <v>11593</v>
      </c>
      <c r="AL3064" s="1131" t="s">
        <v>11594</v>
      </c>
    </row>
    <row r="3065" customFormat="false" ht="14.25" hidden="false" customHeight="false" outlineLevel="0" collapsed="false">
      <c r="AH3065" s="1131" t="n">
        <v>4603</v>
      </c>
      <c r="AI3065" s="1140" t="n">
        <v>3064</v>
      </c>
      <c r="AJ3065" s="1140" t="s">
        <v>11595</v>
      </c>
      <c r="AK3065" s="1130" t="s">
        <v>6249</v>
      </c>
      <c r="AL3065" s="1131" t="s">
        <v>11596</v>
      </c>
    </row>
    <row r="3066" customFormat="false" ht="14.25" hidden="false" customHeight="false" outlineLevel="0" collapsed="false">
      <c r="AH3066" s="1131" t="n">
        <v>4603</v>
      </c>
      <c r="AI3066" s="1140" t="n">
        <v>3065</v>
      </c>
      <c r="AJ3066" s="1140" t="s">
        <v>11597</v>
      </c>
      <c r="AK3066" s="1130" t="s">
        <v>7880</v>
      </c>
      <c r="AL3066" s="1131" t="s">
        <v>11598</v>
      </c>
    </row>
    <row r="3067" customFormat="false" ht="14.25" hidden="false" customHeight="false" outlineLevel="0" collapsed="false">
      <c r="AH3067" s="1131" t="n">
        <v>4603</v>
      </c>
      <c r="AI3067" s="1140" t="n">
        <v>3066</v>
      </c>
      <c r="AJ3067" s="1140" t="s">
        <v>11599</v>
      </c>
      <c r="AK3067" s="1130" t="s">
        <v>7461</v>
      </c>
      <c r="AL3067" s="1131" t="s">
        <v>11600</v>
      </c>
    </row>
    <row r="3068" customFormat="false" ht="14.25" hidden="false" customHeight="false" outlineLevel="0" collapsed="false">
      <c r="AH3068" s="1131" t="n">
        <v>4603</v>
      </c>
      <c r="AI3068" s="1140" t="n">
        <v>3067</v>
      </c>
      <c r="AJ3068" s="1140" t="s">
        <v>11601</v>
      </c>
      <c r="AK3068" s="1130" t="s">
        <v>1853</v>
      </c>
      <c r="AL3068" s="1131" t="s">
        <v>11602</v>
      </c>
    </row>
    <row r="3069" customFormat="false" ht="14.25" hidden="false" customHeight="false" outlineLevel="0" collapsed="false">
      <c r="AH3069" s="1131" t="n">
        <v>4701</v>
      </c>
      <c r="AI3069" s="1140" t="n">
        <v>3068</v>
      </c>
      <c r="AJ3069" s="1140" t="s">
        <v>11603</v>
      </c>
      <c r="AK3069" s="1130" t="s">
        <v>11604</v>
      </c>
      <c r="AL3069" s="1131" t="s">
        <v>11605</v>
      </c>
    </row>
    <row r="3070" customFormat="false" ht="14.25" hidden="false" customHeight="false" outlineLevel="0" collapsed="false">
      <c r="AH3070" s="1131" t="n">
        <v>4701</v>
      </c>
      <c r="AI3070" s="1140" t="n">
        <v>3069</v>
      </c>
      <c r="AJ3070" s="1140" t="s">
        <v>11606</v>
      </c>
      <c r="AK3070" s="1130" t="s">
        <v>1161</v>
      </c>
      <c r="AL3070" s="1131" t="s">
        <v>11607</v>
      </c>
    </row>
    <row r="3071" customFormat="false" ht="14.25" hidden="false" customHeight="false" outlineLevel="0" collapsed="false">
      <c r="AH3071" s="1131" t="n">
        <v>4701</v>
      </c>
      <c r="AI3071" s="1140" t="n">
        <v>3070</v>
      </c>
      <c r="AJ3071" s="1140" t="s">
        <v>11608</v>
      </c>
      <c r="AK3071" s="1130" t="s">
        <v>11609</v>
      </c>
      <c r="AL3071" s="1131" t="s">
        <v>11610</v>
      </c>
    </row>
    <row r="3072" customFormat="false" ht="14.25" hidden="false" customHeight="false" outlineLevel="0" collapsed="false">
      <c r="AH3072" s="1131" t="n">
        <v>4701</v>
      </c>
      <c r="AI3072" s="1140" t="n">
        <v>3071</v>
      </c>
      <c r="AJ3072" s="1140" t="s">
        <v>11611</v>
      </c>
      <c r="AK3072" s="1130" t="s">
        <v>11459</v>
      </c>
      <c r="AL3072" s="1131" t="s">
        <v>11612</v>
      </c>
    </row>
    <row r="3073" customFormat="false" ht="14.25" hidden="false" customHeight="false" outlineLevel="0" collapsed="false">
      <c r="AH3073" s="1131" t="n">
        <v>4701</v>
      </c>
      <c r="AI3073" s="1140" t="n">
        <v>3072</v>
      </c>
      <c r="AJ3073" s="1140" t="s">
        <v>11613</v>
      </c>
      <c r="AK3073" s="1130" t="s">
        <v>11614</v>
      </c>
      <c r="AL3073" s="1131" t="s">
        <v>11615</v>
      </c>
    </row>
    <row r="3074" customFormat="false" ht="14.25" hidden="false" customHeight="false" outlineLevel="0" collapsed="false">
      <c r="AH3074" s="1131" t="n">
        <v>4701</v>
      </c>
      <c r="AI3074" s="1140" t="n">
        <v>3073</v>
      </c>
      <c r="AJ3074" s="1140" t="s">
        <v>11616</v>
      </c>
      <c r="AK3074" s="1130" t="s">
        <v>11617</v>
      </c>
      <c r="AL3074" s="1131" t="s">
        <v>11618</v>
      </c>
    </row>
    <row r="3075" customFormat="false" ht="14.25" hidden="false" customHeight="false" outlineLevel="0" collapsed="false">
      <c r="AH3075" s="1131" t="n">
        <v>4701</v>
      </c>
      <c r="AI3075" s="1140" t="n">
        <v>3074</v>
      </c>
      <c r="AJ3075" s="1140" t="s">
        <v>11619</v>
      </c>
      <c r="AK3075" s="1130" t="s">
        <v>11620</v>
      </c>
      <c r="AL3075" s="1131" t="s">
        <v>11621</v>
      </c>
    </row>
    <row r="3076" customFormat="false" ht="14.25" hidden="false" customHeight="false" outlineLevel="0" collapsed="false">
      <c r="AH3076" s="1131" t="n">
        <v>4701</v>
      </c>
      <c r="AI3076" s="1140" t="n">
        <v>3075</v>
      </c>
      <c r="AJ3076" s="1140" t="s">
        <v>11622</v>
      </c>
      <c r="AK3076" s="1130" t="s">
        <v>11623</v>
      </c>
      <c r="AL3076" s="1131" t="s">
        <v>11624</v>
      </c>
    </row>
    <row r="3077" customFormat="false" ht="14.25" hidden="false" customHeight="false" outlineLevel="0" collapsed="false">
      <c r="AH3077" s="1131" t="n">
        <v>4701</v>
      </c>
      <c r="AI3077" s="1140" t="n">
        <v>3076</v>
      </c>
      <c r="AJ3077" s="1140" t="s">
        <v>11625</v>
      </c>
      <c r="AK3077" s="1130" t="s">
        <v>11626</v>
      </c>
      <c r="AL3077" s="1131" t="s">
        <v>11627</v>
      </c>
    </row>
    <row r="3078" customFormat="false" ht="14.25" hidden="false" customHeight="false" outlineLevel="0" collapsed="false">
      <c r="AH3078" s="1131" t="n">
        <v>4701</v>
      </c>
      <c r="AI3078" s="1140" t="n">
        <v>3077</v>
      </c>
      <c r="AJ3078" s="1140" t="s">
        <v>11628</v>
      </c>
      <c r="AK3078" s="1130" t="s">
        <v>11629</v>
      </c>
      <c r="AL3078" s="1131" t="s">
        <v>11630</v>
      </c>
    </row>
    <row r="3079" customFormat="false" ht="14.25" hidden="false" customHeight="false" outlineLevel="0" collapsed="false">
      <c r="AH3079" s="1131" t="n">
        <v>4701</v>
      </c>
      <c r="AI3079" s="1140" t="n">
        <v>3078</v>
      </c>
      <c r="AJ3079" s="1140" t="s">
        <v>11631</v>
      </c>
      <c r="AK3079" s="1130" t="s">
        <v>11632</v>
      </c>
      <c r="AL3079" s="1131" t="s">
        <v>11633</v>
      </c>
    </row>
    <row r="3080" customFormat="false" ht="14.25" hidden="false" customHeight="false" outlineLevel="0" collapsed="false">
      <c r="AH3080" s="1131" t="n">
        <v>4701</v>
      </c>
      <c r="AI3080" s="1140" t="n">
        <v>3079</v>
      </c>
      <c r="AJ3080" s="1140" t="s">
        <v>11634</v>
      </c>
      <c r="AK3080" s="1130" t="s">
        <v>11413</v>
      </c>
      <c r="AL3080" s="1131" t="s">
        <v>11635</v>
      </c>
    </row>
    <row r="3081" customFormat="false" ht="14.25" hidden="false" customHeight="false" outlineLevel="0" collapsed="false">
      <c r="AH3081" s="1131" t="n">
        <v>4701</v>
      </c>
      <c r="AI3081" s="1140" t="n">
        <v>3080</v>
      </c>
      <c r="AJ3081" s="1140" t="s">
        <v>11636</v>
      </c>
      <c r="AK3081" s="1130" t="s">
        <v>11637</v>
      </c>
      <c r="AL3081" s="1131" t="s">
        <v>11638</v>
      </c>
    </row>
    <row r="3082" customFormat="false" ht="14.25" hidden="false" customHeight="false" outlineLevel="0" collapsed="false">
      <c r="AH3082" s="1131" t="n">
        <v>4801</v>
      </c>
      <c r="AI3082" s="1140" t="n">
        <v>3081</v>
      </c>
      <c r="AJ3082" s="1140" t="s">
        <v>11639</v>
      </c>
      <c r="AK3082" s="1130" t="s">
        <v>11640</v>
      </c>
      <c r="AL3082" s="1131" t="s">
        <v>11641</v>
      </c>
    </row>
    <row r="3083" customFormat="false" ht="14.25" hidden="false" customHeight="false" outlineLevel="0" collapsed="false">
      <c r="AH3083" s="1131" t="n">
        <v>4801</v>
      </c>
      <c r="AI3083" s="1140" t="n">
        <v>3082</v>
      </c>
      <c r="AJ3083" s="1140" t="s">
        <v>11642</v>
      </c>
      <c r="AK3083" s="1130" t="s">
        <v>11643</v>
      </c>
      <c r="AL3083" s="1131" t="s">
        <v>11644</v>
      </c>
    </row>
    <row r="3084" customFormat="false" ht="14.25" hidden="false" customHeight="false" outlineLevel="0" collapsed="false">
      <c r="AH3084" s="1131" t="n">
        <v>4801</v>
      </c>
      <c r="AI3084" s="1140" t="n">
        <v>3083</v>
      </c>
      <c r="AJ3084" s="1140" t="s">
        <v>11645</v>
      </c>
      <c r="AK3084" s="1130" t="s">
        <v>11646</v>
      </c>
      <c r="AL3084" s="1131" t="s">
        <v>11647</v>
      </c>
    </row>
    <row r="3085" customFormat="false" ht="14.25" hidden="false" customHeight="false" outlineLevel="0" collapsed="false">
      <c r="AH3085" s="1131" t="n">
        <v>4801</v>
      </c>
      <c r="AI3085" s="1140" t="n">
        <v>3084</v>
      </c>
      <c r="AJ3085" s="1140" t="s">
        <v>11648</v>
      </c>
      <c r="AK3085" s="1130" t="s">
        <v>11649</v>
      </c>
      <c r="AL3085" s="1131" t="s">
        <v>11650</v>
      </c>
    </row>
    <row r="3086" customFormat="false" ht="14.25" hidden="false" customHeight="false" outlineLevel="0" collapsed="false">
      <c r="AH3086" s="1131" t="n">
        <v>4801</v>
      </c>
      <c r="AI3086" s="1140" t="n">
        <v>3085</v>
      </c>
      <c r="AJ3086" s="1140" t="s">
        <v>11651</v>
      </c>
      <c r="AK3086" s="1130" t="s">
        <v>1371</v>
      </c>
      <c r="AL3086" s="1131" t="s">
        <v>11652</v>
      </c>
    </row>
    <row r="3087" customFormat="false" ht="14.25" hidden="false" customHeight="false" outlineLevel="0" collapsed="false">
      <c r="AH3087" s="1131" t="n">
        <v>4801</v>
      </c>
      <c r="AI3087" s="1140" t="n">
        <v>3086</v>
      </c>
      <c r="AJ3087" s="1140" t="s">
        <v>11653</v>
      </c>
      <c r="AK3087" s="1130" t="s">
        <v>7902</v>
      </c>
      <c r="AL3087" s="1131" t="s">
        <v>11654</v>
      </c>
    </row>
    <row r="3088" customFormat="false" ht="14.25" hidden="false" customHeight="false" outlineLevel="0" collapsed="false">
      <c r="AH3088" s="1131" t="n">
        <v>4801</v>
      </c>
      <c r="AI3088" s="1140" t="n">
        <v>3087</v>
      </c>
      <c r="AJ3088" s="1140" t="s">
        <v>11655</v>
      </c>
      <c r="AK3088" s="1130" t="s">
        <v>4193</v>
      </c>
      <c r="AL3088" s="1131" t="s">
        <v>11656</v>
      </c>
    </row>
    <row r="3089" customFormat="false" ht="14.25" hidden="false" customHeight="false" outlineLevel="0" collapsed="false">
      <c r="AH3089" s="1131" t="n">
        <v>4802</v>
      </c>
      <c r="AI3089" s="1140" t="n">
        <v>3088</v>
      </c>
      <c r="AJ3089" s="1140" t="s">
        <v>11657</v>
      </c>
      <c r="AK3089" s="1130" t="s">
        <v>11658</v>
      </c>
      <c r="AL3089" s="1131" t="s">
        <v>11659</v>
      </c>
    </row>
    <row r="3090" customFormat="false" ht="14.25" hidden="false" customHeight="false" outlineLevel="0" collapsed="false">
      <c r="AH3090" s="1131" t="n">
        <v>4802</v>
      </c>
      <c r="AI3090" s="1140" t="n">
        <v>3089</v>
      </c>
      <c r="AJ3090" s="1140" t="s">
        <v>11660</v>
      </c>
      <c r="AK3090" s="1130" t="s">
        <v>11609</v>
      </c>
      <c r="AL3090" s="1131" t="s">
        <v>11661</v>
      </c>
    </row>
    <row r="3091" customFormat="false" ht="14.25" hidden="false" customHeight="false" outlineLevel="0" collapsed="false">
      <c r="AH3091" s="1131" t="n">
        <v>4802</v>
      </c>
      <c r="AI3091" s="1140" t="n">
        <v>3090</v>
      </c>
      <c r="AJ3091" s="1140" t="s">
        <v>11662</v>
      </c>
      <c r="AK3091" s="1130" t="s">
        <v>1693</v>
      </c>
      <c r="AL3091" s="1131" t="s">
        <v>11663</v>
      </c>
    </row>
    <row r="3092" customFormat="false" ht="14.25" hidden="false" customHeight="false" outlineLevel="0" collapsed="false">
      <c r="AH3092" s="1131" t="n">
        <v>4802</v>
      </c>
      <c r="AI3092" s="1140" t="n">
        <v>3091</v>
      </c>
      <c r="AJ3092" s="1140" t="s">
        <v>11664</v>
      </c>
      <c r="AK3092" s="1130" t="s">
        <v>1809</v>
      </c>
      <c r="AL3092" s="1131" t="s">
        <v>11665</v>
      </c>
    </row>
    <row r="3093" customFormat="false" ht="14.25" hidden="false" customHeight="false" outlineLevel="0" collapsed="false">
      <c r="AH3093" s="1131" t="n">
        <v>4901</v>
      </c>
      <c r="AI3093" s="1140" t="n">
        <v>3092</v>
      </c>
      <c r="AJ3093" s="1140" t="s">
        <v>11666</v>
      </c>
      <c r="AK3093" s="1130" t="s">
        <v>1220</v>
      </c>
      <c r="AL3093" s="1131" t="s">
        <v>11667</v>
      </c>
    </row>
    <row r="3094" customFormat="false" ht="14.25" hidden="false" customHeight="false" outlineLevel="0" collapsed="false">
      <c r="AH3094" s="1131" t="s">
        <v>3632</v>
      </c>
      <c r="AI3094" s="1140" t="n">
        <v>3093</v>
      </c>
      <c r="AJ3094" s="1140" t="s">
        <v>11668</v>
      </c>
      <c r="AK3094" s="1130" t="s">
        <v>1002</v>
      </c>
    </row>
    <row r="3095" customFormat="false" ht="14.25" hidden="false" customHeight="false" outlineLevel="0" collapsed="false">
      <c r="AH3095" s="1131" t="s">
        <v>3632</v>
      </c>
      <c r="AI3095" s="1140" t="n">
        <v>3094</v>
      </c>
      <c r="AJ3095" s="1140" t="s">
        <v>11669</v>
      </c>
      <c r="AK3095" s="1130" t="s">
        <v>3509</v>
      </c>
    </row>
    <row r="3096" customFormat="false" ht="14.25" hidden="false" customHeight="false" outlineLevel="0" collapsed="false">
      <c r="AH3096" s="1131" t="s">
        <v>3632</v>
      </c>
      <c r="AI3096" s="1140" t="n">
        <v>3095</v>
      </c>
      <c r="AJ3096" s="1140" t="s">
        <v>11670</v>
      </c>
      <c r="AK3096" s="1130" t="s">
        <v>1220</v>
      </c>
    </row>
    <row r="3097" customFormat="false" ht="14.25" hidden="false" customHeight="false" outlineLevel="0" collapsed="false">
      <c r="AH3097" s="1131" t="s">
        <v>3632</v>
      </c>
      <c r="AI3097" s="1140" t="n">
        <v>3096</v>
      </c>
      <c r="AJ3097" s="1140" t="s">
        <v>11671</v>
      </c>
      <c r="AK3097" s="1130" t="s">
        <v>1347</v>
      </c>
    </row>
    <row r="3098" customFormat="false" ht="14.25" hidden="false" customHeight="false" outlineLevel="0" collapsed="false">
      <c r="AH3098" s="1131" t="s">
        <v>3632</v>
      </c>
      <c r="AI3098" s="1140" t="n">
        <v>3097</v>
      </c>
      <c r="AJ3098" s="1140" t="s">
        <v>11672</v>
      </c>
      <c r="AK3098" s="1130" t="s">
        <v>3522</v>
      </c>
    </row>
    <row r="3099" customFormat="false" ht="14.25" hidden="false" customHeight="false" outlineLevel="0" collapsed="false">
      <c r="AH3099" s="1131" t="s">
        <v>3632</v>
      </c>
      <c r="AI3099" s="1140" t="n">
        <v>3098</v>
      </c>
      <c r="AJ3099" s="1140" t="s">
        <v>11673</v>
      </c>
      <c r="AK3099" s="1130" t="s">
        <v>1371</v>
      </c>
    </row>
    <row r="3100" customFormat="false" ht="14.25" hidden="false" customHeight="false" outlineLevel="0" collapsed="false">
      <c r="AH3100" s="1131" t="s">
        <v>3632</v>
      </c>
      <c r="AI3100" s="1140" t="n">
        <v>3099</v>
      </c>
      <c r="AJ3100" s="1140" t="s">
        <v>11674</v>
      </c>
      <c r="AK3100" s="1130" t="s">
        <v>1375</v>
      </c>
    </row>
    <row r="3101" customFormat="false" ht="14.25" hidden="false" customHeight="false" outlineLevel="0" collapsed="false">
      <c r="AH3101" s="1131" t="s">
        <v>3632</v>
      </c>
      <c r="AI3101" s="1140" t="n">
        <v>3100</v>
      </c>
      <c r="AJ3101" s="1140" t="s">
        <v>11675</v>
      </c>
      <c r="AK3101" s="1130" t="s">
        <v>1422</v>
      </c>
    </row>
    <row r="3102" customFormat="false" ht="14.25" hidden="false" customHeight="false" outlineLevel="0" collapsed="false">
      <c r="AH3102" s="1131" t="s">
        <v>3632</v>
      </c>
      <c r="AI3102" s="1140" t="n">
        <v>3101</v>
      </c>
      <c r="AJ3102" s="1140" t="s">
        <v>11676</v>
      </c>
      <c r="AK3102" s="1130" t="s">
        <v>1573</v>
      </c>
    </row>
    <row r="3103" customFormat="false" ht="14.25" hidden="false" customHeight="false" outlineLevel="0" collapsed="false">
      <c r="AH3103" s="1131" t="s">
        <v>3632</v>
      </c>
      <c r="AI3103" s="1140" t="n">
        <v>3102</v>
      </c>
      <c r="AJ3103" s="1140" t="s">
        <v>11677</v>
      </c>
      <c r="AK3103" s="1130" t="s">
        <v>1693</v>
      </c>
    </row>
    <row r="3104" customFormat="false" ht="14.25" hidden="false" customHeight="false" outlineLevel="0" collapsed="false">
      <c r="AH3104" s="1131" t="s">
        <v>3632</v>
      </c>
      <c r="AI3104" s="1140" t="n">
        <v>3103</v>
      </c>
      <c r="AJ3104" s="1140" t="s">
        <v>11678</v>
      </c>
      <c r="AK3104" s="1130" t="s">
        <v>1749</v>
      </c>
    </row>
    <row r="3105" customFormat="false" ht="14.25" hidden="false" customHeight="false" outlineLevel="0" collapsed="false">
      <c r="AH3105" s="1131" t="s">
        <v>3632</v>
      </c>
      <c r="AI3105" s="1140" t="n">
        <v>3104</v>
      </c>
      <c r="AJ3105" s="1140" t="s">
        <v>11679</v>
      </c>
      <c r="AK3105" s="1130" t="s">
        <v>3550</v>
      </c>
    </row>
    <row r="3106" customFormat="false" ht="14.25" hidden="false" customHeight="false" outlineLevel="0" collapsed="false">
      <c r="AH3106" s="1131" t="s">
        <v>3632</v>
      </c>
      <c r="AI3106" s="1140" t="n">
        <v>3105</v>
      </c>
      <c r="AJ3106" s="1140" t="s">
        <v>11680</v>
      </c>
      <c r="AK3106" s="1130" t="s">
        <v>1777</v>
      </c>
    </row>
    <row r="3107" customFormat="false" ht="14.25" hidden="false" customHeight="false" outlineLevel="0" collapsed="false">
      <c r="AH3107" s="1131" t="s">
        <v>3632</v>
      </c>
      <c r="AI3107" s="1140" t="n">
        <v>3106</v>
      </c>
      <c r="AJ3107" s="1140" t="s">
        <v>11681</v>
      </c>
      <c r="AK3107" s="1130" t="s">
        <v>1805</v>
      </c>
    </row>
    <row r="3108" customFormat="false" ht="14.25" hidden="false" customHeight="false" outlineLevel="0" collapsed="false">
      <c r="AH3108" s="1131" t="s">
        <v>3632</v>
      </c>
      <c r="AI3108" s="1140" t="n">
        <v>3107</v>
      </c>
      <c r="AJ3108" s="1140" t="s">
        <v>11682</v>
      </c>
      <c r="AK3108" s="1130" t="s">
        <v>1809</v>
      </c>
    </row>
    <row r="3109" customFormat="false" ht="14.25" hidden="false" customHeight="false" outlineLevel="0" collapsed="false">
      <c r="AH3109" s="1131" t="s">
        <v>3632</v>
      </c>
      <c r="AI3109" s="1140" t="n">
        <v>3108</v>
      </c>
      <c r="AJ3109" s="1140" t="s">
        <v>11683</v>
      </c>
      <c r="AK3109" s="1130" t="s">
        <v>1853</v>
      </c>
    </row>
    <row r="3110" customFormat="false" ht="14.25" hidden="false" customHeight="false" outlineLevel="0" collapsed="false">
      <c r="AH3110" s="1131" t="s">
        <v>3632</v>
      </c>
      <c r="AI3110" s="1140" t="n">
        <v>3109</v>
      </c>
      <c r="AJ3110" s="1140" t="s">
        <v>11684</v>
      </c>
      <c r="AK3110" s="1130" t="s">
        <v>1993</v>
      </c>
    </row>
    <row r="3111" customFormat="false" ht="14.25" hidden="false" customHeight="false" outlineLevel="0" collapsed="false">
      <c r="AH3111" s="1131" t="s">
        <v>3632</v>
      </c>
      <c r="AI3111" s="1140" t="n">
        <v>3110</v>
      </c>
      <c r="AJ3111" s="1140" t="s">
        <v>11685</v>
      </c>
      <c r="AK3111" s="1130" t="s">
        <v>2033</v>
      </c>
    </row>
    <row r="3112" customFormat="false" ht="14.25" hidden="false" customHeight="false" outlineLevel="0" collapsed="false">
      <c r="AH3112" s="1131" t="s">
        <v>3632</v>
      </c>
      <c r="AI3112" s="1140" t="n">
        <v>3111</v>
      </c>
      <c r="AJ3112" s="1140" t="s">
        <v>11686</v>
      </c>
      <c r="AK3112" s="1130" t="s">
        <v>2045</v>
      </c>
    </row>
    <row r="3113" customFormat="false" ht="14.25" hidden="false" customHeight="false" outlineLevel="0" collapsed="false">
      <c r="AH3113" s="1131" t="s">
        <v>3647</v>
      </c>
      <c r="AI3113" s="1140" t="n">
        <v>3112</v>
      </c>
      <c r="AJ3113" s="1140" t="s">
        <v>11687</v>
      </c>
      <c r="AK3113" s="1130" t="s">
        <v>3580</v>
      </c>
    </row>
    <row r="3114" customFormat="false" ht="14.25" hidden="false" customHeight="false" outlineLevel="0" collapsed="false">
      <c r="AH3114" s="1131" t="s">
        <v>3647</v>
      </c>
      <c r="AI3114" s="1140" t="n">
        <v>3113</v>
      </c>
      <c r="AJ3114" s="1140" t="s">
        <v>11688</v>
      </c>
      <c r="AK3114" s="1130" t="s">
        <v>1125</v>
      </c>
    </row>
    <row r="3115" customFormat="false" ht="14.25" hidden="false" customHeight="false" outlineLevel="0" collapsed="false">
      <c r="AH3115" s="1131" t="s">
        <v>3647</v>
      </c>
      <c r="AI3115" s="1140" t="n">
        <v>3114</v>
      </c>
      <c r="AJ3115" s="1140" t="s">
        <v>11689</v>
      </c>
      <c r="AK3115" s="1130" t="s">
        <v>1307</v>
      </c>
    </row>
    <row r="3116" customFormat="false" ht="14.25" hidden="false" customHeight="false" outlineLevel="0" collapsed="false">
      <c r="AH3116" s="1131" t="s">
        <v>3647</v>
      </c>
      <c r="AI3116" s="1140" t="n">
        <v>3115</v>
      </c>
      <c r="AJ3116" s="1140" t="s">
        <v>11690</v>
      </c>
      <c r="AK3116" s="1130" t="s">
        <v>1418</v>
      </c>
    </row>
    <row r="3117" customFormat="false" ht="14.25" hidden="false" customHeight="false" outlineLevel="0" collapsed="false">
      <c r="AH3117" s="1131" t="s">
        <v>3647</v>
      </c>
      <c r="AI3117" s="1140" t="n">
        <v>3116</v>
      </c>
      <c r="AJ3117" s="1140" t="s">
        <v>11691</v>
      </c>
      <c r="AK3117" s="1130" t="s">
        <v>1697</v>
      </c>
    </row>
    <row r="3118" customFormat="false" ht="14.25" hidden="false" customHeight="false" outlineLevel="0" collapsed="false">
      <c r="AH3118" s="1131" t="s">
        <v>3647</v>
      </c>
      <c r="AI3118" s="1140" t="n">
        <v>3117</v>
      </c>
      <c r="AJ3118" s="1140" t="s">
        <v>11692</v>
      </c>
      <c r="AK3118" s="1130" t="s">
        <v>1733</v>
      </c>
    </row>
    <row r="3119" customFormat="false" ht="14.25" hidden="false" customHeight="false" outlineLevel="0" collapsed="false">
      <c r="AH3119" s="1131" t="s">
        <v>3647</v>
      </c>
      <c r="AI3119" s="1140" t="n">
        <v>3118</v>
      </c>
      <c r="AJ3119" s="1140" t="s">
        <v>11693</v>
      </c>
      <c r="AK3119" s="1130" t="s">
        <v>1737</v>
      </c>
    </row>
    <row r="3120" customFormat="false" ht="14.25" hidden="false" customHeight="false" outlineLevel="0" collapsed="false">
      <c r="AH3120" s="1131" t="s">
        <v>3647</v>
      </c>
      <c r="AI3120" s="1140" t="n">
        <v>3119</v>
      </c>
      <c r="AJ3120" s="1140" t="s">
        <v>11694</v>
      </c>
      <c r="AK3120" s="1130" t="s">
        <v>1769</v>
      </c>
    </row>
    <row r="3121" customFormat="false" ht="14.25" hidden="false" customHeight="false" outlineLevel="0" collapsed="false">
      <c r="AH3121" s="1131" t="s">
        <v>3647</v>
      </c>
      <c r="AI3121" s="1140" t="n">
        <v>3120</v>
      </c>
      <c r="AJ3121" s="1140" t="s">
        <v>11695</v>
      </c>
      <c r="AK3121" s="1130" t="s">
        <v>1801</v>
      </c>
    </row>
    <row r="3122" customFormat="false" ht="14.25" hidden="false" customHeight="false" outlineLevel="0" collapsed="false">
      <c r="AH3122" s="1131" t="s">
        <v>3647</v>
      </c>
      <c r="AI3122" s="1140" t="n">
        <v>3121</v>
      </c>
      <c r="AJ3122" s="1140" t="s">
        <v>11696</v>
      </c>
      <c r="AK3122" s="1130" t="s">
        <v>1821</v>
      </c>
    </row>
    <row r="3123" customFormat="false" ht="14.25" hidden="false" customHeight="false" outlineLevel="0" collapsed="false">
      <c r="AH3123" s="1131" t="s">
        <v>3647</v>
      </c>
      <c r="AI3123" s="1140" t="n">
        <v>3122</v>
      </c>
      <c r="AJ3123" s="1140" t="s">
        <v>11697</v>
      </c>
      <c r="AK3123" s="1130" t="s">
        <v>1857</v>
      </c>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pageSetUpPr fitToPage="false"/>
  </sheetPr>
  <dimension ref="A1:J467"/>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G16" activeCellId="0" sqref="G16"/>
    </sheetView>
  </sheetViews>
  <sheetFormatPr defaultColWidth="9.18359375" defaultRowHeight="14.25" zeroHeight="false" outlineLevelRow="0" outlineLevelCol="0"/>
  <cols>
    <col collapsed="false" customWidth="true" hidden="false" outlineLevel="0" max="1" min="1" style="1159" width="71.18"/>
    <col collapsed="false" customWidth="true" hidden="false" outlineLevel="0" max="7" min="2" style="1159" width="10.18"/>
    <col collapsed="false" customWidth="true" hidden="false" outlineLevel="0" max="8" min="8" style="1159" width="12.54"/>
    <col collapsed="false" customWidth="true" hidden="false" outlineLevel="0" max="9" min="9" style="1160" width="7.82"/>
    <col collapsed="false" customWidth="true" hidden="false" outlineLevel="0" max="10" min="10" style="1160" width="11"/>
    <col collapsed="false" customWidth="false" hidden="false" outlineLevel="0" max="16384" min="11" style="1159" width="9.18"/>
  </cols>
  <sheetData>
    <row r="1" customFormat="false" ht="14.25" hidden="false" customHeight="false" outlineLevel="0" collapsed="false">
      <c r="A1" s="1161" t="s">
        <v>11698</v>
      </c>
      <c r="B1" s="1162"/>
      <c r="C1" s="1163"/>
      <c r="D1" s="1162"/>
      <c r="E1" s="1162"/>
      <c r="F1" s="1162"/>
      <c r="G1" s="1162"/>
      <c r="H1" s="1162"/>
    </row>
    <row r="2" customFormat="false" ht="14.25" hidden="false" customHeight="false" outlineLevel="0" collapsed="false">
      <c r="A2" s="1164" t="s">
        <v>11699</v>
      </c>
      <c r="B2" s="1165"/>
      <c r="C2" s="1165"/>
      <c r="D2" s="1165"/>
      <c r="E2" s="1162"/>
      <c r="F2" s="1162"/>
      <c r="G2" s="1162"/>
      <c r="H2" s="1162"/>
    </row>
    <row r="3" customFormat="false" ht="14.25" hidden="false" customHeight="false" outlineLevel="0" collapsed="false">
      <c r="A3" s="1164" t="s">
        <v>11700</v>
      </c>
      <c r="B3" s="1165"/>
      <c r="C3" s="1165"/>
      <c r="D3" s="1165"/>
    </row>
    <row r="5" customFormat="false" ht="14.25" hidden="false" customHeight="false" outlineLevel="0" collapsed="false">
      <c r="A5" s="1166"/>
      <c r="B5" s="1166"/>
      <c r="C5" s="1166"/>
      <c r="D5" s="1166"/>
      <c r="E5" s="1166"/>
      <c r="F5" s="1166"/>
      <c r="G5" s="1166"/>
      <c r="H5" s="1166"/>
    </row>
    <row r="6" customFormat="false" ht="15" hidden="false" customHeight="true" outlineLevel="0" collapsed="false">
      <c r="A6" s="1167" t="s">
        <v>11701</v>
      </c>
      <c r="B6" s="1167"/>
      <c r="C6" s="1167" t="s">
        <v>11702</v>
      </c>
      <c r="D6" s="1167"/>
      <c r="E6" s="1166"/>
      <c r="F6" s="1166"/>
      <c r="G6" s="1166"/>
      <c r="H6" s="1166"/>
    </row>
    <row r="7" customFormat="false" ht="15" hidden="false" customHeight="true" outlineLevel="0" collapsed="false">
      <c r="A7" s="1167"/>
      <c r="B7" s="1167"/>
      <c r="C7" s="1168" t="s">
        <v>11703</v>
      </c>
      <c r="D7" s="1168"/>
      <c r="E7" s="1166"/>
      <c r="F7" s="1166"/>
      <c r="G7" s="1166"/>
      <c r="H7" s="1166"/>
    </row>
    <row r="8" customFormat="false" ht="15" hidden="false" customHeight="true" outlineLevel="0" collapsed="false">
      <c r="A8" s="1167"/>
      <c r="B8" s="1167"/>
      <c r="C8" s="1168" t="s">
        <v>11704</v>
      </c>
      <c r="D8" s="1168"/>
      <c r="E8" s="1166"/>
      <c r="F8" s="1166"/>
      <c r="G8" s="1166"/>
      <c r="H8" s="1166"/>
    </row>
    <row r="9" customFormat="false" ht="15" hidden="false" customHeight="true" outlineLevel="0" collapsed="false">
      <c r="A9" s="1167"/>
      <c r="B9" s="1167"/>
      <c r="C9" s="1168" t="s">
        <v>11705</v>
      </c>
      <c r="D9" s="1168"/>
      <c r="E9" s="1166"/>
      <c r="F9" s="1166"/>
      <c r="G9" s="1166"/>
      <c r="H9" s="1166"/>
    </row>
    <row r="10" customFormat="false" ht="14.25" hidden="false" customHeight="true" outlineLevel="0" collapsed="false">
      <c r="A10" s="1167"/>
      <c r="B10" s="1167"/>
      <c r="C10" s="1168" t="s">
        <v>11706</v>
      </c>
      <c r="D10" s="1168"/>
      <c r="E10" s="1166"/>
      <c r="F10" s="1166"/>
      <c r="G10" s="1166"/>
      <c r="H10" s="1166"/>
      <c r="I10" s="1169"/>
      <c r="J10" s="1169"/>
    </row>
    <row r="11" customFormat="false" ht="14.25" hidden="false" customHeight="true" outlineLevel="0" collapsed="false">
      <c r="A11" s="1167"/>
      <c r="B11" s="1167"/>
      <c r="C11" s="1168" t="s">
        <v>11707</v>
      </c>
      <c r="D11" s="1168"/>
      <c r="E11" s="1170"/>
      <c r="F11" s="1171"/>
      <c r="G11" s="1170"/>
      <c r="H11" s="1171"/>
      <c r="I11" s="1169"/>
      <c r="J11" s="1169"/>
    </row>
    <row r="12" customFormat="false" ht="14.25" hidden="false" customHeight="false" outlineLevel="0" collapsed="false">
      <c r="A12" s="1172" t="s">
        <v>11708</v>
      </c>
      <c r="B12" s="1173" t="s">
        <v>11709</v>
      </c>
      <c r="C12" s="1174" t="n">
        <v>1276</v>
      </c>
      <c r="D12" s="1175"/>
      <c r="E12" s="1170"/>
      <c r="F12" s="1171"/>
      <c r="G12" s="1170"/>
      <c r="H12" s="1171"/>
    </row>
    <row r="13" customFormat="false" ht="14.25" hidden="false" customHeight="false" outlineLevel="0" collapsed="false">
      <c r="A13" s="1176" t="s">
        <v>796</v>
      </c>
      <c r="B13" s="1177" t="s">
        <v>800</v>
      </c>
      <c r="C13" s="1178" t="n">
        <v>1279</v>
      </c>
      <c r="D13" s="1179"/>
      <c r="E13" s="1170"/>
      <c r="F13" s="1171"/>
      <c r="G13" s="1170"/>
      <c r="H13" s="1171"/>
    </row>
    <row r="14" customFormat="false" ht="14.25" hidden="false" customHeight="false" outlineLevel="0" collapsed="false">
      <c r="A14" s="1172" t="s">
        <v>805</v>
      </c>
      <c r="B14" s="1173" t="s">
        <v>806</v>
      </c>
      <c r="C14" s="1174" t="n">
        <v>1109</v>
      </c>
      <c r="D14" s="1175"/>
      <c r="E14" s="1170"/>
      <c r="F14" s="1171"/>
      <c r="G14" s="1170"/>
      <c r="H14" s="1171"/>
    </row>
    <row r="15" customFormat="false" ht="14.25" hidden="false" customHeight="false" outlineLevel="0" collapsed="false">
      <c r="A15" s="1176" t="s">
        <v>844</v>
      </c>
      <c r="B15" s="1177" t="s">
        <v>845</v>
      </c>
      <c r="C15" s="1178" t="n">
        <v>988</v>
      </c>
      <c r="D15" s="1179"/>
      <c r="E15" s="1170"/>
      <c r="F15" s="1171"/>
      <c r="G15" s="1170"/>
      <c r="H15" s="1171"/>
    </row>
    <row r="16" customFormat="false" ht="14.25" hidden="false" customHeight="false" outlineLevel="0" collapsed="false">
      <c r="A16" s="1172" t="s">
        <v>896</v>
      </c>
      <c r="B16" s="1173" t="s">
        <v>897</v>
      </c>
      <c r="C16" s="1174" t="n">
        <v>1107</v>
      </c>
      <c r="D16" s="1175"/>
      <c r="E16" s="1170"/>
      <c r="F16" s="1171"/>
      <c r="G16" s="1170"/>
      <c r="H16" s="1171"/>
    </row>
    <row r="17" customFormat="false" ht="14.25" hidden="false" customHeight="false" outlineLevel="0" collapsed="false">
      <c r="A17" s="1176" t="s">
        <v>851</v>
      </c>
      <c r="B17" s="1177" t="s">
        <v>877</v>
      </c>
      <c r="C17" s="1178" t="n">
        <v>964</v>
      </c>
      <c r="D17" s="1179"/>
      <c r="E17" s="1170"/>
      <c r="F17" s="1171"/>
      <c r="G17" s="1170"/>
      <c r="H17" s="1171"/>
    </row>
    <row r="18" customFormat="false" ht="14.25" hidden="false" customHeight="false" outlineLevel="0" collapsed="false">
      <c r="A18" s="1172" t="s">
        <v>869</v>
      </c>
      <c r="B18" s="1173" t="s">
        <v>870</v>
      </c>
      <c r="C18" s="1174" t="n">
        <v>1435</v>
      </c>
      <c r="D18" s="1175"/>
      <c r="E18" s="1170"/>
      <c r="F18" s="1171"/>
      <c r="G18" s="1170"/>
      <c r="H18" s="1171"/>
    </row>
    <row r="19" customFormat="false" ht="14.25" hidden="false" customHeight="false" outlineLevel="0" collapsed="false">
      <c r="A19" s="1176" t="s">
        <v>1025</v>
      </c>
      <c r="B19" s="1177" t="s">
        <v>1027</v>
      </c>
      <c r="C19" s="1178" t="n">
        <v>1059</v>
      </c>
      <c r="D19" s="1179"/>
      <c r="E19" s="1170"/>
      <c r="F19" s="1171"/>
      <c r="G19" s="1170"/>
      <c r="H19" s="1171"/>
    </row>
    <row r="20" customFormat="false" ht="14.25" hidden="false" customHeight="false" outlineLevel="0" collapsed="false">
      <c r="A20" s="1172" t="s">
        <v>2490</v>
      </c>
      <c r="B20" s="1173" t="s">
        <v>11710</v>
      </c>
      <c r="C20" s="1174"/>
      <c r="D20" s="1175" t="s">
        <v>720</v>
      </c>
      <c r="E20" s="1170"/>
      <c r="F20" s="1171"/>
      <c r="G20" s="1170"/>
      <c r="H20" s="1171"/>
    </row>
    <row r="21" customFormat="false" ht="14.25" hidden="false" customHeight="false" outlineLevel="0" collapsed="false">
      <c r="A21" s="1176" t="s">
        <v>2495</v>
      </c>
      <c r="B21" s="1177" t="s">
        <v>11711</v>
      </c>
      <c r="C21" s="1178"/>
      <c r="D21" s="1179" t="s">
        <v>720</v>
      </c>
      <c r="E21" s="1170"/>
      <c r="F21" s="1171"/>
      <c r="G21" s="1170"/>
      <c r="H21" s="1171"/>
    </row>
    <row r="22" customFormat="false" ht="14.25" hidden="false" customHeight="false" outlineLevel="0" collapsed="false">
      <c r="A22" s="1172" t="s">
        <v>2500</v>
      </c>
      <c r="B22" s="1173" t="s">
        <v>11712</v>
      </c>
      <c r="C22" s="1174"/>
      <c r="D22" s="1175" t="s">
        <v>720</v>
      </c>
      <c r="E22" s="1170"/>
      <c r="F22" s="1171"/>
      <c r="G22" s="1170"/>
      <c r="H22" s="1171"/>
    </row>
    <row r="23" customFormat="false" ht="14.25" hidden="false" customHeight="false" outlineLevel="0" collapsed="false">
      <c r="A23" s="1176" t="s">
        <v>2506</v>
      </c>
      <c r="B23" s="1177" t="s">
        <v>11713</v>
      </c>
      <c r="C23" s="1178"/>
      <c r="D23" s="1179" t="s">
        <v>720</v>
      </c>
      <c r="E23" s="1170"/>
      <c r="F23" s="1171"/>
      <c r="G23" s="1170"/>
      <c r="H23" s="1171"/>
    </row>
    <row r="24" customFormat="false" ht="14.25" hidden="false" customHeight="false" outlineLevel="0" collapsed="false">
      <c r="A24" s="1172" t="s">
        <v>2511</v>
      </c>
      <c r="B24" s="1173" t="s">
        <v>11714</v>
      </c>
      <c r="C24" s="1174"/>
      <c r="D24" s="1175" t="s">
        <v>720</v>
      </c>
      <c r="E24" s="1170"/>
      <c r="F24" s="1171"/>
      <c r="G24" s="1170"/>
      <c r="H24" s="1171"/>
    </row>
    <row r="25" customFormat="false" ht="14.25" hidden="false" customHeight="false" outlineLevel="0" collapsed="false">
      <c r="A25" s="1176" t="s">
        <v>2516</v>
      </c>
      <c r="B25" s="1177" t="s">
        <v>11715</v>
      </c>
      <c r="C25" s="1178"/>
      <c r="D25" s="1179" t="s">
        <v>720</v>
      </c>
      <c r="E25" s="1170"/>
      <c r="F25" s="1171"/>
      <c r="G25" s="1170"/>
      <c r="H25" s="1171"/>
    </row>
    <row r="26" customFormat="false" ht="14.25" hidden="false" customHeight="false" outlineLevel="0" collapsed="false">
      <c r="A26" s="1172" t="s">
        <v>2520</v>
      </c>
      <c r="B26" s="1173" t="s">
        <v>11716</v>
      </c>
      <c r="C26" s="1174"/>
      <c r="D26" s="1175" t="s">
        <v>720</v>
      </c>
      <c r="E26" s="1170"/>
      <c r="F26" s="1171"/>
      <c r="G26" s="1170"/>
      <c r="H26" s="1171"/>
    </row>
    <row r="27" customFormat="false" ht="14.25" hidden="false" customHeight="false" outlineLevel="0" collapsed="false">
      <c r="A27" s="1176" t="s">
        <v>2525</v>
      </c>
      <c r="B27" s="1177" t="s">
        <v>11717</v>
      </c>
      <c r="C27" s="1178"/>
      <c r="D27" s="1179" t="s">
        <v>720</v>
      </c>
      <c r="E27" s="1170"/>
      <c r="F27" s="1171"/>
      <c r="G27" s="1170"/>
      <c r="H27" s="1171"/>
    </row>
    <row r="28" customFormat="false" ht="14.25" hidden="false" customHeight="false" outlineLevel="0" collapsed="false">
      <c r="A28" s="1172" t="s">
        <v>2529</v>
      </c>
      <c r="B28" s="1173" t="s">
        <v>11718</v>
      </c>
      <c r="C28" s="1174"/>
      <c r="D28" s="1175" t="s">
        <v>720</v>
      </c>
      <c r="E28" s="1170"/>
      <c r="F28" s="1171"/>
      <c r="G28" s="1170"/>
      <c r="H28" s="1171"/>
    </row>
    <row r="29" customFormat="false" ht="14.25" hidden="false" customHeight="false" outlineLevel="0" collapsed="false">
      <c r="A29" s="1176" t="s">
        <v>2533</v>
      </c>
      <c r="B29" s="1177" t="s">
        <v>11719</v>
      </c>
      <c r="C29" s="1178"/>
      <c r="D29" s="1179" t="s">
        <v>720</v>
      </c>
      <c r="E29" s="1170"/>
      <c r="F29" s="1171"/>
      <c r="G29" s="1170"/>
      <c r="H29" s="1171"/>
    </row>
    <row r="30" customFormat="false" ht="14.25" hidden="false" customHeight="false" outlineLevel="0" collapsed="false">
      <c r="A30" s="1172" t="s">
        <v>11720</v>
      </c>
      <c r="B30" s="1173" t="s">
        <v>11721</v>
      </c>
      <c r="C30" s="1174"/>
      <c r="D30" s="1175" t="s">
        <v>720</v>
      </c>
      <c r="E30" s="1170"/>
      <c r="F30" s="1171"/>
      <c r="G30" s="1170"/>
      <c r="H30" s="1171"/>
    </row>
    <row r="31" customFormat="false" ht="14.25" hidden="false" customHeight="false" outlineLevel="0" collapsed="false">
      <c r="A31" s="1176" t="s">
        <v>11722</v>
      </c>
      <c r="B31" s="1177" t="s">
        <v>11723</v>
      </c>
      <c r="C31" s="1178"/>
      <c r="D31" s="1179" t="s">
        <v>720</v>
      </c>
      <c r="E31" s="1170"/>
      <c r="F31" s="1171"/>
      <c r="G31" s="1170"/>
      <c r="H31" s="1171"/>
    </row>
    <row r="32" customFormat="false" ht="14.25" hidden="false" customHeight="false" outlineLevel="0" collapsed="false">
      <c r="A32" s="1172" t="s">
        <v>11724</v>
      </c>
      <c r="B32" s="1173" t="s">
        <v>11725</v>
      </c>
      <c r="C32" s="1174"/>
      <c r="D32" s="1175" t="s">
        <v>720</v>
      </c>
      <c r="E32" s="1170"/>
      <c r="F32" s="1171"/>
      <c r="G32" s="1170"/>
      <c r="H32" s="1171"/>
    </row>
    <row r="33" customFormat="false" ht="14.25" hidden="false" customHeight="false" outlineLevel="0" collapsed="false">
      <c r="A33" s="1176" t="s">
        <v>11726</v>
      </c>
      <c r="B33" s="1177" t="s">
        <v>11727</v>
      </c>
      <c r="C33" s="1178"/>
      <c r="D33" s="1179" t="s">
        <v>720</v>
      </c>
      <c r="E33" s="1170"/>
      <c r="F33" s="1171"/>
      <c r="G33" s="1170"/>
      <c r="H33" s="1171"/>
    </row>
    <row r="34" customFormat="false" ht="14.25" hidden="false" customHeight="false" outlineLevel="0" collapsed="false">
      <c r="A34" s="1172" t="s">
        <v>2537</v>
      </c>
      <c r="B34" s="1173" t="s">
        <v>11728</v>
      </c>
      <c r="C34" s="1174"/>
      <c r="D34" s="1175" t="s">
        <v>720</v>
      </c>
      <c r="E34" s="1170"/>
      <c r="F34" s="1171"/>
      <c r="G34" s="1170"/>
      <c r="H34" s="1171"/>
    </row>
    <row r="35" customFormat="false" ht="14.25" hidden="false" customHeight="false" outlineLevel="0" collapsed="false">
      <c r="A35" s="1176" t="s">
        <v>2542</v>
      </c>
      <c r="B35" s="1177" t="s">
        <v>11729</v>
      </c>
      <c r="C35" s="1178"/>
      <c r="D35" s="1179" t="s">
        <v>720</v>
      </c>
      <c r="E35" s="1170"/>
      <c r="F35" s="1171"/>
      <c r="G35" s="1170"/>
      <c r="H35" s="1171"/>
    </row>
    <row r="36" customFormat="false" ht="14.25" hidden="false" customHeight="false" outlineLevel="0" collapsed="false">
      <c r="A36" s="1172" t="s">
        <v>1243</v>
      </c>
      <c r="B36" s="1173" t="s">
        <v>1245</v>
      </c>
      <c r="C36" s="1174" t="n">
        <v>1923</v>
      </c>
      <c r="D36" s="1175"/>
      <c r="E36" s="1170"/>
      <c r="F36" s="1171"/>
      <c r="G36" s="1170"/>
      <c r="H36" s="1171"/>
    </row>
    <row r="37" customFormat="false" ht="14.25" hidden="false" customHeight="false" outlineLevel="0" collapsed="false">
      <c r="A37" s="1176" t="s">
        <v>1243</v>
      </c>
      <c r="B37" s="1177" t="s">
        <v>11730</v>
      </c>
      <c r="C37" s="1178" t="n">
        <v>2167</v>
      </c>
      <c r="D37" s="1179"/>
      <c r="E37" s="1170"/>
      <c r="F37" s="1171"/>
      <c r="G37" s="1170"/>
      <c r="H37" s="1171"/>
    </row>
    <row r="38" customFormat="false" ht="14.25" hidden="false" customHeight="false" outlineLevel="0" collapsed="false">
      <c r="A38" s="1172" t="s">
        <v>2635</v>
      </c>
      <c r="B38" s="1173" t="s">
        <v>11731</v>
      </c>
      <c r="C38" s="1174"/>
      <c r="D38" s="1175" t="s">
        <v>720</v>
      </c>
      <c r="E38" s="1170"/>
      <c r="F38" s="1171"/>
      <c r="G38" s="1170"/>
      <c r="H38" s="1171"/>
    </row>
    <row r="39" customFormat="false" ht="14.25" hidden="false" customHeight="false" outlineLevel="0" collapsed="false">
      <c r="A39" s="1176" t="s">
        <v>2639</v>
      </c>
      <c r="B39" s="1177" t="s">
        <v>11732</v>
      </c>
      <c r="C39" s="1178"/>
      <c r="D39" s="1179" t="s">
        <v>720</v>
      </c>
      <c r="E39" s="1170"/>
      <c r="F39" s="1171"/>
      <c r="G39" s="1170"/>
      <c r="H39" s="1171"/>
    </row>
    <row r="40" customFormat="false" ht="14.25" hidden="false" customHeight="false" outlineLevel="0" collapsed="false">
      <c r="A40" s="1172" t="s">
        <v>11733</v>
      </c>
      <c r="B40" s="1173" t="s">
        <v>11734</v>
      </c>
      <c r="C40" s="1174"/>
      <c r="D40" s="1175" t="s">
        <v>720</v>
      </c>
      <c r="E40" s="1170"/>
      <c r="F40" s="1171"/>
      <c r="G40" s="1170"/>
      <c r="H40" s="1171"/>
    </row>
    <row r="41" customFormat="false" ht="14.25" hidden="false" customHeight="false" outlineLevel="0" collapsed="false">
      <c r="A41" s="1176" t="s">
        <v>1327</v>
      </c>
      <c r="B41" s="1177" t="s">
        <v>1329</v>
      </c>
      <c r="C41" s="1178" t="n">
        <v>1129</v>
      </c>
      <c r="D41" s="1179"/>
      <c r="E41" s="1170"/>
      <c r="F41" s="1171"/>
      <c r="G41" s="1170"/>
      <c r="H41" s="1171"/>
    </row>
    <row r="42" customFormat="false" ht="14.25" hidden="false" customHeight="false" outlineLevel="0" collapsed="false">
      <c r="A42" s="1172" t="s">
        <v>8064</v>
      </c>
      <c r="B42" s="1173" t="s">
        <v>11735</v>
      </c>
      <c r="C42" s="1174"/>
      <c r="D42" s="1175" t="s">
        <v>720</v>
      </c>
      <c r="E42" s="1170"/>
      <c r="F42" s="1171"/>
      <c r="G42" s="1170"/>
      <c r="H42" s="1171"/>
    </row>
    <row r="43" customFormat="false" ht="14.25" hidden="false" customHeight="false" outlineLevel="0" collapsed="false">
      <c r="A43" s="1176" t="s">
        <v>7902</v>
      </c>
      <c r="B43" s="1177" t="s">
        <v>11736</v>
      </c>
      <c r="C43" s="1178"/>
      <c r="D43" s="1179" t="s">
        <v>720</v>
      </c>
      <c r="E43" s="1170"/>
      <c r="F43" s="1171"/>
      <c r="G43" s="1170"/>
      <c r="H43" s="1171"/>
    </row>
    <row r="44" customFormat="false" ht="14.25" hidden="false" customHeight="false" outlineLevel="0" collapsed="false">
      <c r="A44" s="1172" t="s">
        <v>8061</v>
      </c>
      <c r="B44" s="1173" t="s">
        <v>11737</v>
      </c>
      <c r="C44" s="1174" t="n">
        <v>1321</v>
      </c>
      <c r="D44" s="1175"/>
      <c r="E44" s="1170"/>
      <c r="F44" s="1171"/>
      <c r="G44" s="1170"/>
      <c r="H44" s="1171"/>
    </row>
    <row r="45" customFormat="false" ht="14.25" hidden="false" customHeight="false" outlineLevel="0" collapsed="false">
      <c r="A45" s="1176" t="s">
        <v>11738</v>
      </c>
      <c r="B45" s="1177" t="s">
        <v>11739</v>
      </c>
      <c r="C45" s="1178" t="n">
        <v>887</v>
      </c>
      <c r="D45" s="1179"/>
      <c r="E45" s="1170"/>
      <c r="F45" s="1171"/>
      <c r="G45" s="1170"/>
      <c r="H45" s="1171"/>
    </row>
    <row r="46" customFormat="false" ht="14.25" hidden="false" customHeight="false" outlineLevel="0" collapsed="false">
      <c r="A46" s="1172" t="s">
        <v>11740</v>
      </c>
      <c r="B46" s="1173" t="s">
        <v>11741</v>
      </c>
      <c r="C46" s="1174"/>
      <c r="D46" s="1175" t="s">
        <v>720</v>
      </c>
      <c r="E46" s="1170"/>
      <c r="F46" s="1171"/>
      <c r="G46" s="1170"/>
      <c r="H46" s="1171"/>
    </row>
    <row r="47" customFormat="false" ht="14.25" hidden="false" customHeight="false" outlineLevel="0" collapsed="false">
      <c r="A47" s="1176" t="s">
        <v>11742</v>
      </c>
      <c r="B47" s="1177" t="s">
        <v>11743</v>
      </c>
      <c r="C47" s="1178" t="n">
        <v>1102</v>
      </c>
      <c r="D47" s="1179"/>
      <c r="E47" s="1170"/>
      <c r="F47" s="1171"/>
      <c r="G47" s="1170"/>
      <c r="H47" s="1171"/>
    </row>
    <row r="48" customFormat="false" ht="14.25" hidden="false" customHeight="false" outlineLevel="0" collapsed="false">
      <c r="A48" s="1172" t="s">
        <v>11744</v>
      </c>
      <c r="B48" s="1173" t="s">
        <v>11745</v>
      </c>
      <c r="C48" s="1174"/>
      <c r="D48" s="1175" t="s">
        <v>720</v>
      </c>
      <c r="E48" s="1170"/>
      <c r="F48" s="1171"/>
      <c r="G48" s="1170"/>
      <c r="H48" s="1171"/>
    </row>
    <row r="49" customFormat="false" ht="14.25" hidden="false" customHeight="false" outlineLevel="0" collapsed="false">
      <c r="A49" s="1176" t="s">
        <v>1430</v>
      </c>
      <c r="B49" s="1177" t="s">
        <v>1432</v>
      </c>
      <c r="C49" s="1178" t="n">
        <v>1475</v>
      </c>
      <c r="D49" s="1179"/>
      <c r="E49" s="1170"/>
      <c r="F49" s="1171"/>
      <c r="G49" s="1170"/>
      <c r="H49" s="1171"/>
    </row>
    <row r="50" customFormat="false" ht="14.25" hidden="false" customHeight="false" outlineLevel="0" collapsed="false">
      <c r="A50" s="1172" t="s">
        <v>8124</v>
      </c>
      <c r="B50" s="1173" t="s">
        <v>11746</v>
      </c>
      <c r="C50" s="1174" t="n">
        <v>1429</v>
      </c>
      <c r="D50" s="1175"/>
      <c r="E50" s="1170"/>
      <c r="F50" s="1171"/>
      <c r="G50" s="1170"/>
      <c r="H50" s="1171"/>
    </row>
    <row r="51" customFormat="false" ht="14.25" hidden="false" customHeight="false" outlineLevel="0" collapsed="false">
      <c r="A51" s="1176" t="s">
        <v>8145</v>
      </c>
      <c r="B51" s="1177" t="s">
        <v>11747</v>
      </c>
      <c r="C51" s="1178" t="n">
        <v>1421</v>
      </c>
      <c r="D51" s="1179"/>
      <c r="E51" s="1170"/>
      <c r="F51" s="1171"/>
      <c r="G51" s="1170"/>
      <c r="H51" s="1171"/>
    </row>
    <row r="52" customFormat="false" ht="14.25" hidden="false" customHeight="false" outlineLevel="0" collapsed="false">
      <c r="A52" s="1172" t="s">
        <v>8148</v>
      </c>
      <c r="B52" s="1173" t="s">
        <v>11748</v>
      </c>
      <c r="C52" s="1174" t="n">
        <v>1477</v>
      </c>
      <c r="D52" s="1175"/>
      <c r="E52" s="1170"/>
      <c r="F52" s="1171"/>
      <c r="G52" s="1170"/>
      <c r="H52" s="1171"/>
    </row>
    <row r="53" customFormat="false" ht="14.25" hidden="false" customHeight="false" outlineLevel="0" collapsed="false">
      <c r="A53" s="1176" t="s">
        <v>8127</v>
      </c>
      <c r="B53" s="1177" t="s">
        <v>11749</v>
      </c>
      <c r="C53" s="1178"/>
      <c r="D53" s="1179" t="s">
        <v>720</v>
      </c>
      <c r="E53" s="1170"/>
      <c r="F53" s="1171"/>
      <c r="G53" s="1170"/>
      <c r="H53" s="1171"/>
    </row>
    <row r="54" customFormat="false" ht="14.25" hidden="false" customHeight="false" outlineLevel="0" collapsed="false">
      <c r="A54" s="1172" t="s">
        <v>8130</v>
      </c>
      <c r="B54" s="1173" t="s">
        <v>11750</v>
      </c>
      <c r="C54" s="1174"/>
      <c r="D54" s="1175" t="s">
        <v>720</v>
      </c>
      <c r="E54" s="1170"/>
      <c r="F54" s="1171"/>
      <c r="G54" s="1170"/>
      <c r="H54" s="1171"/>
    </row>
    <row r="55" customFormat="false" ht="14.25" hidden="false" customHeight="false" outlineLevel="0" collapsed="false">
      <c r="A55" s="1176" t="s">
        <v>8133</v>
      </c>
      <c r="B55" s="1177" t="s">
        <v>11751</v>
      </c>
      <c r="C55" s="1178"/>
      <c r="D55" s="1179" t="s">
        <v>720</v>
      </c>
      <c r="E55" s="1170"/>
      <c r="F55" s="1171"/>
      <c r="G55" s="1170"/>
      <c r="H55" s="1171"/>
    </row>
    <row r="56" customFormat="false" ht="14.25" hidden="false" customHeight="false" outlineLevel="0" collapsed="false">
      <c r="A56" s="1172" t="s">
        <v>8151</v>
      </c>
      <c r="B56" s="1173" t="s">
        <v>11752</v>
      </c>
      <c r="C56" s="1174"/>
      <c r="D56" s="1175" t="s">
        <v>720</v>
      </c>
      <c r="E56" s="1170"/>
      <c r="F56" s="1171"/>
      <c r="G56" s="1170"/>
      <c r="H56" s="1171"/>
    </row>
    <row r="57" customFormat="false" ht="14.25" hidden="false" customHeight="false" outlineLevel="0" collapsed="false">
      <c r="A57" s="1176" t="s">
        <v>8142</v>
      </c>
      <c r="B57" s="1177" t="s">
        <v>11753</v>
      </c>
      <c r="C57" s="1178" t="n">
        <v>2418</v>
      </c>
      <c r="D57" s="1179"/>
      <c r="E57" s="1170"/>
      <c r="F57" s="1171"/>
      <c r="G57" s="1170"/>
      <c r="H57" s="1171"/>
    </row>
    <row r="58" customFormat="false" ht="14.25" hidden="false" customHeight="false" outlineLevel="0" collapsed="false">
      <c r="A58" s="1172" t="s">
        <v>8136</v>
      </c>
      <c r="B58" s="1173" t="s">
        <v>11754</v>
      </c>
      <c r="C58" s="1174"/>
      <c r="D58" s="1175" t="s">
        <v>720</v>
      </c>
      <c r="E58" s="1170"/>
      <c r="F58" s="1171"/>
      <c r="G58" s="1170"/>
      <c r="H58" s="1171"/>
    </row>
    <row r="59" customFormat="false" ht="14.25" hidden="false" customHeight="false" outlineLevel="0" collapsed="false">
      <c r="A59" s="1176" t="s">
        <v>8139</v>
      </c>
      <c r="B59" s="1177" t="s">
        <v>11755</v>
      </c>
      <c r="C59" s="1178"/>
      <c r="D59" s="1179" t="s">
        <v>720</v>
      </c>
      <c r="E59" s="1170"/>
      <c r="F59" s="1171"/>
      <c r="G59" s="1170"/>
      <c r="H59" s="1171"/>
    </row>
    <row r="60" customFormat="false" ht="14.25" hidden="false" customHeight="false" outlineLevel="0" collapsed="false">
      <c r="A60" s="1172" t="s">
        <v>1454</v>
      </c>
      <c r="B60" s="1173" t="s">
        <v>1456</v>
      </c>
      <c r="C60" s="1174" t="n">
        <v>1765</v>
      </c>
      <c r="D60" s="1175"/>
      <c r="E60" s="1170"/>
      <c r="F60" s="1171"/>
      <c r="G60" s="1170"/>
      <c r="H60" s="1171"/>
    </row>
    <row r="61" customFormat="false" ht="14.25" hidden="false" customHeight="false" outlineLevel="0" collapsed="false">
      <c r="A61" s="1176" t="s">
        <v>11756</v>
      </c>
      <c r="B61" s="1177" t="s">
        <v>11757</v>
      </c>
      <c r="C61" s="1178" t="n">
        <v>1393</v>
      </c>
      <c r="D61" s="1179"/>
      <c r="E61" s="1170"/>
      <c r="F61" s="1171"/>
      <c r="G61" s="1170"/>
      <c r="H61" s="1171"/>
    </row>
    <row r="62" customFormat="false" ht="14.25" hidden="false" customHeight="false" outlineLevel="0" collapsed="false">
      <c r="A62" s="1172" t="s">
        <v>11758</v>
      </c>
      <c r="B62" s="1173" t="s">
        <v>11759</v>
      </c>
      <c r="C62" s="1174" t="n">
        <v>2153</v>
      </c>
      <c r="D62" s="1175"/>
      <c r="E62" s="1170"/>
      <c r="F62" s="1171"/>
      <c r="G62" s="1170"/>
      <c r="H62" s="1171"/>
    </row>
    <row r="63" customFormat="false" ht="14.25" hidden="false" customHeight="false" outlineLevel="0" collapsed="false">
      <c r="A63" s="1176" t="s">
        <v>11760</v>
      </c>
      <c r="B63" s="1177" t="s">
        <v>11761</v>
      </c>
      <c r="C63" s="1178" t="n">
        <v>1305</v>
      </c>
      <c r="D63" s="1179"/>
      <c r="E63" s="1170"/>
      <c r="F63" s="1171"/>
      <c r="G63" s="1170"/>
      <c r="H63" s="1171"/>
    </row>
    <row r="64" customFormat="false" ht="14.25" hidden="false" customHeight="false" outlineLevel="0" collapsed="false">
      <c r="A64" s="1172" t="s">
        <v>11762</v>
      </c>
      <c r="B64" s="1173" t="s">
        <v>11763</v>
      </c>
      <c r="C64" s="1174" t="n">
        <v>1779</v>
      </c>
      <c r="D64" s="1175"/>
      <c r="E64" s="1170"/>
      <c r="F64" s="1171"/>
      <c r="G64" s="1170"/>
      <c r="H64" s="1171"/>
    </row>
    <row r="65" customFormat="false" ht="14.25" hidden="false" customHeight="false" outlineLevel="0" collapsed="false">
      <c r="A65" s="1176" t="s">
        <v>1601</v>
      </c>
      <c r="B65" s="1177" t="s">
        <v>1603</v>
      </c>
      <c r="C65" s="1178" t="n">
        <v>988</v>
      </c>
      <c r="D65" s="1179"/>
      <c r="E65" s="1170"/>
      <c r="F65" s="1171"/>
      <c r="G65" s="1170"/>
      <c r="H65" s="1171"/>
    </row>
    <row r="66" customFormat="false" ht="14.25" hidden="false" customHeight="false" outlineLevel="0" collapsed="false">
      <c r="A66" s="1172" t="s">
        <v>2802</v>
      </c>
      <c r="B66" s="1173" t="s">
        <v>11764</v>
      </c>
      <c r="C66" s="1174"/>
      <c r="D66" s="1175" t="s">
        <v>720</v>
      </c>
      <c r="E66" s="1170"/>
      <c r="F66" s="1171"/>
      <c r="G66" s="1170"/>
      <c r="H66" s="1171"/>
    </row>
    <row r="67" customFormat="false" ht="14.25" hidden="false" customHeight="false" outlineLevel="0" collapsed="false">
      <c r="A67" s="1176" t="s">
        <v>2805</v>
      </c>
      <c r="B67" s="1177" t="s">
        <v>11765</v>
      </c>
      <c r="C67" s="1178"/>
      <c r="D67" s="1179" t="s">
        <v>720</v>
      </c>
      <c r="E67" s="1170"/>
      <c r="F67" s="1171"/>
      <c r="G67" s="1170"/>
      <c r="H67" s="1171"/>
    </row>
    <row r="68" customFormat="false" ht="14.25" hidden="false" customHeight="false" outlineLevel="0" collapsed="false">
      <c r="A68" s="1172" t="s">
        <v>2808</v>
      </c>
      <c r="B68" s="1173" t="s">
        <v>11766</v>
      </c>
      <c r="C68" s="1174"/>
      <c r="D68" s="1175" t="s">
        <v>720</v>
      </c>
      <c r="E68" s="1170"/>
      <c r="F68" s="1171"/>
      <c r="G68" s="1170"/>
      <c r="H68" s="1171"/>
    </row>
    <row r="69" customFormat="false" ht="14.25" hidden="false" customHeight="false" outlineLevel="0" collapsed="false">
      <c r="A69" s="1176" t="s">
        <v>2811</v>
      </c>
      <c r="B69" s="1177" t="s">
        <v>11767</v>
      </c>
      <c r="C69" s="1178"/>
      <c r="D69" s="1179" t="s">
        <v>720</v>
      </c>
      <c r="E69" s="1170"/>
      <c r="F69" s="1171"/>
      <c r="G69" s="1170"/>
      <c r="H69" s="1171"/>
    </row>
    <row r="70" customFormat="false" ht="14.25" hidden="false" customHeight="false" outlineLevel="0" collapsed="false">
      <c r="A70" s="1172" t="s">
        <v>2814</v>
      </c>
      <c r="B70" s="1173" t="s">
        <v>11768</v>
      </c>
      <c r="C70" s="1174"/>
      <c r="D70" s="1175" t="s">
        <v>720</v>
      </c>
      <c r="E70" s="1170"/>
      <c r="F70" s="1171"/>
      <c r="G70" s="1170"/>
      <c r="H70" s="1171"/>
    </row>
    <row r="71" customFormat="false" ht="14.25" hidden="false" customHeight="false" outlineLevel="0" collapsed="false">
      <c r="A71" s="1176" t="s">
        <v>2817</v>
      </c>
      <c r="B71" s="1177" t="s">
        <v>11769</v>
      </c>
      <c r="C71" s="1178"/>
      <c r="D71" s="1179" t="s">
        <v>720</v>
      </c>
      <c r="E71" s="1170"/>
      <c r="F71" s="1171"/>
      <c r="G71" s="1170"/>
      <c r="H71" s="1171"/>
    </row>
    <row r="72" customFormat="false" ht="14.25" hidden="false" customHeight="false" outlineLevel="0" collapsed="false">
      <c r="A72" s="1172" t="s">
        <v>2820</v>
      </c>
      <c r="B72" s="1173" t="s">
        <v>11770</v>
      </c>
      <c r="C72" s="1174"/>
      <c r="D72" s="1175" t="s">
        <v>720</v>
      </c>
      <c r="E72" s="1170"/>
      <c r="F72" s="1171"/>
      <c r="G72" s="1170"/>
      <c r="H72" s="1171"/>
    </row>
    <row r="73" customFormat="false" ht="14.25" hidden="false" customHeight="false" outlineLevel="0" collapsed="false">
      <c r="A73" s="1176" t="s">
        <v>2823</v>
      </c>
      <c r="B73" s="1177" t="s">
        <v>11771</v>
      </c>
      <c r="C73" s="1178"/>
      <c r="D73" s="1179" t="s">
        <v>720</v>
      </c>
      <c r="E73" s="1170"/>
      <c r="F73" s="1171"/>
      <c r="G73" s="1170"/>
      <c r="H73" s="1171"/>
    </row>
    <row r="74" customFormat="false" ht="14.25" hidden="false" customHeight="false" outlineLevel="0" collapsed="false">
      <c r="A74" s="1172" t="s">
        <v>11772</v>
      </c>
      <c r="B74" s="1173" t="s">
        <v>11773</v>
      </c>
      <c r="C74" s="1174"/>
      <c r="D74" s="1175" t="s">
        <v>720</v>
      </c>
      <c r="E74" s="1170"/>
      <c r="F74" s="1171"/>
      <c r="G74" s="1170"/>
      <c r="H74" s="1171"/>
    </row>
    <row r="75" customFormat="false" ht="14.25" hidden="false" customHeight="false" outlineLevel="0" collapsed="false">
      <c r="A75" s="1176" t="s">
        <v>11774</v>
      </c>
      <c r="B75" s="1177" t="s">
        <v>11775</v>
      </c>
      <c r="C75" s="1178" t="n">
        <v>1049</v>
      </c>
      <c r="D75" s="1179"/>
      <c r="E75" s="1170"/>
      <c r="F75" s="1171"/>
      <c r="G75" s="1170"/>
      <c r="H75" s="1171"/>
    </row>
    <row r="76" customFormat="false" ht="14.25" hidden="false" customHeight="false" outlineLevel="0" collapsed="false">
      <c r="A76" s="1172" t="s">
        <v>11776</v>
      </c>
      <c r="B76" s="1173" t="s">
        <v>11777</v>
      </c>
      <c r="C76" s="1174"/>
      <c r="D76" s="1175" t="s">
        <v>720</v>
      </c>
      <c r="E76" s="1170"/>
      <c r="F76" s="1171"/>
      <c r="G76" s="1170"/>
      <c r="H76" s="1171"/>
    </row>
    <row r="77" customFormat="false" ht="14.25" hidden="false" customHeight="false" outlineLevel="0" collapsed="false">
      <c r="A77" s="1176" t="s">
        <v>2826</v>
      </c>
      <c r="B77" s="1177" t="s">
        <v>11778</v>
      </c>
      <c r="C77" s="1178"/>
      <c r="D77" s="1179" t="s">
        <v>720</v>
      </c>
      <c r="E77" s="1170"/>
      <c r="F77" s="1171"/>
      <c r="G77" s="1170"/>
      <c r="H77" s="1171"/>
    </row>
    <row r="78" customFormat="false" ht="14.25" hidden="false" customHeight="false" outlineLevel="0" collapsed="false">
      <c r="A78" s="1172" t="s">
        <v>1641</v>
      </c>
      <c r="B78" s="1173" t="s">
        <v>1643</v>
      </c>
      <c r="C78" s="1174" t="n">
        <v>882</v>
      </c>
      <c r="D78" s="1175"/>
      <c r="E78" s="1170"/>
      <c r="F78" s="1171"/>
      <c r="G78" s="1170"/>
      <c r="H78" s="1171"/>
    </row>
    <row r="79" customFormat="false" ht="14.25" hidden="false" customHeight="false" outlineLevel="0" collapsed="false">
      <c r="A79" s="1176" t="s">
        <v>8248</v>
      </c>
      <c r="B79" s="1177" t="s">
        <v>11779</v>
      </c>
      <c r="C79" s="1178"/>
      <c r="D79" s="1179" t="s">
        <v>720</v>
      </c>
      <c r="E79" s="1170"/>
      <c r="F79" s="1171"/>
      <c r="G79" s="1170"/>
      <c r="H79" s="1171"/>
    </row>
    <row r="80" customFormat="false" ht="14.25" hidden="false" customHeight="false" outlineLevel="0" collapsed="false">
      <c r="A80" s="1172" t="s">
        <v>8251</v>
      </c>
      <c r="B80" s="1173" t="s">
        <v>11780</v>
      </c>
      <c r="C80" s="1174"/>
      <c r="D80" s="1175" t="s">
        <v>720</v>
      </c>
      <c r="E80" s="1170"/>
      <c r="F80" s="1171"/>
      <c r="G80" s="1170"/>
      <c r="H80" s="1171"/>
    </row>
    <row r="81" customFormat="false" ht="14.25" hidden="false" customHeight="false" outlineLevel="0" collapsed="false">
      <c r="A81" s="1176" t="s">
        <v>8254</v>
      </c>
      <c r="B81" s="1177" t="s">
        <v>11781</v>
      </c>
      <c r="C81" s="1178"/>
      <c r="D81" s="1179" t="s">
        <v>720</v>
      </c>
      <c r="E81" s="1170"/>
      <c r="F81" s="1171"/>
      <c r="G81" s="1170"/>
      <c r="H81" s="1171"/>
    </row>
    <row r="82" customFormat="false" ht="14.25" hidden="false" customHeight="false" outlineLevel="0" collapsed="false">
      <c r="A82" s="1172" t="s">
        <v>8257</v>
      </c>
      <c r="B82" s="1173" t="s">
        <v>11782</v>
      </c>
      <c r="C82" s="1174"/>
      <c r="D82" s="1175" t="s">
        <v>720</v>
      </c>
      <c r="E82" s="1170"/>
      <c r="F82" s="1171"/>
      <c r="G82" s="1170"/>
      <c r="H82" s="1171"/>
    </row>
    <row r="83" customFormat="false" ht="14.25" hidden="false" customHeight="false" outlineLevel="0" collapsed="false">
      <c r="A83" s="1176" t="s">
        <v>8260</v>
      </c>
      <c r="B83" s="1177" t="s">
        <v>11783</v>
      </c>
      <c r="C83" s="1178"/>
      <c r="D83" s="1179" t="s">
        <v>720</v>
      </c>
      <c r="E83" s="1170"/>
      <c r="F83" s="1171"/>
      <c r="G83" s="1170"/>
      <c r="H83" s="1171"/>
    </row>
    <row r="84" customFormat="false" ht="14.25" hidden="false" customHeight="false" outlineLevel="0" collapsed="false">
      <c r="A84" s="1172" t="s">
        <v>3367</v>
      </c>
      <c r="B84" s="1173" t="s">
        <v>11784</v>
      </c>
      <c r="C84" s="1174"/>
      <c r="D84" s="1175" t="s">
        <v>720</v>
      </c>
      <c r="E84" s="1170"/>
      <c r="F84" s="1171"/>
      <c r="G84" s="1170"/>
      <c r="H84" s="1171"/>
    </row>
    <row r="85" customFormat="false" ht="14.25" hidden="false" customHeight="false" outlineLevel="0" collapsed="false">
      <c r="A85" s="1176" t="s">
        <v>4717</v>
      </c>
      <c r="B85" s="1177" t="s">
        <v>11785</v>
      </c>
      <c r="C85" s="1178" t="n">
        <v>1016</v>
      </c>
      <c r="D85" s="1179"/>
      <c r="E85" s="1170"/>
      <c r="F85" s="1171"/>
      <c r="G85" s="1170"/>
      <c r="H85" s="1171"/>
    </row>
    <row r="86" customFormat="false" ht="14.25" hidden="false" customHeight="false" outlineLevel="0" collapsed="false">
      <c r="A86" s="1172" t="s">
        <v>8267</v>
      </c>
      <c r="B86" s="1173" t="s">
        <v>11786</v>
      </c>
      <c r="C86" s="1174"/>
      <c r="D86" s="1175" t="s">
        <v>720</v>
      </c>
      <c r="E86" s="1170"/>
      <c r="F86" s="1171"/>
      <c r="G86" s="1170"/>
      <c r="H86" s="1171"/>
    </row>
    <row r="87" customFormat="false" ht="14.25" hidden="false" customHeight="false" outlineLevel="0" collapsed="false">
      <c r="A87" s="1176" t="s">
        <v>3970</v>
      </c>
      <c r="B87" s="1177" t="s">
        <v>11787</v>
      </c>
      <c r="C87" s="1178"/>
      <c r="D87" s="1179" t="s">
        <v>720</v>
      </c>
      <c r="E87" s="1170"/>
      <c r="F87" s="1171"/>
      <c r="G87" s="1170"/>
      <c r="H87" s="1171"/>
    </row>
    <row r="88" customFormat="false" ht="14.25" hidden="false" customHeight="false" outlineLevel="0" collapsed="false">
      <c r="A88" s="1172" t="s">
        <v>4190</v>
      </c>
      <c r="B88" s="1173" t="s">
        <v>11788</v>
      </c>
      <c r="C88" s="1174"/>
      <c r="D88" s="1175" t="s">
        <v>720</v>
      </c>
      <c r="E88" s="1170"/>
      <c r="F88" s="1171"/>
      <c r="G88" s="1170"/>
      <c r="H88" s="1171"/>
    </row>
    <row r="89" customFormat="false" ht="14.25" hidden="false" customHeight="false" outlineLevel="0" collapsed="false">
      <c r="A89" s="1176" t="s">
        <v>8274</v>
      </c>
      <c r="B89" s="1177" t="s">
        <v>11789</v>
      </c>
      <c r="C89" s="1178"/>
      <c r="D89" s="1179" t="s">
        <v>720</v>
      </c>
      <c r="E89" s="1170"/>
      <c r="F89" s="1171"/>
      <c r="G89" s="1170"/>
      <c r="H89" s="1171"/>
    </row>
    <row r="90" customFormat="false" ht="14.25" hidden="false" customHeight="false" outlineLevel="0" collapsed="false">
      <c r="A90" s="1172" t="s">
        <v>1641</v>
      </c>
      <c r="B90" s="1173" t="s">
        <v>11790</v>
      </c>
      <c r="C90" s="1174" t="n">
        <v>895</v>
      </c>
      <c r="D90" s="1175"/>
      <c r="E90" s="1170"/>
      <c r="F90" s="1171"/>
      <c r="G90" s="1170"/>
      <c r="H90" s="1171"/>
    </row>
    <row r="91" customFormat="false" ht="14.25" hidden="false" customHeight="false" outlineLevel="0" collapsed="false">
      <c r="A91" s="1176" t="s">
        <v>8277</v>
      </c>
      <c r="B91" s="1177" t="s">
        <v>11791</v>
      </c>
      <c r="C91" s="1178"/>
      <c r="D91" s="1179" t="s">
        <v>720</v>
      </c>
      <c r="E91" s="1170"/>
      <c r="F91" s="1171"/>
      <c r="G91" s="1170"/>
      <c r="H91" s="1171"/>
    </row>
    <row r="92" customFormat="false" ht="14.25" hidden="false" customHeight="false" outlineLevel="0" collapsed="false">
      <c r="A92" s="1172" t="s">
        <v>8280</v>
      </c>
      <c r="B92" s="1173" t="s">
        <v>11792</v>
      </c>
      <c r="C92" s="1174"/>
      <c r="D92" s="1175" t="s">
        <v>720</v>
      </c>
      <c r="E92" s="1170"/>
      <c r="F92" s="1171"/>
      <c r="G92" s="1170"/>
      <c r="H92" s="1171"/>
    </row>
    <row r="93" customFormat="false" ht="14.25" hidden="false" customHeight="false" outlineLevel="0" collapsed="false">
      <c r="A93" s="1176" t="s">
        <v>8283</v>
      </c>
      <c r="B93" s="1177" t="s">
        <v>11793</v>
      </c>
      <c r="C93" s="1178"/>
      <c r="D93" s="1179" t="s">
        <v>720</v>
      </c>
      <c r="E93" s="1170"/>
      <c r="F93" s="1171"/>
      <c r="G93" s="1170"/>
      <c r="H93" s="1171"/>
    </row>
    <row r="94" customFormat="false" ht="14.25" hidden="false" customHeight="false" outlineLevel="0" collapsed="false">
      <c r="A94" s="1172" t="s">
        <v>8286</v>
      </c>
      <c r="B94" s="1173" t="s">
        <v>11794</v>
      </c>
      <c r="C94" s="1174"/>
      <c r="D94" s="1175" t="s">
        <v>720</v>
      </c>
      <c r="E94" s="1170"/>
      <c r="F94" s="1171"/>
      <c r="G94" s="1170"/>
      <c r="H94" s="1171"/>
    </row>
    <row r="95" customFormat="false" ht="14.25" hidden="false" customHeight="false" outlineLevel="0" collapsed="false">
      <c r="A95" s="1176" t="s">
        <v>8289</v>
      </c>
      <c r="B95" s="1177" t="s">
        <v>11795</v>
      </c>
      <c r="C95" s="1178"/>
      <c r="D95" s="1179" t="s">
        <v>720</v>
      </c>
      <c r="E95" s="1170"/>
      <c r="F95" s="1171"/>
      <c r="G95" s="1170"/>
      <c r="H95" s="1171"/>
    </row>
    <row r="96" customFormat="false" ht="14.25" hidden="false" customHeight="false" outlineLevel="0" collapsed="false">
      <c r="A96" s="1172" t="s">
        <v>4118</v>
      </c>
      <c r="B96" s="1173" t="s">
        <v>11796</v>
      </c>
      <c r="C96" s="1174"/>
      <c r="D96" s="1175" t="s">
        <v>720</v>
      </c>
      <c r="E96" s="1170"/>
      <c r="F96" s="1171"/>
      <c r="G96" s="1170"/>
      <c r="H96" s="1171"/>
    </row>
    <row r="97" customFormat="false" ht="14.25" hidden="false" customHeight="false" outlineLevel="0" collapsed="false">
      <c r="A97" s="1176" t="s">
        <v>1725</v>
      </c>
      <c r="B97" s="1177" t="s">
        <v>1727</v>
      </c>
      <c r="C97" s="1178" t="n">
        <v>2441</v>
      </c>
      <c r="D97" s="1179"/>
      <c r="E97" s="1170"/>
      <c r="F97" s="1171"/>
      <c r="G97" s="1170"/>
      <c r="H97" s="1171"/>
    </row>
    <row r="98" customFormat="false" ht="14.25" hidden="false" customHeight="false" outlineLevel="0" collapsed="false">
      <c r="A98" s="1172" t="s">
        <v>8375</v>
      </c>
      <c r="B98" s="1173" t="s">
        <v>11797</v>
      </c>
      <c r="C98" s="1174" t="n">
        <v>2673</v>
      </c>
      <c r="D98" s="1175"/>
      <c r="E98" s="1170"/>
      <c r="F98" s="1171"/>
      <c r="G98" s="1170"/>
      <c r="H98" s="1171"/>
    </row>
    <row r="99" customFormat="false" ht="14.25" hidden="false" customHeight="false" outlineLevel="0" collapsed="false">
      <c r="A99" s="1176" t="s">
        <v>8378</v>
      </c>
      <c r="B99" s="1177" t="s">
        <v>11798</v>
      </c>
      <c r="C99" s="1178" t="n">
        <v>1960</v>
      </c>
      <c r="D99" s="1179"/>
      <c r="E99" s="1170"/>
      <c r="F99" s="1171"/>
      <c r="G99" s="1170"/>
      <c r="H99" s="1171"/>
    </row>
    <row r="100" customFormat="false" ht="14.25" hidden="false" customHeight="false" outlineLevel="0" collapsed="false">
      <c r="A100" s="1172" t="s">
        <v>6829</v>
      </c>
      <c r="B100" s="1173" t="s">
        <v>11799</v>
      </c>
      <c r="C100" s="1174" t="n">
        <v>2180</v>
      </c>
      <c r="D100" s="1175"/>
      <c r="E100" s="1170"/>
      <c r="F100" s="1171"/>
      <c r="G100" s="1170"/>
      <c r="H100" s="1171"/>
    </row>
    <row r="101" customFormat="false" ht="14.25" hidden="false" customHeight="false" outlineLevel="0" collapsed="false">
      <c r="A101" s="1176" t="s">
        <v>8383</v>
      </c>
      <c r="B101" s="1177" t="s">
        <v>11800</v>
      </c>
      <c r="C101" s="1178" t="n">
        <v>1672</v>
      </c>
      <c r="D101" s="1179"/>
      <c r="E101" s="1170"/>
      <c r="F101" s="1171"/>
      <c r="G101" s="1170"/>
      <c r="H101" s="1171"/>
    </row>
    <row r="102" customFormat="false" ht="14.25" hidden="false" customHeight="false" outlineLevel="0" collapsed="false">
      <c r="A102" s="1172" t="s">
        <v>11801</v>
      </c>
      <c r="B102" s="1173" t="s">
        <v>11802</v>
      </c>
      <c r="C102" s="1174" t="n">
        <v>4213</v>
      </c>
      <c r="D102" s="1175"/>
      <c r="E102" s="1170"/>
      <c r="F102" s="1171"/>
      <c r="G102" s="1170"/>
      <c r="H102" s="1171"/>
    </row>
    <row r="103" customFormat="false" ht="14.25" hidden="false" customHeight="false" outlineLevel="0" collapsed="false">
      <c r="A103" s="1176" t="s">
        <v>11803</v>
      </c>
      <c r="B103" s="1177" t="s">
        <v>11804</v>
      </c>
      <c r="C103" s="1178" t="n">
        <v>2911</v>
      </c>
      <c r="D103" s="1179"/>
      <c r="E103" s="1170"/>
      <c r="F103" s="1171"/>
      <c r="G103" s="1170"/>
      <c r="H103" s="1171"/>
    </row>
    <row r="104" customFormat="false" ht="14.25" hidden="false" customHeight="false" outlineLevel="0" collapsed="false">
      <c r="A104" s="1172" t="s">
        <v>11805</v>
      </c>
      <c r="B104" s="1173" t="s">
        <v>11806</v>
      </c>
      <c r="C104" s="1174" t="n">
        <v>3480</v>
      </c>
      <c r="D104" s="1175"/>
      <c r="E104" s="1170"/>
      <c r="F104" s="1171"/>
      <c r="G104" s="1170"/>
      <c r="H104" s="1171"/>
    </row>
    <row r="105" customFormat="false" ht="14.25" hidden="false" customHeight="false" outlineLevel="0" collapsed="false">
      <c r="A105" s="1176" t="s">
        <v>1745</v>
      </c>
      <c r="B105" s="1177" t="s">
        <v>1747</v>
      </c>
      <c r="C105" s="1178" t="n">
        <v>1383</v>
      </c>
      <c r="D105" s="1179"/>
      <c r="E105" s="1170"/>
      <c r="F105" s="1171"/>
      <c r="G105" s="1170"/>
      <c r="H105" s="1171"/>
    </row>
    <row r="106" customFormat="false" ht="14.25" hidden="false" customHeight="false" outlineLevel="0" collapsed="false">
      <c r="A106" s="1172" t="s">
        <v>8395</v>
      </c>
      <c r="B106" s="1173" t="s">
        <v>11807</v>
      </c>
      <c r="C106" s="1174"/>
      <c r="D106" s="1175" t="s">
        <v>720</v>
      </c>
      <c r="E106" s="1170"/>
      <c r="F106" s="1171"/>
      <c r="G106" s="1170"/>
      <c r="H106" s="1171"/>
    </row>
    <row r="107" customFormat="false" ht="14.25" hidden="false" customHeight="false" outlineLevel="0" collapsed="false">
      <c r="A107" s="1176" t="s">
        <v>8398</v>
      </c>
      <c r="B107" s="1177" t="s">
        <v>11808</v>
      </c>
      <c r="C107" s="1178"/>
      <c r="D107" s="1179" t="s">
        <v>720</v>
      </c>
      <c r="E107" s="1170"/>
      <c r="F107" s="1171"/>
      <c r="G107" s="1170"/>
      <c r="H107" s="1171"/>
    </row>
    <row r="108" customFormat="false" ht="14.25" hidden="false" customHeight="false" outlineLevel="0" collapsed="false">
      <c r="A108" s="1172" t="s">
        <v>8401</v>
      </c>
      <c r="B108" s="1173" t="s">
        <v>11809</v>
      </c>
      <c r="C108" s="1174"/>
      <c r="D108" s="1175" t="s">
        <v>720</v>
      </c>
      <c r="E108" s="1170"/>
      <c r="F108" s="1171"/>
      <c r="G108" s="1170"/>
      <c r="H108" s="1171"/>
    </row>
    <row r="109" customFormat="false" ht="14.25" hidden="false" customHeight="false" outlineLevel="0" collapsed="false">
      <c r="A109" s="1176" t="s">
        <v>8404</v>
      </c>
      <c r="B109" s="1177" t="s">
        <v>11810</v>
      </c>
      <c r="C109" s="1178"/>
      <c r="D109" s="1179" t="s">
        <v>720</v>
      </c>
      <c r="E109" s="1170"/>
      <c r="F109" s="1171"/>
      <c r="G109" s="1170"/>
      <c r="H109" s="1171"/>
    </row>
    <row r="110" customFormat="false" ht="14.25" hidden="false" customHeight="false" outlineLevel="0" collapsed="false">
      <c r="A110" s="1172" t="s">
        <v>11811</v>
      </c>
      <c r="B110" s="1173" t="s">
        <v>11812</v>
      </c>
      <c r="C110" s="1174" t="n">
        <v>1375</v>
      </c>
      <c r="D110" s="1175"/>
      <c r="E110" s="1170"/>
      <c r="F110" s="1171"/>
      <c r="G110" s="1170"/>
      <c r="H110" s="1171"/>
    </row>
    <row r="111" customFormat="false" ht="14.25" hidden="false" customHeight="false" outlineLevel="0" collapsed="false">
      <c r="A111" s="1176" t="s">
        <v>11813</v>
      </c>
      <c r="B111" s="1177" t="s">
        <v>11814</v>
      </c>
      <c r="C111" s="1178"/>
      <c r="D111" s="1179" t="s">
        <v>720</v>
      </c>
      <c r="E111" s="1170"/>
      <c r="F111" s="1171"/>
      <c r="G111" s="1170"/>
      <c r="H111" s="1171"/>
    </row>
    <row r="112" customFormat="false" ht="14.25" hidden="false" customHeight="false" outlineLevel="0" collapsed="false">
      <c r="A112" s="1172" t="s">
        <v>11815</v>
      </c>
      <c r="B112" s="1173" t="s">
        <v>11816</v>
      </c>
      <c r="C112" s="1174" t="n">
        <v>1531</v>
      </c>
      <c r="D112" s="1175"/>
      <c r="E112" s="1170"/>
      <c r="F112" s="1171"/>
      <c r="G112" s="1170"/>
      <c r="H112" s="1171"/>
    </row>
    <row r="113" customFormat="false" ht="14.25" hidden="false" customHeight="false" outlineLevel="0" collapsed="false">
      <c r="A113" s="1176" t="s">
        <v>1813</v>
      </c>
      <c r="B113" s="1177" t="s">
        <v>1815</v>
      </c>
      <c r="C113" s="1178" t="n">
        <v>1073</v>
      </c>
      <c r="D113" s="1179"/>
      <c r="E113" s="1170"/>
      <c r="F113" s="1171"/>
      <c r="G113" s="1170"/>
      <c r="H113" s="1171"/>
    </row>
    <row r="114" customFormat="false" ht="14.25" hidden="false" customHeight="false" outlineLevel="0" collapsed="false">
      <c r="A114" s="1172" t="s">
        <v>2667</v>
      </c>
      <c r="B114" s="1173" t="s">
        <v>11817</v>
      </c>
      <c r="C114" s="1174"/>
      <c r="D114" s="1175" t="s">
        <v>720</v>
      </c>
      <c r="E114" s="1170"/>
      <c r="F114" s="1171"/>
      <c r="G114" s="1170"/>
      <c r="H114" s="1171"/>
    </row>
    <row r="115" customFormat="false" ht="14.25" hidden="false" customHeight="false" outlineLevel="0" collapsed="false">
      <c r="A115" s="1176" t="s">
        <v>2671</v>
      </c>
      <c r="B115" s="1177" t="s">
        <v>11818</v>
      </c>
      <c r="C115" s="1178"/>
      <c r="D115" s="1179" t="s">
        <v>720</v>
      </c>
      <c r="E115" s="1170"/>
      <c r="F115" s="1171"/>
      <c r="G115" s="1170"/>
      <c r="H115" s="1171"/>
    </row>
    <row r="116" customFormat="false" ht="14.25" hidden="false" customHeight="false" outlineLevel="0" collapsed="false">
      <c r="A116" s="1172" t="s">
        <v>2675</v>
      </c>
      <c r="B116" s="1173" t="s">
        <v>11819</v>
      </c>
      <c r="C116" s="1174"/>
      <c r="D116" s="1175" t="s">
        <v>720</v>
      </c>
      <c r="E116" s="1170"/>
      <c r="F116" s="1171"/>
      <c r="G116" s="1170"/>
      <c r="H116" s="1171"/>
    </row>
    <row r="117" customFormat="false" ht="14.25" hidden="false" customHeight="false" outlineLevel="0" collapsed="false">
      <c r="A117" s="1176" t="s">
        <v>2679</v>
      </c>
      <c r="B117" s="1177" t="s">
        <v>11820</v>
      </c>
      <c r="C117" s="1178"/>
      <c r="D117" s="1179" t="s">
        <v>720</v>
      </c>
      <c r="E117" s="1170"/>
      <c r="F117" s="1171"/>
      <c r="G117" s="1170"/>
      <c r="H117" s="1171"/>
    </row>
    <row r="118" customFormat="false" ht="14.25" hidden="false" customHeight="false" outlineLevel="0" collapsed="false">
      <c r="A118" s="1172" t="s">
        <v>2607</v>
      </c>
      <c r="B118" s="1173" t="s">
        <v>11821</v>
      </c>
      <c r="C118" s="1174"/>
      <c r="D118" s="1175" t="s">
        <v>720</v>
      </c>
      <c r="E118" s="1170"/>
      <c r="F118" s="1171"/>
      <c r="G118" s="1170"/>
      <c r="H118" s="1171"/>
    </row>
    <row r="119" customFormat="false" ht="14.25" hidden="false" customHeight="false" outlineLevel="0" collapsed="false">
      <c r="A119" s="1176" t="s">
        <v>2686</v>
      </c>
      <c r="B119" s="1177" t="s">
        <v>11822</v>
      </c>
      <c r="C119" s="1178"/>
      <c r="D119" s="1179" t="s">
        <v>720</v>
      </c>
      <c r="E119" s="1170"/>
      <c r="F119" s="1171"/>
      <c r="G119" s="1170"/>
      <c r="H119" s="1171"/>
    </row>
    <row r="120" customFormat="false" ht="14.25" hidden="false" customHeight="false" outlineLevel="0" collapsed="false">
      <c r="A120" s="1172" t="s">
        <v>2690</v>
      </c>
      <c r="B120" s="1173" t="s">
        <v>11823</v>
      </c>
      <c r="C120" s="1174"/>
      <c r="D120" s="1175" t="s">
        <v>720</v>
      </c>
      <c r="E120" s="1170"/>
      <c r="F120" s="1171"/>
      <c r="G120" s="1170"/>
      <c r="H120" s="1171"/>
    </row>
    <row r="121" customFormat="false" ht="14.25" hidden="false" customHeight="false" outlineLevel="0" collapsed="false">
      <c r="A121" s="1176" t="s">
        <v>2694</v>
      </c>
      <c r="B121" s="1177" t="s">
        <v>11824</v>
      </c>
      <c r="C121" s="1178"/>
      <c r="D121" s="1179" t="s">
        <v>720</v>
      </c>
      <c r="E121" s="1170"/>
      <c r="F121" s="1171"/>
      <c r="G121" s="1170"/>
      <c r="H121" s="1171"/>
    </row>
    <row r="122" customFormat="false" ht="14.25" hidden="false" customHeight="false" outlineLevel="0" collapsed="false">
      <c r="A122" s="1172" t="s">
        <v>2698</v>
      </c>
      <c r="B122" s="1173" t="s">
        <v>11825</v>
      </c>
      <c r="C122" s="1174"/>
      <c r="D122" s="1175" t="s">
        <v>720</v>
      </c>
      <c r="E122" s="1170"/>
      <c r="F122" s="1171"/>
      <c r="G122" s="1170"/>
      <c r="H122" s="1171"/>
    </row>
    <row r="123" customFormat="false" ht="14.25" hidden="false" customHeight="false" outlineLevel="0" collapsed="false">
      <c r="A123" s="1176" t="s">
        <v>2706</v>
      </c>
      <c r="B123" s="1177" t="s">
        <v>11826</v>
      </c>
      <c r="C123" s="1178"/>
      <c r="D123" s="1179" t="s">
        <v>720</v>
      </c>
      <c r="E123" s="1170"/>
      <c r="F123" s="1171"/>
      <c r="G123" s="1170"/>
      <c r="H123" s="1171"/>
    </row>
    <row r="124" customFormat="false" ht="14.25" hidden="false" customHeight="false" outlineLevel="0" collapsed="false">
      <c r="A124" s="1172" t="s">
        <v>2710</v>
      </c>
      <c r="B124" s="1173" t="s">
        <v>11827</v>
      </c>
      <c r="C124" s="1174"/>
      <c r="D124" s="1175" t="s">
        <v>720</v>
      </c>
      <c r="E124" s="1170"/>
      <c r="F124" s="1171"/>
      <c r="G124" s="1170"/>
      <c r="H124" s="1171"/>
    </row>
    <row r="125" customFormat="false" ht="14.25" hidden="false" customHeight="false" outlineLevel="0" collapsed="false">
      <c r="A125" s="1176" t="s">
        <v>2714</v>
      </c>
      <c r="B125" s="1177" t="s">
        <v>11828</v>
      </c>
      <c r="C125" s="1178"/>
      <c r="D125" s="1179" t="s">
        <v>720</v>
      </c>
      <c r="E125" s="1170"/>
      <c r="F125" s="1171"/>
      <c r="G125" s="1170"/>
      <c r="H125" s="1171"/>
    </row>
    <row r="126" customFormat="false" ht="14.25" hidden="false" customHeight="false" outlineLevel="0" collapsed="false">
      <c r="A126" s="1172" t="s">
        <v>2718</v>
      </c>
      <c r="B126" s="1173" t="s">
        <v>11829</v>
      </c>
      <c r="C126" s="1174"/>
      <c r="D126" s="1175" t="s">
        <v>720</v>
      </c>
      <c r="E126" s="1170"/>
      <c r="F126" s="1171"/>
      <c r="G126" s="1170"/>
      <c r="H126" s="1171"/>
    </row>
    <row r="127" customFormat="false" ht="14.25" hidden="false" customHeight="false" outlineLevel="0" collapsed="false">
      <c r="A127" s="1176" t="s">
        <v>2722</v>
      </c>
      <c r="B127" s="1177" t="s">
        <v>11830</v>
      </c>
      <c r="C127" s="1178"/>
      <c r="D127" s="1179" t="s">
        <v>720</v>
      </c>
      <c r="E127" s="1170"/>
      <c r="F127" s="1171"/>
      <c r="G127" s="1170"/>
      <c r="H127" s="1171"/>
    </row>
    <row r="128" customFormat="false" ht="14.25" hidden="false" customHeight="false" outlineLevel="0" collapsed="false">
      <c r="A128" s="1172" t="s">
        <v>2726</v>
      </c>
      <c r="B128" s="1173" t="s">
        <v>11831</v>
      </c>
      <c r="C128" s="1174"/>
      <c r="D128" s="1175" t="s">
        <v>720</v>
      </c>
      <c r="E128" s="1170"/>
      <c r="F128" s="1171"/>
      <c r="G128" s="1170"/>
      <c r="H128" s="1171"/>
    </row>
    <row r="129" customFormat="false" ht="14.25" hidden="false" customHeight="false" outlineLevel="0" collapsed="false">
      <c r="A129" s="1176" t="s">
        <v>2702</v>
      </c>
      <c r="B129" s="1177" t="s">
        <v>11832</v>
      </c>
      <c r="C129" s="1178"/>
      <c r="D129" s="1179" t="s">
        <v>720</v>
      </c>
      <c r="E129" s="1170"/>
      <c r="F129" s="1171"/>
      <c r="G129" s="1170"/>
      <c r="H129" s="1171"/>
    </row>
    <row r="130" customFormat="false" ht="14.25" hidden="false" customHeight="false" outlineLevel="0" collapsed="false">
      <c r="A130" s="1172" t="s">
        <v>11833</v>
      </c>
      <c r="B130" s="1173" t="s">
        <v>11834</v>
      </c>
      <c r="C130" s="1174"/>
      <c r="D130" s="1175" t="s">
        <v>720</v>
      </c>
      <c r="E130" s="1170"/>
      <c r="F130" s="1171"/>
      <c r="G130" s="1170"/>
      <c r="H130" s="1171"/>
    </row>
    <row r="131" customFormat="false" ht="14.25" hidden="false" customHeight="false" outlineLevel="0" collapsed="false">
      <c r="A131" s="1176" t="s">
        <v>11835</v>
      </c>
      <c r="B131" s="1177" t="s">
        <v>11836</v>
      </c>
      <c r="C131" s="1178"/>
      <c r="D131" s="1179" t="s">
        <v>720</v>
      </c>
      <c r="E131" s="1170"/>
      <c r="F131" s="1171"/>
      <c r="G131" s="1170"/>
      <c r="H131" s="1171"/>
    </row>
    <row r="132" customFormat="false" ht="14.25" hidden="false" customHeight="false" outlineLevel="0" collapsed="false">
      <c r="A132" s="1172" t="s">
        <v>11837</v>
      </c>
      <c r="B132" s="1173" t="s">
        <v>11838</v>
      </c>
      <c r="C132" s="1174"/>
      <c r="D132" s="1175" t="s">
        <v>720</v>
      </c>
      <c r="E132" s="1170"/>
      <c r="F132" s="1171"/>
      <c r="G132" s="1170"/>
      <c r="H132" s="1171"/>
    </row>
    <row r="133" customFormat="false" ht="14.25" hidden="false" customHeight="false" outlineLevel="0" collapsed="false">
      <c r="A133" s="1176" t="s">
        <v>11839</v>
      </c>
      <c r="B133" s="1177" t="s">
        <v>11840</v>
      </c>
      <c r="C133" s="1178" t="n">
        <v>1139</v>
      </c>
      <c r="D133" s="1179"/>
      <c r="E133" s="1170"/>
      <c r="F133" s="1171"/>
      <c r="G133" s="1170"/>
      <c r="H133" s="1171"/>
    </row>
    <row r="134" customFormat="false" ht="14.25" hidden="false" customHeight="false" outlineLevel="0" collapsed="false">
      <c r="A134" s="1172" t="s">
        <v>11841</v>
      </c>
      <c r="B134" s="1173" t="s">
        <v>11842</v>
      </c>
      <c r="C134" s="1174"/>
      <c r="D134" s="1175" t="s">
        <v>720</v>
      </c>
      <c r="E134" s="1170"/>
      <c r="F134" s="1171"/>
      <c r="G134" s="1170"/>
      <c r="H134" s="1171"/>
    </row>
    <row r="135" customFormat="false" ht="14.25" hidden="false" customHeight="false" outlineLevel="0" collapsed="false">
      <c r="A135" s="1176" t="s">
        <v>1833</v>
      </c>
      <c r="B135" s="1177" t="s">
        <v>1835</v>
      </c>
      <c r="C135" s="1178" t="n">
        <v>880</v>
      </c>
      <c r="D135" s="1179"/>
      <c r="E135" s="1170"/>
      <c r="F135" s="1171"/>
      <c r="G135" s="1170"/>
      <c r="H135" s="1171"/>
    </row>
    <row r="136" customFormat="false" ht="14.25" hidden="false" customHeight="false" outlineLevel="0" collapsed="false">
      <c r="A136" s="1172" t="s">
        <v>8416</v>
      </c>
      <c r="B136" s="1173" t="s">
        <v>11843</v>
      </c>
      <c r="C136" s="1174"/>
      <c r="D136" s="1175" t="s">
        <v>720</v>
      </c>
      <c r="E136" s="1170"/>
      <c r="F136" s="1171"/>
      <c r="G136" s="1170"/>
      <c r="H136" s="1171"/>
    </row>
    <row r="137" customFormat="false" ht="14.25" hidden="false" customHeight="false" outlineLevel="0" collapsed="false">
      <c r="A137" s="1176" t="s">
        <v>8419</v>
      </c>
      <c r="B137" s="1177" t="s">
        <v>11844</v>
      </c>
      <c r="C137" s="1178"/>
      <c r="D137" s="1179" t="s">
        <v>720</v>
      </c>
      <c r="E137" s="1170"/>
      <c r="F137" s="1171"/>
      <c r="G137" s="1170"/>
      <c r="H137" s="1171"/>
    </row>
    <row r="138" customFormat="false" ht="14.25" hidden="false" customHeight="false" outlineLevel="0" collapsed="false">
      <c r="A138" s="1172" t="s">
        <v>8422</v>
      </c>
      <c r="B138" s="1173" t="s">
        <v>11845</v>
      </c>
      <c r="C138" s="1174"/>
      <c r="D138" s="1175" t="s">
        <v>720</v>
      </c>
      <c r="E138" s="1170"/>
      <c r="F138" s="1171"/>
      <c r="G138" s="1170"/>
      <c r="H138" s="1171"/>
    </row>
    <row r="139" customFormat="false" ht="14.25" hidden="false" customHeight="false" outlineLevel="0" collapsed="false">
      <c r="A139" s="1176" t="s">
        <v>8425</v>
      </c>
      <c r="B139" s="1177" t="s">
        <v>11846</v>
      </c>
      <c r="C139" s="1178"/>
      <c r="D139" s="1179" t="s">
        <v>720</v>
      </c>
      <c r="E139" s="1170"/>
      <c r="F139" s="1171"/>
      <c r="G139" s="1170"/>
      <c r="H139" s="1171"/>
    </row>
    <row r="140" customFormat="false" ht="14.25" hidden="false" customHeight="false" outlineLevel="0" collapsed="false">
      <c r="A140" s="1172" t="s">
        <v>8436</v>
      </c>
      <c r="B140" s="1173" t="s">
        <v>11847</v>
      </c>
      <c r="C140" s="1174"/>
      <c r="D140" s="1175" t="s">
        <v>720</v>
      </c>
      <c r="E140" s="1170"/>
      <c r="F140" s="1171"/>
      <c r="G140" s="1170"/>
      <c r="H140" s="1171"/>
    </row>
    <row r="141" customFormat="false" ht="14.25" hidden="false" customHeight="false" outlineLevel="0" collapsed="false">
      <c r="A141" s="1176" t="s">
        <v>8428</v>
      </c>
      <c r="B141" s="1177" t="s">
        <v>11848</v>
      </c>
      <c r="C141" s="1178"/>
      <c r="D141" s="1179" t="s">
        <v>720</v>
      </c>
      <c r="E141" s="1170"/>
      <c r="F141" s="1171"/>
      <c r="G141" s="1170"/>
      <c r="H141" s="1171"/>
    </row>
    <row r="142" customFormat="false" ht="14.25" hidden="false" customHeight="false" outlineLevel="0" collapsed="false">
      <c r="A142" s="1172" t="s">
        <v>8431</v>
      </c>
      <c r="B142" s="1173" t="s">
        <v>11849</v>
      </c>
      <c r="C142" s="1174"/>
      <c r="D142" s="1175" t="s">
        <v>720</v>
      </c>
      <c r="E142" s="1170"/>
      <c r="F142" s="1171"/>
      <c r="G142" s="1170"/>
      <c r="H142" s="1171"/>
    </row>
    <row r="143" customFormat="false" ht="14.25" hidden="false" customHeight="false" outlineLevel="0" collapsed="false">
      <c r="A143" s="1176" t="s">
        <v>3439</v>
      </c>
      <c r="B143" s="1177" t="s">
        <v>11850</v>
      </c>
      <c r="C143" s="1178"/>
      <c r="D143" s="1179" t="s">
        <v>720</v>
      </c>
      <c r="E143" s="1170"/>
      <c r="F143" s="1171"/>
      <c r="G143" s="1170"/>
      <c r="H143" s="1171"/>
    </row>
    <row r="144" customFormat="false" ht="14.25" hidden="false" customHeight="false" outlineLevel="0" collapsed="false">
      <c r="A144" s="1172" t="s">
        <v>11851</v>
      </c>
      <c r="B144" s="1173" t="s">
        <v>11852</v>
      </c>
      <c r="C144" s="1174"/>
      <c r="D144" s="1175" t="s">
        <v>720</v>
      </c>
      <c r="E144" s="1170"/>
      <c r="F144" s="1171"/>
      <c r="G144" s="1170"/>
      <c r="H144" s="1171"/>
    </row>
    <row r="145" customFormat="false" ht="14.25" hidden="false" customHeight="false" outlineLevel="0" collapsed="false">
      <c r="A145" s="1176" t="s">
        <v>11853</v>
      </c>
      <c r="B145" s="1177" t="s">
        <v>11854</v>
      </c>
      <c r="C145" s="1178"/>
      <c r="D145" s="1179" t="s">
        <v>720</v>
      </c>
      <c r="E145" s="1170"/>
      <c r="F145" s="1171"/>
      <c r="G145" s="1170"/>
      <c r="H145" s="1171"/>
    </row>
    <row r="146" customFormat="false" ht="14.25" hidden="false" customHeight="false" outlineLevel="0" collapsed="false">
      <c r="A146" s="1172" t="s">
        <v>11855</v>
      </c>
      <c r="B146" s="1173" t="s">
        <v>11856</v>
      </c>
      <c r="C146" s="1174"/>
      <c r="D146" s="1175" t="s">
        <v>720</v>
      </c>
      <c r="E146" s="1170"/>
      <c r="F146" s="1171"/>
      <c r="G146" s="1170"/>
      <c r="H146" s="1171"/>
    </row>
    <row r="147" customFormat="false" ht="14.25" hidden="false" customHeight="false" outlineLevel="0" collapsed="false">
      <c r="A147" s="1176" t="s">
        <v>11857</v>
      </c>
      <c r="B147" s="1177" t="s">
        <v>11858</v>
      </c>
      <c r="C147" s="1178" t="n">
        <v>926</v>
      </c>
      <c r="D147" s="1179"/>
      <c r="E147" s="1170"/>
      <c r="F147" s="1171"/>
      <c r="G147" s="1170"/>
      <c r="H147" s="1171"/>
    </row>
    <row r="148" customFormat="false" ht="14.25" hidden="false" customHeight="false" outlineLevel="0" collapsed="false">
      <c r="A148" s="1172" t="s">
        <v>8445</v>
      </c>
      <c r="B148" s="1173" t="s">
        <v>11859</v>
      </c>
      <c r="C148" s="1174" t="n">
        <v>720</v>
      </c>
      <c r="D148" s="1175"/>
      <c r="E148" s="1170"/>
      <c r="F148" s="1171"/>
      <c r="G148" s="1170"/>
      <c r="H148" s="1171"/>
    </row>
    <row r="149" customFormat="false" ht="14.25" hidden="false" customHeight="false" outlineLevel="0" collapsed="false">
      <c r="A149" s="1176" t="s">
        <v>8439</v>
      </c>
      <c r="B149" s="1177" t="s">
        <v>11860</v>
      </c>
      <c r="C149" s="1178"/>
      <c r="D149" s="1179" t="s">
        <v>720</v>
      </c>
      <c r="E149" s="1170"/>
      <c r="F149" s="1171"/>
      <c r="G149" s="1170"/>
      <c r="H149" s="1171"/>
    </row>
    <row r="150" customFormat="false" ht="14.25" hidden="false" customHeight="false" outlineLevel="0" collapsed="false">
      <c r="A150" s="1172" t="s">
        <v>1841</v>
      </c>
      <c r="B150" s="1173" t="s">
        <v>1843</v>
      </c>
      <c r="C150" s="1174" t="n">
        <v>1113</v>
      </c>
      <c r="D150" s="1175"/>
      <c r="E150" s="1170"/>
      <c r="F150" s="1171"/>
      <c r="G150" s="1170"/>
      <c r="H150" s="1171"/>
    </row>
    <row r="151" customFormat="false" ht="14.25" hidden="false" customHeight="false" outlineLevel="0" collapsed="false">
      <c r="A151" s="1176" t="s">
        <v>1841</v>
      </c>
      <c r="B151" s="1177" t="s">
        <v>11861</v>
      </c>
      <c r="C151" s="1178" t="n">
        <v>1113</v>
      </c>
      <c r="D151" s="1179"/>
      <c r="E151" s="1170"/>
      <c r="F151" s="1171"/>
      <c r="G151" s="1170"/>
      <c r="H151" s="1171"/>
    </row>
    <row r="152" customFormat="false" ht="14.25" hidden="false" customHeight="false" outlineLevel="0" collapsed="false">
      <c r="A152" s="1172" t="s">
        <v>1969</v>
      </c>
      <c r="B152" s="1173" t="s">
        <v>1971</v>
      </c>
      <c r="C152" s="1174" t="n">
        <v>924</v>
      </c>
      <c r="D152" s="1175"/>
      <c r="E152" s="1170"/>
      <c r="F152" s="1171"/>
      <c r="G152" s="1170"/>
      <c r="H152" s="1171"/>
    </row>
    <row r="153" customFormat="false" ht="14.25" hidden="false" customHeight="false" outlineLevel="0" collapsed="false">
      <c r="A153" s="1176" t="s">
        <v>4074</v>
      </c>
      <c r="B153" s="1177" t="s">
        <v>11862</v>
      </c>
      <c r="C153" s="1178"/>
      <c r="D153" s="1179" t="s">
        <v>720</v>
      </c>
      <c r="E153" s="1170"/>
      <c r="F153" s="1171"/>
      <c r="G153" s="1170"/>
      <c r="H153" s="1171"/>
    </row>
    <row r="154" customFormat="false" ht="14.25" hidden="false" customHeight="false" outlineLevel="0" collapsed="false">
      <c r="A154" s="1172" t="s">
        <v>8572</v>
      </c>
      <c r="B154" s="1173" t="s">
        <v>11863</v>
      </c>
      <c r="C154" s="1174"/>
      <c r="D154" s="1175" t="s">
        <v>720</v>
      </c>
      <c r="E154" s="1170"/>
      <c r="F154" s="1171"/>
      <c r="G154" s="1170"/>
      <c r="H154" s="1171"/>
    </row>
    <row r="155" customFormat="false" ht="14.25" hidden="false" customHeight="false" outlineLevel="0" collapsed="false">
      <c r="A155" s="1176" t="s">
        <v>11864</v>
      </c>
      <c r="B155" s="1177" t="s">
        <v>11865</v>
      </c>
      <c r="C155" s="1178"/>
      <c r="D155" s="1179" t="s">
        <v>720</v>
      </c>
      <c r="E155" s="1170"/>
      <c r="F155" s="1171"/>
      <c r="G155" s="1170"/>
      <c r="H155" s="1171"/>
    </row>
    <row r="156" customFormat="false" ht="14.25" hidden="false" customHeight="false" outlineLevel="0" collapsed="false">
      <c r="A156" s="1172" t="s">
        <v>11866</v>
      </c>
      <c r="B156" s="1173" t="s">
        <v>11867</v>
      </c>
      <c r="C156" s="1174" t="n">
        <v>962</v>
      </c>
      <c r="D156" s="1175"/>
      <c r="E156" s="1170"/>
      <c r="F156" s="1171"/>
      <c r="G156" s="1170"/>
      <c r="H156" s="1171"/>
    </row>
    <row r="157" customFormat="false" ht="14.25" hidden="false" customHeight="false" outlineLevel="0" collapsed="false">
      <c r="A157" s="1176" t="s">
        <v>11868</v>
      </c>
      <c r="B157" s="1177" t="s">
        <v>11869</v>
      </c>
      <c r="C157" s="1178" t="n">
        <v>920</v>
      </c>
      <c r="D157" s="1179"/>
      <c r="E157" s="1170"/>
      <c r="F157" s="1171"/>
      <c r="G157" s="1170"/>
      <c r="H157" s="1171"/>
    </row>
    <row r="158" customFormat="false" ht="14.25" hidden="false" customHeight="false" outlineLevel="0" collapsed="false">
      <c r="A158" s="1172" t="s">
        <v>1977</v>
      </c>
      <c r="B158" s="1173" t="s">
        <v>1979</v>
      </c>
      <c r="C158" s="1174" t="n">
        <v>780</v>
      </c>
      <c r="D158" s="1175"/>
      <c r="E158" s="1170"/>
      <c r="F158" s="1171"/>
      <c r="G158" s="1170"/>
      <c r="H158" s="1171"/>
    </row>
    <row r="159" customFormat="false" ht="14.25" hidden="false" customHeight="false" outlineLevel="0" collapsed="false">
      <c r="A159" s="1176" t="s">
        <v>2932</v>
      </c>
      <c r="B159" s="1177" t="s">
        <v>11870</v>
      </c>
      <c r="C159" s="1178"/>
      <c r="D159" s="1179" t="s">
        <v>720</v>
      </c>
      <c r="E159" s="1170"/>
      <c r="F159" s="1171"/>
      <c r="G159" s="1170"/>
      <c r="H159" s="1171"/>
    </row>
    <row r="160" customFormat="false" ht="14.25" hidden="false" customHeight="false" outlineLevel="0" collapsed="false">
      <c r="A160" s="1172" t="s">
        <v>2940</v>
      </c>
      <c r="B160" s="1173" t="s">
        <v>11871</v>
      </c>
      <c r="C160" s="1174"/>
      <c r="D160" s="1175" t="s">
        <v>720</v>
      </c>
      <c r="E160" s="1170"/>
      <c r="F160" s="1171"/>
      <c r="G160" s="1170"/>
      <c r="H160" s="1171"/>
    </row>
    <row r="161" customFormat="false" ht="14.25" hidden="false" customHeight="false" outlineLevel="0" collapsed="false">
      <c r="A161" s="1176" t="s">
        <v>2944</v>
      </c>
      <c r="B161" s="1177" t="s">
        <v>11872</v>
      </c>
      <c r="C161" s="1178"/>
      <c r="D161" s="1179" t="s">
        <v>720</v>
      </c>
      <c r="E161" s="1170"/>
      <c r="F161" s="1171"/>
      <c r="G161" s="1170"/>
      <c r="H161" s="1171"/>
    </row>
    <row r="162" customFormat="false" ht="14.25" hidden="false" customHeight="false" outlineLevel="0" collapsed="false">
      <c r="A162" s="1172" t="s">
        <v>2948</v>
      </c>
      <c r="B162" s="1173" t="s">
        <v>11873</v>
      </c>
      <c r="C162" s="1174"/>
      <c r="D162" s="1175" t="s">
        <v>720</v>
      </c>
      <c r="E162" s="1170"/>
      <c r="F162" s="1171"/>
      <c r="G162" s="1170"/>
      <c r="H162" s="1171"/>
    </row>
    <row r="163" customFormat="false" ht="14.25" hidden="false" customHeight="false" outlineLevel="0" collapsed="false">
      <c r="A163" s="1176" t="s">
        <v>2952</v>
      </c>
      <c r="B163" s="1177" t="s">
        <v>11874</v>
      </c>
      <c r="C163" s="1178"/>
      <c r="D163" s="1179" t="s">
        <v>720</v>
      </c>
      <c r="E163" s="1170"/>
      <c r="F163" s="1171"/>
      <c r="G163" s="1170"/>
      <c r="H163" s="1171"/>
    </row>
    <row r="164" customFormat="false" ht="14.25" hidden="false" customHeight="false" outlineLevel="0" collapsed="false">
      <c r="A164" s="1172" t="s">
        <v>2936</v>
      </c>
      <c r="B164" s="1173" t="s">
        <v>11875</v>
      </c>
      <c r="C164" s="1174"/>
      <c r="D164" s="1175" t="s">
        <v>720</v>
      </c>
      <c r="E164" s="1170"/>
      <c r="F164" s="1171"/>
      <c r="G164" s="1170"/>
      <c r="H164" s="1171"/>
    </row>
    <row r="165" customFormat="false" ht="14.25" hidden="false" customHeight="false" outlineLevel="0" collapsed="false">
      <c r="A165" s="1176" t="s">
        <v>11876</v>
      </c>
      <c r="B165" s="1177" t="s">
        <v>11877</v>
      </c>
      <c r="C165" s="1178"/>
      <c r="D165" s="1179" t="s">
        <v>720</v>
      </c>
      <c r="E165" s="1170"/>
      <c r="F165" s="1171"/>
      <c r="G165" s="1170"/>
      <c r="H165" s="1171"/>
    </row>
    <row r="166" customFormat="false" ht="14.25" hidden="false" customHeight="false" outlineLevel="0" collapsed="false">
      <c r="A166" s="1172" t="s">
        <v>1985</v>
      </c>
      <c r="B166" s="1173" t="s">
        <v>1987</v>
      </c>
      <c r="C166" s="1174" t="n">
        <v>1269</v>
      </c>
      <c r="D166" s="1175"/>
      <c r="E166" s="1170"/>
      <c r="F166" s="1171"/>
      <c r="G166" s="1170"/>
      <c r="H166" s="1171"/>
    </row>
    <row r="167" customFormat="false" ht="14.25" hidden="false" customHeight="false" outlineLevel="0" collapsed="false">
      <c r="A167" s="1176" t="s">
        <v>8457</v>
      </c>
      <c r="B167" s="1177" t="s">
        <v>11878</v>
      </c>
      <c r="C167" s="1178" t="n">
        <v>1254</v>
      </c>
      <c r="D167" s="1179"/>
      <c r="E167" s="1170"/>
      <c r="F167" s="1171"/>
      <c r="G167" s="1170"/>
      <c r="H167" s="1171"/>
    </row>
    <row r="168" customFormat="false" ht="14.25" hidden="false" customHeight="false" outlineLevel="0" collapsed="false">
      <c r="A168" s="1172" t="s">
        <v>8460</v>
      </c>
      <c r="B168" s="1173" t="s">
        <v>11879</v>
      </c>
      <c r="C168" s="1174" t="n">
        <v>1570</v>
      </c>
      <c r="D168" s="1175"/>
      <c r="E168" s="1170"/>
      <c r="F168" s="1171"/>
      <c r="G168" s="1170"/>
      <c r="H168" s="1171"/>
    </row>
    <row r="169" customFormat="false" ht="14.25" hidden="false" customHeight="false" outlineLevel="0" collapsed="false">
      <c r="A169" s="1176" t="s">
        <v>11880</v>
      </c>
      <c r="B169" s="1177" t="s">
        <v>11881</v>
      </c>
      <c r="C169" s="1178"/>
      <c r="D169" s="1179" t="s">
        <v>720</v>
      </c>
      <c r="E169" s="1170"/>
      <c r="F169" s="1171"/>
      <c r="G169" s="1170"/>
      <c r="H169" s="1171"/>
    </row>
    <row r="170" customFormat="false" ht="14.25" hidden="false" customHeight="false" outlineLevel="0" collapsed="false">
      <c r="A170" s="1172" t="s">
        <v>1985</v>
      </c>
      <c r="B170" s="1173" t="s">
        <v>11882</v>
      </c>
      <c r="C170" s="1174" t="n">
        <v>1191</v>
      </c>
      <c r="D170" s="1175"/>
      <c r="E170" s="1170"/>
      <c r="F170" s="1171"/>
      <c r="G170" s="1170"/>
      <c r="H170" s="1171"/>
    </row>
    <row r="171" customFormat="false" ht="14.25" hidden="false" customHeight="false" outlineLevel="0" collapsed="false">
      <c r="A171" s="1176" t="s">
        <v>2029</v>
      </c>
      <c r="B171" s="1177" t="s">
        <v>2031</v>
      </c>
      <c r="C171" s="1178" t="n">
        <v>1186</v>
      </c>
      <c r="D171" s="1179"/>
      <c r="E171" s="1170"/>
      <c r="F171" s="1171"/>
      <c r="G171" s="1170"/>
      <c r="H171" s="1171"/>
    </row>
    <row r="172" customFormat="false" ht="14.25" hidden="false" customHeight="false" outlineLevel="0" collapsed="false">
      <c r="A172" s="1172" t="s">
        <v>8468</v>
      </c>
      <c r="B172" s="1173" t="s">
        <v>11883</v>
      </c>
      <c r="C172" s="1174"/>
      <c r="D172" s="1175" t="s">
        <v>720</v>
      </c>
      <c r="E172" s="1170"/>
      <c r="F172" s="1171"/>
      <c r="G172" s="1170"/>
      <c r="H172" s="1171"/>
    </row>
    <row r="173" customFormat="false" ht="14.25" hidden="false" customHeight="false" outlineLevel="0" collapsed="false">
      <c r="A173" s="1176" t="s">
        <v>8079</v>
      </c>
      <c r="B173" s="1177" t="s">
        <v>11884</v>
      </c>
      <c r="C173" s="1178"/>
      <c r="D173" s="1179" t="s">
        <v>720</v>
      </c>
      <c r="E173" s="1170"/>
      <c r="F173" s="1171"/>
      <c r="G173" s="1170"/>
      <c r="H173" s="1171"/>
    </row>
    <row r="174" customFormat="false" ht="14.25" hidden="false" customHeight="false" outlineLevel="0" collapsed="false">
      <c r="A174" s="1172" t="s">
        <v>8473</v>
      </c>
      <c r="B174" s="1173" t="s">
        <v>11885</v>
      </c>
      <c r="C174" s="1174"/>
      <c r="D174" s="1175" t="s">
        <v>720</v>
      </c>
      <c r="E174" s="1170"/>
      <c r="F174" s="1171"/>
      <c r="G174" s="1170"/>
      <c r="H174" s="1171"/>
    </row>
    <row r="175" customFormat="false" ht="14.25" hidden="false" customHeight="false" outlineLevel="0" collapsed="false">
      <c r="A175" s="1176" t="s">
        <v>8476</v>
      </c>
      <c r="B175" s="1177" t="s">
        <v>11886</v>
      </c>
      <c r="C175" s="1178"/>
      <c r="D175" s="1179" t="s">
        <v>720</v>
      </c>
      <c r="E175" s="1170"/>
      <c r="F175" s="1171"/>
      <c r="G175" s="1170"/>
      <c r="H175" s="1171"/>
    </row>
    <row r="176" customFormat="false" ht="14.25" hidden="false" customHeight="false" outlineLevel="0" collapsed="false">
      <c r="A176" s="1172" t="s">
        <v>8479</v>
      </c>
      <c r="B176" s="1173" t="s">
        <v>11887</v>
      </c>
      <c r="C176" s="1174"/>
      <c r="D176" s="1175" t="s">
        <v>720</v>
      </c>
      <c r="E176" s="1170"/>
      <c r="F176" s="1171"/>
      <c r="G176" s="1170"/>
      <c r="H176" s="1171"/>
    </row>
    <row r="177" customFormat="false" ht="14.25" hidden="false" customHeight="false" outlineLevel="0" collapsed="false">
      <c r="A177" s="1176" t="s">
        <v>8482</v>
      </c>
      <c r="B177" s="1177" t="s">
        <v>11888</v>
      </c>
      <c r="C177" s="1178"/>
      <c r="D177" s="1179" t="s">
        <v>720</v>
      </c>
      <c r="E177" s="1170"/>
      <c r="F177" s="1171"/>
      <c r="G177" s="1170"/>
      <c r="H177" s="1171"/>
    </row>
    <row r="178" customFormat="false" ht="14.25" hidden="false" customHeight="false" outlineLevel="0" collapsed="false">
      <c r="A178" s="1172" t="s">
        <v>2944</v>
      </c>
      <c r="B178" s="1173" t="s">
        <v>11889</v>
      </c>
      <c r="C178" s="1174"/>
      <c r="D178" s="1175" t="s">
        <v>720</v>
      </c>
      <c r="E178" s="1170"/>
      <c r="F178" s="1171"/>
      <c r="G178" s="1170"/>
      <c r="H178" s="1171"/>
    </row>
    <row r="179" customFormat="false" ht="14.25" hidden="false" customHeight="false" outlineLevel="0" collapsed="false">
      <c r="A179" s="1176" t="s">
        <v>8487</v>
      </c>
      <c r="B179" s="1177" t="s">
        <v>11890</v>
      </c>
      <c r="C179" s="1178"/>
      <c r="D179" s="1179" t="s">
        <v>720</v>
      </c>
      <c r="E179" s="1170"/>
      <c r="F179" s="1171"/>
      <c r="G179" s="1170"/>
      <c r="H179" s="1171"/>
    </row>
    <row r="180" customFormat="false" ht="14.25" hidden="false" customHeight="false" outlineLevel="0" collapsed="false">
      <c r="A180" s="1172" t="s">
        <v>8490</v>
      </c>
      <c r="B180" s="1173" t="s">
        <v>11891</v>
      </c>
      <c r="C180" s="1174"/>
      <c r="D180" s="1175" t="s">
        <v>720</v>
      </c>
      <c r="E180" s="1170"/>
      <c r="F180" s="1171"/>
      <c r="G180" s="1170"/>
      <c r="H180" s="1171"/>
    </row>
    <row r="181" customFormat="false" ht="14.25" hidden="false" customHeight="false" outlineLevel="0" collapsed="false">
      <c r="A181" s="1176" t="s">
        <v>8493</v>
      </c>
      <c r="B181" s="1177" t="s">
        <v>11892</v>
      </c>
      <c r="C181" s="1178"/>
      <c r="D181" s="1179" t="s">
        <v>720</v>
      </c>
      <c r="E181" s="1170"/>
      <c r="F181" s="1171"/>
      <c r="G181" s="1170"/>
      <c r="H181" s="1171"/>
    </row>
    <row r="182" customFormat="false" ht="14.25" hidden="false" customHeight="false" outlineLevel="0" collapsed="false">
      <c r="A182" s="1172" t="s">
        <v>8496</v>
      </c>
      <c r="B182" s="1173" t="s">
        <v>11893</v>
      </c>
      <c r="C182" s="1174"/>
      <c r="D182" s="1175" t="s">
        <v>720</v>
      </c>
      <c r="E182" s="1170"/>
      <c r="F182" s="1171"/>
      <c r="G182" s="1170"/>
      <c r="H182" s="1171"/>
    </row>
    <row r="183" customFormat="false" ht="14.25" hidden="false" customHeight="false" outlineLevel="0" collapsed="false">
      <c r="A183" s="1176" t="s">
        <v>11894</v>
      </c>
      <c r="B183" s="1177" t="s">
        <v>11895</v>
      </c>
      <c r="C183" s="1178"/>
      <c r="D183" s="1179" t="s">
        <v>720</v>
      </c>
      <c r="E183" s="1170"/>
      <c r="F183" s="1171"/>
      <c r="G183" s="1170"/>
      <c r="H183" s="1171"/>
    </row>
    <row r="184" customFormat="false" ht="14.25" hidden="false" customHeight="false" outlineLevel="0" collapsed="false">
      <c r="A184" s="1172" t="s">
        <v>11896</v>
      </c>
      <c r="B184" s="1173" t="s">
        <v>11897</v>
      </c>
      <c r="C184" s="1174"/>
      <c r="D184" s="1175" t="s">
        <v>720</v>
      </c>
      <c r="E184" s="1170"/>
      <c r="F184" s="1171"/>
      <c r="G184" s="1170"/>
      <c r="H184" s="1171"/>
    </row>
    <row r="185" customFormat="false" ht="14.25" hidden="false" customHeight="false" outlineLevel="0" collapsed="false">
      <c r="A185" s="1176" t="s">
        <v>11898</v>
      </c>
      <c r="B185" s="1177" t="s">
        <v>11899</v>
      </c>
      <c r="C185" s="1178"/>
      <c r="D185" s="1179" t="s">
        <v>720</v>
      </c>
      <c r="E185" s="1170"/>
      <c r="F185" s="1171"/>
      <c r="G185" s="1170"/>
      <c r="H185" s="1171"/>
    </row>
    <row r="186" customFormat="false" ht="14.25" hidden="false" customHeight="false" outlineLevel="0" collapsed="false">
      <c r="A186" s="1172" t="s">
        <v>11900</v>
      </c>
      <c r="B186" s="1173" t="s">
        <v>11901</v>
      </c>
      <c r="C186" s="1174"/>
      <c r="D186" s="1175" t="s">
        <v>720</v>
      </c>
      <c r="E186" s="1170"/>
      <c r="F186" s="1171"/>
      <c r="G186" s="1170"/>
      <c r="H186" s="1171"/>
    </row>
    <row r="187" customFormat="false" ht="14.25" hidden="false" customHeight="false" outlineLevel="0" collapsed="false">
      <c r="A187" s="1176" t="s">
        <v>11902</v>
      </c>
      <c r="B187" s="1177" t="s">
        <v>11903</v>
      </c>
      <c r="C187" s="1178" t="n">
        <v>1097</v>
      </c>
      <c r="D187" s="1179"/>
      <c r="E187" s="1170"/>
      <c r="F187" s="1171"/>
      <c r="G187" s="1170"/>
      <c r="H187" s="1171"/>
    </row>
    <row r="188" customFormat="false" ht="14.25" hidden="false" customHeight="false" outlineLevel="0" collapsed="false">
      <c r="A188" s="1172" t="s">
        <v>11904</v>
      </c>
      <c r="B188" s="1173" t="s">
        <v>11905</v>
      </c>
      <c r="C188" s="1174"/>
      <c r="D188" s="1175" t="s">
        <v>720</v>
      </c>
      <c r="E188" s="1170"/>
      <c r="F188" s="1171"/>
      <c r="G188" s="1170"/>
      <c r="H188" s="1171"/>
    </row>
    <row r="189" customFormat="false" ht="14.25" hidden="false" customHeight="false" outlineLevel="0" collapsed="false">
      <c r="A189" s="1176" t="s">
        <v>11906</v>
      </c>
      <c r="B189" s="1177" t="s">
        <v>11907</v>
      </c>
      <c r="C189" s="1178"/>
      <c r="D189" s="1179" t="s">
        <v>720</v>
      </c>
      <c r="E189" s="1170"/>
      <c r="F189" s="1171"/>
      <c r="G189" s="1170"/>
      <c r="H189" s="1171"/>
    </row>
    <row r="190" customFormat="false" ht="14.25" hidden="false" customHeight="false" outlineLevel="0" collapsed="false">
      <c r="A190" s="1172" t="s">
        <v>3808</v>
      </c>
      <c r="B190" s="1173" t="s">
        <v>11908</v>
      </c>
      <c r="C190" s="1174"/>
      <c r="D190" s="1175" t="s">
        <v>720</v>
      </c>
      <c r="E190" s="1170"/>
      <c r="F190" s="1171"/>
      <c r="G190" s="1170"/>
      <c r="H190" s="1171"/>
    </row>
    <row r="191" customFormat="false" ht="14.25" hidden="false" customHeight="false" outlineLevel="0" collapsed="false">
      <c r="A191" s="1176" t="s">
        <v>2029</v>
      </c>
      <c r="B191" s="1177" t="s">
        <v>11909</v>
      </c>
      <c r="C191" s="1178" t="n">
        <v>1402</v>
      </c>
      <c r="D191" s="1179"/>
      <c r="E191" s="1170"/>
      <c r="F191" s="1171"/>
      <c r="G191" s="1170"/>
      <c r="H191" s="1171"/>
    </row>
    <row r="192" customFormat="false" ht="14.25" hidden="false" customHeight="false" outlineLevel="0" collapsed="false">
      <c r="A192" s="1172" t="s">
        <v>8503</v>
      </c>
      <c r="B192" s="1173" t="s">
        <v>11910</v>
      </c>
      <c r="C192" s="1174"/>
      <c r="D192" s="1175" t="s">
        <v>720</v>
      </c>
      <c r="E192" s="1170"/>
      <c r="F192" s="1171"/>
      <c r="G192" s="1170"/>
      <c r="H192" s="1171"/>
    </row>
    <row r="193" customFormat="false" ht="14.25" hidden="false" customHeight="false" outlineLevel="0" collapsed="false">
      <c r="A193" s="1176" t="s">
        <v>2065</v>
      </c>
      <c r="B193" s="1177" t="s">
        <v>2067</v>
      </c>
      <c r="C193" s="1178" t="n">
        <v>1528</v>
      </c>
      <c r="D193" s="1179"/>
      <c r="E193" s="1170"/>
      <c r="F193" s="1171"/>
      <c r="G193" s="1170"/>
      <c r="H193" s="1171"/>
    </row>
    <row r="194" customFormat="false" ht="14.25" hidden="false" customHeight="false" outlineLevel="0" collapsed="false">
      <c r="A194" s="1172" t="s">
        <v>3327</v>
      </c>
      <c r="B194" s="1173" t="s">
        <v>11911</v>
      </c>
      <c r="C194" s="1174" t="n">
        <v>1980</v>
      </c>
      <c r="D194" s="1175"/>
      <c r="E194" s="1170"/>
      <c r="F194" s="1171"/>
      <c r="G194" s="1170"/>
      <c r="H194" s="1171"/>
    </row>
    <row r="195" customFormat="false" ht="14.25" hidden="false" customHeight="false" outlineLevel="0" collapsed="false">
      <c r="A195" s="1176" t="s">
        <v>8530</v>
      </c>
      <c r="B195" s="1177" t="s">
        <v>11912</v>
      </c>
      <c r="C195" s="1178" t="n">
        <v>1372</v>
      </c>
      <c r="D195" s="1179"/>
      <c r="E195" s="1170"/>
      <c r="F195" s="1171"/>
      <c r="G195" s="1170"/>
      <c r="H195" s="1171"/>
    </row>
    <row r="196" customFormat="false" ht="14.25" hidden="false" customHeight="false" outlineLevel="0" collapsed="false">
      <c r="A196" s="1172" t="s">
        <v>8308</v>
      </c>
      <c r="B196" s="1173" t="s">
        <v>11913</v>
      </c>
      <c r="C196" s="1174" t="n">
        <v>1354</v>
      </c>
      <c r="D196" s="1175"/>
      <c r="E196" s="1170"/>
      <c r="F196" s="1171"/>
      <c r="G196" s="1170"/>
      <c r="H196" s="1171"/>
    </row>
    <row r="197" customFormat="false" ht="14.25" hidden="false" customHeight="false" outlineLevel="0" collapsed="false">
      <c r="A197" s="1176" t="s">
        <v>8535</v>
      </c>
      <c r="B197" s="1177" t="s">
        <v>11914</v>
      </c>
      <c r="C197" s="1178" t="n">
        <v>2357</v>
      </c>
      <c r="D197" s="1179"/>
      <c r="E197" s="1170"/>
      <c r="F197" s="1171"/>
      <c r="G197" s="1170"/>
      <c r="H197" s="1171"/>
    </row>
    <row r="198" customFormat="false" ht="14.25" hidden="false" customHeight="false" outlineLevel="0" collapsed="false">
      <c r="A198" s="1172" t="s">
        <v>1422</v>
      </c>
      <c r="B198" s="1173" t="s">
        <v>11915</v>
      </c>
      <c r="C198" s="1174" t="n">
        <v>1555</v>
      </c>
      <c r="D198" s="1175"/>
      <c r="E198" s="1170"/>
      <c r="F198" s="1171"/>
      <c r="G198" s="1170"/>
      <c r="H198" s="1171"/>
    </row>
    <row r="199" customFormat="false" ht="14.25" hidden="false" customHeight="false" outlineLevel="0" collapsed="false">
      <c r="A199" s="1176" t="s">
        <v>8540</v>
      </c>
      <c r="B199" s="1177" t="s">
        <v>11916</v>
      </c>
      <c r="C199" s="1178" t="n">
        <v>1116</v>
      </c>
      <c r="D199" s="1179"/>
      <c r="E199" s="1170"/>
      <c r="F199" s="1171"/>
      <c r="G199" s="1170"/>
      <c r="H199" s="1171"/>
    </row>
    <row r="200" customFormat="false" ht="14.25" hidden="false" customHeight="false" outlineLevel="0" collapsed="false">
      <c r="A200" s="1172" t="s">
        <v>8543</v>
      </c>
      <c r="B200" s="1173" t="s">
        <v>11917</v>
      </c>
      <c r="C200" s="1174" t="n">
        <v>1295</v>
      </c>
      <c r="D200" s="1175"/>
      <c r="E200" s="1170"/>
      <c r="F200" s="1171"/>
      <c r="G200" s="1170"/>
      <c r="H200" s="1171"/>
    </row>
    <row r="201" customFormat="false" ht="14.25" hidden="false" customHeight="false" outlineLevel="0" collapsed="false">
      <c r="A201" s="1176" t="s">
        <v>11918</v>
      </c>
      <c r="B201" s="1177" t="s">
        <v>11919</v>
      </c>
      <c r="C201" s="1178" t="n">
        <v>1061</v>
      </c>
      <c r="D201" s="1179"/>
      <c r="E201" s="1170"/>
      <c r="F201" s="1171"/>
      <c r="G201" s="1170"/>
      <c r="H201" s="1171"/>
    </row>
    <row r="202" customFormat="false" ht="14.25" hidden="false" customHeight="false" outlineLevel="0" collapsed="false">
      <c r="A202" s="1172" t="s">
        <v>11920</v>
      </c>
      <c r="B202" s="1173" t="s">
        <v>11921</v>
      </c>
      <c r="C202" s="1174" t="n">
        <v>1813</v>
      </c>
      <c r="D202" s="1175"/>
      <c r="E202" s="1170"/>
      <c r="F202" s="1171"/>
      <c r="G202" s="1170"/>
      <c r="H202" s="1171"/>
    </row>
    <row r="203" customFormat="false" ht="14.25" hidden="false" customHeight="false" outlineLevel="0" collapsed="false">
      <c r="A203" s="1176" t="s">
        <v>11922</v>
      </c>
      <c r="B203" s="1177" t="s">
        <v>11923</v>
      </c>
      <c r="C203" s="1178" t="n">
        <v>1449</v>
      </c>
      <c r="D203" s="1179"/>
      <c r="E203" s="1170"/>
      <c r="F203" s="1171"/>
      <c r="G203" s="1170"/>
      <c r="H203" s="1171"/>
    </row>
    <row r="204" customFormat="false" ht="14.25" hidden="false" customHeight="false" outlineLevel="0" collapsed="false">
      <c r="A204" s="1172" t="s">
        <v>11924</v>
      </c>
      <c r="B204" s="1173" t="s">
        <v>11925</v>
      </c>
      <c r="C204" s="1174" t="n">
        <v>1042</v>
      </c>
      <c r="D204" s="1175"/>
      <c r="E204" s="1170"/>
      <c r="F204" s="1171"/>
      <c r="G204" s="1170"/>
      <c r="H204" s="1171"/>
    </row>
    <row r="205" customFormat="false" ht="14.25" hidden="false" customHeight="false" outlineLevel="0" collapsed="false">
      <c r="A205" s="1176" t="s">
        <v>11926</v>
      </c>
      <c r="B205" s="1177" t="s">
        <v>11927</v>
      </c>
      <c r="C205" s="1178"/>
      <c r="D205" s="1179" t="s">
        <v>720</v>
      </c>
      <c r="E205" s="1170"/>
      <c r="F205" s="1171"/>
      <c r="G205" s="1170"/>
      <c r="H205" s="1171"/>
    </row>
    <row r="206" customFormat="false" ht="14.25" hidden="false" customHeight="false" outlineLevel="0" collapsed="false">
      <c r="A206" s="1172" t="s">
        <v>11928</v>
      </c>
      <c r="B206" s="1173" t="s">
        <v>11929</v>
      </c>
      <c r="C206" s="1174" t="n">
        <v>1813</v>
      </c>
      <c r="D206" s="1175"/>
      <c r="E206" s="1170"/>
      <c r="F206" s="1171"/>
      <c r="G206" s="1170"/>
      <c r="H206" s="1171"/>
    </row>
    <row r="207" customFormat="false" ht="14.25" hidden="false" customHeight="false" outlineLevel="0" collapsed="false">
      <c r="A207" s="1176" t="s">
        <v>11930</v>
      </c>
      <c r="B207" s="1177" t="s">
        <v>11931</v>
      </c>
      <c r="C207" s="1178" t="n">
        <v>1146</v>
      </c>
      <c r="D207" s="1179"/>
      <c r="E207" s="1170"/>
      <c r="F207" s="1171"/>
      <c r="G207" s="1170"/>
      <c r="H207" s="1171"/>
    </row>
    <row r="208" customFormat="false" ht="14.25" hidden="false" customHeight="false" outlineLevel="0" collapsed="false">
      <c r="A208" s="1172" t="s">
        <v>8546</v>
      </c>
      <c r="B208" s="1173" t="s">
        <v>11932</v>
      </c>
      <c r="C208" s="1174"/>
      <c r="D208" s="1175" t="s">
        <v>720</v>
      </c>
      <c r="E208" s="1170"/>
      <c r="F208" s="1171"/>
      <c r="G208" s="1170"/>
      <c r="H208" s="1171"/>
    </row>
    <row r="209" customFormat="false" ht="14.25" hidden="false" customHeight="false" outlineLevel="0" collapsed="false">
      <c r="A209" s="1176" t="s">
        <v>854</v>
      </c>
      <c r="B209" s="1177" t="s">
        <v>855</v>
      </c>
      <c r="C209" s="1178" t="n">
        <v>800</v>
      </c>
      <c r="D209" s="1179"/>
      <c r="E209" s="1170"/>
      <c r="F209" s="1171"/>
      <c r="G209" s="1170"/>
      <c r="H209" s="1171"/>
    </row>
    <row r="210" customFormat="false" ht="14.25" hidden="false" customHeight="false" outlineLevel="0" collapsed="false">
      <c r="A210" s="1172" t="s">
        <v>972</v>
      </c>
      <c r="B210" s="1173" t="s">
        <v>973</v>
      </c>
      <c r="C210" s="1174" t="n">
        <v>848</v>
      </c>
      <c r="D210" s="1175"/>
      <c r="E210" s="1170"/>
      <c r="F210" s="1171"/>
      <c r="G210" s="1170"/>
      <c r="H210" s="1171"/>
    </row>
    <row r="211" customFormat="false" ht="14.25" hidden="false" customHeight="false" outlineLevel="0" collapsed="false">
      <c r="A211" s="1176" t="s">
        <v>910</v>
      </c>
      <c r="B211" s="1177" t="s">
        <v>913</v>
      </c>
      <c r="C211" s="1178" t="n">
        <v>768</v>
      </c>
      <c r="D211" s="1179"/>
      <c r="E211" s="1170"/>
      <c r="F211" s="1171"/>
      <c r="G211" s="1170"/>
      <c r="H211" s="1171"/>
    </row>
    <row r="212" customFormat="false" ht="14.25" hidden="false" customHeight="false" outlineLevel="0" collapsed="false">
      <c r="A212" s="1172" t="s">
        <v>903</v>
      </c>
      <c r="B212" s="1173" t="s">
        <v>979</v>
      </c>
      <c r="C212" s="1174" t="n">
        <v>849</v>
      </c>
      <c r="D212" s="1175"/>
      <c r="E212" s="1170"/>
      <c r="F212" s="1171"/>
      <c r="G212" s="1170"/>
      <c r="H212" s="1171"/>
    </row>
    <row r="213" customFormat="false" ht="14.25" hidden="false" customHeight="false" outlineLevel="0" collapsed="false">
      <c r="A213" s="1176" t="s">
        <v>797</v>
      </c>
      <c r="B213" s="1177" t="s">
        <v>819</v>
      </c>
      <c r="C213" s="1178" t="n">
        <v>988</v>
      </c>
      <c r="D213" s="1179"/>
      <c r="E213" s="1170"/>
      <c r="F213" s="1171"/>
      <c r="G213" s="1170"/>
      <c r="H213" s="1171"/>
    </row>
    <row r="214" customFormat="false" ht="14.25" hidden="false" customHeight="false" outlineLevel="0" collapsed="false">
      <c r="A214" s="1172" t="s">
        <v>874</v>
      </c>
      <c r="B214" s="1173" t="s">
        <v>934</v>
      </c>
      <c r="C214" s="1174" t="n">
        <v>1124</v>
      </c>
      <c r="D214" s="1175"/>
      <c r="E214" s="1170"/>
      <c r="F214" s="1171"/>
      <c r="G214" s="1170"/>
      <c r="H214" s="1171"/>
    </row>
    <row r="215" customFormat="false" ht="14.25" hidden="false" customHeight="false" outlineLevel="0" collapsed="false">
      <c r="A215" s="1176" t="s">
        <v>811</v>
      </c>
      <c r="B215" s="1177" t="s">
        <v>952</v>
      </c>
      <c r="C215" s="1178" t="n">
        <v>1068</v>
      </c>
      <c r="D215" s="1179"/>
      <c r="E215" s="1170"/>
      <c r="F215" s="1171"/>
      <c r="G215" s="1170"/>
      <c r="H215" s="1171"/>
    </row>
    <row r="216" customFormat="false" ht="14.25" hidden="false" customHeight="false" outlineLevel="0" collapsed="false">
      <c r="A216" s="1172" t="s">
        <v>958</v>
      </c>
      <c r="B216" s="1173" t="s">
        <v>959</v>
      </c>
      <c r="C216" s="1174" t="n">
        <v>1021</v>
      </c>
      <c r="D216" s="1175"/>
      <c r="E216" s="1170"/>
      <c r="F216" s="1171"/>
      <c r="G216" s="1170"/>
      <c r="H216" s="1171"/>
    </row>
    <row r="217" customFormat="false" ht="14.25" hidden="false" customHeight="false" outlineLevel="0" collapsed="false">
      <c r="A217" s="1176" t="s">
        <v>964</v>
      </c>
      <c r="B217" s="1177" t="s">
        <v>965</v>
      </c>
      <c r="C217" s="1178" t="n">
        <v>1043</v>
      </c>
      <c r="D217" s="1179"/>
      <c r="E217" s="1170"/>
      <c r="F217" s="1171"/>
      <c r="G217" s="1170"/>
      <c r="H217" s="1171"/>
    </row>
    <row r="218" customFormat="false" ht="14.25" hidden="false" customHeight="false" outlineLevel="0" collapsed="false">
      <c r="A218" s="1172" t="s">
        <v>824</v>
      </c>
      <c r="B218" s="1173" t="s">
        <v>986</v>
      </c>
      <c r="C218" s="1174" t="n">
        <v>942</v>
      </c>
      <c r="D218" s="1175"/>
      <c r="E218" s="1170"/>
      <c r="F218" s="1171"/>
      <c r="G218" s="1170"/>
      <c r="H218" s="1171"/>
    </row>
    <row r="219" customFormat="false" ht="14.25" hidden="false" customHeight="false" outlineLevel="0" collapsed="false">
      <c r="A219" s="1176" t="s">
        <v>890</v>
      </c>
      <c r="B219" s="1177" t="s">
        <v>891</v>
      </c>
      <c r="C219" s="1178" t="n">
        <v>750</v>
      </c>
      <c r="D219" s="1179"/>
      <c r="E219" s="1170"/>
      <c r="F219" s="1171"/>
      <c r="G219" s="1170"/>
      <c r="H219" s="1171"/>
    </row>
    <row r="220" customFormat="false" ht="14.25" hidden="false" customHeight="false" outlineLevel="0" collapsed="false">
      <c r="A220" s="1172" t="s">
        <v>798</v>
      </c>
      <c r="B220" s="1173" t="s">
        <v>927</v>
      </c>
      <c r="C220" s="1174" t="n">
        <v>740</v>
      </c>
      <c r="D220" s="1175"/>
      <c r="E220" s="1170"/>
      <c r="F220" s="1171"/>
      <c r="G220" s="1170"/>
      <c r="H220" s="1171"/>
    </row>
    <row r="221" customFormat="false" ht="14.25" hidden="false" customHeight="false" outlineLevel="0" collapsed="false">
      <c r="A221" s="1176" t="s">
        <v>898</v>
      </c>
      <c r="B221" s="1177" t="s">
        <v>899</v>
      </c>
      <c r="C221" s="1178" t="n">
        <v>745</v>
      </c>
      <c r="D221" s="1179"/>
      <c r="E221" s="1170"/>
      <c r="F221" s="1171"/>
      <c r="G221" s="1170"/>
      <c r="H221" s="1171"/>
    </row>
    <row r="222" customFormat="false" ht="14.25" hidden="false" customHeight="false" outlineLevel="0" collapsed="false">
      <c r="A222" s="1172" t="s">
        <v>828</v>
      </c>
      <c r="B222" s="1173" t="s">
        <v>829</v>
      </c>
      <c r="C222" s="1174" t="n">
        <v>2060</v>
      </c>
      <c r="D222" s="1175"/>
      <c r="E222" s="1170"/>
      <c r="F222" s="1171"/>
      <c r="G222" s="1170"/>
      <c r="H222" s="1171"/>
    </row>
    <row r="223" customFormat="false" ht="14.25" hidden="false" customHeight="false" outlineLevel="0" collapsed="false">
      <c r="A223" s="1176" t="s">
        <v>828</v>
      </c>
      <c r="B223" s="1177" t="s">
        <v>862</v>
      </c>
      <c r="C223" s="1178" t="n">
        <v>2060</v>
      </c>
      <c r="D223" s="1179"/>
      <c r="E223" s="1170"/>
      <c r="F223" s="1171"/>
      <c r="G223" s="1170"/>
      <c r="H223" s="1171"/>
    </row>
    <row r="224" customFormat="false" ht="14.25" hidden="false" customHeight="false" outlineLevel="0" collapsed="false">
      <c r="A224" s="1172" t="s">
        <v>878</v>
      </c>
      <c r="B224" s="1173" t="s">
        <v>880</v>
      </c>
      <c r="C224" s="1174" t="n">
        <v>1735</v>
      </c>
      <c r="D224" s="1175"/>
      <c r="E224" s="1170"/>
      <c r="F224" s="1171"/>
      <c r="G224" s="1170"/>
      <c r="H224" s="1171"/>
    </row>
    <row r="225" customFormat="false" ht="14.25" hidden="false" customHeight="false" outlineLevel="0" collapsed="false">
      <c r="A225" s="1176" t="s">
        <v>878</v>
      </c>
      <c r="B225" s="1177" t="s">
        <v>11933</v>
      </c>
      <c r="C225" s="1178" t="n">
        <v>1744</v>
      </c>
      <c r="D225" s="1179"/>
      <c r="E225" s="1170"/>
      <c r="F225" s="1171"/>
      <c r="G225" s="1170"/>
      <c r="H225" s="1171"/>
    </row>
    <row r="226" customFormat="false" ht="14.25" hidden="false" customHeight="false" outlineLevel="0" collapsed="false">
      <c r="A226" s="1172" t="s">
        <v>9002</v>
      </c>
      <c r="B226" s="1173" t="s">
        <v>11934</v>
      </c>
      <c r="C226" s="1174"/>
      <c r="D226" s="1175" t="s">
        <v>720</v>
      </c>
      <c r="E226" s="1170"/>
      <c r="F226" s="1171"/>
      <c r="G226" s="1170"/>
      <c r="H226" s="1171"/>
    </row>
    <row r="227" customFormat="false" ht="14.25" hidden="false" customHeight="false" outlineLevel="0" collapsed="false">
      <c r="A227" s="1176" t="s">
        <v>9005</v>
      </c>
      <c r="B227" s="1177" t="s">
        <v>11935</v>
      </c>
      <c r="C227" s="1178"/>
      <c r="D227" s="1179" t="s">
        <v>720</v>
      </c>
      <c r="E227" s="1170"/>
      <c r="F227" s="1171"/>
      <c r="G227" s="1170"/>
      <c r="H227" s="1171"/>
    </row>
    <row r="228" customFormat="false" ht="14.25" hidden="false" customHeight="false" outlineLevel="0" collapsed="false">
      <c r="A228" s="1172" t="s">
        <v>928</v>
      </c>
      <c r="B228" s="1173" t="s">
        <v>930</v>
      </c>
      <c r="C228" s="1174" t="n">
        <v>2005</v>
      </c>
      <c r="D228" s="1175"/>
      <c r="E228" s="1170"/>
      <c r="F228" s="1171"/>
      <c r="G228" s="1170"/>
      <c r="H228" s="1171"/>
    </row>
    <row r="229" customFormat="false" ht="14.25" hidden="false" customHeight="false" outlineLevel="0" collapsed="false">
      <c r="A229" s="1176" t="s">
        <v>9008</v>
      </c>
      <c r="B229" s="1177" t="s">
        <v>11936</v>
      </c>
      <c r="C229" s="1178"/>
      <c r="D229" s="1179" t="s">
        <v>720</v>
      </c>
      <c r="E229" s="1170"/>
      <c r="F229" s="1171"/>
      <c r="G229" s="1170"/>
      <c r="H229" s="1171"/>
    </row>
    <row r="230" customFormat="false" ht="14.25" hidden="false" customHeight="false" outlineLevel="0" collapsed="false">
      <c r="A230" s="1172" t="s">
        <v>11937</v>
      </c>
      <c r="B230" s="1173" t="s">
        <v>11938</v>
      </c>
      <c r="C230" s="1174" t="n">
        <v>1609</v>
      </c>
      <c r="D230" s="1175"/>
      <c r="E230" s="1170"/>
      <c r="F230" s="1171"/>
      <c r="G230" s="1170"/>
      <c r="H230" s="1171"/>
    </row>
    <row r="231" customFormat="false" ht="14.25" hidden="false" customHeight="false" outlineLevel="0" collapsed="false">
      <c r="A231" s="1176" t="s">
        <v>11939</v>
      </c>
      <c r="B231" s="1177" t="s">
        <v>11940</v>
      </c>
      <c r="C231" s="1178" t="n">
        <v>1769</v>
      </c>
      <c r="D231" s="1179"/>
      <c r="E231" s="1170"/>
      <c r="F231" s="1171"/>
      <c r="G231" s="1170"/>
      <c r="H231" s="1171"/>
    </row>
    <row r="232" customFormat="false" ht="14.25" hidden="false" customHeight="false" outlineLevel="0" collapsed="false">
      <c r="A232" s="1172" t="s">
        <v>11941</v>
      </c>
      <c r="B232" s="1173" t="s">
        <v>11942</v>
      </c>
      <c r="C232" s="1174" t="n">
        <v>2005</v>
      </c>
      <c r="D232" s="1175"/>
      <c r="E232" s="1170"/>
      <c r="F232" s="1171"/>
      <c r="G232" s="1170"/>
      <c r="H232" s="1171"/>
    </row>
    <row r="233" customFormat="false" ht="14.25" hidden="false" customHeight="false" outlineLevel="0" collapsed="false">
      <c r="A233" s="1176" t="s">
        <v>11943</v>
      </c>
      <c r="B233" s="1177" t="s">
        <v>11944</v>
      </c>
      <c r="C233" s="1178" t="n">
        <v>2122</v>
      </c>
      <c r="D233" s="1179"/>
      <c r="E233" s="1170"/>
      <c r="F233" s="1171"/>
      <c r="G233" s="1170"/>
      <c r="H233" s="1171"/>
    </row>
    <row r="234" customFormat="false" ht="14.25" hidden="false" customHeight="false" outlineLevel="0" collapsed="false">
      <c r="A234" s="1172" t="s">
        <v>980</v>
      </c>
      <c r="B234" s="1173" t="s">
        <v>982</v>
      </c>
      <c r="C234" s="1174" t="n">
        <v>1667</v>
      </c>
      <c r="D234" s="1175"/>
      <c r="E234" s="1170"/>
      <c r="F234" s="1171"/>
      <c r="G234" s="1170"/>
      <c r="H234" s="1171"/>
    </row>
    <row r="235" customFormat="false" ht="14.25" hidden="false" customHeight="false" outlineLevel="0" collapsed="false">
      <c r="A235" s="1176" t="s">
        <v>7660</v>
      </c>
      <c r="B235" s="1177" t="s">
        <v>11945</v>
      </c>
      <c r="C235" s="1178"/>
      <c r="D235" s="1179" t="s">
        <v>720</v>
      </c>
      <c r="E235" s="1170"/>
      <c r="F235" s="1171"/>
      <c r="G235" s="1170"/>
      <c r="H235" s="1171"/>
    </row>
    <row r="236" customFormat="false" ht="14.25" hidden="false" customHeight="false" outlineLevel="0" collapsed="false">
      <c r="A236" s="1172" t="s">
        <v>7663</v>
      </c>
      <c r="B236" s="1173" t="s">
        <v>11946</v>
      </c>
      <c r="C236" s="1174"/>
      <c r="D236" s="1175" t="s">
        <v>720</v>
      </c>
      <c r="E236" s="1170"/>
      <c r="F236" s="1171"/>
      <c r="G236" s="1170"/>
      <c r="H236" s="1171"/>
    </row>
    <row r="237" customFormat="false" ht="14.25" hidden="false" customHeight="false" outlineLevel="0" collapsed="false">
      <c r="A237" s="1176" t="s">
        <v>7666</v>
      </c>
      <c r="B237" s="1177" t="s">
        <v>11947</v>
      </c>
      <c r="C237" s="1178" t="n">
        <v>1344</v>
      </c>
      <c r="D237" s="1179"/>
      <c r="E237" s="1170"/>
      <c r="F237" s="1171"/>
      <c r="G237" s="1170"/>
      <c r="H237" s="1171"/>
    </row>
    <row r="238" customFormat="false" ht="14.25" hidden="false" customHeight="false" outlineLevel="0" collapsed="false">
      <c r="A238" s="1172" t="s">
        <v>7669</v>
      </c>
      <c r="B238" s="1173" t="s">
        <v>11948</v>
      </c>
      <c r="C238" s="1174"/>
      <c r="D238" s="1175" t="s">
        <v>720</v>
      </c>
      <c r="E238" s="1170"/>
      <c r="F238" s="1171"/>
      <c r="G238" s="1170"/>
      <c r="H238" s="1171"/>
    </row>
    <row r="239" customFormat="false" ht="14.25" hidden="false" customHeight="false" outlineLevel="0" collapsed="false">
      <c r="A239" s="1176" t="s">
        <v>7672</v>
      </c>
      <c r="B239" s="1177" t="s">
        <v>11949</v>
      </c>
      <c r="C239" s="1178" t="n">
        <v>1830</v>
      </c>
      <c r="D239" s="1179"/>
      <c r="E239" s="1170"/>
      <c r="F239" s="1171"/>
      <c r="G239" s="1170"/>
      <c r="H239" s="1171"/>
    </row>
    <row r="240" customFormat="false" ht="14.25" hidden="false" customHeight="false" outlineLevel="0" collapsed="false">
      <c r="A240" s="1172" t="s">
        <v>7675</v>
      </c>
      <c r="B240" s="1173" t="s">
        <v>11950</v>
      </c>
      <c r="C240" s="1174"/>
      <c r="D240" s="1175" t="s">
        <v>720</v>
      </c>
      <c r="E240" s="1170"/>
      <c r="F240" s="1171"/>
      <c r="G240" s="1170"/>
      <c r="H240" s="1171"/>
    </row>
    <row r="241" customFormat="false" ht="14.25" hidden="false" customHeight="false" outlineLevel="0" collapsed="false">
      <c r="A241" s="1176" t="s">
        <v>1065</v>
      </c>
      <c r="B241" s="1177" t="s">
        <v>1067</v>
      </c>
      <c r="C241" s="1178" t="n">
        <v>1282</v>
      </c>
      <c r="D241" s="1179"/>
      <c r="E241" s="1170"/>
      <c r="F241" s="1171"/>
      <c r="G241" s="1170"/>
      <c r="H241" s="1171"/>
    </row>
    <row r="242" customFormat="false" ht="14.25" hidden="false" customHeight="false" outlineLevel="0" collapsed="false">
      <c r="A242" s="1172" t="s">
        <v>9023</v>
      </c>
      <c r="B242" s="1173" t="s">
        <v>11951</v>
      </c>
      <c r="C242" s="1174"/>
      <c r="D242" s="1175" t="s">
        <v>720</v>
      </c>
      <c r="E242" s="1170"/>
      <c r="F242" s="1171"/>
      <c r="G242" s="1170"/>
      <c r="H242" s="1171"/>
    </row>
    <row r="243" customFormat="false" ht="14.25" hidden="false" customHeight="false" outlineLevel="0" collapsed="false">
      <c r="A243" s="1176" t="s">
        <v>11952</v>
      </c>
      <c r="B243" s="1177" t="s">
        <v>11953</v>
      </c>
      <c r="C243" s="1178" t="n">
        <v>1245</v>
      </c>
      <c r="D243" s="1179"/>
      <c r="E243" s="1170"/>
      <c r="F243" s="1171"/>
      <c r="G243" s="1170"/>
      <c r="H243" s="1171"/>
    </row>
    <row r="244" customFormat="false" ht="14.25" hidden="false" customHeight="false" outlineLevel="0" collapsed="false">
      <c r="A244" s="1172" t="s">
        <v>11954</v>
      </c>
      <c r="B244" s="1173" t="s">
        <v>11955</v>
      </c>
      <c r="C244" s="1174"/>
      <c r="D244" s="1175" t="s">
        <v>720</v>
      </c>
      <c r="E244" s="1170"/>
      <c r="F244" s="1171"/>
      <c r="G244" s="1170"/>
      <c r="H244" s="1171"/>
    </row>
    <row r="245" customFormat="false" ht="14.25" hidden="false" customHeight="false" outlineLevel="0" collapsed="false">
      <c r="A245" s="1176" t="s">
        <v>11956</v>
      </c>
      <c r="B245" s="1177" t="s">
        <v>11957</v>
      </c>
      <c r="C245" s="1178"/>
      <c r="D245" s="1179" t="s">
        <v>720</v>
      </c>
      <c r="E245" s="1170"/>
      <c r="F245" s="1171"/>
      <c r="G245" s="1170"/>
      <c r="H245" s="1171"/>
    </row>
    <row r="246" customFormat="false" ht="14.25" hidden="false" customHeight="false" outlineLevel="0" collapsed="false">
      <c r="A246" s="1172" t="s">
        <v>1153</v>
      </c>
      <c r="B246" s="1173" t="s">
        <v>1155</v>
      </c>
      <c r="C246" s="1174" t="n">
        <v>3060</v>
      </c>
      <c r="D246" s="1175"/>
      <c r="E246" s="1170"/>
      <c r="F246" s="1171"/>
      <c r="G246" s="1170"/>
      <c r="H246" s="1171"/>
    </row>
    <row r="247" customFormat="false" ht="14.25" hidden="false" customHeight="false" outlineLevel="0" collapsed="false">
      <c r="A247" s="1176" t="s">
        <v>7384</v>
      </c>
      <c r="B247" s="1177" t="s">
        <v>11958</v>
      </c>
      <c r="C247" s="1178" t="n">
        <v>2745</v>
      </c>
      <c r="D247" s="1179"/>
      <c r="E247" s="1170"/>
      <c r="F247" s="1171"/>
      <c r="G247" s="1170"/>
      <c r="H247" s="1171"/>
    </row>
    <row r="248" customFormat="false" ht="14.25" hidden="false" customHeight="false" outlineLevel="0" collapsed="false">
      <c r="A248" s="1172" t="s">
        <v>7387</v>
      </c>
      <c r="B248" s="1173" t="s">
        <v>11959</v>
      </c>
      <c r="C248" s="1174" t="n">
        <v>2343</v>
      </c>
      <c r="D248" s="1175"/>
      <c r="E248" s="1170"/>
      <c r="F248" s="1171"/>
      <c r="G248" s="1170"/>
      <c r="H248" s="1171"/>
    </row>
    <row r="249" customFormat="false" ht="14.25" hidden="false" customHeight="false" outlineLevel="0" collapsed="false">
      <c r="A249" s="1176" t="s">
        <v>11960</v>
      </c>
      <c r="B249" s="1177" t="s">
        <v>11961</v>
      </c>
      <c r="C249" s="1178" t="n">
        <v>3205</v>
      </c>
      <c r="D249" s="1179"/>
      <c r="E249" s="1170"/>
      <c r="F249" s="1171"/>
      <c r="G249" s="1170"/>
      <c r="H249" s="1171"/>
    </row>
    <row r="250" customFormat="false" ht="14.25" hidden="false" customHeight="false" outlineLevel="0" collapsed="false">
      <c r="A250" s="1172" t="s">
        <v>11962</v>
      </c>
      <c r="B250" s="1173" t="s">
        <v>11963</v>
      </c>
      <c r="C250" s="1174" t="n">
        <v>4199</v>
      </c>
      <c r="D250" s="1175"/>
      <c r="E250" s="1170"/>
      <c r="F250" s="1171"/>
      <c r="G250" s="1170"/>
      <c r="H250" s="1171"/>
    </row>
    <row r="251" customFormat="false" ht="14.25" hidden="false" customHeight="false" outlineLevel="0" collapsed="false">
      <c r="A251" s="1176" t="s">
        <v>834</v>
      </c>
      <c r="B251" s="1177" t="s">
        <v>1388</v>
      </c>
      <c r="C251" s="1178" t="n">
        <v>4486</v>
      </c>
      <c r="D251" s="1179"/>
      <c r="E251" s="1170"/>
      <c r="F251" s="1171"/>
      <c r="G251" s="1170"/>
      <c r="H251" s="1171"/>
    </row>
    <row r="252" customFormat="false" ht="14.25" hidden="false" customHeight="false" outlineLevel="0" collapsed="false">
      <c r="A252" s="1172" t="s">
        <v>7396</v>
      </c>
      <c r="B252" s="1173" t="s">
        <v>11964</v>
      </c>
      <c r="C252" s="1174" t="n">
        <v>3186</v>
      </c>
      <c r="D252" s="1175"/>
      <c r="E252" s="1170"/>
      <c r="F252" s="1171"/>
      <c r="G252" s="1170"/>
      <c r="H252" s="1171"/>
    </row>
    <row r="253" customFormat="false" ht="14.25" hidden="false" customHeight="false" outlineLevel="0" collapsed="false">
      <c r="A253" s="1176" t="s">
        <v>7399</v>
      </c>
      <c r="B253" s="1177" t="s">
        <v>11965</v>
      </c>
      <c r="C253" s="1178" t="n">
        <v>4468</v>
      </c>
      <c r="D253" s="1179"/>
      <c r="E253" s="1170"/>
      <c r="F253" s="1171"/>
      <c r="G253" s="1170"/>
      <c r="H253" s="1171"/>
    </row>
    <row r="254" customFormat="false" ht="14.25" hidden="false" customHeight="false" outlineLevel="0" collapsed="false">
      <c r="A254" s="1172" t="s">
        <v>7425</v>
      </c>
      <c r="B254" s="1173" t="s">
        <v>11966</v>
      </c>
      <c r="C254" s="1174" t="n">
        <v>3582</v>
      </c>
      <c r="D254" s="1175"/>
      <c r="E254" s="1170"/>
      <c r="F254" s="1171"/>
      <c r="G254" s="1170"/>
      <c r="H254" s="1171"/>
    </row>
    <row r="255" customFormat="false" ht="14.25" hidden="false" customHeight="false" outlineLevel="0" collapsed="false">
      <c r="A255" s="1176" t="s">
        <v>7428</v>
      </c>
      <c r="B255" s="1177" t="s">
        <v>11967</v>
      </c>
      <c r="C255" s="1178" t="n">
        <v>3459</v>
      </c>
      <c r="D255" s="1179"/>
      <c r="E255" s="1170"/>
      <c r="F255" s="1171"/>
      <c r="G255" s="1170"/>
      <c r="H255" s="1171"/>
    </row>
    <row r="256" customFormat="false" ht="14.25" hidden="false" customHeight="false" outlineLevel="0" collapsed="false">
      <c r="A256" s="1172" t="s">
        <v>7431</v>
      </c>
      <c r="B256" s="1173" t="s">
        <v>11968</v>
      </c>
      <c r="C256" s="1174" t="n">
        <v>4524</v>
      </c>
      <c r="D256" s="1175"/>
      <c r="E256" s="1170"/>
      <c r="F256" s="1171"/>
      <c r="G256" s="1170"/>
      <c r="H256" s="1171"/>
    </row>
    <row r="257" customFormat="false" ht="14.25" hidden="false" customHeight="false" outlineLevel="0" collapsed="false">
      <c r="A257" s="1176" t="s">
        <v>7434</v>
      </c>
      <c r="B257" s="1177" t="s">
        <v>11969</v>
      </c>
      <c r="C257" s="1178" t="n">
        <v>5094</v>
      </c>
      <c r="D257" s="1179"/>
      <c r="E257" s="1170"/>
      <c r="F257" s="1171"/>
      <c r="G257" s="1170"/>
      <c r="H257" s="1171"/>
    </row>
    <row r="258" customFormat="false" ht="14.25" hidden="false" customHeight="false" outlineLevel="0" collapsed="false">
      <c r="A258" s="1172" t="s">
        <v>7402</v>
      </c>
      <c r="B258" s="1173" t="s">
        <v>11970</v>
      </c>
      <c r="C258" s="1174"/>
      <c r="D258" s="1175" t="s">
        <v>720</v>
      </c>
      <c r="E258" s="1170"/>
      <c r="F258" s="1171"/>
      <c r="G258" s="1170"/>
      <c r="H258" s="1171"/>
    </row>
    <row r="259" customFormat="false" ht="14.25" hidden="false" customHeight="false" outlineLevel="0" collapsed="false">
      <c r="A259" s="1176" t="s">
        <v>7437</v>
      </c>
      <c r="B259" s="1177" t="s">
        <v>11971</v>
      </c>
      <c r="C259" s="1178" t="n">
        <v>3676</v>
      </c>
      <c r="D259" s="1179"/>
      <c r="E259" s="1170"/>
      <c r="F259" s="1171"/>
      <c r="G259" s="1170"/>
      <c r="H259" s="1171"/>
    </row>
    <row r="260" customFormat="false" ht="14.25" hidden="false" customHeight="false" outlineLevel="0" collapsed="false">
      <c r="A260" s="1172" t="s">
        <v>7405</v>
      </c>
      <c r="B260" s="1173" t="s">
        <v>11972</v>
      </c>
      <c r="C260" s="1174" t="n">
        <v>2718</v>
      </c>
      <c r="D260" s="1175"/>
      <c r="E260" s="1170"/>
      <c r="F260" s="1171"/>
      <c r="G260" s="1170"/>
      <c r="H260" s="1171"/>
    </row>
    <row r="261" customFormat="false" ht="14.25" hidden="false" customHeight="false" outlineLevel="0" collapsed="false">
      <c r="A261" s="1176" t="s">
        <v>7440</v>
      </c>
      <c r="B261" s="1177" t="s">
        <v>11973</v>
      </c>
      <c r="C261" s="1178" t="n">
        <v>2400</v>
      </c>
      <c r="D261" s="1179"/>
      <c r="E261" s="1170"/>
      <c r="F261" s="1171"/>
      <c r="G261" s="1170"/>
      <c r="H261" s="1171"/>
    </row>
    <row r="262" customFormat="false" ht="14.25" hidden="false" customHeight="false" outlineLevel="0" collapsed="false">
      <c r="A262" s="1172" t="s">
        <v>7408</v>
      </c>
      <c r="B262" s="1173" t="s">
        <v>11974</v>
      </c>
      <c r="C262" s="1174" t="n">
        <v>4797</v>
      </c>
      <c r="D262" s="1175"/>
      <c r="E262" s="1170"/>
      <c r="F262" s="1171"/>
      <c r="G262" s="1170"/>
      <c r="H262" s="1171"/>
    </row>
    <row r="263" customFormat="false" ht="14.25" hidden="false" customHeight="false" outlineLevel="0" collapsed="false">
      <c r="A263" s="1176" t="s">
        <v>7237</v>
      </c>
      <c r="B263" s="1177" t="s">
        <v>11975</v>
      </c>
      <c r="C263" s="1178" t="n">
        <v>1631</v>
      </c>
      <c r="D263" s="1179"/>
      <c r="E263" s="1170"/>
      <c r="F263" s="1171"/>
      <c r="G263" s="1170"/>
      <c r="H263" s="1171"/>
    </row>
    <row r="264" customFormat="false" ht="14.25" hidden="false" customHeight="false" outlineLevel="0" collapsed="false">
      <c r="A264" s="1172" t="s">
        <v>7443</v>
      </c>
      <c r="B264" s="1173" t="s">
        <v>11976</v>
      </c>
      <c r="C264" s="1174" t="n">
        <v>5362</v>
      </c>
      <c r="D264" s="1175"/>
      <c r="E264" s="1170"/>
      <c r="F264" s="1171"/>
      <c r="G264" s="1170"/>
      <c r="H264" s="1171"/>
    </row>
    <row r="265" customFormat="false" ht="14.25" hidden="false" customHeight="false" outlineLevel="0" collapsed="false">
      <c r="A265" s="1176" t="s">
        <v>7413</v>
      </c>
      <c r="B265" s="1177" t="s">
        <v>11977</v>
      </c>
      <c r="C265" s="1178" t="n">
        <v>2485</v>
      </c>
      <c r="D265" s="1179"/>
      <c r="E265" s="1170"/>
      <c r="F265" s="1171"/>
      <c r="G265" s="1170"/>
      <c r="H265" s="1171"/>
    </row>
    <row r="266" customFormat="false" ht="14.25" hidden="false" customHeight="false" outlineLevel="0" collapsed="false">
      <c r="A266" s="1172" t="s">
        <v>7416</v>
      </c>
      <c r="B266" s="1173" t="s">
        <v>11978</v>
      </c>
      <c r="C266" s="1174" t="n">
        <v>3044</v>
      </c>
      <c r="D266" s="1175"/>
      <c r="E266" s="1170"/>
      <c r="F266" s="1171"/>
      <c r="G266" s="1170"/>
      <c r="H266" s="1171"/>
    </row>
    <row r="267" customFormat="false" ht="14.25" hidden="false" customHeight="false" outlineLevel="0" collapsed="false">
      <c r="A267" s="1176" t="s">
        <v>7446</v>
      </c>
      <c r="B267" s="1177" t="s">
        <v>11979</v>
      </c>
      <c r="C267" s="1178" t="n">
        <v>6704</v>
      </c>
      <c r="D267" s="1179"/>
      <c r="E267" s="1170"/>
      <c r="F267" s="1171"/>
      <c r="G267" s="1170"/>
      <c r="H267" s="1171"/>
    </row>
    <row r="268" customFormat="false" ht="14.25" hidden="false" customHeight="false" outlineLevel="0" collapsed="false">
      <c r="A268" s="1172" t="s">
        <v>7419</v>
      </c>
      <c r="B268" s="1173" t="s">
        <v>11980</v>
      </c>
      <c r="C268" s="1174"/>
      <c r="D268" s="1175" t="s">
        <v>720</v>
      </c>
      <c r="E268" s="1170"/>
      <c r="F268" s="1171"/>
      <c r="G268" s="1170"/>
      <c r="H268" s="1171"/>
    </row>
    <row r="269" customFormat="false" ht="14.25" hidden="false" customHeight="false" outlineLevel="0" collapsed="false">
      <c r="A269" s="1176" t="s">
        <v>7449</v>
      </c>
      <c r="B269" s="1177" t="s">
        <v>11981</v>
      </c>
      <c r="C269" s="1178" t="n">
        <v>4317</v>
      </c>
      <c r="D269" s="1179"/>
      <c r="E269" s="1170"/>
      <c r="F269" s="1171"/>
      <c r="G269" s="1170"/>
      <c r="H269" s="1171"/>
    </row>
    <row r="270" customFormat="false" ht="14.25" hidden="false" customHeight="false" outlineLevel="0" collapsed="false">
      <c r="A270" s="1172" t="s">
        <v>7452</v>
      </c>
      <c r="B270" s="1173" t="s">
        <v>11982</v>
      </c>
      <c r="C270" s="1174" t="n">
        <v>3657</v>
      </c>
      <c r="D270" s="1175"/>
      <c r="E270" s="1170"/>
      <c r="F270" s="1171"/>
      <c r="G270" s="1170"/>
      <c r="H270" s="1171"/>
    </row>
    <row r="271" customFormat="false" ht="14.25" hidden="false" customHeight="false" outlineLevel="0" collapsed="false">
      <c r="A271" s="1176" t="s">
        <v>7455</v>
      </c>
      <c r="B271" s="1177" t="s">
        <v>11983</v>
      </c>
      <c r="C271" s="1178"/>
      <c r="D271" s="1179" t="s">
        <v>720</v>
      </c>
      <c r="E271" s="1170"/>
      <c r="F271" s="1171"/>
      <c r="G271" s="1170"/>
      <c r="H271" s="1171"/>
    </row>
    <row r="272" customFormat="false" ht="14.25" hidden="false" customHeight="false" outlineLevel="0" collapsed="false">
      <c r="A272" s="1172" t="s">
        <v>7458</v>
      </c>
      <c r="B272" s="1173" t="s">
        <v>11984</v>
      </c>
      <c r="C272" s="1174" t="n">
        <v>7874</v>
      </c>
      <c r="D272" s="1175"/>
      <c r="E272" s="1170"/>
      <c r="F272" s="1171"/>
      <c r="G272" s="1170"/>
      <c r="H272" s="1171"/>
    </row>
    <row r="273" customFormat="false" ht="14.25" hidden="false" customHeight="false" outlineLevel="0" collapsed="false">
      <c r="A273" s="1176" t="s">
        <v>7461</v>
      </c>
      <c r="B273" s="1177" t="s">
        <v>11985</v>
      </c>
      <c r="C273" s="1178" t="n">
        <v>6024</v>
      </c>
      <c r="D273" s="1179"/>
      <c r="E273" s="1170"/>
      <c r="F273" s="1171"/>
      <c r="G273" s="1170"/>
      <c r="H273" s="1171"/>
    </row>
    <row r="274" customFormat="false" ht="14.25" hidden="false" customHeight="false" outlineLevel="0" collapsed="false">
      <c r="A274" s="1172" t="s">
        <v>7422</v>
      </c>
      <c r="B274" s="1173" t="s">
        <v>11986</v>
      </c>
      <c r="C274" s="1174" t="n">
        <v>3983</v>
      </c>
      <c r="D274" s="1175"/>
      <c r="E274" s="1170"/>
      <c r="F274" s="1171"/>
      <c r="G274" s="1170"/>
      <c r="H274" s="1171"/>
    </row>
    <row r="275" customFormat="false" ht="14.25" hidden="false" customHeight="false" outlineLevel="0" collapsed="false">
      <c r="A275" s="1176" t="s">
        <v>1857</v>
      </c>
      <c r="B275" s="1177" t="s">
        <v>11987</v>
      </c>
      <c r="C275" s="1178" t="n">
        <v>4232</v>
      </c>
      <c r="D275" s="1179"/>
      <c r="E275" s="1170"/>
      <c r="F275" s="1171"/>
      <c r="G275" s="1170"/>
      <c r="H275" s="1171"/>
    </row>
    <row r="276" customFormat="false" ht="14.25" hidden="false" customHeight="false" outlineLevel="0" collapsed="false">
      <c r="A276" s="1172" t="s">
        <v>1394</v>
      </c>
      <c r="B276" s="1173" t="s">
        <v>1396</v>
      </c>
      <c r="C276" s="1174" t="n">
        <v>1985</v>
      </c>
      <c r="D276" s="1175"/>
      <c r="E276" s="1170"/>
      <c r="F276" s="1171"/>
      <c r="G276" s="1170"/>
      <c r="H276" s="1171"/>
    </row>
    <row r="277" customFormat="false" ht="14.25" hidden="false" customHeight="false" outlineLevel="0" collapsed="false">
      <c r="A277" s="1176" t="s">
        <v>7466</v>
      </c>
      <c r="B277" s="1177" t="s">
        <v>11988</v>
      </c>
      <c r="C277" s="1178"/>
      <c r="D277" s="1179" t="s">
        <v>720</v>
      </c>
      <c r="E277" s="1170"/>
      <c r="F277" s="1171"/>
      <c r="G277" s="1170"/>
      <c r="H277" s="1171"/>
    </row>
    <row r="278" customFormat="false" ht="14.25" hidden="false" customHeight="false" outlineLevel="0" collapsed="false">
      <c r="A278" s="1172" t="s">
        <v>7469</v>
      </c>
      <c r="B278" s="1173" t="s">
        <v>11989</v>
      </c>
      <c r="C278" s="1174"/>
      <c r="D278" s="1175" t="s">
        <v>720</v>
      </c>
      <c r="E278" s="1170"/>
      <c r="F278" s="1171"/>
      <c r="G278" s="1170"/>
      <c r="H278" s="1171"/>
    </row>
    <row r="279" customFormat="false" ht="14.25" hidden="false" customHeight="false" outlineLevel="0" collapsed="false">
      <c r="A279" s="1176" t="s">
        <v>1394</v>
      </c>
      <c r="B279" s="1177" t="s">
        <v>11990</v>
      </c>
      <c r="C279" s="1178" t="n">
        <v>2076</v>
      </c>
      <c r="D279" s="1179"/>
      <c r="E279" s="1170"/>
      <c r="F279" s="1171"/>
      <c r="G279" s="1170"/>
      <c r="H279" s="1171"/>
    </row>
    <row r="280" customFormat="false" ht="14.25" hidden="false" customHeight="false" outlineLevel="0" collapsed="false">
      <c r="A280" s="1172" t="s">
        <v>4921</v>
      </c>
      <c r="B280" s="1173" t="s">
        <v>11991</v>
      </c>
      <c r="C280" s="1174"/>
      <c r="D280" s="1175" t="s">
        <v>720</v>
      </c>
      <c r="E280" s="1170"/>
      <c r="F280" s="1171"/>
      <c r="G280" s="1170"/>
      <c r="H280" s="1171"/>
    </row>
    <row r="281" customFormat="false" ht="14.25" hidden="false" customHeight="false" outlineLevel="0" collapsed="false">
      <c r="A281" s="1176" t="s">
        <v>11992</v>
      </c>
      <c r="B281" s="1177" t="s">
        <v>11993</v>
      </c>
      <c r="C281" s="1178" t="n">
        <v>1398</v>
      </c>
      <c r="D281" s="1179"/>
      <c r="E281" s="1170"/>
      <c r="F281" s="1171"/>
      <c r="G281" s="1170"/>
      <c r="H281" s="1171"/>
    </row>
    <row r="282" customFormat="false" ht="14.25" hidden="false" customHeight="false" outlineLevel="0" collapsed="false">
      <c r="A282" s="1172" t="s">
        <v>11994</v>
      </c>
      <c r="B282" s="1173" t="s">
        <v>11995</v>
      </c>
      <c r="C282" s="1174"/>
      <c r="D282" s="1175" t="s">
        <v>720</v>
      </c>
      <c r="E282" s="1170"/>
      <c r="F282" s="1171"/>
      <c r="G282" s="1170"/>
      <c r="H282" s="1171"/>
    </row>
    <row r="283" customFormat="false" ht="14.25" hidden="false" customHeight="false" outlineLevel="0" collapsed="false">
      <c r="A283" s="1176" t="s">
        <v>11996</v>
      </c>
      <c r="B283" s="1177" t="s">
        <v>11997</v>
      </c>
      <c r="C283" s="1178" t="n">
        <v>1792</v>
      </c>
      <c r="D283" s="1179"/>
      <c r="E283" s="1170"/>
      <c r="F283" s="1171"/>
      <c r="G283" s="1170"/>
      <c r="H283" s="1171"/>
    </row>
    <row r="284" customFormat="false" ht="14.25" hidden="false" customHeight="false" outlineLevel="0" collapsed="false">
      <c r="A284" s="1172" t="s">
        <v>11998</v>
      </c>
      <c r="B284" s="1173" t="s">
        <v>11999</v>
      </c>
      <c r="C284" s="1174" t="n">
        <v>2088</v>
      </c>
      <c r="D284" s="1175"/>
      <c r="E284" s="1170"/>
      <c r="F284" s="1171"/>
      <c r="G284" s="1170"/>
      <c r="H284" s="1171"/>
    </row>
    <row r="285" customFormat="false" ht="14.25" hidden="false" customHeight="false" outlineLevel="0" collapsed="false">
      <c r="A285" s="1176" t="s">
        <v>12000</v>
      </c>
      <c r="B285" s="1177" t="s">
        <v>12001</v>
      </c>
      <c r="C285" s="1178"/>
      <c r="D285" s="1179" t="s">
        <v>720</v>
      </c>
      <c r="E285" s="1170"/>
      <c r="F285" s="1171"/>
      <c r="G285" s="1170"/>
      <c r="H285" s="1171"/>
    </row>
    <row r="286" customFormat="false" ht="14.25" hidden="false" customHeight="false" outlineLevel="0" collapsed="false">
      <c r="A286" s="1172" t="s">
        <v>12002</v>
      </c>
      <c r="B286" s="1173" t="s">
        <v>12003</v>
      </c>
      <c r="C286" s="1174" t="n">
        <v>2375</v>
      </c>
      <c r="D286" s="1175"/>
      <c r="E286" s="1170"/>
      <c r="F286" s="1171"/>
      <c r="G286" s="1170"/>
      <c r="H286" s="1171"/>
    </row>
    <row r="287" customFormat="false" ht="14.25" hidden="false" customHeight="false" outlineLevel="0" collapsed="false">
      <c r="A287" s="1176" t="s">
        <v>1426</v>
      </c>
      <c r="B287" s="1177" t="s">
        <v>1428</v>
      </c>
      <c r="C287" s="1178" t="n">
        <v>1739</v>
      </c>
      <c r="D287" s="1179"/>
      <c r="E287" s="1170"/>
      <c r="F287" s="1171"/>
      <c r="G287" s="1170"/>
      <c r="H287" s="1171"/>
    </row>
    <row r="288" customFormat="false" ht="14.25" hidden="false" customHeight="false" outlineLevel="0" collapsed="false">
      <c r="A288" s="1172" t="s">
        <v>7517</v>
      </c>
      <c r="B288" s="1173" t="s">
        <v>12004</v>
      </c>
      <c r="C288" s="1174" t="n">
        <v>2055</v>
      </c>
      <c r="D288" s="1175"/>
      <c r="E288" s="1170"/>
      <c r="F288" s="1171"/>
      <c r="G288" s="1170"/>
      <c r="H288" s="1171"/>
    </row>
    <row r="289" customFormat="false" ht="14.25" hidden="false" customHeight="false" outlineLevel="0" collapsed="false">
      <c r="A289" s="1176" t="s">
        <v>7520</v>
      </c>
      <c r="B289" s="1177" t="s">
        <v>12005</v>
      </c>
      <c r="C289" s="1178"/>
      <c r="D289" s="1179" t="s">
        <v>720</v>
      </c>
      <c r="E289" s="1170"/>
      <c r="F289" s="1171"/>
      <c r="G289" s="1170"/>
      <c r="H289" s="1171"/>
    </row>
    <row r="290" customFormat="false" ht="14.25" hidden="false" customHeight="false" outlineLevel="0" collapsed="false">
      <c r="A290" s="1172" t="s">
        <v>7523</v>
      </c>
      <c r="B290" s="1173" t="s">
        <v>12006</v>
      </c>
      <c r="C290" s="1174" t="n">
        <v>2269</v>
      </c>
      <c r="D290" s="1175"/>
      <c r="E290" s="1170"/>
      <c r="F290" s="1171"/>
      <c r="G290" s="1170"/>
      <c r="H290" s="1171"/>
    </row>
    <row r="291" customFormat="false" ht="14.25" hidden="false" customHeight="false" outlineLevel="0" collapsed="false">
      <c r="A291" s="1176" t="s">
        <v>1426</v>
      </c>
      <c r="B291" s="1177" t="s">
        <v>12007</v>
      </c>
      <c r="C291" s="1178" t="n">
        <v>1468</v>
      </c>
      <c r="D291" s="1179"/>
      <c r="E291" s="1170"/>
      <c r="F291" s="1171"/>
      <c r="G291" s="1170"/>
      <c r="H291" s="1171"/>
    </row>
    <row r="292" customFormat="false" ht="14.25" hidden="false" customHeight="false" outlineLevel="0" collapsed="false">
      <c r="A292" s="1172" t="s">
        <v>7528</v>
      </c>
      <c r="B292" s="1173" t="s">
        <v>12008</v>
      </c>
      <c r="C292" s="1174" t="n">
        <v>1267</v>
      </c>
      <c r="D292" s="1175"/>
      <c r="E292" s="1170"/>
      <c r="F292" s="1171"/>
      <c r="G292" s="1170"/>
      <c r="H292" s="1171"/>
    </row>
    <row r="293" customFormat="false" ht="14.25" hidden="false" customHeight="false" outlineLevel="0" collapsed="false">
      <c r="A293" s="1176" t="s">
        <v>7531</v>
      </c>
      <c r="B293" s="1177" t="s">
        <v>12009</v>
      </c>
      <c r="C293" s="1178" t="n">
        <v>1585</v>
      </c>
      <c r="D293" s="1179"/>
      <c r="E293" s="1170"/>
      <c r="F293" s="1171"/>
      <c r="G293" s="1170"/>
      <c r="H293" s="1171"/>
    </row>
    <row r="294" customFormat="false" ht="14.25" hidden="false" customHeight="false" outlineLevel="0" collapsed="false">
      <c r="A294" s="1172" t="s">
        <v>12010</v>
      </c>
      <c r="B294" s="1173" t="s">
        <v>12011</v>
      </c>
      <c r="C294" s="1174"/>
      <c r="D294" s="1175" t="s">
        <v>720</v>
      </c>
      <c r="E294" s="1170"/>
      <c r="F294" s="1171"/>
      <c r="G294" s="1170"/>
      <c r="H294" s="1171"/>
    </row>
    <row r="295" customFormat="false" ht="14.25" hidden="false" customHeight="false" outlineLevel="0" collapsed="false">
      <c r="A295" s="1176" t="s">
        <v>12012</v>
      </c>
      <c r="B295" s="1177" t="s">
        <v>12013</v>
      </c>
      <c r="C295" s="1178"/>
      <c r="D295" s="1179" t="s">
        <v>720</v>
      </c>
      <c r="E295" s="1170"/>
      <c r="F295" s="1171"/>
      <c r="G295" s="1170"/>
      <c r="H295" s="1171"/>
    </row>
    <row r="296" customFormat="false" ht="14.25" hidden="false" customHeight="false" outlineLevel="0" collapsed="false">
      <c r="A296" s="1172" t="s">
        <v>12014</v>
      </c>
      <c r="B296" s="1173" t="s">
        <v>12015</v>
      </c>
      <c r="C296" s="1174"/>
      <c r="D296" s="1175" t="s">
        <v>720</v>
      </c>
      <c r="E296" s="1170"/>
      <c r="F296" s="1171"/>
      <c r="G296" s="1170"/>
      <c r="H296" s="1171"/>
    </row>
    <row r="297" customFormat="false" ht="14.25" hidden="false" customHeight="false" outlineLevel="0" collapsed="false">
      <c r="A297" s="1176" t="s">
        <v>12016</v>
      </c>
      <c r="B297" s="1177" t="s">
        <v>12017</v>
      </c>
      <c r="C297" s="1178" t="n">
        <v>1436</v>
      </c>
      <c r="D297" s="1179"/>
      <c r="E297" s="1170"/>
      <c r="F297" s="1171"/>
      <c r="G297" s="1170"/>
      <c r="H297" s="1171"/>
    </row>
    <row r="298" customFormat="false" ht="14.25" hidden="false" customHeight="false" outlineLevel="0" collapsed="false">
      <c r="A298" s="1172" t="s">
        <v>12018</v>
      </c>
      <c r="B298" s="1173" t="s">
        <v>12019</v>
      </c>
      <c r="C298" s="1174" t="n">
        <v>1341</v>
      </c>
      <c r="D298" s="1175"/>
      <c r="E298" s="1170"/>
      <c r="F298" s="1171"/>
      <c r="G298" s="1170"/>
      <c r="H298" s="1171"/>
    </row>
    <row r="299" customFormat="false" ht="14.25" hidden="false" customHeight="false" outlineLevel="0" collapsed="false">
      <c r="A299" s="1176" t="s">
        <v>1502</v>
      </c>
      <c r="B299" s="1177" t="s">
        <v>1504</v>
      </c>
      <c r="C299" s="1178" t="n">
        <v>1239</v>
      </c>
      <c r="D299" s="1179"/>
      <c r="E299" s="1170"/>
      <c r="F299" s="1171"/>
      <c r="G299" s="1170"/>
      <c r="H299" s="1171"/>
    </row>
    <row r="300" customFormat="false" ht="14.25" hidden="false" customHeight="false" outlineLevel="0" collapsed="false">
      <c r="A300" s="1172" t="s">
        <v>9046</v>
      </c>
      <c r="B300" s="1173" t="s">
        <v>12020</v>
      </c>
      <c r="C300" s="1174" t="n">
        <v>1210</v>
      </c>
      <c r="D300" s="1175"/>
      <c r="E300" s="1170"/>
      <c r="F300" s="1171"/>
      <c r="G300" s="1170"/>
      <c r="H300" s="1171"/>
    </row>
    <row r="301" customFormat="false" ht="14.25" hidden="false" customHeight="false" outlineLevel="0" collapsed="false">
      <c r="A301" s="1176" t="s">
        <v>1502</v>
      </c>
      <c r="B301" s="1177" t="s">
        <v>12021</v>
      </c>
      <c r="C301" s="1178" t="n">
        <v>1440</v>
      </c>
      <c r="D301" s="1179"/>
      <c r="E301" s="1170"/>
      <c r="F301" s="1171"/>
      <c r="G301" s="1170"/>
      <c r="H301" s="1171"/>
    </row>
    <row r="302" customFormat="false" ht="14.25" hidden="false" customHeight="false" outlineLevel="0" collapsed="false">
      <c r="A302" s="1172" t="s">
        <v>12022</v>
      </c>
      <c r="B302" s="1173" t="s">
        <v>12023</v>
      </c>
      <c r="C302" s="1174" t="n">
        <v>1004</v>
      </c>
      <c r="D302" s="1175"/>
      <c r="E302" s="1170"/>
      <c r="F302" s="1171"/>
      <c r="G302" s="1170"/>
      <c r="H302" s="1171"/>
    </row>
    <row r="303" customFormat="false" ht="14.25" hidden="false" customHeight="false" outlineLevel="0" collapsed="false">
      <c r="A303" s="1176" t="s">
        <v>12024</v>
      </c>
      <c r="B303" s="1177" t="s">
        <v>12025</v>
      </c>
      <c r="C303" s="1178"/>
      <c r="D303" s="1179" t="s">
        <v>720</v>
      </c>
      <c r="E303" s="1170"/>
      <c r="F303" s="1171"/>
      <c r="G303" s="1170"/>
      <c r="H303" s="1171"/>
    </row>
    <row r="304" customFormat="false" ht="14.25" hidden="false" customHeight="false" outlineLevel="0" collapsed="false">
      <c r="A304" s="1172" t="s">
        <v>1533</v>
      </c>
      <c r="B304" s="1173" t="s">
        <v>1535</v>
      </c>
      <c r="C304" s="1174" t="n">
        <v>1470</v>
      </c>
      <c r="D304" s="1175"/>
      <c r="E304" s="1170"/>
      <c r="F304" s="1171"/>
      <c r="G304" s="1170"/>
      <c r="H304" s="1171"/>
    </row>
    <row r="305" customFormat="false" ht="14.25" hidden="false" customHeight="false" outlineLevel="0" collapsed="false">
      <c r="A305" s="1176" t="s">
        <v>9057</v>
      </c>
      <c r="B305" s="1177" t="s">
        <v>12026</v>
      </c>
      <c r="C305" s="1178"/>
      <c r="D305" s="1179" t="s">
        <v>720</v>
      </c>
      <c r="E305" s="1170"/>
      <c r="F305" s="1171"/>
      <c r="G305" s="1170"/>
      <c r="H305" s="1171"/>
    </row>
    <row r="306" customFormat="false" ht="14.25" hidden="false" customHeight="false" outlineLevel="0" collapsed="false">
      <c r="A306" s="1172" t="s">
        <v>9060</v>
      </c>
      <c r="B306" s="1173" t="s">
        <v>12027</v>
      </c>
      <c r="C306" s="1174"/>
      <c r="D306" s="1175" t="s">
        <v>720</v>
      </c>
      <c r="E306" s="1170"/>
      <c r="F306" s="1171"/>
      <c r="G306" s="1170"/>
      <c r="H306" s="1171"/>
    </row>
    <row r="307" customFormat="false" ht="14.25" hidden="false" customHeight="false" outlineLevel="0" collapsed="false">
      <c r="A307" s="1176" t="s">
        <v>12028</v>
      </c>
      <c r="B307" s="1177" t="s">
        <v>12029</v>
      </c>
      <c r="C307" s="1178"/>
      <c r="D307" s="1179" t="s">
        <v>720</v>
      </c>
      <c r="E307" s="1170"/>
      <c r="F307" s="1171"/>
      <c r="G307" s="1170"/>
      <c r="H307" s="1171"/>
    </row>
    <row r="308" customFormat="false" ht="14.25" hidden="false" customHeight="false" outlineLevel="0" collapsed="false">
      <c r="A308" s="1172" t="s">
        <v>12030</v>
      </c>
      <c r="B308" s="1173" t="s">
        <v>12031</v>
      </c>
      <c r="C308" s="1174" t="n">
        <v>1506</v>
      </c>
      <c r="D308" s="1175"/>
      <c r="E308" s="1170"/>
      <c r="F308" s="1171"/>
      <c r="G308" s="1170"/>
      <c r="H308" s="1171"/>
    </row>
    <row r="309" customFormat="false" ht="14.25" hidden="false" customHeight="false" outlineLevel="0" collapsed="false">
      <c r="A309" s="1176" t="s">
        <v>12032</v>
      </c>
      <c r="B309" s="1177" t="s">
        <v>12033</v>
      </c>
      <c r="C309" s="1178"/>
      <c r="D309" s="1179" t="s">
        <v>720</v>
      </c>
      <c r="E309" s="1170"/>
      <c r="F309" s="1171"/>
      <c r="G309" s="1170"/>
      <c r="H309" s="1171"/>
    </row>
    <row r="310" customFormat="false" ht="14.25" hidden="false" customHeight="false" outlineLevel="0" collapsed="false">
      <c r="A310" s="1172" t="s">
        <v>1585</v>
      </c>
      <c r="B310" s="1173" t="s">
        <v>1587</v>
      </c>
      <c r="C310" s="1174" t="n">
        <v>2520</v>
      </c>
      <c r="D310" s="1175"/>
      <c r="E310" s="1170"/>
      <c r="F310" s="1171"/>
      <c r="G310" s="1170"/>
      <c r="H310" s="1171"/>
    </row>
    <row r="311" customFormat="false" ht="14.25" hidden="false" customHeight="false" outlineLevel="0" collapsed="false">
      <c r="A311" s="1176" t="s">
        <v>1585</v>
      </c>
      <c r="B311" s="1177" t="s">
        <v>12034</v>
      </c>
      <c r="C311" s="1178" t="n">
        <v>2847</v>
      </c>
      <c r="D311" s="1179"/>
      <c r="E311" s="1170"/>
      <c r="F311" s="1171"/>
      <c r="G311" s="1170"/>
      <c r="H311" s="1171"/>
    </row>
    <row r="312" customFormat="false" ht="14.25" hidden="false" customHeight="false" outlineLevel="0" collapsed="false">
      <c r="A312" s="1172" t="s">
        <v>12035</v>
      </c>
      <c r="B312" s="1173" t="s">
        <v>12036</v>
      </c>
      <c r="C312" s="1174" t="n">
        <v>2185</v>
      </c>
      <c r="D312" s="1175"/>
      <c r="E312" s="1170"/>
      <c r="F312" s="1171"/>
      <c r="G312" s="1170"/>
      <c r="H312" s="1171"/>
    </row>
    <row r="313" customFormat="false" ht="14.25" hidden="false" customHeight="false" outlineLevel="0" collapsed="false">
      <c r="A313" s="1176" t="s">
        <v>12037</v>
      </c>
      <c r="B313" s="1177" t="s">
        <v>12038</v>
      </c>
      <c r="C313" s="1178" t="n">
        <v>2551</v>
      </c>
      <c r="D313" s="1179"/>
      <c r="E313" s="1170"/>
      <c r="F313" s="1171"/>
      <c r="G313" s="1170"/>
      <c r="H313" s="1171"/>
    </row>
    <row r="314" customFormat="false" ht="14.25" hidden="false" customHeight="false" outlineLevel="0" collapsed="false">
      <c r="A314" s="1172" t="s">
        <v>12039</v>
      </c>
      <c r="B314" s="1173" t="s">
        <v>12040</v>
      </c>
      <c r="C314" s="1174" t="n">
        <v>2247</v>
      </c>
      <c r="D314" s="1175"/>
      <c r="E314" s="1170"/>
      <c r="F314" s="1171"/>
      <c r="G314" s="1170"/>
      <c r="H314" s="1171"/>
    </row>
    <row r="315" customFormat="false" ht="14.25" hidden="false" customHeight="false" outlineLevel="0" collapsed="false">
      <c r="A315" s="1176" t="s">
        <v>1589</v>
      </c>
      <c r="B315" s="1177" t="s">
        <v>1591</v>
      </c>
      <c r="C315" s="1178" t="n">
        <v>2822</v>
      </c>
      <c r="D315" s="1179"/>
      <c r="E315" s="1170"/>
      <c r="F315" s="1171"/>
      <c r="G315" s="1170"/>
      <c r="H315" s="1171"/>
    </row>
    <row r="316" customFormat="false" ht="14.25" hidden="false" customHeight="false" outlineLevel="0" collapsed="false">
      <c r="A316" s="1172" t="s">
        <v>7549</v>
      </c>
      <c r="B316" s="1173" t="s">
        <v>12041</v>
      </c>
      <c r="C316" s="1174" t="n">
        <v>2212</v>
      </c>
      <c r="D316" s="1175"/>
      <c r="E316" s="1170"/>
      <c r="F316" s="1171"/>
      <c r="G316" s="1170"/>
      <c r="H316" s="1171"/>
    </row>
    <row r="317" customFormat="false" ht="14.25" hidden="false" customHeight="false" outlineLevel="0" collapsed="false">
      <c r="A317" s="1176" t="s">
        <v>7552</v>
      </c>
      <c r="B317" s="1177" t="s">
        <v>12042</v>
      </c>
      <c r="C317" s="1178"/>
      <c r="D317" s="1179" t="s">
        <v>720</v>
      </c>
      <c r="E317" s="1170"/>
      <c r="F317" s="1171"/>
      <c r="G317" s="1170"/>
      <c r="H317" s="1171"/>
    </row>
    <row r="318" customFormat="false" ht="14.25" hidden="false" customHeight="false" outlineLevel="0" collapsed="false">
      <c r="A318" s="1172" t="s">
        <v>12043</v>
      </c>
      <c r="B318" s="1173" t="s">
        <v>12044</v>
      </c>
      <c r="C318" s="1174" t="n">
        <v>3375</v>
      </c>
      <c r="D318" s="1175"/>
      <c r="E318" s="1170"/>
      <c r="F318" s="1171"/>
      <c r="G318" s="1170"/>
      <c r="H318" s="1171"/>
    </row>
    <row r="319" customFormat="false" ht="14.25" hidden="false" customHeight="false" outlineLevel="0" collapsed="false">
      <c r="A319" s="1176" t="s">
        <v>12045</v>
      </c>
      <c r="B319" s="1177" t="s">
        <v>12046</v>
      </c>
      <c r="C319" s="1178" t="n">
        <v>2408</v>
      </c>
      <c r="D319" s="1179"/>
      <c r="E319" s="1170"/>
      <c r="F319" s="1171"/>
      <c r="G319" s="1170"/>
      <c r="H319" s="1171"/>
    </row>
    <row r="320" customFormat="false" ht="14.25" hidden="false" customHeight="false" outlineLevel="0" collapsed="false">
      <c r="A320" s="1172" t="s">
        <v>12047</v>
      </c>
      <c r="B320" s="1173" t="s">
        <v>12048</v>
      </c>
      <c r="C320" s="1174" t="n">
        <v>3927</v>
      </c>
      <c r="D320" s="1175"/>
      <c r="E320" s="1170"/>
      <c r="F320" s="1171"/>
      <c r="G320" s="1170"/>
      <c r="H320" s="1171"/>
    </row>
    <row r="321" customFormat="false" ht="14.25" hidden="false" customHeight="false" outlineLevel="0" collapsed="false">
      <c r="A321" s="1176" t="s">
        <v>1633</v>
      </c>
      <c r="B321" s="1177" t="s">
        <v>1635</v>
      </c>
      <c r="C321" s="1178" t="n">
        <v>1247</v>
      </c>
      <c r="D321" s="1179"/>
      <c r="E321" s="1170"/>
      <c r="F321" s="1171"/>
      <c r="G321" s="1170"/>
      <c r="H321" s="1171"/>
    </row>
    <row r="322" customFormat="false" ht="14.25" hidden="false" customHeight="false" outlineLevel="0" collapsed="false">
      <c r="A322" s="1172" t="s">
        <v>1633</v>
      </c>
      <c r="B322" s="1173" t="s">
        <v>12049</v>
      </c>
      <c r="C322" s="1174" t="n">
        <v>1506</v>
      </c>
      <c r="D322" s="1175"/>
      <c r="E322" s="1170"/>
      <c r="F322" s="1171"/>
      <c r="G322" s="1170"/>
      <c r="H322" s="1171"/>
    </row>
    <row r="323" customFormat="false" ht="14.25" hidden="false" customHeight="false" outlineLevel="0" collapsed="false">
      <c r="A323" s="1176" t="s">
        <v>9074</v>
      </c>
      <c r="B323" s="1177" t="s">
        <v>12050</v>
      </c>
      <c r="C323" s="1178" t="n">
        <v>1170</v>
      </c>
      <c r="D323" s="1179"/>
      <c r="E323" s="1170"/>
      <c r="F323" s="1171"/>
      <c r="G323" s="1170"/>
      <c r="H323" s="1171"/>
    </row>
    <row r="324" customFormat="false" ht="14.25" hidden="false" customHeight="false" outlineLevel="0" collapsed="false">
      <c r="A324" s="1172" t="s">
        <v>9077</v>
      </c>
      <c r="B324" s="1173" t="s">
        <v>12051</v>
      </c>
      <c r="C324" s="1174" t="n">
        <v>1259</v>
      </c>
      <c r="D324" s="1175"/>
      <c r="E324" s="1170"/>
      <c r="F324" s="1171"/>
      <c r="G324" s="1170"/>
      <c r="H324" s="1171"/>
    </row>
    <row r="325" customFormat="false" ht="14.25" hidden="false" customHeight="false" outlineLevel="0" collapsed="false">
      <c r="A325" s="1176" t="s">
        <v>12052</v>
      </c>
      <c r="B325" s="1177" t="s">
        <v>12053</v>
      </c>
      <c r="C325" s="1178"/>
      <c r="D325" s="1179" t="s">
        <v>720</v>
      </c>
      <c r="E325" s="1170"/>
      <c r="F325" s="1171"/>
      <c r="G325" s="1170"/>
      <c r="H325" s="1171"/>
    </row>
    <row r="326" customFormat="false" ht="14.25" hidden="false" customHeight="false" outlineLevel="0" collapsed="false">
      <c r="A326" s="1172" t="s">
        <v>1873</v>
      </c>
      <c r="B326" s="1173" t="s">
        <v>1875</v>
      </c>
      <c r="C326" s="1174" t="n">
        <v>1562</v>
      </c>
      <c r="D326" s="1175"/>
      <c r="E326" s="1170"/>
      <c r="F326" s="1171"/>
      <c r="G326" s="1170"/>
      <c r="H326" s="1171"/>
    </row>
    <row r="327" customFormat="false" ht="14.25" hidden="false" customHeight="false" outlineLevel="0" collapsed="false">
      <c r="A327" s="1176" t="s">
        <v>9106</v>
      </c>
      <c r="B327" s="1177" t="s">
        <v>12054</v>
      </c>
      <c r="C327" s="1178" t="n">
        <v>1531</v>
      </c>
      <c r="D327" s="1179"/>
      <c r="E327" s="1170"/>
      <c r="F327" s="1171"/>
      <c r="G327" s="1170"/>
      <c r="H327" s="1171"/>
    </row>
    <row r="328" customFormat="false" ht="14.25" hidden="false" customHeight="false" outlineLevel="0" collapsed="false">
      <c r="A328" s="1172" t="s">
        <v>9109</v>
      </c>
      <c r="B328" s="1173" t="s">
        <v>12055</v>
      </c>
      <c r="C328" s="1174" t="n">
        <v>1851</v>
      </c>
      <c r="D328" s="1175"/>
      <c r="E328" s="1170"/>
      <c r="F328" s="1171"/>
      <c r="G328" s="1170"/>
      <c r="H328" s="1171"/>
    </row>
    <row r="329" customFormat="false" ht="14.25" hidden="false" customHeight="false" outlineLevel="0" collapsed="false">
      <c r="A329" s="1176" t="s">
        <v>9112</v>
      </c>
      <c r="B329" s="1177" t="s">
        <v>12056</v>
      </c>
      <c r="C329" s="1178" t="n">
        <v>1485</v>
      </c>
      <c r="D329" s="1179"/>
      <c r="E329" s="1170"/>
      <c r="F329" s="1171"/>
      <c r="G329" s="1170"/>
      <c r="H329" s="1171"/>
    </row>
    <row r="330" customFormat="false" ht="14.25" hidden="false" customHeight="false" outlineLevel="0" collapsed="false">
      <c r="A330" s="1172" t="s">
        <v>12057</v>
      </c>
      <c r="B330" s="1173" t="s">
        <v>12058</v>
      </c>
      <c r="C330" s="1174" t="n">
        <v>1681</v>
      </c>
      <c r="D330" s="1175"/>
      <c r="E330" s="1170"/>
      <c r="F330" s="1171"/>
      <c r="G330" s="1170"/>
      <c r="H330" s="1171"/>
    </row>
    <row r="331" customFormat="false" ht="14.25" hidden="false" customHeight="false" outlineLevel="0" collapsed="false">
      <c r="A331" s="1176" t="s">
        <v>1889</v>
      </c>
      <c r="B331" s="1177" t="s">
        <v>1891</v>
      </c>
      <c r="C331" s="1178" t="n">
        <v>1475</v>
      </c>
      <c r="D331" s="1179"/>
      <c r="E331" s="1170"/>
      <c r="F331" s="1171"/>
      <c r="G331" s="1170"/>
      <c r="H331" s="1171"/>
    </row>
    <row r="332" customFormat="false" ht="14.25" hidden="false" customHeight="false" outlineLevel="0" collapsed="false">
      <c r="A332" s="1172" t="s">
        <v>9124</v>
      </c>
      <c r="B332" s="1173" t="s">
        <v>12059</v>
      </c>
      <c r="C332" s="1174" t="n">
        <v>1423</v>
      </c>
      <c r="D332" s="1175"/>
      <c r="E332" s="1170"/>
      <c r="F332" s="1171"/>
      <c r="G332" s="1170"/>
      <c r="H332" s="1171"/>
    </row>
    <row r="333" customFormat="false" ht="14.25" hidden="false" customHeight="false" outlineLevel="0" collapsed="false">
      <c r="A333" s="1176" t="s">
        <v>9118</v>
      </c>
      <c r="B333" s="1177" t="s">
        <v>12060</v>
      </c>
      <c r="C333" s="1178" t="n">
        <v>1495</v>
      </c>
      <c r="D333" s="1179"/>
      <c r="E333" s="1170"/>
      <c r="F333" s="1171"/>
      <c r="G333" s="1170"/>
      <c r="H333" s="1171"/>
    </row>
    <row r="334" customFormat="false" ht="14.25" hidden="false" customHeight="false" outlineLevel="0" collapsed="false">
      <c r="A334" s="1172" t="s">
        <v>9121</v>
      </c>
      <c r="B334" s="1173" t="s">
        <v>12061</v>
      </c>
      <c r="C334" s="1174" t="n">
        <v>2843</v>
      </c>
      <c r="D334" s="1175"/>
      <c r="E334" s="1170"/>
      <c r="F334" s="1171"/>
      <c r="G334" s="1170"/>
      <c r="H334" s="1171"/>
    </row>
    <row r="335" customFormat="false" ht="14.25" hidden="false" customHeight="false" outlineLevel="0" collapsed="false">
      <c r="A335" s="1176" t="s">
        <v>1893</v>
      </c>
      <c r="B335" s="1177" t="s">
        <v>1895</v>
      </c>
      <c r="C335" s="1178" t="n">
        <v>1556</v>
      </c>
      <c r="D335" s="1179"/>
      <c r="E335" s="1170"/>
      <c r="F335" s="1171"/>
      <c r="G335" s="1170"/>
      <c r="H335" s="1171"/>
    </row>
    <row r="336" customFormat="false" ht="14.25" hidden="false" customHeight="false" outlineLevel="0" collapsed="false">
      <c r="A336" s="1172" t="s">
        <v>9130</v>
      </c>
      <c r="B336" s="1173" t="s">
        <v>12062</v>
      </c>
      <c r="C336" s="1174" t="n">
        <v>1479</v>
      </c>
      <c r="D336" s="1175"/>
      <c r="E336" s="1170"/>
      <c r="F336" s="1171"/>
      <c r="G336" s="1170"/>
      <c r="H336" s="1171"/>
    </row>
    <row r="337" customFormat="false" ht="14.25" hidden="false" customHeight="false" outlineLevel="0" collapsed="false">
      <c r="A337" s="1176" t="s">
        <v>9133</v>
      </c>
      <c r="B337" s="1177" t="s">
        <v>12063</v>
      </c>
      <c r="C337" s="1178"/>
      <c r="D337" s="1179" t="s">
        <v>720</v>
      </c>
      <c r="E337" s="1170"/>
      <c r="F337" s="1171"/>
      <c r="G337" s="1170"/>
      <c r="H337" s="1171"/>
    </row>
    <row r="338" customFormat="false" ht="14.25" hidden="false" customHeight="false" outlineLevel="0" collapsed="false">
      <c r="A338" s="1172" t="s">
        <v>9127</v>
      </c>
      <c r="B338" s="1173" t="s">
        <v>12064</v>
      </c>
      <c r="C338" s="1174" t="n">
        <v>1517</v>
      </c>
      <c r="D338" s="1175"/>
      <c r="E338" s="1170"/>
      <c r="F338" s="1171"/>
      <c r="G338" s="1170"/>
      <c r="H338" s="1171"/>
    </row>
    <row r="339" customFormat="false" ht="14.25" hidden="false" customHeight="false" outlineLevel="0" collapsed="false">
      <c r="A339" s="1176" t="s">
        <v>12065</v>
      </c>
      <c r="B339" s="1177" t="s">
        <v>12066</v>
      </c>
      <c r="C339" s="1178" t="n">
        <v>1610</v>
      </c>
      <c r="D339" s="1179"/>
      <c r="E339" s="1170"/>
      <c r="F339" s="1171"/>
      <c r="G339" s="1170"/>
      <c r="H339" s="1171"/>
    </row>
    <row r="340" customFormat="false" ht="14.25" hidden="false" customHeight="false" outlineLevel="0" collapsed="false">
      <c r="A340" s="1172" t="s">
        <v>12067</v>
      </c>
      <c r="B340" s="1173" t="s">
        <v>12068</v>
      </c>
      <c r="C340" s="1174" t="n">
        <v>1545</v>
      </c>
      <c r="D340" s="1175"/>
      <c r="E340" s="1170"/>
      <c r="F340" s="1171"/>
      <c r="G340" s="1170"/>
      <c r="H340" s="1171"/>
    </row>
    <row r="341" customFormat="false" ht="14.25" hidden="false" customHeight="false" outlineLevel="0" collapsed="false">
      <c r="A341" s="1176" t="s">
        <v>1909</v>
      </c>
      <c r="B341" s="1177" t="s">
        <v>1911</v>
      </c>
      <c r="C341" s="1178" t="n">
        <v>1669</v>
      </c>
      <c r="D341" s="1179"/>
      <c r="E341" s="1170"/>
      <c r="F341" s="1171"/>
      <c r="G341" s="1170"/>
      <c r="H341" s="1171"/>
    </row>
    <row r="342" customFormat="false" ht="14.25" hidden="false" customHeight="false" outlineLevel="0" collapsed="false">
      <c r="A342" s="1172" t="s">
        <v>7564</v>
      </c>
      <c r="B342" s="1173" t="s">
        <v>12069</v>
      </c>
      <c r="C342" s="1174" t="n">
        <v>1515</v>
      </c>
      <c r="D342" s="1175"/>
      <c r="E342" s="1170"/>
      <c r="F342" s="1171"/>
      <c r="G342" s="1170"/>
      <c r="H342" s="1171"/>
    </row>
    <row r="343" customFormat="false" ht="14.25" hidden="false" customHeight="false" outlineLevel="0" collapsed="false">
      <c r="A343" s="1176" t="s">
        <v>7573</v>
      </c>
      <c r="B343" s="1177" t="s">
        <v>12070</v>
      </c>
      <c r="C343" s="1178"/>
      <c r="D343" s="1179" t="s">
        <v>720</v>
      </c>
      <c r="E343" s="1170"/>
      <c r="F343" s="1171"/>
      <c r="G343" s="1170"/>
      <c r="H343" s="1171"/>
    </row>
    <row r="344" customFormat="false" ht="14.25" hidden="false" customHeight="false" outlineLevel="0" collapsed="false">
      <c r="A344" s="1172" t="s">
        <v>7567</v>
      </c>
      <c r="B344" s="1173" t="s">
        <v>12071</v>
      </c>
      <c r="C344" s="1174"/>
      <c r="D344" s="1175" t="s">
        <v>720</v>
      </c>
      <c r="E344" s="1170"/>
      <c r="F344" s="1171"/>
      <c r="G344" s="1170"/>
      <c r="H344" s="1171"/>
    </row>
    <row r="345" customFormat="false" ht="14.25" hidden="false" customHeight="false" outlineLevel="0" collapsed="false">
      <c r="A345" s="1176" t="s">
        <v>7570</v>
      </c>
      <c r="B345" s="1177" t="s">
        <v>12072</v>
      </c>
      <c r="C345" s="1178" t="n">
        <v>1588</v>
      </c>
      <c r="D345" s="1179"/>
      <c r="E345" s="1170"/>
      <c r="F345" s="1171"/>
      <c r="G345" s="1170"/>
      <c r="H345" s="1171"/>
    </row>
    <row r="346" customFormat="false" ht="14.25" hidden="false" customHeight="false" outlineLevel="0" collapsed="false">
      <c r="A346" s="1172" t="s">
        <v>12073</v>
      </c>
      <c r="B346" s="1173" t="s">
        <v>12074</v>
      </c>
      <c r="C346" s="1174"/>
      <c r="D346" s="1175" t="s">
        <v>720</v>
      </c>
      <c r="E346" s="1170"/>
      <c r="F346" s="1171"/>
      <c r="G346" s="1170"/>
      <c r="H346" s="1171"/>
    </row>
    <row r="347" customFormat="false" ht="14.25" hidden="false" customHeight="false" outlineLevel="0" collapsed="false">
      <c r="A347" s="1176" t="s">
        <v>12075</v>
      </c>
      <c r="B347" s="1177" t="s">
        <v>12076</v>
      </c>
      <c r="C347" s="1178"/>
      <c r="D347" s="1179" t="s">
        <v>720</v>
      </c>
      <c r="E347" s="1170"/>
      <c r="F347" s="1171"/>
      <c r="G347" s="1170"/>
      <c r="H347" s="1171"/>
    </row>
    <row r="348" customFormat="false" ht="14.25" hidden="false" customHeight="false" outlineLevel="0" collapsed="false">
      <c r="A348" s="1172" t="s">
        <v>12077</v>
      </c>
      <c r="B348" s="1173" t="s">
        <v>12078</v>
      </c>
      <c r="C348" s="1174"/>
      <c r="D348" s="1175" t="s">
        <v>720</v>
      </c>
      <c r="E348" s="1170"/>
      <c r="F348" s="1171"/>
      <c r="G348" s="1170"/>
      <c r="H348" s="1171"/>
    </row>
    <row r="349" customFormat="false" ht="14.25" hidden="false" customHeight="false" outlineLevel="0" collapsed="false">
      <c r="A349" s="1176" t="s">
        <v>12079</v>
      </c>
      <c r="B349" s="1177" t="s">
        <v>12080</v>
      </c>
      <c r="C349" s="1178" t="n">
        <v>1829</v>
      </c>
      <c r="D349" s="1179"/>
      <c r="E349" s="1170"/>
      <c r="F349" s="1171"/>
      <c r="G349" s="1170"/>
      <c r="H349" s="1171"/>
    </row>
    <row r="350" customFormat="false" ht="14.25" hidden="false" customHeight="false" outlineLevel="0" collapsed="false">
      <c r="A350" s="1172" t="s">
        <v>12081</v>
      </c>
      <c r="B350" s="1173" t="s">
        <v>12082</v>
      </c>
      <c r="C350" s="1174" t="n">
        <v>1429</v>
      </c>
      <c r="D350" s="1175"/>
      <c r="E350" s="1170"/>
      <c r="F350" s="1171"/>
      <c r="G350" s="1170"/>
      <c r="H350" s="1171"/>
    </row>
    <row r="351" customFormat="false" ht="14.25" hidden="false" customHeight="false" outlineLevel="0" collapsed="false">
      <c r="A351" s="1176" t="s">
        <v>12083</v>
      </c>
      <c r="B351" s="1177" t="s">
        <v>12084</v>
      </c>
      <c r="C351" s="1178" t="n">
        <v>1894</v>
      </c>
      <c r="D351" s="1179"/>
      <c r="E351" s="1170"/>
      <c r="F351" s="1171"/>
      <c r="G351" s="1170"/>
      <c r="H351" s="1171"/>
    </row>
    <row r="352" customFormat="false" ht="14.25" hidden="false" customHeight="false" outlineLevel="0" collapsed="false">
      <c r="A352" s="1172" t="s">
        <v>12085</v>
      </c>
      <c r="B352" s="1173" t="s">
        <v>12086</v>
      </c>
      <c r="C352" s="1174"/>
      <c r="D352" s="1175" t="s">
        <v>720</v>
      </c>
      <c r="E352" s="1170"/>
      <c r="F352" s="1171"/>
      <c r="G352" s="1170"/>
      <c r="H352" s="1171"/>
    </row>
    <row r="353" customFormat="false" ht="14.25" hidden="false" customHeight="false" outlineLevel="0" collapsed="false">
      <c r="A353" s="1176" t="s">
        <v>2041</v>
      </c>
      <c r="B353" s="1177" t="s">
        <v>2043</v>
      </c>
      <c r="C353" s="1178" t="n">
        <v>1719</v>
      </c>
      <c r="D353" s="1179"/>
      <c r="E353" s="1170"/>
      <c r="F353" s="1171"/>
      <c r="G353" s="1170"/>
      <c r="H353" s="1171"/>
    </row>
    <row r="354" customFormat="false" ht="14.25" hidden="false" customHeight="false" outlineLevel="0" collapsed="false">
      <c r="A354" s="1172" t="s">
        <v>12087</v>
      </c>
      <c r="B354" s="1173" t="s">
        <v>12088</v>
      </c>
      <c r="C354" s="1174" t="n">
        <v>1367</v>
      </c>
      <c r="D354" s="1175"/>
      <c r="E354" s="1170"/>
      <c r="F354" s="1171"/>
      <c r="G354" s="1170"/>
      <c r="H354" s="1171"/>
    </row>
    <row r="355" customFormat="false" ht="14.25" hidden="false" customHeight="false" outlineLevel="0" collapsed="false">
      <c r="A355" s="1176" t="s">
        <v>12089</v>
      </c>
      <c r="B355" s="1177" t="s">
        <v>12090</v>
      </c>
      <c r="C355" s="1178" t="n">
        <v>1919</v>
      </c>
      <c r="D355" s="1179"/>
      <c r="E355" s="1170"/>
      <c r="F355" s="1171"/>
      <c r="G355" s="1170"/>
      <c r="H355" s="1171"/>
    </row>
    <row r="356" customFormat="false" ht="14.25" hidden="false" customHeight="false" outlineLevel="0" collapsed="false">
      <c r="A356" s="1172" t="s">
        <v>12091</v>
      </c>
      <c r="B356" s="1173" t="s">
        <v>12092</v>
      </c>
      <c r="C356" s="1174"/>
      <c r="D356" s="1175" t="s">
        <v>720</v>
      </c>
      <c r="E356" s="1170"/>
      <c r="F356" s="1171"/>
      <c r="G356" s="1170"/>
      <c r="H356" s="1171"/>
    </row>
    <row r="357" customFormat="false" ht="14.25" hidden="false" customHeight="false" outlineLevel="0" collapsed="false">
      <c r="A357" s="1176" t="s">
        <v>12093</v>
      </c>
      <c r="B357" s="1177" t="s">
        <v>12094</v>
      </c>
      <c r="C357" s="1178" t="n">
        <v>1841</v>
      </c>
      <c r="D357" s="1179"/>
      <c r="E357" s="1170"/>
      <c r="F357" s="1171"/>
      <c r="G357" s="1170"/>
      <c r="H357" s="1171"/>
    </row>
    <row r="358" customFormat="false" ht="14.25" hidden="false" customHeight="false" outlineLevel="0" collapsed="false">
      <c r="A358" s="1172" t="s">
        <v>7643</v>
      </c>
      <c r="B358" s="1173" t="s">
        <v>12095</v>
      </c>
      <c r="C358" s="1174" t="n">
        <v>1538</v>
      </c>
      <c r="D358" s="1175"/>
      <c r="E358" s="1170"/>
      <c r="F358" s="1171"/>
      <c r="G358" s="1170"/>
      <c r="H358" s="1171"/>
    </row>
    <row r="359" customFormat="false" ht="14.25" hidden="false" customHeight="false" outlineLevel="0" collapsed="false">
      <c r="A359" s="1176" t="s">
        <v>2041</v>
      </c>
      <c r="B359" s="1177" t="s">
        <v>12096</v>
      </c>
      <c r="C359" s="1178" t="n">
        <v>1679</v>
      </c>
      <c r="D359" s="1179"/>
      <c r="E359" s="1170"/>
      <c r="F359" s="1171"/>
      <c r="G359" s="1170"/>
      <c r="H359" s="1171"/>
    </row>
    <row r="360" customFormat="false" ht="14.25" hidden="false" customHeight="false" outlineLevel="0" collapsed="false">
      <c r="A360" s="1172" t="s">
        <v>801</v>
      </c>
      <c r="B360" s="1173" t="s">
        <v>802</v>
      </c>
      <c r="C360" s="1174" t="n">
        <v>852</v>
      </c>
      <c r="D360" s="1175"/>
      <c r="E360" s="1170"/>
      <c r="F360" s="1171"/>
      <c r="G360" s="1170"/>
      <c r="H360" s="1171"/>
    </row>
    <row r="361" customFormat="false" ht="14.25" hidden="false" customHeight="false" outlineLevel="0" collapsed="false">
      <c r="A361" s="1176" t="s">
        <v>817</v>
      </c>
      <c r="B361" s="1177" t="s">
        <v>818</v>
      </c>
      <c r="C361" s="1178" t="n">
        <v>1293</v>
      </c>
      <c r="D361" s="1179"/>
      <c r="E361" s="1170"/>
      <c r="F361" s="1171"/>
      <c r="G361" s="1170"/>
      <c r="H361" s="1171"/>
    </row>
    <row r="362" customFormat="false" ht="14.25" hidden="false" customHeight="false" outlineLevel="0" collapsed="false">
      <c r="A362" s="1172" t="s">
        <v>860</v>
      </c>
      <c r="B362" s="1173" t="s">
        <v>861</v>
      </c>
      <c r="C362" s="1174" t="n">
        <v>557</v>
      </c>
      <c r="D362" s="1175"/>
      <c r="E362" s="1170"/>
      <c r="F362" s="1171"/>
      <c r="G362" s="1170"/>
      <c r="H362" s="1171"/>
    </row>
    <row r="363" customFormat="false" ht="14.25" hidden="false" customHeight="false" outlineLevel="0" collapsed="false">
      <c r="A363" s="1176" t="s">
        <v>919</v>
      </c>
      <c r="B363" s="1177" t="s">
        <v>920</v>
      </c>
      <c r="C363" s="1178" t="n">
        <v>852</v>
      </c>
      <c r="D363" s="1179"/>
      <c r="E363" s="1170"/>
      <c r="F363" s="1171"/>
      <c r="G363" s="1170"/>
      <c r="H363" s="1171"/>
    </row>
    <row r="364" customFormat="false" ht="14.25" hidden="false" customHeight="false" outlineLevel="0" collapsed="false">
      <c r="A364" s="1172" t="s">
        <v>835</v>
      </c>
      <c r="B364" s="1173" t="s">
        <v>837</v>
      </c>
      <c r="C364" s="1174" t="n">
        <v>631</v>
      </c>
      <c r="D364" s="1175"/>
      <c r="E364" s="1170"/>
      <c r="F364" s="1171"/>
      <c r="G364" s="1170"/>
      <c r="H364" s="1171"/>
    </row>
    <row r="365" customFormat="false" ht="14.25" hidden="false" customHeight="false" outlineLevel="0" collapsed="false">
      <c r="A365" s="1176" t="s">
        <v>803</v>
      </c>
      <c r="B365" s="1177" t="s">
        <v>807</v>
      </c>
      <c r="C365" s="1178" t="n">
        <v>835</v>
      </c>
      <c r="D365" s="1179"/>
      <c r="E365" s="1170"/>
      <c r="F365" s="1171"/>
      <c r="G365" s="1170"/>
      <c r="H365" s="1171"/>
    </row>
    <row r="366" customFormat="false" ht="14.25" hidden="false" customHeight="false" outlineLevel="0" collapsed="false">
      <c r="A366" s="1172" t="s">
        <v>815</v>
      </c>
      <c r="B366" s="1173" t="s">
        <v>816</v>
      </c>
      <c r="C366" s="1174" t="n">
        <v>1988</v>
      </c>
      <c r="D366" s="1175"/>
      <c r="E366" s="1170"/>
      <c r="F366" s="1171"/>
      <c r="G366" s="1170"/>
      <c r="H366" s="1171"/>
    </row>
    <row r="367" customFormat="false" ht="14.25" hidden="false" customHeight="false" outlineLevel="0" collapsed="false">
      <c r="A367" s="1176" t="s">
        <v>815</v>
      </c>
      <c r="B367" s="1177" t="s">
        <v>12097</v>
      </c>
      <c r="C367" s="1178" t="n">
        <v>1988</v>
      </c>
      <c r="D367" s="1179"/>
      <c r="E367" s="1170"/>
      <c r="F367" s="1171"/>
      <c r="G367" s="1170"/>
      <c r="H367" s="1171"/>
    </row>
    <row r="368" customFormat="false" ht="14.25" hidden="false" customHeight="false" outlineLevel="0" collapsed="false">
      <c r="A368" s="1172" t="s">
        <v>846</v>
      </c>
      <c r="B368" s="1173" t="s">
        <v>848</v>
      </c>
      <c r="C368" s="1174" t="n">
        <v>2189</v>
      </c>
      <c r="D368" s="1175"/>
      <c r="E368" s="1170"/>
      <c r="F368" s="1171"/>
      <c r="G368" s="1170"/>
      <c r="H368" s="1171"/>
    </row>
    <row r="369" customFormat="false" ht="14.25" hidden="false" customHeight="false" outlineLevel="0" collapsed="false">
      <c r="A369" s="1176" t="s">
        <v>6098</v>
      </c>
      <c r="B369" s="1177" t="s">
        <v>12098</v>
      </c>
      <c r="C369" s="1178" t="n">
        <v>2236</v>
      </c>
      <c r="D369" s="1179"/>
      <c r="E369" s="1170"/>
      <c r="F369" s="1171"/>
      <c r="G369" s="1170"/>
      <c r="H369" s="1171"/>
    </row>
    <row r="370" customFormat="false" ht="14.25" hidden="false" customHeight="false" outlineLevel="0" collapsed="false">
      <c r="A370" s="1172" t="s">
        <v>6095</v>
      </c>
      <c r="B370" s="1173" t="s">
        <v>12099</v>
      </c>
      <c r="C370" s="1174"/>
      <c r="D370" s="1175" t="s">
        <v>720</v>
      </c>
      <c r="E370" s="1170"/>
      <c r="F370" s="1171"/>
      <c r="G370" s="1170"/>
      <c r="H370" s="1171"/>
    </row>
    <row r="371" customFormat="false" ht="14.25" hidden="false" customHeight="false" outlineLevel="0" collapsed="false">
      <c r="A371" s="1176" t="s">
        <v>6089</v>
      </c>
      <c r="B371" s="1177" t="s">
        <v>12100</v>
      </c>
      <c r="C371" s="1178" t="n">
        <v>2097</v>
      </c>
      <c r="D371" s="1179"/>
      <c r="E371" s="1170"/>
      <c r="F371" s="1171"/>
      <c r="G371" s="1170"/>
      <c r="H371" s="1171"/>
    </row>
    <row r="372" customFormat="false" ht="14.25" hidden="false" customHeight="false" outlineLevel="0" collapsed="false">
      <c r="A372" s="1172" t="s">
        <v>6092</v>
      </c>
      <c r="B372" s="1173" t="s">
        <v>12101</v>
      </c>
      <c r="C372" s="1174"/>
      <c r="D372" s="1175" t="s">
        <v>720</v>
      </c>
      <c r="E372" s="1170"/>
      <c r="F372" s="1171"/>
      <c r="G372" s="1170"/>
      <c r="H372" s="1171"/>
    </row>
    <row r="373" customFormat="false" ht="14.25" hidden="false" customHeight="false" outlineLevel="0" collapsed="false">
      <c r="A373" s="1176" t="s">
        <v>885</v>
      </c>
      <c r="B373" s="1177" t="s">
        <v>12102</v>
      </c>
      <c r="C373" s="1178"/>
      <c r="D373" s="1179" t="s">
        <v>720</v>
      </c>
      <c r="E373" s="1170"/>
      <c r="F373" s="1171"/>
      <c r="G373" s="1170"/>
      <c r="H373" s="1171"/>
    </row>
    <row r="374" customFormat="false" ht="14.25" hidden="false" customHeight="false" outlineLevel="0" collapsed="false">
      <c r="A374" s="1172" t="s">
        <v>6101</v>
      </c>
      <c r="B374" s="1173" t="s">
        <v>12103</v>
      </c>
      <c r="C374" s="1174"/>
      <c r="D374" s="1175" t="s">
        <v>720</v>
      </c>
      <c r="E374" s="1170"/>
      <c r="F374" s="1171"/>
      <c r="G374" s="1170"/>
      <c r="H374" s="1171"/>
    </row>
    <row r="375" customFormat="false" ht="14.25" hidden="false" customHeight="false" outlineLevel="0" collapsed="false">
      <c r="A375" s="1176" t="s">
        <v>6104</v>
      </c>
      <c r="B375" s="1177" t="s">
        <v>12104</v>
      </c>
      <c r="C375" s="1178"/>
      <c r="D375" s="1179" t="s">
        <v>720</v>
      </c>
      <c r="E375" s="1170"/>
      <c r="F375" s="1171"/>
      <c r="G375" s="1170"/>
      <c r="H375" s="1171"/>
    </row>
    <row r="376" customFormat="false" ht="14.25" hidden="false" customHeight="false" outlineLevel="0" collapsed="false">
      <c r="A376" s="1172" t="s">
        <v>12105</v>
      </c>
      <c r="B376" s="1173" t="s">
        <v>12106</v>
      </c>
      <c r="C376" s="1174"/>
      <c r="D376" s="1175" t="s">
        <v>720</v>
      </c>
      <c r="E376" s="1170"/>
      <c r="F376" s="1171"/>
      <c r="G376" s="1170"/>
      <c r="H376" s="1171"/>
    </row>
    <row r="377" customFormat="false" ht="14.25" hidden="false" customHeight="false" outlineLevel="0" collapsed="false">
      <c r="A377" s="1176" t="s">
        <v>6107</v>
      </c>
      <c r="B377" s="1177" t="s">
        <v>12107</v>
      </c>
      <c r="C377" s="1178"/>
      <c r="D377" s="1179" t="s">
        <v>720</v>
      </c>
      <c r="E377" s="1170"/>
      <c r="F377" s="1171"/>
      <c r="G377" s="1170"/>
      <c r="H377" s="1171"/>
    </row>
    <row r="378" customFormat="false" ht="14.25" hidden="false" customHeight="false" outlineLevel="0" collapsed="false">
      <c r="A378" s="1172" t="s">
        <v>914</v>
      </c>
      <c r="B378" s="1173" t="s">
        <v>916</v>
      </c>
      <c r="C378" s="1174" t="n">
        <v>1600</v>
      </c>
      <c r="D378" s="1175"/>
      <c r="E378" s="1170"/>
      <c r="F378" s="1171"/>
      <c r="G378" s="1170"/>
      <c r="H378" s="1171"/>
    </row>
    <row r="379" customFormat="false" ht="14.25" hidden="false" customHeight="false" outlineLevel="0" collapsed="false">
      <c r="A379" s="1176" t="s">
        <v>914</v>
      </c>
      <c r="B379" s="1177" t="s">
        <v>12108</v>
      </c>
      <c r="C379" s="1178" t="n">
        <v>1644</v>
      </c>
      <c r="D379" s="1179"/>
      <c r="E379" s="1170"/>
      <c r="F379" s="1171"/>
      <c r="G379" s="1170"/>
      <c r="H379" s="1171"/>
    </row>
    <row r="380" customFormat="false" ht="14.25" hidden="false" customHeight="false" outlineLevel="0" collapsed="false">
      <c r="A380" s="1172" t="s">
        <v>6115</v>
      </c>
      <c r="B380" s="1173" t="s">
        <v>12109</v>
      </c>
      <c r="C380" s="1174"/>
      <c r="D380" s="1175" t="s">
        <v>720</v>
      </c>
      <c r="E380" s="1170"/>
      <c r="F380" s="1171"/>
      <c r="G380" s="1170"/>
      <c r="H380" s="1171"/>
    </row>
    <row r="381" customFormat="false" ht="14.25" hidden="false" customHeight="false" outlineLevel="0" collapsed="false">
      <c r="A381" s="1176" t="s">
        <v>6118</v>
      </c>
      <c r="B381" s="1177" t="s">
        <v>12110</v>
      </c>
      <c r="C381" s="1178"/>
      <c r="D381" s="1179" t="s">
        <v>720</v>
      </c>
      <c r="E381" s="1170"/>
      <c r="F381" s="1171"/>
      <c r="G381" s="1170"/>
      <c r="H381" s="1171"/>
    </row>
    <row r="382" customFormat="false" ht="14.25" hidden="false" customHeight="false" outlineLevel="0" collapsed="false">
      <c r="A382" s="1172" t="s">
        <v>6121</v>
      </c>
      <c r="B382" s="1173" t="s">
        <v>12111</v>
      </c>
      <c r="C382" s="1174"/>
      <c r="D382" s="1175" t="s">
        <v>720</v>
      </c>
      <c r="E382" s="1170"/>
      <c r="F382" s="1171"/>
      <c r="G382" s="1170"/>
      <c r="H382" s="1171"/>
    </row>
    <row r="383" customFormat="false" ht="14.25" hidden="false" customHeight="false" outlineLevel="0" collapsed="false">
      <c r="A383" s="1176" t="s">
        <v>1177</v>
      </c>
      <c r="B383" s="1177" t="s">
        <v>1179</v>
      </c>
      <c r="C383" s="1178" t="n">
        <v>1245</v>
      </c>
      <c r="D383" s="1179"/>
      <c r="E383" s="1170"/>
      <c r="F383" s="1171"/>
      <c r="G383" s="1170"/>
      <c r="H383" s="1171"/>
    </row>
    <row r="384" customFormat="false" ht="14.25" hidden="false" customHeight="false" outlineLevel="0" collapsed="false">
      <c r="A384" s="1172" t="s">
        <v>6132</v>
      </c>
      <c r="B384" s="1173" t="s">
        <v>12112</v>
      </c>
      <c r="C384" s="1174"/>
      <c r="D384" s="1175" t="s">
        <v>720</v>
      </c>
      <c r="E384" s="1170"/>
      <c r="F384" s="1171"/>
      <c r="G384" s="1170"/>
      <c r="H384" s="1171"/>
    </row>
    <row r="385" customFormat="false" ht="14.25" hidden="false" customHeight="false" outlineLevel="0" collapsed="false">
      <c r="A385" s="1176" t="s">
        <v>6124</v>
      </c>
      <c r="B385" s="1177" t="s">
        <v>12113</v>
      </c>
      <c r="C385" s="1178"/>
      <c r="D385" s="1179" t="s">
        <v>720</v>
      </c>
      <c r="E385" s="1170"/>
      <c r="F385" s="1171"/>
      <c r="G385" s="1170"/>
      <c r="H385" s="1171"/>
    </row>
    <row r="386" customFormat="false" ht="14.25" hidden="false" customHeight="false" outlineLevel="0" collapsed="false">
      <c r="A386" s="1172" t="s">
        <v>1177</v>
      </c>
      <c r="B386" s="1173" t="s">
        <v>12114</v>
      </c>
      <c r="C386" s="1174" t="n">
        <v>1256</v>
      </c>
      <c r="D386" s="1175"/>
      <c r="E386" s="1170"/>
      <c r="F386" s="1171"/>
      <c r="G386" s="1170"/>
      <c r="H386" s="1171"/>
    </row>
    <row r="387" customFormat="false" ht="14.25" hidden="false" customHeight="false" outlineLevel="0" collapsed="false">
      <c r="A387" s="1176" t="s">
        <v>6129</v>
      </c>
      <c r="B387" s="1177" t="s">
        <v>12115</v>
      </c>
      <c r="C387" s="1178"/>
      <c r="D387" s="1179" t="s">
        <v>720</v>
      </c>
      <c r="E387" s="1170"/>
      <c r="F387" s="1171"/>
      <c r="G387" s="1170"/>
      <c r="H387" s="1171"/>
    </row>
    <row r="388" customFormat="false" ht="14.25" hidden="false" customHeight="false" outlineLevel="0" collapsed="false">
      <c r="A388" s="1172" t="s">
        <v>1267</v>
      </c>
      <c r="B388" s="1173" t="s">
        <v>1269</v>
      </c>
      <c r="C388" s="1174" t="n">
        <v>2124</v>
      </c>
      <c r="D388" s="1175"/>
      <c r="E388" s="1170"/>
      <c r="F388" s="1171"/>
      <c r="G388" s="1170"/>
      <c r="H388" s="1171"/>
    </row>
    <row r="389" customFormat="false" ht="14.25" hidden="false" customHeight="false" outlineLevel="0" collapsed="false">
      <c r="A389" s="1176" t="s">
        <v>6138</v>
      </c>
      <c r="B389" s="1177" t="s">
        <v>12116</v>
      </c>
      <c r="C389" s="1178" t="n">
        <v>2077</v>
      </c>
      <c r="D389" s="1179"/>
      <c r="E389" s="1170"/>
      <c r="F389" s="1171"/>
      <c r="G389" s="1170"/>
      <c r="H389" s="1171"/>
    </row>
    <row r="390" customFormat="false" ht="14.25" hidden="false" customHeight="false" outlineLevel="0" collapsed="false">
      <c r="A390" s="1172" t="s">
        <v>6135</v>
      </c>
      <c r="B390" s="1173" t="s">
        <v>12117</v>
      </c>
      <c r="C390" s="1174" t="n">
        <v>1770</v>
      </c>
      <c r="D390" s="1175"/>
      <c r="E390" s="1170"/>
      <c r="F390" s="1171"/>
      <c r="G390" s="1170"/>
      <c r="H390" s="1171"/>
    </row>
    <row r="391" customFormat="false" ht="14.25" hidden="false" customHeight="false" outlineLevel="0" collapsed="false">
      <c r="A391" s="1176" t="s">
        <v>12118</v>
      </c>
      <c r="B391" s="1177" t="s">
        <v>12119</v>
      </c>
      <c r="C391" s="1178"/>
      <c r="D391" s="1179" t="s">
        <v>720</v>
      </c>
      <c r="E391" s="1170"/>
      <c r="F391" s="1171"/>
      <c r="G391" s="1170"/>
      <c r="H391" s="1171"/>
    </row>
    <row r="392" customFormat="false" ht="14.25" hidden="false" customHeight="false" outlineLevel="0" collapsed="false">
      <c r="A392" s="1172" t="s">
        <v>12120</v>
      </c>
      <c r="B392" s="1173" t="s">
        <v>12121</v>
      </c>
      <c r="C392" s="1174" t="n">
        <v>2145</v>
      </c>
      <c r="D392" s="1175"/>
      <c r="E392" s="1170"/>
      <c r="F392" s="1171"/>
      <c r="G392" s="1170"/>
      <c r="H392" s="1171"/>
    </row>
    <row r="393" customFormat="false" ht="14.25" hidden="false" customHeight="false" outlineLevel="0" collapsed="false">
      <c r="A393" s="1176" t="s">
        <v>1359</v>
      </c>
      <c r="B393" s="1177" t="s">
        <v>1361</v>
      </c>
      <c r="C393" s="1178" t="n">
        <v>1878</v>
      </c>
      <c r="D393" s="1179"/>
      <c r="E393" s="1170"/>
      <c r="F393" s="1171"/>
      <c r="G393" s="1170"/>
      <c r="H393" s="1171"/>
    </row>
    <row r="394" customFormat="false" ht="14.25" hidden="false" customHeight="false" outlineLevel="0" collapsed="false">
      <c r="A394" s="1172" t="s">
        <v>6147</v>
      </c>
      <c r="B394" s="1173" t="s">
        <v>12122</v>
      </c>
      <c r="C394" s="1174" t="n">
        <v>2567</v>
      </c>
      <c r="D394" s="1175"/>
      <c r="E394" s="1170"/>
      <c r="F394" s="1171"/>
      <c r="G394" s="1170"/>
      <c r="H394" s="1171"/>
    </row>
    <row r="395" customFormat="false" ht="14.25" hidden="false" customHeight="false" outlineLevel="0" collapsed="false">
      <c r="A395" s="1176" t="s">
        <v>6150</v>
      </c>
      <c r="B395" s="1177" t="s">
        <v>12123</v>
      </c>
      <c r="C395" s="1178"/>
      <c r="D395" s="1179" t="s">
        <v>720</v>
      </c>
      <c r="E395" s="1170"/>
      <c r="F395" s="1171"/>
      <c r="G395" s="1170"/>
      <c r="H395" s="1171"/>
    </row>
    <row r="396" customFormat="false" ht="14.25" hidden="false" customHeight="false" outlineLevel="0" collapsed="false">
      <c r="A396" s="1172" t="s">
        <v>12124</v>
      </c>
      <c r="B396" s="1173" t="s">
        <v>12125</v>
      </c>
      <c r="C396" s="1174" t="n">
        <v>1319</v>
      </c>
      <c r="D396" s="1175"/>
      <c r="E396" s="1170"/>
      <c r="F396" s="1171"/>
      <c r="G396" s="1170"/>
      <c r="H396" s="1171"/>
    </row>
    <row r="397" customFormat="false" ht="14.25" hidden="false" customHeight="false" outlineLevel="0" collapsed="false">
      <c r="A397" s="1176" t="s">
        <v>12126</v>
      </c>
      <c r="B397" s="1177" t="s">
        <v>12127</v>
      </c>
      <c r="C397" s="1178" t="n">
        <v>2369</v>
      </c>
      <c r="D397" s="1179"/>
      <c r="E397" s="1170"/>
      <c r="F397" s="1171"/>
      <c r="G397" s="1170"/>
      <c r="H397" s="1171"/>
    </row>
    <row r="398" customFormat="false" ht="14.25" hidden="false" customHeight="false" outlineLevel="0" collapsed="false">
      <c r="A398" s="1172" t="s">
        <v>1367</v>
      </c>
      <c r="B398" s="1173" t="s">
        <v>1369</v>
      </c>
      <c r="C398" s="1174" t="n">
        <v>2544</v>
      </c>
      <c r="D398" s="1175"/>
      <c r="E398" s="1170"/>
      <c r="F398" s="1171"/>
      <c r="G398" s="1170"/>
      <c r="H398" s="1171"/>
    </row>
    <row r="399" customFormat="false" ht="14.25" hidden="false" customHeight="false" outlineLevel="0" collapsed="false">
      <c r="A399" s="1176" t="s">
        <v>6027</v>
      </c>
      <c r="B399" s="1177" t="s">
        <v>12128</v>
      </c>
      <c r="C399" s="1178" t="n">
        <v>2417</v>
      </c>
      <c r="D399" s="1179"/>
      <c r="E399" s="1170"/>
      <c r="F399" s="1171"/>
      <c r="G399" s="1170"/>
      <c r="H399" s="1171"/>
    </row>
    <row r="400" customFormat="false" ht="14.25" hidden="false" customHeight="false" outlineLevel="0" collapsed="false">
      <c r="A400" s="1172" t="s">
        <v>6161</v>
      </c>
      <c r="B400" s="1173" t="s">
        <v>12129</v>
      </c>
      <c r="C400" s="1174"/>
      <c r="D400" s="1175" t="s">
        <v>720</v>
      </c>
      <c r="E400" s="1170"/>
      <c r="F400" s="1171"/>
      <c r="G400" s="1170"/>
      <c r="H400" s="1171"/>
    </row>
    <row r="401" customFormat="false" ht="14.25" hidden="false" customHeight="false" outlineLevel="0" collapsed="false">
      <c r="A401" s="1176" t="s">
        <v>6167</v>
      </c>
      <c r="B401" s="1177" t="s">
        <v>12130</v>
      </c>
      <c r="C401" s="1178" t="n">
        <v>2784</v>
      </c>
      <c r="D401" s="1179"/>
      <c r="E401" s="1170"/>
      <c r="F401" s="1171"/>
      <c r="G401" s="1170"/>
      <c r="H401" s="1171"/>
    </row>
    <row r="402" customFormat="false" ht="14.25" hidden="false" customHeight="false" outlineLevel="0" collapsed="false">
      <c r="A402" s="1172" t="s">
        <v>12131</v>
      </c>
      <c r="B402" s="1173" t="s">
        <v>12132</v>
      </c>
      <c r="C402" s="1174"/>
      <c r="D402" s="1175" t="s">
        <v>720</v>
      </c>
      <c r="E402" s="1170"/>
      <c r="F402" s="1171"/>
      <c r="G402" s="1170"/>
      <c r="H402" s="1171"/>
    </row>
    <row r="403" customFormat="false" ht="14.25" hidden="false" customHeight="false" outlineLevel="0" collapsed="false">
      <c r="A403" s="1176" t="s">
        <v>1390</v>
      </c>
      <c r="B403" s="1177" t="s">
        <v>1392</v>
      </c>
      <c r="C403" s="1178" t="n">
        <v>2562</v>
      </c>
      <c r="D403" s="1179"/>
      <c r="E403" s="1170"/>
      <c r="F403" s="1171"/>
      <c r="G403" s="1170"/>
      <c r="H403" s="1171"/>
    </row>
    <row r="404" customFormat="false" ht="14.25" hidden="false" customHeight="false" outlineLevel="0" collapsed="false">
      <c r="A404" s="1172" t="s">
        <v>6170</v>
      </c>
      <c r="B404" s="1173" t="s">
        <v>12133</v>
      </c>
      <c r="C404" s="1174" t="n">
        <v>3374</v>
      </c>
      <c r="D404" s="1175"/>
      <c r="E404" s="1170"/>
      <c r="F404" s="1171"/>
      <c r="G404" s="1170"/>
      <c r="H404" s="1171"/>
    </row>
    <row r="405" customFormat="false" ht="14.25" hidden="false" customHeight="false" outlineLevel="0" collapsed="false">
      <c r="A405" s="1176" t="s">
        <v>6173</v>
      </c>
      <c r="B405" s="1177" t="s">
        <v>12134</v>
      </c>
      <c r="C405" s="1178"/>
      <c r="D405" s="1179" t="s">
        <v>720</v>
      </c>
      <c r="E405" s="1170"/>
      <c r="F405" s="1171"/>
      <c r="G405" s="1170"/>
      <c r="H405" s="1171"/>
    </row>
    <row r="406" customFormat="false" ht="14.25" hidden="false" customHeight="false" outlineLevel="0" collapsed="false">
      <c r="A406" s="1172" t="s">
        <v>6176</v>
      </c>
      <c r="B406" s="1173" t="s">
        <v>12135</v>
      </c>
      <c r="C406" s="1174"/>
      <c r="D406" s="1175" t="s">
        <v>720</v>
      </c>
      <c r="E406" s="1170"/>
      <c r="F406" s="1171"/>
      <c r="G406" s="1170"/>
      <c r="H406" s="1171"/>
    </row>
    <row r="407" customFormat="false" ht="14.25" hidden="false" customHeight="false" outlineLevel="0" collapsed="false">
      <c r="A407" s="1176" t="s">
        <v>6179</v>
      </c>
      <c r="B407" s="1177" t="s">
        <v>12136</v>
      </c>
      <c r="C407" s="1178"/>
      <c r="D407" s="1179" t="s">
        <v>720</v>
      </c>
      <c r="E407" s="1170"/>
      <c r="F407" s="1171"/>
      <c r="G407" s="1170"/>
      <c r="H407" s="1171"/>
    </row>
    <row r="408" customFormat="false" ht="14.25" hidden="false" customHeight="false" outlineLevel="0" collapsed="false">
      <c r="A408" s="1172" t="s">
        <v>6188</v>
      </c>
      <c r="B408" s="1173" t="s">
        <v>12137</v>
      </c>
      <c r="C408" s="1174" t="n">
        <v>1640</v>
      </c>
      <c r="D408" s="1175"/>
      <c r="E408" s="1170"/>
      <c r="F408" s="1171"/>
      <c r="G408" s="1170"/>
      <c r="H408" s="1171"/>
    </row>
    <row r="409" customFormat="false" ht="14.25" hidden="false" customHeight="false" outlineLevel="0" collapsed="false">
      <c r="A409" s="1176" t="s">
        <v>6191</v>
      </c>
      <c r="B409" s="1177" t="s">
        <v>12138</v>
      </c>
      <c r="C409" s="1178" t="n">
        <v>1549</v>
      </c>
      <c r="D409" s="1179"/>
      <c r="E409" s="1170"/>
      <c r="F409" s="1171"/>
      <c r="G409" s="1170"/>
      <c r="H409" s="1171"/>
    </row>
    <row r="410" customFormat="false" ht="14.25" hidden="false" customHeight="false" outlineLevel="0" collapsed="false">
      <c r="A410" s="1172" t="s">
        <v>6182</v>
      </c>
      <c r="B410" s="1173" t="s">
        <v>12139</v>
      </c>
      <c r="C410" s="1174" t="n">
        <v>2738</v>
      </c>
      <c r="D410" s="1175"/>
      <c r="E410" s="1170"/>
      <c r="F410" s="1171"/>
      <c r="G410" s="1170"/>
      <c r="H410" s="1171"/>
    </row>
    <row r="411" customFormat="false" ht="14.25" hidden="false" customHeight="false" outlineLevel="0" collapsed="false">
      <c r="A411" s="1176" t="s">
        <v>6185</v>
      </c>
      <c r="B411" s="1177" t="s">
        <v>12140</v>
      </c>
      <c r="C411" s="1178"/>
      <c r="D411" s="1179" t="s">
        <v>720</v>
      </c>
      <c r="E411" s="1170"/>
      <c r="F411" s="1171"/>
      <c r="G411" s="1170"/>
      <c r="H411" s="1171"/>
    </row>
    <row r="412" customFormat="false" ht="14.25" hidden="false" customHeight="false" outlineLevel="0" collapsed="false">
      <c r="A412" s="1172" t="s">
        <v>12141</v>
      </c>
      <c r="B412" s="1173" t="s">
        <v>12142</v>
      </c>
      <c r="C412" s="1174"/>
      <c r="D412" s="1175" t="s">
        <v>720</v>
      </c>
      <c r="E412" s="1170"/>
      <c r="F412" s="1171"/>
      <c r="G412" s="1170"/>
      <c r="H412" s="1171"/>
    </row>
    <row r="413" customFormat="false" ht="14.25" hidden="false" customHeight="false" outlineLevel="0" collapsed="false">
      <c r="A413" s="1176" t="s">
        <v>1510</v>
      </c>
      <c r="B413" s="1177" t="s">
        <v>12143</v>
      </c>
      <c r="C413" s="1178"/>
      <c r="D413" s="1179" t="s">
        <v>720</v>
      </c>
      <c r="E413" s="1170"/>
      <c r="F413" s="1171"/>
      <c r="G413" s="1170"/>
      <c r="H413" s="1171"/>
    </row>
    <row r="414" customFormat="false" ht="14.25" hidden="false" customHeight="false" outlineLevel="0" collapsed="false">
      <c r="A414" s="1172" t="s">
        <v>6197</v>
      </c>
      <c r="B414" s="1173" t="s">
        <v>12144</v>
      </c>
      <c r="C414" s="1174"/>
      <c r="D414" s="1175" t="s">
        <v>720</v>
      </c>
      <c r="E414" s="1170"/>
      <c r="F414" s="1171"/>
      <c r="G414" s="1170"/>
      <c r="H414" s="1171"/>
    </row>
    <row r="415" customFormat="false" ht="14.25" hidden="false" customHeight="false" outlineLevel="0" collapsed="false">
      <c r="A415" s="1176" t="s">
        <v>6200</v>
      </c>
      <c r="B415" s="1177" t="s">
        <v>12145</v>
      </c>
      <c r="C415" s="1178"/>
      <c r="D415" s="1179" t="s">
        <v>720</v>
      </c>
      <c r="E415" s="1170"/>
      <c r="F415" s="1171"/>
      <c r="G415" s="1170"/>
      <c r="H415" s="1171"/>
    </row>
    <row r="416" customFormat="false" ht="14.25" hidden="false" customHeight="false" outlineLevel="0" collapsed="false">
      <c r="A416" s="1172" t="s">
        <v>1510</v>
      </c>
      <c r="B416" s="1173" t="s">
        <v>12146</v>
      </c>
      <c r="C416" s="1174"/>
      <c r="D416" s="1175" t="s">
        <v>720</v>
      </c>
      <c r="E416" s="1170"/>
      <c r="F416" s="1171"/>
      <c r="G416" s="1170"/>
      <c r="H416" s="1171"/>
    </row>
    <row r="417" customFormat="false" ht="14.25" hidden="false" customHeight="false" outlineLevel="0" collapsed="false">
      <c r="A417" s="1176" t="s">
        <v>1597</v>
      </c>
      <c r="B417" s="1177" t="s">
        <v>1599</v>
      </c>
      <c r="C417" s="1178" t="n">
        <v>1517</v>
      </c>
      <c r="D417" s="1179"/>
      <c r="E417" s="1170"/>
      <c r="F417" s="1171"/>
      <c r="G417" s="1170"/>
      <c r="H417" s="1171"/>
    </row>
    <row r="418" customFormat="false" ht="14.25" hidden="false" customHeight="false" outlineLevel="0" collapsed="false">
      <c r="A418" s="1172" t="s">
        <v>1597</v>
      </c>
      <c r="B418" s="1173" t="s">
        <v>12147</v>
      </c>
      <c r="C418" s="1174" t="n">
        <v>1714</v>
      </c>
      <c r="D418" s="1175"/>
      <c r="E418" s="1170"/>
      <c r="F418" s="1171"/>
      <c r="G418" s="1170"/>
      <c r="H418" s="1171"/>
    </row>
    <row r="419" customFormat="false" ht="14.25" hidden="false" customHeight="false" outlineLevel="0" collapsed="false">
      <c r="A419" s="1176" t="s">
        <v>6207</v>
      </c>
      <c r="B419" s="1177" t="s">
        <v>12148</v>
      </c>
      <c r="C419" s="1178"/>
      <c r="D419" s="1179" t="s">
        <v>720</v>
      </c>
      <c r="E419" s="1170"/>
      <c r="F419" s="1171"/>
      <c r="G419" s="1170"/>
      <c r="H419" s="1171"/>
    </row>
    <row r="420" customFormat="false" ht="14.25" hidden="false" customHeight="false" outlineLevel="0" collapsed="false">
      <c r="A420" s="1172" t="s">
        <v>6210</v>
      </c>
      <c r="B420" s="1173" t="s">
        <v>12149</v>
      </c>
      <c r="C420" s="1174" t="n">
        <v>1427</v>
      </c>
      <c r="D420" s="1175"/>
      <c r="E420" s="1170"/>
      <c r="F420" s="1171"/>
      <c r="G420" s="1170"/>
      <c r="H420" s="1171"/>
    </row>
    <row r="421" customFormat="false" ht="14.25" hidden="false" customHeight="false" outlineLevel="0" collapsed="false">
      <c r="A421" s="1176" t="s">
        <v>12150</v>
      </c>
      <c r="B421" s="1177" t="s">
        <v>12151</v>
      </c>
      <c r="C421" s="1178" t="n">
        <v>1667</v>
      </c>
      <c r="D421" s="1179"/>
      <c r="E421" s="1170"/>
      <c r="F421" s="1171"/>
      <c r="G421" s="1170"/>
      <c r="H421" s="1171"/>
    </row>
    <row r="422" customFormat="false" ht="14.25" hidden="false" customHeight="false" outlineLevel="0" collapsed="false">
      <c r="A422" s="1172" t="s">
        <v>1721</v>
      </c>
      <c r="B422" s="1173" t="s">
        <v>1723</v>
      </c>
      <c r="C422" s="1174" t="n">
        <v>1899</v>
      </c>
      <c r="D422" s="1175"/>
      <c r="E422" s="1170"/>
      <c r="F422" s="1171"/>
      <c r="G422" s="1170"/>
      <c r="H422" s="1171"/>
    </row>
    <row r="423" customFormat="false" ht="14.25" hidden="false" customHeight="false" outlineLevel="0" collapsed="false">
      <c r="A423" s="1176" t="s">
        <v>6216</v>
      </c>
      <c r="B423" s="1177" t="s">
        <v>12152</v>
      </c>
      <c r="C423" s="1178" t="n">
        <v>2543</v>
      </c>
      <c r="D423" s="1179"/>
      <c r="E423" s="1170"/>
      <c r="F423" s="1171"/>
      <c r="G423" s="1170"/>
      <c r="H423" s="1171"/>
    </row>
    <row r="424" customFormat="false" ht="14.25" hidden="false" customHeight="false" outlineLevel="0" collapsed="false">
      <c r="A424" s="1172" t="s">
        <v>6219</v>
      </c>
      <c r="B424" s="1173" t="s">
        <v>12153</v>
      </c>
      <c r="C424" s="1174"/>
      <c r="D424" s="1175" t="s">
        <v>720</v>
      </c>
      <c r="E424" s="1170"/>
      <c r="F424" s="1171"/>
      <c r="G424" s="1170"/>
      <c r="H424" s="1171"/>
    </row>
    <row r="425" customFormat="false" ht="14.25" hidden="false" customHeight="false" outlineLevel="0" collapsed="false">
      <c r="A425" s="1176" t="s">
        <v>1721</v>
      </c>
      <c r="B425" s="1177" t="s">
        <v>12154</v>
      </c>
      <c r="C425" s="1178" t="n">
        <v>1687</v>
      </c>
      <c r="D425" s="1179"/>
      <c r="E425" s="1170"/>
      <c r="F425" s="1171"/>
      <c r="G425" s="1170"/>
      <c r="H425" s="1171"/>
    </row>
    <row r="426" customFormat="false" ht="14.25" hidden="false" customHeight="false" outlineLevel="0" collapsed="false">
      <c r="A426" s="1172" t="s">
        <v>1837</v>
      </c>
      <c r="B426" s="1173" t="s">
        <v>1839</v>
      </c>
      <c r="C426" s="1174" t="n">
        <v>1182</v>
      </c>
      <c r="D426" s="1175"/>
      <c r="E426" s="1170"/>
      <c r="F426" s="1171"/>
      <c r="G426" s="1170"/>
      <c r="H426" s="1171"/>
    </row>
    <row r="427" customFormat="false" ht="14.25" hidden="false" customHeight="false" outlineLevel="0" collapsed="false">
      <c r="A427" s="1176" t="s">
        <v>1837</v>
      </c>
      <c r="B427" s="1177" t="s">
        <v>12155</v>
      </c>
      <c r="C427" s="1178" t="n">
        <v>1182</v>
      </c>
      <c r="D427" s="1179"/>
      <c r="E427" s="1170"/>
      <c r="F427" s="1171"/>
      <c r="G427" s="1170"/>
      <c r="H427" s="1171"/>
    </row>
    <row r="428" customFormat="false" ht="14.25" hidden="false" customHeight="false" outlineLevel="0" collapsed="false">
      <c r="A428" s="1172" t="s">
        <v>1901</v>
      </c>
      <c r="B428" s="1173" t="s">
        <v>1903</v>
      </c>
      <c r="C428" s="1174" t="n">
        <v>1506</v>
      </c>
      <c r="D428" s="1175"/>
      <c r="E428" s="1170"/>
      <c r="F428" s="1171"/>
      <c r="G428" s="1170"/>
      <c r="H428" s="1171"/>
    </row>
    <row r="429" customFormat="false" ht="14.25" hidden="false" customHeight="false" outlineLevel="0" collapsed="false">
      <c r="A429" s="1176" t="s">
        <v>6226</v>
      </c>
      <c r="B429" s="1177" t="s">
        <v>12156</v>
      </c>
      <c r="C429" s="1178" t="n">
        <v>1942</v>
      </c>
      <c r="D429" s="1179"/>
      <c r="E429" s="1170"/>
      <c r="F429" s="1171"/>
      <c r="G429" s="1170"/>
      <c r="H429" s="1171"/>
    </row>
    <row r="430" customFormat="false" ht="14.25" hidden="false" customHeight="false" outlineLevel="0" collapsed="false">
      <c r="A430" s="1172" t="s">
        <v>6229</v>
      </c>
      <c r="B430" s="1173" t="s">
        <v>12157</v>
      </c>
      <c r="C430" s="1174" t="n">
        <v>1066</v>
      </c>
      <c r="D430" s="1175"/>
      <c r="E430" s="1170"/>
      <c r="F430" s="1171"/>
      <c r="G430" s="1170"/>
      <c r="H430" s="1171"/>
    </row>
    <row r="431" customFormat="false" ht="14.25" hidden="false" customHeight="false" outlineLevel="0" collapsed="false">
      <c r="A431" s="1176" t="s">
        <v>6232</v>
      </c>
      <c r="B431" s="1177" t="s">
        <v>12158</v>
      </c>
      <c r="C431" s="1178"/>
      <c r="D431" s="1179" t="s">
        <v>720</v>
      </c>
      <c r="E431" s="1170"/>
      <c r="F431" s="1171"/>
      <c r="G431" s="1170"/>
      <c r="H431" s="1171"/>
    </row>
    <row r="432" customFormat="false" ht="14.25" hidden="false" customHeight="false" outlineLevel="0" collapsed="false">
      <c r="A432" s="1172" t="s">
        <v>1901</v>
      </c>
      <c r="B432" s="1173" t="s">
        <v>12159</v>
      </c>
      <c r="C432" s="1174" t="n">
        <v>1487</v>
      </c>
      <c r="D432" s="1175"/>
      <c r="E432" s="1170"/>
      <c r="F432" s="1171"/>
      <c r="G432" s="1170"/>
      <c r="H432" s="1171"/>
    </row>
    <row r="433" customFormat="false" ht="14.25" hidden="false" customHeight="false" outlineLevel="0" collapsed="false">
      <c r="A433" s="1176" t="s">
        <v>12160</v>
      </c>
      <c r="B433" s="1177" t="s">
        <v>12161</v>
      </c>
      <c r="C433" s="1178" t="n">
        <v>1567</v>
      </c>
      <c r="D433" s="1179"/>
      <c r="E433" s="1170"/>
      <c r="F433" s="1171"/>
      <c r="G433" s="1170"/>
      <c r="H433" s="1171"/>
    </row>
    <row r="434" customFormat="false" ht="14.25" hidden="false" customHeight="false" outlineLevel="0" collapsed="false">
      <c r="A434" s="1172" t="s">
        <v>12162</v>
      </c>
      <c r="B434" s="1173" t="s">
        <v>12163</v>
      </c>
      <c r="C434" s="1174" t="n">
        <v>1204</v>
      </c>
      <c r="D434" s="1175"/>
      <c r="E434" s="1170"/>
      <c r="F434" s="1171"/>
      <c r="G434" s="1170"/>
      <c r="H434" s="1171"/>
    </row>
    <row r="435" customFormat="false" ht="14.25" hidden="false" customHeight="false" outlineLevel="0" collapsed="false">
      <c r="A435" s="1176" t="s">
        <v>1937</v>
      </c>
      <c r="B435" s="1177" t="s">
        <v>1939</v>
      </c>
      <c r="C435" s="1178" t="n">
        <v>2025</v>
      </c>
      <c r="D435" s="1179"/>
      <c r="E435" s="1170"/>
      <c r="F435" s="1171"/>
      <c r="G435" s="1170"/>
      <c r="H435" s="1171"/>
    </row>
    <row r="436" customFormat="false" ht="14.25" hidden="false" customHeight="false" outlineLevel="0" collapsed="false">
      <c r="A436" s="1172" t="s">
        <v>6243</v>
      </c>
      <c r="B436" s="1173" t="s">
        <v>12164</v>
      </c>
      <c r="C436" s="1174"/>
      <c r="D436" s="1175" t="s">
        <v>720</v>
      </c>
      <c r="E436" s="1170"/>
      <c r="F436" s="1171"/>
      <c r="G436" s="1170"/>
      <c r="H436" s="1171"/>
    </row>
    <row r="437" customFormat="false" ht="14.25" hidden="false" customHeight="false" outlineLevel="0" collapsed="false">
      <c r="A437" s="1176" t="s">
        <v>6246</v>
      </c>
      <c r="B437" s="1177" t="s">
        <v>12165</v>
      </c>
      <c r="C437" s="1178"/>
      <c r="D437" s="1179" t="s">
        <v>720</v>
      </c>
      <c r="E437" s="1170"/>
      <c r="F437" s="1171"/>
      <c r="G437" s="1170"/>
      <c r="H437" s="1171"/>
    </row>
    <row r="438" customFormat="false" ht="14.25" hidden="false" customHeight="false" outlineLevel="0" collapsed="false">
      <c r="A438" s="1172" t="s">
        <v>6249</v>
      </c>
      <c r="B438" s="1173" t="s">
        <v>12166</v>
      </c>
      <c r="C438" s="1174"/>
      <c r="D438" s="1175" t="s">
        <v>720</v>
      </c>
      <c r="E438" s="1170"/>
      <c r="F438" s="1171"/>
      <c r="G438" s="1170"/>
      <c r="H438" s="1171"/>
    </row>
    <row r="439" customFormat="false" ht="14.25" hidden="false" customHeight="false" outlineLevel="0" collapsed="false">
      <c r="A439" s="1176" t="s">
        <v>12167</v>
      </c>
      <c r="B439" s="1177" t="s">
        <v>12168</v>
      </c>
      <c r="C439" s="1178" t="n">
        <v>2285</v>
      </c>
      <c r="D439" s="1179"/>
      <c r="E439" s="1170"/>
      <c r="F439" s="1171"/>
      <c r="G439" s="1170"/>
      <c r="H439" s="1171"/>
    </row>
    <row r="440" customFormat="false" ht="14.25" hidden="false" customHeight="false" outlineLevel="0" collapsed="false">
      <c r="A440" s="1172" t="s">
        <v>12169</v>
      </c>
      <c r="B440" s="1173" t="s">
        <v>12170</v>
      </c>
      <c r="C440" s="1174" t="n">
        <v>1565</v>
      </c>
      <c r="D440" s="1175"/>
      <c r="E440" s="1170"/>
      <c r="F440" s="1171"/>
      <c r="G440" s="1170"/>
      <c r="H440" s="1171"/>
    </row>
    <row r="441" customFormat="false" ht="14.25" hidden="false" customHeight="false" outlineLevel="0" collapsed="false">
      <c r="A441" s="1176" t="s">
        <v>12171</v>
      </c>
      <c r="B441" s="1177" t="s">
        <v>12172</v>
      </c>
      <c r="C441" s="1178" t="n">
        <v>1883</v>
      </c>
      <c r="D441" s="1179"/>
      <c r="E441" s="1170"/>
      <c r="F441" s="1171"/>
      <c r="G441" s="1170"/>
      <c r="H441" s="1171"/>
    </row>
    <row r="442" customFormat="false" ht="14.25" hidden="false" customHeight="false" outlineLevel="0" collapsed="false">
      <c r="A442" s="1172" t="s">
        <v>2025</v>
      </c>
      <c r="B442" s="1173" t="s">
        <v>2027</v>
      </c>
      <c r="C442" s="1174" t="n">
        <v>1597</v>
      </c>
      <c r="D442" s="1175"/>
      <c r="E442" s="1170"/>
      <c r="F442" s="1171"/>
      <c r="G442" s="1170"/>
      <c r="H442" s="1171"/>
    </row>
    <row r="443" customFormat="false" ht="14.25" hidden="false" customHeight="false" outlineLevel="0" collapsed="false">
      <c r="A443" s="1176" t="s">
        <v>6261</v>
      </c>
      <c r="B443" s="1177" t="s">
        <v>12173</v>
      </c>
      <c r="C443" s="1178"/>
      <c r="D443" s="1179" t="s">
        <v>720</v>
      </c>
      <c r="E443" s="1170"/>
      <c r="F443" s="1171"/>
      <c r="G443" s="1170"/>
      <c r="H443" s="1171"/>
    </row>
    <row r="444" customFormat="false" ht="14.25" hidden="false" customHeight="false" outlineLevel="0" collapsed="false">
      <c r="A444" s="1172" t="s">
        <v>6264</v>
      </c>
      <c r="B444" s="1173" t="s">
        <v>12174</v>
      </c>
      <c r="C444" s="1174"/>
      <c r="D444" s="1175" t="s">
        <v>720</v>
      </c>
      <c r="E444" s="1170"/>
      <c r="F444" s="1171"/>
      <c r="G444" s="1170"/>
      <c r="H444" s="1171"/>
    </row>
    <row r="445" customFormat="false" ht="14.25" hidden="false" customHeight="false" outlineLevel="0" collapsed="false">
      <c r="A445" s="1176" t="s">
        <v>6267</v>
      </c>
      <c r="B445" s="1177" t="s">
        <v>12175</v>
      </c>
      <c r="C445" s="1178"/>
      <c r="D445" s="1179" t="s">
        <v>720</v>
      </c>
      <c r="E445" s="1170"/>
      <c r="F445" s="1171"/>
      <c r="G445" s="1170"/>
      <c r="H445" s="1171"/>
    </row>
    <row r="446" customFormat="false" ht="14.25" hidden="false" customHeight="false" outlineLevel="0" collapsed="false">
      <c r="A446" s="1172" t="s">
        <v>6270</v>
      </c>
      <c r="B446" s="1173" t="s">
        <v>12176</v>
      </c>
      <c r="C446" s="1174"/>
      <c r="D446" s="1175" t="s">
        <v>720</v>
      </c>
      <c r="E446" s="1170"/>
      <c r="F446" s="1171"/>
      <c r="G446" s="1170"/>
      <c r="H446" s="1171"/>
    </row>
    <row r="447" customFormat="false" ht="14.25" hidden="false" customHeight="false" outlineLevel="0" collapsed="false">
      <c r="A447" s="1176" t="s">
        <v>2085</v>
      </c>
      <c r="B447" s="1177" t="s">
        <v>2087</v>
      </c>
      <c r="C447" s="1178" t="n">
        <v>2095</v>
      </c>
      <c r="D447" s="1179"/>
      <c r="E447" s="1170"/>
      <c r="F447" s="1171"/>
      <c r="G447" s="1170"/>
      <c r="H447" s="1171"/>
    </row>
    <row r="448" customFormat="false" ht="14.25" hidden="false" customHeight="false" outlineLevel="0" collapsed="false">
      <c r="A448" s="1172" t="s">
        <v>6278</v>
      </c>
      <c r="B448" s="1173" t="s">
        <v>12177</v>
      </c>
      <c r="C448" s="1174" t="n">
        <v>1938</v>
      </c>
      <c r="D448" s="1175"/>
      <c r="E448" s="1170"/>
      <c r="F448" s="1171"/>
      <c r="G448" s="1170"/>
      <c r="H448" s="1171"/>
    </row>
    <row r="449" customFormat="false" ht="14.25" hidden="false" customHeight="false" outlineLevel="0" collapsed="false">
      <c r="A449" s="1176" t="s">
        <v>6273</v>
      </c>
      <c r="B449" s="1177" t="s">
        <v>12178</v>
      </c>
      <c r="C449" s="1178" t="n">
        <v>3061</v>
      </c>
      <c r="D449" s="1179"/>
      <c r="E449" s="1170"/>
      <c r="F449" s="1171"/>
      <c r="G449" s="1170"/>
      <c r="H449" s="1171"/>
    </row>
    <row r="450" customFormat="false" ht="14.25" hidden="false" customHeight="false" outlineLevel="0" collapsed="false">
      <c r="A450" s="1172" t="s">
        <v>2085</v>
      </c>
      <c r="B450" s="1173" t="s">
        <v>12179</v>
      </c>
      <c r="C450" s="1174" t="n">
        <v>1531</v>
      </c>
      <c r="D450" s="1175"/>
      <c r="E450" s="1170"/>
      <c r="F450" s="1171"/>
      <c r="G450" s="1170"/>
      <c r="H450" s="1171"/>
    </row>
    <row r="451" customFormat="false" ht="14.25" hidden="false" customHeight="false" outlineLevel="0" collapsed="false">
      <c r="A451" s="1176" t="s">
        <v>813</v>
      </c>
      <c r="B451" s="1177" t="s">
        <v>814</v>
      </c>
      <c r="C451" s="1178" t="n">
        <v>937</v>
      </c>
      <c r="D451" s="1179"/>
      <c r="E451" s="1170"/>
      <c r="F451" s="1171"/>
      <c r="G451" s="1170"/>
      <c r="H451" s="1171"/>
    </row>
    <row r="452" customFormat="false" ht="14.25" hidden="false" customHeight="false" outlineLevel="0" collapsed="false">
      <c r="A452" s="1172" t="s">
        <v>813</v>
      </c>
      <c r="B452" s="1173" t="s">
        <v>853</v>
      </c>
      <c r="C452" s="1174" t="n">
        <v>937</v>
      </c>
      <c r="D452" s="1175"/>
      <c r="E452" s="1170"/>
      <c r="F452" s="1171"/>
      <c r="G452" s="1170"/>
      <c r="H452" s="1171"/>
    </row>
    <row r="453" customFormat="false" ht="14.25" hidden="false" customHeight="false" outlineLevel="0" collapsed="false">
      <c r="A453" s="1176" t="s">
        <v>813</v>
      </c>
      <c r="B453" s="1177" t="s">
        <v>946</v>
      </c>
      <c r="C453" s="1178" t="n">
        <v>937</v>
      </c>
      <c r="D453" s="1179"/>
      <c r="E453" s="1170"/>
      <c r="F453" s="1171"/>
      <c r="G453" s="1170"/>
      <c r="H453" s="1171"/>
    </row>
    <row r="454" customFormat="false" ht="14.25" hidden="false" customHeight="false" outlineLevel="0" collapsed="false">
      <c r="A454" s="1172" t="s">
        <v>826</v>
      </c>
      <c r="B454" s="1173" t="s">
        <v>827</v>
      </c>
      <c r="C454" s="1174" t="n">
        <v>1494</v>
      </c>
      <c r="D454" s="1175"/>
      <c r="E454" s="1170"/>
      <c r="F454" s="1171"/>
      <c r="G454" s="1170"/>
      <c r="H454" s="1171"/>
    </row>
    <row r="455" customFormat="false" ht="14.25" hidden="false" customHeight="false" outlineLevel="0" collapsed="false">
      <c r="A455" s="1176" t="s">
        <v>826</v>
      </c>
      <c r="B455" s="1177" t="s">
        <v>850</v>
      </c>
      <c r="C455" s="1178" t="n">
        <v>1494</v>
      </c>
      <c r="D455" s="1179"/>
      <c r="E455" s="1170"/>
      <c r="F455" s="1171"/>
      <c r="G455" s="1170"/>
      <c r="H455" s="1171"/>
    </row>
    <row r="456" customFormat="false" ht="14.25" hidden="false" customHeight="false" outlineLevel="0" collapsed="false">
      <c r="A456" s="1172" t="s">
        <v>826</v>
      </c>
      <c r="B456" s="1173" t="s">
        <v>941</v>
      </c>
      <c r="C456" s="1174" t="n">
        <v>1494</v>
      </c>
      <c r="D456" s="1175"/>
      <c r="E456" s="1162"/>
      <c r="F456" s="1162"/>
      <c r="G456" s="1162"/>
      <c r="H456" s="1162"/>
    </row>
    <row r="457" customFormat="false" ht="14.25" hidden="false" customHeight="false" outlineLevel="0" collapsed="false">
      <c r="A457" s="1164" t="s">
        <v>12180</v>
      </c>
      <c r="B457" s="1165"/>
      <c r="C457" s="1165"/>
      <c r="D457" s="1165"/>
      <c r="E457" s="1180"/>
      <c r="F457" s="1180"/>
      <c r="G457" s="1180"/>
      <c r="H457" s="1180"/>
    </row>
    <row r="458" customFormat="false" ht="14.25" hidden="false" customHeight="false" outlineLevel="0" collapsed="false">
      <c r="A458" s="1181"/>
      <c r="B458" s="1162"/>
      <c r="C458" s="1162"/>
      <c r="D458" s="1162"/>
      <c r="E458" s="1162"/>
      <c r="F458" s="1162"/>
      <c r="G458" s="1162"/>
      <c r="H458" s="1162"/>
    </row>
    <row r="459" customFormat="false" ht="14.25" hidden="false" customHeight="false" outlineLevel="0" collapsed="false">
      <c r="A459" s="1182" t="s">
        <v>12181</v>
      </c>
      <c r="B459" s="1165"/>
      <c r="C459" s="1165"/>
      <c r="D459" s="1165"/>
      <c r="E459" s="1162"/>
      <c r="F459" s="1162"/>
      <c r="G459" s="1162"/>
      <c r="H459" s="1162"/>
    </row>
    <row r="460" customFormat="false" ht="14.25" hidden="false" customHeight="false" outlineLevel="0" collapsed="false">
      <c r="A460" s="1182" t="s">
        <v>12182</v>
      </c>
      <c r="B460" s="1165"/>
      <c r="C460" s="1165"/>
      <c r="D460" s="1165"/>
      <c r="E460" s="1162"/>
      <c r="F460" s="1162"/>
      <c r="G460" s="1162"/>
      <c r="H460" s="1162"/>
    </row>
    <row r="461" customFormat="false" ht="14.25" hidden="false" customHeight="false" outlineLevel="0" collapsed="false">
      <c r="A461" s="1182" t="s">
        <v>12183</v>
      </c>
      <c r="B461" s="1165"/>
      <c r="C461" s="1165"/>
      <c r="D461" s="1165"/>
      <c r="E461" s="1180"/>
      <c r="F461" s="1180"/>
      <c r="G461" s="1180"/>
      <c r="H461" s="1180"/>
    </row>
    <row r="462" customFormat="false" ht="14.25" hidden="false" customHeight="false" outlineLevel="0" collapsed="false">
      <c r="A462" s="1181"/>
      <c r="B462" s="1162"/>
      <c r="C462" s="1162"/>
      <c r="D462" s="1162"/>
      <c r="E462" s="1162"/>
      <c r="F462" s="1162"/>
      <c r="G462" s="1162"/>
      <c r="H462" s="1162"/>
    </row>
    <row r="463" customFormat="false" ht="14.25" hidden="false" customHeight="false" outlineLevel="0" collapsed="false">
      <c r="A463" s="1182" t="s">
        <v>12184</v>
      </c>
      <c r="B463" s="1165"/>
      <c r="C463" s="1165"/>
      <c r="D463" s="1165"/>
      <c r="E463" s="1162"/>
      <c r="F463" s="1162"/>
      <c r="G463" s="1162"/>
      <c r="H463" s="1162"/>
    </row>
    <row r="464" customFormat="false" ht="14.25" hidden="false" customHeight="false" outlineLevel="0" collapsed="false">
      <c r="A464" s="1182" t="s">
        <v>12185</v>
      </c>
      <c r="B464" s="1165"/>
      <c r="C464" s="1165"/>
      <c r="D464" s="1165"/>
      <c r="E464" s="1180"/>
      <c r="F464" s="1180"/>
      <c r="G464" s="1180"/>
      <c r="H464" s="1180"/>
    </row>
    <row r="465" customFormat="false" ht="14.25" hidden="false" customHeight="false" outlineLevel="0" collapsed="false">
      <c r="A465" s="1183"/>
    </row>
    <row r="466" customFormat="false" ht="14.25" hidden="false" customHeight="false" outlineLevel="0" collapsed="false">
      <c r="A466" s="1164" t="s">
        <v>12186</v>
      </c>
    </row>
    <row r="467" customFormat="false" ht="14.25" hidden="false" customHeight="false" outlineLevel="0" collapsed="false">
      <c r="A467" s="1184"/>
    </row>
  </sheetData>
  <autoFilter ref="A11:D457">
    <filterColumn colId="0">
      <filters>
        <filter val="Alto Alentejo"/>
        <filter val="Alto Minho"/>
        <filter val="Alto Tâmega"/>
        <filter val="Gâmbia-Pontes-Alto da Guerra"/>
        <filter val="União das freguesias de Alto do Seixalinho, Santo André e Verderena"/>
        <filter val="União das freguesias de Atalaia e Alto Estanqueiro-Jardia"/>
      </filters>
    </filterColumn>
  </autoFilter>
  <mergeCells count="7">
    <mergeCell ref="A6:B11"/>
    <mergeCell ref="C6:D6"/>
    <mergeCell ref="C7:D7"/>
    <mergeCell ref="C8:D8"/>
    <mergeCell ref="C9:D9"/>
    <mergeCell ref="C10:D10"/>
    <mergeCell ref="C11:D11"/>
  </mergeCells>
  <conditionalFormatting sqref="A12:A456">
    <cfRule type="duplicateValues" priority="2" aboveAverage="0" equalAverage="0" bottom="0" percent="0" rank="0" text="" dxfId="118"/>
  </conditionalFormatting>
  <hyperlinks>
    <hyperlink ref="A1" r:id="rId1" display="https://www.ine.pt/xportal/xmain?xpid=INE&amp;xpgid=ine_indicadores&amp;indOcorrCod=0009484&amp;contexto=bd&amp;selTab=tab2&amp;xlang=p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D653"/>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F14" activeCellId="0" sqref="F14"/>
    </sheetView>
  </sheetViews>
  <sheetFormatPr defaultColWidth="9.18359375" defaultRowHeight="9.75" zeroHeight="false" outlineLevelRow="0" outlineLevelCol="0"/>
  <cols>
    <col collapsed="false" customWidth="true" hidden="false" outlineLevel="0" max="1" min="1" style="1185" width="67.18"/>
    <col collapsed="false" customWidth="true" hidden="false" outlineLevel="0" max="2" min="2" style="1185" width="10.18"/>
    <col collapsed="false" customWidth="true" hidden="false" outlineLevel="0" max="3" min="3" style="1185" width="18.54"/>
    <col collapsed="false" customWidth="true" hidden="false" outlineLevel="0" max="4" min="4" style="1185" width="15.18"/>
    <col collapsed="false" customWidth="true" hidden="false" outlineLevel="0" max="7" min="5" style="1185" width="10.18"/>
    <col collapsed="false" customWidth="true" hidden="false" outlineLevel="0" max="8" min="8" style="1185" width="12.54"/>
    <col collapsed="false" customWidth="true" hidden="false" outlineLevel="0" max="9" min="9" style="1185" width="7.82"/>
    <col collapsed="false" customWidth="true" hidden="false" outlineLevel="0" max="10" min="10" style="1185" width="11"/>
    <col collapsed="false" customWidth="false" hidden="false" outlineLevel="0" max="16384" min="11" style="1185" width="9.18"/>
  </cols>
  <sheetData>
    <row r="1" customFormat="false" ht="15" hidden="false" customHeight="true" outlineLevel="0" collapsed="false">
      <c r="A1" s="1186" t="s">
        <v>12187</v>
      </c>
    </row>
    <row r="2" customFormat="false" ht="15" hidden="false" customHeight="true" outlineLevel="0" collapsed="false">
      <c r="A2" s="1187" t="s">
        <v>12188</v>
      </c>
      <c r="B2" s="1188"/>
      <c r="C2" s="1188"/>
      <c r="D2" s="1188"/>
    </row>
    <row r="3" customFormat="false" ht="15" hidden="false" customHeight="true" outlineLevel="0" collapsed="false">
      <c r="A3" s="1187" t="s">
        <v>11700</v>
      </c>
      <c r="B3" s="1188"/>
      <c r="C3" s="1188"/>
      <c r="D3" s="1188"/>
    </row>
    <row r="4" customFormat="false" ht="15" hidden="false" customHeight="true" outlineLevel="0" collapsed="false"/>
    <row r="5" customFormat="false" ht="15" hidden="false" customHeight="true" outlineLevel="0" collapsed="false"/>
    <row r="6" customFormat="false" ht="60" hidden="false" customHeight="true" outlineLevel="0" collapsed="false">
      <c r="A6" s="1189" t="s">
        <v>12189</v>
      </c>
      <c r="B6" s="1189"/>
      <c r="C6" s="1189" t="s">
        <v>12190</v>
      </c>
      <c r="D6" s="1189"/>
    </row>
    <row r="7" customFormat="false" ht="15" hidden="false" customHeight="true" outlineLevel="0" collapsed="false">
      <c r="A7" s="1189"/>
      <c r="B7" s="1189"/>
      <c r="C7" s="1190" t="s">
        <v>11703</v>
      </c>
      <c r="D7" s="1190"/>
    </row>
    <row r="8" customFormat="false" ht="15" hidden="false" customHeight="true" outlineLevel="0" collapsed="false">
      <c r="A8" s="1189"/>
      <c r="B8" s="1189"/>
      <c r="C8" s="1190" t="s">
        <v>12191</v>
      </c>
      <c r="D8" s="1190"/>
    </row>
    <row r="9" customFormat="false" ht="15" hidden="false" customHeight="true" outlineLevel="0" collapsed="false">
      <c r="A9" s="1189"/>
      <c r="B9" s="1189"/>
      <c r="C9" s="1190" t="s">
        <v>11707</v>
      </c>
      <c r="D9" s="1190"/>
    </row>
    <row r="10" customFormat="false" ht="15" hidden="false" customHeight="true" outlineLevel="0" collapsed="false">
      <c r="A10" s="1191" t="s">
        <v>11708</v>
      </c>
      <c r="B10" s="1192" t="s">
        <v>11709</v>
      </c>
      <c r="C10" s="1193" t="n">
        <v>5.61</v>
      </c>
      <c r="D10" s="1194"/>
    </row>
    <row r="11" customFormat="false" ht="15" hidden="false" customHeight="true" outlineLevel="0" collapsed="false">
      <c r="A11" s="1195" t="s">
        <v>796</v>
      </c>
      <c r="B11" s="1196" t="s">
        <v>800</v>
      </c>
      <c r="C11" s="1197" t="n">
        <v>5.63</v>
      </c>
      <c r="D11" s="1198"/>
    </row>
    <row r="12" customFormat="false" ht="15" hidden="false" customHeight="true" outlineLevel="0" collapsed="false">
      <c r="A12" s="1191" t="s">
        <v>805</v>
      </c>
      <c r="B12" s="1192" t="s">
        <v>806</v>
      </c>
      <c r="C12" s="1193" t="n">
        <v>4.85</v>
      </c>
      <c r="D12" s="1194"/>
    </row>
    <row r="13" customFormat="false" ht="15" hidden="false" customHeight="true" outlineLevel="0" collapsed="false">
      <c r="A13" s="1195" t="s">
        <v>844</v>
      </c>
      <c r="B13" s="1196" t="s">
        <v>845</v>
      </c>
      <c r="C13" s="1199" t="n">
        <v>4</v>
      </c>
      <c r="D13" s="1198"/>
    </row>
    <row r="14" customFormat="false" ht="15" hidden="false" customHeight="true" outlineLevel="0" collapsed="false">
      <c r="A14" s="1191" t="s">
        <v>1013</v>
      </c>
      <c r="B14" s="1192" t="s">
        <v>1015</v>
      </c>
      <c r="C14" s="1193" t="n">
        <v>3.13</v>
      </c>
      <c r="D14" s="1194"/>
    </row>
    <row r="15" customFormat="false" ht="15" hidden="false" customHeight="true" outlineLevel="0" collapsed="false">
      <c r="A15" s="1195" t="s">
        <v>1129</v>
      </c>
      <c r="B15" s="1196" t="s">
        <v>1131</v>
      </c>
      <c r="C15" s="1199" t="n">
        <v>4</v>
      </c>
      <c r="D15" s="1198"/>
    </row>
    <row r="16" customFormat="false" ht="15" hidden="false" customHeight="true" outlineLevel="0" collapsed="false">
      <c r="A16" s="1191" t="s">
        <v>1466</v>
      </c>
      <c r="B16" s="1192" t="s">
        <v>1468</v>
      </c>
      <c r="C16" s="1200"/>
      <c r="D16" s="1194" t="s">
        <v>720</v>
      </c>
    </row>
    <row r="17" customFormat="false" ht="15" hidden="false" customHeight="true" outlineLevel="0" collapsed="false">
      <c r="A17" s="1195" t="s">
        <v>1506</v>
      </c>
      <c r="B17" s="1196" t="s">
        <v>1508</v>
      </c>
      <c r="C17" s="1197" t="n">
        <v>3.37</v>
      </c>
      <c r="D17" s="1198"/>
    </row>
    <row r="18" customFormat="false" ht="15" hidden="false" customHeight="true" outlineLevel="0" collapsed="false">
      <c r="A18" s="1191" t="s">
        <v>1645</v>
      </c>
      <c r="B18" s="1192" t="s">
        <v>1647</v>
      </c>
      <c r="C18" s="1193" t="n">
        <v>2.86</v>
      </c>
      <c r="D18" s="1194"/>
    </row>
    <row r="19" customFormat="false" ht="15" hidden="false" customHeight="true" outlineLevel="0" collapsed="false">
      <c r="A19" s="1195" t="s">
        <v>1701</v>
      </c>
      <c r="B19" s="1196" t="s">
        <v>1703</v>
      </c>
      <c r="C19" s="1197" t="n">
        <v>2.88</v>
      </c>
      <c r="D19" s="1198"/>
    </row>
    <row r="20" customFormat="false" ht="15" hidden="false" customHeight="true" outlineLevel="0" collapsed="false">
      <c r="A20" s="1191" t="s">
        <v>1705</v>
      </c>
      <c r="B20" s="1192" t="s">
        <v>1707</v>
      </c>
      <c r="C20" s="1193" t="n">
        <v>3.51</v>
      </c>
      <c r="D20" s="1194"/>
    </row>
    <row r="21" customFormat="false" ht="15" hidden="false" customHeight="true" outlineLevel="0" collapsed="false">
      <c r="A21" s="1195" t="s">
        <v>1981</v>
      </c>
      <c r="B21" s="1196" t="s">
        <v>1983</v>
      </c>
      <c r="C21" s="1197" t="n">
        <v>3.48</v>
      </c>
      <c r="D21" s="1198"/>
    </row>
    <row r="22" customFormat="false" ht="15" hidden="false" customHeight="true" outlineLevel="0" collapsed="false">
      <c r="A22" s="1191" t="s">
        <v>2005</v>
      </c>
      <c r="B22" s="1192" t="s">
        <v>2007</v>
      </c>
      <c r="C22" s="1193" t="n">
        <v>4.73</v>
      </c>
      <c r="D22" s="1194"/>
    </row>
    <row r="23" customFormat="false" ht="15" hidden="false" customHeight="true" outlineLevel="0" collapsed="false">
      <c r="A23" s="1195" t="s">
        <v>2053</v>
      </c>
      <c r="B23" s="1196" t="s">
        <v>2055</v>
      </c>
      <c r="C23" s="1197" t="n">
        <v>3.13</v>
      </c>
      <c r="D23" s="1198"/>
    </row>
    <row r="24" customFormat="false" ht="15" hidden="false" customHeight="true" outlineLevel="0" collapsed="false">
      <c r="A24" s="1191" t="s">
        <v>896</v>
      </c>
      <c r="B24" s="1192" t="s">
        <v>897</v>
      </c>
      <c r="C24" s="1193" t="n">
        <v>4.82</v>
      </c>
      <c r="D24" s="1194"/>
    </row>
    <row r="25" customFormat="false" ht="15" hidden="false" customHeight="true" outlineLevel="0" collapsed="false">
      <c r="A25" s="1195" t="s">
        <v>994</v>
      </c>
      <c r="B25" s="1196" t="s">
        <v>996</v>
      </c>
      <c r="C25" s="1197" t="n">
        <v>3.38</v>
      </c>
      <c r="D25" s="1198"/>
    </row>
    <row r="26" customFormat="false" ht="15" hidden="false" customHeight="true" outlineLevel="0" collapsed="false">
      <c r="A26" s="1191" t="s">
        <v>1057</v>
      </c>
      <c r="B26" s="1192" t="s">
        <v>1059</v>
      </c>
      <c r="C26" s="1193" t="n">
        <v>3.95</v>
      </c>
      <c r="D26" s="1194"/>
    </row>
    <row r="27" customFormat="false" ht="15" hidden="false" customHeight="true" outlineLevel="0" collapsed="false">
      <c r="A27" s="1195" t="s">
        <v>1097</v>
      </c>
      <c r="B27" s="1196" t="s">
        <v>1099</v>
      </c>
      <c r="C27" s="1197" t="n">
        <v>5.26</v>
      </c>
      <c r="D27" s="1198"/>
    </row>
    <row r="28" customFormat="false" ht="15" hidden="false" customHeight="true" outlineLevel="0" collapsed="false">
      <c r="A28" s="1191" t="s">
        <v>1247</v>
      </c>
      <c r="B28" s="1192" t="s">
        <v>1249</v>
      </c>
      <c r="C28" s="1193" t="n">
        <v>4.59</v>
      </c>
      <c r="D28" s="1194"/>
    </row>
    <row r="29" customFormat="false" ht="15" hidden="false" customHeight="true" outlineLevel="0" collapsed="false">
      <c r="A29" s="1195" t="s">
        <v>1941</v>
      </c>
      <c r="B29" s="1196" t="s">
        <v>1943</v>
      </c>
      <c r="C29" s="1199"/>
      <c r="D29" s="1198" t="s">
        <v>720</v>
      </c>
    </row>
    <row r="30" customFormat="false" ht="15" hidden="false" customHeight="true" outlineLevel="0" collapsed="false">
      <c r="A30" s="1191" t="s">
        <v>2093</v>
      </c>
      <c r="B30" s="1192" t="s">
        <v>2095</v>
      </c>
      <c r="C30" s="1193" t="n">
        <v>3.39</v>
      </c>
      <c r="D30" s="1194"/>
    </row>
    <row r="31" customFormat="false" ht="15" hidden="false" customHeight="true" outlineLevel="0" collapsed="false">
      <c r="A31" s="1195" t="s">
        <v>851</v>
      </c>
      <c r="B31" s="1196" t="s">
        <v>877</v>
      </c>
      <c r="C31" s="1197" t="n">
        <v>3.57</v>
      </c>
      <c r="D31" s="1198"/>
    </row>
    <row r="32" customFormat="false" ht="15" hidden="false" customHeight="true" outlineLevel="0" collapsed="false">
      <c r="A32" s="1191" t="s">
        <v>1105</v>
      </c>
      <c r="B32" s="1192" t="s">
        <v>1107</v>
      </c>
      <c r="C32" s="1193" t="n">
        <v>2.86</v>
      </c>
      <c r="D32" s="1194"/>
    </row>
    <row r="33" customFormat="false" ht="15" hidden="false" customHeight="true" outlineLevel="0" collapsed="false">
      <c r="A33" s="1195" t="s">
        <v>1263</v>
      </c>
      <c r="B33" s="1196" t="s">
        <v>1265</v>
      </c>
      <c r="C33" s="1197" t="n">
        <v>2.91</v>
      </c>
      <c r="D33" s="1198"/>
    </row>
    <row r="34" customFormat="false" ht="15" hidden="false" customHeight="true" outlineLevel="0" collapsed="false">
      <c r="A34" s="1191" t="s">
        <v>1343</v>
      </c>
      <c r="B34" s="1192" t="s">
        <v>1345</v>
      </c>
      <c r="C34" s="1193" t="n">
        <v>3.75</v>
      </c>
      <c r="D34" s="1194"/>
    </row>
    <row r="35" customFormat="false" ht="15" hidden="false" customHeight="true" outlineLevel="0" collapsed="false">
      <c r="A35" s="1195" t="s">
        <v>1513</v>
      </c>
      <c r="B35" s="1196" t="s">
        <v>1515</v>
      </c>
      <c r="C35" s="1199"/>
      <c r="D35" s="1198" t="s">
        <v>720</v>
      </c>
    </row>
    <row r="36" customFormat="false" ht="15" hidden="false" customHeight="true" outlineLevel="0" collapsed="false">
      <c r="A36" s="1191" t="s">
        <v>1741</v>
      </c>
      <c r="B36" s="1192" t="s">
        <v>1743</v>
      </c>
      <c r="C36" s="1193" t="n">
        <v>2.75</v>
      </c>
      <c r="D36" s="1194"/>
    </row>
    <row r="37" customFormat="false" ht="15" hidden="false" customHeight="true" outlineLevel="0" collapsed="false">
      <c r="A37" s="1195" t="s">
        <v>2013</v>
      </c>
      <c r="B37" s="1196" t="s">
        <v>2015</v>
      </c>
      <c r="C37" s="1199"/>
      <c r="D37" s="1198" t="s">
        <v>720</v>
      </c>
    </row>
    <row r="38" customFormat="false" ht="15" hidden="false" customHeight="true" outlineLevel="0" collapsed="false">
      <c r="A38" s="1191" t="s">
        <v>2057</v>
      </c>
      <c r="B38" s="1192" t="s">
        <v>2059</v>
      </c>
      <c r="C38" s="1200" t="n">
        <v>4</v>
      </c>
      <c r="D38" s="1194"/>
    </row>
    <row r="39" customFormat="false" ht="15" hidden="false" customHeight="true" outlineLevel="0" collapsed="false">
      <c r="A39" s="1195" t="s">
        <v>2113</v>
      </c>
      <c r="B39" s="1196" t="s">
        <v>2115</v>
      </c>
      <c r="C39" s="1197" t="n">
        <v>3.12</v>
      </c>
      <c r="D39" s="1198"/>
    </row>
    <row r="40" customFormat="false" ht="15" hidden="false" customHeight="true" outlineLevel="0" collapsed="false">
      <c r="A40" s="1191" t="s">
        <v>869</v>
      </c>
      <c r="B40" s="1192" t="s">
        <v>870</v>
      </c>
      <c r="C40" s="1193" t="n">
        <v>6.12</v>
      </c>
      <c r="D40" s="1194"/>
    </row>
    <row r="41" customFormat="false" ht="15" hidden="false" customHeight="true" outlineLevel="0" collapsed="false">
      <c r="A41" s="1195" t="s">
        <v>1025</v>
      </c>
      <c r="B41" s="1196" t="s">
        <v>1027</v>
      </c>
      <c r="C41" s="1197" t="n">
        <v>3.73</v>
      </c>
      <c r="D41" s="1198"/>
    </row>
    <row r="42" customFormat="false" ht="15" hidden="false" customHeight="true" outlineLevel="0" collapsed="false">
      <c r="A42" s="1191" t="s">
        <v>2490</v>
      </c>
      <c r="B42" s="1192" t="s">
        <v>11710</v>
      </c>
      <c r="C42" s="1200"/>
      <c r="D42" s="1194" t="s">
        <v>720</v>
      </c>
    </row>
    <row r="43" customFormat="false" ht="15" hidden="false" customHeight="true" outlineLevel="0" collapsed="false">
      <c r="A43" s="1195" t="s">
        <v>2495</v>
      </c>
      <c r="B43" s="1196" t="s">
        <v>11711</v>
      </c>
      <c r="C43" s="1199"/>
      <c r="D43" s="1198" t="s">
        <v>720</v>
      </c>
    </row>
    <row r="44" customFormat="false" ht="15" hidden="false" customHeight="true" outlineLevel="0" collapsed="false">
      <c r="A44" s="1191" t="s">
        <v>2500</v>
      </c>
      <c r="B44" s="1192" t="s">
        <v>11712</v>
      </c>
      <c r="C44" s="1200"/>
      <c r="D44" s="1194" t="s">
        <v>720</v>
      </c>
    </row>
    <row r="45" customFormat="false" ht="15" hidden="false" customHeight="true" outlineLevel="0" collapsed="false">
      <c r="A45" s="1195" t="s">
        <v>2506</v>
      </c>
      <c r="B45" s="1196" t="s">
        <v>11713</v>
      </c>
      <c r="C45" s="1199"/>
      <c r="D45" s="1198" t="s">
        <v>720</v>
      </c>
    </row>
    <row r="46" customFormat="false" ht="15" hidden="false" customHeight="true" outlineLevel="0" collapsed="false">
      <c r="A46" s="1191" t="s">
        <v>2511</v>
      </c>
      <c r="B46" s="1192" t="s">
        <v>11714</v>
      </c>
      <c r="C46" s="1200"/>
      <c r="D46" s="1194" t="s">
        <v>720</v>
      </c>
    </row>
    <row r="47" customFormat="false" ht="15" hidden="false" customHeight="true" outlineLevel="0" collapsed="false">
      <c r="A47" s="1195" t="s">
        <v>2516</v>
      </c>
      <c r="B47" s="1196" t="s">
        <v>11715</v>
      </c>
      <c r="C47" s="1199"/>
      <c r="D47" s="1198" t="s">
        <v>720</v>
      </c>
    </row>
    <row r="48" customFormat="false" ht="15" hidden="false" customHeight="true" outlineLevel="0" collapsed="false">
      <c r="A48" s="1191" t="s">
        <v>2520</v>
      </c>
      <c r="B48" s="1192" t="s">
        <v>11716</v>
      </c>
      <c r="C48" s="1200"/>
      <c r="D48" s="1194" t="s">
        <v>720</v>
      </c>
    </row>
    <row r="49" customFormat="false" ht="15" hidden="false" customHeight="true" outlineLevel="0" collapsed="false">
      <c r="A49" s="1195" t="s">
        <v>2525</v>
      </c>
      <c r="B49" s="1196" t="s">
        <v>11717</v>
      </c>
      <c r="C49" s="1199"/>
      <c r="D49" s="1198" t="s">
        <v>720</v>
      </c>
    </row>
    <row r="50" customFormat="false" ht="15" hidden="false" customHeight="true" outlineLevel="0" collapsed="false">
      <c r="A50" s="1191" t="s">
        <v>2529</v>
      </c>
      <c r="B50" s="1192" t="s">
        <v>11718</v>
      </c>
      <c r="C50" s="1200"/>
      <c r="D50" s="1194" t="s">
        <v>720</v>
      </c>
    </row>
    <row r="51" customFormat="false" ht="15" hidden="false" customHeight="true" outlineLevel="0" collapsed="false">
      <c r="A51" s="1195" t="s">
        <v>2533</v>
      </c>
      <c r="B51" s="1196" t="s">
        <v>11719</v>
      </c>
      <c r="C51" s="1199"/>
      <c r="D51" s="1198" t="s">
        <v>720</v>
      </c>
    </row>
    <row r="52" customFormat="false" ht="15" hidden="false" customHeight="true" outlineLevel="0" collapsed="false">
      <c r="A52" s="1191" t="s">
        <v>11720</v>
      </c>
      <c r="B52" s="1192" t="s">
        <v>11721</v>
      </c>
      <c r="C52" s="1193" t="n">
        <v>4.07</v>
      </c>
      <c r="D52" s="1194"/>
    </row>
    <row r="53" customFormat="false" ht="15" hidden="false" customHeight="true" outlineLevel="0" collapsed="false">
      <c r="A53" s="1195" t="s">
        <v>11722</v>
      </c>
      <c r="B53" s="1196" t="s">
        <v>11723</v>
      </c>
      <c r="C53" s="1199"/>
      <c r="D53" s="1198" t="s">
        <v>720</v>
      </c>
    </row>
    <row r="54" customFormat="false" ht="15" hidden="false" customHeight="true" outlineLevel="0" collapsed="false">
      <c r="A54" s="1191" t="s">
        <v>11724</v>
      </c>
      <c r="B54" s="1192" t="s">
        <v>11725</v>
      </c>
      <c r="C54" s="1200"/>
      <c r="D54" s="1194" t="s">
        <v>720</v>
      </c>
    </row>
    <row r="55" customFormat="false" ht="15" hidden="false" customHeight="true" outlineLevel="0" collapsed="false">
      <c r="A55" s="1195" t="s">
        <v>11726</v>
      </c>
      <c r="B55" s="1196" t="s">
        <v>11727</v>
      </c>
      <c r="C55" s="1199"/>
      <c r="D55" s="1198" t="s">
        <v>720</v>
      </c>
    </row>
    <row r="56" customFormat="false" ht="15" hidden="false" customHeight="true" outlineLevel="0" collapsed="false">
      <c r="A56" s="1191" t="s">
        <v>2537</v>
      </c>
      <c r="B56" s="1192" t="s">
        <v>11728</v>
      </c>
      <c r="C56" s="1200"/>
      <c r="D56" s="1194" t="s">
        <v>720</v>
      </c>
    </row>
    <row r="57" customFormat="false" ht="15" hidden="false" customHeight="true" outlineLevel="0" collapsed="false">
      <c r="A57" s="1195" t="s">
        <v>2542</v>
      </c>
      <c r="B57" s="1196" t="s">
        <v>11729</v>
      </c>
      <c r="C57" s="1199"/>
      <c r="D57" s="1198" t="s">
        <v>720</v>
      </c>
    </row>
    <row r="58" customFormat="false" ht="15" hidden="false" customHeight="true" outlineLevel="0" collapsed="false">
      <c r="A58" s="1191" t="s">
        <v>1243</v>
      </c>
      <c r="B58" s="1192" t="s">
        <v>1245</v>
      </c>
      <c r="C58" s="1193" t="n">
        <v>5.81</v>
      </c>
      <c r="D58" s="1194"/>
    </row>
    <row r="59" customFormat="false" ht="15" hidden="false" customHeight="true" outlineLevel="0" collapsed="false">
      <c r="A59" s="1195" t="s">
        <v>1243</v>
      </c>
      <c r="B59" s="1196" t="s">
        <v>11730</v>
      </c>
      <c r="C59" s="1197" t="n">
        <v>6.13</v>
      </c>
      <c r="D59" s="1198"/>
    </row>
    <row r="60" customFormat="false" ht="15" hidden="false" customHeight="true" outlineLevel="0" collapsed="false">
      <c r="A60" s="1191" t="s">
        <v>2635</v>
      </c>
      <c r="B60" s="1192" t="s">
        <v>11731</v>
      </c>
      <c r="C60" s="1200"/>
      <c r="D60" s="1194" t="s">
        <v>720</v>
      </c>
    </row>
    <row r="61" customFormat="false" ht="15" hidden="false" customHeight="true" outlineLevel="0" collapsed="false">
      <c r="A61" s="1195" t="s">
        <v>2639</v>
      </c>
      <c r="B61" s="1196" t="s">
        <v>11732</v>
      </c>
      <c r="C61" s="1199"/>
      <c r="D61" s="1198" t="s">
        <v>720</v>
      </c>
    </row>
    <row r="62" customFormat="false" ht="15" hidden="false" customHeight="true" outlineLevel="0" collapsed="false">
      <c r="A62" s="1191" t="s">
        <v>11733</v>
      </c>
      <c r="B62" s="1192" t="s">
        <v>11734</v>
      </c>
      <c r="C62" s="1193" t="n">
        <v>5.73</v>
      </c>
      <c r="D62" s="1194"/>
    </row>
    <row r="63" customFormat="false" ht="15" hidden="false" customHeight="true" outlineLevel="0" collapsed="false">
      <c r="A63" s="1195" t="s">
        <v>1327</v>
      </c>
      <c r="B63" s="1196" t="s">
        <v>1329</v>
      </c>
      <c r="C63" s="1197" t="n">
        <v>5.45</v>
      </c>
      <c r="D63" s="1198"/>
    </row>
    <row r="64" customFormat="false" ht="15" hidden="false" customHeight="true" outlineLevel="0" collapsed="false">
      <c r="A64" s="1191" t="s">
        <v>8064</v>
      </c>
      <c r="B64" s="1192" t="s">
        <v>11735</v>
      </c>
      <c r="C64" s="1193" t="n">
        <v>5.52</v>
      </c>
      <c r="D64" s="1194"/>
    </row>
    <row r="65" customFormat="false" ht="15" hidden="false" customHeight="true" outlineLevel="0" collapsed="false">
      <c r="A65" s="1195" t="s">
        <v>7902</v>
      </c>
      <c r="B65" s="1196" t="s">
        <v>11736</v>
      </c>
      <c r="C65" s="1199"/>
      <c r="D65" s="1198" t="s">
        <v>720</v>
      </c>
    </row>
    <row r="66" customFormat="false" ht="15" hidden="false" customHeight="true" outlineLevel="0" collapsed="false">
      <c r="A66" s="1191" t="s">
        <v>8061</v>
      </c>
      <c r="B66" s="1192" t="s">
        <v>11737</v>
      </c>
      <c r="C66" s="1193" t="n">
        <v>5.99</v>
      </c>
      <c r="D66" s="1194"/>
    </row>
    <row r="67" customFormat="false" ht="15" hidden="false" customHeight="true" outlineLevel="0" collapsed="false">
      <c r="A67" s="1195" t="s">
        <v>11738</v>
      </c>
      <c r="B67" s="1196" t="s">
        <v>11739</v>
      </c>
      <c r="C67" s="1197" t="n">
        <v>4.9</v>
      </c>
      <c r="D67" s="1198"/>
    </row>
    <row r="68" customFormat="false" ht="15" hidden="false" customHeight="true" outlineLevel="0" collapsed="false">
      <c r="A68" s="1191" t="s">
        <v>11740</v>
      </c>
      <c r="B68" s="1192" t="s">
        <v>11741</v>
      </c>
      <c r="C68" s="1200"/>
      <c r="D68" s="1194" t="s">
        <v>720</v>
      </c>
    </row>
    <row r="69" customFormat="false" ht="15" hidden="false" customHeight="true" outlineLevel="0" collapsed="false">
      <c r="A69" s="1195" t="s">
        <v>11742</v>
      </c>
      <c r="B69" s="1196" t="s">
        <v>11743</v>
      </c>
      <c r="C69" s="1197" t="n">
        <v>5.02</v>
      </c>
      <c r="D69" s="1198"/>
    </row>
    <row r="70" customFormat="false" ht="15" hidden="false" customHeight="true" outlineLevel="0" collapsed="false">
      <c r="A70" s="1191" t="s">
        <v>11744</v>
      </c>
      <c r="B70" s="1192" t="s">
        <v>11745</v>
      </c>
      <c r="C70" s="1200"/>
      <c r="D70" s="1194" t="s">
        <v>720</v>
      </c>
    </row>
    <row r="71" customFormat="false" ht="15" hidden="false" customHeight="true" outlineLevel="0" collapsed="false">
      <c r="A71" s="1195" t="s">
        <v>1430</v>
      </c>
      <c r="B71" s="1196" t="s">
        <v>1432</v>
      </c>
      <c r="C71" s="1197" t="n">
        <v>6.09</v>
      </c>
      <c r="D71" s="1198"/>
    </row>
    <row r="72" customFormat="false" ht="15" hidden="false" customHeight="true" outlineLevel="0" collapsed="false">
      <c r="A72" s="1191" t="s">
        <v>8124</v>
      </c>
      <c r="B72" s="1192" t="s">
        <v>11746</v>
      </c>
      <c r="C72" s="1193" t="n">
        <v>5.79</v>
      </c>
      <c r="D72" s="1194"/>
    </row>
    <row r="73" customFormat="false" ht="15" hidden="false" customHeight="true" outlineLevel="0" collapsed="false">
      <c r="A73" s="1195" t="s">
        <v>8145</v>
      </c>
      <c r="B73" s="1196" t="s">
        <v>11747</v>
      </c>
      <c r="C73" s="1197" t="n">
        <v>5.72</v>
      </c>
      <c r="D73" s="1198"/>
    </row>
    <row r="74" customFormat="false" ht="15" hidden="false" customHeight="true" outlineLevel="0" collapsed="false">
      <c r="A74" s="1191" t="s">
        <v>8148</v>
      </c>
      <c r="B74" s="1192" t="s">
        <v>11748</v>
      </c>
      <c r="C74" s="1193" t="n">
        <v>6.7</v>
      </c>
      <c r="D74" s="1194"/>
    </row>
    <row r="75" customFormat="false" ht="15" hidden="false" customHeight="true" outlineLevel="0" collapsed="false">
      <c r="A75" s="1195" t="s">
        <v>8127</v>
      </c>
      <c r="B75" s="1196" t="s">
        <v>11749</v>
      </c>
      <c r="C75" s="1199"/>
      <c r="D75" s="1198" t="s">
        <v>720</v>
      </c>
    </row>
    <row r="76" customFormat="false" ht="15" hidden="false" customHeight="true" outlineLevel="0" collapsed="false">
      <c r="A76" s="1191" t="s">
        <v>8130</v>
      </c>
      <c r="B76" s="1192" t="s">
        <v>11750</v>
      </c>
      <c r="C76" s="1200"/>
      <c r="D76" s="1194" t="s">
        <v>720</v>
      </c>
    </row>
    <row r="77" customFormat="false" ht="15" hidden="false" customHeight="true" outlineLevel="0" collapsed="false">
      <c r="A77" s="1195" t="s">
        <v>8133</v>
      </c>
      <c r="B77" s="1196" t="s">
        <v>11751</v>
      </c>
      <c r="C77" s="1197" t="n">
        <v>6.29</v>
      </c>
      <c r="D77" s="1198"/>
    </row>
    <row r="78" customFormat="false" ht="15" hidden="false" customHeight="true" outlineLevel="0" collapsed="false">
      <c r="A78" s="1191" t="s">
        <v>8151</v>
      </c>
      <c r="B78" s="1192" t="s">
        <v>11752</v>
      </c>
      <c r="C78" s="1193" t="n">
        <v>5.88</v>
      </c>
      <c r="D78" s="1194"/>
    </row>
    <row r="79" customFormat="false" ht="15" hidden="false" customHeight="true" outlineLevel="0" collapsed="false">
      <c r="A79" s="1195" t="s">
        <v>8142</v>
      </c>
      <c r="B79" s="1196" t="s">
        <v>11753</v>
      </c>
      <c r="C79" s="1197" t="n">
        <v>6.07</v>
      </c>
      <c r="D79" s="1198"/>
    </row>
    <row r="80" customFormat="false" ht="15" hidden="false" customHeight="true" outlineLevel="0" collapsed="false">
      <c r="A80" s="1191" t="s">
        <v>8136</v>
      </c>
      <c r="B80" s="1192" t="s">
        <v>11754</v>
      </c>
      <c r="C80" s="1200"/>
      <c r="D80" s="1194" t="s">
        <v>720</v>
      </c>
    </row>
    <row r="81" customFormat="false" ht="15" hidden="false" customHeight="true" outlineLevel="0" collapsed="false">
      <c r="A81" s="1195" t="s">
        <v>8139</v>
      </c>
      <c r="B81" s="1196" t="s">
        <v>11755</v>
      </c>
      <c r="C81" s="1197" t="n">
        <v>5.13</v>
      </c>
      <c r="D81" s="1198"/>
    </row>
    <row r="82" customFormat="false" ht="15" hidden="false" customHeight="true" outlineLevel="0" collapsed="false">
      <c r="A82" s="1191" t="s">
        <v>1454</v>
      </c>
      <c r="B82" s="1192" t="s">
        <v>1456</v>
      </c>
      <c r="C82" s="1193" t="n">
        <v>7.72</v>
      </c>
      <c r="D82" s="1194"/>
    </row>
    <row r="83" customFormat="false" ht="15" hidden="false" customHeight="true" outlineLevel="0" collapsed="false">
      <c r="A83" s="1195" t="s">
        <v>11756</v>
      </c>
      <c r="B83" s="1196" t="s">
        <v>11757</v>
      </c>
      <c r="C83" s="1197" t="n">
        <v>6.38</v>
      </c>
      <c r="D83" s="1198"/>
    </row>
    <row r="84" customFormat="false" ht="15" hidden="false" customHeight="true" outlineLevel="0" collapsed="false">
      <c r="A84" s="1191" t="s">
        <v>11758</v>
      </c>
      <c r="B84" s="1192" t="s">
        <v>11759</v>
      </c>
      <c r="C84" s="1193" t="n">
        <v>8.81</v>
      </c>
      <c r="D84" s="1194"/>
    </row>
    <row r="85" customFormat="false" ht="15" hidden="false" customHeight="true" outlineLevel="0" collapsed="false">
      <c r="A85" s="1195" t="s">
        <v>11760</v>
      </c>
      <c r="B85" s="1196" t="s">
        <v>11761</v>
      </c>
      <c r="C85" s="1197" t="n">
        <v>6.48</v>
      </c>
      <c r="D85" s="1198"/>
    </row>
    <row r="86" customFormat="false" ht="15" hidden="false" customHeight="true" outlineLevel="0" collapsed="false">
      <c r="A86" s="1191" t="s">
        <v>11762</v>
      </c>
      <c r="B86" s="1192" t="s">
        <v>11763</v>
      </c>
      <c r="C86" s="1193" t="n">
        <v>7.72</v>
      </c>
      <c r="D86" s="1194"/>
    </row>
    <row r="87" customFormat="false" ht="15" hidden="false" customHeight="true" outlineLevel="0" collapsed="false">
      <c r="A87" s="1195" t="s">
        <v>1601</v>
      </c>
      <c r="B87" s="1196" t="s">
        <v>1603</v>
      </c>
      <c r="C87" s="1197" t="n">
        <v>3.32</v>
      </c>
      <c r="D87" s="1198"/>
    </row>
    <row r="88" customFormat="false" ht="15" hidden="false" customHeight="true" outlineLevel="0" collapsed="false">
      <c r="A88" s="1191" t="s">
        <v>2802</v>
      </c>
      <c r="B88" s="1192" t="s">
        <v>11764</v>
      </c>
      <c r="C88" s="1200"/>
      <c r="D88" s="1194" t="s">
        <v>720</v>
      </c>
    </row>
    <row r="89" customFormat="false" ht="15" hidden="false" customHeight="true" outlineLevel="0" collapsed="false">
      <c r="A89" s="1195" t="s">
        <v>2805</v>
      </c>
      <c r="B89" s="1196" t="s">
        <v>11765</v>
      </c>
      <c r="C89" s="1199"/>
      <c r="D89" s="1198" t="s">
        <v>720</v>
      </c>
    </row>
    <row r="90" customFormat="false" ht="15" hidden="false" customHeight="true" outlineLevel="0" collapsed="false">
      <c r="A90" s="1191" t="s">
        <v>2808</v>
      </c>
      <c r="B90" s="1192" t="s">
        <v>11766</v>
      </c>
      <c r="C90" s="1193" t="n">
        <v>2.92</v>
      </c>
      <c r="D90" s="1194"/>
    </row>
    <row r="91" customFormat="false" ht="15" hidden="false" customHeight="true" outlineLevel="0" collapsed="false">
      <c r="A91" s="1195" t="s">
        <v>2811</v>
      </c>
      <c r="B91" s="1196" t="s">
        <v>11767</v>
      </c>
      <c r="C91" s="1199"/>
      <c r="D91" s="1198" t="s">
        <v>720</v>
      </c>
    </row>
    <row r="92" customFormat="false" ht="15" hidden="false" customHeight="true" outlineLevel="0" collapsed="false">
      <c r="A92" s="1191" t="s">
        <v>2814</v>
      </c>
      <c r="B92" s="1192" t="s">
        <v>11768</v>
      </c>
      <c r="C92" s="1200"/>
      <c r="D92" s="1194" t="s">
        <v>720</v>
      </c>
    </row>
    <row r="93" customFormat="false" ht="15" hidden="false" customHeight="true" outlineLevel="0" collapsed="false">
      <c r="A93" s="1195" t="s">
        <v>2817</v>
      </c>
      <c r="B93" s="1196" t="s">
        <v>11769</v>
      </c>
      <c r="C93" s="1199"/>
      <c r="D93" s="1198" t="s">
        <v>720</v>
      </c>
    </row>
    <row r="94" customFormat="false" ht="15" hidden="false" customHeight="true" outlineLevel="0" collapsed="false">
      <c r="A94" s="1191" t="s">
        <v>2820</v>
      </c>
      <c r="B94" s="1192" t="s">
        <v>11770</v>
      </c>
      <c r="C94" s="1200"/>
      <c r="D94" s="1194" t="s">
        <v>720</v>
      </c>
    </row>
    <row r="95" customFormat="false" ht="15" hidden="false" customHeight="true" outlineLevel="0" collapsed="false">
      <c r="A95" s="1195" t="s">
        <v>2823</v>
      </c>
      <c r="B95" s="1196" t="s">
        <v>11771</v>
      </c>
      <c r="C95" s="1199"/>
      <c r="D95" s="1198" t="s">
        <v>720</v>
      </c>
    </row>
    <row r="96" customFormat="false" ht="15" hidden="false" customHeight="true" outlineLevel="0" collapsed="false">
      <c r="A96" s="1191" t="s">
        <v>11772</v>
      </c>
      <c r="B96" s="1192" t="s">
        <v>11773</v>
      </c>
      <c r="C96" s="1200"/>
      <c r="D96" s="1194" t="s">
        <v>720</v>
      </c>
    </row>
    <row r="97" customFormat="false" ht="15" hidden="false" customHeight="true" outlineLevel="0" collapsed="false">
      <c r="A97" s="1195" t="s">
        <v>11774</v>
      </c>
      <c r="B97" s="1196" t="s">
        <v>11775</v>
      </c>
      <c r="C97" s="1197" t="n">
        <v>3.75</v>
      </c>
      <c r="D97" s="1198"/>
    </row>
    <row r="98" customFormat="false" ht="15" hidden="false" customHeight="true" outlineLevel="0" collapsed="false">
      <c r="A98" s="1191" t="s">
        <v>11776</v>
      </c>
      <c r="B98" s="1192" t="s">
        <v>11777</v>
      </c>
      <c r="C98" s="1200"/>
      <c r="D98" s="1194" t="s">
        <v>720</v>
      </c>
    </row>
    <row r="99" customFormat="false" ht="15" hidden="false" customHeight="true" outlineLevel="0" collapsed="false">
      <c r="A99" s="1195" t="s">
        <v>2826</v>
      </c>
      <c r="B99" s="1196" t="s">
        <v>11778</v>
      </c>
      <c r="C99" s="1197" t="n">
        <v>3.59</v>
      </c>
      <c r="D99" s="1198"/>
    </row>
    <row r="100" customFormat="false" ht="15" hidden="false" customHeight="true" outlineLevel="0" collapsed="false">
      <c r="A100" s="1191" t="s">
        <v>1641</v>
      </c>
      <c r="B100" s="1192" t="s">
        <v>1643</v>
      </c>
      <c r="C100" s="1193" t="n">
        <v>3.62</v>
      </c>
      <c r="D100" s="1194"/>
    </row>
    <row r="101" customFormat="false" ht="15" hidden="false" customHeight="true" outlineLevel="0" collapsed="false">
      <c r="A101" s="1195" t="s">
        <v>8248</v>
      </c>
      <c r="B101" s="1196" t="s">
        <v>11779</v>
      </c>
      <c r="C101" s="1199"/>
      <c r="D101" s="1198" t="s">
        <v>720</v>
      </c>
    </row>
    <row r="102" customFormat="false" ht="15" hidden="false" customHeight="true" outlineLevel="0" collapsed="false">
      <c r="A102" s="1191" t="s">
        <v>8251</v>
      </c>
      <c r="B102" s="1192" t="s">
        <v>11780</v>
      </c>
      <c r="C102" s="1200"/>
      <c r="D102" s="1194" t="s">
        <v>720</v>
      </c>
    </row>
    <row r="103" customFormat="false" ht="15" hidden="false" customHeight="true" outlineLevel="0" collapsed="false">
      <c r="A103" s="1195" t="s">
        <v>8254</v>
      </c>
      <c r="B103" s="1196" t="s">
        <v>11781</v>
      </c>
      <c r="C103" s="1199"/>
      <c r="D103" s="1198" t="s">
        <v>720</v>
      </c>
    </row>
    <row r="104" customFormat="false" ht="15" hidden="false" customHeight="true" outlineLevel="0" collapsed="false">
      <c r="A104" s="1191" t="s">
        <v>8257</v>
      </c>
      <c r="B104" s="1192" t="s">
        <v>11782</v>
      </c>
      <c r="C104" s="1200"/>
      <c r="D104" s="1194" t="s">
        <v>720</v>
      </c>
    </row>
    <row r="105" customFormat="false" ht="15" hidden="false" customHeight="true" outlineLevel="0" collapsed="false">
      <c r="A105" s="1195" t="s">
        <v>8260</v>
      </c>
      <c r="B105" s="1196" t="s">
        <v>11783</v>
      </c>
      <c r="C105" s="1199"/>
      <c r="D105" s="1198" t="s">
        <v>720</v>
      </c>
    </row>
    <row r="106" customFormat="false" ht="15" hidden="false" customHeight="true" outlineLevel="0" collapsed="false">
      <c r="A106" s="1191" t="s">
        <v>3367</v>
      </c>
      <c r="B106" s="1192" t="s">
        <v>11784</v>
      </c>
      <c r="C106" s="1200"/>
      <c r="D106" s="1194" t="s">
        <v>720</v>
      </c>
    </row>
    <row r="107" customFormat="false" ht="15" hidden="false" customHeight="true" outlineLevel="0" collapsed="false">
      <c r="A107" s="1195" t="s">
        <v>4717</v>
      </c>
      <c r="B107" s="1196" t="s">
        <v>11785</v>
      </c>
      <c r="C107" s="1199"/>
      <c r="D107" s="1198" t="s">
        <v>720</v>
      </c>
    </row>
    <row r="108" customFormat="false" ht="15" hidden="false" customHeight="true" outlineLevel="0" collapsed="false">
      <c r="A108" s="1191" t="s">
        <v>8267</v>
      </c>
      <c r="B108" s="1192" t="s">
        <v>11786</v>
      </c>
      <c r="C108" s="1193" t="n">
        <v>4.65</v>
      </c>
      <c r="D108" s="1194"/>
    </row>
    <row r="109" customFormat="false" ht="15" hidden="false" customHeight="true" outlineLevel="0" collapsed="false">
      <c r="A109" s="1195" t="s">
        <v>3970</v>
      </c>
      <c r="B109" s="1196" t="s">
        <v>11787</v>
      </c>
      <c r="C109" s="1197" t="n">
        <v>3.15</v>
      </c>
      <c r="D109" s="1198"/>
    </row>
    <row r="110" customFormat="false" ht="15" hidden="false" customHeight="true" outlineLevel="0" collapsed="false">
      <c r="A110" s="1191" t="s">
        <v>4190</v>
      </c>
      <c r="B110" s="1192" t="s">
        <v>11788</v>
      </c>
      <c r="C110" s="1200"/>
      <c r="D110" s="1194" t="s">
        <v>720</v>
      </c>
    </row>
    <row r="111" customFormat="false" ht="15" hidden="false" customHeight="true" outlineLevel="0" collapsed="false">
      <c r="A111" s="1195" t="s">
        <v>8274</v>
      </c>
      <c r="B111" s="1196" t="s">
        <v>11789</v>
      </c>
      <c r="C111" s="1199"/>
      <c r="D111" s="1198" t="s">
        <v>720</v>
      </c>
    </row>
    <row r="112" customFormat="false" ht="15" hidden="false" customHeight="true" outlineLevel="0" collapsed="false">
      <c r="A112" s="1191" t="s">
        <v>1641</v>
      </c>
      <c r="B112" s="1192" t="s">
        <v>11790</v>
      </c>
      <c r="C112" s="1193" t="n">
        <v>4.42</v>
      </c>
      <c r="D112" s="1194"/>
    </row>
    <row r="113" customFormat="false" ht="15" hidden="false" customHeight="true" outlineLevel="0" collapsed="false">
      <c r="A113" s="1195" t="s">
        <v>8277</v>
      </c>
      <c r="B113" s="1196" t="s">
        <v>11791</v>
      </c>
      <c r="C113" s="1197" t="n">
        <v>3.23</v>
      </c>
      <c r="D113" s="1198"/>
    </row>
    <row r="114" customFormat="false" ht="15" hidden="false" customHeight="true" outlineLevel="0" collapsed="false">
      <c r="A114" s="1191" t="s">
        <v>8280</v>
      </c>
      <c r="B114" s="1192" t="s">
        <v>11792</v>
      </c>
      <c r="C114" s="1200"/>
      <c r="D114" s="1194" t="s">
        <v>720</v>
      </c>
    </row>
    <row r="115" customFormat="false" ht="15" hidden="false" customHeight="true" outlineLevel="0" collapsed="false">
      <c r="A115" s="1195" t="s">
        <v>8283</v>
      </c>
      <c r="B115" s="1196" t="s">
        <v>11793</v>
      </c>
      <c r="C115" s="1199"/>
      <c r="D115" s="1198" t="s">
        <v>720</v>
      </c>
    </row>
    <row r="116" customFormat="false" ht="15" hidden="false" customHeight="true" outlineLevel="0" collapsed="false">
      <c r="A116" s="1191" t="s">
        <v>8286</v>
      </c>
      <c r="B116" s="1192" t="s">
        <v>11794</v>
      </c>
      <c r="C116" s="1200"/>
      <c r="D116" s="1194" t="s">
        <v>720</v>
      </c>
    </row>
    <row r="117" customFormat="false" ht="15" hidden="false" customHeight="true" outlineLevel="0" collapsed="false">
      <c r="A117" s="1195" t="s">
        <v>8289</v>
      </c>
      <c r="B117" s="1196" t="s">
        <v>11795</v>
      </c>
      <c r="C117" s="1199"/>
      <c r="D117" s="1198" t="s">
        <v>720</v>
      </c>
    </row>
    <row r="118" customFormat="false" ht="15" hidden="false" customHeight="true" outlineLevel="0" collapsed="false">
      <c r="A118" s="1191" t="s">
        <v>4118</v>
      </c>
      <c r="B118" s="1192" t="s">
        <v>11796</v>
      </c>
      <c r="C118" s="1193" t="n">
        <v>2.55</v>
      </c>
      <c r="D118" s="1194"/>
    </row>
    <row r="119" customFormat="false" ht="15" hidden="false" customHeight="true" outlineLevel="0" collapsed="false">
      <c r="A119" s="1195" t="s">
        <v>1725</v>
      </c>
      <c r="B119" s="1196" t="s">
        <v>1727</v>
      </c>
      <c r="C119" s="1197" t="n">
        <v>8.7</v>
      </c>
      <c r="D119" s="1198"/>
    </row>
    <row r="120" customFormat="false" ht="15" hidden="false" customHeight="true" outlineLevel="0" collapsed="false">
      <c r="A120" s="1191" t="s">
        <v>8375</v>
      </c>
      <c r="B120" s="1192" t="s">
        <v>11797</v>
      </c>
      <c r="C120" s="1193" t="n">
        <v>9.08</v>
      </c>
      <c r="D120" s="1194"/>
    </row>
    <row r="121" customFormat="false" ht="15" hidden="false" customHeight="true" outlineLevel="0" collapsed="false">
      <c r="A121" s="1195" t="s">
        <v>8378</v>
      </c>
      <c r="B121" s="1196" t="s">
        <v>11798</v>
      </c>
      <c r="C121" s="1197" t="n">
        <v>7.87</v>
      </c>
      <c r="D121" s="1198"/>
    </row>
    <row r="122" customFormat="false" ht="15" hidden="false" customHeight="true" outlineLevel="0" collapsed="false">
      <c r="A122" s="1191" t="s">
        <v>6829</v>
      </c>
      <c r="B122" s="1192" t="s">
        <v>11799</v>
      </c>
      <c r="C122" s="1193" t="n">
        <v>8.17</v>
      </c>
      <c r="D122" s="1194"/>
    </row>
    <row r="123" customFormat="false" ht="15" hidden="false" customHeight="true" outlineLevel="0" collapsed="false">
      <c r="A123" s="1195" t="s">
        <v>8383</v>
      </c>
      <c r="B123" s="1196" t="s">
        <v>11800</v>
      </c>
      <c r="C123" s="1197" t="n">
        <v>8.37</v>
      </c>
      <c r="D123" s="1198"/>
    </row>
    <row r="124" customFormat="false" ht="15" hidden="false" customHeight="true" outlineLevel="0" collapsed="false">
      <c r="A124" s="1191" t="s">
        <v>11801</v>
      </c>
      <c r="B124" s="1192" t="s">
        <v>11802</v>
      </c>
      <c r="C124" s="1193" t="n">
        <v>9.03</v>
      </c>
      <c r="D124" s="1194"/>
    </row>
    <row r="125" customFormat="false" ht="15" hidden="false" customHeight="true" outlineLevel="0" collapsed="false">
      <c r="A125" s="1195" t="s">
        <v>11803</v>
      </c>
      <c r="B125" s="1196" t="s">
        <v>11804</v>
      </c>
      <c r="C125" s="1197" t="n">
        <v>9.13</v>
      </c>
      <c r="D125" s="1198"/>
    </row>
    <row r="126" customFormat="false" ht="15" hidden="false" customHeight="true" outlineLevel="0" collapsed="false">
      <c r="A126" s="1191" t="s">
        <v>11805</v>
      </c>
      <c r="B126" s="1192" t="s">
        <v>11806</v>
      </c>
      <c r="C126" s="1193" t="n">
        <v>9.22</v>
      </c>
      <c r="D126" s="1194"/>
    </row>
    <row r="127" customFormat="false" ht="15" hidden="false" customHeight="true" outlineLevel="0" collapsed="false">
      <c r="A127" s="1195" t="s">
        <v>1745</v>
      </c>
      <c r="B127" s="1196" t="s">
        <v>1747</v>
      </c>
      <c r="C127" s="1197" t="n">
        <v>5.41</v>
      </c>
      <c r="D127" s="1198"/>
    </row>
    <row r="128" customFormat="false" ht="15" hidden="false" customHeight="true" outlineLevel="0" collapsed="false">
      <c r="A128" s="1191" t="s">
        <v>8395</v>
      </c>
      <c r="B128" s="1192" t="s">
        <v>11807</v>
      </c>
      <c r="C128" s="1200"/>
      <c r="D128" s="1194" t="s">
        <v>720</v>
      </c>
    </row>
    <row r="129" customFormat="false" ht="15" hidden="false" customHeight="true" outlineLevel="0" collapsed="false">
      <c r="A129" s="1195" t="s">
        <v>8398</v>
      </c>
      <c r="B129" s="1196" t="s">
        <v>11808</v>
      </c>
      <c r="C129" s="1199"/>
      <c r="D129" s="1198" t="s">
        <v>720</v>
      </c>
    </row>
    <row r="130" customFormat="false" ht="15" hidden="false" customHeight="true" outlineLevel="0" collapsed="false">
      <c r="A130" s="1191" t="s">
        <v>8401</v>
      </c>
      <c r="B130" s="1192" t="s">
        <v>11809</v>
      </c>
      <c r="C130" s="1200"/>
      <c r="D130" s="1194" t="s">
        <v>720</v>
      </c>
    </row>
    <row r="131" customFormat="false" ht="15" hidden="false" customHeight="true" outlineLevel="0" collapsed="false">
      <c r="A131" s="1195" t="s">
        <v>8404</v>
      </c>
      <c r="B131" s="1196" t="s">
        <v>11810</v>
      </c>
      <c r="C131" s="1199"/>
      <c r="D131" s="1198" t="s">
        <v>720</v>
      </c>
    </row>
    <row r="132" customFormat="false" ht="15" hidden="false" customHeight="true" outlineLevel="0" collapsed="false">
      <c r="A132" s="1191" t="s">
        <v>11811</v>
      </c>
      <c r="B132" s="1192" t="s">
        <v>11812</v>
      </c>
      <c r="C132" s="1193" t="n">
        <v>5.57</v>
      </c>
      <c r="D132" s="1194"/>
    </row>
    <row r="133" customFormat="false" ht="15" hidden="false" customHeight="true" outlineLevel="0" collapsed="false">
      <c r="A133" s="1195" t="s">
        <v>11813</v>
      </c>
      <c r="B133" s="1196" t="s">
        <v>11814</v>
      </c>
      <c r="C133" s="1199"/>
      <c r="D133" s="1198" t="s">
        <v>720</v>
      </c>
    </row>
    <row r="134" customFormat="false" ht="15" hidden="false" customHeight="true" outlineLevel="0" collapsed="false">
      <c r="A134" s="1191" t="s">
        <v>11815</v>
      </c>
      <c r="B134" s="1192" t="s">
        <v>11816</v>
      </c>
      <c r="C134" s="1193" t="n">
        <v>5.25</v>
      </c>
      <c r="D134" s="1194"/>
    </row>
    <row r="135" customFormat="false" ht="15" hidden="false" customHeight="true" outlineLevel="0" collapsed="false">
      <c r="A135" s="1195" t="s">
        <v>1813</v>
      </c>
      <c r="B135" s="1196" t="s">
        <v>1815</v>
      </c>
      <c r="C135" s="1197" t="n">
        <v>3.96</v>
      </c>
      <c r="D135" s="1198"/>
    </row>
    <row r="136" customFormat="false" ht="15" hidden="false" customHeight="true" outlineLevel="0" collapsed="false">
      <c r="A136" s="1191" t="s">
        <v>2667</v>
      </c>
      <c r="B136" s="1192" t="s">
        <v>11817</v>
      </c>
      <c r="C136" s="1193" t="n">
        <v>3.28</v>
      </c>
      <c r="D136" s="1194"/>
    </row>
    <row r="137" customFormat="false" ht="15" hidden="false" customHeight="true" outlineLevel="0" collapsed="false">
      <c r="A137" s="1195" t="s">
        <v>2671</v>
      </c>
      <c r="B137" s="1196" t="s">
        <v>11818</v>
      </c>
      <c r="C137" s="1197" t="n">
        <v>3.57</v>
      </c>
      <c r="D137" s="1198"/>
    </row>
    <row r="138" customFormat="false" ht="15" hidden="false" customHeight="true" outlineLevel="0" collapsed="false">
      <c r="A138" s="1191" t="s">
        <v>2675</v>
      </c>
      <c r="B138" s="1192" t="s">
        <v>11819</v>
      </c>
      <c r="C138" s="1200"/>
      <c r="D138" s="1194" t="s">
        <v>720</v>
      </c>
    </row>
    <row r="139" customFormat="false" ht="15" hidden="false" customHeight="true" outlineLevel="0" collapsed="false">
      <c r="A139" s="1195" t="s">
        <v>2679</v>
      </c>
      <c r="B139" s="1196" t="s">
        <v>11820</v>
      </c>
      <c r="C139" s="1199"/>
      <c r="D139" s="1198" t="s">
        <v>720</v>
      </c>
    </row>
    <row r="140" customFormat="false" ht="15" hidden="false" customHeight="true" outlineLevel="0" collapsed="false">
      <c r="A140" s="1191" t="s">
        <v>2607</v>
      </c>
      <c r="B140" s="1192" t="s">
        <v>11821</v>
      </c>
      <c r="C140" s="1200"/>
      <c r="D140" s="1194" t="s">
        <v>720</v>
      </c>
    </row>
    <row r="141" customFormat="false" ht="15" hidden="false" customHeight="true" outlineLevel="0" collapsed="false">
      <c r="A141" s="1195" t="s">
        <v>2686</v>
      </c>
      <c r="B141" s="1196" t="s">
        <v>11822</v>
      </c>
      <c r="C141" s="1197" t="n">
        <v>4.21</v>
      </c>
      <c r="D141" s="1198"/>
    </row>
    <row r="142" customFormat="false" ht="15" hidden="false" customHeight="true" outlineLevel="0" collapsed="false">
      <c r="A142" s="1191" t="s">
        <v>2690</v>
      </c>
      <c r="B142" s="1192" t="s">
        <v>11823</v>
      </c>
      <c r="C142" s="1200"/>
      <c r="D142" s="1194" t="s">
        <v>720</v>
      </c>
    </row>
    <row r="143" customFormat="false" ht="15" hidden="false" customHeight="true" outlineLevel="0" collapsed="false">
      <c r="A143" s="1195" t="s">
        <v>2694</v>
      </c>
      <c r="B143" s="1196" t="s">
        <v>11824</v>
      </c>
      <c r="C143" s="1197" t="n">
        <v>3.94</v>
      </c>
      <c r="D143" s="1198"/>
    </row>
    <row r="144" customFormat="false" ht="15" hidden="false" customHeight="true" outlineLevel="0" collapsed="false">
      <c r="A144" s="1191" t="s">
        <v>2698</v>
      </c>
      <c r="B144" s="1192" t="s">
        <v>11825</v>
      </c>
      <c r="C144" s="1193" t="n">
        <v>4.19</v>
      </c>
      <c r="D144" s="1194"/>
    </row>
    <row r="145" customFormat="false" ht="15" hidden="false" customHeight="true" outlineLevel="0" collapsed="false">
      <c r="A145" s="1195" t="s">
        <v>2706</v>
      </c>
      <c r="B145" s="1196" t="s">
        <v>11826</v>
      </c>
      <c r="C145" s="1199"/>
      <c r="D145" s="1198" t="s">
        <v>720</v>
      </c>
    </row>
    <row r="146" customFormat="false" ht="15" hidden="false" customHeight="true" outlineLevel="0" collapsed="false">
      <c r="A146" s="1191" t="s">
        <v>2710</v>
      </c>
      <c r="B146" s="1192" t="s">
        <v>11827</v>
      </c>
      <c r="C146" s="1200"/>
      <c r="D146" s="1194" t="s">
        <v>720</v>
      </c>
    </row>
    <row r="147" customFormat="false" ht="15" hidden="false" customHeight="true" outlineLevel="0" collapsed="false">
      <c r="A147" s="1195" t="s">
        <v>2714</v>
      </c>
      <c r="B147" s="1196" t="s">
        <v>11828</v>
      </c>
      <c r="C147" s="1199"/>
      <c r="D147" s="1198" t="s">
        <v>720</v>
      </c>
    </row>
    <row r="148" customFormat="false" ht="15" hidden="false" customHeight="true" outlineLevel="0" collapsed="false">
      <c r="A148" s="1191" t="s">
        <v>2718</v>
      </c>
      <c r="B148" s="1192" t="s">
        <v>11829</v>
      </c>
      <c r="C148" s="1200"/>
      <c r="D148" s="1194" t="s">
        <v>720</v>
      </c>
    </row>
    <row r="149" customFormat="false" ht="15" hidden="false" customHeight="true" outlineLevel="0" collapsed="false">
      <c r="A149" s="1195" t="s">
        <v>2722</v>
      </c>
      <c r="B149" s="1196" t="s">
        <v>11830</v>
      </c>
      <c r="C149" s="1197" t="n">
        <v>4.13</v>
      </c>
      <c r="D149" s="1198"/>
    </row>
    <row r="150" customFormat="false" ht="15" hidden="false" customHeight="true" outlineLevel="0" collapsed="false">
      <c r="A150" s="1191" t="s">
        <v>2726</v>
      </c>
      <c r="B150" s="1192" t="s">
        <v>11831</v>
      </c>
      <c r="C150" s="1193" t="n">
        <v>4.17</v>
      </c>
      <c r="D150" s="1194"/>
    </row>
    <row r="151" customFormat="false" ht="15" hidden="false" customHeight="true" outlineLevel="0" collapsed="false">
      <c r="A151" s="1195" t="s">
        <v>2702</v>
      </c>
      <c r="B151" s="1196" t="s">
        <v>11832</v>
      </c>
      <c r="C151" s="1199"/>
      <c r="D151" s="1198" t="s">
        <v>720</v>
      </c>
    </row>
    <row r="152" customFormat="false" ht="15" hidden="false" customHeight="true" outlineLevel="0" collapsed="false">
      <c r="A152" s="1191" t="s">
        <v>11833</v>
      </c>
      <c r="B152" s="1192" t="s">
        <v>11834</v>
      </c>
      <c r="C152" s="1200"/>
      <c r="D152" s="1194" t="s">
        <v>720</v>
      </c>
    </row>
    <row r="153" customFormat="false" ht="15" hidden="false" customHeight="true" outlineLevel="0" collapsed="false">
      <c r="A153" s="1195" t="s">
        <v>11835</v>
      </c>
      <c r="B153" s="1196" t="s">
        <v>11836</v>
      </c>
      <c r="C153" s="1197" t="n">
        <v>3.18</v>
      </c>
      <c r="D153" s="1198"/>
    </row>
    <row r="154" customFormat="false" ht="15" hidden="false" customHeight="true" outlineLevel="0" collapsed="false">
      <c r="A154" s="1191" t="s">
        <v>11837</v>
      </c>
      <c r="B154" s="1192" t="s">
        <v>11838</v>
      </c>
      <c r="C154" s="1193" t="n">
        <v>3.27</v>
      </c>
      <c r="D154" s="1194"/>
    </row>
    <row r="155" customFormat="false" ht="15" hidden="false" customHeight="true" outlineLevel="0" collapsed="false">
      <c r="A155" s="1195" t="s">
        <v>11839</v>
      </c>
      <c r="B155" s="1196" t="s">
        <v>11840</v>
      </c>
      <c r="C155" s="1197" t="n">
        <v>4.64</v>
      </c>
      <c r="D155" s="1198"/>
    </row>
    <row r="156" customFormat="false" ht="15" hidden="false" customHeight="true" outlineLevel="0" collapsed="false">
      <c r="A156" s="1191" t="s">
        <v>11841</v>
      </c>
      <c r="B156" s="1192" t="s">
        <v>11842</v>
      </c>
      <c r="C156" s="1200"/>
      <c r="D156" s="1194" t="s">
        <v>720</v>
      </c>
    </row>
    <row r="157" customFormat="false" ht="15" hidden="false" customHeight="true" outlineLevel="0" collapsed="false">
      <c r="A157" s="1195" t="s">
        <v>1833</v>
      </c>
      <c r="B157" s="1196" t="s">
        <v>1835</v>
      </c>
      <c r="C157" s="1197" t="n">
        <v>3.53</v>
      </c>
      <c r="D157" s="1198"/>
    </row>
    <row r="158" customFormat="false" ht="15" hidden="false" customHeight="true" outlineLevel="0" collapsed="false">
      <c r="A158" s="1191" t="s">
        <v>8416</v>
      </c>
      <c r="B158" s="1192" t="s">
        <v>11843</v>
      </c>
      <c r="C158" s="1200"/>
      <c r="D158" s="1194" t="s">
        <v>720</v>
      </c>
    </row>
    <row r="159" customFormat="false" ht="15" hidden="false" customHeight="true" outlineLevel="0" collapsed="false">
      <c r="A159" s="1195" t="s">
        <v>8419</v>
      </c>
      <c r="B159" s="1196" t="s">
        <v>11844</v>
      </c>
      <c r="C159" s="1199"/>
      <c r="D159" s="1198" t="s">
        <v>720</v>
      </c>
    </row>
    <row r="160" customFormat="false" ht="15" hidden="false" customHeight="true" outlineLevel="0" collapsed="false">
      <c r="A160" s="1191" t="s">
        <v>8422</v>
      </c>
      <c r="B160" s="1192" t="s">
        <v>11845</v>
      </c>
      <c r="C160" s="1193" t="n">
        <v>3.06</v>
      </c>
      <c r="D160" s="1194"/>
    </row>
    <row r="161" customFormat="false" ht="15" hidden="false" customHeight="true" outlineLevel="0" collapsed="false">
      <c r="A161" s="1195" t="s">
        <v>8425</v>
      </c>
      <c r="B161" s="1196" t="s">
        <v>11846</v>
      </c>
      <c r="C161" s="1199"/>
      <c r="D161" s="1198" t="s">
        <v>720</v>
      </c>
    </row>
    <row r="162" customFormat="false" ht="15" hidden="false" customHeight="true" outlineLevel="0" collapsed="false">
      <c r="A162" s="1191" t="s">
        <v>8436</v>
      </c>
      <c r="B162" s="1192" t="s">
        <v>11847</v>
      </c>
      <c r="C162" s="1200"/>
      <c r="D162" s="1194" t="s">
        <v>720</v>
      </c>
    </row>
    <row r="163" customFormat="false" ht="15" hidden="false" customHeight="true" outlineLevel="0" collapsed="false">
      <c r="A163" s="1195" t="s">
        <v>8428</v>
      </c>
      <c r="B163" s="1196" t="s">
        <v>11848</v>
      </c>
      <c r="C163" s="1199"/>
      <c r="D163" s="1198" t="s">
        <v>720</v>
      </c>
    </row>
    <row r="164" customFormat="false" ht="15" hidden="false" customHeight="true" outlineLevel="0" collapsed="false">
      <c r="A164" s="1191" t="s">
        <v>8431</v>
      </c>
      <c r="B164" s="1192" t="s">
        <v>11849</v>
      </c>
      <c r="C164" s="1200"/>
      <c r="D164" s="1194" t="s">
        <v>720</v>
      </c>
    </row>
    <row r="165" customFormat="false" ht="15" hidden="false" customHeight="true" outlineLevel="0" collapsed="false">
      <c r="A165" s="1195" t="s">
        <v>3439</v>
      </c>
      <c r="B165" s="1196" t="s">
        <v>11850</v>
      </c>
      <c r="C165" s="1199"/>
      <c r="D165" s="1198" t="s">
        <v>720</v>
      </c>
    </row>
    <row r="166" customFormat="false" ht="15" hidden="false" customHeight="true" outlineLevel="0" collapsed="false">
      <c r="A166" s="1191" t="s">
        <v>11851</v>
      </c>
      <c r="B166" s="1192" t="s">
        <v>11852</v>
      </c>
      <c r="C166" s="1200"/>
      <c r="D166" s="1194" t="s">
        <v>720</v>
      </c>
    </row>
    <row r="167" customFormat="false" ht="15" hidden="false" customHeight="true" outlineLevel="0" collapsed="false">
      <c r="A167" s="1195" t="s">
        <v>11853</v>
      </c>
      <c r="B167" s="1196" t="s">
        <v>11854</v>
      </c>
      <c r="C167" s="1199"/>
      <c r="D167" s="1198" t="s">
        <v>720</v>
      </c>
    </row>
    <row r="168" customFormat="false" ht="15" hidden="false" customHeight="true" outlineLevel="0" collapsed="false">
      <c r="A168" s="1191" t="s">
        <v>11855</v>
      </c>
      <c r="B168" s="1192" t="s">
        <v>11856</v>
      </c>
      <c r="C168" s="1200"/>
      <c r="D168" s="1194" t="s">
        <v>720</v>
      </c>
    </row>
    <row r="169" customFormat="false" ht="15" hidden="false" customHeight="true" outlineLevel="0" collapsed="false">
      <c r="A169" s="1195" t="s">
        <v>11857</v>
      </c>
      <c r="B169" s="1196" t="s">
        <v>11858</v>
      </c>
      <c r="C169" s="1197" t="n">
        <v>4.41</v>
      </c>
      <c r="D169" s="1198"/>
    </row>
    <row r="170" customFormat="false" ht="15" hidden="false" customHeight="true" outlineLevel="0" collapsed="false">
      <c r="A170" s="1191" t="s">
        <v>8445</v>
      </c>
      <c r="B170" s="1192" t="s">
        <v>11859</v>
      </c>
      <c r="C170" s="1193" t="n">
        <v>2.62</v>
      </c>
      <c r="D170" s="1194"/>
    </row>
    <row r="171" customFormat="false" ht="15" hidden="false" customHeight="true" outlineLevel="0" collapsed="false">
      <c r="A171" s="1195" t="s">
        <v>8439</v>
      </c>
      <c r="B171" s="1196" t="s">
        <v>11860</v>
      </c>
      <c r="C171" s="1199"/>
      <c r="D171" s="1198" t="s">
        <v>720</v>
      </c>
    </row>
    <row r="172" customFormat="false" ht="15" hidden="false" customHeight="true" outlineLevel="0" collapsed="false">
      <c r="A172" s="1191" t="s">
        <v>1841</v>
      </c>
      <c r="B172" s="1192" t="s">
        <v>1843</v>
      </c>
      <c r="C172" s="1193" t="n">
        <v>4.29</v>
      </c>
      <c r="D172" s="1194"/>
    </row>
    <row r="173" customFormat="false" ht="15" hidden="false" customHeight="true" outlineLevel="0" collapsed="false">
      <c r="A173" s="1195" t="s">
        <v>1841</v>
      </c>
      <c r="B173" s="1196" t="s">
        <v>11861</v>
      </c>
      <c r="C173" s="1197" t="n">
        <v>4.29</v>
      </c>
      <c r="D173" s="1198"/>
    </row>
    <row r="174" customFormat="false" ht="15" hidden="false" customHeight="true" outlineLevel="0" collapsed="false">
      <c r="A174" s="1191" t="s">
        <v>1969</v>
      </c>
      <c r="B174" s="1192" t="s">
        <v>1971</v>
      </c>
      <c r="C174" s="1193" t="n">
        <v>4.54</v>
      </c>
      <c r="D174" s="1194"/>
    </row>
    <row r="175" customFormat="false" ht="15" hidden="false" customHeight="true" outlineLevel="0" collapsed="false">
      <c r="A175" s="1195" t="s">
        <v>4074</v>
      </c>
      <c r="B175" s="1196" t="s">
        <v>11862</v>
      </c>
      <c r="C175" s="1199"/>
      <c r="D175" s="1198" t="s">
        <v>720</v>
      </c>
    </row>
    <row r="176" customFormat="false" ht="15" hidden="false" customHeight="true" outlineLevel="0" collapsed="false">
      <c r="A176" s="1191" t="s">
        <v>8572</v>
      </c>
      <c r="B176" s="1192" t="s">
        <v>11863</v>
      </c>
      <c r="C176" s="1200"/>
      <c r="D176" s="1194" t="s">
        <v>720</v>
      </c>
    </row>
    <row r="177" customFormat="false" ht="15" hidden="false" customHeight="true" outlineLevel="0" collapsed="false">
      <c r="A177" s="1195" t="s">
        <v>11864</v>
      </c>
      <c r="B177" s="1196" t="s">
        <v>11865</v>
      </c>
      <c r="C177" s="1199"/>
      <c r="D177" s="1198" t="s">
        <v>720</v>
      </c>
    </row>
    <row r="178" customFormat="false" ht="15" hidden="false" customHeight="true" outlineLevel="0" collapsed="false">
      <c r="A178" s="1191" t="s">
        <v>11866</v>
      </c>
      <c r="B178" s="1192" t="s">
        <v>11867</v>
      </c>
      <c r="C178" s="1193" t="n">
        <v>4.65</v>
      </c>
      <c r="D178" s="1194"/>
    </row>
    <row r="179" customFormat="false" ht="15" hidden="false" customHeight="true" outlineLevel="0" collapsed="false">
      <c r="A179" s="1195" t="s">
        <v>11868</v>
      </c>
      <c r="B179" s="1196" t="s">
        <v>11869</v>
      </c>
      <c r="C179" s="1199"/>
      <c r="D179" s="1198" t="s">
        <v>720</v>
      </c>
    </row>
    <row r="180" customFormat="false" ht="15" hidden="false" customHeight="true" outlineLevel="0" collapsed="false">
      <c r="A180" s="1191" t="s">
        <v>1977</v>
      </c>
      <c r="B180" s="1192" t="s">
        <v>1979</v>
      </c>
      <c r="C180" s="1193" t="n">
        <v>3.33</v>
      </c>
      <c r="D180" s="1194"/>
    </row>
    <row r="181" customFormat="false" ht="15" hidden="false" customHeight="true" outlineLevel="0" collapsed="false">
      <c r="A181" s="1195" t="s">
        <v>2932</v>
      </c>
      <c r="B181" s="1196" t="s">
        <v>11870</v>
      </c>
      <c r="C181" s="1199"/>
      <c r="D181" s="1198" t="s">
        <v>720</v>
      </c>
    </row>
    <row r="182" customFormat="false" ht="15" hidden="false" customHeight="true" outlineLevel="0" collapsed="false">
      <c r="A182" s="1191" t="s">
        <v>2940</v>
      </c>
      <c r="B182" s="1192" t="s">
        <v>11871</v>
      </c>
      <c r="C182" s="1200"/>
      <c r="D182" s="1194" t="s">
        <v>720</v>
      </c>
    </row>
    <row r="183" customFormat="false" ht="15" hidden="false" customHeight="true" outlineLevel="0" collapsed="false">
      <c r="A183" s="1195" t="s">
        <v>2944</v>
      </c>
      <c r="B183" s="1196" t="s">
        <v>11872</v>
      </c>
      <c r="C183" s="1199"/>
      <c r="D183" s="1198" t="s">
        <v>720</v>
      </c>
    </row>
    <row r="184" customFormat="false" ht="15" hidden="false" customHeight="true" outlineLevel="0" collapsed="false">
      <c r="A184" s="1191" t="s">
        <v>2948</v>
      </c>
      <c r="B184" s="1192" t="s">
        <v>11873</v>
      </c>
      <c r="C184" s="1200"/>
      <c r="D184" s="1194" t="s">
        <v>720</v>
      </c>
    </row>
    <row r="185" customFormat="false" ht="15" hidden="false" customHeight="true" outlineLevel="0" collapsed="false">
      <c r="A185" s="1195" t="s">
        <v>2952</v>
      </c>
      <c r="B185" s="1196" t="s">
        <v>11874</v>
      </c>
      <c r="C185" s="1199"/>
      <c r="D185" s="1198" t="s">
        <v>720</v>
      </c>
    </row>
    <row r="186" customFormat="false" ht="15" hidden="false" customHeight="true" outlineLevel="0" collapsed="false">
      <c r="A186" s="1191" t="s">
        <v>2936</v>
      </c>
      <c r="B186" s="1192" t="s">
        <v>11875</v>
      </c>
      <c r="C186" s="1193" t="n">
        <v>3.42</v>
      </c>
      <c r="D186" s="1194"/>
    </row>
    <row r="187" customFormat="false" ht="15" hidden="false" customHeight="true" outlineLevel="0" collapsed="false">
      <c r="A187" s="1195" t="s">
        <v>11876</v>
      </c>
      <c r="B187" s="1196" t="s">
        <v>11877</v>
      </c>
      <c r="C187" s="1197" t="n">
        <v>3.24</v>
      </c>
      <c r="D187" s="1198"/>
    </row>
    <row r="188" customFormat="false" ht="15" hidden="false" customHeight="true" outlineLevel="0" collapsed="false">
      <c r="A188" s="1191" t="s">
        <v>1985</v>
      </c>
      <c r="B188" s="1192" t="s">
        <v>1987</v>
      </c>
      <c r="C188" s="1193" t="n">
        <v>5.42</v>
      </c>
      <c r="D188" s="1194"/>
    </row>
    <row r="189" customFormat="false" ht="15" hidden="false" customHeight="true" outlineLevel="0" collapsed="false">
      <c r="A189" s="1195" t="s">
        <v>8457</v>
      </c>
      <c r="B189" s="1196" t="s">
        <v>11878</v>
      </c>
      <c r="C189" s="1197" t="n">
        <v>5.01</v>
      </c>
      <c r="D189" s="1198"/>
    </row>
    <row r="190" customFormat="false" ht="15" hidden="false" customHeight="true" outlineLevel="0" collapsed="false">
      <c r="A190" s="1191" t="s">
        <v>8460</v>
      </c>
      <c r="B190" s="1192" t="s">
        <v>11879</v>
      </c>
      <c r="C190" s="1193" t="n">
        <v>5.67</v>
      </c>
      <c r="D190" s="1194"/>
    </row>
    <row r="191" customFormat="false" ht="15" hidden="false" customHeight="true" outlineLevel="0" collapsed="false">
      <c r="A191" s="1195" t="s">
        <v>11880</v>
      </c>
      <c r="B191" s="1196" t="s">
        <v>11881</v>
      </c>
      <c r="C191" s="1197" t="n">
        <v>3.5</v>
      </c>
      <c r="D191" s="1198"/>
    </row>
    <row r="192" customFormat="false" ht="15" hidden="false" customHeight="true" outlineLevel="0" collapsed="false">
      <c r="A192" s="1191" t="s">
        <v>1985</v>
      </c>
      <c r="B192" s="1192" t="s">
        <v>11882</v>
      </c>
      <c r="C192" s="1193" t="n">
        <v>5.44</v>
      </c>
      <c r="D192" s="1194"/>
    </row>
    <row r="193" customFormat="false" ht="15" hidden="false" customHeight="true" outlineLevel="0" collapsed="false">
      <c r="A193" s="1195" t="s">
        <v>2029</v>
      </c>
      <c r="B193" s="1196" t="s">
        <v>2031</v>
      </c>
      <c r="C193" s="1199" t="n">
        <v>5</v>
      </c>
      <c r="D193" s="1198"/>
    </row>
    <row r="194" customFormat="false" ht="15" hidden="false" customHeight="true" outlineLevel="0" collapsed="false">
      <c r="A194" s="1191" t="s">
        <v>8468</v>
      </c>
      <c r="B194" s="1192" t="s">
        <v>11883</v>
      </c>
      <c r="C194" s="1200"/>
      <c r="D194" s="1194" t="s">
        <v>720</v>
      </c>
    </row>
    <row r="195" customFormat="false" ht="15" hidden="false" customHeight="true" outlineLevel="0" collapsed="false">
      <c r="A195" s="1195" t="s">
        <v>8079</v>
      </c>
      <c r="B195" s="1196" t="s">
        <v>11884</v>
      </c>
      <c r="C195" s="1199"/>
      <c r="D195" s="1198" t="s">
        <v>720</v>
      </c>
    </row>
    <row r="196" customFormat="false" ht="15" hidden="false" customHeight="true" outlineLevel="0" collapsed="false">
      <c r="A196" s="1191" t="s">
        <v>8473</v>
      </c>
      <c r="B196" s="1192" t="s">
        <v>11885</v>
      </c>
      <c r="C196" s="1200"/>
      <c r="D196" s="1194" t="s">
        <v>720</v>
      </c>
    </row>
    <row r="197" customFormat="false" ht="15" hidden="false" customHeight="true" outlineLevel="0" collapsed="false">
      <c r="A197" s="1195" t="s">
        <v>8476</v>
      </c>
      <c r="B197" s="1196" t="s">
        <v>11886</v>
      </c>
      <c r="C197" s="1199"/>
      <c r="D197" s="1198" t="s">
        <v>720</v>
      </c>
    </row>
    <row r="198" customFormat="false" ht="15" hidden="false" customHeight="true" outlineLevel="0" collapsed="false">
      <c r="A198" s="1191" t="s">
        <v>8479</v>
      </c>
      <c r="B198" s="1192" t="s">
        <v>11887</v>
      </c>
      <c r="C198" s="1200"/>
      <c r="D198" s="1194" t="s">
        <v>720</v>
      </c>
    </row>
    <row r="199" customFormat="false" ht="15" hidden="false" customHeight="true" outlineLevel="0" collapsed="false">
      <c r="A199" s="1195" t="s">
        <v>8482</v>
      </c>
      <c r="B199" s="1196" t="s">
        <v>11888</v>
      </c>
      <c r="C199" s="1199"/>
      <c r="D199" s="1198" t="s">
        <v>720</v>
      </c>
    </row>
    <row r="200" customFormat="false" ht="15" hidden="false" customHeight="true" outlineLevel="0" collapsed="false">
      <c r="A200" s="1191" t="s">
        <v>2944</v>
      </c>
      <c r="B200" s="1192" t="s">
        <v>11889</v>
      </c>
      <c r="C200" s="1200"/>
      <c r="D200" s="1194" t="s">
        <v>720</v>
      </c>
    </row>
    <row r="201" customFormat="false" ht="15" hidden="false" customHeight="true" outlineLevel="0" collapsed="false">
      <c r="A201" s="1195" t="s">
        <v>8487</v>
      </c>
      <c r="B201" s="1196" t="s">
        <v>11890</v>
      </c>
      <c r="C201" s="1199"/>
      <c r="D201" s="1198" t="s">
        <v>720</v>
      </c>
    </row>
    <row r="202" customFormat="false" ht="15" hidden="false" customHeight="true" outlineLevel="0" collapsed="false">
      <c r="A202" s="1191" t="s">
        <v>8490</v>
      </c>
      <c r="B202" s="1192" t="s">
        <v>11891</v>
      </c>
      <c r="C202" s="1200"/>
      <c r="D202" s="1194" t="s">
        <v>720</v>
      </c>
    </row>
    <row r="203" customFormat="false" ht="15" hidden="false" customHeight="true" outlineLevel="0" collapsed="false">
      <c r="A203" s="1195" t="s">
        <v>8493</v>
      </c>
      <c r="B203" s="1196" t="s">
        <v>11892</v>
      </c>
      <c r="C203" s="1197" t="n">
        <v>4.68</v>
      </c>
      <c r="D203" s="1198"/>
    </row>
    <row r="204" customFormat="false" ht="15" hidden="false" customHeight="true" outlineLevel="0" collapsed="false">
      <c r="A204" s="1191" t="s">
        <v>8496</v>
      </c>
      <c r="B204" s="1192" t="s">
        <v>11893</v>
      </c>
      <c r="C204" s="1200"/>
      <c r="D204" s="1194" t="s">
        <v>720</v>
      </c>
    </row>
    <row r="205" customFormat="false" ht="15" hidden="false" customHeight="true" outlineLevel="0" collapsed="false">
      <c r="A205" s="1195" t="s">
        <v>11894</v>
      </c>
      <c r="B205" s="1196" t="s">
        <v>11895</v>
      </c>
      <c r="C205" s="1199"/>
      <c r="D205" s="1198" t="s">
        <v>720</v>
      </c>
    </row>
    <row r="206" customFormat="false" ht="15" hidden="false" customHeight="true" outlineLevel="0" collapsed="false">
      <c r="A206" s="1191" t="s">
        <v>11896</v>
      </c>
      <c r="B206" s="1192" t="s">
        <v>11897</v>
      </c>
      <c r="C206" s="1200"/>
      <c r="D206" s="1194" t="s">
        <v>720</v>
      </c>
    </row>
    <row r="207" customFormat="false" ht="15" hidden="false" customHeight="true" outlineLevel="0" collapsed="false">
      <c r="A207" s="1195" t="s">
        <v>11898</v>
      </c>
      <c r="B207" s="1196" t="s">
        <v>11899</v>
      </c>
      <c r="C207" s="1199"/>
      <c r="D207" s="1198" t="s">
        <v>720</v>
      </c>
    </row>
    <row r="208" customFormat="false" ht="15" hidden="false" customHeight="true" outlineLevel="0" collapsed="false">
      <c r="A208" s="1191" t="s">
        <v>11900</v>
      </c>
      <c r="B208" s="1192" t="s">
        <v>11901</v>
      </c>
      <c r="C208" s="1200"/>
      <c r="D208" s="1194" t="s">
        <v>720</v>
      </c>
    </row>
    <row r="209" customFormat="false" ht="15" hidden="false" customHeight="true" outlineLevel="0" collapsed="false">
      <c r="A209" s="1195" t="s">
        <v>11902</v>
      </c>
      <c r="B209" s="1196" t="s">
        <v>11903</v>
      </c>
      <c r="C209" s="1199"/>
      <c r="D209" s="1198" t="s">
        <v>720</v>
      </c>
    </row>
    <row r="210" customFormat="false" ht="15" hidden="false" customHeight="true" outlineLevel="0" collapsed="false">
      <c r="A210" s="1191" t="s">
        <v>11904</v>
      </c>
      <c r="B210" s="1192" t="s">
        <v>11905</v>
      </c>
      <c r="C210" s="1200"/>
      <c r="D210" s="1194" t="s">
        <v>720</v>
      </c>
    </row>
    <row r="211" customFormat="false" ht="15" hidden="false" customHeight="true" outlineLevel="0" collapsed="false">
      <c r="A211" s="1195" t="s">
        <v>11906</v>
      </c>
      <c r="B211" s="1196" t="s">
        <v>11907</v>
      </c>
      <c r="C211" s="1199"/>
      <c r="D211" s="1198" t="s">
        <v>720</v>
      </c>
    </row>
    <row r="212" customFormat="false" ht="15" hidden="false" customHeight="true" outlineLevel="0" collapsed="false">
      <c r="A212" s="1191" t="s">
        <v>3808</v>
      </c>
      <c r="B212" s="1192" t="s">
        <v>11908</v>
      </c>
      <c r="C212" s="1200"/>
      <c r="D212" s="1194" t="s">
        <v>720</v>
      </c>
    </row>
    <row r="213" customFormat="false" ht="15" hidden="false" customHeight="true" outlineLevel="0" collapsed="false">
      <c r="A213" s="1195" t="s">
        <v>2029</v>
      </c>
      <c r="B213" s="1196" t="s">
        <v>11909</v>
      </c>
      <c r="C213" s="1197" t="n">
        <v>5.37</v>
      </c>
      <c r="D213" s="1198"/>
    </row>
    <row r="214" customFormat="false" ht="15" hidden="false" customHeight="true" outlineLevel="0" collapsed="false">
      <c r="A214" s="1191" t="s">
        <v>8503</v>
      </c>
      <c r="B214" s="1192" t="s">
        <v>11910</v>
      </c>
      <c r="C214" s="1200"/>
      <c r="D214" s="1194" t="s">
        <v>720</v>
      </c>
    </row>
    <row r="215" customFormat="false" ht="15" hidden="false" customHeight="true" outlineLevel="0" collapsed="false">
      <c r="A215" s="1195" t="s">
        <v>2065</v>
      </c>
      <c r="B215" s="1196" t="s">
        <v>2067</v>
      </c>
      <c r="C215" s="1197" t="n">
        <v>6.5</v>
      </c>
      <c r="D215" s="1198"/>
    </row>
    <row r="216" customFormat="false" ht="15" hidden="false" customHeight="true" outlineLevel="0" collapsed="false">
      <c r="A216" s="1191" t="s">
        <v>3327</v>
      </c>
      <c r="B216" s="1192" t="s">
        <v>11911</v>
      </c>
      <c r="C216" s="1193" t="n">
        <v>6.29</v>
      </c>
      <c r="D216" s="1194"/>
    </row>
    <row r="217" customFormat="false" ht="15" hidden="false" customHeight="true" outlineLevel="0" collapsed="false">
      <c r="A217" s="1195" t="s">
        <v>8530</v>
      </c>
      <c r="B217" s="1196" t="s">
        <v>11912</v>
      </c>
      <c r="C217" s="1197" t="n">
        <v>4.55</v>
      </c>
      <c r="D217" s="1198"/>
    </row>
    <row r="218" customFormat="false" ht="15" hidden="false" customHeight="true" outlineLevel="0" collapsed="false">
      <c r="A218" s="1191" t="s">
        <v>8308</v>
      </c>
      <c r="B218" s="1192" t="s">
        <v>11913</v>
      </c>
      <c r="C218" s="1193" t="n">
        <v>5.32</v>
      </c>
      <c r="D218" s="1194"/>
    </row>
    <row r="219" customFormat="false" ht="15" hidden="false" customHeight="true" outlineLevel="0" collapsed="false">
      <c r="A219" s="1195" t="s">
        <v>8535</v>
      </c>
      <c r="B219" s="1196" t="s">
        <v>11914</v>
      </c>
      <c r="C219" s="1197" t="n">
        <v>7.24</v>
      </c>
      <c r="D219" s="1198"/>
    </row>
    <row r="220" customFormat="false" ht="15" hidden="false" customHeight="true" outlineLevel="0" collapsed="false">
      <c r="A220" s="1191" t="s">
        <v>1422</v>
      </c>
      <c r="B220" s="1192" t="s">
        <v>11915</v>
      </c>
      <c r="C220" s="1193" t="n">
        <v>6.85</v>
      </c>
      <c r="D220" s="1194"/>
    </row>
    <row r="221" customFormat="false" ht="15" hidden="false" customHeight="true" outlineLevel="0" collapsed="false">
      <c r="A221" s="1195" t="s">
        <v>8540</v>
      </c>
      <c r="B221" s="1196" t="s">
        <v>11916</v>
      </c>
      <c r="C221" s="1197" t="n">
        <v>6.43</v>
      </c>
      <c r="D221" s="1198"/>
    </row>
    <row r="222" customFormat="false" ht="15" hidden="false" customHeight="true" outlineLevel="0" collapsed="false">
      <c r="A222" s="1191" t="s">
        <v>8543</v>
      </c>
      <c r="B222" s="1192" t="s">
        <v>11917</v>
      </c>
      <c r="C222" s="1193" t="n">
        <v>5.85</v>
      </c>
      <c r="D222" s="1194"/>
    </row>
    <row r="223" customFormat="false" ht="15" hidden="false" customHeight="true" outlineLevel="0" collapsed="false">
      <c r="A223" s="1195" t="s">
        <v>11918</v>
      </c>
      <c r="B223" s="1196" t="s">
        <v>11919</v>
      </c>
      <c r="C223" s="1197" t="n">
        <v>5.08</v>
      </c>
      <c r="D223" s="1198"/>
    </row>
    <row r="224" customFormat="false" ht="15" hidden="false" customHeight="true" outlineLevel="0" collapsed="false">
      <c r="A224" s="1191" t="s">
        <v>11920</v>
      </c>
      <c r="B224" s="1192" t="s">
        <v>11921</v>
      </c>
      <c r="C224" s="1193" t="n">
        <v>6.32</v>
      </c>
      <c r="D224" s="1194"/>
    </row>
    <row r="225" customFormat="false" ht="15" hidden="false" customHeight="true" outlineLevel="0" collapsed="false">
      <c r="A225" s="1195" t="s">
        <v>11922</v>
      </c>
      <c r="B225" s="1196" t="s">
        <v>11923</v>
      </c>
      <c r="C225" s="1197" t="n">
        <v>7.26</v>
      </c>
      <c r="D225" s="1198"/>
    </row>
    <row r="226" customFormat="false" ht="15" hidden="false" customHeight="true" outlineLevel="0" collapsed="false">
      <c r="A226" s="1191" t="s">
        <v>11924</v>
      </c>
      <c r="B226" s="1192" t="s">
        <v>11925</v>
      </c>
      <c r="C226" s="1193" t="n">
        <v>5.09</v>
      </c>
      <c r="D226" s="1194"/>
    </row>
    <row r="227" customFormat="false" ht="15" hidden="false" customHeight="true" outlineLevel="0" collapsed="false">
      <c r="A227" s="1195" t="s">
        <v>11926</v>
      </c>
      <c r="B227" s="1196" t="s">
        <v>11927</v>
      </c>
      <c r="C227" s="1197" t="n">
        <v>3.39</v>
      </c>
      <c r="D227" s="1198"/>
    </row>
    <row r="228" customFormat="false" ht="15" hidden="false" customHeight="true" outlineLevel="0" collapsed="false">
      <c r="A228" s="1191" t="s">
        <v>11928</v>
      </c>
      <c r="B228" s="1192" t="s">
        <v>11929</v>
      </c>
      <c r="C228" s="1193" t="n">
        <v>7.31</v>
      </c>
      <c r="D228" s="1194"/>
    </row>
    <row r="229" customFormat="false" ht="15" hidden="false" customHeight="true" outlineLevel="0" collapsed="false">
      <c r="A229" s="1195" t="s">
        <v>11930</v>
      </c>
      <c r="B229" s="1196" t="s">
        <v>11931</v>
      </c>
      <c r="C229" s="1197" t="n">
        <v>5.56</v>
      </c>
      <c r="D229" s="1198"/>
    </row>
    <row r="230" customFormat="false" ht="15" hidden="false" customHeight="true" outlineLevel="0" collapsed="false">
      <c r="A230" s="1191" t="s">
        <v>8546</v>
      </c>
      <c r="B230" s="1192" t="s">
        <v>11932</v>
      </c>
      <c r="C230" s="1193" t="n">
        <v>5.6</v>
      </c>
      <c r="D230" s="1194"/>
    </row>
    <row r="231" customFormat="false" ht="15" hidden="false" customHeight="true" outlineLevel="0" collapsed="false">
      <c r="A231" s="1195" t="s">
        <v>854</v>
      </c>
      <c r="B231" s="1196" t="s">
        <v>855</v>
      </c>
      <c r="C231" s="1197" t="n">
        <v>3.54</v>
      </c>
      <c r="D231" s="1198"/>
    </row>
    <row r="232" customFormat="false" ht="15" hidden="false" customHeight="true" outlineLevel="0" collapsed="false">
      <c r="A232" s="1191" t="s">
        <v>1093</v>
      </c>
      <c r="B232" s="1192" t="s">
        <v>1095</v>
      </c>
      <c r="C232" s="1200"/>
      <c r="D232" s="1194" t="s">
        <v>720</v>
      </c>
    </row>
    <row r="233" customFormat="false" ht="15" hidden="false" customHeight="true" outlineLevel="0" collapsed="false">
      <c r="A233" s="1195" t="s">
        <v>1196</v>
      </c>
      <c r="B233" s="1196" t="s">
        <v>1198</v>
      </c>
      <c r="C233" s="1197" t="n">
        <v>3.8</v>
      </c>
      <c r="D233" s="1198"/>
    </row>
    <row r="234" customFormat="false" ht="15" hidden="false" customHeight="true" outlineLevel="0" collapsed="false">
      <c r="A234" s="1191" t="s">
        <v>1521</v>
      </c>
      <c r="B234" s="1192" t="s">
        <v>1523</v>
      </c>
      <c r="C234" s="1200"/>
      <c r="D234" s="1194" t="s">
        <v>720</v>
      </c>
    </row>
    <row r="235" customFormat="false" ht="15" hidden="false" customHeight="true" outlineLevel="0" collapsed="false">
      <c r="A235" s="1195" t="s">
        <v>1773</v>
      </c>
      <c r="B235" s="1196" t="s">
        <v>1775</v>
      </c>
      <c r="C235" s="1199"/>
      <c r="D235" s="1198" t="s">
        <v>720</v>
      </c>
    </row>
    <row r="236" customFormat="false" ht="15" hidden="false" customHeight="true" outlineLevel="0" collapsed="false">
      <c r="A236" s="1191" t="s">
        <v>1989</v>
      </c>
      <c r="B236" s="1192" t="s">
        <v>1991</v>
      </c>
      <c r="C236" s="1193" t="n">
        <v>2.27</v>
      </c>
      <c r="D236" s="1194"/>
    </row>
    <row r="237" customFormat="false" ht="15" hidden="false" customHeight="true" outlineLevel="0" collapsed="false">
      <c r="A237" s="1195" t="s">
        <v>2077</v>
      </c>
      <c r="B237" s="1196" t="s">
        <v>2079</v>
      </c>
      <c r="C237" s="1197" t="n">
        <v>3.38</v>
      </c>
      <c r="D237" s="1198"/>
    </row>
    <row r="238" customFormat="false" ht="15" hidden="false" customHeight="true" outlineLevel="0" collapsed="false">
      <c r="A238" s="1191" t="s">
        <v>972</v>
      </c>
      <c r="B238" s="1192" t="s">
        <v>973</v>
      </c>
      <c r="C238" s="1193" t="n">
        <v>2.86</v>
      </c>
      <c r="D238" s="1194"/>
    </row>
    <row r="239" customFormat="false" ht="15" hidden="false" customHeight="true" outlineLevel="0" collapsed="false">
      <c r="A239" s="1195" t="s">
        <v>987</v>
      </c>
      <c r="B239" s="1196" t="s">
        <v>989</v>
      </c>
      <c r="C239" s="1197" t="n">
        <v>2.92</v>
      </c>
      <c r="D239" s="1198"/>
    </row>
    <row r="240" customFormat="false" ht="15" hidden="false" customHeight="true" outlineLevel="0" collapsed="false">
      <c r="A240" s="1191" t="s">
        <v>1053</v>
      </c>
      <c r="B240" s="1192" t="s">
        <v>1055</v>
      </c>
      <c r="C240" s="1193" t="n">
        <v>2.83</v>
      </c>
      <c r="D240" s="1194"/>
    </row>
    <row r="241" customFormat="false" ht="15" hidden="false" customHeight="true" outlineLevel="0" collapsed="false">
      <c r="A241" s="1195" t="s">
        <v>1165</v>
      </c>
      <c r="B241" s="1196" t="s">
        <v>1167</v>
      </c>
      <c r="C241" s="1199"/>
      <c r="D241" s="1198" t="s">
        <v>720</v>
      </c>
    </row>
    <row r="242" customFormat="false" ht="15" hidden="false" customHeight="true" outlineLevel="0" collapsed="false">
      <c r="A242" s="1191" t="s">
        <v>1188</v>
      </c>
      <c r="B242" s="1192" t="s">
        <v>1190</v>
      </c>
      <c r="C242" s="1193" t="n">
        <v>2.56</v>
      </c>
      <c r="D242" s="1194"/>
    </row>
    <row r="243" customFormat="false" ht="15" hidden="false" customHeight="true" outlineLevel="0" collapsed="false">
      <c r="A243" s="1195" t="s">
        <v>1200</v>
      </c>
      <c r="B243" s="1196" t="s">
        <v>1202</v>
      </c>
      <c r="C243" s="1197" t="n">
        <v>2.39</v>
      </c>
      <c r="D243" s="1198"/>
    </row>
    <row r="244" customFormat="false" ht="15" hidden="false" customHeight="true" outlineLevel="0" collapsed="false">
      <c r="A244" s="1191" t="s">
        <v>1271</v>
      </c>
      <c r="B244" s="1192" t="s">
        <v>1273</v>
      </c>
      <c r="C244" s="1193" t="n">
        <v>2.71</v>
      </c>
      <c r="D244" s="1194"/>
    </row>
    <row r="245" customFormat="false" ht="15" hidden="false" customHeight="true" outlineLevel="0" collapsed="false">
      <c r="A245" s="1195" t="s">
        <v>1406</v>
      </c>
      <c r="B245" s="1196" t="s">
        <v>1408</v>
      </c>
      <c r="C245" s="1197" t="n">
        <v>2.69</v>
      </c>
      <c r="D245" s="1198"/>
    </row>
    <row r="246" customFormat="false" ht="15" hidden="false" customHeight="true" outlineLevel="0" collapsed="false">
      <c r="A246" s="1191" t="s">
        <v>1442</v>
      </c>
      <c r="B246" s="1192" t="s">
        <v>1444</v>
      </c>
      <c r="C246" s="1193" t="n">
        <v>2.75</v>
      </c>
      <c r="D246" s="1194"/>
    </row>
    <row r="247" customFormat="false" ht="15" hidden="false" customHeight="true" outlineLevel="0" collapsed="false">
      <c r="A247" s="1195" t="s">
        <v>1629</v>
      </c>
      <c r="B247" s="1196" t="s">
        <v>1631</v>
      </c>
      <c r="C247" s="1197" t="n">
        <v>3.17</v>
      </c>
      <c r="D247" s="1198"/>
    </row>
    <row r="248" customFormat="false" ht="15" hidden="false" customHeight="true" outlineLevel="0" collapsed="false">
      <c r="A248" s="1191" t="s">
        <v>1657</v>
      </c>
      <c r="B248" s="1192" t="s">
        <v>1659</v>
      </c>
      <c r="C248" s="1193" t="n">
        <v>3.19</v>
      </c>
      <c r="D248" s="1194"/>
    </row>
    <row r="249" customFormat="false" ht="15" hidden="false" customHeight="true" outlineLevel="0" collapsed="false">
      <c r="A249" s="1195" t="s">
        <v>1765</v>
      </c>
      <c r="B249" s="1196" t="s">
        <v>1767</v>
      </c>
      <c r="C249" s="1199"/>
      <c r="D249" s="1198" t="s">
        <v>720</v>
      </c>
    </row>
    <row r="250" customFormat="false" ht="15" hidden="false" customHeight="true" outlineLevel="0" collapsed="false">
      <c r="A250" s="1191" t="s">
        <v>910</v>
      </c>
      <c r="B250" s="1192" t="s">
        <v>913</v>
      </c>
      <c r="C250" s="1193" t="n">
        <v>3.22</v>
      </c>
      <c r="D250" s="1194"/>
    </row>
    <row r="251" customFormat="false" ht="15" hidden="false" customHeight="true" outlineLevel="0" collapsed="false">
      <c r="A251" s="1195" t="s">
        <v>907</v>
      </c>
      <c r="B251" s="1196" t="s">
        <v>909</v>
      </c>
      <c r="C251" s="1199"/>
      <c r="D251" s="1198" t="s">
        <v>720</v>
      </c>
    </row>
    <row r="252" customFormat="false" ht="15" hidden="false" customHeight="true" outlineLevel="0" collapsed="false">
      <c r="A252" s="1191" t="s">
        <v>1021</v>
      </c>
      <c r="B252" s="1192" t="s">
        <v>1023</v>
      </c>
      <c r="C252" s="1200"/>
      <c r="D252" s="1194" t="s">
        <v>720</v>
      </c>
    </row>
    <row r="253" customFormat="false" ht="15" hidden="false" customHeight="true" outlineLevel="0" collapsed="false">
      <c r="A253" s="1195" t="s">
        <v>1141</v>
      </c>
      <c r="B253" s="1196" t="s">
        <v>1143</v>
      </c>
      <c r="C253" s="1199"/>
      <c r="D253" s="1198" t="s">
        <v>720</v>
      </c>
    </row>
    <row r="254" customFormat="false" ht="15" hidden="false" customHeight="true" outlineLevel="0" collapsed="false">
      <c r="A254" s="1191" t="s">
        <v>1299</v>
      </c>
      <c r="B254" s="1192" t="s">
        <v>1301</v>
      </c>
      <c r="C254" s="1200"/>
      <c r="D254" s="1194" t="s">
        <v>720</v>
      </c>
    </row>
    <row r="255" customFormat="false" ht="15" hidden="false" customHeight="true" outlineLevel="0" collapsed="false">
      <c r="A255" s="1195" t="s">
        <v>1379</v>
      </c>
      <c r="B255" s="1196" t="s">
        <v>1381</v>
      </c>
      <c r="C255" s="1197" t="n">
        <v>2.41</v>
      </c>
      <c r="D255" s="1198"/>
    </row>
    <row r="256" customFormat="false" ht="15" hidden="false" customHeight="true" outlineLevel="0" collapsed="false">
      <c r="A256" s="1191" t="s">
        <v>1474</v>
      </c>
      <c r="B256" s="1192" t="s">
        <v>1476</v>
      </c>
      <c r="C256" s="1200"/>
      <c r="D256" s="1194" t="s">
        <v>720</v>
      </c>
    </row>
    <row r="257" customFormat="false" ht="15" hidden="false" customHeight="true" outlineLevel="0" collapsed="false">
      <c r="A257" s="1195" t="s">
        <v>1498</v>
      </c>
      <c r="B257" s="1196" t="s">
        <v>1500</v>
      </c>
      <c r="C257" s="1197" t="n">
        <v>2.55</v>
      </c>
      <c r="D257" s="1198"/>
    </row>
    <row r="258" customFormat="false" ht="15" hidden="false" customHeight="true" outlineLevel="0" collapsed="false">
      <c r="A258" s="1191" t="s">
        <v>1553</v>
      </c>
      <c r="B258" s="1192" t="s">
        <v>1555</v>
      </c>
      <c r="C258" s="1200"/>
      <c r="D258" s="1194" t="s">
        <v>720</v>
      </c>
    </row>
    <row r="259" customFormat="false" ht="15" hidden="false" customHeight="true" outlineLevel="0" collapsed="false">
      <c r="A259" s="1195" t="s">
        <v>1669</v>
      </c>
      <c r="B259" s="1196" t="s">
        <v>1671</v>
      </c>
      <c r="C259" s="1199"/>
      <c r="D259" s="1198" t="s">
        <v>720</v>
      </c>
    </row>
    <row r="260" customFormat="false" ht="15" hidden="false" customHeight="true" outlineLevel="0" collapsed="false">
      <c r="A260" s="1191" t="s">
        <v>1681</v>
      </c>
      <c r="B260" s="1192" t="s">
        <v>1683</v>
      </c>
      <c r="C260" s="1193" t="n">
        <v>3.5</v>
      </c>
      <c r="D260" s="1194"/>
    </row>
    <row r="261" customFormat="false" ht="15" hidden="false" customHeight="true" outlineLevel="0" collapsed="false">
      <c r="A261" s="1195" t="s">
        <v>1785</v>
      </c>
      <c r="B261" s="1196" t="s">
        <v>1787</v>
      </c>
      <c r="C261" s="1199"/>
      <c r="D261" s="1198" t="s">
        <v>720</v>
      </c>
    </row>
    <row r="262" customFormat="false" ht="15" hidden="false" customHeight="true" outlineLevel="0" collapsed="false">
      <c r="A262" s="1191" t="s">
        <v>1817</v>
      </c>
      <c r="B262" s="1192" t="s">
        <v>1819</v>
      </c>
      <c r="C262" s="1200"/>
      <c r="D262" s="1194" t="s">
        <v>720</v>
      </c>
    </row>
    <row r="263" customFormat="false" ht="15" hidden="false" customHeight="true" outlineLevel="0" collapsed="false">
      <c r="A263" s="1195" t="s">
        <v>1845</v>
      </c>
      <c r="B263" s="1196" t="s">
        <v>1847</v>
      </c>
      <c r="C263" s="1199"/>
      <c r="D263" s="1198" t="s">
        <v>720</v>
      </c>
    </row>
    <row r="264" customFormat="false" ht="15" hidden="false" customHeight="true" outlineLevel="0" collapsed="false">
      <c r="A264" s="1191" t="s">
        <v>1877</v>
      </c>
      <c r="B264" s="1192" t="s">
        <v>1879</v>
      </c>
      <c r="C264" s="1200"/>
      <c r="D264" s="1194" t="s">
        <v>720</v>
      </c>
    </row>
    <row r="265" customFormat="false" ht="15" hidden="false" customHeight="true" outlineLevel="0" collapsed="false">
      <c r="A265" s="1195" t="s">
        <v>1929</v>
      </c>
      <c r="B265" s="1196" t="s">
        <v>1931</v>
      </c>
      <c r="C265" s="1199"/>
      <c r="D265" s="1198" t="s">
        <v>720</v>
      </c>
    </row>
    <row r="266" customFormat="false" ht="15" hidden="false" customHeight="true" outlineLevel="0" collapsed="false">
      <c r="A266" s="1191" t="s">
        <v>1933</v>
      </c>
      <c r="B266" s="1192" t="s">
        <v>1935</v>
      </c>
      <c r="C266" s="1200"/>
      <c r="D266" s="1194" t="s">
        <v>720</v>
      </c>
    </row>
    <row r="267" customFormat="false" ht="15" hidden="false" customHeight="true" outlineLevel="0" collapsed="false">
      <c r="A267" s="1195" t="s">
        <v>1953</v>
      </c>
      <c r="B267" s="1196" t="s">
        <v>1955</v>
      </c>
      <c r="C267" s="1199"/>
      <c r="D267" s="1198" t="s">
        <v>720</v>
      </c>
    </row>
    <row r="268" customFormat="false" ht="15" hidden="false" customHeight="true" outlineLevel="0" collapsed="false">
      <c r="A268" s="1191" t="s">
        <v>2061</v>
      </c>
      <c r="B268" s="1192" t="s">
        <v>2063</v>
      </c>
      <c r="C268" s="1200"/>
      <c r="D268" s="1194" t="s">
        <v>720</v>
      </c>
    </row>
    <row r="269" customFormat="false" ht="15" hidden="false" customHeight="true" outlineLevel="0" collapsed="false">
      <c r="A269" s="1195" t="s">
        <v>2081</v>
      </c>
      <c r="B269" s="1196" t="s">
        <v>2083</v>
      </c>
      <c r="C269" s="1197" t="n">
        <v>3.9</v>
      </c>
      <c r="D269" s="1198"/>
    </row>
    <row r="270" customFormat="false" ht="15" hidden="false" customHeight="true" outlineLevel="0" collapsed="false">
      <c r="A270" s="1191" t="s">
        <v>903</v>
      </c>
      <c r="B270" s="1192" t="s">
        <v>979</v>
      </c>
      <c r="C270" s="1193" t="n">
        <v>2.43</v>
      </c>
      <c r="D270" s="1194"/>
    </row>
    <row r="271" customFormat="false" ht="15" hidden="false" customHeight="true" outlineLevel="0" collapsed="false">
      <c r="A271" s="1195" t="s">
        <v>900</v>
      </c>
      <c r="B271" s="1196" t="s">
        <v>902</v>
      </c>
      <c r="C271" s="1199"/>
      <c r="D271" s="1198" t="s">
        <v>720</v>
      </c>
    </row>
    <row r="272" customFormat="false" ht="15" hidden="false" customHeight="true" outlineLevel="0" collapsed="false">
      <c r="A272" s="1191" t="s">
        <v>1101</v>
      </c>
      <c r="B272" s="1192" t="s">
        <v>1103</v>
      </c>
      <c r="C272" s="1193" t="n">
        <v>2.62</v>
      </c>
      <c r="D272" s="1194"/>
    </row>
    <row r="273" customFormat="false" ht="15" hidden="false" customHeight="true" outlineLevel="0" collapsed="false">
      <c r="A273" s="1195" t="s">
        <v>1414</v>
      </c>
      <c r="B273" s="1196" t="s">
        <v>1416</v>
      </c>
      <c r="C273" s="1197" t="n">
        <v>2.16</v>
      </c>
      <c r="D273" s="1198"/>
    </row>
    <row r="274" customFormat="false" ht="15" hidden="false" customHeight="true" outlineLevel="0" collapsed="false">
      <c r="A274" s="1191" t="s">
        <v>1486</v>
      </c>
      <c r="B274" s="1192" t="s">
        <v>1488</v>
      </c>
      <c r="C274" s="1200"/>
      <c r="D274" s="1194" t="s">
        <v>720</v>
      </c>
    </row>
    <row r="275" customFormat="false" ht="15" hidden="false" customHeight="true" outlineLevel="0" collapsed="false">
      <c r="A275" s="1195" t="s">
        <v>1490</v>
      </c>
      <c r="B275" s="1196" t="s">
        <v>1492</v>
      </c>
      <c r="C275" s="1197" t="n">
        <v>2.58</v>
      </c>
      <c r="D275" s="1198"/>
    </row>
    <row r="276" customFormat="false" ht="15" hidden="false" customHeight="true" outlineLevel="0" collapsed="false">
      <c r="A276" s="1191" t="s">
        <v>1494</v>
      </c>
      <c r="B276" s="1192" t="s">
        <v>1496</v>
      </c>
      <c r="C276" s="1200"/>
      <c r="D276" s="1194" t="s">
        <v>720</v>
      </c>
    </row>
    <row r="277" customFormat="false" ht="15" hidden="false" customHeight="true" outlineLevel="0" collapsed="false">
      <c r="A277" s="1195" t="s">
        <v>2037</v>
      </c>
      <c r="B277" s="1196" t="s">
        <v>2039</v>
      </c>
      <c r="C277" s="1197" t="n">
        <v>1.86</v>
      </c>
      <c r="D277" s="1198"/>
    </row>
    <row r="278" customFormat="false" ht="15" hidden="false" customHeight="true" outlineLevel="0" collapsed="false">
      <c r="A278" s="1191" t="s">
        <v>2101</v>
      </c>
      <c r="B278" s="1192" t="s">
        <v>2103</v>
      </c>
      <c r="C278" s="1200"/>
      <c r="D278" s="1194" t="s">
        <v>720</v>
      </c>
    </row>
    <row r="279" customFormat="false" ht="15" hidden="false" customHeight="true" outlineLevel="0" collapsed="false">
      <c r="A279" s="1195" t="s">
        <v>2105</v>
      </c>
      <c r="B279" s="1196" t="s">
        <v>2107</v>
      </c>
      <c r="C279" s="1199"/>
      <c r="D279" s="1198" t="s">
        <v>720</v>
      </c>
    </row>
    <row r="280" customFormat="false" ht="15" hidden="false" customHeight="true" outlineLevel="0" collapsed="false">
      <c r="A280" s="1191" t="s">
        <v>797</v>
      </c>
      <c r="B280" s="1192" t="s">
        <v>819</v>
      </c>
      <c r="C280" s="1193" t="n">
        <v>4.02</v>
      </c>
      <c r="D280" s="1194"/>
    </row>
    <row r="281" customFormat="false" ht="15" hidden="false" customHeight="true" outlineLevel="0" collapsed="false">
      <c r="A281" s="1195" t="s">
        <v>874</v>
      </c>
      <c r="B281" s="1196" t="s">
        <v>934</v>
      </c>
      <c r="C281" s="1197" t="n">
        <v>4.55</v>
      </c>
      <c r="D281" s="1198"/>
    </row>
    <row r="282" customFormat="false" ht="15" hidden="false" customHeight="true" outlineLevel="0" collapsed="false">
      <c r="A282" s="1191" t="s">
        <v>871</v>
      </c>
      <c r="B282" s="1192" t="s">
        <v>873</v>
      </c>
      <c r="C282" s="1193" t="n">
        <v>3.93</v>
      </c>
      <c r="D282" s="1194"/>
    </row>
    <row r="283" customFormat="false" ht="15" hidden="false" customHeight="true" outlineLevel="0" collapsed="false">
      <c r="A283" s="1195" t="s">
        <v>892</v>
      </c>
      <c r="B283" s="1196" t="s">
        <v>894</v>
      </c>
      <c r="C283" s="1197" t="n">
        <v>4.96</v>
      </c>
      <c r="D283" s="1198"/>
    </row>
    <row r="284" customFormat="false" ht="15" hidden="false" customHeight="true" outlineLevel="0" collapsed="false">
      <c r="A284" s="1191" t="s">
        <v>1037</v>
      </c>
      <c r="B284" s="1192" t="s">
        <v>1039</v>
      </c>
      <c r="C284" s="1193" t="n">
        <v>5.33</v>
      </c>
      <c r="D284" s="1194"/>
    </row>
    <row r="285" customFormat="false" ht="15" hidden="false" customHeight="true" outlineLevel="0" collapsed="false">
      <c r="A285" s="1195" t="s">
        <v>1085</v>
      </c>
      <c r="B285" s="1196" t="s">
        <v>1087</v>
      </c>
      <c r="C285" s="1197" t="n">
        <v>3.38</v>
      </c>
      <c r="D285" s="1198"/>
    </row>
    <row r="286" customFormat="false" ht="15" hidden="false" customHeight="true" outlineLevel="0" collapsed="false">
      <c r="A286" s="1191" t="s">
        <v>1109</v>
      </c>
      <c r="B286" s="1192" t="s">
        <v>1111</v>
      </c>
      <c r="C286" s="1193" t="n">
        <v>3.38</v>
      </c>
      <c r="D286" s="1194"/>
    </row>
    <row r="287" customFormat="false" ht="15" hidden="false" customHeight="true" outlineLevel="0" collapsed="false">
      <c r="A287" s="1195" t="s">
        <v>1113</v>
      </c>
      <c r="B287" s="1196" t="s">
        <v>1115</v>
      </c>
      <c r="C287" s="1197" t="n">
        <v>4.53</v>
      </c>
      <c r="D287" s="1198"/>
    </row>
    <row r="288" customFormat="false" ht="15" hidden="false" customHeight="true" outlineLevel="0" collapsed="false">
      <c r="A288" s="1191" t="s">
        <v>1398</v>
      </c>
      <c r="B288" s="1192" t="s">
        <v>1400</v>
      </c>
      <c r="C288" s="1193" t="n">
        <v>4.17</v>
      </c>
      <c r="D288" s="1194"/>
    </row>
    <row r="289" customFormat="false" ht="15" hidden="false" customHeight="true" outlineLevel="0" collapsed="false">
      <c r="A289" s="1195" t="s">
        <v>1561</v>
      </c>
      <c r="B289" s="1196" t="s">
        <v>1563</v>
      </c>
      <c r="C289" s="1197" t="n">
        <v>4.24</v>
      </c>
      <c r="D289" s="1198"/>
    </row>
    <row r="290" customFormat="false" ht="15" hidden="false" customHeight="true" outlineLevel="0" collapsed="false">
      <c r="A290" s="1191" t="s">
        <v>1577</v>
      </c>
      <c r="B290" s="1192" t="s">
        <v>1579</v>
      </c>
      <c r="C290" s="1193" t="n">
        <v>4.45</v>
      </c>
      <c r="D290" s="1194"/>
    </row>
    <row r="291" customFormat="false" ht="15" hidden="false" customHeight="true" outlineLevel="0" collapsed="false">
      <c r="A291" s="1195" t="s">
        <v>1677</v>
      </c>
      <c r="B291" s="1196" t="s">
        <v>1679</v>
      </c>
      <c r="C291" s="1197" t="n">
        <v>4.42</v>
      </c>
      <c r="D291" s="1198"/>
    </row>
    <row r="292" customFormat="false" ht="15" hidden="false" customHeight="true" outlineLevel="0" collapsed="false">
      <c r="A292" s="1191" t="s">
        <v>1913</v>
      </c>
      <c r="B292" s="1192" t="s">
        <v>1915</v>
      </c>
      <c r="C292" s="1193" t="n">
        <v>4.41</v>
      </c>
      <c r="D292" s="1194"/>
    </row>
    <row r="293" customFormat="false" ht="15" hidden="false" customHeight="true" outlineLevel="0" collapsed="false">
      <c r="A293" s="1195" t="s">
        <v>1961</v>
      </c>
      <c r="B293" s="1196" t="s">
        <v>1963</v>
      </c>
      <c r="C293" s="1197" t="n">
        <v>5.45</v>
      </c>
      <c r="D293" s="1198"/>
    </row>
    <row r="294" customFormat="false" ht="15" hidden="false" customHeight="true" outlineLevel="0" collapsed="false">
      <c r="A294" s="1191" t="s">
        <v>811</v>
      </c>
      <c r="B294" s="1192" t="s">
        <v>952</v>
      </c>
      <c r="C294" s="1193" t="n">
        <v>4.4</v>
      </c>
      <c r="D294" s="1194"/>
    </row>
    <row r="295" customFormat="false" ht="15" hidden="false" customHeight="true" outlineLevel="0" collapsed="false">
      <c r="A295" s="1195" t="s">
        <v>131</v>
      </c>
      <c r="B295" s="1196" t="s">
        <v>809</v>
      </c>
      <c r="C295" s="1197" t="n">
        <v>3.62</v>
      </c>
      <c r="D295" s="1198"/>
    </row>
    <row r="296" customFormat="false" ht="15" hidden="false" customHeight="true" outlineLevel="0" collapsed="false">
      <c r="A296" s="1191" t="s">
        <v>838</v>
      </c>
      <c r="B296" s="1192" t="s">
        <v>840</v>
      </c>
      <c r="C296" s="1193" t="n">
        <v>3.86</v>
      </c>
      <c r="D296" s="1194"/>
    </row>
    <row r="297" customFormat="false" ht="15" hidden="false" customHeight="true" outlineLevel="0" collapsed="false">
      <c r="A297" s="1195" t="s">
        <v>998</v>
      </c>
      <c r="B297" s="1196" t="s">
        <v>1000</v>
      </c>
      <c r="C297" s="1197" t="n">
        <v>3.53</v>
      </c>
      <c r="D297" s="1198"/>
    </row>
    <row r="298" customFormat="false" ht="15" hidden="false" customHeight="true" outlineLevel="0" collapsed="false">
      <c r="A298" s="1191" t="s">
        <v>1041</v>
      </c>
      <c r="B298" s="1192" t="s">
        <v>1043</v>
      </c>
      <c r="C298" s="1193" t="n">
        <v>5.85</v>
      </c>
      <c r="D298" s="1194"/>
    </row>
    <row r="299" customFormat="false" ht="15" hidden="false" customHeight="true" outlineLevel="0" collapsed="false">
      <c r="A299" s="1195" t="s">
        <v>1251</v>
      </c>
      <c r="B299" s="1196" t="s">
        <v>1253</v>
      </c>
      <c r="C299" s="1197" t="n">
        <v>3.67</v>
      </c>
      <c r="D299" s="1198"/>
    </row>
    <row r="300" customFormat="false" ht="15" hidden="false" customHeight="true" outlineLevel="0" collapsed="false">
      <c r="A300" s="1191" t="s">
        <v>1355</v>
      </c>
      <c r="B300" s="1192" t="s">
        <v>1357</v>
      </c>
      <c r="C300" s="1193" t="n">
        <v>5.11</v>
      </c>
      <c r="D300" s="1194"/>
    </row>
    <row r="301" customFormat="false" ht="15" hidden="false" customHeight="true" outlineLevel="0" collapsed="false">
      <c r="A301" s="1195" t="s">
        <v>1557</v>
      </c>
      <c r="B301" s="1196" t="s">
        <v>1559</v>
      </c>
      <c r="C301" s="1197" t="n">
        <v>3.74</v>
      </c>
      <c r="D301" s="1198"/>
    </row>
    <row r="302" customFormat="false" ht="15" hidden="false" customHeight="true" outlineLevel="0" collapsed="false">
      <c r="A302" s="1191" t="s">
        <v>1609</v>
      </c>
      <c r="B302" s="1192" t="s">
        <v>1611</v>
      </c>
      <c r="C302" s="1193" t="n">
        <v>3.63</v>
      </c>
      <c r="D302" s="1194"/>
    </row>
    <row r="303" customFormat="false" ht="15" hidden="false" customHeight="true" outlineLevel="0" collapsed="false">
      <c r="A303" s="1195" t="s">
        <v>1625</v>
      </c>
      <c r="B303" s="1196" t="s">
        <v>1627</v>
      </c>
      <c r="C303" s="1197" t="n">
        <v>4.63</v>
      </c>
      <c r="D303" s="1198"/>
    </row>
    <row r="304" customFormat="false" ht="15" hidden="false" customHeight="true" outlineLevel="0" collapsed="false">
      <c r="A304" s="1191" t="s">
        <v>1897</v>
      </c>
      <c r="B304" s="1192" t="s">
        <v>1899</v>
      </c>
      <c r="C304" s="1193" t="n">
        <v>2.99</v>
      </c>
      <c r="D304" s="1194"/>
    </row>
    <row r="305" customFormat="false" ht="15" hidden="false" customHeight="true" outlineLevel="0" collapsed="false">
      <c r="A305" s="1195" t="s">
        <v>1973</v>
      </c>
      <c r="B305" s="1196" t="s">
        <v>1975</v>
      </c>
      <c r="C305" s="1197" t="n">
        <v>3.48</v>
      </c>
      <c r="D305" s="1198"/>
    </row>
    <row r="306" customFormat="false" ht="15" hidden="false" customHeight="true" outlineLevel="0" collapsed="false">
      <c r="A306" s="1191" t="s">
        <v>958</v>
      </c>
      <c r="B306" s="1192" t="s">
        <v>959</v>
      </c>
      <c r="C306" s="1193" t="n">
        <v>4.45</v>
      </c>
      <c r="D306" s="1194"/>
    </row>
    <row r="307" customFormat="false" ht="15" hidden="false" customHeight="true" outlineLevel="0" collapsed="false">
      <c r="A307" s="1195" t="s">
        <v>1017</v>
      </c>
      <c r="B307" s="1196" t="s">
        <v>1019</v>
      </c>
      <c r="C307" s="1197" t="n">
        <v>2.78</v>
      </c>
      <c r="D307" s="1198"/>
    </row>
    <row r="308" customFormat="false" ht="15" hidden="false" customHeight="true" outlineLevel="0" collapsed="false">
      <c r="A308" s="1191" t="s">
        <v>1137</v>
      </c>
      <c r="B308" s="1192" t="s">
        <v>1139</v>
      </c>
      <c r="C308" s="1193" t="n">
        <v>3.45</v>
      </c>
      <c r="D308" s="1194"/>
    </row>
    <row r="309" customFormat="false" ht="15" hidden="false" customHeight="true" outlineLevel="0" collapsed="false">
      <c r="A309" s="1195" t="s">
        <v>1204</v>
      </c>
      <c r="B309" s="1196" t="s">
        <v>1206</v>
      </c>
      <c r="C309" s="1197" t="n">
        <v>5.7</v>
      </c>
      <c r="D309" s="1198"/>
    </row>
    <row r="310" customFormat="false" ht="15" hidden="false" customHeight="true" outlineLevel="0" collapsed="false">
      <c r="A310" s="1191" t="s">
        <v>1208</v>
      </c>
      <c r="B310" s="1192" t="s">
        <v>1210</v>
      </c>
      <c r="C310" s="1193" t="n">
        <v>3.98</v>
      </c>
      <c r="D310" s="1194"/>
    </row>
    <row r="311" customFormat="false" ht="15" hidden="false" customHeight="true" outlineLevel="0" collapsed="false">
      <c r="A311" s="1195" t="s">
        <v>1283</v>
      </c>
      <c r="B311" s="1196" t="s">
        <v>1285</v>
      </c>
      <c r="C311" s="1197" t="n">
        <v>4.72</v>
      </c>
      <c r="D311" s="1198"/>
    </row>
    <row r="312" customFormat="false" ht="15" hidden="false" customHeight="true" outlineLevel="0" collapsed="false">
      <c r="A312" s="1191" t="s">
        <v>1319</v>
      </c>
      <c r="B312" s="1192" t="s">
        <v>1321</v>
      </c>
      <c r="C312" s="1200"/>
      <c r="D312" s="1194" t="s">
        <v>720</v>
      </c>
    </row>
    <row r="313" customFormat="false" ht="15" hidden="false" customHeight="true" outlineLevel="0" collapsed="false">
      <c r="A313" s="1195" t="s">
        <v>1402</v>
      </c>
      <c r="B313" s="1196" t="s">
        <v>1404</v>
      </c>
      <c r="C313" s="1197" t="n">
        <v>3.17</v>
      </c>
      <c r="D313" s="1198"/>
    </row>
    <row r="314" customFormat="false" ht="15" hidden="false" customHeight="true" outlineLevel="0" collapsed="false">
      <c r="A314" s="1191" t="s">
        <v>1458</v>
      </c>
      <c r="B314" s="1192" t="s">
        <v>1460</v>
      </c>
      <c r="C314" s="1193" t="n">
        <v>3.31</v>
      </c>
      <c r="D314" s="1194"/>
    </row>
    <row r="315" customFormat="false" ht="15" hidden="false" customHeight="true" outlineLevel="0" collapsed="false">
      <c r="A315" s="1195" t="s">
        <v>1478</v>
      </c>
      <c r="B315" s="1196" t="s">
        <v>1480</v>
      </c>
      <c r="C315" s="1197" t="n">
        <v>2.99</v>
      </c>
      <c r="D315" s="1198"/>
    </row>
    <row r="316" customFormat="false" ht="15" hidden="false" customHeight="true" outlineLevel="0" collapsed="false">
      <c r="A316" s="1191" t="s">
        <v>1482</v>
      </c>
      <c r="B316" s="1192" t="s">
        <v>1484</v>
      </c>
      <c r="C316" s="1200" t="n">
        <v>3</v>
      </c>
      <c r="D316" s="1194"/>
    </row>
    <row r="317" customFormat="false" ht="15" hidden="false" customHeight="true" outlineLevel="0" collapsed="false">
      <c r="A317" s="1195" t="s">
        <v>1529</v>
      </c>
      <c r="B317" s="1196" t="s">
        <v>1531</v>
      </c>
      <c r="C317" s="1197" t="n">
        <v>3.6</v>
      </c>
      <c r="D317" s="1198"/>
    </row>
    <row r="318" customFormat="false" ht="15" hidden="false" customHeight="true" outlineLevel="0" collapsed="false">
      <c r="A318" s="1191" t="s">
        <v>1541</v>
      </c>
      <c r="B318" s="1192" t="s">
        <v>1543</v>
      </c>
      <c r="C318" s="1193" t="n">
        <v>2.58</v>
      </c>
      <c r="D318" s="1194"/>
    </row>
    <row r="319" customFormat="false" ht="15" hidden="false" customHeight="true" outlineLevel="0" collapsed="false">
      <c r="A319" s="1195" t="s">
        <v>1613</v>
      </c>
      <c r="B319" s="1196" t="s">
        <v>1615</v>
      </c>
      <c r="C319" s="1197" t="n">
        <v>2.88</v>
      </c>
      <c r="D319" s="1198"/>
    </row>
    <row r="320" customFormat="false" ht="15" hidden="false" customHeight="true" outlineLevel="0" collapsed="false">
      <c r="A320" s="1191" t="s">
        <v>1637</v>
      </c>
      <c r="B320" s="1192" t="s">
        <v>1639</v>
      </c>
      <c r="C320" s="1200"/>
      <c r="D320" s="1194" t="s">
        <v>720</v>
      </c>
    </row>
    <row r="321" customFormat="false" ht="15" hidden="false" customHeight="true" outlineLevel="0" collapsed="false">
      <c r="A321" s="1195" t="s">
        <v>1653</v>
      </c>
      <c r="B321" s="1196" t="s">
        <v>1655</v>
      </c>
      <c r="C321" s="1199"/>
      <c r="D321" s="1198" t="s">
        <v>720</v>
      </c>
    </row>
    <row r="322" customFormat="false" ht="15" hidden="false" customHeight="true" outlineLevel="0" collapsed="false">
      <c r="A322" s="1191" t="s">
        <v>1673</v>
      </c>
      <c r="B322" s="1192" t="s">
        <v>1675</v>
      </c>
      <c r="C322" s="1200"/>
      <c r="D322" s="1194" t="s">
        <v>720</v>
      </c>
    </row>
    <row r="323" customFormat="false" ht="15" hidden="false" customHeight="true" outlineLevel="0" collapsed="false">
      <c r="A323" s="1195" t="s">
        <v>1917</v>
      </c>
      <c r="B323" s="1196" t="s">
        <v>1919</v>
      </c>
      <c r="C323" s="1197" t="n">
        <v>3.13</v>
      </c>
      <c r="D323" s="1198"/>
    </row>
    <row r="324" customFormat="false" ht="15" hidden="false" customHeight="true" outlineLevel="0" collapsed="false">
      <c r="A324" s="1191" t="s">
        <v>1925</v>
      </c>
      <c r="B324" s="1192" t="s">
        <v>1927</v>
      </c>
      <c r="C324" s="1193" t="n">
        <v>3.05</v>
      </c>
      <c r="D324" s="1194"/>
    </row>
    <row r="325" customFormat="false" ht="15" hidden="false" customHeight="true" outlineLevel="0" collapsed="false">
      <c r="A325" s="1195" t="s">
        <v>2073</v>
      </c>
      <c r="B325" s="1196" t="s">
        <v>2075</v>
      </c>
      <c r="C325" s="1197" t="n">
        <v>2.64</v>
      </c>
      <c r="D325" s="1198"/>
    </row>
    <row r="326" customFormat="false" ht="15" hidden="false" customHeight="true" outlineLevel="0" collapsed="false">
      <c r="A326" s="1191" t="s">
        <v>964</v>
      </c>
      <c r="B326" s="1192" t="s">
        <v>965</v>
      </c>
      <c r="C326" s="1193" t="n">
        <v>4.16</v>
      </c>
      <c r="D326" s="1194"/>
    </row>
    <row r="327" customFormat="false" ht="15" hidden="false" customHeight="true" outlineLevel="0" collapsed="false">
      <c r="A327" s="1195" t="s">
        <v>966</v>
      </c>
      <c r="B327" s="1196" t="s">
        <v>968</v>
      </c>
      <c r="C327" s="1199"/>
      <c r="D327" s="1198" t="s">
        <v>720</v>
      </c>
    </row>
    <row r="328" customFormat="false" ht="15" hidden="false" customHeight="true" outlineLevel="0" collapsed="false">
      <c r="A328" s="1191" t="s">
        <v>1008</v>
      </c>
      <c r="B328" s="1192" t="s">
        <v>1010</v>
      </c>
      <c r="C328" s="1193" t="n">
        <v>2.93</v>
      </c>
      <c r="D328" s="1194"/>
    </row>
    <row r="329" customFormat="false" ht="15" hidden="false" customHeight="true" outlineLevel="0" collapsed="false">
      <c r="A329" s="1195" t="s">
        <v>1069</v>
      </c>
      <c r="B329" s="1196" t="s">
        <v>1071</v>
      </c>
      <c r="C329" s="1197" t="n">
        <v>3.26</v>
      </c>
      <c r="D329" s="1198"/>
    </row>
    <row r="330" customFormat="false" ht="15" hidden="false" customHeight="true" outlineLevel="0" collapsed="false">
      <c r="A330" s="1191" t="s">
        <v>1157</v>
      </c>
      <c r="B330" s="1192" t="s">
        <v>1159</v>
      </c>
      <c r="C330" s="1200"/>
      <c r="D330" s="1194" t="s">
        <v>720</v>
      </c>
    </row>
    <row r="331" customFormat="false" ht="15" hidden="false" customHeight="true" outlineLevel="0" collapsed="false">
      <c r="A331" s="1195" t="s">
        <v>1291</v>
      </c>
      <c r="B331" s="1196" t="s">
        <v>1293</v>
      </c>
      <c r="C331" s="1199"/>
      <c r="D331" s="1198" t="s">
        <v>720</v>
      </c>
    </row>
    <row r="332" customFormat="false" ht="15" hidden="false" customHeight="true" outlineLevel="0" collapsed="false">
      <c r="A332" s="1191" t="s">
        <v>1383</v>
      </c>
      <c r="B332" s="1192" t="s">
        <v>1385</v>
      </c>
      <c r="C332" s="1193" t="n">
        <v>4.75</v>
      </c>
      <c r="D332" s="1194"/>
    </row>
    <row r="333" customFormat="false" ht="15" hidden="false" customHeight="true" outlineLevel="0" collapsed="false">
      <c r="A333" s="1195" t="s">
        <v>1446</v>
      </c>
      <c r="B333" s="1196" t="s">
        <v>1448</v>
      </c>
      <c r="C333" s="1197" t="n">
        <v>3.93</v>
      </c>
      <c r="D333" s="1198"/>
    </row>
    <row r="334" customFormat="false" ht="15" hidden="false" customHeight="true" outlineLevel="0" collapsed="false">
      <c r="A334" s="1191" t="s">
        <v>1649</v>
      </c>
      <c r="B334" s="1192" t="s">
        <v>1651</v>
      </c>
      <c r="C334" s="1200"/>
      <c r="D334" s="1194" t="s">
        <v>720</v>
      </c>
    </row>
    <row r="335" customFormat="false" ht="15" hidden="false" customHeight="true" outlineLevel="0" collapsed="false">
      <c r="A335" s="1195" t="s">
        <v>1689</v>
      </c>
      <c r="B335" s="1196" t="s">
        <v>1691</v>
      </c>
      <c r="C335" s="1197" t="n">
        <v>3.47</v>
      </c>
      <c r="D335" s="1198"/>
    </row>
    <row r="336" customFormat="false" ht="15" hidden="false" customHeight="true" outlineLevel="0" collapsed="false">
      <c r="A336" s="1191" t="s">
        <v>1729</v>
      </c>
      <c r="B336" s="1192" t="s">
        <v>1731</v>
      </c>
      <c r="C336" s="1200" t="n">
        <v>3</v>
      </c>
      <c r="D336" s="1194"/>
    </row>
    <row r="337" customFormat="false" ht="15" hidden="false" customHeight="true" outlineLevel="0" collapsed="false">
      <c r="A337" s="1195" t="s">
        <v>824</v>
      </c>
      <c r="B337" s="1196" t="s">
        <v>986</v>
      </c>
      <c r="C337" s="1197" t="n">
        <v>3.54</v>
      </c>
      <c r="D337" s="1198"/>
    </row>
    <row r="338" customFormat="false" ht="15" hidden="false" customHeight="true" outlineLevel="0" collapsed="false">
      <c r="A338" s="1191" t="s">
        <v>820</v>
      </c>
      <c r="B338" s="1192" t="s">
        <v>822</v>
      </c>
      <c r="C338" s="1200"/>
      <c r="D338" s="1194" t="s">
        <v>720</v>
      </c>
    </row>
    <row r="339" customFormat="false" ht="15" hidden="false" customHeight="true" outlineLevel="0" collapsed="false">
      <c r="A339" s="1195" t="s">
        <v>1145</v>
      </c>
      <c r="B339" s="1196" t="s">
        <v>1147</v>
      </c>
      <c r="C339" s="1197" t="n">
        <v>2.59</v>
      </c>
      <c r="D339" s="1198"/>
    </row>
    <row r="340" customFormat="false" ht="15" hidden="false" customHeight="true" outlineLevel="0" collapsed="false">
      <c r="A340" s="1191" t="s">
        <v>1173</v>
      </c>
      <c r="B340" s="1192" t="s">
        <v>1175</v>
      </c>
      <c r="C340" s="1193" t="n">
        <v>2.38</v>
      </c>
      <c r="D340" s="1194"/>
    </row>
    <row r="341" customFormat="false" ht="15" hidden="false" customHeight="true" outlineLevel="0" collapsed="false">
      <c r="A341" s="1195" t="s">
        <v>1434</v>
      </c>
      <c r="B341" s="1196" t="s">
        <v>1436</v>
      </c>
      <c r="C341" s="1197" t="n">
        <v>2.75</v>
      </c>
      <c r="D341" s="1198"/>
    </row>
    <row r="342" customFormat="false" ht="15" hidden="false" customHeight="true" outlineLevel="0" collapsed="false">
      <c r="A342" s="1191" t="s">
        <v>1565</v>
      </c>
      <c r="B342" s="1192" t="s">
        <v>1567</v>
      </c>
      <c r="C342" s="1193" t="n">
        <v>2.85</v>
      </c>
      <c r="D342" s="1194"/>
    </row>
    <row r="343" customFormat="false" ht="15" hidden="false" customHeight="true" outlineLevel="0" collapsed="false">
      <c r="A343" s="1195" t="s">
        <v>1605</v>
      </c>
      <c r="B343" s="1196" t="s">
        <v>1607</v>
      </c>
      <c r="C343" s="1197" t="n">
        <v>2.79</v>
      </c>
      <c r="D343" s="1198"/>
    </row>
    <row r="344" customFormat="false" ht="15" hidden="false" customHeight="true" outlineLevel="0" collapsed="false">
      <c r="A344" s="1191" t="s">
        <v>1661</v>
      </c>
      <c r="B344" s="1192" t="s">
        <v>1663</v>
      </c>
      <c r="C344" s="1200"/>
      <c r="D344" s="1194" t="s">
        <v>720</v>
      </c>
    </row>
    <row r="345" customFormat="false" ht="15" hidden="false" customHeight="true" outlineLevel="0" collapsed="false">
      <c r="A345" s="1195" t="s">
        <v>1797</v>
      </c>
      <c r="B345" s="1196" t="s">
        <v>1799</v>
      </c>
      <c r="C345" s="1197" t="n">
        <v>2.8</v>
      </c>
      <c r="D345" s="1198"/>
    </row>
    <row r="346" customFormat="false" ht="15" hidden="false" customHeight="true" outlineLevel="0" collapsed="false">
      <c r="A346" s="1191" t="s">
        <v>1849</v>
      </c>
      <c r="B346" s="1192" t="s">
        <v>1851</v>
      </c>
      <c r="C346" s="1193" t="n">
        <v>3.31</v>
      </c>
      <c r="D346" s="1194"/>
    </row>
    <row r="347" customFormat="false" ht="15" hidden="false" customHeight="true" outlineLevel="0" collapsed="false">
      <c r="A347" s="1195" t="s">
        <v>1865</v>
      </c>
      <c r="B347" s="1196" t="s">
        <v>1867</v>
      </c>
      <c r="C347" s="1197" t="n">
        <v>2.28</v>
      </c>
      <c r="D347" s="1198"/>
    </row>
    <row r="348" customFormat="false" ht="15" hidden="false" customHeight="true" outlineLevel="0" collapsed="false">
      <c r="A348" s="1191" t="s">
        <v>1949</v>
      </c>
      <c r="B348" s="1192" t="s">
        <v>1951</v>
      </c>
      <c r="C348" s="1193" t="n">
        <v>3.42</v>
      </c>
      <c r="D348" s="1194"/>
    </row>
    <row r="349" customFormat="false" ht="15" hidden="false" customHeight="true" outlineLevel="0" collapsed="false">
      <c r="A349" s="1195" t="s">
        <v>2069</v>
      </c>
      <c r="B349" s="1196" t="s">
        <v>2071</v>
      </c>
      <c r="C349" s="1199"/>
      <c r="D349" s="1198" t="s">
        <v>720</v>
      </c>
    </row>
    <row r="350" customFormat="false" ht="15" hidden="false" customHeight="true" outlineLevel="0" collapsed="false">
      <c r="A350" s="1191" t="s">
        <v>2109</v>
      </c>
      <c r="B350" s="1192" t="s">
        <v>2111</v>
      </c>
      <c r="C350" s="1193" t="n">
        <v>4.07</v>
      </c>
      <c r="D350" s="1194"/>
    </row>
    <row r="351" customFormat="false" ht="15" hidden="false" customHeight="true" outlineLevel="0" collapsed="false">
      <c r="A351" s="1195" t="s">
        <v>2117</v>
      </c>
      <c r="B351" s="1196" t="s">
        <v>2119</v>
      </c>
      <c r="C351" s="1199"/>
      <c r="D351" s="1198" t="s">
        <v>720</v>
      </c>
    </row>
    <row r="352" customFormat="false" ht="15" hidden="false" customHeight="true" outlineLevel="0" collapsed="false">
      <c r="A352" s="1191" t="s">
        <v>890</v>
      </c>
      <c r="B352" s="1192" t="s">
        <v>891</v>
      </c>
      <c r="C352" s="1193" t="n">
        <v>3.09</v>
      </c>
      <c r="D352" s="1194"/>
    </row>
    <row r="353" customFormat="false" ht="15" hidden="false" customHeight="true" outlineLevel="0" collapsed="false">
      <c r="A353" s="1195" t="s">
        <v>1161</v>
      </c>
      <c r="B353" s="1196" t="s">
        <v>1163</v>
      </c>
      <c r="C353" s="1197" t="n">
        <v>3.18</v>
      </c>
      <c r="D353" s="1198"/>
    </row>
    <row r="354" customFormat="false" ht="15" hidden="false" customHeight="true" outlineLevel="0" collapsed="false">
      <c r="A354" s="1191" t="s">
        <v>1351</v>
      </c>
      <c r="B354" s="1192" t="s">
        <v>1353</v>
      </c>
      <c r="C354" s="1200"/>
      <c r="D354" s="1194" t="s">
        <v>720</v>
      </c>
    </row>
    <row r="355" customFormat="false" ht="15" hidden="false" customHeight="true" outlineLevel="0" collapsed="false">
      <c r="A355" s="1195" t="s">
        <v>1593</v>
      </c>
      <c r="B355" s="1196" t="s">
        <v>1595</v>
      </c>
      <c r="C355" s="1199"/>
      <c r="D355" s="1198" t="s">
        <v>720</v>
      </c>
    </row>
    <row r="356" customFormat="false" ht="15" hidden="false" customHeight="true" outlineLevel="0" collapsed="false">
      <c r="A356" s="1191" t="s">
        <v>1665</v>
      </c>
      <c r="B356" s="1192" t="s">
        <v>1667</v>
      </c>
      <c r="C356" s="1200"/>
      <c r="D356" s="1194" t="s">
        <v>720</v>
      </c>
    </row>
    <row r="357" customFormat="false" ht="15" hidden="false" customHeight="true" outlineLevel="0" collapsed="false">
      <c r="A357" s="1195" t="s">
        <v>1753</v>
      </c>
      <c r="B357" s="1196" t="s">
        <v>1755</v>
      </c>
      <c r="C357" s="1199"/>
      <c r="D357" s="1198" t="s">
        <v>720</v>
      </c>
    </row>
    <row r="358" customFormat="false" ht="15" hidden="false" customHeight="true" outlineLevel="0" collapsed="false">
      <c r="A358" s="1191" t="s">
        <v>2089</v>
      </c>
      <c r="B358" s="1192" t="s">
        <v>2091</v>
      </c>
      <c r="C358" s="1200"/>
      <c r="D358" s="1194" t="s">
        <v>720</v>
      </c>
    </row>
    <row r="359" customFormat="false" ht="15" hidden="false" customHeight="true" outlineLevel="0" collapsed="false">
      <c r="A359" s="1195" t="s">
        <v>798</v>
      </c>
      <c r="B359" s="1196" t="s">
        <v>927</v>
      </c>
      <c r="C359" s="1197" t="n">
        <v>3.6</v>
      </c>
      <c r="D359" s="1198"/>
    </row>
    <row r="360" customFormat="false" ht="15" hidden="false" customHeight="true" outlineLevel="0" collapsed="false">
      <c r="A360" s="1191" t="s">
        <v>793</v>
      </c>
      <c r="B360" s="1192" t="s">
        <v>795</v>
      </c>
      <c r="C360" s="1193" t="n">
        <v>3.26</v>
      </c>
      <c r="D360" s="1194"/>
    </row>
    <row r="361" customFormat="false" ht="15" hidden="false" customHeight="true" outlineLevel="0" collapsed="false">
      <c r="A361" s="1195" t="s">
        <v>863</v>
      </c>
      <c r="B361" s="1196" t="s">
        <v>865</v>
      </c>
      <c r="C361" s="1197" t="n">
        <v>2.79</v>
      </c>
      <c r="D361" s="1198"/>
    </row>
    <row r="362" customFormat="false" ht="15" hidden="false" customHeight="true" outlineLevel="0" collapsed="false">
      <c r="A362" s="1191" t="s">
        <v>1212</v>
      </c>
      <c r="B362" s="1192" t="s">
        <v>1214</v>
      </c>
      <c r="C362" s="1200"/>
      <c r="D362" s="1194" t="s">
        <v>720</v>
      </c>
    </row>
    <row r="363" customFormat="false" ht="15" hidden="false" customHeight="true" outlineLevel="0" collapsed="false">
      <c r="A363" s="1195" t="s">
        <v>1239</v>
      </c>
      <c r="B363" s="1196" t="s">
        <v>1241</v>
      </c>
      <c r="C363" s="1197" t="n">
        <v>3.89</v>
      </c>
      <c r="D363" s="1198"/>
    </row>
    <row r="364" customFormat="false" ht="15" hidden="false" customHeight="true" outlineLevel="0" collapsed="false">
      <c r="A364" s="1191" t="s">
        <v>1279</v>
      </c>
      <c r="B364" s="1192" t="s">
        <v>1281</v>
      </c>
      <c r="C364" s="1193" t="n">
        <v>3.27</v>
      </c>
      <c r="D364" s="1194"/>
    </row>
    <row r="365" customFormat="false" ht="15" hidden="false" customHeight="true" outlineLevel="0" collapsed="false">
      <c r="A365" s="1195" t="s">
        <v>1410</v>
      </c>
      <c r="B365" s="1196" t="s">
        <v>1412</v>
      </c>
      <c r="C365" s="1199"/>
      <c r="D365" s="1198" t="s">
        <v>720</v>
      </c>
    </row>
    <row r="366" customFormat="false" ht="15" hidden="false" customHeight="true" outlineLevel="0" collapsed="false">
      <c r="A366" s="1191" t="s">
        <v>1617</v>
      </c>
      <c r="B366" s="1192" t="s">
        <v>1619</v>
      </c>
      <c r="C366" s="1200" t="n">
        <v>4</v>
      </c>
      <c r="D366" s="1194"/>
    </row>
    <row r="367" customFormat="false" ht="15" hidden="false" customHeight="true" outlineLevel="0" collapsed="false">
      <c r="A367" s="1195" t="s">
        <v>1861</v>
      </c>
      <c r="B367" s="1196" t="s">
        <v>1863</v>
      </c>
      <c r="C367" s="1199"/>
      <c r="D367" s="1198" t="s">
        <v>720</v>
      </c>
    </row>
    <row r="368" customFormat="false" ht="15" hidden="false" customHeight="true" outlineLevel="0" collapsed="false">
      <c r="A368" s="1191" t="s">
        <v>1885</v>
      </c>
      <c r="B368" s="1192" t="s">
        <v>1887</v>
      </c>
      <c r="C368" s="1193" t="n">
        <v>2.83</v>
      </c>
      <c r="D368" s="1194"/>
    </row>
    <row r="369" customFormat="false" ht="15" hidden="false" customHeight="true" outlineLevel="0" collapsed="false">
      <c r="A369" s="1195" t="s">
        <v>1945</v>
      </c>
      <c r="B369" s="1196" t="s">
        <v>1947</v>
      </c>
      <c r="C369" s="1197" t="n">
        <v>4.11</v>
      </c>
      <c r="D369" s="1198"/>
    </row>
    <row r="370" customFormat="false" ht="15" hidden="false" customHeight="true" outlineLevel="0" collapsed="false">
      <c r="A370" s="1191" t="s">
        <v>1957</v>
      </c>
      <c r="B370" s="1192" t="s">
        <v>1959</v>
      </c>
      <c r="C370" s="1193" t="n">
        <v>3.51</v>
      </c>
      <c r="D370" s="1194"/>
    </row>
    <row r="371" customFormat="false" ht="15" hidden="false" customHeight="true" outlineLevel="0" collapsed="false">
      <c r="A371" s="1195" t="s">
        <v>2021</v>
      </c>
      <c r="B371" s="1196" t="s">
        <v>2023</v>
      </c>
      <c r="C371" s="1199"/>
      <c r="D371" s="1198" t="s">
        <v>720</v>
      </c>
    </row>
    <row r="372" customFormat="false" ht="15" hidden="false" customHeight="true" outlineLevel="0" collapsed="false">
      <c r="A372" s="1191" t="s">
        <v>2049</v>
      </c>
      <c r="B372" s="1192" t="s">
        <v>2051</v>
      </c>
      <c r="C372" s="1193" t="n">
        <v>3.27</v>
      </c>
      <c r="D372" s="1194"/>
    </row>
    <row r="373" customFormat="false" ht="15" hidden="false" customHeight="true" outlineLevel="0" collapsed="false">
      <c r="A373" s="1195" t="s">
        <v>898</v>
      </c>
      <c r="B373" s="1196" t="s">
        <v>899</v>
      </c>
      <c r="C373" s="1197" t="n">
        <v>2.97</v>
      </c>
      <c r="D373" s="1198"/>
    </row>
    <row r="374" customFormat="false" ht="15" hidden="false" customHeight="true" outlineLevel="0" collapsed="false">
      <c r="A374" s="1191" t="s">
        <v>935</v>
      </c>
      <c r="B374" s="1192" t="s">
        <v>937</v>
      </c>
      <c r="C374" s="1200"/>
      <c r="D374" s="1194" t="s">
        <v>720</v>
      </c>
    </row>
    <row r="375" customFormat="false" ht="15" hidden="false" customHeight="true" outlineLevel="0" collapsed="false">
      <c r="A375" s="1195" t="s">
        <v>1077</v>
      </c>
      <c r="B375" s="1196" t="s">
        <v>1079</v>
      </c>
      <c r="C375" s="1199" t="n">
        <v>2</v>
      </c>
      <c r="D375" s="1198"/>
    </row>
    <row r="376" customFormat="false" ht="15" hidden="false" customHeight="true" outlineLevel="0" collapsed="false">
      <c r="A376" s="1191" t="s">
        <v>580</v>
      </c>
      <c r="B376" s="1192" t="s">
        <v>1186</v>
      </c>
      <c r="C376" s="1200"/>
      <c r="D376" s="1194" t="s">
        <v>720</v>
      </c>
    </row>
    <row r="377" customFormat="false" ht="15" hidden="false" customHeight="true" outlineLevel="0" collapsed="false">
      <c r="A377" s="1195" t="s">
        <v>60</v>
      </c>
      <c r="B377" s="1196" t="s">
        <v>1225</v>
      </c>
      <c r="C377" s="1197" t="n">
        <v>3.44</v>
      </c>
      <c r="D377" s="1198"/>
    </row>
    <row r="378" customFormat="false" ht="15" hidden="false" customHeight="true" outlineLevel="0" collapsed="false">
      <c r="A378" s="1191" t="s">
        <v>1287</v>
      </c>
      <c r="B378" s="1192" t="s">
        <v>1289</v>
      </c>
      <c r="C378" s="1200"/>
      <c r="D378" s="1194" t="s">
        <v>720</v>
      </c>
    </row>
    <row r="379" customFormat="false" ht="15" hidden="false" customHeight="true" outlineLevel="0" collapsed="false">
      <c r="A379" s="1195" t="s">
        <v>1295</v>
      </c>
      <c r="B379" s="1196" t="s">
        <v>1297</v>
      </c>
      <c r="C379" s="1199"/>
      <c r="D379" s="1198" t="s">
        <v>720</v>
      </c>
    </row>
    <row r="380" customFormat="false" ht="15" hidden="false" customHeight="true" outlineLevel="0" collapsed="false">
      <c r="A380" s="1191" t="s">
        <v>1311</v>
      </c>
      <c r="B380" s="1192" t="s">
        <v>1313</v>
      </c>
      <c r="C380" s="1193" t="n">
        <v>2.96</v>
      </c>
      <c r="D380" s="1194"/>
    </row>
    <row r="381" customFormat="false" ht="15" hidden="false" customHeight="true" outlineLevel="0" collapsed="false">
      <c r="A381" s="1195" t="s">
        <v>1331</v>
      </c>
      <c r="B381" s="1196" t="s">
        <v>1333</v>
      </c>
      <c r="C381" s="1197" t="n">
        <v>2.72</v>
      </c>
      <c r="D381" s="1198"/>
    </row>
    <row r="382" customFormat="false" ht="15" hidden="false" customHeight="true" outlineLevel="0" collapsed="false">
      <c r="A382" s="1191" t="s">
        <v>1339</v>
      </c>
      <c r="B382" s="1192" t="s">
        <v>1341</v>
      </c>
      <c r="C382" s="1193" t="n">
        <v>3.2</v>
      </c>
      <c r="D382" s="1194"/>
    </row>
    <row r="383" customFormat="false" ht="15" hidden="false" customHeight="true" outlineLevel="0" collapsed="false">
      <c r="A383" s="1195" t="s">
        <v>1438</v>
      </c>
      <c r="B383" s="1196" t="s">
        <v>1440</v>
      </c>
      <c r="C383" s="1199"/>
      <c r="D383" s="1198" t="s">
        <v>720</v>
      </c>
    </row>
    <row r="384" customFormat="false" ht="15" hidden="false" customHeight="true" outlineLevel="0" collapsed="false">
      <c r="A384" s="1191" t="s">
        <v>1462</v>
      </c>
      <c r="B384" s="1192" t="s">
        <v>1464</v>
      </c>
      <c r="C384" s="1200"/>
      <c r="D384" s="1194" t="s">
        <v>720</v>
      </c>
    </row>
    <row r="385" customFormat="false" ht="15" hidden="false" customHeight="true" outlineLevel="0" collapsed="false">
      <c r="A385" s="1195" t="s">
        <v>1685</v>
      </c>
      <c r="B385" s="1196" t="s">
        <v>1687</v>
      </c>
      <c r="C385" s="1199"/>
      <c r="D385" s="1198" t="s">
        <v>720</v>
      </c>
    </row>
    <row r="386" customFormat="false" ht="15" hidden="false" customHeight="true" outlineLevel="0" collapsed="false">
      <c r="A386" s="1191" t="s">
        <v>1789</v>
      </c>
      <c r="B386" s="1192" t="s">
        <v>1791</v>
      </c>
      <c r="C386" s="1200"/>
      <c r="D386" s="1194" t="s">
        <v>720</v>
      </c>
    </row>
    <row r="387" customFormat="false" ht="15" hidden="false" customHeight="true" outlineLevel="0" collapsed="false">
      <c r="A387" s="1195" t="s">
        <v>1869</v>
      </c>
      <c r="B387" s="1196" t="s">
        <v>1871</v>
      </c>
      <c r="C387" s="1197" t="n">
        <v>2.7</v>
      </c>
      <c r="D387" s="1198"/>
    </row>
    <row r="388" customFormat="false" ht="15" hidden="false" customHeight="true" outlineLevel="0" collapsed="false">
      <c r="A388" s="1191" t="s">
        <v>1965</v>
      </c>
      <c r="B388" s="1192" t="s">
        <v>1967</v>
      </c>
      <c r="C388" s="1200"/>
      <c r="D388" s="1194" t="s">
        <v>720</v>
      </c>
    </row>
    <row r="389" customFormat="false" ht="15" hidden="false" customHeight="true" outlineLevel="0" collapsed="false">
      <c r="A389" s="1195" t="s">
        <v>828</v>
      </c>
      <c r="B389" s="1196" t="s">
        <v>829</v>
      </c>
      <c r="C389" s="1197" t="n">
        <v>8.57</v>
      </c>
      <c r="D389" s="1198"/>
    </row>
    <row r="390" customFormat="false" ht="15" hidden="false" customHeight="true" outlineLevel="0" collapsed="false">
      <c r="A390" s="1191" t="s">
        <v>828</v>
      </c>
      <c r="B390" s="1192" t="s">
        <v>862</v>
      </c>
      <c r="C390" s="1193" t="n">
        <v>8.57</v>
      </c>
      <c r="D390" s="1194"/>
    </row>
    <row r="391" customFormat="false" ht="15" hidden="false" customHeight="true" outlineLevel="0" collapsed="false">
      <c r="A391" s="1195" t="s">
        <v>878</v>
      </c>
      <c r="B391" s="1196" t="s">
        <v>880</v>
      </c>
      <c r="C391" s="1197" t="n">
        <v>6.04</v>
      </c>
      <c r="D391" s="1198"/>
    </row>
    <row r="392" customFormat="false" ht="15" hidden="false" customHeight="true" outlineLevel="0" collapsed="false">
      <c r="A392" s="1191" t="s">
        <v>878</v>
      </c>
      <c r="B392" s="1192" t="s">
        <v>11933</v>
      </c>
      <c r="C392" s="1193" t="n">
        <v>6.57</v>
      </c>
      <c r="D392" s="1194"/>
    </row>
    <row r="393" customFormat="false" ht="15" hidden="false" customHeight="true" outlineLevel="0" collapsed="false">
      <c r="A393" s="1195" t="s">
        <v>9002</v>
      </c>
      <c r="B393" s="1196" t="s">
        <v>11934</v>
      </c>
      <c r="C393" s="1197" t="n">
        <v>4.88</v>
      </c>
      <c r="D393" s="1198"/>
    </row>
    <row r="394" customFormat="false" ht="15" hidden="false" customHeight="true" outlineLevel="0" collapsed="false">
      <c r="A394" s="1191" t="s">
        <v>9005</v>
      </c>
      <c r="B394" s="1192" t="s">
        <v>11935</v>
      </c>
      <c r="C394" s="1200"/>
      <c r="D394" s="1194" t="s">
        <v>720</v>
      </c>
    </row>
    <row r="395" customFormat="false" ht="15" hidden="false" customHeight="true" outlineLevel="0" collapsed="false">
      <c r="A395" s="1195" t="s">
        <v>928</v>
      </c>
      <c r="B395" s="1196" t="s">
        <v>930</v>
      </c>
      <c r="C395" s="1197" t="n">
        <v>8.2</v>
      </c>
      <c r="D395" s="1198"/>
    </row>
    <row r="396" customFormat="false" ht="15" hidden="false" customHeight="true" outlineLevel="0" collapsed="false">
      <c r="A396" s="1191" t="s">
        <v>9008</v>
      </c>
      <c r="B396" s="1192" t="s">
        <v>11936</v>
      </c>
      <c r="C396" s="1193" t="n">
        <v>10.06</v>
      </c>
      <c r="D396" s="1194"/>
    </row>
    <row r="397" customFormat="false" ht="15" hidden="false" customHeight="true" outlineLevel="0" collapsed="false">
      <c r="A397" s="1195" t="s">
        <v>11937</v>
      </c>
      <c r="B397" s="1196" t="s">
        <v>11938</v>
      </c>
      <c r="C397" s="1197" t="n">
        <v>8.58</v>
      </c>
      <c r="D397" s="1198"/>
    </row>
    <row r="398" customFormat="false" ht="15" hidden="false" customHeight="true" outlineLevel="0" collapsed="false">
      <c r="A398" s="1191" t="s">
        <v>11939</v>
      </c>
      <c r="B398" s="1192" t="s">
        <v>11940</v>
      </c>
      <c r="C398" s="1193" t="n">
        <v>5.58</v>
      </c>
      <c r="D398" s="1194"/>
    </row>
    <row r="399" customFormat="false" ht="15" hidden="false" customHeight="true" outlineLevel="0" collapsed="false">
      <c r="A399" s="1195" t="s">
        <v>11941</v>
      </c>
      <c r="B399" s="1196" t="s">
        <v>11942</v>
      </c>
      <c r="C399" s="1197" t="n">
        <v>7.53</v>
      </c>
      <c r="D399" s="1198"/>
    </row>
    <row r="400" customFormat="false" ht="15" hidden="false" customHeight="true" outlineLevel="0" collapsed="false">
      <c r="A400" s="1191" t="s">
        <v>11943</v>
      </c>
      <c r="B400" s="1192" t="s">
        <v>11944</v>
      </c>
      <c r="C400" s="1193" t="n">
        <v>7.78</v>
      </c>
      <c r="D400" s="1194"/>
    </row>
    <row r="401" customFormat="false" ht="15" hidden="false" customHeight="true" outlineLevel="0" collapsed="false">
      <c r="A401" s="1195" t="s">
        <v>980</v>
      </c>
      <c r="B401" s="1196" t="s">
        <v>982</v>
      </c>
      <c r="C401" s="1197" t="n">
        <v>8.76</v>
      </c>
      <c r="D401" s="1198"/>
    </row>
    <row r="402" customFormat="false" ht="15" hidden="false" customHeight="true" outlineLevel="0" collapsed="false">
      <c r="A402" s="1191" t="s">
        <v>7660</v>
      </c>
      <c r="B402" s="1192" t="s">
        <v>11945</v>
      </c>
      <c r="C402" s="1193" t="n">
        <v>7.59</v>
      </c>
      <c r="D402" s="1194"/>
    </row>
    <row r="403" customFormat="false" ht="15" hidden="false" customHeight="true" outlineLevel="0" collapsed="false">
      <c r="A403" s="1195" t="s">
        <v>7663</v>
      </c>
      <c r="B403" s="1196" t="s">
        <v>11946</v>
      </c>
      <c r="C403" s="1197" t="n">
        <v>9.18</v>
      </c>
      <c r="D403" s="1198"/>
    </row>
    <row r="404" customFormat="false" ht="15" hidden="false" customHeight="true" outlineLevel="0" collapsed="false">
      <c r="A404" s="1191" t="s">
        <v>7666</v>
      </c>
      <c r="B404" s="1192" t="s">
        <v>11947</v>
      </c>
      <c r="C404" s="1193" t="n">
        <v>7.14</v>
      </c>
      <c r="D404" s="1194"/>
    </row>
    <row r="405" customFormat="false" ht="15" hidden="false" customHeight="true" outlineLevel="0" collapsed="false">
      <c r="A405" s="1195" t="s">
        <v>7669</v>
      </c>
      <c r="B405" s="1196" t="s">
        <v>11948</v>
      </c>
      <c r="C405" s="1197" t="n">
        <v>8.84</v>
      </c>
      <c r="D405" s="1198"/>
    </row>
    <row r="406" customFormat="false" ht="15" hidden="false" customHeight="true" outlineLevel="0" collapsed="false">
      <c r="A406" s="1191" t="s">
        <v>7672</v>
      </c>
      <c r="B406" s="1192" t="s">
        <v>11949</v>
      </c>
      <c r="C406" s="1193" t="n">
        <v>8.33</v>
      </c>
      <c r="D406" s="1194"/>
    </row>
    <row r="407" customFormat="false" ht="15" hidden="false" customHeight="true" outlineLevel="0" collapsed="false">
      <c r="A407" s="1195" t="s">
        <v>7675</v>
      </c>
      <c r="B407" s="1196" t="s">
        <v>11950</v>
      </c>
      <c r="C407" s="1197" t="n">
        <v>9.79</v>
      </c>
      <c r="D407" s="1198"/>
    </row>
    <row r="408" customFormat="false" ht="15" hidden="false" customHeight="true" outlineLevel="0" collapsed="false">
      <c r="A408" s="1191" t="s">
        <v>1065</v>
      </c>
      <c r="B408" s="1192" t="s">
        <v>1067</v>
      </c>
      <c r="C408" s="1193" t="n">
        <v>6.69</v>
      </c>
      <c r="D408" s="1194"/>
    </row>
    <row r="409" customFormat="false" ht="15" hidden="false" customHeight="true" outlineLevel="0" collapsed="false">
      <c r="A409" s="1195" t="s">
        <v>9023</v>
      </c>
      <c r="B409" s="1196" t="s">
        <v>11951</v>
      </c>
      <c r="C409" s="1197" t="n">
        <v>5.22</v>
      </c>
      <c r="D409" s="1198"/>
    </row>
    <row r="410" customFormat="false" ht="15" hidden="false" customHeight="true" outlineLevel="0" collapsed="false">
      <c r="A410" s="1191" t="s">
        <v>11952</v>
      </c>
      <c r="B410" s="1192" t="s">
        <v>11953</v>
      </c>
      <c r="C410" s="1193" t="n">
        <v>7.16</v>
      </c>
      <c r="D410" s="1194"/>
    </row>
    <row r="411" customFormat="false" ht="15" hidden="false" customHeight="true" outlineLevel="0" collapsed="false">
      <c r="A411" s="1195" t="s">
        <v>11954</v>
      </c>
      <c r="B411" s="1196" t="s">
        <v>11955</v>
      </c>
      <c r="C411" s="1197" t="n">
        <v>6.45</v>
      </c>
      <c r="D411" s="1198"/>
    </row>
    <row r="412" customFormat="false" ht="15" hidden="false" customHeight="true" outlineLevel="0" collapsed="false">
      <c r="A412" s="1191" t="s">
        <v>11956</v>
      </c>
      <c r="B412" s="1192" t="s">
        <v>11957</v>
      </c>
      <c r="C412" s="1200"/>
      <c r="D412" s="1194" t="s">
        <v>720</v>
      </c>
    </row>
    <row r="413" customFormat="false" ht="15" hidden="false" customHeight="true" outlineLevel="0" collapsed="false">
      <c r="A413" s="1195" t="s">
        <v>1153</v>
      </c>
      <c r="B413" s="1196" t="s">
        <v>1155</v>
      </c>
      <c r="C413" s="1197" t="n">
        <v>10.42</v>
      </c>
      <c r="D413" s="1198"/>
    </row>
    <row r="414" customFormat="false" ht="15" hidden="false" customHeight="true" outlineLevel="0" collapsed="false">
      <c r="A414" s="1191" t="s">
        <v>7384</v>
      </c>
      <c r="B414" s="1192" t="s">
        <v>11958</v>
      </c>
      <c r="C414" s="1193" t="n">
        <v>8.78</v>
      </c>
      <c r="D414" s="1194"/>
    </row>
    <row r="415" customFormat="false" ht="15" hidden="false" customHeight="true" outlineLevel="0" collapsed="false">
      <c r="A415" s="1195" t="s">
        <v>7387</v>
      </c>
      <c r="B415" s="1196" t="s">
        <v>11959</v>
      </c>
      <c r="C415" s="1197" t="n">
        <v>8.62</v>
      </c>
      <c r="D415" s="1198"/>
    </row>
    <row r="416" customFormat="false" ht="15" hidden="false" customHeight="true" outlineLevel="0" collapsed="false">
      <c r="A416" s="1191" t="s">
        <v>11960</v>
      </c>
      <c r="B416" s="1192" t="s">
        <v>11961</v>
      </c>
      <c r="C416" s="1193" t="n">
        <v>11.25</v>
      </c>
      <c r="D416" s="1194"/>
    </row>
    <row r="417" customFormat="false" ht="15" hidden="false" customHeight="true" outlineLevel="0" collapsed="false">
      <c r="A417" s="1195" t="s">
        <v>11962</v>
      </c>
      <c r="B417" s="1196" t="s">
        <v>11963</v>
      </c>
      <c r="C417" s="1197" t="n">
        <v>11.09</v>
      </c>
      <c r="D417" s="1198"/>
    </row>
    <row r="418" customFormat="false" ht="15" hidden="false" customHeight="true" outlineLevel="0" collapsed="false">
      <c r="A418" s="1191" t="s">
        <v>834</v>
      </c>
      <c r="B418" s="1192" t="s">
        <v>1388</v>
      </c>
      <c r="C418" s="1193" t="n">
        <v>11.46</v>
      </c>
      <c r="D418" s="1194"/>
    </row>
    <row r="419" customFormat="false" ht="15" hidden="false" customHeight="true" outlineLevel="0" collapsed="false">
      <c r="A419" s="1195" t="s">
        <v>7396</v>
      </c>
      <c r="B419" s="1196" t="s">
        <v>11964</v>
      </c>
      <c r="C419" s="1197" t="n">
        <v>11.7</v>
      </c>
      <c r="D419" s="1198"/>
    </row>
    <row r="420" customFormat="false" ht="15" hidden="false" customHeight="true" outlineLevel="0" collapsed="false">
      <c r="A420" s="1191" t="s">
        <v>7399</v>
      </c>
      <c r="B420" s="1192" t="s">
        <v>11965</v>
      </c>
      <c r="C420" s="1193" t="n">
        <v>10.98</v>
      </c>
      <c r="D420" s="1194"/>
    </row>
    <row r="421" customFormat="false" ht="15" hidden="false" customHeight="true" outlineLevel="0" collapsed="false">
      <c r="A421" s="1195" t="s">
        <v>7425</v>
      </c>
      <c r="B421" s="1196" t="s">
        <v>11966</v>
      </c>
      <c r="C421" s="1197" t="n">
        <v>11.1</v>
      </c>
      <c r="D421" s="1198"/>
    </row>
    <row r="422" customFormat="false" ht="15" hidden="false" customHeight="true" outlineLevel="0" collapsed="false">
      <c r="A422" s="1191" t="s">
        <v>7428</v>
      </c>
      <c r="B422" s="1192" t="s">
        <v>11967</v>
      </c>
      <c r="C422" s="1193" t="n">
        <v>10.91</v>
      </c>
      <c r="D422" s="1194"/>
    </row>
    <row r="423" customFormat="false" ht="15" hidden="false" customHeight="true" outlineLevel="0" collapsed="false">
      <c r="A423" s="1195" t="s">
        <v>7431</v>
      </c>
      <c r="B423" s="1196" t="s">
        <v>11968</v>
      </c>
      <c r="C423" s="1197" t="n">
        <v>10.94</v>
      </c>
      <c r="D423" s="1198"/>
    </row>
    <row r="424" customFormat="false" ht="15" hidden="false" customHeight="true" outlineLevel="0" collapsed="false">
      <c r="A424" s="1191" t="s">
        <v>7434</v>
      </c>
      <c r="B424" s="1192" t="s">
        <v>11969</v>
      </c>
      <c r="C424" s="1193" t="n">
        <v>11.85</v>
      </c>
      <c r="D424" s="1194"/>
    </row>
    <row r="425" customFormat="false" ht="15" hidden="false" customHeight="true" outlineLevel="0" collapsed="false">
      <c r="A425" s="1195" t="s">
        <v>7402</v>
      </c>
      <c r="B425" s="1196" t="s">
        <v>11970</v>
      </c>
      <c r="C425" s="1197" t="n">
        <v>10.64</v>
      </c>
      <c r="D425" s="1198"/>
    </row>
    <row r="426" customFormat="false" ht="15" hidden="false" customHeight="true" outlineLevel="0" collapsed="false">
      <c r="A426" s="1191" t="s">
        <v>7437</v>
      </c>
      <c r="B426" s="1192" t="s">
        <v>11971</v>
      </c>
      <c r="C426" s="1193" t="n">
        <v>11.21</v>
      </c>
      <c r="D426" s="1194"/>
    </row>
    <row r="427" customFormat="false" ht="15" hidden="false" customHeight="true" outlineLevel="0" collapsed="false">
      <c r="A427" s="1195" t="s">
        <v>7405</v>
      </c>
      <c r="B427" s="1196" t="s">
        <v>11972</v>
      </c>
      <c r="C427" s="1197" t="n">
        <v>10.83</v>
      </c>
      <c r="D427" s="1198"/>
    </row>
    <row r="428" customFormat="false" ht="15" hidden="false" customHeight="true" outlineLevel="0" collapsed="false">
      <c r="A428" s="1191" t="s">
        <v>7440</v>
      </c>
      <c r="B428" s="1192" t="s">
        <v>11973</v>
      </c>
      <c r="C428" s="1193" t="n">
        <v>12.03</v>
      </c>
      <c r="D428" s="1194"/>
    </row>
    <row r="429" customFormat="false" ht="15" hidden="false" customHeight="true" outlineLevel="0" collapsed="false">
      <c r="A429" s="1195" t="s">
        <v>7408</v>
      </c>
      <c r="B429" s="1196" t="s">
        <v>11974</v>
      </c>
      <c r="C429" s="1197" t="n">
        <v>12.1</v>
      </c>
      <c r="D429" s="1198"/>
    </row>
    <row r="430" customFormat="false" ht="15" hidden="false" customHeight="true" outlineLevel="0" collapsed="false">
      <c r="A430" s="1191" t="s">
        <v>7237</v>
      </c>
      <c r="B430" s="1192" t="s">
        <v>11975</v>
      </c>
      <c r="C430" s="1193" t="n">
        <v>11.54</v>
      </c>
      <c r="D430" s="1194"/>
    </row>
    <row r="431" customFormat="false" ht="15" hidden="false" customHeight="true" outlineLevel="0" collapsed="false">
      <c r="A431" s="1195" t="s">
        <v>7443</v>
      </c>
      <c r="B431" s="1196" t="s">
        <v>11976</v>
      </c>
      <c r="C431" s="1197" t="n">
        <v>12.17</v>
      </c>
      <c r="D431" s="1198"/>
    </row>
    <row r="432" customFormat="false" ht="15" hidden="false" customHeight="true" outlineLevel="0" collapsed="false">
      <c r="A432" s="1191" t="s">
        <v>7413</v>
      </c>
      <c r="B432" s="1192" t="s">
        <v>11977</v>
      </c>
      <c r="C432" s="1193" t="n">
        <v>10.24</v>
      </c>
      <c r="D432" s="1194"/>
    </row>
    <row r="433" customFormat="false" ht="15" hidden="false" customHeight="true" outlineLevel="0" collapsed="false">
      <c r="A433" s="1195" t="s">
        <v>7416</v>
      </c>
      <c r="B433" s="1196" t="s">
        <v>11978</v>
      </c>
      <c r="C433" s="1199" t="n">
        <v>10</v>
      </c>
      <c r="D433" s="1198"/>
    </row>
    <row r="434" customFormat="false" ht="15" hidden="false" customHeight="true" outlineLevel="0" collapsed="false">
      <c r="A434" s="1191" t="s">
        <v>7446</v>
      </c>
      <c r="B434" s="1192" t="s">
        <v>11979</v>
      </c>
      <c r="C434" s="1193" t="n">
        <v>13.4</v>
      </c>
      <c r="D434" s="1194"/>
    </row>
    <row r="435" customFormat="false" ht="15" hidden="false" customHeight="true" outlineLevel="0" collapsed="false">
      <c r="A435" s="1195" t="s">
        <v>7419</v>
      </c>
      <c r="B435" s="1196" t="s">
        <v>11980</v>
      </c>
      <c r="C435" s="1197" t="n">
        <v>10.81</v>
      </c>
      <c r="D435" s="1198"/>
    </row>
    <row r="436" customFormat="false" ht="15" hidden="false" customHeight="true" outlineLevel="0" collapsed="false">
      <c r="A436" s="1191" t="s">
        <v>7449</v>
      </c>
      <c r="B436" s="1192" t="s">
        <v>11981</v>
      </c>
      <c r="C436" s="1193" t="n">
        <v>12.93</v>
      </c>
      <c r="D436" s="1194"/>
    </row>
    <row r="437" customFormat="false" ht="15" hidden="false" customHeight="true" outlineLevel="0" collapsed="false">
      <c r="A437" s="1195" t="s">
        <v>7452</v>
      </c>
      <c r="B437" s="1196" t="s">
        <v>11982</v>
      </c>
      <c r="C437" s="1197" t="n">
        <v>11.11</v>
      </c>
      <c r="D437" s="1198"/>
    </row>
    <row r="438" customFormat="false" ht="15" hidden="false" customHeight="true" outlineLevel="0" collapsed="false">
      <c r="A438" s="1191" t="s">
        <v>7455</v>
      </c>
      <c r="B438" s="1192" t="s">
        <v>11983</v>
      </c>
      <c r="C438" s="1193" t="n">
        <v>7.95</v>
      </c>
      <c r="D438" s="1194"/>
    </row>
    <row r="439" customFormat="false" ht="15" hidden="false" customHeight="true" outlineLevel="0" collapsed="false">
      <c r="A439" s="1195" t="s">
        <v>7458</v>
      </c>
      <c r="B439" s="1196" t="s">
        <v>11984</v>
      </c>
      <c r="C439" s="1197" t="n">
        <v>12.92</v>
      </c>
      <c r="D439" s="1198"/>
    </row>
    <row r="440" customFormat="false" ht="15" hidden="false" customHeight="true" outlineLevel="0" collapsed="false">
      <c r="A440" s="1191" t="s">
        <v>7461</v>
      </c>
      <c r="B440" s="1192" t="s">
        <v>11985</v>
      </c>
      <c r="C440" s="1193" t="n">
        <v>13.83</v>
      </c>
      <c r="D440" s="1194"/>
    </row>
    <row r="441" customFormat="false" ht="15" hidden="false" customHeight="true" outlineLevel="0" collapsed="false">
      <c r="A441" s="1195" t="s">
        <v>7422</v>
      </c>
      <c r="B441" s="1196" t="s">
        <v>11986</v>
      </c>
      <c r="C441" s="1197" t="n">
        <v>11.57</v>
      </c>
      <c r="D441" s="1198"/>
    </row>
    <row r="442" customFormat="false" ht="15" hidden="false" customHeight="true" outlineLevel="0" collapsed="false">
      <c r="A442" s="1191" t="s">
        <v>1857</v>
      </c>
      <c r="B442" s="1192" t="s">
        <v>11987</v>
      </c>
      <c r="C442" s="1193" t="n">
        <v>11.76</v>
      </c>
      <c r="D442" s="1194"/>
    </row>
    <row r="443" customFormat="false" ht="15" hidden="false" customHeight="true" outlineLevel="0" collapsed="false">
      <c r="A443" s="1195" t="s">
        <v>1394</v>
      </c>
      <c r="B443" s="1196" t="s">
        <v>1396</v>
      </c>
      <c r="C443" s="1197" t="n">
        <v>7.58</v>
      </c>
      <c r="D443" s="1198"/>
    </row>
    <row r="444" customFormat="false" ht="15" hidden="false" customHeight="true" outlineLevel="0" collapsed="false">
      <c r="A444" s="1191" t="s">
        <v>7466</v>
      </c>
      <c r="B444" s="1192" t="s">
        <v>11988</v>
      </c>
      <c r="C444" s="1200"/>
      <c r="D444" s="1194" t="s">
        <v>720</v>
      </c>
    </row>
    <row r="445" customFormat="false" ht="15" hidden="false" customHeight="true" outlineLevel="0" collapsed="false">
      <c r="A445" s="1195" t="s">
        <v>7469</v>
      </c>
      <c r="B445" s="1196" t="s">
        <v>11989</v>
      </c>
      <c r="C445" s="1199"/>
      <c r="D445" s="1198" t="s">
        <v>720</v>
      </c>
    </row>
    <row r="446" customFormat="false" ht="15" hidden="false" customHeight="true" outlineLevel="0" collapsed="false">
      <c r="A446" s="1191" t="s">
        <v>1394</v>
      </c>
      <c r="B446" s="1192" t="s">
        <v>11990</v>
      </c>
      <c r="C446" s="1193" t="n">
        <v>7.75</v>
      </c>
      <c r="D446" s="1194"/>
    </row>
    <row r="447" customFormat="false" ht="15" hidden="false" customHeight="true" outlineLevel="0" collapsed="false">
      <c r="A447" s="1195" t="s">
        <v>4921</v>
      </c>
      <c r="B447" s="1196" t="s">
        <v>11991</v>
      </c>
      <c r="C447" s="1199"/>
      <c r="D447" s="1198" t="s">
        <v>720</v>
      </c>
    </row>
    <row r="448" customFormat="false" ht="15" hidden="false" customHeight="true" outlineLevel="0" collapsed="false">
      <c r="A448" s="1191" t="s">
        <v>11992</v>
      </c>
      <c r="B448" s="1192" t="s">
        <v>11993</v>
      </c>
      <c r="C448" s="1193" t="n">
        <v>6.25</v>
      </c>
      <c r="D448" s="1194"/>
    </row>
    <row r="449" customFormat="false" ht="15" hidden="false" customHeight="true" outlineLevel="0" collapsed="false">
      <c r="A449" s="1195" t="s">
        <v>11994</v>
      </c>
      <c r="B449" s="1196" t="s">
        <v>11995</v>
      </c>
      <c r="C449" s="1197" t="n">
        <v>9.45</v>
      </c>
      <c r="D449" s="1198"/>
    </row>
    <row r="450" customFormat="false" ht="15" hidden="false" customHeight="true" outlineLevel="0" collapsed="false">
      <c r="A450" s="1191" t="s">
        <v>11996</v>
      </c>
      <c r="B450" s="1192" t="s">
        <v>11997</v>
      </c>
      <c r="C450" s="1193" t="n">
        <v>9.18</v>
      </c>
      <c r="D450" s="1194"/>
    </row>
    <row r="451" customFormat="false" ht="15" hidden="false" customHeight="true" outlineLevel="0" collapsed="false">
      <c r="A451" s="1195" t="s">
        <v>11998</v>
      </c>
      <c r="B451" s="1196" t="s">
        <v>11999</v>
      </c>
      <c r="C451" s="1197" t="n">
        <v>7.01</v>
      </c>
      <c r="D451" s="1198"/>
    </row>
    <row r="452" customFormat="false" ht="15" hidden="false" customHeight="true" outlineLevel="0" collapsed="false">
      <c r="A452" s="1191" t="s">
        <v>12000</v>
      </c>
      <c r="B452" s="1192" t="s">
        <v>12001</v>
      </c>
      <c r="C452" s="1193" t="n">
        <v>5.79</v>
      </c>
      <c r="D452" s="1194"/>
    </row>
    <row r="453" customFormat="false" ht="15" hidden="false" customHeight="true" outlineLevel="0" collapsed="false">
      <c r="A453" s="1195" t="s">
        <v>12002</v>
      </c>
      <c r="B453" s="1196" t="s">
        <v>12003</v>
      </c>
      <c r="C453" s="1197" t="n">
        <v>8.1</v>
      </c>
      <c r="D453" s="1198"/>
    </row>
    <row r="454" customFormat="false" ht="15" hidden="false" customHeight="true" outlineLevel="0" collapsed="false">
      <c r="A454" s="1191" t="s">
        <v>1426</v>
      </c>
      <c r="B454" s="1192" t="s">
        <v>1428</v>
      </c>
      <c r="C454" s="1193" t="n">
        <v>6.5</v>
      </c>
      <c r="D454" s="1194"/>
    </row>
    <row r="455" customFormat="false" ht="15" hidden="false" customHeight="true" outlineLevel="0" collapsed="false">
      <c r="A455" s="1195" t="s">
        <v>7517</v>
      </c>
      <c r="B455" s="1196" t="s">
        <v>12004</v>
      </c>
      <c r="C455" s="1199"/>
      <c r="D455" s="1198" t="s">
        <v>720</v>
      </c>
    </row>
    <row r="456" customFormat="false" ht="15" hidden="false" customHeight="true" outlineLevel="0" collapsed="false">
      <c r="A456" s="1191" t="s">
        <v>7520</v>
      </c>
      <c r="B456" s="1192" t="s">
        <v>12005</v>
      </c>
      <c r="C456" s="1200"/>
      <c r="D456" s="1194" t="s">
        <v>720</v>
      </c>
    </row>
    <row r="457" customFormat="false" ht="15" hidden="false" customHeight="true" outlineLevel="0" collapsed="false">
      <c r="A457" s="1195" t="s">
        <v>7523</v>
      </c>
      <c r="B457" s="1196" t="s">
        <v>12006</v>
      </c>
      <c r="C457" s="1197" t="n">
        <v>8.32</v>
      </c>
      <c r="D457" s="1198"/>
    </row>
    <row r="458" customFormat="false" ht="15" hidden="false" customHeight="true" outlineLevel="0" collapsed="false">
      <c r="A458" s="1191" t="s">
        <v>1426</v>
      </c>
      <c r="B458" s="1192" t="s">
        <v>12007</v>
      </c>
      <c r="C458" s="1193" t="n">
        <v>6.51</v>
      </c>
      <c r="D458" s="1194"/>
    </row>
    <row r="459" customFormat="false" ht="15" hidden="false" customHeight="true" outlineLevel="0" collapsed="false">
      <c r="A459" s="1195" t="s">
        <v>7528</v>
      </c>
      <c r="B459" s="1196" t="s">
        <v>12008</v>
      </c>
      <c r="C459" s="1197" t="n">
        <v>6.02</v>
      </c>
      <c r="D459" s="1198"/>
    </row>
    <row r="460" customFormat="false" ht="15" hidden="false" customHeight="true" outlineLevel="0" collapsed="false">
      <c r="A460" s="1191" t="s">
        <v>7531</v>
      </c>
      <c r="B460" s="1192" t="s">
        <v>12009</v>
      </c>
      <c r="C460" s="1200"/>
      <c r="D460" s="1194" t="s">
        <v>720</v>
      </c>
    </row>
    <row r="461" customFormat="false" ht="15" hidden="false" customHeight="true" outlineLevel="0" collapsed="false">
      <c r="A461" s="1195" t="s">
        <v>12010</v>
      </c>
      <c r="B461" s="1196" t="s">
        <v>12011</v>
      </c>
      <c r="C461" s="1197" t="n">
        <v>3.67</v>
      </c>
      <c r="D461" s="1198"/>
    </row>
    <row r="462" customFormat="false" ht="15" hidden="false" customHeight="true" outlineLevel="0" collapsed="false">
      <c r="A462" s="1191" t="s">
        <v>12012</v>
      </c>
      <c r="B462" s="1192" t="s">
        <v>12013</v>
      </c>
      <c r="C462" s="1200"/>
      <c r="D462" s="1194" t="s">
        <v>720</v>
      </c>
    </row>
    <row r="463" customFormat="false" ht="15" hidden="false" customHeight="true" outlineLevel="0" collapsed="false">
      <c r="A463" s="1195" t="s">
        <v>12014</v>
      </c>
      <c r="B463" s="1196" t="s">
        <v>12015</v>
      </c>
      <c r="C463" s="1197" t="n">
        <v>5.47</v>
      </c>
      <c r="D463" s="1198"/>
    </row>
    <row r="464" customFormat="false" ht="15" hidden="false" customHeight="true" outlineLevel="0" collapsed="false">
      <c r="A464" s="1191" t="s">
        <v>12016</v>
      </c>
      <c r="B464" s="1192" t="s">
        <v>12017</v>
      </c>
      <c r="C464" s="1193" t="n">
        <v>6.46</v>
      </c>
      <c r="D464" s="1194"/>
    </row>
    <row r="465" customFormat="false" ht="15" hidden="false" customHeight="true" outlineLevel="0" collapsed="false">
      <c r="A465" s="1195" t="s">
        <v>12018</v>
      </c>
      <c r="B465" s="1196" t="s">
        <v>12019</v>
      </c>
      <c r="C465" s="1197" t="n">
        <v>5.78</v>
      </c>
      <c r="D465" s="1198"/>
    </row>
    <row r="466" customFormat="false" ht="15" hidden="false" customHeight="true" outlineLevel="0" collapsed="false">
      <c r="A466" s="1191" t="s">
        <v>1502</v>
      </c>
      <c r="B466" s="1192" t="s">
        <v>1504</v>
      </c>
      <c r="C466" s="1193" t="n">
        <v>5.47</v>
      </c>
      <c r="D466" s="1194"/>
    </row>
    <row r="467" customFormat="false" ht="15" hidden="false" customHeight="true" outlineLevel="0" collapsed="false">
      <c r="A467" s="1195" t="s">
        <v>9046</v>
      </c>
      <c r="B467" s="1196" t="s">
        <v>12020</v>
      </c>
      <c r="C467" s="1197" t="n">
        <v>4.87</v>
      </c>
      <c r="D467" s="1198"/>
    </row>
    <row r="468" customFormat="false" ht="15" hidden="false" customHeight="true" outlineLevel="0" collapsed="false">
      <c r="A468" s="1191" t="s">
        <v>1502</v>
      </c>
      <c r="B468" s="1192" t="s">
        <v>12021</v>
      </c>
      <c r="C468" s="1193" t="n">
        <v>5.1</v>
      </c>
      <c r="D468" s="1194"/>
    </row>
    <row r="469" customFormat="false" ht="15" hidden="false" customHeight="true" outlineLevel="0" collapsed="false">
      <c r="A469" s="1195" t="s">
        <v>12022</v>
      </c>
      <c r="B469" s="1196" t="s">
        <v>12023</v>
      </c>
      <c r="C469" s="1197" t="n">
        <v>6.16</v>
      </c>
      <c r="D469" s="1198"/>
    </row>
    <row r="470" customFormat="false" ht="15" hidden="false" customHeight="true" outlineLevel="0" collapsed="false">
      <c r="A470" s="1191" t="s">
        <v>12024</v>
      </c>
      <c r="B470" s="1192" t="s">
        <v>12025</v>
      </c>
      <c r="C470" s="1200"/>
      <c r="D470" s="1194" t="s">
        <v>720</v>
      </c>
    </row>
    <row r="471" customFormat="false" ht="15" hidden="false" customHeight="true" outlineLevel="0" collapsed="false">
      <c r="A471" s="1195" t="s">
        <v>1533</v>
      </c>
      <c r="B471" s="1196" t="s">
        <v>1535</v>
      </c>
      <c r="C471" s="1197" t="n">
        <v>6.32</v>
      </c>
      <c r="D471" s="1198"/>
    </row>
    <row r="472" customFormat="false" ht="15" hidden="false" customHeight="true" outlineLevel="0" collapsed="false">
      <c r="A472" s="1191" t="s">
        <v>9057</v>
      </c>
      <c r="B472" s="1192" t="s">
        <v>12026</v>
      </c>
      <c r="C472" s="1200"/>
      <c r="D472" s="1194" t="s">
        <v>720</v>
      </c>
    </row>
    <row r="473" customFormat="false" ht="15" hidden="false" customHeight="true" outlineLevel="0" collapsed="false">
      <c r="A473" s="1195" t="s">
        <v>9060</v>
      </c>
      <c r="B473" s="1196" t="s">
        <v>12027</v>
      </c>
      <c r="C473" s="1199"/>
      <c r="D473" s="1198" t="s">
        <v>720</v>
      </c>
    </row>
    <row r="474" customFormat="false" ht="15" hidden="false" customHeight="true" outlineLevel="0" collapsed="false">
      <c r="A474" s="1191" t="s">
        <v>12028</v>
      </c>
      <c r="B474" s="1192" t="s">
        <v>12029</v>
      </c>
      <c r="C474" s="1200"/>
      <c r="D474" s="1194" t="s">
        <v>720</v>
      </c>
    </row>
    <row r="475" customFormat="false" ht="15" hidden="false" customHeight="true" outlineLevel="0" collapsed="false">
      <c r="A475" s="1195" t="s">
        <v>12030</v>
      </c>
      <c r="B475" s="1196" t="s">
        <v>12031</v>
      </c>
      <c r="C475" s="1197" t="n">
        <v>6.4</v>
      </c>
      <c r="D475" s="1198"/>
    </row>
    <row r="476" customFormat="false" ht="15" hidden="false" customHeight="true" outlineLevel="0" collapsed="false">
      <c r="A476" s="1191" t="s">
        <v>12032</v>
      </c>
      <c r="B476" s="1192" t="s">
        <v>12033</v>
      </c>
      <c r="C476" s="1200"/>
      <c r="D476" s="1194" t="s">
        <v>720</v>
      </c>
    </row>
    <row r="477" customFormat="false" ht="15" hidden="false" customHeight="true" outlineLevel="0" collapsed="false">
      <c r="A477" s="1195" t="s">
        <v>1585</v>
      </c>
      <c r="B477" s="1196" t="s">
        <v>1587</v>
      </c>
      <c r="C477" s="1197" t="n">
        <v>8.26</v>
      </c>
      <c r="D477" s="1198"/>
    </row>
    <row r="478" customFormat="false" ht="15" hidden="false" customHeight="true" outlineLevel="0" collapsed="false">
      <c r="A478" s="1191" t="s">
        <v>1585</v>
      </c>
      <c r="B478" s="1192" t="s">
        <v>12034</v>
      </c>
      <c r="C478" s="1193" t="n">
        <v>8.94</v>
      </c>
      <c r="D478" s="1194"/>
    </row>
    <row r="479" customFormat="false" ht="15" hidden="false" customHeight="true" outlineLevel="0" collapsed="false">
      <c r="A479" s="1195" t="s">
        <v>12035</v>
      </c>
      <c r="B479" s="1196" t="s">
        <v>12036</v>
      </c>
      <c r="C479" s="1197" t="n">
        <v>7.69</v>
      </c>
      <c r="D479" s="1198"/>
    </row>
    <row r="480" customFormat="false" ht="15" hidden="false" customHeight="true" outlineLevel="0" collapsed="false">
      <c r="A480" s="1191" t="s">
        <v>12037</v>
      </c>
      <c r="B480" s="1192" t="s">
        <v>12038</v>
      </c>
      <c r="C480" s="1193" t="n">
        <v>7.82</v>
      </c>
      <c r="D480" s="1194"/>
    </row>
    <row r="481" customFormat="false" ht="15" hidden="false" customHeight="true" outlineLevel="0" collapsed="false">
      <c r="A481" s="1195" t="s">
        <v>12039</v>
      </c>
      <c r="B481" s="1196" t="s">
        <v>12040</v>
      </c>
      <c r="C481" s="1197" t="n">
        <v>6.92</v>
      </c>
      <c r="D481" s="1198"/>
    </row>
    <row r="482" customFormat="false" ht="15" hidden="false" customHeight="true" outlineLevel="0" collapsed="false">
      <c r="A482" s="1191" t="s">
        <v>1589</v>
      </c>
      <c r="B482" s="1192" t="s">
        <v>1591</v>
      </c>
      <c r="C482" s="1193" t="n">
        <v>10.01</v>
      </c>
      <c r="D482" s="1194"/>
    </row>
    <row r="483" customFormat="false" ht="15" hidden="false" customHeight="true" outlineLevel="0" collapsed="false">
      <c r="A483" s="1195" t="s">
        <v>7549</v>
      </c>
      <c r="B483" s="1196" t="s">
        <v>12041</v>
      </c>
      <c r="C483" s="1197" t="n">
        <v>8.27</v>
      </c>
      <c r="D483" s="1198"/>
    </row>
    <row r="484" customFormat="false" ht="15" hidden="false" customHeight="true" outlineLevel="0" collapsed="false">
      <c r="A484" s="1191" t="s">
        <v>7552</v>
      </c>
      <c r="B484" s="1192" t="s">
        <v>12042</v>
      </c>
      <c r="C484" s="1193" t="n">
        <v>8.17</v>
      </c>
      <c r="D484" s="1194"/>
    </row>
    <row r="485" customFormat="false" ht="15" hidden="false" customHeight="true" outlineLevel="0" collapsed="false">
      <c r="A485" s="1195" t="s">
        <v>12043</v>
      </c>
      <c r="B485" s="1196" t="s">
        <v>12044</v>
      </c>
      <c r="C485" s="1197" t="n">
        <v>9.98</v>
      </c>
      <c r="D485" s="1198"/>
    </row>
    <row r="486" customFormat="false" ht="15" hidden="false" customHeight="true" outlineLevel="0" collapsed="false">
      <c r="A486" s="1191" t="s">
        <v>12045</v>
      </c>
      <c r="B486" s="1192" t="s">
        <v>12046</v>
      </c>
      <c r="C486" s="1193" t="n">
        <v>9.15</v>
      </c>
      <c r="D486" s="1194"/>
    </row>
    <row r="487" customFormat="false" ht="15" hidden="false" customHeight="true" outlineLevel="0" collapsed="false">
      <c r="A487" s="1195" t="s">
        <v>12047</v>
      </c>
      <c r="B487" s="1196" t="s">
        <v>12048</v>
      </c>
      <c r="C487" s="1197" t="n">
        <v>10.84</v>
      </c>
      <c r="D487" s="1198"/>
    </row>
    <row r="488" customFormat="false" ht="15" hidden="false" customHeight="true" outlineLevel="0" collapsed="false">
      <c r="A488" s="1191" t="s">
        <v>1633</v>
      </c>
      <c r="B488" s="1192" t="s">
        <v>1635</v>
      </c>
      <c r="C488" s="1193" t="n">
        <v>5.7</v>
      </c>
      <c r="D488" s="1194"/>
    </row>
    <row r="489" customFormat="false" ht="15" hidden="false" customHeight="true" outlineLevel="0" collapsed="false">
      <c r="A489" s="1195" t="s">
        <v>1633</v>
      </c>
      <c r="B489" s="1196" t="s">
        <v>12049</v>
      </c>
      <c r="C489" s="1197" t="n">
        <v>5.67</v>
      </c>
      <c r="D489" s="1198"/>
    </row>
    <row r="490" customFormat="false" ht="15" hidden="false" customHeight="true" outlineLevel="0" collapsed="false">
      <c r="A490" s="1191" t="s">
        <v>9074</v>
      </c>
      <c r="B490" s="1192" t="s">
        <v>12050</v>
      </c>
      <c r="C490" s="1193" t="n">
        <v>5.4</v>
      </c>
      <c r="D490" s="1194"/>
    </row>
    <row r="491" customFormat="false" ht="15" hidden="false" customHeight="true" outlineLevel="0" collapsed="false">
      <c r="A491" s="1195" t="s">
        <v>9077</v>
      </c>
      <c r="B491" s="1196" t="s">
        <v>12051</v>
      </c>
      <c r="C491" s="1197" t="n">
        <v>6.92</v>
      </c>
      <c r="D491" s="1198"/>
    </row>
    <row r="492" customFormat="false" ht="15" hidden="false" customHeight="true" outlineLevel="0" collapsed="false">
      <c r="A492" s="1191" t="s">
        <v>12052</v>
      </c>
      <c r="B492" s="1192" t="s">
        <v>12053</v>
      </c>
      <c r="C492" s="1200"/>
      <c r="D492" s="1194" t="s">
        <v>720</v>
      </c>
    </row>
    <row r="493" customFormat="false" ht="15" hidden="false" customHeight="true" outlineLevel="0" collapsed="false">
      <c r="A493" s="1195" t="s">
        <v>1873</v>
      </c>
      <c r="B493" s="1196" t="s">
        <v>1875</v>
      </c>
      <c r="C493" s="1197" t="n">
        <v>6.57</v>
      </c>
      <c r="D493" s="1198"/>
    </row>
    <row r="494" customFormat="false" ht="15" hidden="false" customHeight="true" outlineLevel="0" collapsed="false">
      <c r="A494" s="1191" t="s">
        <v>9106</v>
      </c>
      <c r="B494" s="1192" t="s">
        <v>12054</v>
      </c>
      <c r="C494" s="1193" t="n">
        <v>6.45</v>
      </c>
      <c r="D494" s="1194"/>
    </row>
    <row r="495" customFormat="false" ht="15" hidden="false" customHeight="true" outlineLevel="0" collapsed="false">
      <c r="A495" s="1195" t="s">
        <v>9109</v>
      </c>
      <c r="B495" s="1196" t="s">
        <v>12055</v>
      </c>
      <c r="C495" s="1197" t="n">
        <v>6.85</v>
      </c>
      <c r="D495" s="1198"/>
    </row>
    <row r="496" customFormat="false" ht="15" hidden="false" customHeight="true" outlineLevel="0" collapsed="false">
      <c r="A496" s="1191" t="s">
        <v>9112</v>
      </c>
      <c r="B496" s="1192" t="s">
        <v>12056</v>
      </c>
      <c r="C496" s="1193" t="n">
        <v>4.86</v>
      </c>
      <c r="D496" s="1194"/>
    </row>
    <row r="497" customFormat="false" ht="15" hidden="false" customHeight="true" outlineLevel="0" collapsed="false">
      <c r="A497" s="1195" t="s">
        <v>12057</v>
      </c>
      <c r="B497" s="1196" t="s">
        <v>12058</v>
      </c>
      <c r="C497" s="1197" t="n">
        <v>6.56</v>
      </c>
      <c r="D497" s="1198"/>
    </row>
    <row r="498" customFormat="false" ht="15" hidden="false" customHeight="true" outlineLevel="0" collapsed="false">
      <c r="A498" s="1191" t="s">
        <v>1889</v>
      </c>
      <c r="B498" s="1192" t="s">
        <v>1891</v>
      </c>
      <c r="C498" s="1193" t="n">
        <v>5.83</v>
      </c>
      <c r="D498" s="1194"/>
    </row>
    <row r="499" customFormat="false" ht="15" hidden="false" customHeight="true" outlineLevel="0" collapsed="false">
      <c r="A499" s="1195" t="s">
        <v>9124</v>
      </c>
      <c r="B499" s="1196" t="s">
        <v>12059</v>
      </c>
      <c r="C499" s="1197" t="n">
        <v>5.56</v>
      </c>
      <c r="D499" s="1198"/>
    </row>
    <row r="500" customFormat="false" ht="15" hidden="false" customHeight="true" outlineLevel="0" collapsed="false">
      <c r="A500" s="1191" t="s">
        <v>9118</v>
      </c>
      <c r="B500" s="1192" t="s">
        <v>12060</v>
      </c>
      <c r="C500" s="1193" t="n">
        <v>5.83</v>
      </c>
      <c r="D500" s="1194"/>
    </row>
    <row r="501" customFormat="false" ht="15" hidden="false" customHeight="true" outlineLevel="0" collapsed="false">
      <c r="A501" s="1195" t="s">
        <v>9121</v>
      </c>
      <c r="B501" s="1196" t="s">
        <v>12061</v>
      </c>
      <c r="C501" s="1197" t="n">
        <v>7.36</v>
      </c>
      <c r="D501" s="1198"/>
    </row>
    <row r="502" customFormat="false" ht="15" hidden="false" customHeight="true" outlineLevel="0" collapsed="false">
      <c r="A502" s="1191" t="s">
        <v>1893</v>
      </c>
      <c r="B502" s="1192" t="s">
        <v>1895</v>
      </c>
      <c r="C502" s="1193" t="n">
        <v>6.48</v>
      </c>
      <c r="D502" s="1194"/>
    </row>
    <row r="503" customFormat="false" ht="15" hidden="false" customHeight="true" outlineLevel="0" collapsed="false">
      <c r="A503" s="1195" t="s">
        <v>9130</v>
      </c>
      <c r="B503" s="1196" t="s">
        <v>12062</v>
      </c>
      <c r="C503" s="1199"/>
      <c r="D503" s="1198" t="s">
        <v>720</v>
      </c>
    </row>
    <row r="504" customFormat="false" ht="15" hidden="false" customHeight="true" outlineLevel="0" collapsed="false">
      <c r="A504" s="1191" t="s">
        <v>9133</v>
      </c>
      <c r="B504" s="1192" t="s">
        <v>12063</v>
      </c>
      <c r="C504" s="1200"/>
      <c r="D504" s="1194" t="s">
        <v>720</v>
      </c>
    </row>
    <row r="505" customFormat="false" ht="15" hidden="false" customHeight="true" outlineLevel="0" collapsed="false">
      <c r="A505" s="1195" t="s">
        <v>9127</v>
      </c>
      <c r="B505" s="1196" t="s">
        <v>12064</v>
      </c>
      <c r="C505" s="1197" t="n">
        <v>6.25</v>
      </c>
      <c r="D505" s="1198"/>
    </row>
    <row r="506" customFormat="false" ht="15" hidden="false" customHeight="true" outlineLevel="0" collapsed="false">
      <c r="A506" s="1191" t="s">
        <v>12065</v>
      </c>
      <c r="B506" s="1192" t="s">
        <v>12066</v>
      </c>
      <c r="C506" s="1193" t="n">
        <v>6.59</v>
      </c>
      <c r="D506" s="1194"/>
    </row>
    <row r="507" customFormat="false" ht="15" hidden="false" customHeight="true" outlineLevel="0" collapsed="false">
      <c r="A507" s="1195" t="s">
        <v>12067</v>
      </c>
      <c r="B507" s="1196" t="s">
        <v>12068</v>
      </c>
      <c r="C507" s="1197" t="n">
        <v>6.56</v>
      </c>
      <c r="D507" s="1198"/>
    </row>
    <row r="508" customFormat="false" ht="15" hidden="false" customHeight="true" outlineLevel="0" collapsed="false">
      <c r="A508" s="1191" t="s">
        <v>1909</v>
      </c>
      <c r="B508" s="1192" t="s">
        <v>1911</v>
      </c>
      <c r="C508" s="1193" t="n">
        <v>7.14</v>
      </c>
      <c r="D508" s="1194"/>
    </row>
    <row r="509" customFormat="false" ht="15" hidden="false" customHeight="true" outlineLevel="0" collapsed="false">
      <c r="A509" s="1195" t="s">
        <v>7564</v>
      </c>
      <c r="B509" s="1196" t="s">
        <v>12069</v>
      </c>
      <c r="C509" s="1197" t="n">
        <v>6.98</v>
      </c>
      <c r="D509" s="1198"/>
    </row>
    <row r="510" customFormat="false" ht="15" hidden="false" customHeight="true" outlineLevel="0" collapsed="false">
      <c r="A510" s="1191" t="s">
        <v>7573</v>
      </c>
      <c r="B510" s="1192" t="s">
        <v>12070</v>
      </c>
      <c r="C510" s="1193" t="n">
        <v>6.66</v>
      </c>
      <c r="D510" s="1194"/>
    </row>
    <row r="511" customFormat="false" ht="15" hidden="false" customHeight="true" outlineLevel="0" collapsed="false">
      <c r="A511" s="1195" t="s">
        <v>7567</v>
      </c>
      <c r="B511" s="1196" t="s">
        <v>12071</v>
      </c>
      <c r="C511" s="1197" t="n">
        <v>5.62</v>
      </c>
      <c r="D511" s="1198"/>
    </row>
    <row r="512" customFormat="false" ht="15" hidden="false" customHeight="true" outlineLevel="0" collapsed="false">
      <c r="A512" s="1191" t="s">
        <v>7570</v>
      </c>
      <c r="B512" s="1192" t="s">
        <v>12072</v>
      </c>
      <c r="C512" s="1193" t="n">
        <v>7.14</v>
      </c>
      <c r="D512" s="1194"/>
    </row>
    <row r="513" customFormat="false" ht="15" hidden="false" customHeight="true" outlineLevel="0" collapsed="false">
      <c r="A513" s="1195" t="s">
        <v>12073</v>
      </c>
      <c r="B513" s="1196" t="s">
        <v>12074</v>
      </c>
      <c r="C513" s="1197" t="n">
        <v>7.47</v>
      </c>
      <c r="D513" s="1198"/>
    </row>
    <row r="514" customFormat="false" ht="15" hidden="false" customHeight="true" outlineLevel="0" collapsed="false">
      <c r="A514" s="1191" t="s">
        <v>12075</v>
      </c>
      <c r="B514" s="1192" t="s">
        <v>12076</v>
      </c>
      <c r="C514" s="1193" t="n">
        <v>4.85</v>
      </c>
      <c r="D514" s="1194"/>
    </row>
    <row r="515" customFormat="false" ht="15" hidden="false" customHeight="true" outlineLevel="0" collapsed="false">
      <c r="A515" s="1195" t="s">
        <v>12077</v>
      </c>
      <c r="B515" s="1196" t="s">
        <v>12078</v>
      </c>
      <c r="C515" s="1197" t="n">
        <v>7.18</v>
      </c>
      <c r="D515" s="1198"/>
    </row>
    <row r="516" customFormat="false" ht="15" hidden="false" customHeight="true" outlineLevel="0" collapsed="false">
      <c r="A516" s="1191" t="s">
        <v>12079</v>
      </c>
      <c r="B516" s="1192" t="s">
        <v>12080</v>
      </c>
      <c r="C516" s="1193" t="n">
        <v>7.93</v>
      </c>
      <c r="D516" s="1194"/>
    </row>
    <row r="517" customFormat="false" ht="15" hidden="false" customHeight="true" outlineLevel="0" collapsed="false">
      <c r="A517" s="1195" t="s">
        <v>12081</v>
      </c>
      <c r="B517" s="1196" t="s">
        <v>12082</v>
      </c>
      <c r="C517" s="1197" t="n">
        <v>4.83</v>
      </c>
      <c r="D517" s="1198"/>
    </row>
    <row r="518" customFormat="false" ht="15" hidden="false" customHeight="true" outlineLevel="0" collapsed="false">
      <c r="A518" s="1191" t="s">
        <v>12083</v>
      </c>
      <c r="B518" s="1192" t="s">
        <v>12084</v>
      </c>
      <c r="C518" s="1193" t="n">
        <v>7.48</v>
      </c>
      <c r="D518" s="1194"/>
    </row>
    <row r="519" customFormat="false" ht="15" hidden="false" customHeight="true" outlineLevel="0" collapsed="false">
      <c r="A519" s="1195" t="s">
        <v>12085</v>
      </c>
      <c r="B519" s="1196" t="s">
        <v>12086</v>
      </c>
      <c r="C519" s="1197" t="n">
        <v>7.77</v>
      </c>
      <c r="D519" s="1198"/>
    </row>
    <row r="520" customFormat="false" ht="15" hidden="false" customHeight="true" outlineLevel="0" collapsed="false">
      <c r="A520" s="1191" t="s">
        <v>2041</v>
      </c>
      <c r="B520" s="1192" t="s">
        <v>2043</v>
      </c>
      <c r="C520" s="1193" t="n">
        <v>6.82</v>
      </c>
      <c r="D520" s="1194"/>
    </row>
    <row r="521" customFormat="false" ht="15" hidden="false" customHeight="true" outlineLevel="0" collapsed="false">
      <c r="A521" s="1195" t="s">
        <v>12087</v>
      </c>
      <c r="B521" s="1196" t="s">
        <v>12088</v>
      </c>
      <c r="C521" s="1197" t="n">
        <v>5.54</v>
      </c>
      <c r="D521" s="1198"/>
    </row>
    <row r="522" customFormat="false" ht="15" hidden="false" customHeight="true" outlineLevel="0" collapsed="false">
      <c r="A522" s="1191" t="s">
        <v>12089</v>
      </c>
      <c r="B522" s="1192" t="s">
        <v>12090</v>
      </c>
      <c r="C522" s="1193" t="n">
        <v>7.38</v>
      </c>
      <c r="D522" s="1194"/>
    </row>
    <row r="523" customFormat="false" ht="15" hidden="false" customHeight="true" outlineLevel="0" collapsed="false">
      <c r="A523" s="1195" t="s">
        <v>12091</v>
      </c>
      <c r="B523" s="1196" t="s">
        <v>12092</v>
      </c>
      <c r="C523" s="1197" t="n">
        <v>5.57</v>
      </c>
      <c r="D523" s="1198"/>
    </row>
    <row r="524" customFormat="false" ht="15" hidden="false" customHeight="true" outlineLevel="0" collapsed="false">
      <c r="A524" s="1191" t="s">
        <v>12093</v>
      </c>
      <c r="B524" s="1192" t="s">
        <v>12094</v>
      </c>
      <c r="C524" s="1193" t="n">
        <v>6.87</v>
      </c>
      <c r="D524" s="1194"/>
    </row>
    <row r="525" customFormat="false" ht="15" hidden="false" customHeight="true" outlineLevel="0" collapsed="false">
      <c r="A525" s="1195" t="s">
        <v>7643</v>
      </c>
      <c r="B525" s="1196" t="s">
        <v>12095</v>
      </c>
      <c r="C525" s="1197" t="n">
        <v>6.73</v>
      </c>
      <c r="D525" s="1198"/>
    </row>
    <row r="526" customFormat="false" ht="15" hidden="false" customHeight="true" outlineLevel="0" collapsed="false">
      <c r="A526" s="1191" t="s">
        <v>2041</v>
      </c>
      <c r="B526" s="1192" t="s">
        <v>12096</v>
      </c>
      <c r="C526" s="1193" t="n">
        <v>6.88</v>
      </c>
      <c r="D526" s="1194"/>
    </row>
    <row r="527" customFormat="false" ht="15" hidden="false" customHeight="true" outlineLevel="0" collapsed="false">
      <c r="A527" s="1195" t="s">
        <v>801</v>
      </c>
      <c r="B527" s="1196" t="s">
        <v>802</v>
      </c>
      <c r="C527" s="1197" t="n">
        <v>3.86</v>
      </c>
      <c r="D527" s="1198"/>
    </row>
    <row r="528" customFormat="false" ht="15" hidden="false" customHeight="true" outlineLevel="0" collapsed="false">
      <c r="A528" s="1191" t="s">
        <v>817</v>
      </c>
      <c r="B528" s="1192" t="s">
        <v>818</v>
      </c>
      <c r="C528" s="1193" t="n">
        <v>4.68</v>
      </c>
      <c r="D528" s="1194"/>
    </row>
    <row r="529" customFormat="false" ht="15" hidden="false" customHeight="true" outlineLevel="0" collapsed="false">
      <c r="A529" s="1195" t="s">
        <v>856</v>
      </c>
      <c r="B529" s="1196" t="s">
        <v>858</v>
      </c>
      <c r="C529" s="1197" t="n">
        <v>4.45</v>
      </c>
      <c r="D529" s="1198"/>
    </row>
    <row r="530" customFormat="false" ht="15" hidden="false" customHeight="true" outlineLevel="0" collapsed="false">
      <c r="A530" s="1191" t="s">
        <v>1335</v>
      </c>
      <c r="B530" s="1192" t="s">
        <v>1337</v>
      </c>
      <c r="C530" s="1193" t="n">
        <v>4.97</v>
      </c>
      <c r="D530" s="1194"/>
    </row>
    <row r="531" customFormat="false" ht="15" hidden="false" customHeight="true" outlineLevel="0" collapsed="false">
      <c r="A531" s="1195" t="s">
        <v>1581</v>
      </c>
      <c r="B531" s="1196" t="s">
        <v>1583</v>
      </c>
      <c r="C531" s="1197" t="n">
        <v>4.21</v>
      </c>
      <c r="D531" s="1198"/>
    </row>
    <row r="532" customFormat="false" ht="15" hidden="false" customHeight="true" outlineLevel="0" collapsed="false">
      <c r="A532" s="1191" t="s">
        <v>1829</v>
      </c>
      <c r="B532" s="1192" t="s">
        <v>1831</v>
      </c>
      <c r="C532" s="1193" t="n">
        <v>4.6</v>
      </c>
      <c r="D532" s="1194"/>
    </row>
    <row r="533" customFormat="false" ht="15" hidden="false" customHeight="true" outlineLevel="0" collapsed="false">
      <c r="A533" s="1195" t="s">
        <v>1905</v>
      </c>
      <c r="B533" s="1196" t="s">
        <v>1907</v>
      </c>
      <c r="C533" s="1197" t="n">
        <v>5.38</v>
      </c>
      <c r="D533" s="1198"/>
    </row>
    <row r="534" customFormat="false" ht="15" hidden="false" customHeight="true" outlineLevel="0" collapsed="false">
      <c r="A534" s="1191" t="s">
        <v>860</v>
      </c>
      <c r="B534" s="1192" t="s">
        <v>861</v>
      </c>
      <c r="C534" s="1193" t="n">
        <v>3.94</v>
      </c>
      <c r="D534" s="1194"/>
    </row>
    <row r="535" customFormat="false" ht="15" hidden="false" customHeight="true" outlineLevel="0" collapsed="false">
      <c r="A535" s="1195" t="s">
        <v>921</v>
      </c>
      <c r="B535" s="1196" t="s">
        <v>923</v>
      </c>
      <c r="C535" s="1199"/>
      <c r="D535" s="1198" t="s">
        <v>720</v>
      </c>
    </row>
    <row r="536" customFormat="false" ht="15" hidden="false" customHeight="true" outlineLevel="0" collapsed="false">
      <c r="A536" s="1191" t="s">
        <v>947</v>
      </c>
      <c r="B536" s="1192" t="s">
        <v>949</v>
      </c>
      <c r="C536" s="1200"/>
      <c r="D536" s="1194" t="s">
        <v>720</v>
      </c>
    </row>
    <row r="537" customFormat="false" ht="15" hidden="false" customHeight="true" outlineLevel="0" collapsed="false">
      <c r="A537" s="1195" t="s">
        <v>974</v>
      </c>
      <c r="B537" s="1196" t="s">
        <v>976</v>
      </c>
      <c r="C537" s="1199"/>
      <c r="D537" s="1198" t="s">
        <v>720</v>
      </c>
    </row>
    <row r="538" customFormat="false" ht="15" hidden="false" customHeight="true" outlineLevel="0" collapsed="false">
      <c r="A538" s="1191" t="s">
        <v>1061</v>
      </c>
      <c r="B538" s="1192" t="s">
        <v>1063</v>
      </c>
      <c r="C538" s="1200"/>
      <c r="D538" s="1194" t="s">
        <v>720</v>
      </c>
    </row>
    <row r="539" customFormat="false" ht="15" hidden="false" customHeight="true" outlineLevel="0" collapsed="false">
      <c r="A539" s="1195" t="s">
        <v>1073</v>
      </c>
      <c r="B539" s="1196" t="s">
        <v>1075</v>
      </c>
      <c r="C539" s="1197" t="n">
        <v>4.39</v>
      </c>
      <c r="D539" s="1198"/>
    </row>
    <row r="540" customFormat="false" ht="15" hidden="false" customHeight="true" outlineLevel="0" collapsed="false">
      <c r="A540" s="1191" t="s">
        <v>1181</v>
      </c>
      <c r="B540" s="1192" t="s">
        <v>1183</v>
      </c>
      <c r="C540" s="1200"/>
      <c r="D540" s="1194" t="s">
        <v>720</v>
      </c>
    </row>
    <row r="541" customFormat="false" ht="15" hidden="false" customHeight="true" outlineLevel="0" collapsed="false">
      <c r="A541" s="1195" t="s">
        <v>1231</v>
      </c>
      <c r="B541" s="1196" t="s">
        <v>1233</v>
      </c>
      <c r="C541" s="1199"/>
      <c r="D541" s="1198" t="s">
        <v>720</v>
      </c>
    </row>
    <row r="542" customFormat="false" ht="15" hidden="false" customHeight="true" outlineLevel="0" collapsed="false">
      <c r="A542" s="1191" t="s">
        <v>1275</v>
      </c>
      <c r="B542" s="1192" t="s">
        <v>1277</v>
      </c>
      <c r="C542" s="1200"/>
      <c r="D542" s="1194" t="s">
        <v>720</v>
      </c>
    </row>
    <row r="543" customFormat="false" ht="15" hidden="false" customHeight="true" outlineLevel="0" collapsed="false">
      <c r="A543" s="1195" t="s">
        <v>1470</v>
      </c>
      <c r="B543" s="1196" t="s">
        <v>1472</v>
      </c>
      <c r="C543" s="1199"/>
      <c r="D543" s="1198" t="s">
        <v>720</v>
      </c>
    </row>
    <row r="544" customFormat="false" ht="15" hidden="false" customHeight="true" outlineLevel="0" collapsed="false">
      <c r="A544" s="1191" t="s">
        <v>1545</v>
      </c>
      <c r="B544" s="1192" t="s">
        <v>1547</v>
      </c>
      <c r="C544" s="1193" t="n">
        <v>3.28</v>
      </c>
      <c r="D544" s="1194"/>
    </row>
    <row r="545" customFormat="false" ht="15" hidden="false" customHeight="true" outlineLevel="0" collapsed="false">
      <c r="A545" s="1195" t="s">
        <v>1621</v>
      </c>
      <c r="B545" s="1196" t="s">
        <v>1623</v>
      </c>
      <c r="C545" s="1199"/>
      <c r="D545" s="1198" t="s">
        <v>720</v>
      </c>
    </row>
    <row r="546" customFormat="false" ht="15" hidden="false" customHeight="true" outlineLevel="0" collapsed="false">
      <c r="A546" s="1191" t="s">
        <v>1881</v>
      </c>
      <c r="B546" s="1192" t="s">
        <v>1883</v>
      </c>
      <c r="C546" s="1200"/>
      <c r="D546" s="1194" t="s">
        <v>720</v>
      </c>
    </row>
    <row r="547" customFormat="false" ht="15" hidden="false" customHeight="true" outlineLevel="0" collapsed="false">
      <c r="A547" s="1195" t="s">
        <v>2009</v>
      </c>
      <c r="B547" s="1196" t="s">
        <v>2011</v>
      </c>
      <c r="C547" s="1197" t="n">
        <v>3.76</v>
      </c>
      <c r="D547" s="1198"/>
    </row>
    <row r="548" customFormat="false" ht="15" hidden="false" customHeight="true" outlineLevel="0" collapsed="false">
      <c r="A548" s="1191" t="s">
        <v>919</v>
      </c>
      <c r="B548" s="1192" t="s">
        <v>920</v>
      </c>
      <c r="C548" s="1200" t="n">
        <v>4</v>
      </c>
      <c r="D548" s="1194"/>
    </row>
    <row r="549" customFormat="false" ht="15" hidden="false" customHeight="true" outlineLevel="0" collapsed="false">
      <c r="A549" s="1195" t="s">
        <v>942</v>
      </c>
      <c r="B549" s="1196" t="s">
        <v>944</v>
      </c>
      <c r="C549" s="1197" t="n">
        <v>3.77</v>
      </c>
      <c r="D549" s="1198"/>
    </row>
    <row r="550" customFormat="false" ht="15" hidden="false" customHeight="true" outlineLevel="0" collapsed="false">
      <c r="A550" s="1191" t="s">
        <v>953</v>
      </c>
      <c r="B550" s="1192" t="s">
        <v>955</v>
      </c>
      <c r="C550" s="1200"/>
      <c r="D550" s="1194" t="s">
        <v>720</v>
      </c>
    </row>
    <row r="551" customFormat="false" ht="15" hidden="false" customHeight="true" outlineLevel="0" collapsed="false">
      <c r="A551" s="1195" t="s">
        <v>1049</v>
      </c>
      <c r="B551" s="1196" t="s">
        <v>1051</v>
      </c>
      <c r="C551" s="1197" t="n">
        <v>4.95</v>
      </c>
      <c r="D551" s="1198"/>
    </row>
    <row r="552" customFormat="false" ht="15" hidden="false" customHeight="true" outlineLevel="0" collapsed="false">
      <c r="A552" s="1191" t="s">
        <v>1081</v>
      </c>
      <c r="B552" s="1192" t="s">
        <v>1083</v>
      </c>
      <c r="C552" s="1193" t="n">
        <v>4.49</v>
      </c>
      <c r="D552" s="1194"/>
    </row>
    <row r="553" customFormat="false" ht="15" hidden="false" customHeight="true" outlineLevel="0" collapsed="false">
      <c r="A553" s="1195" t="s">
        <v>1149</v>
      </c>
      <c r="B553" s="1196" t="s">
        <v>1151</v>
      </c>
      <c r="C553" s="1197" t="n">
        <v>3.77</v>
      </c>
      <c r="D553" s="1198"/>
    </row>
    <row r="554" customFormat="false" ht="15" hidden="false" customHeight="true" outlineLevel="0" collapsed="false">
      <c r="A554" s="1191" t="s">
        <v>1192</v>
      </c>
      <c r="B554" s="1192" t="s">
        <v>1194</v>
      </c>
      <c r="C554" s="1200"/>
      <c r="D554" s="1194" t="s">
        <v>720</v>
      </c>
    </row>
    <row r="555" customFormat="false" ht="15" hidden="false" customHeight="true" outlineLevel="0" collapsed="false">
      <c r="A555" s="1195" t="s">
        <v>1216</v>
      </c>
      <c r="B555" s="1196" t="s">
        <v>1218</v>
      </c>
      <c r="C555" s="1197" t="n">
        <v>3.77</v>
      </c>
      <c r="D555" s="1198"/>
    </row>
    <row r="556" customFormat="false" ht="15" hidden="false" customHeight="true" outlineLevel="0" collapsed="false">
      <c r="A556" s="1191" t="s">
        <v>1323</v>
      </c>
      <c r="B556" s="1192" t="s">
        <v>1325</v>
      </c>
      <c r="C556" s="1193" t="n">
        <v>3.2</v>
      </c>
      <c r="D556" s="1194"/>
    </row>
    <row r="557" customFormat="false" ht="15" hidden="false" customHeight="true" outlineLevel="0" collapsed="false">
      <c r="A557" s="1195" t="s">
        <v>1781</v>
      </c>
      <c r="B557" s="1196" t="s">
        <v>1783</v>
      </c>
      <c r="C557" s="1197" t="n">
        <v>3.11</v>
      </c>
      <c r="D557" s="1198"/>
    </row>
    <row r="558" customFormat="false" ht="15" hidden="false" customHeight="true" outlineLevel="0" collapsed="false">
      <c r="A558" s="1191" t="s">
        <v>1793</v>
      </c>
      <c r="B558" s="1192" t="s">
        <v>1795</v>
      </c>
      <c r="C558" s="1193" t="n">
        <v>3.91</v>
      </c>
      <c r="D558" s="1194"/>
    </row>
    <row r="559" customFormat="false" ht="15" hidden="false" customHeight="true" outlineLevel="0" collapsed="false">
      <c r="A559" s="1195" t="s">
        <v>1825</v>
      </c>
      <c r="B559" s="1196" t="s">
        <v>1827</v>
      </c>
      <c r="C559" s="1197" t="n">
        <v>4.12</v>
      </c>
      <c r="D559" s="1198"/>
    </row>
    <row r="560" customFormat="false" ht="15" hidden="false" customHeight="true" outlineLevel="0" collapsed="false">
      <c r="A560" s="1191" t="s">
        <v>835</v>
      </c>
      <c r="B560" s="1192" t="s">
        <v>837</v>
      </c>
      <c r="C560" s="1193" t="n">
        <v>3.05</v>
      </c>
      <c r="D560" s="1194"/>
    </row>
    <row r="561" customFormat="false" ht="15" hidden="false" customHeight="true" outlineLevel="0" collapsed="false">
      <c r="A561" s="1195" t="s">
        <v>960</v>
      </c>
      <c r="B561" s="1196" t="s">
        <v>962</v>
      </c>
      <c r="C561" s="1199"/>
      <c r="D561" s="1198" t="s">
        <v>720</v>
      </c>
    </row>
    <row r="562" customFormat="false" ht="15" hidden="false" customHeight="true" outlineLevel="0" collapsed="false">
      <c r="A562" s="1191" t="s">
        <v>1033</v>
      </c>
      <c r="B562" s="1192" t="s">
        <v>1035</v>
      </c>
      <c r="C562" s="1200"/>
      <c r="D562" s="1194" t="s">
        <v>720</v>
      </c>
    </row>
    <row r="563" customFormat="false" ht="15" hidden="false" customHeight="true" outlineLevel="0" collapsed="false">
      <c r="A563" s="1195" t="s">
        <v>1045</v>
      </c>
      <c r="B563" s="1196" t="s">
        <v>1047</v>
      </c>
      <c r="C563" s="1199"/>
      <c r="D563" s="1198" t="s">
        <v>720</v>
      </c>
    </row>
    <row r="564" customFormat="false" ht="15" hidden="false" customHeight="true" outlineLevel="0" collapsed="false">
      <c r="A564" s="1191" t="s">
        <v>1133</v>
      </c>
      <c r="B564" s="1192" t="s">
        <v>1135</v>
      </c>
      <c r="C564" s="1193" t="n">
        <v>2.59</v>
      </c>
      <c r="D564" s="1194"/>
    </row>
    <row r="565" customFormat="false" ht="15" hidden="false" customHeight="true" outlineLevel="0" collapsed="false">
      <c r="A565" s="1195" t="s">
        <v>1169</v>
      </c>
      <c r="B565" s="1196" t="s">
        <v>1171</v>
      </c>
      <c r="C565" s="1199"/>
      <c r="D565" s="1198" t="s">
        <v>720</v>
      </c>
    </row>
    <row r="566" customFormat="false" ht="15" hidden="false" customHeight="true" outlineLevel="0" collapsed="false">
      <c r="A566" s="1191" t="s">
        <v>1227</v>
      </c>
      <c r="B566" s="1192" t="s">
        <v>1229</v>
      </c>
      <c r="C566" s="1200"/>
      <c r="D566" s="1194" t="s">
        <v>720</v>
      </c>
    </row>
    <row r="567" customFormat="false" ht="15" hidden="false" customHeight="true" outlineLevel="0" collapsed="false">
      <c r="A567" s="1195" t="s">
        <v>1235</v>
      </c>
      <c r="B567" s="1196" t="s">
        <v>1237</v>
      </c>
      <c r="C567" s="1197" t="n">
        <v>3.3</v>
      </c>
      <c r="D567" s="1198"/>
    </row>
    <row r="568" customFormat="false" ht="15" hidden="false" customHeight="true" outlineLevel="0" collapsed="false">
      <c r="A568" s="1191" t="s">
        <v>1303</v>
      </c>
      <c r="B568" s="1192" t="s">
        <v>1305</v>
      </c>
      <c r="C568" s="1200"/>
      <c r="D568" s="1194" t="s">
        <v>720</v>
      </c>
    </row>
    <row r="569" customFormat="false" ht="15" hidden="false" customHeight="true" outlineLevel="0" collapsed="false">
      <c r="A569" s="1195" t="s">
        <v>1315</v>
      </c>
      <c r="B569" s="1196" t="s">
        <v>1317</v>
      </c>
      <c r="C569" s="1199"/>
      <c r="D569" s="1198" t="s">
        <v>720</v>
      </c>
    </row>
    <row r="570" customFormat="false" ht="15" hidden="false" customHeight="true" outlineLevel="0" collapsed="false">
      <c r="A570" s="1191" t="s">
        <v>1450</v>
      </c>
      <c r="B570" s="1192" t="s">
        <v>1452</v>
      </c>
      <c r="C570" s="1200"/>
      <c r="D570" s="1194" t="s">
        <v>720</v>
      </c>
    </row>
    <row r="571" customFormat="false" ht="15" hidden="false" customHeight="true" outlineLevel="0" collapsed="false">
      <c r="A571" s="1195" t="s">
        <v>1517</v>
      </c>
      <c r="B571" s="1196" t="s">
        <v>1519</v>
      </c>
      <c r="C571" s="1199"/>
      <c r="D571" s="1198" t="s">
        <v>720</v>
      </c>
    </row>
    <row r="572" customFormat="false" ht="15" hidden="false" customHeight="true" outlineLevel="0" collapsed="false">
      <c r="A572" s="1191" t="s">
        <v>1569</v>
      </c>
      <c r="B572" s="1192" t="s">
        <v>1571</v>
      </c>
      <c r="C572" s="1200"/>
      <c r="D572" s="1194" t="s">
        <v>720</v>
      </c>
    </row>
    <row r="573" customFormat="false" ht="15" hidden="false" customHeight="true" outlineLevel="0" collapsed="false">
      <c r="A573" s="1195" t="s">
        <v>1709</v>
      </c>
      <c r="B573" s="1196" t="s">
        <v>1711</v>
      </c>
      <c r="C573" s="1197" t="n">
        <v>3.29</v>
      </c>
      <c r="D573" s="1198"/>
    </row>
    <row r="574" customFormat="false" ht="15" hidden="false" customHeight="true" outlineLevel="0" collapsed="false">
      <c r="A574" s="1191" t="s">
        <v>1713</v>
      </c>
      <c r="B574" s="1192" t="s">
        <v>1715</v>
      </c>
      <c r="C574" s="1193" t="n">
        <v>3.41</v>
      </c>
      <c r="D574" s="1194"/>
    </row>
    <row r="575" customFormat="false" ht="15" hidden="false" customHeight="true" outlineLevel="0" collapsed="false">
      <c r="A575" s="1195" t="s">
        <v>1921</v>
      </c>
      <c r="B575" s="1196" t="s">
        <v>1923</v>
      </c>
      <c r="C575" s="1199"/>
      <c r="D575" s="1198" t="s">
        <v>720</v>
      </c>
    </row>
    <row r="576" customFormat="false" ht="15" hidden="false" customHeight="true" outlineLevel="0" collapsed="false">
      <c r="A576" s="1191" t="s">
        <v>803</v>
      </c>
      <c r="B576" s="1192" t="s">
        <v>807</v>
      </c>
      <c r="C576" s="1193" t="n">
        <v>3.79</v>
      </c>
      <c r="D576" s="1194"/>
    </row>
    <row r="577" customFormat="false" ht="15" hidden="false" customHeight="true" outlineLevel="0" collapsed="false">
      <c r="A577" s="1195" t="s">
        <v>830</v>
      </c>
      <c r="B577" s="1196" t="s">
        <v>832</v>
      </c>
      <c r="C577" s="1199"/>
      <c r="D577" s="1198" t="s">
        <v>720</v>
      </c>
    </row>
    <row r="578" customFormat="false" ht="15" hidden="false" customHeight="true" outlineLevel="0" collapsed="false">
      <c r="A578" s="1191" t="s">
        <v>1029</v>
      </c>
      <c r="B578" s="1192" t="s">
        <v>1031</v>
      </c>
      <c r="C578" s="1200"/>
      <c r="D578" s="1194" t="s">
        <v>720</v>
      </c>
    </row>
    <row r="579" customFormat="false" ht="15" hidden="false" customHeight="true" outlineLevel="0" collapsed="false">
      <c r="A579" s="1195" t="s">
        <v>1089</v>
      </c>
      <c r="B579" s="1196" t="s">
        <v>1091</v>
      </c>
      <c r="C579" s="1197" t="n">
        <v>3.03</v>
      </c>
      <c r="D579" s="1198"/>
    </row>
    <row r="580" customFormat="false" ht="15" hidden="false" customHeight="true" outlineLevel="0" collapsed="false">
      <c r="A580" s="1191" t="s">
        <v>1255</v>
      </c>
      <c r="B580" s="1192" t="s">
        <v>1257</v>
      </c>
      <c r="C580" s="1193" t="n">
        <v>3.28</v>
      </c>
      <c r="D580" s="1194"/>
    </row>
    <row r="581" customFormat="false" ht="15" hidden="false" customHeight="true" outlineLevel="0" collapsed="false">
      <c r="A581" s="1195" t="s">
        <v>1259</v>
      </c>
      <c r="B581" s="1196" t="s">
        <v>1261</v>
      </c>
      <c r="C581" s="1197" t="n">
        <v>5.22</v>
      </c>
      <c r="D581" s="1198"/>
    </row>
    <row r="582" customFormat="false" ht="15" hidden="false" customHeight="true" outlineLevel="0" collapsed="false">
      <c r="A582" s="1191" t="s">
        <v>1525</v>
      </c>
      <c r="B582" s="1192" t="s">
        <v>1527</v>
      </c>
      <c r="C582" s="1193" t="n">
        <v>3.7</v>
      </c>
      <c r="D582" s="1194"/>
    </row>
    <row r="583" customFormat="false" ht="15" hidden="false" customHeight="true" outlineLevel="0" collapsed="false">
      <c r="A583" s="1195" t="s">
        <v>1537</v>
      </c>
      <c r="B583" s="1196" t="s">
        <v>1539</v>
      </c>
      <c r="C583" s="1199"/>
      <c r="D583" s="1198" t="s">
        <v>720</v>
      </c>
    </row>
    <row r="584" customFormat="false" ht="15" hidden="false" customHeight="true" outlineLevel="0" collapsed="false">
      <c r="A584" s="1191" t="s">
        <v>1549</v>
      </c>
      <c r="B584" s="1192" t="s">
        <v>1551</v>
      </c>
      <c r="C584" s="1200"/>
      <c r="D584" s="1194" t="s">
        <v>720</v>
      </c>
    </row>
    <row r="585" customFormat="false" ht="15" hidden="false" customHeight="true" outlineLevel="0" collapsed="false">
      <c r="A585" s="1195" t="s">
        <v>1717</v>
      </c>
      <c r="B585" s="1196" t="s">
        <v>1719</v>
      </c>
      <c r="C585" s="1199"/>
      <c r="D585" s="1198" t="s">
        <v>720</v>
      </c>
    </row>
    <row r="586" customFormat="false" ht="15" hidden="false" customHeight="true" outlineLevel="0" collapsed="false">
      <c r="A586" s="1191" t="s">
        <v>1757</v>
      </c>
      <c r="B586" s="1192" t="s">
        <v>1759</v>
      </c>
      <c r="C586" s="1200"/>
      <c r="D586" s="1194" t="s">
        <v>720</v>
      </c>
    </row>
    <row r="587" customFormat="false" ht="15" hidden="false" customHeight="true" outlineLevel="0" collapsed="false">
      <c r="A587" s="1195" t="s">
        <v>1761</v>
      </c>
      <c r="B587" s="1196" t="s">
        <v>1763</v>
      </c>
      <c r="C587" s="1197" t="n">
        <v>3.75</v>
      </c>
      <c r="D587" s="1198"/>
    </row>
    <row r="588" customFormat="false" ht="15" hidden="false" customHeight="true" outlineLevel="0" collapsed="false">
      <c r="A588" s="1191" t="s">
        <v>1997</v>
      </c>
      <c r="B588" s="1192" t="s">
        <v>1999</v>
      </c>
      <c r="C588" s="1193" t="n">
        <v>3.74</v>
      </c>
      <c r="D588" s="1194"/>
    </row>
    <row r="589" customFormat="false" ht="15" hidden="false" customHeight="true" outlineLevel="0" collapsed="false">
      <c r="A589" s="1195" t="s">
        <v>2001</v>
      </c>
      <c r="B589" s="1196" t="s">
        <v>2003</v>
      </c>
      <c r="C589" s="1199"/>
      <c r="D589" s="1198" t="s">
        <v>720</v>
      </c>
    </row>
    <row r="590" customFormat="false" ht="15" hidden="false" customHeight="true" outlineLevel="0" collapsed="false">
      <c r="A590" s="1191" t="s">
        <v>2097</v>
      </c>
      <c r="B590" s="1192" t="s">
        <v>2099</v>
      </c>
      <c r="C590" s="1193" t="n">
        <v>2.82</v>
      </c>
      <c r="D590" s="1194"/>
    </row>
    <row r="591" customFormat="false" ht="15" hidden="false" customHeight="true" outlineLevel="0" collapsed="false">
      <c r="A591" s="1195" t="s">
        <v>815</v>
      </c>
      <c r="B591" s="1196" t="s">
        <v>816</v>
      </c>
      <c r="C591" s="1197" t="n">
        <v>6.63</v>
      </c>
      <c r="D591" s="1198"/>
    </row>
    <row r="592" customFormat="false" ht="15" hidden="false" customHeight="true" outlineLevel="0" collapsed="false">
      <c r="A592" s="1191" t="s">
        <v>815</v>
      </c>
      <c r="B592" s="1192" t="s">
        <v>12097</v>
      </c>
      <c r="C592" s="1193" t="n">
        <v>6.63</v>
      </c>
      <c r="D592" s="1194"/>
    </row>
    <row r="593" customFormat="false" ht="15" hidden="false" customHeight="true" outlineLevel="0" collapsed="false">
      <c r="A593" s="1195" t="s">
        <v>846</v>
      </c>
      <c r="B593" s="1196" t="s">
        <v>848</v>
      </c>
      <c r="C593" s="1197" t="n">
        <v>7.31</v>
      </c>
      <c r="D593" s="1198"/>
    </row>
    <row r="594" customFormat="false" ht="15" hidden="false" customHeight="true" outlineLevel="0" collapsed="false">
      <c r="A594" s="1191" t="s">
        <v>885</v>
      </c>
      <c r="B594" s="1192" t="s">
        <v>12102</v>
      </c>
      <c r="C594" s="1200"/>
      <c r="D594" s="1194" t="s">
        <v>720</v>
      </c>
    </row>
    <row r="595" customFormat="false" ht="15" hidden="false" customHeight="true" outlineLevel="0" collapsed="false">
      <c r="A595" s="1195" t="s">
        <v>914</v>
      </c>
      <c r="B595" s="1196" t="s">
        <v>916</v>
      </c>
      <c r="C595" s="1199"/>
      <c r="D595" s="1198" t="s">
        <v>720</v>
      </c>
    </row>
    <row r="596" customFormat="false" ht="15" hidden="false" customHeight="true" outlineLevel="0" collapsed="false">
      <c r="A596" s="1191" t="s">
        <v>1177</v>
      </c>
      <c r="B596" s="1192" t="s">
        <v>1179</v>
      </c>
      <c r="C596" s="1193" t="n">
        <v>6.17</v>
      </c>
      <c r="D596" s="1194"/>
    </row>
    <row r="597" customFormat="false" ht="15" hidden="false" customHeight="true" outlineLevel="0" collapsed="false">
      <c r="A597" s="1195" t="s">
        <v>1267</v>
      </c>
      <c r="B597" s="1196" t="s">
        <v>1269</v>
      </c>
      <c r="C597" s="1197" t="n">
        <v>6.31</v>
      </c>
      <c r="D597" s="1198"/>
    </row>
    <row r="598" customFormat="false" ht="15" hidden="false" customHeight="true" outlineLevel="0" collapsed="false">
      <c r="A598" s="1191" t="s">
        <v>1359</v>
      </c>
      <c r="B598" s="1192" t="s">
        <v>1361</v>
      </c>
      <c r="C598" s="1193" t="n">
        <v>5.57</v>
      </c>
      <c r="D598" s="1194"/>
    </row>
    <row r="599" customFormat="false" ht="15" hidden="false" customHeight="true" outlineLevel="0" collapsed="false">
      <c r="A599" s="1195" t="s">
        <v>1367</v>
      </c>
      <c r="B599" s="1196" t="s">
        <v>1369</v>
      </c>
      <c r="C599" s="1197" t="n">
        <v>7.5</v>
      </c>
      <c r="D599" s="1198"/>
    </row>
    <row r="600" customFormat="false" ht="15" hidden="false" customHeight="true" outlineLevel="0" collapsed="false">
      <c r="A600" s="1191" t="s">
        <v>1390</v>
      </c>
      <c r="B600" s="1192" t="s">
        <v>1392</v>
      </c>
      <c r="C600" s="1193" t="n">
        <v>7.44</v>
      </c>
      <c r="D600" s="1194"/>
    </row>
    <row r="601" customFormat="false" ht="15" hidden="false" customHeight="true" outlineLevel="0" collapsed="false">
      <c r="A601" s="1195" t="s">
        <v>1510</v>
      </c>
      <c r="B601" s="1196" t="s">
        <v>12143</v>
      </c>
      <c r="C601" s="1199"/>
      <c r="D601" s="1198" t="s">
        <v>720</v>
      </c>
    </row>
    <row r="602" customFormat="false" ht="15" hidden="false" customHeight="true" outlineLevel="0" collapsed="false">
      <c r="A602" s="1191" t="s">
        <v>1597</v>
      </c>
      <c r="B602" s="1192" t="s">
        <v>1599</v>
      </c>
      <c r="C602" s="1193" t="n">
        <v>5.47</v>
      </c>
      <c r="D602" s="1194"/>
    </row>
    <row r="603" customFormat="false" ht="15" hidden="false" customHeight="true" outlineLevel="0" collapsed="false">
      <c r="A603" s="1195" t="s">
        <v>1721</v>
      </c>
      <c r="B603" s="1196" t="s">
        <v>1723</v>
      </c>
      <c r="C603" s="1197" t="n">
        <v>7.14</v>
      </c>
      <c r="D603" s="1198"/>
    </row>
    <row r="604" customFormat="false" ht="15" hidden="false" customHeight="true" outlineLevel="0" collapsed="false">
      <c r="A604" s="1191" t="s">
        <v>1837</v>
      </c>
      <c r="B604" s="1192" t="s">
        <v>1839</v>
      </c>
      <c r="C604" s="1193" t="n">
        <v>5.46</v>
      </c>
      <c r="D604" s="1194"/>
    </row>
    <row r="605" customFormat="false" ht="15" hidden="false" customHeight="true" outlineLevel="0" collapsed="false">
      <c r="A605" s="1195" t="s">
        <v>1901</v>
      </c>
      <c r="B605" s="1196" t="s">
        <v>1903</v>
      </c>
      <c r="C605" s="1197" t="n">
        <v>5.48</v>
      </c>
      <c r="D605" s="1198"/>
    </row>
    <row r="606" customFormat="false" ht="15" hidden="false" customHeight="true" outlineLevel="0" collapsed="false">
      <c r="A606" s="1191" t="s">
        <v>1937</v>
      </c>
      <c r="B606" s="1192" t="s">
        <v>1939</v>
      </c>
      <c r="C606" s="1193" t="n">
        <v>6.89</v>
      </c>
      <c r="D606" s="1194"/>
    </row>
    <row r="607" customFormat="false" ht="15" hidden="false" customHeight="true" outlineLevel="0" collapsed="false">
      <c r="A607" s="1195" t="s">
        <v>2025</v>
      </c>
      <c r="B607" s="1196" t="s">
        <v>2027</v>
      </c>
      <c r="C607" s="1197" t="n">
        <v>4.85</v>
      </c>
      <c r="D607" s="1198"/>
    </row>
    <row r="608" customFormat="false" ht="15" hidden="false" customHeight="true" outlineLevel="0" collapsed="false">
      <c r="A608" s="1191" t="s">
        <v>2085</v>
      </c>
      <c r="B608" s="1192" t="s">
        <v>2087</v>
      </c>
      <c r="C608" s="1193" t="n">
        <v>6.1</v>
      </c>
      <c r="D608" s="1194"/>
    </row>
    <row r="609" customFormat="false" ht="15" hidden="false" customHeight="true" outlineLevel="0" collapsed="false">
      <c r="A609" s="1195" t="s">
        <v>813</v>
      </c>
      <c r="B609" s="1196" t="s">
        <v>814</v>
      </c>
      <c r="C609" s="1197" t="n">
        <v>4.01</v>
      </c>
      <c r="D609" s="1198"/>
    </row>
    <row r="610" customFormat="false" ht="15" hidden="false" customHeight="true" outlineLevel="0" collapsed="false">
      <c r="A610" s="1191" t="s">
        <v>813</v>
      </c>
      <c r="B610" s="1192" t="s">
        <v>853</v>
      </c>
      <c r="C610" s="1193" t="n">
        <v>4.01</v>
      </c>
      <c r="D610" s="1194"/>
    </row>
    <row r="611" customFormat="false" ht="15" hidden="false" customHeight="true" outlineLevel="0" collapsed="false">
      <c r="A611" s="1195" t="s">
        <v>813</v>
      </c>
      <c r="B611" s="1196" t="s">
        <v>946</v>
      </c>
      <c r="C611" s="1197" t="n">
        <v>4.01</v>
      </c>
      <c r="D611" s="1198"/>
    </row>
    <row r="612" customFormat="false" ht="15" hidden="false" customHeight="true" outlineLevel="0" collapsed="false">
      <c r="A612" s="1191" t="s">
        <v>1002</v>
      </c>
      <c r="B612" s="1192" t="s">
        <v>1004</v>
      </c>
      <c r="C612" s="1193" t="n">
        <v>3.76</v>
      </c>
      <c r="D612" s="1194"/>
    </row>
    <row r="613" customFormat="false" ht="15" hidden="false" customHeight="true" outlineLevel="0" collapsed="false">
      <c r="A613" s="1195" t="s">
        <v>11102</v>
      </c>
      <c r="B613" s="1196" t="s">
        <v>1119</v>
      </c>
      <c r="C613" s="1199"/>
      <c r="D613" s="1198" t="s">
        <v>720</v>
      </c>
    </row>
    <row r="614" customFormat="false" ht="15" hidden="false" customHeight="true" outlineLevel="0" collapsed="false">
      <c r="A614" s="1191" t="s">
        <v>1220</v>
      </c>
      <c r="B614" s="1192" t="s">
        <v>1222</v>
      </c>
      <c r="C614" s="1200"/>
      <c r="D614" s="1194" t="s">
        <v>720</v>
      </c>
    </row>
    <row r="615" customFormat="false" ht="15" hidden="false" customHeight="true" outlineLevel="0" collapsed="false">
      <c r="A615" s="1195" t="s">
        <v>1347</v>
      </c>
      <c r="B615" s="1196" t="s">
        <v>1349</v>
      </c>
      <c r="C615" s="1197" t="n">
        <v>3.2</v>
      </c>
      <c r="D615" s="1198"/>
    </row>
    <row r="616" customFormat="false" ht="15" hidden="false" customHeight="true" outlineLevel="0" collapsed="false">
      <c r="A616" s="1191" t="s">
        <v>1359</v>
      </c>
      <c r="B616" s="1192" t="s">
        <v>1365</v>
      </c>
      <c r="C616" s="1193" t="n">
        <v>3.81</v>
      </c>
      <c r="D616" s="1194"/>
    </row>
    <row r="617" customFormat="false" ht="15" hidden="false" customHeight="true" outlineLevel="0" collapsed="false">
      <c r="A617" s="1195" t="s">
        <v>1371</v>
      </c>
      <c r="B617" s="1196" t="s">
        <v>1373</v>
      </c>
      <c r="C617" s="1199"/>
      <c r="D617" s="1198" t="s">
        <v>720</v>
      </c>
    </row>
    <row r="618" customFormat="false" ht="15" hidden="false" customHeight="true" outlineLevel="0" collapsed="false">
      <c r="A618" s="1191" t="s">
        <v>1375</v>
      </c>
      <c r="B618" s="1192" t="s">
        <v>1377</v>
      </c>
      <c r="C618" s="1200"/>
      <c r="D618" s="1194" t="s">
        <v>720</v>
      </c>
    </row>
    <row r="619" customFormat="false" ht="15" hidden="false" customHeight="true" outlineLevel="0" collapsed="false">
      <c r="A619" s="1195" t="s">
        <v>1422</v>
      </c>
      <c r="B619" s="1196" t="s">
        <v>1424</v>
      </c>
      <c r="C619" s="1199"/>
      <c r="D619" s="1198" t="s">
        <v>720</v>
      </c>
    </row>
    <row r="620" customFormat="false" ht="15" hidden="false" customHeight="true" outlineLevel="0" collapsed="false">
      <c r="A620" s="1191" t="s">
        <v>1573</v>
      </c>
      <c r="B620" s="1192" t="s">
        <v>1575</v>
      </c>
      <c r="C620" s="1200"/>
      <c r="D620" s="1194" t="s">
        <v>720</v>
      </c>
    </row>
    <row r="621" customFormat="false" ht="15" hidden="false" customHeight="true" outlineLevel="0" collapsed="false">
      <c r="A621" s="1195" t="s">
        <v>1693</v>
      </c>
      <c r="B621" s="1196" t="s">
        <v>1695</v>
      </c>
      <c r="C621" s="1197" t="n">
        <v>4.88</v>
      </c>
      <c r="D621" s="1198"/>
    </row>
    <row r="622" customFormat="false" ht="15" hidden="false" customHeight="true" outlineLevel="0" collapsed="false">
      <c r="A622" s="1191" t="s">
        <v>1749</v>
      </c>
      <c r="B622" s="1192" t="s">
        <v>1751</v>
      </c>
      <c r="C622" s="1200"/>
      <c r="D622" s="1194" t="s">
        <v>720</v>
      </c>
    </row>
    <row r="623" customFormat="false" ht="15" hidden="false" customHeight="true" outlineLevel="0" collapsed="false">
      <c r="A623" s="1195" t="s">
        <v>1777</v>
      </c>
      <c r="B623" s="1196" t="s">
        <v>1779</v>
      </c>
      <c r="C623" s="1197" t="n">
        <v>3.13</v>
      </c>
      <c r="D623" s="1198"/>
    </row>
    <row r="624" customFormat="false" ht="15" hidden="false" customHeight="true" outlineLevel="0" collapsed="false">
      <c r="A624" s="1191" t="s">
        <v>1805</v>
      </c>
      <c r="B624" s="1192" t="s">
        <v>1807</v>
      </c>
      <c r="C624" s="1200"/>
      <c r="D624" s="1194" t="s">
        <v>720</v>
      </c>
    </row>
    <row r="625" customFormat="false" ht="15" hidden="false" customHeight="true" outlineLevel="0" collapsed="false">
      <c r="A625" s="1195" t="s">
        <v>1809</v>
      </c>
      <c r="B625" s="1196" t="s">
        <v>1811</v>
      </c>
      <c r="C625" s="1199"/>
      <c r="D625" s="1198" t="s">
        <v>720</v>
      </c>
    </row>
    <row r="626" customFormat="false" ht="15" hidden="false" customHeight="true" outlineLevel="0" collapsed="false">
      <c r="A626" s="1191" t="s">
        <v>1853</v>
      </c>
      <c r="B626" s="1192" t="s">
        <v>1855</v>
      </c>
      <c r="C626" s="1200"/>
      <c r="D626" s="1194" t="s">
        <v>720</v>
      </c>
    </row>
    <row r="627" customFormat="false" ht="15" hidden="false" customHeight="true" outlineLevel="0" collapsed="false">
      <c r="A627" s="1195" t="s">
        <v>1993</v>
      </c>
      <c r="B627" s="1196" t="s">
        <v>1995</v>
      </c>
      <c r="C627" s="1197" t="n">
        <v>3.36</v>
      </c>
      <c r="D627" s="1198"/>
    </row>
    <row r="628" customFormat="false" ht="15" hidden="false" customHeight="true" outlineLevel="0" collapsed="false">
      <c r="A628" s="1191" t="s">
        <v>2017</v>
      </c>
      <c r="B628" s="1192" t="s">
        <v>2019</v>
      </c>
      <c r="C628" s="1193" t="n">
        <v>4.64</v>
      </c>
      <c r="D628" s="1194"/>
    </row>
    <row r="629" customFormat="false" ht="15" hidden="false" customHeight="true" outlineLevel="0" collapsed="false">
      <c r="A629" s="1195" t="s">
        <v>2033</v>
      </c>
      <c r="B629" s="1196" t="s">
        <v>2035</v>
      </c>
      <c r="C629" s="1199"/>
      <c r="D629" s="1198" t="s">
        <v>720</v>
      </c>
    </row>
    <row r="630" customFormat="false" ht="15" hidden="false" customHeight="true" outlineLevel="0" collapsed="false">
      <c r="A630" s="1191" t="s">
        <v>2045</v>
      </c>
      <c r="B630" s="1192" t="s">
        <v>2047</v>
      </c>
      <c r="C630" s="1200"/>
      <c r="D630" s="1194" t="s">
        <v>720</v>
      </c>
    </row>
    <row r="631" customFormat="false" ht="15" hidden="false" customHeight="true" outlineLevel="0" collapsed="false">
      <c r="A631" s="1195" t="s">
        <v>826</v>
      </c>
      <c r="B631" s="1196" t="s">
        <v>827</v>
      </c>
      <c r="C631" s="1197" t="n">
        <v>5.99</v>
      </c>
      <c r="D631" s="1198"/>
    </row>
    <row r="632" customFormat="false" ht="15" hidden="false" customHeight="true" outlineLevel="0" collapsed="false">
      <c r="A632" s="1191" t="s">
        <v>826</v>
      </c>
      <c r="B632" s="1192" t="s">
        <v>850</v>
      </c>
      <c r="C632" s="1193" t="n">
        <v>5.99</v>
      </c>
      <c r="D632" s="1194"/>
    </row>
    <row r="633" customFormat="false" ht="15" hidden="false" customHeight="true" outlineLevel="0" collapsed="false">
      <c r="A633" s="1195" t="s">
        <v>826</v>
      </c>
      <c r="B633" s="1196" t="s">
        <v>941</v>
      </c>
      <c r="C633" s="1197" t="n">
        <v>5.99</v>
      </c>
      <c r="D633" s="1198"/>
    </row>
    <row r="634" customFormat="false" ht="15" hidden="false" customHeight="true" outlineLevel="0" collapsed="false">
      <c r="A634" s="1191" t="s">
        <v>11102</v>
      </c>
      <c r="B634" s="1192" t="s">
        <v>1123</v>
      </c>
      <c r="C634" s="1193" t="n">
        <v>2.49</v>
      </c>
      <c r="D634" s="1194"/>
    </row>
    <row r="635" customFormat="false" ht="15" hidden="false" customHeight="true" outlineLevel="0" collapsed="false">
      <c r="A635" s="1195" t="s">
        <v>1125</v>
      </c>
      <c r="B635" s="1196" t="s">
        <v>1127</v>
      </c>
      <c r="C635" s="1197" t="n">
        <v>4.32</v>
      </c>
      <c r="D635" s="1198"/>
    </row>
    <row r="636" customFormat="false" ht="15" hidden="false" customHeight="true" outlineLevel="0" collapsed="false">
      <c r="A636" s="1191" t="s">
        <v>1307</v>
      </c>
      <c r="B636" s="1192" t="s">
        <v>1309</v>
      </c>
      <c r="C636" s="1193" t="n">
        <v>6.72</v>
      </c>
      <c r="D636" s="1194"/>
    </row>
    <row r="637" customFormat="false" ht="15" hidden="false" customHeight="true" outlineLevel="0" collapsed="false">
      <c r="A637" s="1195" t="s">
        <v>1418</v>
      </c>
      <c r="B637" s="1196" t="s">
        <v>1420</v>
      </c>
      <c r="C637" s="1197" t="n">
        <v>3.95</v>
      </c>
      <c r="D637" s="1198"/>
    </row>
    <row r="638" customFormat="false" ht="15" hidden="false" customHeight="true" outlineLevel="0" collapsed="false">
      <c r="A638" s="1191" t="s">
        <v>1697</v>
      </c>
      <c r="B638" s="1192" t="s">
        <v>1699</v>
      </c>
      <c r="C638" s="1200"/>
      <c r="D638" s="1194" t="s">
        <v>720</v>
      </c>
    </row>
    <row r="639" customFormat="false" ht="15" hidden="false" customHeight="true" outlineLevel="0" collapsed="false">
      <c r="A639" s="1195" t="s">
        <v>1733</v>
      </c>
      <c r="B639" s="1196" t="s">
        <v>1735</v>
      </c>
      <c r="C639" s="1199"/>
      <c r="D639" s="1198" t="s">
        <v>720</v>
      </c>
    </row>
    <row r="640" customFormat="false" ht="15" hidden="false" customHeight="true" outlineLevel="0" collapsed="false">
      <c r="A640" s="1191" t="s">
        <v>1737</v>
      </c>
      <c r="B640" s="1192" t="s">
        <v>1739</v>
      </c>
      <c r="C640" s="1200"/>
      <c r="D640" s="1194" t="s">
        <v>720</v>
      </c>
    </row>
    <row r="641" customFormat="false" ht="15" hidden="false" customHeight="true" outlineLevel="0" collapsed="false">
      <c r="A641" s="1195" t="s">
        <v>1769</v>
      </c>
      <c r="B641" s="1196" t="s">
        <v>1771</v>
      </c>
      <c r="C641" s="1197" t="n">
        <v>4.28</v>
      </c>
      <c r="D641" s="1198"/>
    </row>
    <row r="642" customFormat="false" ht="15" hidden="false" customHeight="true" outlineLevel="0" collapsed="false">
      <c r="A642" s="1191" t="s">
        <v>1801</v>
      </c>
      <c r="B642" s="1192" t="s">
        <v>1803</v>
      </c>
      <c r="C642" s="1193" t="n">
        <v>5.7</v>
      </c>
      <c r="D642" s="1194"/>
    </row>
    <row r="643" customFormat="false" ht="15" hidden="false" customHeight="true" outlineLevel="0" collapsed="false">
      <c r="A643" s="1195" t="s">
        <v>1821</v>
      </c>
      <c r="B643" s="1196" t="s">
        <v>1823</v>
      </c>
      <c r="C643" s="1199"/>
      <c r="D643" s="1198" t="s">
        <v>720</v>
      </c>
    </row>
    <row r="644" customFormat="false" ht="15" hidden="false" customHeight="true" outlineLevel="0" collapsed="false">
      <c r="A644" s="1191" t="s">
        <v>1857</v>
      </c>
      <c r="B644" s="1192" t="s">
        <v>1859</v>
      </c>
      <c r="C644" s="1200"/>
      <c r="D644" s="1194" t="s">
        <v>720</v>
      </c>
    </row>
    <row r="645" customFormat="false" ht="15" hidden="false" customHeight="true" outlineLevel="0" collapsed="false">
      <c r="A645" s="1187" t="s">
        <v>12192</v>
      </c>
      <c r="B645" s="1188"/>
      <c r="C645" s="1188"/>
      <c r="D645" s="1188"/>
    </row>
    <row r="646" customFormat="false" ht="15" hidden="false" customHeight="true" outlineLevel="0" collapsed="false"/>
    <row r="647" customFormat="false" ht="15" hidden="false" customHeight="true" outlineLevel="0" collapsed="false">
      <c r="A647" s="1201" t="s">
        <v>12181</v>
      </c>
      <c r="B647" s="1188"/>
      <c r="C647" s="1188"/>
      <c r="D647" s="1188"/>
    </row>
    <row r="648" customFormat="false" ht="15" hidden="false" customHeight="true" outlineLevel="0" collapsed="false">
      <c r="A648" s="1201" t="s">
        <v>12193</v>
      </c>
      <c r="B648" s="1188"/>
      <c r="C648" s="1188"/>
      <c r="D648" s="1188"/>
    </row>
    <row r="649" customFormat="false" ht="15" hidden="false" customHeight="true" outlineLevel="0" collapsed="false"/>
    <row r="650" customFormat="false" ht="15" hidden="false" customHeight="true" outlineLevel="0" collapsed="false">
      <c r="A650" s="1201" t="s">
        <v>12184</v>
      </c>
      <c r="B650" s="1188"/>
      <c r="C650" s="1188"/>
      <c r="D650" s="1188"/>
    </row>
    <row r="651" customFormat="false" ht="15" hidden="false" customHeight="true" outlineLevel="0" collapsed="false">
      <c r="A651" s="1201" t="s">
        <v>12185</v>
      </c>
      <c r="B651" s="1188"/>
      <c r="C651" s="1188"/>
      <c r="D651" s="1188"/>
    </row>
    <row r="652" customFormat="false" ht="15" hidden="false" customHeight="true" outlineLevel="0" collapsed="false"/>
    <row r="653" customFormat="false" ht="15" hidden="false" customHeight="true" outlineLevel="0" collapsed="false">
      <c r="A653" s="1187" t="s">
        <v>12194</v>
      </c>
      <c r="B653" s="1188"/>
      <c r="C653" s="1188"/>
      <c r="D653" s="1188"/>
    </row>
  </sheetData>
  <mergeCells count="5">
    <mergeCell ref="A6:B9"/>
    <mergeCell ref="C6:D6"/>
    <mergeCell ref="C7:D7"/>
    <mergeCell ref="C8:D8"/>
    <mergeCell ref="C9:D9"/>
  </mergeCells>
  <hyperlinks>
    <hyperlink ref="A1" r:id="rId1" display="https://www.ine.pt/xportal/xmain?xpid=INE&amp;xpgid=ine_indicadores&amp;indOcorrCod=0009817&amp;contexto=bd&amp;selTab=tab2"/>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92D050"/>
    <pageSetUpPr fitToPage="true"/>
  </sheetPr>
  <dimension ref="A1:G34"/>
  <sheetViews>
    <sheetView showFormulas="false" showGridLines="true" showRowColHeaders="true" showZeros="true" rightToLeft="false" tabSelected="false" showOutlineSymbols="true" defaultGridColor="true" view="pageBreakPreview" topLeftCell="A10" colorId="64" zoomScale="98" zoomScaleNormal="100" zoomScalePageLayoutView="98" workbookViewId="0">
      <selection pane="topLeft" activeCell="L13" activeCellId="0" sqref="L13"/>
    </sheetView>
  </sheetViews>
  <sheetFormatPr defaultColWidth="9.18359375" defaultRowHeight="12.75" zeroHeight="false" outlineLevelRow="0" outlineLevelCol="0"/>
  <cols>
    <col collapsed="false" customWidth="true" hidden="false" outlineLevel="0" max="1" min="1" style="249" width="5.18"/>
    <col collapsed="false" customWidth="true" hidden="false" outlineLevel="0" max="2" min="2" style="250" width="41.27"/>
    <col collapsed="false" customWidth="true" hidden="false" outlineLevel="0" max="3" min="3" style="251" width="18.82"/>
    <col collapsed="false" customWidth="true" hidden="false" outlineLevel="0" max="4" min="4" style="251" width="18.27"/>
    <col collapsed="false" customWidth="true" hidden="false" outlineLevel="0" max="5" min="5" style="251" width="15.27"/>
    <col collapsed="false" customWidth="true" hidden="false" outlineLevel="0" max="6" min="6" style="252" width="15.73"/>
    <col collapsed="false" customWidth="true" hidden="false" outlineLevel="0" max="7" min="7" style="253" width="41.18"/>
    <col collapsed="false" customWidth="false" hidden="false" outlineLevel="0" max="16384" min="8" style="253" width="9.18"/>
  </cols>
  <sheetData>
    <row r="1" s="258" customFormat="true" ht="51" hidden="false" customHeight="false" outlineLevel="0" collapsed="false">
      <c r="A1" s="254"/>
      <c r="B1" s="255"/>
      <c r="C1" s="256"/>
      <c r="D1" s="256"/>
      <c r="E1" s="256"/>
      <c r="F1" s="257"/>
    </row>
    <row r="2" s="263" customFormat="true" ht="3.75" hidden="false" customHeight="false" outlineLevel="0" collapsed="false">
      <c r="A2" s="259"/>
      <c r="B2" s="260"/>
      <c r="C2" s="261"/>
      <c r="D2" s="261"/>
      <c r="E2" s="261"/>
      <c r="F2" s="262"/>
    </row>
    <row r="3" s="265" customFormat="true" ht="15" hidden="false" customHeight="true" outlineLevel="0" collapsed="false">
      <c r="A3" s="264" t="s">
        <v>165</v>
      </c>
      <c r="B3" s="264"/>
      <c r="C3" s="264"/>
      <c r="D3" s="264"/>
      <c r="E3" s="264"/>
      <c r="F3" s="264"/>
      <c r="G3" s="264"/>
    </row>
    <row r="4" s="265" customFormat="true" ht="12.75" hidden="false" customHeight="true" outlineLevel="0" collapsed="false">
      <c r="A4" s="266" t="s">
        <v>166</v>
      </c>
      <c r="B4" s="266"/>
      <c r="C4" s="266"/>
      <c r="D4" s="266"/>
      <c r="E4" s="266"/>
      <c r="F4" s="266"/>
      <c r="G4" s="266"/>
    </row>
    <row r="5" s="269" customFormat="true" ht="3.75" hidden="false" customHeight="false" outlineLevel="0" collapsed="false">
      <c r="A5" s="267"/>
      <c r="B5" s="268"/>
      <c r="F5" s="270"/>
    </row>
    <row r="6" customFormat="false" ht="51.75" hidden="false" customHeight="false" outlineLevel="0" collapsed="false">
      <c r="A6" s="271" t="s">
        <v>167</v>
      </c>
      <c r="B6" s="272" t="s">
        <v>168</v>
      </c>
      <c r="C6" s="273" t="s">
        <v>169</v>
      </c>
      <c r="D6" s="271" t="s">
        <v>170</v>
      </c>
      <c r="E6" s="271" t="s">
        <v>171</v>
      </c>
      <c r="F6" s="271" t="s">
        <v>172</v>
      </c>
      <c r="G6" s="274" t="s">
        <v>173</v>
      </c>
    </row>
    <row r="7" customFormat="false" ht="39" hidden="false" customHeight="false" outlineLevel="0" collapsed="false">
      <c r="A7" s="275" t="s">
        <v>174</v>
      </c>
      <c r="B7" s="276" t="s">
        <v>175</v>
      </c>
      <c r="C7" s="277" t="s">
        <v>176</v>
      </c>
      <c r="D7" s="278"/>
      <c r="E7" s="279" t="s">
        <v>177</v>
      </c>
      <c r="F7" s="278"/>
      <c r="G7" s="280"/>
    </row>
    <row r="8" s="287" customFormat="true" ht="51.75" hidden="false" customHeight="false" outlineLevel="0" collapsed="false">
      <c r="A8" s="281" t="s">
        <v>178</v>
      </c>
      <c r="B8" s="282" t="s">
        <v>179</v>
      </c>
      <c r="C8" s="283" t="s">
        <v>180</v>
      </c>
      <c r="D8" s="284"/>
      <c r="E8" s="285" t="s">
        <v>177</v>
      </c>
      <c r="F8" s="284"/>
      <c r="G8" s="286" t="s">
        <v>181</v>
      </c>
    </row>
    <row r="9" customFormat="false" ht="51.75" hidden="false" customHeight="false" outlineLevel="0" collapsed="false">
      <c r="A9" s="281" t="s">
        <v>182</v>
      </c>
      <c r="B9" s="282" t="s">
        <v>183</v>
      </c>
      <c r="C9" s="283" t="s">
        <v>184</v>
      </c>
      <c r="D9" s="284"/>
      <c r="E9" s="285" t="s">
        <v>177</v>
      </c>
      <c r="F9" s="284"/>
      <c r="G9" s="288"/>
    </row>
    <row r="10" customFormat="false" ht="39" hidden="false" customHeight="false" outlineLevel="0" collapsed="false">
      <c r="A10" s="281" t="s">
        <v>185</v>
      </c>
      <c r="B10" s="282" t="s">
        <v>186</v>
      </c>
      <c r="C10" s="283" t="s">
        <v>184</v>
      </c>
      <c r="D10" s="284"/>
      <c r="E10" s="285" t="s">
        <v>177</v>
      </c>
      <c r="F10" s="284"/>
      <c r="G10" s="288"/>
    </row>
    <row r="11" customFormat="false" ht="90.75" hidden="false" customHeight="false" outlineLevel="0" collapsed="false">
      <c r="A11" s="281" t="s">
        <v>187</v>
      </c>
      <c r="B11" s="282" t="s">
        <v>188</v>
      </c>
      <c r="C11" s="283" t="s">
        <v>189</v>
      </c>
      <c r="D11" s="284"/>
      <c r="E11" s="285" t="s">
        <v>177</v>
      </c>
      <c r="F11" s="284"/>
      <c r="G11" s="286" t="s">
        <v>190</v>
      </c>
    </row>
    <row r="12" customFormat="false" ht="103.5" hidden="false" customHeight="false" outlineLevel="0" collapsed="false">
      <c r="A12" s="281" t="s">
        <v>191</v>
      </c>
      <c r="B12" s="282" t="s">
        <v>192</v>
      </c>
      <c r="C12" s="283" t="s">
        <v>193</v>
      </c>
      <c r="D12" s="284"/>
      <c r="E12" s="285" t="s">
        <v>177</v>
      </c>
      <c r="F12" s="284"/>
      <c r="G12" s="286"/>
    </row>
    <row r="13" customFormat="false" ht="103.5" hidden="false" customHeight="false" outlineLevel="0" collapsed="false">
      <c r="A13" s="281" t="s">
        <v>194</v>
      </c>
      <c r="B13" s="282" t="s">
        <v>195</v>
      </c>
      <c r="C13" s="283" t="s">
        <v>196</v>
      </c>
      <c r="D13" s="284"/>
      <c r="E13" s="285" t="s">
        <v>177</v>
      </c>
      <c r="F13" s="284"/>
      <c r="G13" s="286" t="s">
        <v>197</v>
      </c>
    </row>
    <row r="14" customFormat="false" ht="39" hidden="false" customHeight="false" outlineLevel="0" collapsed="false">
      <c r="A14" s="281" t="s">
        <v>198</v>
      </c>
      <c r="B14" s="282" t="s">
        <v>199</v>
      </c>
      <c r="C14" s="283" t="s">
        <v>200</v>
      </c>
      <c r="D14" s="284"/>
      <c r="E14" s="285" t="s">
        <v>177</v>
      </c>
      <c r="F14" s="284"/>
      <c r="G14" s="286" t="s">
        <v>201</v>
      </c>
    </row>
    <row r="15" s="289" customFormat="true" ht="25.5" hidden="false" customHeight="false" outlineLevel="0" collapsed="false">
      <c r="A15" s="281" t="s">
        <v>202</v>
      </c>
      <c r="B15" s="282" t="s">
        <v>203</v>
      </c>
      <c r="C15" s="283" t="s">
        <v>204</v>
      </c>
      <c r="D15" s="284"/>
      <c r="E15" s="285" t="s">
        <v>177</v>
      </c>
      <c r="F15" s="284"/>
      <c r="G15" s="286" t="s">
        <v>205</v>
      </c>
    </row>
    <row r="16" customFormat="false" ht="25.5" hidden="false" customHeight="false" outlineLevel="0" collapsed="false">
      <c r="A16" s="281" t="s">
        <v>206</v>
      </c>
      <c r="B16" s="290" t="s">
        <v>207</v>
      </c>
      <c r="C16" s="283" t="s">
        <v>208</v>
      </c>
      <c r="D16" s="284"/>
      <c r="E16" s="285" t="s">
        <v>177</v>
      </c>
      <c r="F16" s="284"/>
      <c r="G16" s="286"/>
    </row>
    <row r="17" customFormat="false" ht="39" hidden="false" customHeight="false" outlineLevel="0" collapsed="false">
      <c r="A17" s="281" t="s">
        <v>209</v>
      </c>
      <c r="B17" s="290" t="s">
        <v>210</v>
      </c>
      <c r="C17" s="283" t="s">
        <v>208</v>
      </c>
      <c r="D17" s="284"/>
      <c r="E17" s="285" t="s">
        <v>177</v>
      </c>
      <c r="F17" s="284"/>
      <c r="G17" s="286"/>
    </row>
    <row r="18" customFormat="false" ht="51.75" hidden="false" customHeight="false" outlineLevel="0" collapsed="false">
      <c r="A18" s="281" t="s">
        <v>211</v>
      </c>
      <c r="B18" s="290" t="s">
        <v>212</v>
      </c>
      <c r="C18" s="283" t="s">
        <v>213</v>
      </c>
      <c r="D18" s="284"/>
      <c r="E18" s="285" t="s">
        <v>177</v>
      </c>
      <c r="F18" s="284"/>
      <c r="G18" s="286"/>
    </row>
    <row r="19" customFormat="false" ht="90.75" hidden="false" customHeight="false" outlineLevel="0" collapsed="false">
      <c r="A19" s="281" t="s">
        <v>214</v>
      </c>
      <c r="B19" s="282" t="s">
        <v>215</v>
      </c>
      <c r="C19" s="283" t="s">
        <v>216</v>
      </c>
      <c r="D19" s="284"/>
      <c r="E19" s="285" t="s">
        <v>177</v>
      </c>
      <c r="F19" s="284"/>
      <c r="G19" s="286" t="s">
        <v>217</v>
      </c>
    </row>
    <row r="20" customFormat="false" ht="90.75" hidden="false" customHeight="false" outlineLevel="0" collapsed="false">
      <c r="A20" s="281" t="s">
        <v>218</v>
      </c>
      <c r="B20" s="282" t="s">
        <v>219</v>
      </c>
      <c r="C20" s="283" t="s">
        <v>220</v>
      </c>
      <c r="D20" s="284"/>
      <c r="E20" s="285" t="s">
        <v>177</v>
      </c>
      <c r="F20" s="284"/>
      <c r="G20" s="286" t="s">
        <v>221</v>
      </c>
    </row>
    <row r="21" customFormat="false" ht="51.75" hidden="false" customHeight="false" outlineLevel="0" collapsed="false">
      <c r="A21" s="281" t="s">
        <v>222</v>
      </c>
      <c r="B21" s="282" t="s">
        <v>223</v>
      </c>
      <c r="C21" s="283" t="s">
        <v>224</v>
      </c>
      <c r="D21" s="284"/>
      <c r="E21" s="285" t="s">
        <v>177</v>
      </c>
      <c r="F21" s="284"/>
      <c r="G21" s="291"/>
    </row>
    <row r="22" customFormat="false" ht="25.5" hidden="false" customHeight="false" outlineLevel="0" collapsed="false">
      <c r="A22" s="281" t="s">
        <v>225</v>
      </c>
      <c r="B22" s="282" t="s">
        <v>226</v>
      </c>
      <c r="C22" s="283" t="s">
        <v>224</v>
      </c>
      <c r="D22" s="284"/>
      <c r="E22" s="285" t="s">
        <v>227</v>
      </c>
      <c r="F22" s="284"/>
      <c r="G22" s="291"/>
    </row>
    <row r="23" customFormat="false" ht="25.5" hidden="false" customHeight="false" outlineLevel="0" collapsed="false">
      <c r="A23" s="281" t="s">
        <v>228</v>
      </c>
      <c r="B23" s="292" t="s">
        <v>229</v>
      </c>
      <c r="C23" s="293" t="s">
        <v>224</v>
      </c>
      <c r="D23" s="294"/>
      <c r="E23" s="295" t="s">
        <v>227</v>
      </c>
      <c r="F23" s="294"/>
      <c r="G23" s="296"/>
    </row>
    <row r="24" customFormat="false" ht="12.75" hidden="false" customHeight="false" outlineLevel="0" collapsed="false">
      <c r="A24" s="297"/>
      <c r="B24" s="298"/>
      <c r="C24" s="252"/>
      <c r="D24" s="252"/>
      <c r="E24" s="252"/>
      <c r="F24" s="299"/>
    </row>
    <row r="25" customFormat="false" ht="12.75" hidden="true" customHeight="false" outlineLevel="0" collapsed="false">
      <c r="A25" s="297"/>
      <c r="B25" s="298"/>
      <c r="C25" s="252"/>
      <c r="D25" s="252"/>
      <c r="E25" s="252"/>
      <c r="F25" s="299"/>
    </row>
    <row r="26" customFormat="false" ht="12.75" hidden="true" customHeight="false" outlineLevel="0" collapsed="false">
      <c r="A26" s="297"/>
      <c r="B26" s="298"/>
      <c r="C26" s="252"/>
      <c r="D26" s="300" t="s">
        <v>230</v>
      </c>
      <c r="E26" s="252"/>
      <c r="F26" s="299"/>
    </row>
    <row r="27" customFormat="false" ht="28.5" hidden="true" customHeight="false" outlineLevel="0" collapsed="false">
      <c r="A27" s="297"/>
      <c r="B27" s="298"/>
      <c r="C27" s="301" t="s">
        <v>231</v>
      </c>
      <c r="D27" s="300" t="s">
        <v>177</v>
      </c>
      <c r="E27" s="252"/>
      <c r="F27" s="299"/>
    </row>
    <row r="28" customFormat="false" ht="14.25" hidden="true" customHeight="false" outlineLevel="0" collapsed="false">
      <c r="A28" s="297"/>
      <c r="B28" s="298"/>
      <c r="C28" s="301" t="s">
        <v>232</v>
      </c>
      <c r="D28" s="302" t="s">
        <v>227</v>
      </c>
      <c r="E28" s="252"/>
      <c r="F28" s="299"/>
    </row>
    <row r="29" customFormat="false" ht="51.75" hidden="true" customHeight="false" outlineLevel="0" collapsed="false">
      <c r="A29" s="297"/>
      <c r="B29" s="298"/>
      <c r="C29" s="301" t="s">
        <v>233</v>
      </c>
      <c r="D29" s="300" t="s">
        <v>234</v>
      </c>
      <c r="E29" s="252"/>
      <c r="F29" s="299"/>
    </row>
    <row r="30" customFormat="false" ht="25.5" hidden="true" customHeight="false" outlineLevel="0" collapsed="false">
      <c r="A30" s="297"/>
      <c r="B30" s="298"/>
      <c r="C30" s="301" t="s">
        <v>235</v>
      </c>
      <c r="D30" s="302" t="s">
        <v>236</v>
      </c>
      <c r="E30" s="252"/>
      <c r="F30" s="299"/>
    </row>
    <row r="31" customFormat="false" ht="12.75" hidden="true" customHeight="false" outlineLevel="0" collapsed="false">
      <c r="A31" s="297"/>
      <c r="B31" s="298"/>
      <c r="C31" s="252"/>
      <c r="D31" s="252"/>
      <c r="E31" s="252"/>
      <c r="F31" s="299"/>
    </row>
    <row r="32" customFormat="false" ht="12.75" hidden="true" customHeight="false" outlineLevel="0" collapsed="false">
      <c r="A32" s="297"/>
      <c r="B32" s="298"/>
      <c r="C32" s="252"/>
      <c r="D32" s="252"/>
      <c r="E32" s="252"/>
      <c r="F32" s="299"/>
    </row>
    <row r="33" customFormat="false" ht="12.75" hidden="true" customHeight="false" outlineLevel="0" collapsed="false"/>
    <row r="34" customFormat="false" ht="12.75" hidden="true" customHeight="false" outlineLevel="0" collapsed="false"/>
  </sheetData>
  <mergeCells count="2">
    <mergeCell ref="A3:G3"/>
    <mergeCell ref="A4:G4"/>
  </mergeCells>
  <dataValidations count="2">
    <dataValidation allowBlank="true" errorStyle="stop" operator="between" showDropDown="false" showErrorMessage="true" showInputMessage="true" sqref="D7:D23" type="list">
      <formula1>$C$28:$C$30</formula1>
      <formula2>0</formula2>
    </dataValidation>
    <dataValidation allowBlank="true" errorStyle="stop" operator="between" showDropDown="false" showErrorMessage="true" showInputMessage="true" sqref="E7:E23" type="list">
      <formula1>$D$27:$D$30</formula1>
      <formula2>0</formula2>
    </dataValidation>
  </dataValidations>
  <printOptions headings="false" gridLines="false" gridLinesSet="true" horizontalCentered="true" verticalCentered="false"/>
  <pageMargins left="0.236111111111111" right="0.236111111111111" top="0.747916666666667" bottom="0.747916666666667" header="0.511811023622047" footer="0.315277777777778"/>
  <pageSetup paperSize="9" scale="100" fitToWidth="1" fitToHeight="0" pageOrder="downThenOver" orientation="portrait" blackAndWhite="false" draft="false" cellComments="none" horizontalDpi="300" verticalDpi="300" copies="1"/>
  <headerFooter differentFirst="false" differentOddEven="false">
    <oddHeader/>
    <oddFooter>&amp;L&amp;"+,Normal"&amp;10&amp;D&amp;C&amp;"+,Normal"&amp;10GABINETE DE PROGRAMAS DE APOIO À HABITAÇÃO&amp;R&amp;"Calibri Light,Normal"&amp;10&amp;P/&amp;N</oddFooter>
  </headerFooter>
  <drawing r:id="rId1"/>
  <tableParts>
    <tablePart r:id="rId2"/>
    <tablePart r:id="rId3"/>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92D050"/>
    <pageSetUpPr fitToPage="true"/>
  </sheetPr>
  <dimension ref="A1:Y170"/>
  <sheetViews>
    <sheetView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F28" activeCellId="0" sqref="F28"/>
    </sheetView>
  </sheetViews>
  <sheetFormatPr defaultColWidth="9.18359375" defaultRowHeight="14.25" zeroHeight="false" outlineLevelRow="0" outlineLevelCol="0"/>
  <cols>
    <col collapsed="false" customWidth="true" hidden="false" outlineLevel="0" max="1" min="1" style="81" width="7.54"/>
    <col collapsed="false" customWidth="true" hidden="false" outlineLevel="0" max="2" min="2" style="2" width="11.82"/>
    <col collapsed="false" customWidth="true" hidden="false" outlineLevel="0" max="4" min="3" style="2" width="11.54"/>
    <col collapsed="false" customWidth="true" hidden="false" outlineLevel="0" max="5" min="5" style="2" width="16.73"/>
    <col collapsed="false" customWidth="true" hidden="false" outlineLevel="0" max="7" min="6" style="2" width="14.45"/>
    <col collapsed="false" customWidth="true" hidden="false" outlineLevel="0" max="8" min="8" style="2" width="13.27"/>
    <col collapsed="false" customWidth="true" hidden="false" outlineLevel="0" max="10" min="9" style="2" width="11.54"/>
    <col collapsed="false" customWidth="true" hidden="false" outlineLevel="0" max="11" min="11" style="2" width="12.45"/>
    <col collapsed="false" customWidth="false" hidden="false" outlineLevel="0" max="12" min="12" style="81" width="9.18"/>
    <col collapsed="false" customWidth="false" hidden="false" outlineLevel="0" max="13" min="13" style="1" width="9.18"/>
    <col collapsed="false" customWidth="true" hidden="false" outlineLevel="0" max="14" min="14" style="1" width="9.82"/>
    <col collapsed="false" customWidth="false" hidden="false" outlineLevel="0" max="25" min="15" style="1" width="9.18"/>
    <col collapsed="false" customWidth="false" hidden="false" outlineLevel="0" max="16384" min="26" style="2" width="9.18"/>
  </cols>
  <sheetData>
    <row r="1" s="304" customFormat="true" ht="45" hidden="false" customHeight="false" outlineLevel="0" collapsed="false">
      <c r="A1" s="303"/>
      <c r="L1" s="303"/>
      <c r="M1" s="305"/>
      <c r="N1" s="305"/>
      <c r="O1" s="305"/>
      <c r="P1" s="305"/>
      <c r="Q1" s="305"/>
      <c r="R1" s="305"/>
      <c r="S1" s="305"/>
      <c r="T1" s="305"/>
      <c r="U1" s="305"/>
      <c r="V1" s="305"/>
      <c r="W1" s="305"/>
      <c r="X1" s="305"/>
      <c r="Y1" s="305"/>
    </row>
    <row r="2" s="69" customFormat="true" ht="12.75" hidden="false" customHeight="false" outlineLevel="0" collapsed="false">
      <c r="A2" s="74"/>
      <c r="J2" s="306"/>
      <c r="K2" s="306"/>
      <c r="L2" s="74"/>
      <c r="M2" s="67"/>
      <c r="N2" s="67"/>
      <c r="O2" s="67"/>
      <c r="P2" s="67"/>
      <c r="Q2" s="67"/>
      <c r="R2" s="67"/>
      <c r="S2" s="67"/>
      <c r="T2" s="67"/>
      <c r="U2" s="67"/>
      <c r="V2" s="67"/>
      <c r="W2" s="67"/>
      <c r="X2" s="67"/>
      <c r="Y2" s="67"/>
    </row>
    <row r="3" customFormat="false" ht="14.25" hidden="false" customHeight="false" outlineLevel="0" collapsed="false">
      <c r="B3" s="307" t="str">
        <f aca="false">CONCATENATE("Município de ",Formulário!E7)</f>
        <v>Município de Águeda</v>
      </c>
      <c r="C3" s="307"/>
      <c r="D3" s="307"/>
      <c r="E3" s="307"/>
      <c r="F3" s="307"/>
      <c r="G3" s="308"/>
      <c r="H3" s="308"/>
      <c r="I3" s="309" t="s">
        <v>237</v>
      </c>
      <c r="J3" s="310" t="n">
        <f aca="false">+Formulário!M7</f>
        <v>0</v>
      </c>
      <c r="K3" s="310"/>
    </row>
    <row r="4" customFormat="false" ht="23.25" hidden="false" customHeight="false" outlineLevel="0" collapsed="false">
      <c r="B4" s="311" t="s">
        <v>238</v>
      </c>
      <c r="C4" s="311"/>
      <c r="D4" s="311"/>
      <c r="E4" s="311"/>
      <c r="F4" s="311"/>
      <c r="G4" s="311"/>
      <c r="H4" s="311"/>
      <c r="I4" s="311"/>
      <c r="J4" s="311"/>
      <c r="K4" s="311"/>
    </row>
    <row r="5" s="69" customFormat="true" ht="6" hidden="false" customHeight="false" outlineLevel="0" collapsed="false">
      <c r="A5" s="74"/>
      <c r="B5" s="312"/>
      <c r="C5" s="312"/>
      <c r="D5" s="312"/>
      <c r="E5" s="312"/>
      <c r="F5" s="312"/>
      <c r="G5" s="312"/>
      <c r="H5" s="312"/>
      <c r="I5" s="312"/>
      <c r="J5" s="312"/>
      <c r="K5" s="312"/>
      <c r="L5" s="74"/>
      <c r="M5" s="67"/>
      <c r="N5" s="67"/>
      <c r="O5" s="67"/>
      <c r="P5" s="67"/>
      <c r="Q5" s="67"/>
      <c r="R5" s="67"/>
      <c r="S5" s="67"/>
      <c r="T5" s="67"/>
      <c r="U5" s="67"/>
      <c r="V5" s="67"/>
      <c r="W5" s="67"/>
      <c r="X5" s="67"/>
      <c r="Y5" s="67"/>
    </row>
    <row r="6" customFormat="false" ht="15" hidden="false" customHeight="false" outlineLevel="0" collapsed="false">
      <c r="B6" s="313" t="s">
        <v>239</v>
      </c>
      <c r="C6" s="313"/>
      <c r="D6" s="313"/>
      <c r="E6" s="313"/>
      <c r="F6" s="313"/>
      <c r="G6" s="313"/>
      <c r="H6" s="313"/>
      <c r="I6" s="313"/>
      <c r="J6" s="313"/>
      <c r="K6" s="313"/>
    </row>
    <row r="7" s="69" customFormat="true" ht="6" hidden="false" customHeight="false" outlineLevel="0" collapsed="false">
      <c r="A7" s="74"/>
      <c r="B7" s="314"/>
      <c r="C7" s="315"/>
      <c r="D7" s="316"/>
      <c r="E7" s="315"/>
      <c r="F7" s="317"/>
      <c r="G7" s="317"/>
      <c r="H7" s="317"/>
      <c r="I7" s="317"/>
      <c r="J7" s="317"/>
      <c r="K7" s="317"/>
      <c r="L7" s="74"/>
      <c r="M7" s="67"/>
      <c r="N7" s="67"/>
      <c r="O7" s="67"/>
      <c r="P7" s="67"/>
      <c r="Q7" s="67"/>
      <c r="R7" s="67"/>
      <c r="S7" s="67"/>
      <c r="T7" s="67"/>
      <c r="U7" s="67"/>
      <c r="V7" s="67"/>
      <c r="W7" s="67"/>
      <c r="X7" s="67"/>
      <c r="Y7" s="67"/>
    </row>
    <row r="8" s="69" customFormat="true" ht="14.25" hidden="false" customHeight="true" outlineLevel="0" collapsed="false">
      <c r="A8" s="74"/>
      <c r="B8" s="318" t="s">
        <v>240</v>
      </c>
      <c r="C8" s="318"/>
      <c r="D8" s="318"/>
      <c r="E8" s="318"/>
      <c r="F8" s="318"/>
      <c r="G8" s="318"/>
      <c r="H8" s="318"/>
      <c r="I8" s="318"/>
      <c r="J8" s="318"/>
      <c r="K8" s="318"/>
      <c r="L8" s="74"/>
      <c r="M8" s="67"/>
      <c r="N8" s="67"/>
      <c r="O8" s="67"/>
      <c r="P8" s="67"/>
      <c r="Q8" s="67"/>
      <c r="R8" s="67"/>
      <c r="S8" s="67"/>
      <c r="T8" s="67"/>
      <c r="U8" s="67"/>
      <c r="V8" s="67"/>
      <c r="W8" s="67"/>
      <c r="X8" s="67"/>
      <c r="Y8" s="67"/>
    </row>
    <row r="9" s="69" customFormat="true" ht="6" hidden="false" customHeight="false" outlineLevel="0" collapsed="false">
      <c r="A9" s="74"/>
      <c r="B9" s="319"/>
      <c r="C9" s="319"/>
      <c r="D9" s="319"/>
      <c r="E9" s="319"/>
      <c r="F9" s="319"/>
      <c r="G9" s="319"/>
      <c r="H9" s="319"/>
      <c r="I9" s="319"/>
      <c r="J9" s="319"/>
      <c r="K9" s="319"/>
      <c r="L9" s="74"/>
      <c r="M9" s="67"/>
      <c r="N9" s="67"/>
      <c r="O9" s="67"/>
      <c r="P9" s="67"/>
      <c r="Q9" s="67"/>
      <c r="R9" s="67"/>
      <c r="S9" s="67"/>
      <c r="T9" s="67"/>
      <c r="U9" s="67"/>
      <c r="V9" s="67"/>
      <c r="W9" s="67"/>
      <c r="X9" s="67"/>
      <c r="Y9" s="67"/>
    </row>
    <row r="10" s="69" customFormat="true" ht="14.25" hidden="false" customHeight="true" outlineLevel="0" collapsed="false">
      <c r="A10" s="74"/>
      <c r="B10" s="320"/>
      <c r="C10" s="321"/>
      <c r="D10" s="322" t="s">
        <v>241</v>
      </c>
      <c r="E10" s="323" t="s">
        <v>242</v>
      </c>
      <c r="F10" s="323"/>
      <c r="G10" s="323"/>
      <c r="H10" s="323"/>
      <c r="I10" s="323"/>
      <c r="J10" s="323"/>
      <c r="K10" s="323"/>
      <c r="L10" s="74"/>
      <c r="M10" s="67"/>
      <c r="N10" s="67"/>
      <c r="O10" s="67"/>
      <c r="P10" s="67"/>
      <c r="Q10" s="67"/>
      <c r="R10" s="67"/>
      <c r="S10" s="67"/>
      <c r="T10" s="67"/>
      <c r="U10" s="67"/>
      <c r="V10" s="67"/>
      <c r="W10" s="67"/>
      <c r="X10" s="67"/>
      <c r="Y10" s="67"/>
    </row>
    <row r="11" s="69" customFormat="true" ht="6" hidden="false" customHeight="false" outlineLevel="0" collapsed="false">
      <c r="A11" s="74"/>
      <c r="B11" s="319"/>
      <c r="C11" s="319"/>
      <c r="D11" s="319"/>
      <c r="E11" s="324"/>
      <c r="F11" s="324"/>
      <c r="G11" s="324"/>
      <c r="H11" s="324"/>
      <c r="I11" s="324"/>
      <c r="J11" s="324"/>
      <c r="K11" s="324"/>
      <c r="L11" s="74"/>
      <c r="M11" s="67"/>
      <c r="N11" s="67"/>
      <c r="O11" s="67"/>
      <c r="P11" s="67"/>
      <c r="Q11" s="67"/>
      <c r="R11" s="67"/>
      <c r="S11" s="67"/>
      <c r="T11" s="67"/>
      <c r="U11" s="67"/>
      <c r="V11" s="67"/>
      <c r="W11" s="67"/>
      <c r="X11" s="67"/>
      <c r="Y11" s="67"/>
    </row>
    <row r="12" s="69" customFormat="true" ht="30.75" hidden="false" customHeight="true" outlineLevel="0" collapsed="false">
      <c r="A12" s="325"/>
      <c r="B12" s="326" t="s">
        <v>243</v>
      </c>
      <c r="C12" s="326"/>
      <c r="D12" s="326"/>
      <c r="E12" s="327"/>
      <c r="F12" s="327"/>
      <c r="G12" s="327"/>
      <c r="H12" s="327"/>
      <c r="I12" s="327"/>
      <c r="J12" s="327"/>
      <c r="K12" s="327"/>
      <c r="L12" s="74"/>
      <c r="M12" s="67"/>
      <c r="N12" s="67"/>
      <c r="O12" s="67"/>
      <c r="P12" s="67"/>
      <c r="Q12" s="67"/>
      <c r="R12" s="67"/>
      <c r="S12" s="67"/>
      <c r="T12" s="67"/>
      <c r="U12" s="67"/>
      <c r="V12" s="67"/>
      <c r="W12" s="67"/>
      <c r="X12" s="67"/>
      <c r="Y12" s="67"/>
    </row>
    <row r="13" s="69" customFormat="true" ht="6" hidden="false" customHeight="false" outlineLevel="0" collapsed="false">
      <c r="A13" s="74"/>
      <c r="B13" s="319"/>
      <c r="C13" s="319"/>
      <c r="D13" s="319"/>
      <c r="E13" s="324"/>
      <c r="F13" s="324"/>
      <c r="G13" s="324"/>
      <c r="H13" s="324"/>
      <c r="I13" s="324"/>
      <c r="J13" s="324"/>
      <c r="K13" s="324"/>
      <c r="L13" s="74"/>
      <c r="M13" s="67"/>
      <c r="N13" s="67"/>
      <c r="O13" s="67"/>
      <c r="P13" s="67"/>
      <c r="Q13" s="67"/>
      <c r="R13" s="67"/>
      <c r="S13" s="67"/>
      <c r="T13" s="67"/>
      <c r="U13" s="67"/>
      <c r="V13" s="67"/>
      <c r="W13" s="67"/>
      <c r="X13" s="67"/>
      <c r="Y13" s="67"/>
    </row>
    <row r="14" customFormat="false" ht="14.25" hidden="false" customHeight="false" outlineLevel="0" collapsed="false">
      <c r="B14" s="320"/>
      <c r="C14" s="321"/>
      <c r="D14" s="322" t="s">
        <v>244</v>
      </c>
      <c r="E14" s="323"/>
      <c r="F14" s="323"/>
      <c r="G14" s="323"/>
      <c r="H14" s="323"/>
      <c r="I14" s="323"/>
      <c r="J14" s="323"/>
      <c r="K14" s="323"/>
    </row>
    <row r="15" s="69" customFormat="true" ht="6" hidden="false" customHeight="false" outlineLevel="0" collapsed="false">
      <c r="A15" s="74"/>
      <c r="B15" s="328"/>
      <c r="C15" s="328"/>
      <c r="D15" s="328"/>
      <c r="E15" s="329"/>
      <c r="F15" s="329"/>
      <c r="G15" s="329"/>
      <c r="H15" s="329"/>
      <c r="I15" s="329"/>
      <c r="J15" s="329"/>
      <c r="K15" s="329"/>
      <c r="L15" s="330"/>
      <c r="M15" s="67"/>
      <c r="N15" s="67"/>
      <c r="O15" s="67"/>
      <c r="P15" s="67"/>
      <c r="Q15" s="67"/>
      <c r="R15" s="67"/>
      <c r="S15" s="67"/>
      <c r="T15" s="67"/>
      <c r="U15" s="67"/>
      <c r="V15" s="67"/>
      <c r="W15" s="67"/>
      <c r="X15" s="67"/>
      <c r="Y15" s="67"/>
    </row>
    <row r="16" s="69" customFormat="true" ht="30.75" hidden="false" customHeight="true" outlineLevel="0" collapsed="false">
      <c r="A16" s="325"/>
      <c r="B16" s="331" t="s">
        <v>245</v>
      </c>
      <c r="C16" s="331"/>
      <c r="D16" s="331"/>
      <c r="E16" s="327"/>
      <c r="F16" s="327"/>
      <c r="G16" s="327"/>
      <c r="H16" s="327"/>
      <c r="I16" s="327"/>
      <c r="J16" s="327"/>
      <c r="K16" s="327"/>
      <c r="L16" s="332"/>
      <c r="M16" s="67"/>
      <c r="N16" s="67"/>
      <c r="O16" s="67"/>
      <c r="P16" s="67"/>
      <c r="Q16" s="67"/>
      <c r="R16" s="67"/>
      <c r="S16" s="67"/>
      <c r="T16" s="67"/>
      <c r="U16" s="67"/>
      <c r="V16" s="67"/>
      <c r="W16" s="67"/>
      <c r="X16" s="67"/>
      <c r="Y16" s="67"/>
    </row>
    <row r="17" s="69" customFormat="true" ht="6" hidden="false" customHeight="false" outlineLevel="0" collapsed="false">
      <c r="A17" s="74"/>
      <c r="B17" s="319"/>
      <c r="C17" s="319"/>
      <c r="D17" s="319"/>
      <c r="E17" s="319"/>
      <c r="F17" s="319"/>
      <c r="G17" s="319"/>
      <c r="H17" s="319"/>
      <c r="I17" s="319"/>
      <c r="J17" s="319"/>
      <c r="K17" s="319"/>
      <c r="L17" s="74"/>
      <c r="M17" s="67"/>
      <c r="N17" s="67"/>
      <c r="O17" s="67"/>
      <c r="P17" s="67"/>
      <c r="Q17" s="67"/>
      <c r="R17" s="67"/>
      <c r="S17" s="67"/>
      <c r="T17" s="67"/>
      <c r="U17" s="67"/>
      <c r="V17" s="67"/>
      <c r="W17" s="67"/>
      <c r="X17" s="67"/>
      <c r="Y17" s="67"/>
    </row>
    <row r="18" s="69" customFormat="true" ht="14.25" hidden="false" customHeight="true" outlineLevel="0" collapsed="false">
      <c r="A18" s="74"/>
      <c r="B18" s="318" t="s">
        <v>246</v>
      </c>
      <c r="C18" s="318"/>
      <c r="D18" s="318"/>
      <c r="E18" s="318"/>
      <c r="F18" s="318"/>
      <c r="G18" s="318"/>
      <c r="H18" s="318"/>
      <c r="I18" s="318"/>
      <c r="J18" s="318"/>
      <c r="K18" s="318"/>
      <c r="L18" s="74"/>
      <c r="M18" s="67"/>
      <c r="N18" s="67"/>
      <c r="O18" s="67"/>
      <c r="P18" s="67"/>
      <c r="Q18" s="67"/>
      <c r="R18" s="67"/>
      <c r="S18" s="67"/>
      <c r="T18" s="67"/>
      <c r="U18" s="67"/>
      <c r="V18" s="67"/>
      <c r="W18" s="67"/>
      <c r="X18" s="67"/>
      <c r="Y18" s="67"/>
    </row>
    <row r="19" s="69" customFormat="true" ht="6" hidden="false" customHeight="false" outlineLevel="0" collapsed="false">
      <c r="A19" s="74"/>
      <c r="B19" s="319"/>
      <c r="C19" s="319"/>
      <c r="D19" s="319"/>
      <c r="E19" s="319"/>
      <c r="F19" s="319"/>
      <c r="G19" s="319"/>
      <c r="H19" s="319"/>
      <c r="I19" s="319"/>
      <c r="J19" s="319"/>
      <c r="K19" s="319"/>
      <c r="L19" s="74"/>
      <c r="M19" s="67"/>
      <c r="N19" s="67"/>
      <c r="O19" s="67"/>
      <c r="P19" s="67"/>
      <c r="Q19" s="67"/>
      <c r="R19" s="67"/>
      <c r="S19" s="67"/>
      <c r="T19" s="67"/>
      <c r="U19" s="67"/>
      <c r="V19" s="67"/>
      <c r="W19" s="67"/>
      <c r="X19" s="67"/>
      <c r="Y19" s="67"/>
    </row>
    <row r="20" customFormat="false" ht="15" hidden="false" customHeight="true" outlineLevel="0" collapsed="false">
      <c r="B20" s="320"/>
      <c r="C20" s="321"/>
      <c r="D20" s="322" t="s">
        <v>247</v>
      </c>
      <c r="E20" s="333" t="s">
        <v>91</v>
      </c>
      <c r="F20" s="333"/>
      <c r="G20" s="333"/>
      <c r="H20" s="333"/>
      <c r="I20" s="333"/>
      <c r="J20" s="333"/>
      <c r="K20" s="333"/>
    </row>
    <row r="21" s="69" customFormat="true" ht="6" hidden="false" customHeight="false" outlineLevel="0" collapsed="false">
      <c r="A21" s="74"/>
      <c r="B21" s="319"/>
      <c r="C21" s="319"/>
      <c r="D21" s="319"/>
      <c r="E21" s="319"/>
      <c r="F21" s="319"/>
      <c r="G21" s="319"/>
      <c r="H21" s="319"/>
      <c r="I21" s="319"/>
      <c r="J21" s="319"/>
      <c r="K21" s="319"/>
      <c r="L21" s="330"/>
      <c r="M21" s="67"/>
      <c r="N21" s="67"/>
      <c r="O21" s="67"/>
      <c r="P21" s="67"/>
      <c r="Q21" s="67"/>
      <c r="R21" s="67"/>
      <c r="S21" s="67"/>
      <c r="T21" s="67"/>
      <c r="U21" s="67"/>
      <c r="V21" s="67"/>
      <c r="W21" s="67"/>
      <c r="X21" s="67"/>
      <c r="Y21" s="67"/>
    </row>
    <row r="22" s="69" customFormat="true" ht="33.75" hidden="false" customHeight="true" outlineLevel="0" collapsed="false">
      <c r="A22" s="74"/>
      <c r="B22" s="326" t="s">
        <v>243</v>
      </c>
      <c r="C22" s="326"/>
      <c r="D22" s="326"/>
      <c r="E22" s="327"/>
      <c r="F22" s="327"/>
      <c r="G22" s="327"/>
      <c r="H22" s="327"/>
      <c r="I22" s="327"/>
      <c r="J22" s="327"/>
      <c r="K22" s="327"/>
      <c r="L22" s="330"/>
      <c r="M22" s="67"/>
      <c r="N22" s="67"/>
      <c r="O22" s="67"/>
      <c r="P22" s="67"/>
      <c r="Q22" s="67"/>
      <c r="R22" s="67"/>
      <c r="S22" s="67"/>
      <c r="T22" s="67"/>
      <c r="U22" s="67"/>
      <c r="V22" s="67"/>
      <c r="W22" s="67"/>
      <c r="X22" s="67"/>
      <c r="Y22" s="67"/>
    </row>
    <row r="23" s="69" customFormat="true" ht="6" hidden="false" customHeight="false" outlineLevel="0" collapsed="false">
      <c r="A23" s="74"/>
      <c r="B23" s="319"/>
      <c r="C23" s="319"/>
      <c r="D23" s="319"/>
      <c r="E23" s="319"/>
      <c r="F23" s="319"/>
      <c r="G23" s="319"/>
      <c r="H23" s="319"/>
      <c r="I23" s="319"/>
      <c r="J23" s="319"/>
      <c r="K23" s="319"/>
      <c r="L23" s="330"/>
      <c r="M23" s="67"/>
      <c r="N23" s="67"/>
      <c r="O23" s="67"/>
      <c r="P23" s="67"/>
      <c r="Q23" s="67"/>
      <c r="R23" s="67"/>
      <c r="S23" s="67"/>
      <c r="T23" s="67"/>
      <c r="U23" s="67"/>
      <c r="V23" s="67"/>
      <c r="W23" s="67"/>
      <c r="X23" s="67"/>
      <c r="Y23" s="67"/>
    </row>
    <row r="24" s="69" customFormat="true" ht="43.5" hidden="false" customHeight="true" outlineLevel="0" collapsed="false">
      <c r="A24" s="334"/>
      <c r="B24" s="335" t="s">
        <v>248</v>
      </c>
      <c r="C24" s="335"/>
      <c r="D24" s="335"/>
      <c r="E24" s="336"/>
      <c r="F24" s="337" t="s">
        <v>249</v>
      </c>
      <c r="G24" s="337"/>
      <c r="H24" s="337"/>
      <c r="I24" s="337"/>
      <c r="J24" s="337"/>
      <c r="K24" s="337"/>
      <c r="L24" s="332"/>
      <c r="M24" s="67"/>
      <c r="N24" s="338"/>
      <c r="O24" s="67"/>
      <c r="P24" s="67"/>
      <c r="Q24" s="67"/>
      <c r="R24" s="67"/>
      <c r="S24" s="67"/>
      <c r="T24" s="67"/>
      <c r="U24" s="67"/>
      <c r="V24" s="67"/>
      <c r="W24" s="67"/>
      <c r="X24" s="67"/>
      <c r="Y24" s="67"/>
    </row>
    <row r="25" s="69" customFormat="true" ht="6" hidden="false" customHeight="false" outlineLevel="0" collapsed="false">
      <c r="A25" s="74"/>
      <c r="B25" s="339"/>
      <c r="C25" s="339"/>
      <c r="D25" s="339"/>
      <c r="E25" s="339"/>
      <c r="F25" s="340"/>
      <c r="G25" s="340"/>
      <c r="H25" s="340"/>
      <c r="I25" s="340"/>
      <c r="J25" s="340"/>
      <c r="K25" s="340"/>
      <c r="L25" s="74"/>
      <c r="M25" s="67"/>
      <c r="N25" s="67"/>
      <c r="O25" s="67"/>
      <c r="P25" s="67"/>
      <c r="Q25" s="67"/>
      <c r="R25" s="67"/>
      <c r="S25" s="67"/>
      <c r="T25" s="67"/>
      <c r="U25" s="67"/>
      <c r="V25" s="67"/>
      <c r="W25" s="67"/>
      <c r="X25" s="67"/>
      <c r="Y25" s="67"/>
    </row>
    <row r="26" s="69" customFormat="true" ht="39" hidden="false" customHeight="true" outlineLevel="0" collapsed="false">
      <c r="A26" s="325"/>
      <c r="B26" s="326" t="s">
        <v>250</v>
      </c>
      <c r="C26" s="326"/>
      <c r="D26" s="326"/>
      <c r="E26" s="341"/>
      <c r="F26" s="342" t="s">
        <v>251</v>
      </c>
      <c r="G26" s="342"/>
      <c r="H26" s="342"/>
      <c r="I26" s="342"/>
      <c r="J26" s="342"/>
      <c r="K26" s="342"/>
      <c r="L26" s="81"/>
      <c r="M26" s="1"/>
      <c r="N26" s="1"/>
      <c r="O26" s="1"/>
      <c r="P26" s="1"/>
      <c r="Q26" s="1"/>
      <c r="R26" s="1"/>
      <c r="S26" s="1"/>
      <c r="T26" s="1"/>
      <c r="U26" s="1"/>
      <c r="V26" s="1"/>
      <c r="W26" s="1"/>
      <c r="X26" s="1"/>
      <c r="Y26" s="1"/>
    </row>
    <row r="27" s="69" customFormat="true" ht="8.25" hidden="false" customHeight="true" outlineLevel="0" collapsed="false">
      <c r="A27" s="74"/>
      <c r="B27" s="326"/>
      <c r="C27" s="326"/>
      <c r="D27" s="326"/>
      <c r="E27" s="343"/>
      <c r="F27" s="344"/>
      <c r="G27" s="344"/>
      <c r="H27" s="344"/>
      <c r="I27" s="344"/>
      <c r="J27" s="344"/>
      <c r="K27" s="344"/>
      <c r="L27" s="74"/>
      <c r="M27" s="67"/>
      <c r="N27" s="67"/>
      <c r="O27" s="67"/>
      <c r="P27" s="67"/>
      <c r="Q27" s="67"/>
      <c r="R27" s="67"/>
      <c r="S27" s="67"/>
      <c r="T27" s="67"/>
      <c r="U27" s="67"/>
      <c r="V27" s="67"/>
      <c r="W27" s="67"/>
      <c r="X27" s="67"/>
      <c r="Y27" s="67"/>
    </row>
    <row r="28" s="69" customFormat="true" ht="39" hidden="false" customHeight="true" outlineLevel="0" collapsed="false">
      <c r="A28" s="325"/>
      <c r="B28" s="326"/>
      <c r="C28" s="326"/>
      <c r="D28" s="326"/>
      <c r="E28" s="345"/>
      <c r="F28" s="346" t="s">
        <v>252</v>
      </c>
      <c r="G28" s="346"/>
      <c r="H28" s="346"/>
      <c r="I28" s="346"/>
      <c r="J28" s="346"/>
      <c r="K28" s="346"/>
      <c r="L28" s="347"/>
      <c r="M28" s="67"/>
      <c r="N28" s="67"/>
      <c r="O28" s="67"/>
      <c r="P28" s="67"/>
      <c r="Q28" s="67"/>
      <c r="R28" s="67"/>
      <c r="S28" s="67"/>
      <c r="T28" s="67"/>
      <c r="U28" s="67"/>
      <c r="V28" s="67"/>
      <c r="W28" s="67"/>
      <c r="X28" s="67"/>
      <c r="Y28" s="67"/>
    </row>
    <row r="29" s="69" customFormat="true" ht="8.25" hidden="false" customHeight="true" outlineLevel="0" collapsed="false">
      <c r="A29" s="74"/>
      <c r="B29" s="326"/>
      <c r="C29" s="326"/>
      <c r="D29" s="326"/>
      <c r="E29" s="343"/>
      <c r="F29" s="344"/>
      <c r="G29" s="344"/>
      <c r="H29" s="344"/>
      <c r="I29" s="344"/>
      <c r="J29" s="344"/>
      <c r="K29" s="344"/>
      <c r="L29" s="74"/>
      <c r="M29" s="67"/>
      <c r="N29" s="67"/>
      <c r="O29" s="67"/>
      <c r="P29" s="67"/>
      <c r="Q29" s="67"/>
      <c r="R29" s="67"/>
      <c r="S29" s="67"/>
      <c r="T29" s="67"/>
      <c r="U29" s="67"/>
      <c r="V29" s="67"/>
      <c r="W29" s="67"/>
      <c r="X29" s="67"/>
      <c r="Y29" s="67"/>
    </row>
    <row r="30" s="343" customFormat="true" ht="39" hidden="false" customHeight="true" outlineLevel="0" collapsed="false">
      <c r="A30" s="348"/>
      <c r="B30" s="326"/>
      <c r="C30" s="326"/>
      <c r="D30" s="326"/>
      <c r="E30" s="336"/>
      <c r="F30" s="346" t="s">
        <v>253</v>
      </c>
      <c r="G30" s="346"/>
      <c r="H30" s="346"/>
      <c r="I30" s="346"/>
      <c r="J30" s="346"/>
      <c r="K30" s="346"/>
      <c r="L30" s="347"/>
      <c r="M30" s="67"/>
      <c r="N30" s="67"/>
      <c r="O30" s="67"/>
      <c r="P30" s="67"/>
      <c r="Q30" s="67"/>
      <c r="R30" s="67"/>
      <c r="S30" s="67"/>
      <c r="T30" s="67"/>
      <c r="U30" s="67"/>
      <c r="V30" s="67"/>
      <c r="W30" s="67"/>
      <c r="X30" s="67"/>
      <c r="Y30" s="67"/>
    </row>
    <row r="31" s="69" customFormat="true" ht="6" hidden="false" customHeight="false" outlineLevel="0" collapsed="false">
      <c r="A31" s="74"/>
      <c r="B31" s="319"/>
      <c r="C31" s="319"/>
      <c r="D31" s="319"/>
      <c r="E31" s="319"/>
      <c r="F31" s="319"/>
      <c r="G31" s="319"/>
      <c r="H31" s="319"/>
      <c r="I31" s="319"/>
      <c r="J31" s="319"/>
      <c r="K31" s="319"/>
      <c r="L31" s="74"/>
      <c r="M31" s="67"/>
      <c r="N31" s="67"/>
      <c r="O31" s="67"/>
      <c r="P31" s="67"/>
      <c r="Q31" s="67"/>
      <c r="R31" s="67"/>
      <c r="S31" s="67"/>
      <c r="T31" s="67"/>
      <c r="U31" s="67"/>
      <c r="V31" s="67"/>
      <c r="W31" s="67"/>
      <c r="X31" s="67"/>
      <c r="Y31" s="67"/>
    </row>
    <row r="32" s="69" customFormat="true" ht="14.25" hidden="false" customHeight="true" outlineLevel="0" collapsed="false">
      <c r="A32" s="74"/>
      <c r="B32" s="318" t="s">
        <v>110</v>
      </c>
      <c r="C32" s="318"/>
      <c r="D32" s="318"/>
      <c r="E32" s="318"/>
      <c r="F32" s="318"/>
      <c r="G32" s="318"/>
      <c r="H32" s="318"/>
      <c r="I32" s="318"/>
      <c r="J32" s="318"/>
      <c r="K32" s="318"/>
      <c r="L32" s="74"/>
      <c r="M32" s="67"/>
      <c r="N32" s="67"/>
      <c r="O32" s="67"/>
      <c r="P32" s="67"/>
      <c r="Q32" s="67"/>
      <c r="R32" s="67"/>
      <c r="S32" s="67"/>
      <c r="T32" s="67"/>
      <c r="U32" s="67"/>
      <c r="V32" s="67"/>
      <c r="W32" s="67"/>
      <c r="X32" s="67"/>
      <c r="Y32" s="67"/>
    </row>
    <row r="33" s="69" customFormat="true" ht="6" hidden="false" customHeight="false" outlineLevel="0" collapsed="false">
      <c r="A33" s="74"/>
      <c r="B33" s="319"/>
      <c r="C33" s="319"/>
      <c r="D33" s="319"/>
      <c r="E33" s="319"/>
      <c r="F33" s="319"/>
      <c r="G33" s="319"/>
      <c r="H33" s="319"/>
      <c r="I33" s="319"/>
      <c r="J33" s="319"/>
      <c r="K33" s="319"/>
      <c r="L33" s="74"/>
      <c r="M33" s="67"/>
      <c r="N33" s="67"/>
      <c r="O33" s="67"/>
      <c r="P33" s="67"/>
      <c r="Q33" s="67"/>
      <c r="R33" s="67"/>
      <c r="S33" s="67"/>
      <c r="T33" s="67"/>
      <c r="U33" s="67"/>
      <c r="V33" s="67"/>
      <c r="W33" s="67"/>
      <c r="X33" s="67"/>
      <c r="Y33" s="67"/>
    </row>
    <row r="34" s="69" customFormat="true" ht="14.25" hidden="false" customHeight="true" outlineLevel="0" collapsed="false">
      <c r="A34" s="74"/>
      <c r="B34" s="326" t="s">
        <v>254</v>
      </c>
      <c r="C34" s="326"/>
      <c r="D34" s="326"/>
      <c r="E34" s="349"/>
      <c r="F34" s="349"/>
      <c r="G34" s="349"/>
      <c r="H34" s="349"/>
      <c r="I34" s="349"/>
      <c r="J34" s="349"/>
      <c r="K34" s="349"/>
      <c r="L34" s="330"/>
      <c r="M34" s="67"/>
      <c r="N34" s="67"/>
      <c r="O34" s="67"/>
      <c r="P34" s="67"/>
      <c r="Q34" s="67"/>
      <c r="R34" s="67"/>
      <c r="S34" s="67"/>
      <c r="T34" s="67"/>
      <c r="U34" s="67"/>
      <c r="V34" s="67"/>
      <c r="W34" s="67"/>
      <c r="X34" s="67"/>
      <c r="Y34" s="67"/>
    </row>
    <row r="35" s="69" customFormat="true" ht="19.5" hidden="false" customHeight="true" outlineLevel="0" collapsed="false">
      <c r="A35" s="74"/>
      <c r="B35" s="326"/>
      <c r="C35" s="326"/>
      <c r="D35" s="326"/>
      <c r="E35" s="350"/>
      <c r="F35" s="351"/>
      <c r="G35" s="351"/>
      <c r="H35" s="351"/>
      <c r="I35" s="351"/>
      <c r="J35" s="351"/>
      <c r="K35" s="351"/>
      <c r="L35" s="330"/>
      <c r="M35" s="67"/>
      <c r="N35" s="67"/>
      <c r="O35" s="67"/>
      <c r="P35" s="67"/>
      <c r="Q35" s="67"/>
      <c r="R35" s="67"/>
      <c r="S35" s="67"/>
      <c r="T35" s="67"/>
      <c r="U35" s="67"/>
      <c r="V35" s="67"/>
      <c r="W35" s="67"/>
      <c r="X35" s="67"/>
      <c r="Y35" s="67"/>
    </row>
    <row r="36" s="355" customFormat="true" ht="14.25" hidden="false" customHeight="true" outlineLevel="0" collapsed="false">
      <c r="A36" s="352"/>
      <c r="B36" s="326"/>
      <c r="C36" s="326"/>
      <c r="D36" s="326"/>
      <c r="E36" s="353"/>
      <c r="F36" s="351"/>
      <c r="G36" s="351"/>
      <c r="H36" s="351"/>
      <c r="I36" s="351"/>
      <c r="J36" s="351"/>
      <c r="K36" s="351"/>
      <c r="L36" s="352"/>
      <c r="M36" s="354"/>
      <c r="N36" s="354"/>
      <c r="O36" s="354"/>
      <c r="P36" s="354"/>
      <c r="Q36" s="354"/>
      <c r="R36" s="354"/>
      <c r="S36" s="354"/>
      <c r="T36" s="354"/>
      <c r="U36" s="354"/>
      <c r="V36" s="354"/>
      <c r="W36" s="354"/>
      <c r="X36" s="354"/>
      <c r="Y36" s="354"/>
    </row>
    <row r="37" s="69" customFormat="true" ht="14.25" hidden="false" customHeight="true" outlineLevel="0" collapsed="false">
      <c r="A37" s="74"/>
      <c r="B37" s="326"/>
      <c r="C37" s="326"/>
      <c r="D37" s="326"/>
      <c r="E37" s="349"/>
      <c r="F37" s="349"/>
      <c r="G37" s="349"/>
      <c r="H37" s="349"/>
      <c r="I37" s="349"/>
      <c r="J37" s="349"/>
      <c r="K37" s="349"/>
      <c r="L37" s="330"/>
      <c r="M37" s="67"/>
      <c r="N37" s="67"/>
      <c r="O37" s="67"/>
      <c r="P37" s="67"/>
      <c r="Q37" s="67"/>
      <c r="R37" s="67"/>
      <c r="S37" s="67"/>
      <c r="T37" s="67"/>
      <c r="U37" s="67"/>
      <c r="V37" s="67"/>
      <c r="W37" s="67"/>
      <c r="X37" s="67"/>
      <c r="Y37" s="67"/>
    </row>
    <row r="38" s="355" customFormat="true" ht="14.25" hidden="false" customHeight="true" outlineLevel="0" collapsed="false">
      <c r="A38" s="352"/>
      <c r="B38" s="326"/>
      <c r="C38" s="326"/>
      <c r="D38" s="326"/>
      <c r="E38" s="350"/>
      <c r="F38" s="356"/>
      <c r="G38" s="356"/>
      <c r="H38" s="356"/>
      <c r="I38" s="356"/>
      <c r="J38" s="356"/>
      <c r="K38" s="356"/>
      <c r="L38" s="352"/>
      <c r="M38" s="354"/>
      <c r="N38" s="354"/>
      <c r="O38" s="354"/>
      <c r="P38" s="354"/>
      <c r="Q38" s="354"/>
      <c r="R38" s="354"/>
      <c r="S38" s="354"/>
      <c r="T38" s="354"/>
      <c r="U38" s="354"/>
      <c r="V38" s="354"/>
      <c r="W38" s="354"/>
      <c r="X38" s="354"/>
      <c r="Y38" s="354"/>
    </row>
    <row r="39" s="69" customFormat="true" ht="6" hidden="false" customHeight="false" outlineLevel="0" collapsed="false">
      <c r="A39" s="74"/>
      <c r="B39" s="319"/>
      <c r="C39" s="319"/>
      <c r="D39" s="319"/>
      <c r="E39" s="319"/>
      <c r="F39" s="319"/>
      <c r="G39" s="319"/>
      <c r="H39" s="319"/>
      <c r="I39" s="319"/>
      <c r="J39" s="319"/>
      <c r="K39" s="319"/>
      <c r="L39" s="74"/>
      <c r="M39" s="67"/>
      <c r="N39" s="67"/>
      <c r="O39" s="67"/>
      <c r="P39" s="67"/>
      <c r="Q39" s="67"/>
      <c r="R39" s="67"/>
      <c r="S39" s="67"/>
      <c r="T39" s="67"/>
      <c r="U39" s="67"/>
      <c r="V39" s="67"/>
      <c r="W39" s="67"/>
      <c r="X39" s="67"/>
      <c r="Y39" s="67"/>
    </row>
    <row r="40" s="69" customFormat="true" ht="14.25" hidden="false" customHeight="true" outlineLevel="0" collapsed="false">
      <c r="A40" s="74"/>
      <c r="B40" s="318" t="s">
        <v>255</v>
      </c>
      <c r="C40" s="318"/>
      <c r="D40" s="318"/>
      <c r="E40" s="318"/>
      <c r="F40" s="318"/>
      <c r="G40" s="318"/>
      <c r="H40" s="318"/>
      <c r="I40" s="318"/>
      <c r="J40" s="318"/>
      <c r="K40" s="318"/>
      <c r="L40" s="74"/>
      <c r="M40" s="67"/>
      <c r="N40" s="67"/>
      <c r="O40" s="67"/>
      <c r="P40" s="67"/>
      <c r="Q40" s="67"/>
      <c r="R40" s="67"/>
      <c r="S40" s="67"/>
      <c r="T40" s="67"/>
      <c r="U40" s="67"/>
      <c r="V40" s="67"/>
      <c r="W40" s="67"/>
      <c r="X40" s="67"/>
      <c r="Y40" s="67"/>
    </row>
    <row r="41" s="69" customFormat="true" ht="6" hidden="false" customHeight="false" outlineLevel="0" collapsed="false">
      <c r="A41" s="74"/>
      <c r="B41" s="319"/>
      <c r="C41" s="319"/>
      <c r="D41" s="319"/>
      <c r="E41" s="319"/>
      <c r="F41" s="319"/>
      <c r="G41" s="319"/>
      <c r="H41" s="319"/>
      <c r="I41" s="319"/>
      <c r="J41" s="319"/>
      <c r="K41" s="319"/>
      <c r="L41" s="74"/>
      <c r="M41" s="67"/>
      <c r="N41" s="67"/>
      <c r="O41" s="67"/>
      <c r="P41" s="67"/>
      <c r="Q41" s="67"/>
      <c r="R41" s="67"/>
      <c r="S41" s="67"/>
      <c r="T41" s="67"/>
      <c r="U41" s="67"/>
      <c r="V41" s="67"/>
      <c r="W41" s="67"/>
      <c r="X41" s="67"/>
      <c r="Y41" s="67"/>
    </row>
    <row r="42" s="69" customFormat="true" ht="14.25" hidden="false" customHeight="true" outlineLevel="0" collapsed="false">
      <c r="A42" s="74"/>
      <c r="B42" s="326" t="s">
        <v>256</v>
      </c>
      <c r="C42" s="326"/>
      <c r="D42" s="326"/>
      <c r="E42" s="326" t="s">
        <v>257</v>
      </c>
      <c r="F42" s="351"/>
      <c r="G42" s="351"/>
      <c r="H42" s="351"/>
      <c r="I42" s="351"/>
      <c r="J42" s="351"/>
      <c r="K42" s="351"/>
      <c r="L42" s="330"/>
      <c r="M42" s="67"/>
      <c r="N42" s="67"/>
      <c r="O42" s="67"/>
      <c r="P42" s="67"/>
      <c r="Q42" s="67"/>
      <c r="R42" s="67"/>
      <c r="S42" s="67"/>
      <c r="T42" s="67"/>
      <c r="U42" s="67"/>
      <c r="V42" s="67"/>
      <c r="W42" s="67"/>
      <c r="X42" s="67"/>
      <c r="Y42" s="67"/>
    </row>
    <row r="43" s="69" customFormat="true" ht="14.25" hidden="false" customHeight="true" outlineLevel="0" collapsed="false">
      <c r="A43" s="74"/>
      <c r="B43" s="326"/>
      <c r="C43" s="326"/>
      <c r="D43" s="326"/>
      <c r="E43" s="326" t="s">
        <v>139</v>
      </c>
      <c r="F43" s="351"/>
      <c r="G43" s="351"/>
      <c r="H43" s="351"/>
      <c r="I43" s="351"/>
      <c r="J43" s="351"/>
      <c r="K43" s="351"/>
      <c r="L43" s="330"/>
      <c r="M43" s="67"/>
      <c r="N43" s="67"/>
      <c r="O43" s="67"/>
      <c r="P43" s="67"/>
      <c r="Q43" s="67"/>
      <c r="R43" s="67"/>
      <c r="S43" s="67"/>
      <c r="T43" s="67"/>
      <c r="U43" s="67"/>
      <c r="V43" s="67"/>
      <c r="W43" s="67"/>
      <c r="X43" s="67"/>
      <c r="Y43" s="67"/>
    </row>
    <row r="44" s="69" customFormat="true" ht="14.25" hidden="false" customHeight="false" outlineLevel="0" collapsed="false">
      <c r="A44" s="74"/>
      <c r="B44" s="326"/>
      <c r="C44" s="326"/>
      <c r="D44" s="326"/>
      <c r="E44" s="326" t="s">
        <v>258</v>
      </c>
      <c r="F44" s="357"/>
      <c r="G44" s="357"/>
      <c r="H44" s="357"/>
      <c r="I44" s="357"/>
      <c r="J44" s="357"/>
      <c r="K44" s="357"/>
      <c r="L44" s="330"/>
      <c r="M44" s="67"/>
      <c r="N44" s="67"/>
      <c r="O44" s="67"/>
      <c r="P44" s="67"/>
      <c r="Q44" s="67"/>
      <c r="R44" s="67"/>
      <c r="S44" s="67"/>
      <c r="T44" s="67"/>
      <c r="U44" s="67"/>
      <c r="V44" s="67"/>
      <c r="W44" s="67"/>
      <c r="X44" s="67"/>
      <c r="Y44" s="67"/>
    </row>
    <row r="45" s="355" customFormat="true" ht="14.25" hidden="false" customHeight="true" outlineLevel="0" collapsed="false">
      <c r="A45" s="352"/>
      <c r="B45" s="326" t="s">
        <v>259</v>
      </c>
      <c r="C45" s="326"/>
      <c r="D45" s="326"/>
      <c r="E45" s="326" t="s">
        <v>260</v>
      </c>
      <c r="F45" s="358"/>
      <c r="G45" s="326" t="s">
        <v>261</v>
      </c>
      <c r="H45" s="359"/>
      <c r="I45" s="359" t="s">
        <v>262</v>
      </c>
      <c r="J45" s="360"/>
      <c r="K45" s="360"/>
      <c r="L45" s="352"/>
      <c r="M45" s="354"/>
      <c r="N45" s="354"/>
      <c r="O45" s="354"/>
      <c r="P45" s="354"/>
      <c r="Q45" s="354"/>
      <c r="R45" s="354"/>
      <c r="S45" s="354"/>
      <c r="T45" s="354"/>
      <c r="U45" s="354"/>
      <c r="V45" s="354"/>
      <c r="W45" s="354"/>
      <c r="X45" s="354"/>
      <c r="Y45" s="354"/>
    </row>
    <row r="46" s="69" customFormat="true" ht="6" hidden="false" customHeight="false" outlineLevel="0" collapsed="false">
      <c r="A46" s="74"/>
      <c r="B46" s="319"/>
      <c r="C46" s="319"/>
      <c r="D46" s="319"/>
      <c r="E46" s="319"/>
      <c r="F46" s="319"/>
      <c r="G46" s="319"/>
      <c r="H46" s="319"/>
      <c r="I46" s="319"/>
      <c r="J46" s="319"/>
      <c r="K46" s="319"/>
      <c r="L46" s="74"/>
      <c r="M46" s="67"/>
      <c r="N46" s="67"/>
      <c r="O46" s="67"/>
      <c r="P46" s="67"/>
      <c r="Q46" s="67"/>
      <c r="R46" s="67"/>
      <c r="S46" s="67"/>
      <c r="T46" s="67"/>
      <c r="U46" s="67"/>
      <c r="V46" s="67"/>
      <c r="W46" s="67"/>
      <c r="X46" s="67"/>
      <c r="Y46" s="67"/>
    </row>
    <row r="47" customFormat="false" ht="18.75" hidden="false" customHeight="true" outlineLevel="0" collapsed="false">
      <c r="A47" s="361"/>
      <c r="B47" s="362" t="s">
        <v>263</v>
      </c>
      <c r="C47" s="362"/>
      <c r="D47" s="362"/>
      <c r="E47" s="362"/>
      <c r="F47" s="362"/>
      <c r="G47" s="362"/>
      <c r="H47" s="362"/>
      <c r="I47" s="362"/>
      <c r="J47" s="362"/>
      <c r="K47" s="362"/>
    </row>
    <row r="48" s="69" customFormat="true" ht="6" hidden="false" customHeight="false" outlineLevel="0" collapsed="false">
      <c r="A48" s="363"/>
      <c r="B48" s="339"/>
      <c r="C48" s="339"/>
      <c r="D48" s="339"/>
      <c r="E48" s="339"/>
      <c r="F48" s="339"/>
      <c r="G48" s="339"/>
      <c r="H48" s="339"/>
      <c r="I48" s="339"/>
      <c r="J48" s="339"/>
      <c r="K48" s="339"/>
      <c r="L48" s="74"/>
      <c r="M48" s="67"/>
      <c r="N48" s="67"/>
      <c r="O48" s="67"/>
      <c r="P48" s="67"/>
      <c r="Q48" s="67"/>
      <c r="R48" s="67"/>
      <c r="S48" s="67"/>
      <c r="T48" s="67"/>
      <c r="U48" s="67"/>
      <c r="V48" s="67"/>
      <c r="W48" s="67"/>
      <c r="X48" s="67"/>
      <c r="Y48" s="67"/>
    </row>
    <row r="49" customFormat="false" ht="94.5" hidden="false" customHeight="true" outlineLevel="0" collapsed="false">
      <c r="A49" s="303"/>
      <c r="B49" s="331" t="s">
        <v>264</v>
      </c>
      <c r="C49" s="331"/>
      <c r="D49" s="331"/>
      <c r="E49" s="327"/>
      <c r="F49" s="327"/>
      <c r="G49" s="327"/>
      <c r="H49" s="327"/>
      <c r="I49" s="327"/>
      <c r="J49" s="327"/>
      <c r="K49" s="327"/>
    </row>
    <row r="50" s="69" customFormat="true" ht="6" hidden="false" customHeight="false" outlineLevel="0" collapsed="false">
      <c r="A50" s="363"/>
      <c r="B50" s="364"/>
      <c r="C50" s="314"/>
      <c r="D50" s="365"/>
      <c r="E50" s="366"/>
      <c r="F50" s="367"/>
      <c r="G50" s="367"/>
      <c r="H50" s="367"/>
      <c r="I50" s="367"/>
      <c r="J50" s="367"/>
      <c r="K50" s="367"/>
      <c r="L50" s="363"/>
      <c r="M50" s="67"/>
      <c r="N50" s="67"/>
      <c r="O50" s="67"/>
      <c r="P50" s="67"/>
      <c r="Q50" s="67"/>
      <c r="R50" s="67"/>
      <c r="S50" s="67"/>
      <c r="T50" s="67"/>
      <c r="U50" s="67"/>
      <c r="V50" s="67"/>
      <c r="W50" s="67"/>
      <c r="X50" s="67"/>
      <c r="Y50" s="67"/>
    </row>
    <row r="51" customFormat="false" ht="66" hidden="false" customHeight="true" outlineLevel="0" collapsed="false">
      <c r="A51" s="368"/>
      <c r="B51" s="326" t="s">
        <v>265</v>
      </c>
      <c r="C51" s="326"/>
      <c r="D51" s="326"/>
      <c r="E51" s="369"/>
      <c r="F51" s="369"/>
      <c r="G51" s="369"/>
      <c r="H51" s="369"/>
      <c r="I51" s="369"/>
      <c r="J51" s="369"/>
      <c r="K51" s="369"/>
      <c r="L51" s="361"/>
    </row>
    <row r="52" s="69" customFormat="true" ht="6" hidden="false" customHeight="false" outlineLevel="0" collapsed="false">
      <c r="A52" s="363"/>
      <c r="B52" s="370"/>
      <c r="C52" s="370"/>
      <c r="D52" s="370"/>
      <c r="E52" s="329"/>
      <c r="F52" s="329"/>
      <c r="G52" s="329"/>
      <c r="H52" s="329"/>
      <c r="I52" s="329"/>
      <c r="J52" s="329"/>
      <c r="K52" s="329"/>
      <c r="L52" s="363"/>
      <c r="M52" s="67"/>
      <c r="N52" s="67"/>
      <c r="O52" s="67"/>
      <c r="P52" s="67"/>
      <c r="Q52" s="67"/>
      <c r="R52" s="67"/>
      <c r="S52" s="67"/>
      <c r="T52" s="67"/>
      <c r="U52" s="67"/>
      <c r="V52" s="67"/>
      <c r="W52" s="67"/>
      <c r="X52" s="67"/>
      <c r="Y52" s="67"/>
    </row>
    <row r="53" customFormat="false" ht="70.5" hidden="false" customHeight="true" outlineLevel="0" collapsed="false">
      <c r="A53" s="371"/>
      <c r="B53" s="372" t="s">
        <v>266</v>
      </c>
      <c r="C53" s="372"/>
      <c r="D53" s="372"/>
      <c r="E53" s="327"/>
      <c r="F53" s="327"/>
      <c r="G53" s="327"/>
      <c r="H53" s="327"/>
      <c r="I53" s="327"/>
      <c r="J53" s="327"/>
      <c r="K53" s="327"/>
      <c r="L53" s="361"/>
    </row>
    <row r="54" s="69" customFormat="true" ht="6" hidden="false" customHeight="false" outlineLevel="0" collapsed="false">
      <c r="A54" s="363"/>
      <c r="B54" s="370"/>
      <c r="C54" s="370"/>
      <c r="D54" s="370"/>
      <c r="E54" s="370"/>
      <c r="F54" s="370"/>
      <c r="G54" s="370"/>
      <c r="H54" s="370"/>
      <c r="I54" s="370"/>
      <c r="J54" s="370"/>
      <c r="K54" s="370"/>
      <c r="L54" s="363"/>
      <c r="M54" s="67"/>
      <c r="N54" s="67"/>
      <c r="O54" s="67"/>
      <c r="P54" s="67"/>
      <c r="Q54" s="67"/>
      <c r="R54" s="67"/>
      <c r="S54" s="67"/>
      <c r="T54" s="67"/>
      <c r="U54" s="67"/>
      <c r="V54" s="67"/>
      <c r="W54" s="67"/>
      <c r="X54" s="67"/>
      <c r="Y54" s="67"/>
    </row>
    <row r="55" customFormat="false" ht="82.5" hidden="false" customHeight="true" outlineLevel="0" collapsed="false">
      <c r="A55" s="373"/>
      <c r="B55" s="372" t="s">
        <v>267</v>
      </c>
      <c r="C55" s="372"/>
      <c r="D55" s="372"/>
      <c r="E55" s="327"/>
      <c r="F55" s="327"/>
      <c r="G55" s="327"/>
      <c r="H55" s="327"/>
      <c r="I55" s="327"/>
      <c r="J55" s="327"/>
      <c r="K55" s="327"/>
      <c r="L55" s="361"/>
    </row>
    <row r="56" s="69" customFormat="true" ht="6" hidden="false" customHeight="false" outlineLevel="0" collapsed="false">
      <c r="A56" s="363"/>
      <c r="B56" s="370"/>
      <c r="C56" s="370"/>
      <c r="D56" s="370"/>
      <c r="E56" s="329"/>
      <c r="F56" s="329"/>
      <c r="G56" s="329"/>
      <c r="H56" s="329"/>
      <c r="I56" s="329"/>
      <c r="J56" s="329"/>
      <c r="K56" s="329"/>
      <c r="L56" s="363"/>
      <c r="M56" s="67"/>
      <c r="N56" s="67"/>
      <c r="O56" s="67"/>
      <c r="P56" s="67"/>
      <c r="Q56" s="67"/>
      <c r="R56" s="67"/>
      <c r="S56" s="67"/>
      <c r="T56" s="67"/>
      <c r="U56" s="67"/>
      <c r="V56" s="67"/>
      <c r="W56" s="67"/>
      <c r="X56" s="67"/>
      <c r="Y56" s="67"/>
    </row>
    <row r="57" customFormat="false" ht="85.5" hidden="false" customHeight="true" outlineLevel="0" collapsed="false">
      <c r="A57" s="373"/>
      <c r="B57" s="372" t="s">
        <v>268</v>
      </c>
      <c r="C57" s="372"/>
      <c r="D57" s="372"/>
      <c r="E57" s="327"/>
      <c r="F57" s="327"/>
      <c r="G57" s="327"/>
      <c r="H57" s="327"/>
      <c r="I57" s="327"/>
      <c r="J57" s="327"/>
      <c r="K57" s="327"/>
      <c r="L57" s="361"/>
    </row>
    <row r="58" s="69" customFormat="true" ht="6" hidden="false" customHeight="false" outlineLevel="0" collapsed="false">
      <c r="A58" s="363"/>
      <c r="B58" s="370"/>
      <c r="C58" s="370"/>
      <c r="D58" s="370"/>
      <c r="E58" s="370"/>
      <c r="F58" s="370"/>
      <c r="G58" s="370"/>
      <c r="H58" s="370"/>
      <c r="I58" s="370"/>
      <c r="J58" s="370"/>
      <c r="K58" s="370"/>
      <c r="L58" s="363"/>
      <c r="M58" s="67"/>
      <c r="N58" s="67"/>
      <c r="O58" s="67"/>
      <c r="P58" s="67"/>
      <c r="Q58" s="67"/>
      <c r="R58" s="67"/>
      <c r="S58" s="67"/>
      <c r="T58" s="67"/>
      <c r="U58" s="67"/>
      <c r="V58" s="67"/>
      <c r="W58" s="67"/>
      <c r="X58" s="67"/>
      <c r="Y58" s="67"/>
    </row>
    <row r="59" customFormat="false" ht="31.5" hidden="false" customHeight="true" outlineLevel="0" collapsed="false">
      <c r="A59" s="374"/>
      <c r="B59" s="335" t="s">
        <v>269</v>
      </c>
      <c r="C59" s="335"/>
      <c r="D59" s="335"/>
      <c r="E59" s="320"/>
      <c r="F59" s="320"/>
      <c r="G59" s="320"/>
      <c r="H59" s="320"/>
      <c r="I59" s="320"/>
      <c r="J59" s="320"/>
      <c r="K59" s="320"/>
      <c r="L59" s="361"/>
    </row>
    <row r="60" customFormat="false" ht="9" hidden="false" customHeight="true" outlineLevel="0" collapsed="false">
      <c r="A60" s="374"/>
      <c r="B60" s="335"/>
      <c r="C60" s="335"/>
      <c r="D60" s="335"/>
      <c r="E60" s="335"/>
      <c r="F60" s="375"/>
      <c r="G60" s="375"/>
      <c r="H60" s="375"/>
      <c r="I60" s="375"/>
      <c r="J60" s="375"/>
      <c r="K60" s="375"/>
      <c r="L60" s="361"/>
    </row>
    <row r="61" s="69" customFormat="true" ht="15" hidden="false" customHeight="true" outlineLevel="0" collapsed="false">
      <c r="A61" s="363"/>
      <c r="B61" s="335" t="s">
        <v>270</v>
      </c>
      <c r="C61" s="335"/>
      <c r="D61" s="335"/>
      <c r="E61" s="320"/>
      <c r="F61" s="320"/>
      <c r="G61" s="320"/>
      <c r="H61" s="320"/>
      <c r="I61" s="320"/>
      <c r="J61" s="320"/>
      <c r="K61" s="320"/>
      <c r="L61" s="363"/>
      <c r="M61" s="67"/>
      <c r="N61" s="67"/>
      <c r="O61" s="67"/>
      <c r="P61" s="67"/>
      <c r="Q61" s="67"/>
      <c r="R61" s="67"/>
      <c r="S61" s="67"/>
      <c r="T61" s="67"/>
      <c r="U61" s="67"/>
      <c r="V61" s="67"/>
      <c r="W61" s="67"/>
      <c r="X61" s="67"/>
      <c r="Y61" s="67"/>
    </row>
    <row r="62" s="69" customFormat="true" ht="15" hidden="false" customHeight="true" outlineLevel="0" collapsed="false">
      <c r="A62" s="363"/>
      <c r="B62" s="335"/>
      <c r="C62" s="335"/>
      <c r="D62" s="335"/>
      <c r="E62" s="320"/>
      <c r="F62" s="320"/>
      <c r="G62" s="320"/>
      <c r="H62" s="320"/>
      <c r="I62" s="320"/>
      <c r="J62" s="320"/>
      <c r="K62" s="320"/>
      <c r="L62" s="363"/>
      <c r="M62" s="67"/>
      <c r="N62" s="67"/>
      <c r="O62" s="67"/>
      <c r="P62" s="67"/>
      <c r="Q62" s="67"/>
      <c r="R62" s="67"/>
      <c r="S62" s="67"/>
      <c r="T62" s="67"/>
      <c r="U62" s="67"/>
      <c r="V62" s="67"/>
      <c r="W62" s="67"/>
      <c r="X62" s="67"/>
      <c r="Y62" s="67"/>
    </row>
    <row r="63" s="69" customFormat="true" ht="8.25" hidden="false" customHeight="true" outlineLevel="0" collapsed="false">
      <c r="A63" s="363"/>
      <c r="B63" s="370"/>
      <c r="C63" s="370"/>
      <c r="D63" s="370"/>
      <c r="E63" s="370"/>
      <c r="F63" s="370"/>
      <c r="G63" s="370"/>
      <c r="H63" s="370"/>
      <c r="I63" s="370"/>
      <c r="J63" s="370"/>
      <c r="K63" s="370"/>
      <c r="L63" s="363"/>
      <c r="M63" s="67"/>
      <c r="N63" s="67"/>
      <c r="O63" s="67"/>
      <c r="P63" s="67"/>
      <c r="Q63" s="67"/>
      <c r="R63" s="67"/>
      <c r="S63" s="67"/>
      <c r="T63" s="67"/>
      <c r="U63" s="67"/>
      <c r="V63" s="67"/>
      <c r="W63" s="67"/>
      <c r="X63" s="67"/>
      <c r="Y63" s="67"/>
    </row>
    <row r="64" customFormat="false" ht="15" hidden="false" customHeight="true" outlineLevel="0" collapsed="false">
      <c r="A64" s="361"/>
      <c r="B64" s="376" t="s">
        <v>271</v>
      </c>
      <c r="C64" s="376"/>
      <c r="D64" s="376"/>
      <c r="E64" s="377"/>
      <c r="F64" s="378" t="s">
        <v>272</v>
      </c>
      <c r="G64" s="378"/>
      <c r="H64" s="378"/>
      <c r="I64" s="378"/>
      <c r="J64" s="378"/>
      <c r="K64" s="378"/>
      <c r="L64" s="361"/>
    </row>
    <row r="65" s="69" customFormat="true" ht="14.25" hidden="false" customHeight="false" outlineLevel="0" collapsed="false">
      <c r="A65" s="363"/>
      <c r="B65" s="376"/>
      <c r="C65" s="376"/>
      <c r="D65" s="376"/>
      <c r="E65" s="379"/>
      <c r="F65" s="378"/>
      <c r="G65" s="378"/>
      <c r="H65" s="378"/>
      <c r="I65" s="378"/>
      <c r="J65" s="378"/>
      <c r="K65" s="378"/>
      <c r="L65" s="363"/>
      <c r="M65" s="67"/>
      <c r="N65" s="67"/>
      <c r="O65" s="67"/>
      <c r="P65" s="67"/>
      <c r="Q65" s="67"/>
      <c r="R65" s="67"/>
      <c r="S65" s="67"/>
      <c r="T65" s="67"/>
      <c r="U65" s="67"/>
      <c r="V65" s="67"/>
      <c r="W65" s="67"/>
      <c r="X65" s="67"/>
      <c r="Y65" s="67"/>
    </row>
    <row r="66" s="69" customFormat="true" ht="6" hidden="false" customHeight="false" outlineLevel="0" collapsed="false">
      <c r="A66" s="363"/>
      <c r="B66" s="370"/>
      <c r="C66" s="370"/>
      <c r="D66" s="370"/>
      <c r="E66" s="370"/>
      <c r="F66" s="370"/>
      <c r="G66" s="370"/>
      <c r="H66" s="370"/>
      <c r="I66" s="370"/>
      <c r="J66" s="370"/>
      <c r="K66" s="370"/>
      <c r="L66" s="363"/>
      <c r="M66" s="67"/>
      <c r="N66" s="67"/>
      <c r="O66" s="67"/>
      <c r="P66" s="67"/>
      <c r="Q66" s="67"/>
      <c r="R66" s="67"/>
      <c r="S66" s="67"/>
      <c r="T66" s="67"/>
      <c r="U66" s="67"/>
      <c r="V66" s="67"/>
      <c r="W66" s="67"/>
      <c r="X66" s="67"/>
      <c r="Y66" s="67"/>
    </row>
    <row r="67" customFormat="false" ht="14.25" hidden="false" customHeight="true" outlineLevel="0" collapsed="false">
      <c r="A67" s="361"/>
      <c r="B67" s="380" t="s">
        <v>273</v>
      </c>
      <c r="C67" s="380"/>
      <c r="D67" s="380"/>
      <c r="E67" s="380"/>
      <c r="F67" s="380"/>
      <c r="G67" s="380" t="s">
        <v>274</v>
      </c>
      <c r="H67" s="380"/>
      <c r="I67" s="380"/>
      <c r="J67" s="380"/>
      <c r="K67" s="380"/>
    </row>
    <row r="68" s="69" customFormat="true" ht="14.25" hidden="false" customHeight="true" outlineLevel="0" collapsed="false">
      <c r="A68" s="363"/>
      <c r="B68" s="381" t="s">
        <v>275</v>
      </c>
      <c r="C68" s="381"/>
      <c r="D68" s="381"/>
      <c r="E68" s="381"/>
      <c r="F68" s="381"/>
      <c r="G68" s="381" t="s">
        <v>276</v>
      </c>
      <c r="H68" s="381"/>
      <c r="I68" s="381"/>
      <c r="J68" s="381"/>
      <c r="K68" s="381"/>
      <c r="L68" s="74"/>
      <c r="M68" s="67"/>
      <c r="N68" s="67"/>
      <c r="O68" s="67"/>
      <c r="P68" s="67"/>
      <c r="Q68" s="67"/>
      <c r="R68" s="67"/>
      <c r="S68" s="67"/>
      <c r="T68" s="67"/>
      <c r="U68" s="67"/>
      <c r="V68" s="67"/>
      <c r="W68" s="67"/>
      <c r="X68" s="67"/>
      <c r="Y68" s="67"/>
    </row>
    <row r="69" customFormat="false" ht="127.5" hidden="false" customHeight="true" outlineLevel="0" collapsed="false">
      <c r="A69" s="382"/>
      <c r="B69" s="383"/>
      <c r="C69" s="383"/>
      <c r="D69" s="383"/>
      <c r="E69" s="383"/>
      <c r="F69" s="383"/>
      <c r="G69" s="383"/>
      <c r="H69" s="383"/>
      <c r="I69" s="383"/>
      <c r="J69" s="383"/>
      <c r="K69" s="383"/>
    </row>
    <row r="70" customFormat="false" ht="14.25" hidden="false" customHeight="true" outlineLevel="0" collapsed="false">
      <c r="B70" s="380" t="s">
        <v>277</v>
      </c>
      <c r="C70" s="380"/>
      <c r="D70" s="380"/>
      <c r="E70" s="380"/>
      <c r="F70" s="380"/>
      <c r="G70" s="380" t="s">
        <v>278</v>
      </c>
      <c r="H70" s="380"/>
      <c r="I70" s="380"/>
      <c r="J70" s="380"/>
      <c r="K70" s="380"/>
    </row>
    <row r="71" customFormat="false" ht="14.25" hidden="false" customHeight="true" outlineLevel="0" collapsed="false">
      <c r="B71" s="381" t="s">
        <v>279</v>
      </c>
      <c r="C71" s="381"/>
      <c r="D71" s="381"/>
      <c r="E71" s="381"/>
      <c r="F71" s="381"/>
      <c r="G71" s="381" t="s">
        <v>280</v>
      </c>
      <c r="H71" s="381"/>
      <c r="I71" s="381"/>
      <c r="J71" s="381"/>
      <c r="K71" s="381"/>
    </row>
    <row r="72" customFormat="false" ht="141" hidden="false" customHeight="true" outlineLevel="0" collapsed="false">
      <c r="B72" s="383"/>
      <c r="C72" s="383"/>
      <c r="D72" s="383"/>
      <c r="E72" s="383"/>
      <c r="F72" s="383"/>
      <c r="G72" s="383"/>
      <c r="H72" s="383"/>
      <c r="I72" s="383"/>
      <c r="J72" s="383"/>
      <c r="K72" s="383"/>
    </row>
    <row r="74" customFormat="false" ht="14.25" hidden="false" customHeight="false" outlineLevel="0" collapsed="false">
      <c r="B74" s="384" t="s">
        <v>281</v>
      </c>
      <c r="C74" s="384"/>
      <c r="D74" s="384"/>
      <c r="E74" s="384"/>
      <c r="F74" s="384"/>
      <c r="G74" s="384"/>
      <c r="H74" s="384"/>
      <c r="I74" s="384"/>
      <c r="J74" s="384"/>
      <c r="K74" s="384"/>
    </row>
    <row r="75" customFormat="false" ht="14.25" hidden="false" customHeight="false" outlineLevel="0" collapsed="false">
      <c r="B75" s="384"/>
      <c r="C75" s="384"/>
      <c r="D75" s="384"/>
      <c r="E75" s="384"/>
      <c r="F75" s="384"/>
      <c r="G75" s="384"/>
      <c r="H75" s="384"/>
      <c r="I75" s="384"/>
      <c r="J75" s="384"/>
      <c r="K75" s="384"/>
    </row>
    <row r="76" customFormat="false" ht="14.25" hidden="false" customHeight="false" outlineLevel="0" collapsed="false">
      <c r="B76" s="384"/>
      <c r="C76" s="384"/>
      <c r="D76" s="384"/>
      <c r="E76" s="384"/>
      <c r="F76" s="384"/>
      <c r="G76" s="384"/>
      <c r="H76" s="384"/>
      <c r="I76" s="384"/>
      <c r="J76" s="384"/>
      <c r="K76" s="384"/>
    </row>
    <row r="77" customFormat="false" ht="14.25" hidden="false" customHeight="false" outlineLevel="0" collapsed="false">
      <c r="B77" s="384"/>
      <c r="C77" s="384"/>
      <c r="D77" s="384"/>
      <c r="E77" s="384"/>
      <c r="F77" s="384"/>
      <c r="G77" s="384"/>
      <c r="H77" s="384"/>
      <c r="I77" s="384"/>
      <c r="J77" s="384"/>
      <c r="K77" s="384"/>
    </row>
    <row r="78" customFormat="false" ht="14.25" hidden="false" customHeight="false" outlineLevel="0" collapsed="false">
      <c r="B78" s="384"/>
      <c r="C78" s="384"/>
      <c r="D78" s="384"/>
      <c r="E78" s="384"/>
      <c r="F78" s="384"/>
      <c r="G78" s="384"/>
      <c r="H78" s="384"/>
      <c r="I78" s="384"/>
      <c r="J78" s="384"/>
      <c r="K78" s="384"/>
    </row>
    <row r="79" customFormat="false" ht="14.25" hidden="false" customHeight="false" outlineLevel="0" collapsed="false">
      <c r="B79" s="384"/>
      <c r="C79" s="384"/>
      <c r="D79" s="384"/>
      <c r="E79" s="384"/>
      <c r="F79" s="384"/>
      <c r="G79" s="384"/>
      <c r="H79" s="384"/>
      <c r="I79" s="384"/>
      <c r="J79" s="384"/>
      <c r="K79" s="384"/>
    </row>
    <row r="80" s="1" customFormat="true" ht="14.25" hidden="false" customHeight="false" outlineLevel="0" collapsed="false">
      <c r="A80" s="81"/>
      <c r="B80" s="2"/>
      <c r="C80" s="2"/>
      <c r="D80" s="2"/>
      <c r="E80" s="2"/>
      <c r="F80" s="2"/>
      <c r="G80" s="2"/>
      <c r="H80" s="2"/>
      <c r="I80" s="2"/>
      <c r="J80" s="2"/>
      <c r="K80" s="2"/>
      <c r="L80" s="81"/>
    </row>
    <row r="81" s="1" customFormat="true" ht="14.25" hidden="false" customHeight="false" outlineLevel="0" collapsed="false">
      <c r="A81" s="81"/>
      <c r="L81" s="81"/>
    </row>
    <row r="82" s="1" customFormat="true" ht="14.25" hidden="false" customHeight="false" outlineLevel="0" collapsed="false">
      <c r="A82" s="81"/>
      <c r="L82" s="81"/>
    </row>
    <row r="83" s="1" customFormat="true" ht="14.25" hidden="false" customHeight="false" outlineLevel="0" collapsed="false">
      <c r="A83" s="81"/>
      <c r="L83" s="81"/>
    </row>
    <row r="84" s="1" customFormat="true" ht="14.25" hidden="false" customHeight="false" outlineLevel="0" collapsed="false">
      <c r="A84" s="81"/>
      <c r="L84" s="81"/>
    </row>
    <row r="85" s="1" customFormat="true" ht="14.25" hidden="false" customHeight="false" outlineLevel="0" collapsed="false">
      <c r="A85" s="81"/>
      <c r="L85" s="81"/>
    </row>
    <row r="86" s="1" customFormat="true" ht="14.25" hidden="false" customHeight="false" outlineLevel="0" collapsed="false">
      <c r="A86" s="81"/>
      <c r="L86" s="81"/>
    </row>
    <row r="87" s="1" customFormat="true" ht="14.25" hidden="false" customHeight="false" outlineLevel="0" collapsed="false">
      <c r="A87" s="81"/>
      <c r="L87" s="81"/>
    </row>
    <row r="88" s="1" customFormat="true" ht="14.25" hidden="false" customHeight="false" outlineLevel="0" collapsed="false">
      <c r="A88" s="81"/>
      <c r="L88" s="81"/>
    </row>
    <row r="89" s="1" customFormat="true" ht="14.25" hidden="false" customHeight="false" outlineLevel="0" collapsed="false">
      <c r="A89" s="81"/>
      <c r="L89" s="81"/>
    </row>
    <row r="90" s="1" customFormat="true" ht="14.25" hidden="false" customHeight="false" outlineLevel="0" collapsed="false">
      <c r="A90" s="81"/>
      <c r="L90" s="81"/>
    </row>
    <row r="91" s="1" customFormat="true" ht="14.25" hidden="false" customHeight="false" outlineLevel="0" collapsed="false">
      <c r="A91" s="81"/>
      <c r="L91" s="81"/>
    </row>
    <row r="92" s="1" customFormat="true" ht="14.25" hidden="false" customHeight="false" outlineLevel="0" collapsed="false">
      <c r="A92" s="81"/>
      <c r="L92" s="81"/>
    </row>
    <row r="93" s="1" customFormat="true" ht="14.25" hidden="false" customHeight="false" outlineLevel="0" collapsed="false">
      <c r="A93" s="81"/>
      <c r="L93" s="81"/>
    </row>
    <row r="94" s="1" customFormat="true" ht="14.25" hidden="false" customHeight="false" outlineLevel="0" collapsed="false">
      <c r="A94" s="81"/>
      <c r="L94" s="81"/>
    </row>
    <row r="95" s="1" customFormat="true" ht="14.25" hidden="false" customHeight="false" outlineLevel="0" collapsed="false">
      <c r="A95" s="81"/>
      <c r="L95" s="81"/>
    </row>
    <row r="96" s="1" customFormat="true" ht="14.25" hidden="false" customHeight="false" outlineLevel="0" collapsed="false">
      <c r="A96" s="81"/>
      <c r="L96" s="81"/>
    </row>
    <row r="97" s="1" customFormat="true" ht="14.25" hidden="false" customHeight="false" outlineLevel="0" collapsed="false">
      <c r="A97" s="81"/>
      <c r="L97" s="81"/>
    </row>
    <row r="98" s="1" customFormat="true" ht="14.25" hidden="false" customHeight="false" outlineLevel="0" collapsed="false">
      <c r="A98" s="81"/>
      <c r="L98" s="81"/>
    </row>
    <row r="99" s="1" customFormat="true" ht="14.25" hidden="false" customHeight="false" outlineLevel="0" collapsed="false">
      <c r="A99" s="81"/>
      <c r="L99" s="81"/>
    </row>
    <row r="100" s="1" customFormat="true" ht="14.25" hidden="false" customHeight="false" outlineLevel="0" collapsed="false">
      <c r="A100" s="81"/>
      <c r="L100" s="81"/>
    </row>
    <row r="101" s="1" customFormat="true" ht="14.25" hidden="false" customHeight="false" outlineLevel="0" collapsed="false">
      <c r="A101" s="81"/>
      <c r="L101" s="81"/>
    </row>
    <row r="102" s="1" customFormat="true" ht="14.25" hidden="false" customHeight="false" outlineLevel="0" collapsed="false">
      <c r="A102" s="81"/>
      <c r="L102" s="81"/>
    </row>
    <row r="103" s="1" customFormat="true" ht="14.25" hidden="false" customHeight="false" outlineLevel="0" collapsed="false">
      <c r="A103" s="81"/>
      <c r="L103" s="81"/>
    </row>
    <row r="104" s="1" customFormat="true" ht="14.25" hidden="false" customHeight="false" outlineLevel="0" collapsed="false">
      <c r="A104" s="81"/>
      <c r="L104" s="81"/>
    </row>
    <row r="105" s="1" customFormat="true" ht="14.25" hidden="false" customHeight="false" outlineLevel="0" collapsed="false">
      <c r="A105" s="81"/>
      <c r="L105" s="81"/>
    </row>
    <row r="106" s="1" customFormat="true" ht="14.25" hidden="false" customHeight="false" outlineLevel="0" collapsed="false">
      <c r="A106" s="81"/>
      <c r="L106" s="81"/>
    </row>
    <row r="107" s="1" customFormat="true" ht="14.25" hidden="false" customHeight="false" outlineLevel="0" collapsed="false">
      <c r="A107" s="81"/>
      <c r="L107" s="81"/>
    </row>
    <row r="108" s="1" customFormat="true" ht="14.25" hidden="false" customHeight="false" outlineLevel="0" collapsed="false">
      <c r="A108" s="81"/>
      <c r="L108" s="81"/>
    </row>
    <row r="109" s="1" customFormat="true" ht="14.25" hidden="false" customHeight="false" outlineLevel="0" collapsed="false">
      <c r="A109" s="81"/>
      <c r="L109" s="81"/>
    </row>
    <row r="110" s="1" customFormat="true" ht="14.25" hidden="false" customHeight="false" outlineLevel="0" collapsed="false">
      <c r="A110" s="81"/>
      <c r="L110" s="81"/>
    </row>
    <row r="111" s="1" customFormat="true" ht="14.25" hidden="false" customHeight="false" outlineLevel="0" collapsed="false">
      <c r="A111" s="81"/>
      <c r="L111" s="81"/>
    </row>
    <row r="112" s="1" customFormat="true" ht="14.25" hidden="false" customHeight="false" outlineLevel="0" collapsed="false">
      <c r="A112" s="81"/>
      <c r="L112" s="81"/>
    </row>
    <row r="113" s="1" customFormat="true" ht="14.25" hidden="false" customHeight="false" outlineLevel="0" collapsed="false">
      <c r="A113" s="81"/>
      <c r="L113" s="81"/>
    </row>
    <row r="114" s="1" customFormat="true" ht="14.25" hidden="false" customHeight="false" outlineLevel="0" collapsed="false">
      <c r="A114" s="81"/>
      <c r="L114" s="81"/>
    </row>
    <row r="115" s="1" customFormat="true" ht="14.25" hidden="false" customHeight="false" outlineLevel="0" collapsed="false">
      <c r="A115" s="81"/>
      <c r="L115" s="81"/>
    </row>
    <row r="116" s="1" customFormat="true" ht="14.25" hidden="false" customHeight="false" outlineLevel="0" collapsed="false">
      <c r="A116" s="81"/>
      <c r="L116" s="81"/>
    </row>
    <row r="117" s="1" customFormat="true" ht="14.25" hidden="false" customHeight="false" outlineLevel="0" collapsed="false">
      <c r="A117" s="81"/>
      <c r="L117" s="81"/>
    </row>
    <row r="118" s="1" customFormat="true" ht="14.25" hidden="false" customHeight="false" outlineLevel="0" collapsed="false">
      <c r="A118" s="81"/>
      <c r="L118" s="81"/>
    </row>
    <row r="119" s="1" customFormat="true" ht="14.25" hidden="false" customHeight="false" outlineLevel="0" collapsed="false">
      <c r="A119" s="81"/>
      <c r="L119" s="81"/>
    </row>
    <row r="120" s="1" customFormat="true" ht="14.25" hidden="false" customHeight="false" outlineLevel="0" collapsed="false">
      <c r="A120" s="81"/>
      <c r="L120" s="81"/>
    </row>
    <row r="121" s="1" customFormat="true" ht="14.25" hidden="false" customHeight="false" outlineLevel="0" collapsed="false">
      <c r="A121" s="81"/>
      <c r="L121" s="81"/>
    </row>
    <row r="122" s="1" customFormat="true" ht="14.25" hidden="false" customHeight="false" outlineLevel="0" collapsed="false">
      <c r="A122" s="81"/>
      <c r="L122" s="81"/>
    </row>
    <row r="123" s="1" customFormat="true" ht="14.25" hidden="false" customHeight="false" outlineLevel="0" collapsed="false">
      <c r="A123" s="81"/>
      <c r="L123" s="81"/>
    </row>
    <row r="124" s="1" customFormat="true" ht="14.25" hidden="false" customHeight="false" outlineLevel="0" collapsed="false">
      <c r="A124" s="81"/>
      <c r="L124" s="81"/>
    </row>
    <row r="125" s="1" customFormat="true" ht="14.25" hidden="false" customHeight="false" outlineLevel="0" collapsed="false">
      <c r="A125" s="81"/>
      <c r="L125" s="81"/>
    </row>
    <row r="126" s="1" customFormat="true" ht="14.25" hidden="false" customHeight="false" outlineLevel="0" collapsed="false">
      <c r="A126" s="81"/>
      <c r="L126" s="81"/>
    </row>
    <row r="127" s="1" customFormat="true" ht="14.25" hidden="false" customHeight="false" outlineLevel="0" collapsed="false">
      <c r="A127" s="81"/>
      <c r="L127" s="81"/>
    </row>
    <row r="128" s="1" customFormat="true" ht="14.25" hidden="false" customHeight="false" outlineLevel="0" collapsed="false">
      <c r="A128" s="81"/>
      <c r="L128" s="81"/>
    </row>
    <row r="129" s="1" customFormat="true" ht="14.25" hidden="false" customHeight="false" outlineLevel="0" collapsed="false">
      <c r="A129" s="81"/>
      <c r="L129" s="81"/>
    </row>
    <row r="130" s="1" customFormat="true" ht="14.25" hidden="false" customHeight="false" outlineLevel="0" collapsed="false">
      <c r="A130" s="81"/>
      <c r="L130" s="81"/>
    </row>
    <row r="131" s="1" customFormat="true" ht="14.25" hidden="false" customHeight="false" outlineLevel="0" collapsed="false">
      <c r="A131" s="81"/>
      <c r="L131" s="81"/>
    </row>
    <row r="132" s="1" customFormat="true" ht="14.25" hidden="false" customHeight="false" outlineLevel="0" collapsed="false">
      <c r="A132" s="81"/>
      <c r="L132" s="81"/>
    </row>
    <row r="133" s="1" customFormat="true" ht="14.25" hidden="false" customHeight="false" outlineLevel="0" collapsed="false">
      <c r="A133" s="81"/>
      <c r="L133" s="81"/>
    </row>
    <row r="134" s="1" customFormat="true" ht="14.25" hidden="false" customHeight="false" outlineLevel="0" collapsed="false">
      <c r="A134" s="81"/>
      <c r="L134" s="81"/>
    </row>
    <row r="135" s="1" customFormat="true" ht="14.25" hidden="false" customHeight="false" outlineLevel="0" collapsed="false">
      <c r="A135" s="81"/>
      <c r="L135" s="81"/>
    </row>
    <row r="136" s="1" customFormat="true" ht="14.25" hidden="false" customHeight="false" outlineLevel="0" collapsed="false">
      <c r="A136" s="81"/>
      <c r="L136" s="81"/>
    </row>
    <row r="137" s="1" customFormat="true" ht="14.25" hidden="false" customHeight="false" outlineLevel="0" collapsed="false">
      <c r="A137" s="81"/>
      <c r="L137" s="81"/>
    </row>
    <row r="138" s="1" customFormat="true" ht="14.25" hidden="false" customHeight="false" outlineLevel="0" collapsed="false">
      <c r="A138" s="81"/>
      <c r="L138" s="81"/>
    </row>
    <row r="139" s="1" customFormat="true" ht="14.25" hidden="false" customHeight="false" outlineLevel="0" collapsed="false">
      <c r="A139" s="81"/>
      <c r="L139" s="81"/>
    </row>
    <row r="140" s="1" customFormat="true" ht="14.25" hidden="false" customHeight="false" outlineLevel="0" collapsed="false">
      <c r="A140" s="81"/>
      <c r="L140" s="81"/>
    </row>
    <row r="141" s="1" customFormat="true" ht="14.25" hidden="false" customHeight="false" outlineLevel="0" collapsed="false">
      <c r="A141" s="81"/>
      <c r="L141" s="81"/>
    </row>
    <row r="142" s="1" customFormat="true" ht="14.25" hidden="false" customHeight="false" outlineLevel="0" collapsed="false">
      <c r="A142" s="81"/>
      <c r="L142" s="81"/>
    </row>
    <row r="143" s="1" customFormat="true" ht="14.25" hidden="false" customHeight="false" outlineLevel="0" collapsed="false">
      <c r="A143" s="81"/>
      <c r="L143" s="81"/>
    </row>
    <row r="144" s="1" customFormat="true" ht="14.25" hidden="false" customHeight="false" outlineLevel="0" collapsed="false">
      <c r="A144" s="81"/>
      <c r="L144" s="81"/>
    </row>
    <row r="145" s="1" customFormat="true" ht="14.25" hidden="false" customHeight="false" outlineLevel="0" collapsed="false">
      <c r="A145" s="81"/>
      <c r="L145" s="81"/>
    </row>
    <row r="146" s="1" customFormat="true" ht="14.25" hidden="false" customHeight="false" outlineLevel="0" collapsed="false">
      <c r="A146" s="81"/>
      <c r="L146" s="81"/>
    </row>
    <row r="147" s="1" customFormat="true" ht="14.25" hidden="false" customHeight="false" outlineLevel="0" collapsed="false">
      <c r="A147" s="81"/>
      <c r="L147" s="81"/>
    </row>
    <row r="148" s="1" customFormat="true" ht="14.25" hidden="false" customHeight="false" outlineLevel="0" collapsed="false">
      <c r="A148" s="81"/>
      <c r="L148" s="81"/>
    </row>
    <row r="149" s="1" customFormat="true" ht="14.25" hidden="false" customHeight="false" outlineLevel="0" collapsed="false">
      <c r="A149" s="81"/>
      <c r="L149" s="81"/>
    </row>
    <row r="150" s="1" customFormat="true" ht="14.25" hidden="false" customHeight="false" outlineLevel="0" collapsed="false">
      <c r="A150" s="81"/>
      <c r="L150" s="81"/>
    </row>
    <row r="151" s="1" customFormat="true" ht="14.25" hidden="false" customHeight="false" outlineLevel="0" collapsed="false">
      <c r="A151" s="81"/>
      <c r="L151" s="81"/>
    </row>
    <row r="152" s="1" customFormat="true" ht="14.25" hidden="false" customHeight="false" outlineLevel="0" collapsed="false">
      <c r="A152" s="81"/>
      <c r="L152" s="81"/>
    </row>
    <row r="153" s="1" customFormat="true" ht="14.25" hidden="false" customHeight="false" outlineLevel="0" collapsed="false">
      <c r="A153" s="81"/>
      <c r="L153" s="81"/>
    </row>
    <row r="154" s="1" customFormat="true" ht="14.25" hidden="false" customHeight="false" outlineLevel="0" collapsed="false">
      <c r="A154" s="81"/>
      <c r="L154" s="81"/>
    </row>
    <row r="155" s="1" customFormat="true" ht="14.25" hidden="false" customHeight="false" outlineLevel="0" collapsed="false">
      <c r="A155" s="81"/>
      <c r="B155" s="2"/>
      <c r="C155" s="2"/>
      <c r="D155" s="2"/>
      <c r="E155" s="2"/>
      <c r="F155" s="2"/>
      <c r="G155" s="2"/>
      <c r="H155" s="2"/>
      <c r="I155" s="2"/>
      <c r="J155" s="2"/>
      <c r="K155" s="2"/>
      <c r="L155" s="81"/>
    </row>
    <row r="156" s="1" customFormat="true" ht="14.25" hidden="false" customHeight="false" outlineLevel="0" collapsed="false">
      <c r="A156" s="81"/>
      <c r="B156" s="2"/>
      <c r="C156" s="2"/>
      <c r="D156" s="2"/>
      <c r="E156" s="2"/>
      <c r="F156" s="2"/>
      <c r="G156" s="2"/>
      <c r="H156" s="2"/>
      <c r="I156" s="2"/>
      <c r="J156" s="2"/>
      <c r="K156" s="2"/>
      <c r="L156" s="81"/>
    </row>
    <row r="157" s="1" customFormat="true" ht="14.25" hidden="false" customHeight="false" outlineLevel="0" collapsed="false">
      <c r="A157" s="81"/>
      <c r="B157" s="2"/>
      <c r="C157" s="2"/>
      <c r="D157" s="2"/>
      <c r="E157" s="2"/>
      <c r="F157" s="2"/>
      <c r="G157" s="2"/>
      <c r="H157" s="2"/>
      <c r="I157" s="2"/>
      <c r="J157" s="2"/>
      <c r="K157" s="2"/>
      <c r="L157" s="81"/>
    </row>
    <row r="158" s="1" customFormat="true" ht="14.25" hidden="false" customHeight="false" outlineLevel="0" collapsed="false">
      <c r="A158" s="81"/>
      <c r="B158" s="2"/>
      <c r="C158" s="2"/>
      <c r="D158" s="2"/>
      <c r="E158" s="2"/>
      <c r="F158" s="2"/>
      <c r="G158" s="2"/>
      <c r="H158" s="2"/>
      <c r="I158" s="2"/>
      <c r="J158" s="2"/>
      <c r="K158" s="2"/>
      <c r="L158" s="81"/>
    </row>
    <row r="159" s="1" customFormat="true" ht="14.25" hidden="false" customHeight="false" outlineLevel="0" collapsed="false">
      <c r="A159" s="81"/>
      <c r="B159" s="2"/>
      <c r="C159" s="2"/>
      <c r="D159" s="2"/>
      <c r="E159" s="2"/>
      <c r="F159" s="2"/>
      <c r="G159" s="2"/>
      <c r="H159" s="2"/>
      <c r="I159" s="2"/>
      <c r="J159" s="2"/>
      <c r="K159" s="2"/>
      <c r="L159" s="81"/>
    </row>
    <row r="160" s="1" customFormat="true" ht="14.25" hidden="false" customHeight="false" outlineLevel="0" collapsed="false">
      <c r="A160" s="81"/>
      <c r="B160" s="2"/>
      <c r="C160" s="2"/>
      <c r="D160" s="2"/>
      <c r="E160" s="2"/>
      <c r="F160" s="2"/>
      <c r="G160" s="2"/>
      <c r="H160" s="2"/>
      <c r="I160" s="2"/>
      <c r="J160" s="2"/>
      <c r="K160" s="2"/>
      <c r="L160" s="81"/>
    </row>
    <row r="161" s="1" customFormat="true" ht="14.25" hidden="false" customHeight="false" outlineLevel="0" collapsed="false">
      <c r="A161" s="81"/>
      <c r="B161" s="2"/>
      <c r="C161" s="2"/>
      <c r="D161" s="2"/>
      <c r="E161" s="2"/>
      <c r="F161" s="2"/>
      <c r="G161" s="2"/>
      <c r="H161" s="2"/>
      <c r="I161" s="2"/>
      <c r="J161" s="2"/>
      <c r="K161" s="2"/>
      <c r="L161" s="81"/>
    </row>
    <row r="162" s="1" customFormat="true" ht="14.25" hidden="false" customHeight="false" outlineLevel="0" collapsed="false">
      <c r="A162" s="81"/>
      <c r="B162" s="2"/>
      <c r="C162" s="2"/>
      <c r="D162" s="2"/>
      <c r="E162" s="2"/>
      <c r="F162" s="2"/>
      <c r="G162" s="2"/>
      <c r="H162" s="2"/>
      <c r="I162" s="2"/>
      <c r="J162" s="2"/>
      <c r="K162" s="2"/>
      <c r="L162" s="81"/>
    </row>
    <row r="163" s="1" customFormat="true" ht="14.25" hidden="false" customHeight="false" outlineLevel="0" collapsed="false">
      <c r="A163" s="81"/>
      <c r="B163" s="2"/>
      <c r="C163" s="2"/>
      <c r="D163" s="2"/>
      <c r="E163" s="2"/>
      <c r="F163" s="2"/>
      <c r="G163" s="2"/>
      <c r="H163" s="2"/>
      <c r="I163" s="2"/>
      <c r="J163" s="2"/>
      <c r="K163" s="2"/>
      <c r="L163" s="81"/>
    </row>
    <row r="164" s="1" customFormat="true" ht="14.25" hidden="false" customHeight="false" outlineLevel="0" collapsed="false">
      <c r="A164" s="81"/>
      <c r="B164" s="2"/>
      <c r="C164" s="2"/>
      <c r="D164" s="2"/>
      <c r="E164" s="2"/>
      <c r="F164" s="2"/>
      <c r="G164" s="2"/>
      <c r="H164" s="2"/>
      <c r="I164" s="2"/>
      <c r="J164" s="2"/>
      <c r="K164" s="2"/>
      <c r="L164" s="81"/>
    </row>
    <row r="165" s="1" customFormat="true" ht="14.25" hidden="false" customHeight="false" outlineLevel="0" collapsed="false">
      <c r="A165" s="81"/>
      <c r="B165" s="2"/>
      <c r="C165" s="2"/>
      <c r="D165" s="2"/>
      <c r="E165" s="2"/>
      <c r="F165" s="2"/>
      <c r="G165" s="2"/>
      <c r="H165" s="2"/>
      <c r="I165" s="2"/>
      <c r="J165" s="2"/>
      <c r="K165" s="2"/>
      <c r="L165" s="81"/>
    </row>
    <row r="166" s="1" customFormat="true" ht="14.25" hidden="false" customHeight="false" outlineLevel="0" collapsed="false">
      <c r="A166" s="81"/>
      <c r="B166" s="2"/>
      <c r="C166" s="2"/>
      <c r="D166" s="2"/>
      <c r="E166" s="2"/>
      <c r="F166" s="2"/>
      <c r="G166" s="2"/>
      <c r="H166" s="2"/>
      <c r="I166" s="2"/>
      <c r="J166" s="2"/>
      <c r="K166" s="2"/>
      <c r="L166" s="81"/>
    </row>
    <row r="167" s="1" customFormat="true" ht="14.25" hidden="false" customHeight="false" outlineLevel="0" collapsed="false">
      <c r="A167" s="81"/>
      <c r="B167" s="2"/>
      <c r="C167" s="2"/>
      <c r="D167" s="2"/>
      <c r="E167" s="2"/>
      <c r="F167" s="2"/>
      <c r="G167" s="2"/>
      <c r="H167" s="2"/>
      <c r="I167" s="2"/>
      <c r="J167" s="2"/>
      <c r="K167" s="2"/>
      <c r="L167" s="81"/>
    </row>
    <row r="168" s="1" customFormat="true" ht="14.25" hidden="false" customHeight="false" outlineLevel="0" collapsed="false">
      <c r="A168" s="81"/>
      <c r="B168" s="2"/>
      <c r="C168" s="2"/>
      <c r="D168" s="2"/>
      <c r="E168" s="2"/>
      <c r="F168" s="2"/>
      <c r="G168" s="2"/>
      <c r="H168" s="2"/>
      <c r="I168" s="2"/>
      <c r="J168" s="2"/>
      <c r="K168" s="2"/>
      <c r="L168" s="81"/>
    </row>
    <row r="169" s="1" customFormat="true" ht="14.25" hidden="false" customHeight="false" outlineLevel="0" collapsed="false">
      <c r="A169" s="81"/>
      <c r="B169" s="2"/>
      <c r="C169" s="2"/>
      <c r="D169" s="2"/>
      <c r="E169" s="2"/>
      <c r="F169" s="2"/>
      <c r="G169" s="2"/>
      <c r="H169" s="2"/>
      <c r="I169" s="2"/>
      <c r="J169" s="2"/>
      <c r="K169" s="2"/>
      <c r="L169" s="81"/>
    </row>
    <row r="170" s="1" customFormat="true" ht="14.25" hidden="false" customHeight="false" outlineLevel="0" collapsed="false">
      <c r="A170" s="81"/>
      <c r="B170" s="2"/>
      <c r="C170" s="2"/>
      <c r="D170" s="2"/>
      <c r="E170" s="2"/>
      <c r="F170" s="2"/>
      <c r="G170" s="2"/>
      <c r="H170" s="2"/>
      <c r="I170" s="2"/>
      <c r="J170" s="2"/>
      <c r="K170" s="2"/>
      <c r="L170" s="81"/>
    </row>
  </sheetData>
  <mergeCells count="61">
    <mergeCell ref="J2:K2"/>
    <mergeCell ref="B3:F3"/>
    <mergeCell ref="J3:K3"/>
    <mergeCell ref="B4:K4"/>
    <mergeCell ref="B6:K6"/>
    <mergeCell ref="B8:K8"/>
    <mergeCell ref="E10:K10"/>
    <mergeCell ref="B12:D12"/>
    <mergeCell ref="E12:K12"/>
    <mergeCell ref="E14:K14"/>
    <mergeCell ref="B16:D16"/>
    <mergeCell ref="E16:K16"/>
    <mergeCell ref="B18:K18"/>
    <mergeCell ref="E20:K20"/>
    <mergeCell ref="B22:D22"/>
    <mergeCell ref="E22:K22"/>
    <mergeCell ref="B24:D24"/>
    <mergeCell ref="F24:K24"/>
    <mergeCell ref="B26:D30"/>
    <mergeCell ref="F26:K26"/>
    <mergeCell ref="F28:K28"/>
    <mergeCell ref="F30:K30"/>
    <mergeCell ref="B32:K32"/>
    <mergeCell ref="B34:D38"/>
    <mergeCell ref="E34:K34"/>
    <mergeCell ref="F35:K35"/>
    <mergeCell ref="F36:K36"/>
    <mergeCell ref="E37:K37"/>
    <mergeCell ref="F38:K38"/>
    <mergeCell ref="B40:K40"/>
    <mergeCell ref="B42:D44"/>
    <mergeCell ref="F42:K42"/>
    <mergeCell ref="F44:K44"/>
    <mergeCell ref="B45:D45"/>
    <mergeCell ref="J45:K45"/>
    <mergeCell ref="B47:K47"/>
    <mergeCell ref="B49:D49"/>
    <mergeCell ref="E49:K49"/>
    <mergeCell ref="B51:D51"/>
    <mergeCell ref="E51:K51"/>
    <mergeCell ref="B53:D53"/>
    <mergeCell ref="E53:K53"/>
    <mergeCell ref="B55:D55"/>
    <mergeCell ref="E55:K55"/>
    <mergeCell ref="B57:D57"/>
    <mergeCell ref="E57:K57"/>
    <mergeCell ref="B59:D59"/>
    <mergeCell ref="E59:K59"/>
    <mergeCell ref="B61:D62"/>
    <mergeCell ref="E61:K62"/>
    <mergeCell ref="B64:D65"/>
    <mergeCell ref="F64:K65"/>
    <mergeCell ref="B67:F67"/>
    <mergeCell ref="G67:K67"/>
    <mergeCell ref="B68:F68"/>
    <mergeCell ref="G68:K68"/>
    <mergeCell ref="B70:F70"/>
    <mergeCell ref="G70:K70"/>
    <mergeCell ref="B71:F71"/>
    <mergeCell ref="G71:K71"/>
    <mergeCell ref="B74:K79"/>
  </mergeCells>
  <conditionalFormatting sqref="E38">
    <cfRule type="expression" priority="2" aboveAverage="0" equalAverage="0" bottom="0" percent="0" rank="0" text="" dxfId="31">
      <formula>LEN(TRIM(E38))=0</formula>
    </cfRule>
  </conditionalFormatting>
  <conditionalFormatting sqref="E37:K37">
    <cfRule type="expression" priority="3" aboveAverage="0" equalAverage="0" bottom="0" percent="0" rank="0" text="" dxfId="32">
      <formula>LEN(TRIM(E37))=0</formula>
    </cfRule>
  </conditionalFormatting>
  <conditionalFormatting sqref="E35">
    <cfRule type="expression" priority="4" aboveAverage="0" equalAverage="0" bottom="0" percent="0" rank="0" text="" dxfId="33">
      <formula>LEN(TRIM(E35))=0</formula>
    </cfRule>
  </conditionalFormatting>
  <conditionalFormatting sqref="E34">
    <cfRule type="expression" priority="5" aboveAverage="0" equalAverage="0" bottom="0" percent="0" rank="0" text="" dxfId="34">
      <formula>LEN(TRIM(E34))=0</formula>
    </cfRule>
  </conditionalFormatting>
  <conditionalFormatting sqref="E30">
    <cfRule type="expression" priority="6" aboveAverage="0" equalAverage="0" bottom="0" percent="0" rank="0" text="" dxfId="35">
      <formula>LEN(TRIM(E30))=0</formula>
    </cfRule>
  </conditionalFormatting>
  <conditionalFormatting sqref="E28">
    <cfRule type="expression" priority="7" aboveAverage="0" equalAverage="0" bottom="0" percent="0" rank="0" text="" dxfId="36">
      <formula>LEN(TRIM(E28))=0</formula>
    </cfRule>
  </conditionalFormatting>
  <conditionalFormatting sqref="E24">
    <cfRule type="expression" priority="8" aboveAverage="0" equalAverage="0" bottom="0" percent="0" rank="0" text="" dxfId="37">
      <formula>LEN(TRIM(E24))=0</formula>
    </cfRule>
  </conditionalFormatting>
  <conditionalFormatting sqref="E22:K22">
    <cfRule type="expression" priority="9" aboveAverage="0" equalAverage="0" bottom="0" percent="0" rank="0" text="" dxfId="38">
      <formula>LEN(TRIM(E22))=0</formula>
    </cfRule>
  </conditionalFormatting>
  <conditionalFormatting sqref="E12:K12">
    <cfRule type="expression" priority="10" aboveAverage="0" equalAverage="0" bottom="0" percent="0" rank="0" text="" dxfId="39">
      <formula>LEN(TRIM(E12))=0</formula>
    </cfRule>
  </conditionalFormatting>
  <conditionalFormatting sqref="E14">
    <cfRule type="expression" priority="11" aboveAverage="0" equalAverage="0" bottom="0" percent="0" rank="0" text="" dxfId="40">
      <formula>LEN(TRIM(E14))=0</formula>
    </cfRule>
  </conditionalFormatting>
  <conditionalFormatting sqref="E10">
    <cfRule type="expression" priority="12" aboveAverage="0" equalAverage="0" bottom="0" percent="0" rank="0" text="" dxfId="41">
      <formula>LEN(TRIM(E10))=0</formula>
    </cfRule>
  </conditionalFormatting>
  <conditionalFormatting sqref="E16:K16">
    <cfRule type="expression" priority="13" aboveAverage="0" equalAverage="0" bottom="0" percent="0" rank="0" text="" dxfId="42">
      <formula>LEN(TRIM(E16))=0</formula>
    </cfRule>
  </conditionalFormatting>
  <conditionalFormatting sqref="E64">
    <cfRule type="expression" priority="14" aboveAverage="0" equalAverage="0" bottom="0" percent="0" rank="0" text="" dxfId="43">
      <formula>LEN(TRIM(E64))=0</formula>
    </cfRule>
  </conditionalFormatting>
  <conditionalFormatting sqref="E55:K55">
    <cfRule type="expression" priority="15" aboveAverage="0" equalAverage="0" bottom="0" percent="0" rank="0" text="" dxfId="44">
      <formula>LEN(TRIM(E55))=0</formula>
    </cfRule>
  </conditionalFormatting>
  <conditionalFormatting sqref="E57:K57">
    <cfRule type="expression" priority="16" aboveAverage="0" equalAverage="0" bottom="0" percent="0" rank="0" text="" dxfId="45">
      <formula>LEN(TRIM(E57))=0</formula>
    </cfRule>
  </conditionalFormatting>
  <conditionalFormatting sqref="E26">
    <cfRule type="expression" priority="17" aboveAverage="0" equalAverage="0" bottom="0" percent="0" rank="0" text="" dxfId="46">
      <formula>LEN(TRIM(E26))=0</formula>
    </cfRule>
  </conditionalFormatting>
  <conditionalFormatting sqref="E49:K49">
    <cfRule type="expression" priority="18" aboveAverage="0" equalAverage="0" bottom="0" percent="0" rank="0" text="" dxfId="47">
      <formula>LEN(TRIM(E49))=0</formula>
    </cfRule>
  </conditionalFormatting>
  <conditionalFormatting sqref="E51:K51">
    <cfRule type="expression" priority="19" aboveAverage="0" equalAverage="0" bottom="0" percent="0" rank="0" text="" dxfId="48">
      <formula>LEN(TRIM(E51))=0</formula>
    </cfRule>
  </conditionalFormatting>
  <conditionalFormatting sqref="E53:K53">
    <cfRule type="expression" priority="20" aboveAverage="0" equalAverage="0" bottom="0" percent="0" rank="0" text="" dxfId="49">
      <formula>LEN(TRIM(E53))=0</formula>
    </cfRule>
  </conditionalFormatting>
  <conditionalFormatting sqref="E20">
    <cfRule type="expression" priority="21" aboveAverage="0" equalAverage="0" bottom="0" percent="0" rank="0" text="" dxfId="50">
      <formula>LEN(TRIM(E20))=0</formula>
    </cfRule>
  </conditionalFormatting>
  <dataValidations count="5">
    <dataValidation allowBlank="true" errorStyle="stop" operator="between" showDropDown="false" showErrorMessage="true" showInputMessage="true" sqref="E10:K10" type="list">
      <formula1>'c:\users\monique\desktop\[cópia de 1d_0903_0001_01.xlsx]aux'!#ref!</formula1>
      <formula2>0</formula2>
    </dataValidation>
    <dataValidation allowBlank="true" errorStyle="stop" operator="between" showDropDown="false" showErrorMessage="true" showInputMessage="true" sqref="E20" type="list">
      <formula1>'c:\users\monique\desktop\[cópia de 1d_0903_0001_01.xlsx]sh'!#ref!</formula1>
      <formula2>0</formula2>
    </dataValidation>
    <dataValidation allowBlank="true" errorStyle="stop" operator="between" showDropDown="false" showErrorMessage="true" showInputMessage="true" sqref="E14:K14" type="list">
      <formula1>Tabelas!$C$7:$C$9</formula1>
      <formula2>0</formula2>
    </dataValidation>
    <dataValidation allowBlank="true" errorStyle="stop" operator="between" showDropDown="false" showErrorMessage="true" showInputMessage="true" sqref="E24 E26 E28 E30" type="list">
      <formula1>Tabelas!$A$9</formula1>
      <formula2>0</formula2>
    </dataValidation>
    <dataValidation allowBlank="true" errorStyle="stop" operator="between" showDropDown="false" showErrorMessage="true" showInputMessage="true" sqref="E64" type="list">
      <formula1>Tabelas!$A$6:$A$7</formula1>
      <formula2>0</formula2>
    </dataValidation>
  </dataValidations>
  <printOptions headings="false" gridLines="false" gridLinesSet="true" horizontalCentered="false" verticalCentered="false"/>
  <pageMargins left="0.236111111111111" right="0.236111111111111" top="0.747916666666667" bottom="0.747916666666667"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rowBreaks count="1" manualBreakCount="1">
    <brk id="52" man="true" max="16383" min="0"/>
  </row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A9D18E"/>
    <pageSetUpPr fitToPage="true"/>
  </sheetPr>
  <dimension ref="A1:AF38"/>
  <sheetViews>
    <sheetView showFormulas="false" showGridLines="true" showRowColHeaders="true" showZeros="true" rightToLeft="false" tabSelected="false" showOutlineSymbols="true" defaultGridColor="true" view="pageBreakPreview" topLeftCell="A1" colorId="64" zoomScale="100" zoomScaleNormal="102" zoomScalePageLayoutView="100" workbookViewId="0">
      <selection pane="topLeft" activeCell="E36" activeCellId="0" sqref="E36"/>
    </sheetView>
  </sheetViews>
  <sheetFormatPr defaultColWidth="16.453125" defaultRowHeight="14.25" zeroHeight="false" outlineLevelRow="0" outlineLevelCol="0"/>
  <cols>
    <col collapsed="false" customWidth="true" hidden="false" outlineLevel="0" max="1" min="1" style="15" width="17.18"/>
    <col collapsed="false" customWidth="true" hidden="false" outlineLevel="0" max="2" min="2" style="15" width="22.18"/>
    <col collapsed="false" customWidth="true" hidden="false" outlineLevel="0" max="3" min="3" style="15" width="9.18"/>
    <col collapsed="false" customWidth="true" hidden="false" outlineLevel="0" max="4" min="4" style="15" width="10.82"/>
    <col collapsed="false" customWidth="true" hidden="false" outlineLevel="0" max="6" min="5" style="15" width="12.82"/>
    <col collapsed="false" customWidth="true" hidden="false" outlineLevel="0" max="7" min="7" style="15" width="12.45"/>
    <col collapsed="false" customWidth="true" hidden="false" outlineLevel="0" max="8" min="8" style="15" width="11.18"/>
    <col collapsed="false" customWidth="true" hidden="false" outlineLevel="0" max="9" min="9" style="15" width="8.82"/>
    <col collapsed="false" customWidth="true" hidden="false" outlineLevel="0" max="10" min="10" style="15" width="12"/>
    <col collapsed="false" customWidth="true" hidden="false" outlineLevel="0" max="11" min="11" style="15" width="17"/>
    <col collapsed="false" customWidth="true" hidden="false" outlineLevel="0" max="12" min="12" style="15" width="14.45"/>
    <col collapsed="false" customWidth="true" hidden="true" outlineLevel="0" max="13" min="13" style="15" width="7"/>
    <col collapsed="false" customWidth="true" hidden="true" outlineLevel="0" max="15" min="14" style="15" width="10.18"/>
    <col collapsed="false" customWidth="true" hidden="true" outlineLevel="0" max="16" min="16" style="15" width="15.45"/>
    <col collapsed="false" customWidth="true" hidden="true" outlineLevel="0" max="17" min="17" style="15" width="11.54"/>
    <col collapsed="false" customWidth="true" hidden="false" outlineLevel="0" max="18" min="18" style="385" width="2.45"/>
    <col collapsed="false" customWidth="true" hidden="false" outlineLevel="0" max="19" min="19" style="385" width="76.82"/>
    <col collapsed="false" customWidth="false" hidden="false" outlineLevel="0" max="20" min="20" style="386" width="16.45"/>
    <col collapsed="false" customWidth="false" hidden="false" outlineLevel="0" max="32" min="21" style="385" width="16.45"/>
    <col collapsed="false" customWidth="false" hidden="false" outlineLevel="0" max="16384" min="33" style="387" width="16.45"/>
  </cols>
  <sheetData>
    <row r="1" customFormat="false" ht="62.25" hidden="false" customHeight="true" outlineLevel="0" collapsed="false">
      <c r="A1" s="388" t="s">
        <v>282</v>
      </c>
      <c r="B1" s="388"/>
      <c r="C1" s="388"/>
      <c r="D1" s="388"/>
      <c r="E1" s="388"/>
      <c r="F1" s="388"/>
      <c r="G1" s="388"/>
      <c r="H1" s="388"/>
      <c r="I1" s="388"/>
      <c r="J1" s="389"/>
      <c r="K1" s="389"/>
    </row>
    <row r="2" customFormat="false" ht="19.5" hidden="false" customHeight="true" outlineLevel="0" collapsed="false">
      <c r="A2" s="390" t="s">
        <v>0</v>
      </c>
      <c r="B2" s="390"/>
      <c r="C2" s="390"/>
      <c r="D2" s="390"/>
      <c r="E2" s="390"/>
      <c r="F2" s="390"/>
      <c r="G2" s="390"/>
      <c r="H2" s="390"/>
      <c r="I2" s="390"/>
      <c r="J2" s="390"/>
      <c r="K2" s="390"/>
      <c r="L2" s="391"/>
      <c r="M2" s="16"/>
      <c r="N2" s="16"/>
      <c r="O2" s="16"/>
      <c r="P2" s="392" t="n">
        <v>211.79</v>
      </c>
      <c r="Q2" s="393" t="n">
        <f aca="true">TODAY()</f>
        <v>45307</v>
      </c>
      <c r="S2" s="394"/>
      <c r="T2" s="385"/>
    </row>
    <row r="3" s="405" customFormat="true" ht="51.75" hidden="false" customHeight="false" outlineLevel="0" collapsed="false">
      <c r="A3" s="395" t="s">
        <v>1</v>
      </c>
      <c r="B3" s="396" t="s">
        <v>283</v>
      </c>
      <c r="C3" s="396" t="s">
        <v>284</v>
      </c>
      <c r="D3" s="396" t="s">
        <v>285</v>
      </c>
      <c r="E3" s="396" t="s">
        <v>286</v>
      </c>
      <c r="F3" s="396" t="s">
        <v>287</v>
      </c>
      <c r="G3" s="396" t="s">
        <v>2</v>
      </c>
      <c r="H3" s="396" t="s">
        <v>288</v>
      </c>
      <c r="I3" s="396" t="s">
        <v>289</v>
      </c>
      <c r="J3" s="396" t="s">
        <v>4</v>
      </c>
      <c r="K3" s="396" t="s">
        <v>290</v>
      </c>
      <c r="L3" s="397" t="s">
        <v>5</v>
      </c>
      <c r="M3" s="398" t="s">
        <v>291</v>
      </c>
      <c r="N3" s="399" t="s">
        <v>6</v>
      </c>
      <c r="O3" s="400" t="s">
        <v>292</v>
      </c>
      <c r="P3" s="401" t="s">
        <v>8</v>
      </c>
      <c r="Q3" s="402" t="s">
        <v>9</v>
      </c>
      <c r="R3" s="403"/>
      <c r="S3" s="404"/>
      <c r="T3" s="403"/>
      <c r="U3" s="403"/>
      <c r="V3" s="403"/>
      <c r="W3" s="403"/>
      <c r="X3" s="403"/>
      <c r="Y3" s="403"/>
      <c r="Z3" s="403"/>
      <c r="AA3" s="403"/>
      <c r="AB3" s="403"/>
      <c r="AC3" s="403"/>
      <c r="AD3" s="403"/>
      <c r="AE3" s="403"/>
      <c r="AF3" s="403"/>
    </row>
    <row r="4" s="421" customFormat="true" ht="14.25" hidden="false" customHeight="false" outlineLevel="0" collapsed="false">
      <c r="A4" s="406" t="n">
        <f aca="false">+Formulário!M7</f>
        <v>0</v>
      </c>
      <c r="B4" s="407"/>
      <c r="C4" s="408"/>
      <c r="D4" s="409" t="s">
        <v>293</v>
      </c>
      <c r="E4" s="408"/>
      <c r="F4" s="407"/>
      <c r="G4" s="407"/>
      <c r="H4" s="410"/>
      <c r="I4" s="411"/>
      <c r="J4" s="412"/>
      <c r="K4" s="413"/>
      <c r="L4" s="414" t="str">
        <f aca="false">IF(Table2[[#This Row],[Nome completo]]="","",IF(COUNTA(Table2[[#This Row],[Estado Civil]:[Incapacidade igual ou superior a 60%?]])&lt;8,"NÃO","OK"))</f>
        <v/>
      </c>
      <c r="M4" s="415" t="s">
        <v>21</v>
      </c>
      <c r="N4" s="416" t="str">
        <f aca="false">IFERROR(IF(OR(RIGHT(G4,1)-(11-((9*LEFT(G4,1)+8*MID(G4,2,1)+7*MID(G4,3,1)+6*MID(G4,4,1)+5*MID(G4,5,1)+4*MID(G4,6,1)+3*MID(G4,7,1)+2*MID(G4,8,1))-(11*INT((9*LEFT(G4,1)+8*MID(G4,2,1)+7*MID(G4,3,1)+6*MID(G4,4,1)+5*MID(G4,5,1)+4*MID(G4,6,1)+3*MID(G4,7,1)+2*MID(G4,8,1))/11))))=0,RIGHT(G4,1)-(11-((9*LEFT(G4,1)+8*MID(G4,2,1)+7*MID(G4,3,1)+6*MID(G4,4,1)+5*MID(G4,5,1)+4*MID(G4,6,1)+3*MID(G4,7,1)+2*MID(G4,8,1))-(11*INT((9*LEFT(G4,1)+8*MID(G4,2,1)+7*MID(G4,3,1)+6*MID(G4,4,1)+5*MID(G4,5,1)+4*MID(G4,6,1)+3*MID(G4,7,1)+2*MID(G4,8,1))/11))))=-11,RIGHT(G4,1)-(11-((9*LEFT(G4,1)+8*MID(G4,2,1)+7*MID(G4,3,1)+6*MID(G4,4,1)+5*MID(G4,5,1)+4*MID(G4,6,1)+3*MID(G4,7,1)+2*MID(G4,8,1))-(11*INT((9*LEFT(G4,1)+8*MID(G4,2,1)+7*MID(G4,3,1)+6*MID(G4,4,1)+5*MID(G4,5,1)+4*MID(G4,6,1)+3*MID(G4,7,1)+2*MID(G4,8,1))/11))))=-10),"","X"),"")</f>
        <v/>
      </c>
      <c r="O4" s="417" t="str">
        <f aca="false">IF(Table2[[#This Row],[Idade]]="","",IF(OR(Table2[[#This Row],[Idade]]&gt;65,AND(Table2[[#This Row],[Idade]]&gt;17,Table2[[#This Row],[Idade]]&lt;26)),"Rend",""))</f>
        <v/>
      </c>
      <c r="P4" s="418" t="str">
        <f aca="false">IF(Table2[[#This Row],[Idade]]="","",IF(OR(Table2[[#This Row],[Rendimento anual do membro do agregado superior à pensão social (€)]]="Não",Table2[[#This Row],[Idade]]&lt;18),"Dep"))</f>
        <v/>
      </c>
      <c r="Q4" s="419" t="str">
        <f aca="false">IF(Table2[[#This Row],[Data de nascimento
(AAAA-MM-DD)]]="","",DATEDIF(Table2[[#This Row],[Data de nascimento
(AAAA-MM-DD)]],$Q$2,"Y"))</f>
        <v/>
      </c>
      <c r="R4" s="420"/>
      <c r="S4" s="404"/>
      <c r="T4" s="386"/>
      <c r="U4" s="420"/>
      <c r="V4" s="420"/>
      <c r="W4" s="420"/>
      <c r="X4" s="420"/>
      <c r="Y4" s="420"/>
      <c r="Z4" s="420"/>
      <c r="AA4" s="420"/>
      <c r="AB4" s="420"/>
      <c r="AC4" s="420"/>
      <c r="AD4" s="420"/>
      <c r="AE4" s="420"/>
      <c r="AF4" s="420"/>
    </row>
    <row r="5" s="421" customFormat="true" ht="14.25" hidden="false" customHeight="false" outlineLevel="0" collapsed="false">
      <c r="A5" s="422"/>
      <c r="B5" s="423"/>
      <c r="C5" s="424"/>
      <c r="D5" s="424"/>
      <c r="E5" s="424"/>
      <c r="F5" s="423"/>
      <c r="G5" s="423"/>
      <c r="H5" s="425"/>
      <c r="I5" s="426"/>
      <c r="J5" s="427"/>
      <c r="K5" s="427"/>
      <c r="L5" s="428" t="str">
        <f aca="false">IF(Table2[[#This Row],[Nome completo]]="","",IF(COUNTA(Table2[[#This Row],[Estado Civil]:[Incapacidade igual ou superior a 60%?]])&lt;8,"NÃO","OK"))</f>
        <v/>
      </c>
      <c r="M5" s="429" t="s">
        <v>22</v>
      </c>
      <c r="N5" s="430" t="str">
        <f aca="false">IFERROR(IF(OR(RIGHT(G5,1)-(11-((9*LEFT(G5,1)+8*MID(G5,2,1)+7*MID(G5,3,1)+6*MID(G5,4,1)+5*MID(G5,5,1)+4*MID(G5,6,1)+3*MID(G5,7,1)+2*MID(G5,8,1))-(11*INT((9*LEFT(G5,1)+8*MID(G5,2,1)+7*MID(G5,3,1)+6*MID(G5,4,1)+5*MID(G5,5,1)+4*MID(G5,6,1)+3*MID(G5,7,1)+2*MID(G5,8,1))/11))))=0,RIGHT(G5,1)-(11-((9*LEFT(G5,1)+8*MID(G5,2,1)+7*MID(G5,3,1)+6*MID(G5,4,1)+5*MID(G5,5,1)+4*MID(G5,6,1)+3*MID(G5,7,1)+2*MID(G5,8,1))-(11*INT((9*LEFT(G5,1)+8*MID(G5,2,1)+7*MID(G5,3,1)+6*MID(G5,4,1)+5*MID(G5,5,1)+4*MID(G5,6,1)+3*MID(G5,7,1)+2*MID(G5,8,1))/11))))=-11,RIGHT(G5,1)-(11-((9*LEFT(G5,1)+8*MID(G5,2,1)+7*MID(G5,3,1)+6*MID(G5,4,1)+5*MID(G5,5,1)+4*MID(G5,6,1)+3*MID(G5,7,1)+2*MID(G5,8,1))-(11*INT((9*LEFT(G5,1)+8*MID(G5,2,1)+7*MID(G5,3,1)+6*MID(G5,4,1)+5*MID(G5,5,1)+4*MID(G5,6,1)+3*MID(G5,7,1)+2*MID(G5,8,1))/11))))=-10),"","X"),"")</f>
        <v/>
      </c>
      <c r="O5" s="417" t="str">
        <f aca="false">IF(Table2[[#This Row],[Idade]]="","",IF(OR(Table2[[#This Row],[Idade]]&gt;65,AND(Table2[[#This Row],[Idade]]&gt;17,Table2[[#This Row],[Idade]]&lt;26)),"Rend",""))</f>
        <v/>
      </c>
      <c r="P5" s="431" t="str">
        <f aca="false">IF(Table2[[#This Row],[Idade]]="","",IF(OR(Table2[[#This Row],[Rendimento anual do membro do agregado superior à pensão social (€)]]="Não",Table2[[#This Row],[Idade]]&lt;18),"Dep"))</f>
        <v/>
      </c>
      <c r="Q5" s="432" t="str">
        <f aca="false">IF(Table2[[#This Row],[Data de nascimento
(AAAA-MM-DD)]]="","",DATEDIF(Table2[[#This Row],[Data de nascimento
(AAAA-MM-DD)]],$Q$2,"Y"))</f>
        <v/>
      </c>
      <c r="R5" s="420"/>
      <c r="S5" s="404"/>
      <c r="T5" s="386"/>
      <c r="U5" s="420"/>
      <c r="V5" s="420"/>
      <c r="W5" s="420"/>
      <c r="X5" s="420"/>
      <c r="Y5" s="420"/>
      <c r="Z5" s="420"/>
      <c r="AA5" s="420"/>
      <c r="AB5" s="420"/>
      <c r="AC5" s="420"/>
      <c r="AD5" s="420"/>
      <c r="AE5" s="420"/>
      <c r="AF5" s="420"/>
    </row>
    <row r="6" s="421" customFormat="true" ht="14.25" hidden="false" customHeight="false" outlineLevel="0" collapsed="false">
      <c r="A6" s="422"/>
      <c r="B6" s="423"/>
      <c r="C6" s="424"/>
      <c r="D6" s="424"/>
      <c r="E6" s="424"/>
      <c r="F6" s="423"/>
      <c r="G6" s="423"/>
      <c r="H6" s="425"/>
      <c r="I6" s="426"/>
      <c r="J6" s="427"/>
      <c r="K6" s="427"/>
      <c r="L6" s="428" t="str">
        <f aca="false">IF(Table2[[#This Row],[Nome completo]]="","",IF(COUNTA(Table2[[#This Row],[Estado Civil]:[Incapacidade igual ou superior a 60%?]])&lt;8,"NÃO","OK"))</f>
        <v/>
      </c>
      <c r="M6" s="429" t="s">
        <v>23</v>
      </c>
      <c r="N6" s="430" t="str">
        <f aca="false">IFERROR(IF(OR(RIGHT(G6,1)-(11-((9*LEFT(G6,1)+8*MID(G6,2,1)+7*MID(G6,3,1)+6*MID(G6,4,1)+5*MID(G6,5,1)+4*MID(G6,6,1)+3*MID(G6,7,1)+2*MID(G6,8,1))-(11*INT((9*LEFT(G6,1)+8*MID(G6,2,1)+7*MID(G6,3,1)+6*MID(G6,4,1)+5*MID(G6,5,1)+4*MID(G6,6,1)+3*MID(G6,7,1)+2*MID(G6,8,1))/11))))=0,RIGHT(G6,1)-(11-((9*LEFT(G6,1)+8*MID(G6,2,1)+7*MID(G6,3,1)+6*MID(G6,4,1)+5*MID(G6,5,1)+4*MID(G6,6,1)+3*MID(G6,7,1)+2*MID(G6,8,1))-(11*INT((9*LEFT(G6,1)+8*MID(G6,2,1)+7*MID(G6,3,1)+6*MID(G6,4,1)+5*MID(G6,5,1)+4*MID(G6,6,1)+3*MID(G6,7,1)+2*MID(G6,8,1))/11))))=-11,RIGHT(G6,1)-(11-((9*LEFT(G6,1)+8*MID(G6,2,1)+7*MID(G6,3,1)+6*MID(G6,4,1)+5*MID(G6,5,1)+4*MID(G6,6,1)+3*MID(G6,7,1)+2*MID(G6,8,1))-(11*INT((9*LEFT(G6,1)+8*MID(G6,2,1)+7*MID(G6,3,1)+6*MID(G6,4,1)+5*MID(G6,5,1)+4*MID(G6,6,1)+3*MID(G6,7,1)+2*MID(G6,8,1))/11))))=-10),"","X"),"")</f>
        <v/>
      </c>
      <c r="O6" s="417" t="str">
        <f aca="false">IF(Table2[[#This Row],[Idade]]="","",IF(OR(Table2[[#This Row],[Idade]]&gt;65,AND(Table2[[#This Row],[Idade]]&gt;17,Table2[[#This Row],[Idade]]&lt;26)),"Rend",""))</f>
        <v/>
      </c>
      <c r="P6" s="431" t="str">
        <f aca="false">IF(Table2[[#This Row],[Idade]]="","",IF(OR(Table2[[#This Row],[Rendimento anual do membro do agregado superior à pensão social (€)]]="Não",Table2[[#This Row],[Idade]]&lt;18),"Dep"))</f>
        <v/>
      </c>
      <c r="Q6" s="432" t="str">
        <f aca="false">IF(Table2[[#This Row],[Data de nascimento
(AAAA-MM-DD)]]="","",DATEDIF(Table2[[#This Row],[Data de nascimento
(AAAA-MM-DD)]],$Q$2,"Y"))</f>
        <v/>
      </c>
      <c r="R6" s="420"/>
      <c r="S6" s="404"/>
      <c r="T6" s="386"/>
      <c r="U6" s="420"/>
      <c r="V6" s="420"/>
      <c r="W6" s="420"/>
      <c r="X6" s="420"/>
      <c r="Y6" s="420"/>
      <c r="Z6" s="420"/>
      <c r="AA6" s="420"/>
      <c r="AB6" s="420"/>
      <c r="AC6" s="420"/>
      <c r="AD6" s="420"/>
      <c r="AE6" s="420"/>
      <c r="AF6" s="420"/>
    </row>
    <row r="7" s="421" customFormat="true" ht="14.25" hidden="false" customHeight="false" outlineLevel="0" collapsed="false">
      <c r="A7" s="422"/>
      <c r="B7" s="423"/>
      <c r="C7" s="424"/>
      <c r="D7" s="424"/>
      <c r="E7" s="424"/>
      <c r="F7" s="423"/>
      <c r="G7" s="423"/>
      <c r="H7" s="425"/>
      <c r="I7" s="426"/>
      <c r="J7" s="427"/>
      <c r="K7" s="427"/>
      <c r="L7" s="428" t="str">
        <f aca="false">IF(Table2[[#This Row],[Nome completo]]="","",IF(COUNTA(Table2[[#This Row],[Estado Civil]:[Incapacidade igual ou superior a 60%?]])&lt;8,"NÃO","OK"))</f>
        <v/>
      </c>
      <c r="M7" s="429" t="s">
        <v>24</v>
      </c>
      <c r="N7" s="430" t="str">
        <f aca="false">IFERROR(IF(OR(RIGHT(G7,1)-(11-((9*LEFT(G7,1)+8*MID(G7,2,1)+7*MID(G7,3,1)+6*MID(G7,4,1)+5*MID(G7,5,1)+4*MID(G7,6,1)+3*MID(G7,7,1)+2*MID(G7,8,1))-(11*INT((9*LEFT(G7,1)+8*MID(G7,2,1)+7*MID(G7,3,1)+6*MID(G7,4,1)+5*MID(G7,5,1)+4*MID(G7,6,1)+3*MID(G7,7,1)+2*MID(G7,8,1))/11))))=0,RIGHT(G7,1)-(11-((9*LEFT(G7,1)+8*MID(G7,2,1)+7*MID(G7,3,1)+6*MID(G7,4,1)+5*MID(G7,5,1)+4*MID(G7,6,1)+3*MID(G7,7,1)+2*MID(G7,8,1))-(11*INT((9*LEFT(G7,1)+8*MID(G7,2,1)+7*MID(G7,3,1)+6*MID(G7,4,1)+5*MID(G7,5,1)+4*MID(G7,6,1)+3*MID(G7,7,1)+2*MID(G7,8,1))/11))))=-11,RIGHT(G7,1)-(11-((9*LEFT(G7,1)+8*MID(G7,2,1)+7*MID(G7,3,1)+6*MID(G7,4,1)+5*MID(G7,5,1)+4*MID(G7,6,1)+3*MID(G7,7,1)+2*MID(G7,8,1))-(11*INT((9*LEFT(G7,1)+8*MID(G7,2,1)+7*MID(G7,3,1)+6*MID(G7,4,1)+5*MID(G7,5,1)+4*MID(G7,6,1)+3*MID(G7,7,1)+2*MID(G7,8,1))/11))))=-10),"","X"),"")</f>
        <v/>
      </c>
      <c r="O7" s="417" t="str">
        <f aca="false">IF(Table2[[#This Row],[Idade]]="","",IF(OR(Table2[[#This Row],[Idade]]&gt;65,AND(Table2[[#This Row],[Idade]]&gt;17,Table2[[#This Row],[Idade]]&lt;26)),"Rend",""))</f>
        <v/>
      </c>
      <c r="P7" s="431" t="str">
        <f aca="false">IF(Table2[[#This Row],[Idade]]="","",IF(OR(Table2[[#This Row],[Rendimento anual do membro do agregado superior à pensão social (€)]]="Não",Table2[[#This Row],[Idade]]&lt;18),"Dep"))</f>
        <v/>
      </c>
      <c r="Q7" s="432" t="str">
        <f aca="false">IF(Table2[[#This Row],[Data de nascimento
(AAAA-MM-DD)]]="","",DATEDIF(Table2[[#This Row],[Data de nascimento
(AAAA-MM-DD)]],$Q$2,"Y"))</f>
        <v/>
      </c>
      <c r="R7" s="420"/>
      <c r="S7" s="420"/>
      <c r="T7" s="386"/>
      <c r="U7" s="420"/>
      <c r="V7" s="420"/>
      <c r="W7" s="420"/>
      <c r="X7" s="420"/>
      <c r="Y7" s="420"/>
      <c r="Z7" s="420"/>
      <c r="AA7" s="420"/>
      <c r="AB7" s="420"/>
      <c r="AC7" s="420"/>
      <c r="AD7" s="420"/>
      <c r="AE7" s="420"/>
      <c r="AF7" s="420"/>
    </row>
    <row r="8" s="421" customFormat="true" ht="14.25" hidden="false" customHeight="false" outlineLevel="0" collapsed="false">
      <c r="A8" s="422"/>
      <c r="B8" s="423"/>
      <c r="C8" s="424"/>
      <c r="D8" s="424"/>
      <c r="E8" s="424"/>
      <c r="F8" s="423"/>
      <c r="G8" s="423"/>
      <c r="H8" s="425"/>
      <c r="I8" s="426"/>
      <c r="J8" s="427"/>
      <c r="K8" s="427"/>
      <c r="L8" s="428" t="str">
        <f aca="false">IF(Table2[[#This Row],[Nome completo]]="","",IF(COUNTA(Table2[[#This Row],[Estado Civil]:[Incapacidade igual ou superior a 60%?]])&lt;8,"NÃO","OK"))</f>
        <v/>
      </c>
      <c r="M8" s="429" t="s">
        <v>25</v>
      </c>
      <c r="N8" s="430" t="str">
        <f aca="false">IFERROR(IF(OR(RIGHT(G8,1)-(11-((9*LEFT(G8,1)+8*MID(G8,2,1)+7*MID(G8,3,1)+6*MID(G8,4,1)+5*MID(G8,5,1)+4*MID(G8,6,1)+3*MID(G8,7,1)+2*MID(G8,8,1))-(11*INT((9*LEFT(G8,1)+8*MID(G8,2,1)+7*MID(G8,3,1)+6*MID(G8,4,1)+5*MID(G8,5,1)+4*MID(G8,6,1)+3*MID(G8,7,1)+2*MID(G8,8,1))/11))))=0,RIGHT(G8,1)-(11-((9*LEFT(G8,1)+8*MID(G8,2,1)+7*MID(G8,3,1)+6*MID(G8,4,1)+5*MID(G8,5,1)+4*MID(G8,6,1)+3*MID(G8,7,1)+2*MID(G8,8,1))-(11*INT((9*LEFT(G8,1)+8*MID(G8,2,1)+7*MID(G8,3,1)+6*MID(G8,4,1)+5*MID(G8,5,1)+4*MID(G8,6,1)+3*MID(G8,7,1)+2*MID(G8,8,1))/11))))=-11,RIGHT(G8,1)-(11-((9*LEFT(G8,1)+8*MID(G8,2,1)+7*MID(G8,3,1)+6*MID(G8,4,1)+5*MID(G8,5,1)+4*MID(G8,6,1)+3*MID(G8,7,1)+2*MID(G8,8,1))-(11*INT((9*LEFT(G8,1)+8*MID(G8,2,1)+7*MID(G8,3,1)+6*MID(G8,4,1)+5*MID(G8,5,1)+4*MID(G8,6,1)+3*MID(G8,7,1)+2*MID(G8,8,1))/11))))=-10),"","X"),"")</f>
        <v/>
      </c>
      <c r="O8" s="417" t="str">
        <f aca="false">IF(Table2[[#This Row],[Idade]]="","",IF(OR(Table2[[#This Row],[Idade]]&gt;65,AND(Table2[[#This Row],[Idade]]&gt;17,Table2[[#This Row],[Idade]]&lt;26)),"Rend",""))</f>
        <v/>
      </c>
      <c r="P8" s="431" t="str">
        <f aca="false">IF(Table2[[#This Row],[Idade]]="","",IF(OR(Table2[[#This Row],[Rendimento anual do membro do agregado superior à pensão social (€)]]="Não",Table2[[#This Row],[Idade]]&lt;18),"Dep"))</f>
        <v/>
      </c>
      <c r="Q8" s="432" t="str">
        <f aca="false">IF(Table2[[#This Row],[Data de nascimento
(AAAA-MM-DD)]]="","",DATEDIF(Table2[[#This Row],[Data de nascimento
(AAAA-MM-DD)]],$Q$2,"Y"))</f>
        <v/>
      </c>
      <c r="R8" s="420"/>
      <c r="S8" s="420"/>
      <c r="T8" s="386"/>
      <c r="U8" s="420"/>
      <c r="V8" s="420"/>
      <c r="W8" s="420"/>
      <c r="X8" s="420"/>
      <c r="Y8" s="420"/>
      <c r="Z8" s="420"/>
      <c r="AA8" s="420"/>
      <c r="AB8" s="420"/>
      <c r="AC8" s="420"/>
      <c r="AD8" s="420"/>
      <c r="AE8" s="420"/>
      <c r="AF8" s="420"/>
    </row>
    <row r="9" s="421" customFormat="true" ht="14.25" hidden="false" customHeight="false" outlineLevel="0" collapsed="false">
      <c r="A9" s="422"/>
      <c r="B9" s="423"/>
      <c r="C9" s="424"/>
      <c r="D9" s="424"/>
      <c r="E9" s="424"/>
      <c r="F9" s="433"/>
      <c r="G9" s="433"/>
      <c r="H9" s="434"/>
      <c r="I9" s="426"/>
      <c r="J9" s="427"/>
      <c r="K9" s="427"/>
      <c r="L9" s="428" t="str">
        <f aca="false">IF(Table2[[#This Row],[Nome completo]]="","",IF(COUNTA(Table2[[#This Row],[Estado Civil]:[Incapacidade igual ou superior a 60%?]])&lt;8,"NÃO","OK"))</f>
        <v/>
      </c>
      <c r="M9" s="429" t="s">
        <v>26</v>
      </c>
      <c r="N9" s="430" t="str">
        <f aca="false">IFERROR(IF(OR(RIGHT(G9,1)-(11-((9*LEFT(G9,1)+8*MID(G9,2,1)+7*MID(G9,3,1)+6*MID(G9,4,1)+5*MID(G9,5,1)+4*MID(G9,6,1)+3*MID(G9,7,1)+2*MID(G9,8,1))-(11*INT((9*LEFT(G9,1)+8*MID(G9,2,1)+7*MID(G9,3,1)+6*MID(G9,4,1)+5*MID(G9,5,1)+4*MID(G9,6,1)+3*MID(G9,7,1)+2*MID(G9,8,1))/11))))=0,RIGHT(G9,1)-(11-((9*LEFT(G9,1)+8*MID(G9,2,1)+7*MID(G9,3,1)+6*MID(G9,4,1)+5*MID(G9,5,1)+4*MID(G9,6,1)+3*MID(G9,7,1)+2*MID(G9,8,1))-(11*INT((9*LEFT(G9,1)+8*MID(G9,2,1)+7*MID(G9,3,1)+6*MID(G9,4,1)+5*MID(G9,5,1)+4*MID(G9,6,1)+3*MID(G9,7,1)+2*MID(G9,8,1))/11))))=-11,RIGHT(G9,1)-(11-((9*LEFT(G9,1)+8*MID(G9,2,1)+7*MID(G9,3,1)+6*MID(G9,4,1)+5*MID(G9,5,1)+4*MID(G9,6,1)+3*MID(G9,7,1)+2*MID(G9,8,1))-(11*INT((9*LEFT(G9,1)+8*MID(G9,2,1)+7*MID(G9,3,1)+6*MID(G9,4,1)+5*MID(G9,5,1)+4*MID(G9,6,1)+3*MID(G9,7,1)+2*MID(G9,8,1))/11))))=-10),"","X"),"")</f>
        <v/>
      </c>
      <c r="O9" s="417" t="str">
        <f aca="false">IF(Table2[[#This Row],[Idade]]="","",IF(OR(Table2[[#This Row],[Idade]]&gt;65,AND(Table2[[#This Row],[Idade]]&gt;17,Table2[[#This Row],[Idade]]&lt;26)),"Rend",""))</f>
        <v/>
      </c>
      <c r="P9" s="431" t="str">
        <f aca="false">IF(Table2[[#This Row],[Idade]]="","",IF(OR(Table2[[#This Row],[Rendimento anual do membro do agregado superior à pensão social (€)]]="Não",Table2[[#This Row],[Idade]]&lt;18),"Dep"))</f>
        <v/>
      </c>
      <c r="Q9" s="432" t="str">
        <f aca="false">IF(Table2[[#This Row],[Data de nascimento
(AAAA-MM-DD)]]="","",DATEDIF(Table2[[#This Row],[Data de nascimento
(AAAA-MM-DD)]],$Q$2,"Y"))</f>
        <v/>
      </c>
      <c r="R9" s="420"/>
      <c r="S9" s="420"/>
      <c r="T9" s="386"/>
      <c r="U9" s="420"/>
      <c r="V9" s="420"/>
      <c r="W9" s="420"/>
      <c r="X9" s="420"/>
      <c r="Y9" s="420"/>
      <c r="Z9" s="420"/>
      <c r="AA9" s="420"/>
      <c r="AB9" s="420"/>
      <c r="AC9" s="420"/>
      <c r="AD9" s="420"/>
      <c r="AE9" s="420"/>
      <c r="AF9" s="420"/>
    </row>
    <row r="10" s="421" customFormat="true" ht="14.25" hidden="false" customHeight="false" outlineLevel="0" collapsed="false">
      <c r="A10" s="422"/>
      <c r="B10" s="423"/>
      <c r="C10" s="424"/>
      <c r="D10" s="424"/>
      <c r="E10" s="424"/>
      <c r="F10" s="433"/>
      <c r="G10" s="433"/>
      <c r="H10" s="434"/>
      <c r="I10" s="426"/>
      <c r="J10" s="427"/>
      <c r="K10" s="427"/>
      <c r="L10" s="428" t="str">
        <f aca="false">IF(Table2[[#This Row],[Nome completo]]="","",IF(COUNTA(Table2[[#This Row],[Estado Civil]:[Incapacidade igual ou superior a 60%?]])&lt;8,"NÃO","OK"))</f>
        <v/>
      </c>
      <c r="M10" s="429" t="s">
        <v>27</v>
      </c>
      <c r="N10" s="430" t="str">
        <f aca="false">IFERROR(IF(OR(RIGHT(G10,1)-(11-((9*LEFT(G10,1)+8*MID(G10,2,1)+7*MID(G10,3,1)+6*MID(G10,4,1)+5*MID(G10,5,1)+4*MID(G10,6,1)+3*MID(G10,7,1)+2*MID(G10,8,1))-(11*INT((9*LEFT(G10,1)+8*MID(G10,2,1)+7*MID(G10,3,1)+6*MID(G10,4,1)+5*MID(G10,5,1)+4*MID(G10,6,1)+3*MID(G10,7,1)+2*MID(G10,8,1))/11))))=0,RIGHT(G10,1)-(11-((9*LEFT(G10,1)+8*MID(G10,2,1)+7*MID(G10,3,1)+6*MID(G10,4,1)+5*MID(G10,5,1)+4*MID(G10,6,1)+3*MID(G10,7,1)+2*MID(G10,8,1))-(11*INT((9*LEFT(G10,1)+8*MID(G10,2,1)+7*MID(G10,3,1)+6*MID(G10,4,1)+5*MID(G10,5,1)+4*MID(G10,6,1)+3*MID(G10,7,1)+2*MID(G10,8,1))/11))))=-11,RIGHT(G10,1)-(11-((9*LEFT(G10,1)+8*MID(G10,2,1)+7*MID(G10,3,1)+6*MID(G10,4,1)+5*MID(G10,5,1)+4*MID(G10,6,1)+3*MID(G10,7,1)+2*MID(G10,8,1))-(11*INT((9*LEFT(G10,1)+8*MID(G10,2,1)+7*MID(G10,3,1)+6*MID(G10,4,1)+5*MID(G10,5,1)+4*MID(G10,6,1)+3*MID(G10,7,1)+2*MID(G10,8,1))/11))))=-10),"","X"),"")</f>
        <v/>
      </c>
      <c r="O10" s="417" t="str">
        <f aca="false">IF(Table2[[#This Row],[Idade]]="","",IF(OR(Table2[[#This Row],[Idade]]&gt;65,AND(Table2[[#This Row],[Idade]]&gt;17,Table2[[#This Row],[Idade]]&lt;26)),"Rend",""))</f>
        <v/>
      </c>
      <c r="P10" s="431" t="str">
        <f aca="false">IF(Table2[[#This Row],[Idade]]="","",IF(OR(Table2[[#This Row],[Rendimento anual do membro do agregado superior à pensão social (€)]]="Não",Table2[[#This Row],[Idade]]&lt;18),"Dep"))</f>
        <v/>
      </c>
      <c r="Q10" s="432" t="str">
        <f aca="false">IF(Table2[[#This Row],[Data de nascimento
(AAAA-MM-DD)]]="","",DATEDIF(Table2[[#This Row],[Data de nascimento
(AAAA-MM-DD)]],$Q$2,"Y"))</f>
        <v/>
      </c>
      <c r="R10" s="420"/>
      <c r="S10" s="420"/>
      <c r="T10" s="386"/>
      <c r="U10" s="420"/>
      <c r="V10" s="420"/>
      <c r="W10" s="420"/>
      <c r="X10" s="420"/>
      <c r="Y10" s="420"/>
      <c r="Z10" s="420"/>
      <c r="AA10" s="420"/>
      <c r="AB10" s="420"/>
      <c r="AC10" s="420"/>
      <c r="AD10" s="420"/>
      <c r="AE10" s="420"/>
      <c r="AF10" s="420"/>
    </row>
    <row r="11" s="421" customFormat="true" ht="14.25" hidden="false" customHeight="false" outlineLevel="0" collapsed="false">
      <c r="A11" s="422"/>
      <c r="B11" s="423"/>
      <c r="C11" s="424"/>
      <c r="D11" s="424"/>
      <c r="E11" s="424"/>
      <c r="F11" s="433"/>
      <c r="G11" s="433"/>
      <c r="H11" s="434"/>
      <c r="I11" s="426"/>
      <c r="J11" s="427"/>
      <c r="K11" s="427"/>
      <c r="L11" s="428" t="str">
        <f aca="false">IF(Table2[[#This Row],[Nome completo]]="","",IF(COUNTA(Table2[[#This Row],[Estado Civil]:[Incapacidade igual ou superior a 60%?]])&lt;8,"NÃO","OK"))</f>
        <v/>
      </c>
      <c r="M11" s="429" t="s">
        <v>28</v>
      </c>
      <c r="N11" s="430" t="str">
        <f aca="false">IFERROR(IF(OR(RIGHT(G11,1)-(11-((9*LEFT(G11,1)+8*MID(G11,2,1)+7*MID(G11,3,1)+6*MID(G11,4,1)+5*MID(G11,5,1)+4*MID(G11,6,1)+3*MID(G11,7,1)+2*MID(G11,8,1))-(11*INT((9*LEFT(G11,1)+8*MID(G11,2,1)+7*MID(G11,3,1)+6*MID(G11,4,1)+5*MID(G11,5,1)+4*MID(G11,6,1)+3*MID(G11,7,1)+2*MID(G11,8,1))/11))))=0,RIGHT(G11,1)-(11-((9*LEFT(G11,1)+8*MID(G11,2,1)+7*MID(G11,3,1)+6*MID(G11,4,1)+5*MID(G11,5,1)+4*MID(G11,6,1)+3*MID(G11,7,1)+2*MID(G11,8,1))-(11*INT((9*LEFT(G11,1)+8*MID(G11,2,1)+7*MID(G11,3,1)+6*MID(G11,4,1)+5*MID(G11,5,1)+4*MID(G11,6,1)+3*MID(G11,7,1)+2*MID(G11,8,1))/11))))=-11,RIGHT(G11,1)-(11-((9*LEFT(G11,1)+8*MID(G11,2,1)+7*MID(G11,3,1)+6*MID(G11,4,1)+5*MID(G11,5,1)+4*MID(G11,6,1)+3*MID(G11,7,1)+2*MID(G11,8,1))-(11*INT((9*LEFT(G11,1)+8*MID(G11,2,1)+7*MID(G11,3,1)+6*MID(G11,4,1)+5*MID(G11,5,1)+4*MID(G11,6,1)+3*MID(G11,7,1)+2*MID(G11,8,1))/11))))=-10),"","X"),"")</f>
        <v/>
      </c>
      <c r="O11" s="417" t="str">
        <f aca="false">IF(Table2[[#This Row],[Idade]]="","",IF(OR(Table2[[#This Row],[Idade]]&gt;65,AND(Table2[[#This Row],[Idade]]&gt;17,Table2[[#This Row],[Idade]]&lt;26)),"Rend",""))</f>
        <v/>
      </c>
      <c r="P11" s="431" t="str">
        <f aca="false">IF(Table2[[#This Row],[Idade]]="","",IF(OR(Table2[[#This Row],[Rendimento anual do membro do agregado superior à pensão social (€)]]="Não",Table2[[#This Row],[Idade]]&lt;18),"Dep"))</f>
        <v/>
      </c>
      <c r="Q11" s="432" t="str">
        <f aca="false">IF(Table2[[#This Row],[Data de nascimento
(AAAA-MM-DD)]]="","",DATEDIF(Table2[[#This Row],[Data de nascimento
(AAAA-MM-DD)]],$Q$2,"Y"))</f>
        <v/>
      </c>
      <c r="R11" s="420"/>
      <c r="S11" s="420"/>
      <c r="T11" s="386"/>
      <c r="U11" s="420"/>
      <c r="V11" s="420"/>
      <c r="W11" s="420"/>
      <c r="X11" s="420"/>
      <c r="Y11" s="420"/>
      <c r="Z11" s="420"/>
      <c r="AA11" s="420"/>
      <c r="AB11" s="420"/>
      <c r="AC11" s="420"/>
      <c r="AD11" s="420"/>
      <c r="AE11" s="420"/>
      <c r="AF11" s="420"/>
    </row>
    <row r="12" s="421" customFormat="true" ht="14.25" hidden="false" customHeight="false" outlineLevel="0" collapsed="false">
      <c r="A12" s="422"/>
      <c r="B12" s="423"/>
      <c r="C12" s="424"/>
      <c r="D12" s="424"/>
      <c r="E12" s="424"/>
      <c r="F12" s="433"/>
      <c r="G12" s="433"/>
      <c r="H12" s="434"/>
      <c r="I12" s="426"/>
      <c r="J12" s="427"/>
      <c r="K12" s="427"/>
      <c r="L12" s="428" t="str">
        <f aca="false">IF(Table2[[#This Row],[Nome completo]]="","",IF(COUNTA(Table2[[#This Row],[Estado Civil]:[Incapacidade igual ou superior a 60%?]])&lt;8,"NÃO","OK"))</f>
        <v/>
      </c>
      <c r="M12" s="429" t="s">
        <v>29</v>
      </c>
      <c r="N12" s="430" t="str">
        <f aca="false">IFERROR(IF(OR(RIGHT(G12,1)-(11-((9*LEFT(G12,1)+8*MID(G12,2,1)+7*MID(G12,3,1)+6*MID(G12,4,1)+5*MID(G12,5,1)+4*MID(G12,6,1)+3*MID(G12,7,1)+2*MID(G12,8,1))-(11*INT((9*LEFT(G12,1)+8*MID(G12,2,1)+7*MID(G12,3,1)+6*MID(G12,4,1)+5*MID(G12,5,1)+4*MID(G12,6,1)+3*MID(G12,7,1)+2*MID(G12,8,1))/11))))=0,RIGHT(G12,1)-(11-((9*LEFT(G12,1)+8*MID(G12,2,1)+7*MID(G12,3,1)+6*MID(G12,4,1)+5*MID(G12,5,1)+4*MID(G12,6,1)+3*MID(G12,7,1)+2*MID(G12,8,1))-(11*INT((9*LEFT(G12,1)+8*MID(G12,2,1)+7*MID(G12,3,1)+6*MID(G12,4,1)+5*MID(G12,5,1)+4*MID(G12,6,1)+3*MID(G12,7,1)+2*MID(G12,8,1))/11))))=-11,RIGHT(G12,1)-(11-((9*LEFT(G12,1)+8*MID(G12,2,1)+7*MID(G12,3,1)+6*MID(G12,4,1)+5*MID(G12,5,1)+4*MID(G12,6,1)+3*MID(G12,7,1)+2*MID(G12,8,1))-(11*INT((9*LEFT(G12,1)+8*MID(G12,2,1)+7*MID(G12,3,1)+6*MID(G12,4,1)+5*MID(G12,5,1)+4*MID(G12,6,1)+3*MID(G12,7,1)+2*MID(G12,8,1))/11))))=-10),"","X"),"")</f>
        <v/>
      </c>
      <c r="O12" s="417" t="str">
        <f aca="false">IF(Table2[[#This Row],[Idade]]="","",IF(OR(Table2[[#This Row],[Idade]]&gt;65,AND(Table2[[#This Row],[Idade]]&gt;17,Table2[[#This Row],[Idade]]&lt;26)),"Rend",""))</f>
        <v/>
      </c>
      <c r="P12" s="431" t="str">
        <f aca="false">IF(Table2[[#This Row],[Idade]]="","",IF(OR(Table2[[#This Row],[Rendimento anual do membro do agregado superior à pensão social (€)]]="Não",Table2[[#This Row],[Idade]]&lt;18),"Dep"))</f>
        <v/>
      </c>
      <c r="Q12" s="432" t="str">
        <f aca="false">IF(Table2[[#This Row],[Data de nascimento
(AAAA-MM-DD)]]="","",DATEDIF(Table2[[#This Row],[Data de nascimento
(AAAA-MM-DD)]],$Q$2,"Y"))</f>
        <v/>
      </c>
      <c r="R12" s="420"/>
      <c r="S12" s="420"/>
      <c r="T12" s="386"/>
      <c r="U12" s="420"/>
      <c r="V12" s="420"/>
      <c r="W12" s="420"/>
      <c r="X12" s="420"/>
      <c r="Y12" s="420"/>
      <c r="Z12" s="420"/>
      <c r="AA12" s="420"/>
      <c r="AB12" s="420"/>
      <c r="AC12" s="420"/>
      <c r="AD12" s="420"/>
      <c r="AE12" s="420"/>
      <c r="AF12" s="420"/>
    </row>
    <row r="13" s="421" customFormat="true" ht="14.25" hidden="false" customHeight="false" outlineLevel="0" collapsed="false">
      <c r="A13" s="422"/>
      <c r="B13" s="423"/>
      <c r="C13" s="424"/>
      <c r="D13" s="424"/>
      <c r="E13" s="424"/>
      <c r="F13" s="433"/>
      <c r="G13" s="433"/>
      <c r="H13" s="434"/>
      <c r="I13" s="426"/>
      <c r="J13" s="427"/>
      <c r="K13" s="427"/>
      <c r="L13" s="428" t="str">
        <f aca="false">IF(Table2[[#This Row],[Nome completo]]="","",IF(COUNTA(Table2[[#This Row],[Estado Civil]:[Incapacidade igual ou superior a 60%?]])&lt;8,"NÃO","OK"))</f>
        <v/>
      </c>
      <c r="M13" s="429" t="s">
        <v>30</v>
      </c>
      <c r="N13" s="430" t="str">
        <f aca="false">IFERROR(IF(OR(RIGHT(G13,1)-(11-((9*LEFT(G13,1)+8*MID(G13,2,1)+7*MID(G13,3,1)+6*MID(G13,4,1)+5*MID(G13,5,1)+4*MID(G13,6,1)+3*MID(G13,7,1)+2*MID(G13,8,1))-(11*INT((9*LEFT(G13,1)+8*MID(G13,2,1)+7*MID(G13,3,1)+6*MID(G13,4,1)+5*MID(G13,5,1)+4*MID(G13,6,1)+3*MID(G13,7,1)+2*MID(G13,8,1))/11))))=0,RIGHT(G13,1)-(11-((9*LEFT(G13,1)+8*MID(G13,2,1)+7*MID(G13,3,1)+6*MID(G13,4,1)+5*MID(G13,5,1)+4*MID(G13,6,1)+3*MID(G13,7,1)+2*MID(G13,8,1))-(11*INT((9*LEFT(G13,1)+8*MID(G13,2,1)+7*MID(G13,3,1)+6*MID(G13,4,1)+5*MID(G13,5,1)+4*MID(G13,6,1)+3*MID(G13,7,1)+2*MID(G13,8,1))/11))))=-11,RIGHT(G13,1)-(11-((9*LEFT(G13,1)+8*MID(G13,2,1)+7*MID(G13,3,1)+6*MID(G13,4,1)+5*MID(G13,5,1)+4*MID(G13,6,1)+3*MID(G13,7,1)+2*MID(G13,8,1))-(11*INT((9*LEFT(G13,1)+8*MID(G13,2,1)+7*MID(G13,3,1)+6*MID(G13,4,1)+5*MID(G13,5,1)+4*MID(G13,6,1)+3*MID(G13,7,1)+2*MID(G13,8,1))/11))))=-10),"","X"),"")</f>
        <v/>
      </c>
      <c r="O13" s="417" t="str">
        <f aca="false">IF(Table2[[#This Row],[Idade]]="","",IF(OR(Table2[[#This Row],[Idade]]&gt;65,AND(Table2[[#This Row],[Idade]]&gt;17,Table2[[#This Row],[Idade]]&lt;26)),"Rend",""))</f>
        <v/>
      </c>
      <c r="P13" s="431" t="str">
        <f aca="false">IF(Table2[[#This Row],[Idade]]="","",IF(OR(Table2[[#This Row],[Rendimento anual do membro do agregado superior à pensão social (€)]]="Não",Table2[[#This Row],[Idade]]&lt;18),"Dep"))</f>
        <v/>
      </c>
      <c r="Q13" s="432" t="str">
        <f aca="false">IF(Table2[[#This Row],[Data de nascimento
(AAAA-MM-DD)]]="","",DATEDIF(Table2[[#This Row],[Data de nascimento
(AAAA-MM-DD)]],$Q$2,"Y"))</f>
        <v/>
      </c>
      <c r="R13" s="420"/>
      <c r="S13" s="420"/>
      <c r="T13" s="386"/>
      <c r="U13" s="420"/>
      <c r="V13" s="420"/>
      <c r="W13" s="420"/>
      <c r="X13" s="420"/>
      <c r="Y13" s="420"/>
      <c r="Z13" s="420"/>
      <c r="AA13" s="420"/>
      <c r="AB13" s="420"/>
      <c r="AC13" s="420"/>
      <c r="AD13" s="420"/>
      <c r="AE13" s="420"/>
      <c r="AF13" s="420"/>
    </row>
    <row r="14" s="421" customFormat="true" ht="14.25" hidden="false" customHeight="false" outlineLevel="0" collapsed="false">
      <c r="A14" s="422"/>
      <c r="B14" s="423"/>
      <c r="C14" s="424"/>
      <c r="D14" s="424"/>
      <c r="E14" s="424"/>
      <c r="F14" s="433"/>
      <c r="G14" s="433"/>
      <c r="H14" s="434"/>
      <c r="I14" s="426"/>
      <c r="J14" s="427"/>
      <c r="K14" s="427"/>
      <c r="L14" s="428" t="str">
        <f aca="false">IF(Table2[[#This Row],[Nome completo]]="","",IF(COUNTA(Table2[[#This Row],[Estado Civil]:[Incapacidade igual ou superior a 60%?]])&lt;8,"NÃO","OK"))</f>
        <v/>
      </c>
      <c r="M14" s="429" t="s">
        <v>31</v>
      </c>
      <c r="N14" s="430" t="str">
        <f aca="false">IFERROR(IF(OR(RIGHT(G14,1)-(11-((9*LEFT(G14,1)+8*MID(G14,2,1)+7*MID(G14,3,1)+6*MID(G14,4,1)+5*MID(G14,5,1)+4*MID(G14,6,1)+3*MID(G14,7,1)+2*MID(G14,8,1))-(11*INT((9*LEFT(G14,1)+8*MID(G14,2,1)+7*MID(G14,3,1)+6*MID(G14,4,1)+5*MID(G14,5,1)+4*MID(G14,6,1)+3*MID(G14,7,1)+2*MID(G14,8,1))/11))))=0,RIGHT(G14,1)-(11-((9*LEFT(G14,1)+8*MID(G14,2,1)+7*MID(G14,3,1)+6*MID(G14,4,1)+5*MID(G14,5,1)+4*MID(G14,6,1)+3*MID(G14,7,1)+2*MID(G14,8,1))-(11*INT((9*LEFT(G14,1)+8*MID(G14,2,1)+7*MID(G14,3,1)+6*MID(G14,4,1)+5*MID(G14,5,1)+4*MID(G14,6,1)+3*MID(G14,7,1)+2*MID(G14,8,1))/11))))=-11,RIGHT(G14,1)-(11-((9*LEFT(G14,1)+8*MID(G14,2,1)+7*MID(G14,3,1)+6*MID(G14,4,1)+5*MID(G14,5,1)+4*MID(G14,6,1)+3*MID(G14,7,1)+2*MID(G14,8,1))-(11*INT((9*LEFT(G14,1)+8*MID(G14,2,1)+7*MID(G14,3,1)+6*MID(G14,4,1)+5*MID(G14,5,1)+4*MID(G14,6,1)+3*MID(G14,7,1)+2*MID(G14,8,1))/11))))=-10),"","X"),"")</f>
        <v/>
      </c>
      <c r="O14" s="417" t="str">
        <f aca="false">IF(Table2[[#This Row],[Idade]]="","",IF(OR(Table2[[#This Row],[Idade]]&gt;65,AND(Table2[[#This Row],[Idade]]&gt;17,Table2[[#This Row],[Idade]]&lt;26)),"Rend",""))</f>
        <v/>
      </c>
      <c r="P14" s="431" t="str">
        <f aca="false">IF(Table2[[#This Row],[Idade]]="","",IF(OR(Table2[[#This Row],[Rendimento anual do membro do agregado superior à pensão social (€)]]="Não",Table2[[#This Row],[Idade]]&lt;18),"Dep"))</f>
        <v/>
      </c>
      <c r="Q14" s="432" t="str">
        <f aca="false">IF(Table2[[#This Row],[Data de nascimento
(AAAA-MM-DD)]]="","",DATEDIF(Table2[[#This Row],[Data de nascimento
(AAAA-MM-DD)]],$Q$2,"Y"))</f>
        <v/>
      </c>
      <c r="R14" s="420"/>
      <c r="S14" s="420"/>
      <c r="T14" s="386"/>
      <c r="U14" s="420"/>
      <c r="V14" s="420"/>
      <c r="W14" s="420"/>
      <c r="X14" s="420"/>
      <c r="Y14" s="420"/>
      <c r="Z14" s="420"/>
      <c r="AA14" s="420"/>
      <c r="AB14" s="420"/>
      <c r="AC14" s="420"/>
      <c r="AD14" s="420"/>
      <c r="AE14" s="420"/>
      <c r="AF14" s="420"/>
    </row>
    <row r="15" s="421" customFormat="true" ht="14.25" hidden="false" customHeight="false" outlineLevel="0" collapsed="false">
      <c r="A15" s="435"/>
      <c r="B15" s="436"/>
      <c r="C15" s="437"/>
      <c r="D15" s="437"/>
      <c r="E15" s="437"/>
      <c r="F15" s="438"/>
      <c r="G15" s="438"/>
      <c r="H15" s="439"/>
      <c r="I15" s="440"/>
      <c r="J15" s="441"/>
      <c r="K15" s="441"/>
      <c r="L15" s="442" t="str">
        <f aca="false">IF(Table2[[#This Row],[Nome completo]]="","",IF(COUNTA(Table2[[#This Row],[Estado Civil]:[Incapacidade igual ou superior a 60%?]])&lt;8,"NÃO","OK"))</f>
        <v/>
      </c>
      <c r="M15" s="443" t="s">
        <v>32</v>
      </c>
      <c r="N15" s="444" t="str">
        <f aca="false">IFERROR(IF(OR(RIGHT(G15,1)-(11-((9*LEFT(G15,1)+8*MID(G15,2,1)+7*MID(G15,3,1)+6*MID(G15,4,1)+5*MID(G15,5,1)+4*MID(G15,6,1)+3*MID(G15,7,1)+2*MID(G15,8,1))-(11*INT((9*LEFT(G15,1)+8*MID(G15,2,1)+7*MID(G15,3,1)+6*MID(G15,4,1)+5*MID(G15,5,1)+4*MID(G15,6,1)+3*MID(G15,7,1)+2*MID(G15,8,1))/11))))=0,RIGHT(G15,1)-(11-((9*LEFT(G15,1)+8*MID(G15,2,1)+7*MID(G15,3,1)+6*MID(G15,4,1)+5*MID(G15,5,1)+4*MID(G15,6,1)+3*MID(G15,7,1)+2*MID(G15,8,1))-(11*INT((9*LEFT(G15,1)+8*MID(G15,2,1)+7*MID(G15,3,1)+6*MID(G15,4,1)+5*MID(G15,5,1)+4*MID(G15,6,1)+3*MID(G15,7,1)+2*MID(G15,8,1))/11))))=-11,RIGHT(G15,1)-(11-((9*LEFT(G15,1)+8*MID(G15,2,1)+7*MID(G15,3,1)+6*MID(G15,4,1)+5*MID(G15,5,1)+4*MID(G15,6,1)+3*MID(G15,7,1)+2*MID(G15,8,1))-(11*INT((9*LEFT(G15,1)+8*MID(G15,2,1)+7*MID(G15,3,1)+6*MID(G15,4,1)+5*MID(G15,5,1)+4*MID(G15,6,1)+3*MID(G15,7,1)+2*MID(G15,8,1))/11))))=-10),"","X"),"")</f>
        <v/>
      </c>
      <c r="O15" s="417" t="str">
        <f aca="false">IF(Table2[[#This Row],[Idade]]="","",IF(OR(Table2[[#This Row],[Idade]]&gt;65,AND(Table2[[#This Row],[Idade]]&gt;17,Table2[[#This Row],[Idade]]&lt;26)),"Rend",""))</f>
        <v/>
      </c>
      <c r="P15" s="445" t="str">
        <f aca="false">IF(Table2[[#This Row],[Idade]]="","",IF(OR(Table2[[#This Row],[Rendimento anual do membro do agregado superior à pensão social (€)]]="Não",Table2[[#This Row],[Idade]]&lt;18),"Dep"))</f>
        <v/>
      </c>
      <c r="Q15" s="446" t="str">
        <f aca="false">IF(Table2[[#This Row],[Data de nascimento
(AAAA-MM-DD)]]="","",DATEDIF(Table2[[#This Row],[Data de nascimento
(AAAA-MM-DD)]],$Q$2,"Y"))</f>
        <v/>
      </c>
      <c r="R15" s="420"/>
      <c r="S15" s="420"/>
      <c r="T15" s="386"/>
      <c r="U15" s="420"/>
      <c r="V15" s="420"/>
      <c r="W15" s="420"/>
      <c r="X15" s="420"/>
      <c r="Y15" s="420"/>
      <c r="Z15" s="420"/>
      <c r="AA15" s="420"/>
      <c r="AB15" s="420"/>
      <c r="AC15" s="420"/>
      <c r="AD15" s="420"/>
      <c r="AE15" s="420"/>
      <c r="AF15" s="420"/>
    </row>
    <row r="16" s="451" customFormat="true" ht="6" hidden="false" customHeight="false" outlineLevel="0" collapsed="false">
      <c r="A16" s="92"/>
      <c r="B16" s="447"/>
      <c r="C16" s="447"/>
      <c r="D16" s="448"/>
      <c r="E16" s="448"/>
      <c r="F16" s="448"/>
      <c r="G16" s="92"/>
      <c r="H16" s="92"/>
      <c r="I16" s="92"/>
      <c r="J16" s="92"/>
      <c r="K16" s="92"/>
      <c r="L16" s="94"/>
      <c r="M16" s="94"/>
      <c r="N16" s="94"/>
      <c r="O16" s="94"/>
      <c r="P16" s="94"/>
      <c r="Q16" s="94"/>
      <c r="R16" s="449"/>
      <c r="S16" s="449"/>
      <c r="T16" s="450"/>
      <c r="U16" s="449"/>
      <c r="V16" s="449"/>
      <c r="W16" s="449"/>
      <c r="X16" s="449"/>
      <c r="Y16" s="449"/>
      <c r="Z16" s="449"/>
      <c r="AA16" s="449"/>
      <c r="AB16" s="449"/>
      <c r="AC16" s="449"/>
      <c r="AD16" s="449"/>
      <c r="AE16" s="449"/>
      <c r="AF16" s="449"/>
    </row>
    <row r="17" s="451" customFormat="true" ht="14.25" hidden="false" customHeight="false" outlineLevel="0" collapsed="false">
      <c r="A17" s="16"/>
      <c r="B17" s="16"/>
      <c r="C17" s="16"/>
      <c r="D17" s="16"/>
      <c r="E17" s="16"/>
      <c r="F17" s="16"/>
      <c r="G17" s="16"/>
      <c r="H17" s="16"/>
      <c r="I17" s="16"/>
      <c r="J17" s="16"/>
      <c r="K17" s="73"/>
      <c r="L17" s="73"/>
      <c r="M17" s="73"/>
      <c r="N17" s="73"/>
      <c r="O17" s="73"/>
      <c r="P17" s="73"/>
      <c r="Q17" s="73"/>
      <c r="R17" s="452"/>
      <c r="S17" s="452"/>
      <c r="T17" s="452"/>
      <c r="U17" s="452"/>
      <c r="V17" s="452"/>
      <c r="W17" s="452"/>
      <c r="X17" s="452"/>
      <c r="Y17" s="449"/>
      <c r="Z17" s="449"/>
      <c r="AA17" s="449"/>
      <c r="AB17" s="449"/>
      <c r="AC17" s="449"/>
      <c r="AD17" s="449"/>
      <c r="AE17" s="449"/>
      <c r="AF17" s="449"/>
    </row>
    <row r="18" s="451" customFormat="true" ht="14.25" hidden="true" customHeight="false" outlineLevel="0" collapsed="false">
      <c r="A18" s="16"/>
      <c r="B18" s="453"/>
      <c r="C18" s="453" t="s">
        <v>294</v>
      </c>
      <c r="D18" s="453" t="s">
        <v>295</v>
      </c>
      <c r="E18" s="454" t="s">
        <v>296</v>
      </c>
      <c r="F18" s="455"/>
      <c r="G18" s="16"/>
      <c r="H18" s="16"/>
      <c r="I18" s="16"/>
      <c r="J18" s="73" t="s">
        <v>37</v>
      </c>
      <c r="K18" s="73"/>
      <c r="L18" s="73"/>
      <c r="M18" s="73"/>
      <c r="N18" s="73"/>
      <c r="O18" s="73"/>
      <c r="P18" s="73"/>
      <c r="Q18" s="73"/>
      <c r="R18" s="452"/>
      <c r="S18" s="452"/>
      <c r="T18" s="452"/>
      <c r="U18" s="452"/>
      <c r="V18" s="452"/>
      <c r="W18" s="452"/>
      <c r="X18" s="452"/>
      <c r="Y18" s="449"/>
      <c r="Z18" s="449"/>
      <c r="AA18" s="449"/>
      <c r="AB18" s="449"/>
      <c r="AC18" s="449"/>
      <c r="AD18" s="449"/>
      <c r="AE18" s="449"/>
      <c r="AF18" s="449"/>
    </row>
    <row r="19" s="449" customFormat="true" ht="14.25" hidden="true" customHeight="false" outlineLevel="0" collapsed="false">
      <c r="A19" s="456" t="str">
        <f aca="false">IF(A12="","",IF(AND(P12-R12=1,P12&gt;1.5),"Sim","Não"))</f>
        <v/>
      </c>
      <c r="B19" s="453"/>
      <c r="C19" s="453" t="s">
        <v>297</v>
      </c>
      <c r="D19" s="453" t="s">
        <v>298</v>
      </c>
      <c r="E19" s="454" t="s">
        <v>299</v>
      </c>
      <c r="F19" s="455"/>
      <c r="G19" s="75" t="s">
        <v>38</v>
      </c>
      <c r="H19" s="457" t="n">
        <f aca="false">IF(A4="","",COUNT($G4:$G15))</f>
        <v>0</v>
      </c>
      <c r="I19" s="458"/>
      <c r="J19" s="78" t="s">
        <v>39</v>
      </c>
      <c r="K19" s="94"/>
      <c r="L19" s="94"/>
      <c r="M19" s="94"/>
      <c r="N19" s="94"/>
      <c r="O19" s="94"/>
      <c r="P19" s="94"/>
      <c r="Q19" s="94"/>
      <c r="T19" s="386"/>
    </row>
    <row r="20" s="385" customFormat="true" ht="14.25" hidden="true" customHeight="false" outlineLevel="0" collapsed="false">
      <c r="A20" s="456" t="str">
        <f aca="false">IF(A13="","",IF(AND(P13-R13=1,P13&gt;1.5),"Sim","Não"))</f>
        <v/>
      </c>
      <c r="B20" s="453"/>
      <c r="C20" s="453" t="s">
        <v>300</v>
      </c>
      <c r="D20" s="453" t="s">
        <v>301</v>
      </c>
      <c r="E20" s="454" t="s">
        <v>302</v>
      </c>
      <c r="F20" s="455"/>
      <c r="G20" s="79" t="s">
        <v>40</v>
      </c>
      <c r="H20" s="457" t="n">
        <f aca="false">IF(A4="","",COUNTIF(Table2[Dependente],"Dep"))</f>
        <v>0</v>
      </c>
      <c r="I20" s="459" t="s">
        <v>41</v>
      </c>
      <c r="J20" s="78" t="s">
        <v>42</v>
      </c>
      <c r="K20" s="16"/>
      <c r="L20" s="16"/>
      <c r="M20" s="16"/>
      <c r="N20" s="16"/>
      <c r="O20" s="16"/>
      <c r="P20" s="16"/>
      <c r="Q20" s="16"/>
      <c r="T20" s="386"/>
    </row>
    <row r="21" s="449" customFormat="true" ht="14.25" hidden="true" customHeight="false" outlineLevel="0" collapsed="false">
      <c r="A21" s="456"/>
      <c r="B21" s="453"/>
      <c r="C21" s="453" t="s">
        <v>303</v>
      </c>
      <c r="D21" s="453" t="s">
        <v>304</v>
      </c>
      <c r="E21" s="454" t="s">
        <v>305</v>
      </c>
      <c r="F21" s="455"/>
      <c r="G21" s="79" t="s">
        <v>43</v>
      </c>
      <c r="H21" s="457" t="n">
        <f aca="false">IF(A4="","",MAX(H19-H20-1,0))</f>
        <v>0</v>
      </c>
      <c r="I21" s="459" t="s">
        <v>44</v>
      </c>
      <c r="J21" s="78" t="s">
        <v>45</v>
      </c>
      <c r="K21" s="94"/>
      <c r="L21" s="94"/>
      <c r="M21" s="94"/>
      <c r="N21" s="94"/>
      <c r="O21" s="94"/>
      <c r="P21" s="94"/>
      <c r="Q21" s="94"/>
      <c r="T21" s="386"/>
    </row>
    <row r="22" s="385" customFormat="true" ht="14.25" hidden="true" customHeight="false" outlineLevel="0" collapsed="false">
      <c r="A22" s="460"/>
      <c r="B22" s="453"/>
      <c r="C22" s="453" t="s">
        <v>306</v>
      </c>
      <c r="D22" s="453" t="s">
        <v>307</v>
      </c>
      <c r="E22" s="461"/>
      <c r="F22" s="461"/>
      <c r="G22" s="79" t="s">
        <v>46</v>
      </c>
      <c r="H22" s="457" t="n">
        <f aca="false">IF(A4="","",COUNTIF(Table2[Incapacidade igual ou superior a 60%?],"Sim"))</f>
        <v>0</v>
      </c>
      <c r="I22" s="459" t="n">
        <v>0.25</v>
      </c>
      <c r="J22" s="78" t="s">
        <v>47</v>
      </c>
      <c r="K22" s="16"/>
      <c r="L22" s="16"/>
      <c r="M22" s="16"/>
      <c r="N22" s="16"/>
      <c r="O22" s="16"/>
      <c r="P22" s="16"/>
      <c r="Q22" s="16"/>
      <c r="T22" s="386"/>
    </row>
    <row r="23" s="385" customFormat="true" ht="14.25" hidden="true" customHeight="false" outlineLevel="0" collapsed="false">
      <c r="A23" s="16"/>
      <c r="B23" s="16"/>
      <c r="D23" s="455"/>
      <c r="E23" s="455"/>
      <c r="F23" s="455"/>
      <c r="G23" s="462" t="s">
        <v>48</v>
      </c>
      <c r="H23" s="463" t="str">
        <f aca="false">IF(A4="","",IF(AND(H19-H20=1,H19&gt;1.5),"Sim","Não"))</f>
        <v>Não</v>
      </c>
      <c r="I23" s="459" t="s">
        <v>49</v>
      </c>
      <c r="J23" s="78" t="s">
        <v>42</v>
      </c>
      <c r="K23" s="16"/>
      <c r="L23" s="16"/>
      <c r="M23" s="16"/>
      <c r="N23" s="16"/>
      <c r="O23" s="16"/>
      <c r="P23" s="16"/>
      <c r="Q23" s="16"/>
      <c r="T23" s="386"/>
    </row>
    <row r="24" s="385" customFormat="true" ht="14.25" hidden="true" customHeight="false" outlineLevel="0" collapsed="false">
      <c r="A24" s="16"/>
      <c r="B24" s="16"/>
      <c r="C24" s="453" t="s">
        <v>308</v>
      </c>
      <c r="D24" s="16"/>
      <c r="E24" s="16"/>
      <c r="F24" s="16"/>
      <c r="G24" s="462" t="s">
        <v>50</v>
      </c>
      <c r="H24" s="463" t="str">
        <f aca="false">IF(A4="","",IF(AND(H19=1,Q4&gt;64),"Sim","Não"))</f>
        <v>Não</v>
      </c>
      <c r="I24" s="459" t="n">
        <f aca="false">IF(A4="","",IF(AND(H19=1,Q4&gt;64),0.25,0))</f>
        <v>0</v>
      </c>
      <c r="J24" s="78" t="s">
        <v>51</v>
      </c>
      <c r="K24" s="16"/>
      <c r="L24" s="16"/>
      <c r="M24" s="16"/>
      <c r="N24" s="16"/>
      <c r="O24" s="16"/>
      <c r="P24" s="16"/>
      <c r="Q24" s="16"/>
      <c r="T24" s="386"/>
    </row>
    <row r="25" s="385" customFormat="true" ht="14.25" hidden="true" customHeight="false" outlineLevel="0" collapsed="false">
      <c r="A25" s="16"/>
      <c r="B25" s="16"/>
      <c r="C25" s="453" t="s">
        <v>309</v>
      </c>
      <c r="D25" s="16"/>
      <c r="E25" s="16"/>
      <c r="F25" s="16"/>
      <c r="G25" s="462" t="s">
        <v>52</v>
      </c>
      <c r="H25" s="464" t="n">
        <f aca="false">IFERROR(IF(A4="","",IF(H23="Não",1+0.7*H21+0.25*H20+0.25*H22,IF(H23="Sim",1+0.7*H21+0.5*H20+0.25*H22,"")))+I24,"")</f>
        <v>1</v>
      </c>
      <c r="I25" s="459" t="s">
        <v>53</v>
      </c>
      <c r="J25" s="78" t="s">
        <v>54</v>
      </c>
      <c r="K25" s="16"/>
      <c r="L25" s="16"/>
      <c r="M25" s="16"/>
      <c r="N25" s="16"/>
      <c r="O25" s="16"/>
      <c r="P25" s="16"/>
      <c r="Q25" s="16"/>
      <c r="T25" s="386"/>
    </row>
    <row r="26" s="385" customFormat="true" ht="14.25" hidden="false" customHeight="false" outlineLevel="0" collapsed="false">
      <c r="A26" s="16"/>
      <c r="B26" s="16"/>
      <c r="D26" s="16"/>
      <c r="E26" s="16"/>
      <c r="F26" s="16"/>
      <c r="G26" s="16"/>
      <c r="H26" s="16"/>
      <c r="I26" s="16"/>
      <c r="J26" s="16"/>
      <c r="K26" s="16"/>
      <c r="L26" s="16"/>
      <c r="M26" s="16"/>
      <c r="N26" s="16"/>
      <c r="O26" s="16"/>
      <c r="P26" s="16"/>
      <c r="Q26" s="16"/>
      <c r="T26" s="386"/>
    </row>
    <row r="27" s="385" customFormat="true" ht="14.25" hidden="false" customHeight="false" outlineLevel="0" collapsed="false">
      <c r="A27" s="16"/>
      <c r="B27" s="16"/>
      <c r="C27" s="16"/>
      <c r="D27" s="16"/>
      <c r="E27" s="16"/>
      <c r="F27" s="16"/>
      <c r="G27" s="16"/>
      <c r="H27" s="16"/>
      <c r="I27" s="16"/>
      <c r="J27" s="16"/>
      <c r="K27" s="73"/>
      <c r="L27" s="16"/>
      <c r="M27" s="16"/>
      <c r="N27" s="16"/>
      <c r="O27" s="16"/>
      <c r="P27" s="16"/>
      <c r="Q27" s="16"/>
      <c r="T27" s="386"/>
    </row>
    <row r="28" s="385" customFormat="true" ht="14.25" hidden="false" customHeight="false" outlineLevel="0" collapsed="false">
      <c r="A28" s="16"/>
      <c r="B28" s="16"/>
      <c r="C28" s="16"/>
      <c r="E28" s="16"/>
      <c r="F28" s="16"/>
      <c r="G28" s="16"/>
      <c r="H28" s="16"/>
      <c r="I28" s="16"/>
      <c r="J28" s="16"/>
      <c r="K28" s="16"/>
      <c r="L28" s="16"/>
      <c r="M28" s="16"/>
      <c r="N28" s="16"/>
      <c r="O28" s="16"/>
      <c r="P28" s="16"/>
      <c r="Q28" s="16"/>
      <c r="T28" s="386"/>
    </row>
    <row r="29" s="385" customFormat="true" ht="14.25" hidden="false" customHeight="false" outlineLevel="0" collapsed="false">
      <c r="A29" s="16"/>
      <c r="B29" s="16"/>
      <c r="C29" s="16"/>
      <c r="D29" s="16"/>
      <c r="E29" s="16"/>
      <c r="F29" s="16"/>
      <c r="G29" s="16"/>
      <c r="H29" s="16"/>
      <c r="I29" s="16"/>
      <c r="J29" s="16"/>
      <c r="K29" s="16"/>
      <c r="L29" s="16"/>
      <c r="M29" s="16"/>
      <c r="N29" s="16"/>
      <c r="O29" s="16"/>
      <c r="P29" s="16"/>
      <c r="Q29" s="16"/>
      <c r="T29" s="386"/>
    </row>
    <row r="30" s="385" customFormat="true" ht="14.25" hidden="false" customHeight="false" outlineLevel="0" collapsed="false">
      <c r="A30" s="16"/>
      <c r="B30" s="16"/>
      <c r="C30" s="16"/>
      <c r="D30" s="16"/>
      <c r="E30" s="16"/>
      <c r="F30" s="16"/>
      <c r="G30" s="16"/>
      <c r="H30" s="16"/>
      <c r="I30" s="16"/>
      <c r="J30" s="16"/>
      <c r="K30" s="16"/>
      <c r="L30" s="16"/>
      <c r="M30" s="16"/>
      <c r="N30" s="16"/>
      <c r="O30" s="16"/>
      <c r="P30" s="16"/>
      <c r="Q30" s="16"/>
      <c r="T30" s="386"/>
    </row>
    <row r="31" s="385" customFormat="true" ht="14.25" hidden="false" customHeight="false" outlineLevel="0" collapsed="false">
      <c r="A31" s="16"/>
      <c r="B31" s="16"/>
      <c r="C31" s="16"/>
      <c r="D31" s="16"/>
      <c r="E31" s="16"/>
      <c r="F31" s="16"/>
      <c r="G31" s="16"/>
      <c r="H31" s="16"/>
      <c r="I31" s="16"/>
      <c r="J31" s="16"/>
      <c r="K31" s="16"/>
      <c r="L31" s="16"/>
      <c r="M31" s="16"/>
      <c r="N31" s="16"/>
      <c r="O31" s="16"/>
      <c r="P31" s="16"/>
      <c r="Q31" s="16"/>
      <c r="T31" s="386"/>
    </row>
    <row r="32" s="385" customFormat="true" ht="14.25" hidden="false" customHeight="false" outlineLevel="0" collapsed="false">
      <c r="A32" s="16"/>
      <c r="B32" s="16"/>
      <c r="C32" s="16"/>
      <c r="D32" s="16"/>
      <c r="E32" s="16"/>
      <c r="F32" s="16"/>
      <c r="G32" s="16"/>
      <c r="H32" s="16"/>
      <c r="I32" s="16"/>
      <c r="J32" s="16"/>
      <c r="K32" s="16"/>
      <c r="L32" s="16"/>
      <c r="M32" s="16"/>
      <c r="N32" s="16"/>
      <c r="O32" s="16"/>
      <c r="P32" s="16"/>
      <c r="Q32" s="16"/>
      <c r="T32" s="386"/>
    </row>
    <row r="33" s="385" customFormat="true" ht="14.25" hidden="false" customHeight="false" outlineLevel="0" collapsed="false">
      <c r="A33" s="16"/>
      <c r="B33" s="16"/>
      <c r="C33" s="16"/>
      <c r="D33" s="16"/>
      <c r="E33" s="16"/>
      <c r="F33" s="16"/>
      <c r="G33" s="16"/>
      <c r="H33" s="16"/>
      <c r="I33" s="16"/>
      <c r="J33" s="16"/>
      <c r="K33" s="16"/>
      <c r="L33" s="16"/>
      <c r="M33" s="16"/>
      <c r="N33" s="16"/>
      <c r="O33" s="16"/>
      <c r="P33" s="16"/>
      <c r="Q33" s="16"/>
      <c r="T33" s="386"/>
    </row>
    <row r="34" s="385" customFormat="true" ht="14.25" hidden="false" customHeight="false" outlineLevel="0" collapsed="false">
      <c r="A34" s="16"/>
      <c r="B34" s="16"/>
      <c r="C34" s="16"/>
      <c r="D34" s="16"/>
      <c r="E34" s="16"/>
      <c r="F34" s="16"/>
      <c r="G34" s="16"/>
      <c r="H34" s="16"/>
      <c r="I34" s="16"/>
      <c r="J34" s="16"/>
      <c r="K34" s="16"/>
      <c r="L34" s="16"/>
      <c r="M34" s="16"/>
      <c r="N34" s="16"/>
      <c r="O34" s="16"/>
      <c r="P34" s="16"/>
      <c r="Q34" s="16"/>
      <c r="T34" s="386"/>
    </row>
    <row r="35" s="385" customFormat="true" ht="14.25" hidden="false" customHeight="false" outlineLevel="0" collapsed="false">
      <c r="A35" s="16"/>
      <c r="B35" s="16"/>
      <c r="C35" s="16"/>
      <c r="D35" s="16"/>
      <c r="E35" s="16"/>
      <c r="F35" s="16"/>
      <c r="G35" s="16"/>
      <c r="H35" s="16"/>
      <c r="I35" s="16"/>
      <c r="J35" s="16"/>
      <c r="K35" s="16"/>
      <c r="L35" s="16"/>
      <c r="M35" s="16"/>
      <c r="N35" s="16"/>
      <c r="O35" s="16"/>
      <c r="P35" s="16"/>
      <c r="Q35" s="16"/>
      <c r="T35" s="386"/>
    </row>
    <row r="36" s="385" customFormat="true" ht="14.25" hidden="false" customHeight="false" outlineLevel="0" collapsed="false">
      <c r="A36" s="16"/>
      <c r="B36" s="16"/>
      <c r="C36" s="16"/>
      <c r="D36" s="16"/>
      <c r="E36" s="16"/>
      <c r="F36" s="16"/>
      <c r="G36" s="16"/>
      <c r="H36" s="16"/>
      <c r="I36" s="16"/>
      <c r="J36" s="16"/>
      <c r="K36" s="16"/>
      <c r="L36" s="16"/>
      <c r="M36" s="16"/>
      <c r="N36" s="16"/>
      <c r="O36" s="16"/>
      <c r="P36" s="16"/>
      <c r="Q36" s="16"/>
      <c r="T36" s="386"/>
    </row>
    <row r="37" s="385" customFormat="true" ht="14.25" hidden="false" customHeight="false" outlineLevel="0" collapsed="false">
      <c r="A37" s="16"/>
      <c r="B37" s="16"/>
      <c r="C37" s="16"/>
      <c r="D37" s="16"/>
      <c r="E37" s="16"/>
      <c r="F37" s="16"/>
      <c r="G37" s="16"/>
      <c r="H37" s="16"/>
      <c r="I37" s="16"/>
      <c r="J37" s="16"/>
      <c r="K37" s="16"/>
      <c r="L37" s="16"/>
      <c r="M37" s="16"/>
      <c r="N37" s="16"/>
      <c r="O37" s="16"/>
      <c r="P37" s="16"/>
      <c r="Q37" s="16"/>
      <c r="T37" s="386"/>
    </row>
    <row r="38" s="385" customFormat="true" ht="14.25" hidden="false" customHeight="false" outlineLevel="0" collapsed="false">
      <c r="A38" s="16"/>
      <c r="B38" s="16"/>
      <c r="C38" s="16"/>
      <c r="D38" s="16"/>
      <c r="E38" s="16"/>
      <c r="F38" s="16"/>
      <c r="G38" s="16"/>
      <c r="H38" s="16"/>
      <c r="I38" s="16"/>
      <c r="J38" s="16"/>
      <c r="K38" s="16"/>
      <c r="L38" s="16"/>
      <c r="M38" s="16"/>
      <c r="N38" s="16"/>
      <c r="O38" s="16"/>
      <c r="P38" s="16"/>
      <c r="Q38" s="16"/>
      <c r="T38" s="386"/>
    </row>
  </sheetData>
  <mergeCells count="3">
    <mergeCell ref="A1:I1"/>
    <mergeCell ref="J1:K1"/>
    <mergeCell ref="A2:K2"/>
  </mergeCells>
  <conditionalFormatting sqref="C11">
    <cfRule type="expression" priority="2" aboveAverage="0" equalAverage="0" bottom="0" percent="0" rank="0" text="" dxfId="52">
      <formula>LEN(TRIM(C11))=0</formula>
    </cfRule>
  </conditionalFormatting>
  <conditionalFormatting sqref="L4:L15">
    <cfRule type="containsText" priority="3" operator="containsText" aboveAverage="0" equalAverage="0" bottom="0" percent="0" rank="0" text="NÃO" dxfId="53">
      <formula>NOT(ISERROR(SEARCH("NÃO",L4)))</formula>
    </cfRule>
  </conditionalFormatting>
  <conditionalFormatting sqref="K4:K15">
    <cfRule type="expression" priority="4" aboveAverage="0" equalAverage="0" bottom="0" percent="0" rank="0" text="" dxfId="54">
      <formula>AND($H4&lt;&gt;"",$O4&lt;&gt;"Rend")</formula>
    </cfRule>
  </conditionalFormatting>
  <conditionalFormatting sqref="B13:K15 B4:K10 D11:K11 C12:K12 B11:B12">
    <cfRule type="expression" priority="5" aboveAverage="0" equalAverage="0" bottom="0" percent="0" rank="0" text="" dxfId="55">
      <formula>LEN(TRIM(B4))=0</formula>
    </cfRule>
  </conditionalFormatting>
  <conditionalFormatting sqref="B6:B15 D6:D15 F6:F15">
    <cfRule type="expression" priority="6" aboveAverage="0" equalAverage="0" bottom="0" percent="0" rank="0" text="" dxfId="56">
      <formula>$N6="X"</formula>
    </cfRule>
  </conditionalFormatting>
  <conditionalFormatting sqref="B5 D5 F5">
    <cfRule type="expression" priority="7" aboveAverage="0" equalAverage="0" bottom="0" percent="0" rank="0" text="" dxfId="57">
      <formula>$N5="X"</formula>
    </cfRule>
  </conditionalFormatting>
  <conditionalFormatting sqref="B4 D4 F4">
    <cfRule type="expression" priority="8" aboveAverage="0" equalAverage="0" bottom="0" percent="0" rank="0" text="" dxfId="58">
      <formula>$N4="X"</formula>
    </cfRule>
  </conditionalFormatting>
  <conditionalFormatting sqref="B4:B15 F4:F15">
    <cfRule type="duplicateValues" priority="9" aboveAverage="0" equalAverage="0" bottom="0" percent="0" rank="0" text="" dxfId="59"/>
  </conditionalFormatting>
  <conditionalFormatting sqref="G6:G15">
    <cfRule type="expression" priority="10" aboveAverage="0" equalAverage="0" bottom="0" percent="0" rank="0" text="" dxfId="60">
      <formula>$N6="X"</formula>
    </cfRule>
  </conditionalFormatting>
  <conditionalFormatting sqref="G5:G8">
    <cfRule type="expression" priority="11" aboveAverage="0" equalAverage="0" bottom="0" percent="0" rank="0" text="" dxfId="61">
      <formula>$N5="X"</formula>
    </cfRule>
  </conditionalFormatting>
  <conditionalFormatting sqref="G4">
    <cfRule type="expression" priority="12" aboveAverage="0" equalAverage="0" bottom="0" percent="0" rank="0" text="" dxfId="62">
      <formula>$N4="X"</formula>
    </cfRule>
  </conditionalFormatting>
  <conditionalFormatting sqref="G4:G15">
    <cfRule type="duplicateValues" priority="13" aboveAverage="0" equalAverage="0" bottom="0" percent="0" rank="0" text="" dxfId="63"/>
  </conditionalFormatting>
  <conditionalFormatting sqref="B4:B15 D4:D15 F4:G15">
    <cfRule type="expression" priority="14" aboveAverage="0" equalAverage="0" bottom="0" percent="0" rank="0" text="" dxfId="64">
      <formula>#ref!="X"</formula>
    </cfRule>
  </conditionalFormatting>
  <dataValidations count="6">
    <dataValidation allowBlank="true" errorStyle="stop" operator="between" showDropDown="false" showErrorMessage="true" showInputMessage="true" sqref="G4:G15" type="whole">
      <formula1>100000000</formula1>
      <formula2>400000000</formula2>
    </dataValidation>
    <dataValidation allowBlank="true" errorStyle="stop" operator="between" showDropDown="false" showErrorMessage="true" showInputMessage="true" sqref="E4:E15" type="list">
      <formula1>$E$18:$E$21</formula1>
      <formula2>0</formula2>
    </dataValidation>
    <dataValidation allowBlank="true" errorStyle="stop" operator="between" showDropDown="false" showErrorMessage="true" showInputMessage="true" sqref="D5:D15" type="list">
      <formula1>$D$19:$D$22</formula1>
      <formula2>0</formula2>
    </dataValidation>
    <dataValidation allowBlank="true" errorStyle="stop" operator="between" showDropDown="false" showErrorMessage="true" showInputMessage="true" sqref="C4:C10 C12:C15" type="list">
      <formula1>$C$18:$C$22</formula1>
      <formula2>0</formula2>
    </dataValidation>
    <dataValidation allowBlank="true" errorStyle="stop" operator="between" showDropDown="false" showErrorMessage="true" showInputMessage="true" sqref="I4:I15" type="list">
      <formula1>$C$24:$C$25</formula1>
      <formula2>0</formula2>
    </dataValidation>
    <dataValidation allowBlank="true" errorStyle="stop" operator="between" showDropDown="false" showErrorMessage="true" showInputMessage="true" sqref="J4:J15 K5:K15" type="list">
      <formula1>Aux!$H$2:$H$3</formula1>
      <formula2>0</formula2>
    </dataValidation>
  </dataValidations>
  <printOptions headings="false" gridLines="false" gridLinesSet="true" horizontalCentered="false" verticalCentered="false"/>
  <pageMargins left="0.236111111111111" right="0.236111111111111" top="0.747916666666667" bottom="0.747916666666667"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2"/>
  <legacyDrawing r:id="rId3"/>
  <tableParts>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92D050"/>
    <pageSetUpPr fitToPage="true"/>
  </sheetPr>
  <dimension ref="A1:H6"/>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pane xSplit="0" ySplit="5" topLeftCell="A6" activePane="bottomLeft" state="frozen"/>
      <selection pane="topLeft" activeCell="A1" activeCellId="0" sqref="A1"/>
      <selection pane="bottomLeft" activeCell="C21" activeCellId="0" sqref="C21"/>
    </sheetView>
  </sheetViews>
  <sheetFormatPr defaultColWidth="9.18359375" defaultRowHeight="14.25" zeroHeight="false" outlineLevelRow="0" outlineLevelCol="0"/>
  <cols>
    <col collapsed="false" customWidth="true" hidden="false" outlineLevel="0" max="2" min="1" style="465" width="23.18"/>
    <col collapsed="false" customWidth="true" hidden="false" outlineLevel="0" max="3" min="3" style="0" width="31.18"/>
    <col collapsed="false" customWidth="true" hidden="false" outlineLevel="0" max="4" min="4" style="465" width="28.73"/>
    <col collapsed="false" customWidth="true" hidden="false" outlineLevel="0" max="5" min="5" style="465" width="9.82"/>
    <col collapsed="false" customWidth="true" hidden="false" outlineLevel="0" max="6" min="6" style="465" width="13.18"/>
    <col collapsed="false" customWidth="false" hidden="false" outlineLevel="0" max="7" min="7" style="465" width="9.18"/>
    <col collapsed="false" customWidth="true" hidden="false" outlineLevel="0" max="8" min="8" style="465" width="11.54"/>
    <col collapsed="false" customWidth="false" hidden="false" outlineLevel="0" max="16384" min="9" style="465" width="9.18"/>
  </cols>
  <sheetData>
    <row r="1" s="465" customFormat="true" ht="60" hidden="false" customHeight="true" outlineLevel="0" collapsed="false"/>
    <row r="2" customFormat="false" ht="12.75" hidden="false" customHeight="true" outlineLevel="0" collapsed="false">
      <c r="A2" s="466" t="str">
        <f aca="false">CONCATENATE("FINANCIAMENTO ao ",[2]Formulário!D15," para ",[2]Formulário!D23)</f>
        <v>FINANCIAMENTO ao Município de ___ para Reabilitação de 150 fogos - </v>
      </c>
      <c r="B2" s="466"/>
      <c r="C2" s="466"/>
      <c r="D2" s="466"/>
      <c r="E2" s="466"/>
      <c r="F2" s="466"/>
      <c r="G2" s="466"/>
      <c r="H2" s="466"/>
    </row>
    <row r="3" customFormat="false" ht="15.75" hidden="false" customHeight="true" outlineLevel="0" collapsed="false">
      <c r="A3" s="467" t="s">
        <v>310</v>
      </c>
      <c r="B3" s="467"/>
      <c r="C3" s="467"/>
      <c r="D3" s="467"/>
      <c r="E3" s="467"/>
      <c r="F3" s="467"/>
      <c r="G3" s="467"/>
      <c r="H3" s="467"/>
    </row>
    <row r="4" s="465" customFormat="true" ht="12.75" hidden="false" customHeight="false" outlineLevel="0" collapsed="false"/>
    <row r="5" customFormat="false" ht="64.5" hidden="false" customHeight="false" outlineLevel="0" collapsed="false">
      <c r="A5" s="468" t="s">
        <v>311</v>
      </c>
      <c r="B5" s="469" t="s">
        <v>312</v>
      </c>
      <c r="C5" s="470" t="s">
        <v>313</v>
      </c>
      <c r="D5" s="470" t="s">
        <v>314</v>
      </c>
      <c r="E5" s="470" t="s">
        <v>315</v>
      </c>
      <c r="F5" s="471" t="s">
        <v>316</v>
      </c>
      <c r="G5" s="471" t="s">
        <v>317</v>
      </c>
      <c r="H5" s="472" t="s">
        <v>318</v>
      </c>
    </row>
    <row r="6" customFormat="false" ht="63" hidden="false" customHeight="true" outlineLevel="0" collapsed="false">
      <c r="A6" s="473" t="s">
        <v>319</v>
      </c>
      <c r="B6" s="474" t="str">
        <f aca="false">CONCATENATE("Candidatura ",Formulário!N19,"|",Table1817[Identificação prédio ou fração (conforme propriedade horizontal ou designação que permita a identificação)])</f>
        <v>Candidatura |F1</v>
      </c>
      <c r="C6" s="473"/>
      <c r="D6" s="473"/>
      <c r="E6" s="475"/>
      <c r="F6" s="476"/>
      <c r="G6" s="477"/>
      <c r="H6" s="476"/>
    </row>
  </sheetData>
  <mergeCells count="2">
    <mergeCell ref="A2:H2"/>
    <mergeCell ref="A3:H3"/>
  </mergeCells>
  <conditionalFormatting sqref="B6">
    <cfRule type="duplicateValues" priority="2" aboveAverage="0" equalAverage="0" bottom="0" percent="0" rank="0" text="" dxfId="65"/>
  </conditionalFormatting>
  <conditionalFormatting sqref="A6 C6:D6">
    <cfRule type="duplicateValues" priority="3" aboveAverage="0" equalAverage="0" bottom="0" percent="0" rank="0" text="" dxfId="66"/>
  </conditionalFormatting>
  <dataValidations count="1">
    <dataValidation allowBlank="true" errorStyle="stop" operator="between" showDropDown="false" showErrorMessage="true" showInputMessage="true" sqref="H6" type="list">
      <formula1>'\\fsssrvlblx.domain.local\vol1\geral\gpah\8 - prr\modelos\[1d_entbenef_reabilitacao_v03.xlsx]sh'!#ref!</formula1>
      <formula2>0</formula2>
    </dataValidation>
  </dataValidations>
  <printOptions headings="false" gridLines="false" gridLinesSet="true" horizontalCentered="true" verticalCentered="false"/>
  <pageMargins left="0.39375" right="0.315277777777778" top="0.747916666666667" bottom="0.747916666666667"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tableParts>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92D050"/>
    <pageSetUpPr fitToPage="true"/>
  </sheetPr>
  <dimension ref="A1:P8"/>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pane xSplit="0" ySplit="7" topLeftCell="A8" activePane="bottomLeft" state="frozen"/>
      <selection pane="topLeft" activeCell="A1" activeCellId="0" sqref="A1"/>
      <selection pane="bottomLeft" activeCell="E23" activeCellId="0" sqref="E23"/>
    </sheetView>
  </sheetViews>
  <sheetFormatPr defaultColWidth="9.18359375" defaultRowHeight="12.75" zeroHeight="false" outlineLevelRow="0" outlineLevelCol="0"/>
  <cols>
    <col collapsed="false" customWidth="true" hidden="false" outlineLevel="0" max="1" min="1" style="465" width="36"/>
    <col collapsed="false" customWidth="true" hidden="false" outlineLevel="0" max="3" min="2" style="465" width="9.82"/>
    <col collapsed="false" customWidth="true" hidden="false" outlineLevel="0" max="4" min="4" style="465" width="12.54"/>
    <col collapsed="false" customWidth="true" hidden="false" outlineLevel="0" max="5" min="5" style="465" width="22.18"/>
    <col collapsed="false" customWidth="true" hidden="false" outlineLevel="0" max="6" min="6" style="465" width="14.82"/>
    <col collapsed="false" customWidth="true" hidden="false" outlineLevel="0" max="7" min="7" style="465" width="24.82"/>
    <col collapsed="false" customWidth="true" hidden="false" outlineLevel="0" max="9" min="8" style="465" width="13.27"/>
    <col collapsed="false" customWidth="true" hidden="false" outlineLevel="0" max="10" min="10" style="465" width="10.54"/>
    <col collapsed="false" customWidth="true" hidden="false" outlineLevel="0" max="11" min="11" style="478" width="9.27"/>
    <col collapsed="false" customWidth="true" hidden="false" outlineLevel="0" max="12" min="12" style="478" width="9.73"/>
    <col collapsed="false" customWidth="true" hidden="false" outlineLevel="0" max="13" min="13" style="465" width="9.73"/>
    <col collapsed="false" customWidth="true" hidden="false" outlineLevel="0" max="14" min="14" style="465" width="13"/>
    <col collapsed="false" customWidth="true" hidden="false" outlineLevel="0" max="16" min="15" style="465" width="13.27"/>
    <col collapsed="false" customWidth="false" hidden="false" outlineLevel="0" max="16384" min="17" style="465" width="9.18"/>
  </cols>
  <sheetData>
    <row r="1" customFormat="false" ht="39.75" hidden="false" customHeight="true" outlineLevel="0" collapsed="false"/>
    <row r="2" customFormat="false" ht="12.75" hidden="false" customHeight="true" outlineLevel="0" collapsed="false">
      <c r="A2" s="466" t="str">
        <f aca="false">CONCATENATE("FINANCIAMENTO ao ",[2]Formulário!D15," para ",[2]Formulário!D23)</f>
        <v>FINANCIAMENTO ao Município de ___ para Reabilitação de 150 fogos - </v>
      </c>
      <c r="B2" s="466"/>
      <c r="C2" s="466"/>
      <c r="D2" s="466"/>
      <c r="E2" s="466"/>
      <c r="F2" s="466"/>
      <c r="G2" s="466"/>
      <c r="H2" s="466"/>
      <c r="I2" s="466"/>
      <c r="J2" s="466"/>
      <c r="K2" s="466"/>
      <c r="L2" s="466"/>
      <c r="M2" s="466"/>
    </row>
    <row r="3" customFormat="false" ht="15.75" hidden="false" customHeight="true" outlineLevel="0" collapsed="false">
      <c r="A3" s="467" t="s">
        <v>320</v>
      </c>
      <c r="B3" s="467"/>
      <c r="C3" s="467"/>
      <c r="D3" s="467"/>
      <c r="E3" s="467"/>
      <c r="F3" s="467"/>
      <c r="G3" s="467"/>
      <c r="H3" s="467"/>
      <c r="I3" s="467"/>
      <c r="J3" s="467"/>
      <c r="K3" s="467"/>
      <c r="L3" s="467"/>
      <c r="M3" s="467"/>
    </row>
    <row r="4" customFormat="false" ht="15.75" hidden="false" customHeight="true" outlineLevel="0" collapsed="false">
      <c r="A4" s="479"/>
      <c r="B4" s="479"/>
      <c r="C4" s="479"/>
      <c r="D4" s="479"/>
      <c r="E4" s="479"/>
      <c r="F4" s="479"/>
      <c r="G4" s="479"/>
      <c r="H4" s="479"/>
      <c r="I4" s="479"/>
      <c r="J4" s="479"/>
      <c r="K4" s="479"/>
      <c r="L4" s="479"/>
      <c r="M4" s="479"/>
    </row>
    <row r="5" customFormat="false" ht="15.75" hidden="false" customHeight="true" outlineLevel="0" collapsed="false">
      <c r="A5" s="479"/>
      <c r="B5" s="479"/>
      <c r="C5" s="479"/>
      <c r="D5" s="479"/>
      <c r="E5" s="479"/>
      <c r="F5" s="479"/>
      <c r="G5" s="479"/>
      <c r="H5" s="479"/>
      <c r="I5" s="479"/>
      <c r="J5" s="479"/>
      <c r="K5" s="479"/>
      <c r="L5" s="479"/>
      <c r="M5" s="479"/>
    </row>
    <row r="6" customFormat="false" ht="12.75" hidden="false" customHeight="false" outlineLevel="0" collapsed="false">
      <c r="D6" s="480" t="s">
        <v>76</v>
      </c>
      <c r="P6" s="481" t="s">
        <v>321</v>
      </c>
    </row>
    <row r="7" customFormat="false" ht="91.5" hidden="false" customHeight="true" outlineLevel="0" collapsed="false">
      <c r="A7" s="482" t="s">
        <v>322</v>
      </c>
      <c r="B7" s="482" t="s">
        <v>323</v>
      </c>
      <c r="C7" s="482" t="s">
        <v>324</v>
      </c>
      <c r="D7" s="470" t="s">
        <v>325</v>
      </c>
      <c r="E7" s="483" t="s">
        <v>326</v>
      </c>
      <c r="F7" s="483" t="s">
        <v>327</v>
      </c>
      <c r="G7" s="482" t="s">
        <v>328</v>
      </c>
      <c r="H7" s="482" t="s">
        <v>329</v>
      </c>
      <c r="I7" s="482" t="s">
        <v>330</v>
      </c>
      <c r="J7" s="482" t="s">
        <v>331</v>
      </c>
      <c r="K7" s="482" t="s">
        <v>332</v>
      </c>
      <c r="L7" s="482" t="s">
        <v>333</v>
      </c>
      <c r="M7" s="482" t="s">
        <v>334</v>
      </c>
      <c r="N7" s="482" t="s">
        <v>335</v>
      </c>
      <c r="O7" s="482" t="s">
        <v>336</v>
      </c>
      <c r="P7" s="482" t="s">
        <v>337</v>
      </c>
    </row>
    <row r="8" customFormat="false" ht="38.25" hidden="false" customHeight="true" outlineLevel="0" collapsed="false">
      <c r="A8" s="484" t="str">
        <f aca="false">+'[2]Anexo I'!A6</f>
        <v>F1</v>
      </c>
      <c r="B8" s="485" t="n">
        <v>0</v>
      </c>
      <c r="C8" s="485" t="n">
        <v>5</v>
      </c>
      <c r="D8" s="484"/>
      <c r="E8" s="486"/>
      <c r="F8" s="486"/>
      <c r="G8" s="486"/>
      <c r="H8" s="486"/>
      <c r="I8" s="486"/>
      <c r="J8" s="486"/>
      <c r="K8" s="486"/>
      <c r="L8" s="486"/>
      <c r="M8" s="486"/>
      <c r="N8" s="486"/>
      <c r="O8" s="486"/>
      <c r="P8" s="486" t="n">
        <f aca="false">SUM(Table183[[#This Row],[Empreitadas
(apenas elegível para contratos de empreiatada celebrados a partir de 2020-02-01)
]:[Certificações Energéticas]])</f>
        <v>0</v>
      </c>
    </row>
  </sheetData>
  <mergeCells count="2">
    <mergeCell ref="A2:M2"/>
    <mergeCell ref="A3:M3"/>
  </mergeCells>
  <conditionalFormatting sqref="A8:D8">
    <cfRule type="duplicateValues" priority="2" aboveAverage="0" equalAverage="0" bottom="0" percent="0" rank="0" text="" dxfId="67"/>
  </conditionalFormatting>
  <printOptions headings="false" gridLines="false" gridLinesSet="true" horizontalCentered="true" verticalCentered="false"/>
  <pageMargins left="0.236111111111111" right="0.236111111111111" top="0.747916666666667" bottom="0.747916666666667"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drawing r:id="rId1"/>
  <tableParts>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B4C7E7"/>
    <pageSetUpPr fitToPage="true"/>
  </sheetPr>
  <dimension ref="B1:I157"/>
  <sheetViews>
    <sheetView showFormulas="false" showGridLines="true" showRowColHeaders="true" showZeros="true" rightToLeft="false" tabSelected="false" showOutlineSymbols="true" defaultGridColor="true" view="pageBreakPreview" topLeftCell="A76" colorId="64" zoomScale="100" zoomScaleNormal="100" zoomScalePageLayoutView="100" workbookViewId="0">
      <selection pane="topLeft" activeCell="L97" activeCellId="0" sqref="L97"/>
    </sheetView>
  </sheetViews>
  <sheetFormatPr defaultColWidth="9.18359375" defaultRowHeight="15" zeroHeight="false" outlineLevelRow="0" outlineLevelCol="0"/>
  <cols>
    <col collapsed="false" customWidth="true" hidden="false" outlineLevel="0" max="2" min="2" style="487" width="8.82"/>
    <col collapsed="false" customWidth="true" hidden="false" outlineLevel="0" max="3" min="3" style="488" width="48.45"/>
    <col collapsed="false" customWidth="true" hidden="false" outlineLevel="0" max="5" min="4" style="2" width="10.54"/>
    <col collapsed="false" customWidth="true" hidden="false" outlineLevel="0" max="6" min="6" style="0" width="10.54"/>
    <col collapsed="false" customWidth="true" hidden="false" outlineLevel="0" max="7" min="7" style="489" width="10.54"/>
  </cols>
  <sheetData>
    <row r="1" customFormat="false" ht="51" hidden="false" customHeight="true" outlineLevel="0" collapsed="false">
      <c r="B1" s="490" t="s">
        <v>338</v>
      </c>
      <c r="C1" s="490"/>
      <c r="D1" s="490"/>
      <c r="E1" s="490"/>
      <c r="F1" s="490"/>
      <c r="G1" s="490"/>
      <c r="H1" s="491"/>
      <c r="I1" s="491"/>
    </row>
    <row r="2" customFormat="false" ht="15" hidden="false" customHeight="false" outlineLevel="0" collapsed="false">
      <c r="B2" s="492"/>
      <c r="C2" s="493"/>
      <c r="D2" s="494"/>
      <c r="E2" s="495"/>
      <c r="F2" s="496"/>
      <c r="G2" s="497"/>
      <c r="H2" s="491"/>
      <c r="I2" s="491"/>
    </row>
    <row r="3" customFormat="false" ht="15" hidden="false" customHeight="false" outlineLevel="0" collapsed="false">
      <c r="B3" s="498" t="s">
        <v>339</v>
      </c>
      <c r="C3" s="499" t="s">
        <v>340</v>
      </c>
      <c r="D3" s="500"/>
      <c r="E3" s="501"/>
      <c r="F3" s="502"/>
      <c r="G3" s="503"/>
      <c r="H3" s="491"/>
      <c r="I3" s="491"/>
    </row>
    <row r="4" customFormat="false" ht="15" hidden="false" customHeight="false" outlineLevel="0" collapsed="false">
      <c r="B4" s="492"/>
      <c r="C4" s="493"/>
      <c r="D4" s="494"/>
      <c r="E4" s="504"/>
      <c r="F4" s="505"/>
      <c r="G4" s="506"/>
      <c r="H4" s="491"/>
      <c r="I4" s="491"/>
    </row>
    <row r="5" s="2" customFormat="true" ht="14.25" hidden="false" customHeight="true" outlineLevel="0" collapsed="false">
      <c r="B5" s="498" t="s">
        <v>174</v>
      </c>
      <c r="C5" s="499" t="s">
        <v>341</v>
      </c>
      <c r="D5" s="507" t="s">
        <v>342</v>
      </c>
      <c r="E5" s="507"/>
      <c r="F5" s="507" t="s">
        <v>343</v>
      </c>
      <c r="G5" s="507"/>
      <c r="H5" s="491"/>
      <c r="I5" s="491"/>
    </row>
    <row r="6" s="2" customFormat="true" ht="14.25" hidden="false" customHeight="false" outlineLevel="0" collapsed="false">
      <c r="B6" s="498"/>
      <c r="C6" s="499"/>
      <c r="D6" s="508" t="s">
        <v>344</v>
      </c>
      <c r="E6" s="509" t="s">
        <v>345</v>
      </c>
      <c r="F6" s="508" t="s">
        <v>346</v>
      </c>
      <c r="G6" s="509" t="s">
        <v>347</v>
      </c>
      <c r="H6" s="491"/>
      <c r="I6" s="491"/>
    </row>
    <row r="7" customFormat="false" ht="14.25" hidden="false" customHeight="false" outlineLevel="0" collapsed="false">
      <c r="B7" s="510" t="s">
        <v>348</v>
      </c>
      <c r="C7" s="511" t="s">
        <v>349</v>
      </c>
      <c r="D7" s="512"/>
      <c r="E7" s="513" t="n">
        <v>2.5</v>
      </c>
      <c r="F7" s="514"/>
      <c r="G7" s="515" t="n">
        <f aca="false">IF(D3="ü",E7,IF(F8="ü",D8,IF(F9="ü",D9,IF(F10="ü",D10,0))))</f>
        <v>0</v>
      </c>
      <c r="H7" s="491"/>
      <c r="I7" s="491"/>
    </row>
    <row r="8" customFormat="false" ht="15" hidden="false" customHeight="false" outlineLevel="0" collapsed="false">
      <c r="B8" s="516" t="s">
        <v>350</v>
      </c>
      <c r="C8" s="517" t="s">
        <v>351</v>
      </c>
      <c r="D8" s="518" t="n">
        <v>2.5</v>
      </c>
      <c r="E8" s="519"/>
      <c r="F8" s="500"/>
      <c r="G8" s="515"/>
      <c r="H8" s="491"/>
      <c r="I8" s="520"/>
    </row>
    <row r="9" customFormat="false" ht="15" hidden="false" customHeight="false" outlineLevel="0" collapsed="false">
      <c r="B9" s="521" t="s">
        <v>352</v>
      </c>
      <c r="C9" s="522" t="s">
        <v>353</v>
      </c>
      <c r="D9" s="518" t="n">
        <v>1.5</v>
      </c>
      <c r="E9" s="519"/>
      <c r="F9" s="500"/>
      <c r="G9" s="515"/>
      <c r="H9" s="491"/>
      <c r="I9" s="491"/>
    </row>
    <row r="10" customFormat="false" ht="15" hidden="false" customHeight="false" outlineLevel="0" collapsed="false">
      <c r="B10" s="521" t="s">
        <v>354</v>
      </c>
      <c r="C10" s="522" t="s">
        <v>355</v>
      </c>
      <c r="D10" s="523" t="n">
        <v>1</v>
      </c>
      <c r="E10" s="524"/>
      <c r="F10" s="500"/>
      <c r="G10" s="515"/>
      <c r="H10" s="491"/>
      <c r="I10" s="491"/>
    </row>
    <row r="11" customFormat="false" ht="14.25" hidden="false" customHeight="false" outlineLevel="0" collapsed="false">
      <c r="B11" s="510" t="s">
        <v>356</v>
      </c>
      <c r="C11" s="511" t="s">
        <v>357</v>
      </c>
      <c r="D11" s="512"/>
      <c r="E11" s="513" t="n">
        <v>2.5</v>
      </c>
      <c r="F11" s="514"/>
      <c r="G11" s="515" t="n">
        <f aca="false">IF(D3="ü",E11,IF(F12="ü",D12,IF(F13="ü",D13,0)))</f>
        <v>0</v>
      </c>
      <c r="H11" s="491"/>
      <c r="I11" s="491"/>
    </row>
    <row r="12" customFormat="false" ht="15" hidden="false" customHeight="false" outlineLevel="0" collapsed="false">
      <c r="B12" s="525" t="s">
        <v>350</v>
      </c>
      <c r="C12" s="526" t="s">
        <v>358</v>
      </c>
      <c r="D12" s="518" t="n">
        <v>2.5</v>
      </c>
      <c r="E12" s="519"/>
      <c r="F12" s="500"/>
      <c r="G12" s="515"/>
      <c r="H12" s="491"/>
      <c r="I12" s="491"/>
    </row>
    <row r="13" customFormat="false" ht="15" hidden="false" customHeight="false" outlineLevel="0" collapsed="false">
      <c r="B13" s="516" t="s">
        <v>352</v>
      </c>
      <c r="C13" s="517" t="s">
        <v>359</v>
      </c>
      <c r="D13" s="523" t="n">
        <v>1.5</v>
      </c>
      <c r="E13" s="524"/>
      <c r="F13" s="500"/>
      <c r="G13" s="515"/>
      <c r="H13" s="491"/>
      <c r="I13" s="491"/>
    </row>
    <row r="14" customFormat="false" ht="14.25" hidden="false" customHeight="false" outlineLevel="0" collapsed="false">
      <c r="B14" s="510" t="s">
        <v>360</v>
      </c>
      <c r="C14" s="511" t="s">
        <v>361</v>
      </c>
      <c r="D14" s="512"/>
      <c r="E14" s="513" t="n">
        <v>2</v>
      </c>
      <c r="F14" s="514"/>
      <c r="G14" s="515" t="n">
        <f aca="false">SUM(IF(F15="ü",D15,0),IF(F16="ü",D16,0))</f>
        <v>0</v>
      </c>
      <c r="H14" s="527"/>
      <c r="I14" s="527"/>
    </row>
    <row r="15" customFormat="false" ht="15" hidden="false" customHeight="false" outlineLevel="0" collapsed="false">
      <c r="B15" s="525" t="s">
        <v>350</v>
      </c>
      <c r="C15" s="526" t="s">
        <v>362</v>
      </c>
      <c r="D15" s="518" t="n">
        <v>1.5</v>
      </c>
      <c r="E15" s="519"/>
      <c r="F15" s="500"/>
      <c r="G15" s="515"/>
      <c r="H15" s="527"/>
      <c r="I15" s="527"/>
    </row>
    <row r="16" customFormat="false" ht="25.5" hidden="false" customHeight="false" outlineLevel="0" collapsed="false">
      <c r="B16" s="528" t="s">
        <v>352</v>
      </c>
      <c r="C16" s="529" t="s">
        <v>363</v>
      </c>
      <c r="D16" s="523" t="n">
        <v>0.5</v>
      </c>
      <c r="E16" s="524"/>
      <c r="F16" s="500"/>
      <c r="G16" s="515"/>
      <c r="H16" s="527"/>
      <c r="I16" s="527"/>
    </row>
    <row r="17" customFormat="false" ht="14.25" hidden="false" customHeight="false" outlineLevel="0" collapsed="false">
      <c r="B17" s="510" t="s">
        <v>364</v>
      </c>
      <c r="C17" s="511" t="s">
        <v>365</v>
      </c>
      <c r="D17" s="512"/>
      <c r="E17" s="513" t="n">
        <v>2</v>
      </c>
      <c r="F17" s="514"/>
      <c r="G17" s="515" t="n">
        <f aca="false">IF(F18="ü",D18,IF(F19="ü",D19,0))</f>
        <v>0</v>
      </c>
    </row>
    <row r="18" customFormat="false" ht="51.75" hidden="false" customHeight="false" outlineLevel="0" collapsed="false">
      <c r="B18" s="516" t="s">
        <v>350</v>
      </c>
      <c r="C18" s="517" t="s">
        <v>366</v>
      </c>
      <c r="D18" s="518" t="n">
        <v>2</v>
      </c>
      <c r="E18" s="519"/>
      <c r="F18" s="500"/>
      <c r="G18" s="515"/>
    </row>
    <row r="19" customFormat="false" ht="51.75" hidden="false" customHeight="false" outlineLevel="0" collapsed="false">
      <c r="B19" s="528" t="s">
        <v>352</v>
      </c>
      <c r="C19" s="529" t="s">
        <v>367</v>
      </c>
      <c r="D19" s="523" t="n">
        <v>1</v>
      </c>
      <c r="E19" s="524"/>
      <c r="F19" s="500"/>
      <c r="G19" s="515"/>
    </row>
    <row r="20" customFormat="false" ht="14.25" hidden="false" customHeight="false" outlineLevel="0" collapsed="false">
      <c r="B20" s="510" t="s">
        <v>368</v>
      </c>
      <c r="C20" s="511" t="s">
        <v>369</v>
      </c>
      <c r="D20" s="512"/>
      <c r="E20" s="513" t="n">
        <v>1</v>
      </c>
      <c r="F20" s="514"/>
      <c r="G20" s="515" t="n">
        <f aca="false">SUM(IF(F21="ü",D21,0),IF(F22="ü",D22,0))</f>
        <v>0</v>
      </c>
    </row>
    <row r="21" customFormat="false" ht="39" hidden="false" customHeight="false" outlineLevel="0" collapsed="false">
      <c r="B21" s="525" t="s">
        <v>350</v>
      </c>
      <c r="C21" s="526" t="s">
        <v>370</v>
      </c>
      <c r="D21" s="518" t="n">
        <v>0.5</v>
      </c>
      <c r="E21" s="519"/>
      <c r="F21" s="500"/>
      <c r="G21" s="515"/>
    </row>
    <row r="22" customFormat="false" ht="15" hidden="false" customHeight="false" outlineLevel="0" collapsed="false">
      <c r="B22" s="528" t="s">
        <v>352</v>
      </c>
      <c r="C22" s="529" t="s">
        <v>371</v>
      </c>
      <c r="D22" s="523" t="n">
        <v>0.5</v>
      </c>
      <c r="E22" s="524"/>
      <c r="F22" s="500"/>
      <c r="G22" s="515"/>
    </row>
    <row r="23" customFormat="false" ht="14.25" hidden="false" customHeight="false" outlineLevel="0" collapsed="false">
      <c r="B23" s="492"/>
      <c r="C23" s="530" t="s">
        <v>372</v>
      </c>
      <c r="D23" s="531" t="n">
        <v>10</v>
      </c>
      <c r="E23" s="531"/>
      <c r="F23" s="532" t="n">
        <f aca="false">SUM(G7:G22)</f>
        <v>0</v>
      </c>
      <c r="G23" s="532"/>
    </row>
    <row r="24" customFormat="false" ht="14.25" hidden="false" customHeight="false" outlineLevel="0" collapsed="false">
      <c r="B24" s="492"/>
      <c r="C24" s="530"/>
      <c r="D24" s="533"/>
      <c r="E24" s="533"/>
      <c r="F24" s="534"/>
      <c r="G24" s="534"/>
    </row>
    <row r="25" customFormat="false" ht="15" hidden="false" customHeight="false" outlineLevel="0" collapsed="false">
      <c r="B25" s="492"/>
      <c r="C25" s="493"/>
      <c r="D25" s="494"/>
      <c r="E25" s="495"/>
      <c r="F25" s="496"/>
      <c r="G25" s="497"/>
    </row>
    <row r="26" customFormat="false" ht="14.25" hidden="false" customHeight="true" outlineLevel="0" collapsed="false">
      <c r="B26" s="498" t="s">
        <v>178</v>
      </c>
      <c r="C26" s="499" t="s">
        <v>373</v>
      </c>
      <c r="D26" s="507" t="s">
        <v>342</v>
      </c>
      <c r="E26" s="507"/>
      <c r="F26" s="535" t="s">
        <v>343</v>
      </c>
      <c r="G26" s="535"/>
    </row>
    <row r="27" customFormat="false" ht="14.25" hidden="false" customHeight="false" outlineLevel="0" collapsed="false">
      <c r="B27" s="498"/>
      <c r="C27" s="499"/>
      <c r="D27" s="508" t="s">
        <v>344</v>
      </c>
      <c r="E27" s="509" t="s">
        <v>345</v>
      </c>
      <c r="F27" s="508" t="s">
        <v>346</v>
      </c>
      <c r="G27" s="509" t="s">
        <v>347</v>
      </c>
    </row>
    <row r="28" customFormat="false" ht="14.25" hidden="false" customHeight="false" outlineLevel="0" collapsed="false">
      <c r="B28" s="510" t="s">
        <v>374</v>
      </c>
      <c r="C28" s="511" t="s">
        <v>375</v>
      </c>
      <c r="D28" s="536"/>
      <c r="E28" s="537" t="n">
        <f aca="false">SUM(D29:D31)</f>
        <v>2</v>
      </c>
      <c r="F28" s="514"/>
      <c r="G28" s="515" t="n">
        <f aca="false">SUM(IF(F29="ü",D29,0),IF(F30="ü",D30,0),IF(F31="ü",D31,0))</f>
        <v>0</v>
      </c>
    </row>
    <row r="29" customFormat="false" ht="25.5" hidden="false" customHeight="false" outlineLevel="0" collapsed="false">
      <c r="B29" s="516" t="s">
        <v>350</v>
      </c>
      <c r="C29" s="526" t="s">
        <v>376</v>
      </c>
      <c r="D29" s="538" t="n">
        <v>1</v>
      </c>
      <c r="E29" s="539"/>
      <c r="F29" s="500"/>
      <c r="G29" s="515"/>
    </row>
    <row r="30" customFormat="false" ht="25.5" hidden="false" customHeight="false" outlineLevel="0" collapsed="false">
      <c r="B30" s="516" t="s">
        <v>352</v>
      </c>
      <c r="C30" s="517" t="s">
        <v>377</v>
      </c>
      <c r="D30" s="540" t="n">
        <v>0.5</v>
      </c>
      <c r="E30" s="539"/>
      <c r="F30" s="500"/>
      <c r="G30" s="515"/>
    </row>
    <row r="31" customFormat="false" ht="39" hidden="false" customHeight="false" outlineLevel="0" collapsed="false">
      <c r="B31" s="521" t="s">
        <v>354</v>
      </c>
      <c r="C31" s="522" t="s">
        <v>378</v>
      </c>
      <c r="D31" s="541" t="n">
        <v>0.5</v>
      </c>
      <c r="E31" s="542"/>
      <c r="F31" s="500"/>
      <c r="G31" s="515"/>
    </row>
    <row r="32" customFormat="false" ht="15" hidden="false" customHeight="true" outlineLevel="0" collapsed="false">
      <c r="B32" s="510" t="s">
        <v>379</v>
      </c>
      <c r="C32" s="511" t="s">
        <v>380</v>
      </c>
      <c r="D32" s="536"/>
      <c r="E32" s="537" t="n">
        <v>2</v>
      </c>
      <c r="F32" s="514"/>
      <c r="G32" s="543" t="n">
        <f aca="false">IF(F33="ü",D33,IF(F34="ü",D34,0))</f>
        <v>0</v>
      </c>
    </row>
    <row r="33" customFormat="false" ht="15" hidden="false" customHeight="true" outlineLevel="0" collapsed="false">
      <c r="B33" s="516" t="s">
        <v>350</v>
      </c>
      <c r="C33" s="517" t="s">
        <v>381</v>
      </c>
      <c r="D33" s="540" t="n">
        <v>2</v>
      </c>
      <c r="E33" s="539"/>
      <c r="F33" s="500"/>
      <c r="G33" s="543"/>
    </row>
    <row r="34" customFormat="false" ht="15" hidden="false" customHeight="true" outlineLevel="0" collapsed="false">
      <c r="B34" s="521" t="s">
        <v>352</v>
      </c>
      <c r="C34" s="522" t="s">
        <v>382</v>
      </c>
      <c r="D34" s="541" t="n">
        <v>0.5</v>
      </c>
      <c r="E34" s="542"/>
      <c r="F34" s="500"/>
      <c r="G34" s="543"/>
      <c r="H34" s="527"/>
    </row>
    <row r="35" customFormat="false" ht="14.25" hidden="false" customHeight="false" outlineLevel="0" collapsed="false">
      <c r="B35" s="510" t="s">
        <v>383</v>
      </c>
      <c r="C35" s="511" t="s">
        <v>384</v>
      </c>
      <c r="D35" s="536"/>
      <c r="E35" s="537" t="n">
        <v>2</v>
      </c>
      <c r="F35" s="514"/>
      <c r="G35" s="515" t="n">
        <f aca="false">SUM(IF(F36="ü",D36,0),IF(F37="ü",D37,0),IF(F38="ü",D38,0))</f>
        <v>0</v>
      </c>
      <c r="H35" s="527"/>
    </row>
    <row r="36" customFormat="false" ht="25.5" hidden="false" customHeight="false" outlineLevel="0" collapsed="false">
      <c r="B36" s="516" t="s">
        <v>350</v>
      </c>
      <c r="C36" s="526" t="s">
        <v>385</v>
      </c>
      <c r="D36" s="538" t="n">
        <v>1</v>
      </c>
      <c r="E36" s="539"/>
      <c r="F36" s="500"/>
      <c r="G36" s="515"/>
      <c r="H36" s="527"/>
    </row>
    <row r="37" customFormat="false" ht="15" hidden="false" customHeight="false" outlineLevel="0" collapsed="false">
      <c r="B37" s="516" t="s">
        <v>352</v>
      </c>
      <c r="C37" s="517" t="s">
        <v>386</v>
      </c>
      <c r="D37" s="540" t="n">
        <v>0.5</v>
      </c>
      <c r="E37" s="539"/>
      <c r="F37" s="500"/>
      <c r="G37" s="515"/>
      <c r="H37" s="527"/>
    </row>
    <row r="38" customFormat="false" ht="15" hidden="false" customHeight="false" outlineLevel="0" collapsed="false">
      <c r="B38" s="521" t="s">
        <v>354</v>
      </c>
      <c r="C38" s="522" t="s">
        <v>387</v>
      </c>
      <c r="D38" s="541" t="n">
        <v>0.5</v>
      </c>
      <c r="E38" s="542"/>
      <c r="F38" s="500"/>
      <c r="G38" s="515"/>
      <c r="H38" s="527"/>
    </row>
    <row r="39" customFormat="false" ht="14.25" hidden="false" customHeight="false" outlineLevel="0" collapsed="false">
      <c r="B39" s="510" t="s">
        <v>388</v>
      </c>
      <c r="C39" s="511" t="s">
        <v>389</v>
      </c>
      <c r="D39" s="536"/>
      <c r="E39" s="537" t="n">
        <v>1.5</v>
      </c>
      <c r="F39" s="514"/>
      <c r="G39" s="515" t="n">
        <f aca="false">IF(F40="ü",D40,IF(F41="ü",D41,0))</f>
        <v>0</v>
      </c>
      <c r="H39" s="527"/>
    </row>
    <row r="40" customFormat="false" ht="25.5" hidden="false" customHeight="false" outlineLevel="0" collapsed="false">
      <c r="B40" s="516" t="s">
        <v>350</v>
      </c>
      <c r="C40" s="517" t="s">
        <v>390</v>
      </c>
      <c r="D40" s="540" t="n">
        <v>1.5</v>
      </c>
      <c r="E40" s="539"/>
      <c r="F40" s="500"/>
      <c r="G40" s="515"/>
      <c r="H40" s="527"/>
    </row>
    <row r="41" customFormat="false" ht="15" hidden="false" customHeight="false" outlineLevel="0" collapsed="false">
      <c r="B41" s="521" t="s">
        <v>352</v>
      </c>
      <c r="C41" s="522" t="s">
        <v>391</v>
      </c>
      <c r="D41" s="541" t="n">
        <v>0.75</v>
      </c>
      <c r="E41" s="542"/>
      <c r="F41" s="500"/>
      <c r="G41" s="515"/>
      <c r="H41" s="527"/>
    </row>
    <row r="42" customFormat="false" ht="28.5" hidden="false" customHeight="false" outlineLevel="0" collapsed="false">
      <c r="B42" s="510" t="s">
        <v>392</v>
      </c>
      <c r="C42" s="511" t="s">
        <v>393</v>
      </c>
      <c r="D42" s="536"/>
      <c r="E42" s="537" t="n">
        <v>1.5</v>
      </c>
      <c r="F42" s="514"/>
      <c r="G42" s="515" t="n">
        <f aca="false">IF(F43="ü",D43,IF(F44="ü",D44,IF(F45="ü",D45,0)))</f>
        <v>0</v>
      </c>
      <c r="H42" s="527"/>
    </row>
    <row r="43" customFormat="false" ht="15" hidden="false" customHeight="false" outlineLevel="0" collapsed="false">
      <c r="B43" s="525" t="s">
        <v>350</v>
      </c>
      <c r="C43" s="526" t="s">
        <v>394</v>
      </c>
      <c r="D43" s="538" t="n">
        <v>1.5</v>
      </c>
      <c r="E43" s="544"/>
      <c r="F43" s="500"/>
      <c r="G43" s="515"/>
      <c r="H43" s="527"/>
    </row>
    <row r="44" customFormat="false" ht="15" hidden="false" customHeight="false" outlineLevel="0" collapsed="false">
      <c r="B44" s="516" t="s">
        <v>352</v>
      </c>
      <c r="C44" s="517" t="s">
        <v>395</v>
      </c>
      <c r="D44" s="540" t="n">
        <v>1</v>
      </c>
      <c r="E44" s="539"/>
      <c r="F44" s="500"/>
      <c r="G44" s="515"/>
      <c r="H44" s="527"/>
    </row>
    <row r="45" customFormat="false" ht="15" hidden="false" customHeight="false" outlineLevel="0" collapsed="false">
      <c r="B45" s="521" t="s">
        <v>354</v>
      </c>
      <c r="C45" s="522" t="s">
        <v>396</v>
      </c>
      <c r="D45" s="541" t="n">
        <v>0.5</v>
      </c>
      <c r="E45" s="542"/>
      <c r="F45" s="500"/>
      <c r="G45" s="515"/>
      <c r="H45" s="527"/>
    </row>
    <row r="46" customFormat="false" ht="28.5" hidden="false" customHeight="false" outlineLevel="0" collapsed="false">
      <c r="B46" s="510" t="s">
        <v>397</v>
      </c>
      <c r="C46" s="511" t="s">
        <v>398</v>
      </c>
      <c r="D46" s="536"/>
      <c r="E46" s="537" t="n">
        <v>1</v>
      </c>
      <c r="F46" s="514"/>
      <c r="G46" s="545" t="n">
        <f aca="false">IF(F47="ü",D47,0)</f>
        <v>0</v>
      </c>
      <c r="H46" s="527"/>
    </row>
    <row r="47" customFormat="false" ht="39" hidden="false" customHeight="false" outlineLevel="0" collapsed="false">
      <c r="B47" s="546" t="s">
        <v>350</v>
      </c>
      <c r="C47" s="547" t="s">
        <v>399</v>
      </c>
      <c r="D47" s="548" t="n">
        <v>1</v>
      </c>
      <c r="E47" s="549"/>
      <c r="F47" s="500"/>
      <c r="G47" s="545"/>
      <c r="H47" s="527"/>
    </row>
    <row r="48" customFormat="false" ht="14.25" hidden="false" customHeight="false" outlineLevel="0" collapsed="false">
      <c r="B48" s="492"/>
      <c r="C48" s="530" t="s">
        <v>372</v>
      </c>
      <c r="D48" s="550" t="n">
        <v>10</v>
      </c>
      <c r="E48" s="550"/>
      <c r="F48" s="551" t="n">
        <f aca="false">SUM(G28:G47)</f>
        <v>0</v>
      </c>
      <c r="G48" s="551"/>
      <c r="H48" s="527"/>
    </row>
    <row r="49" customFormat="false" ht="15" hidden="false" customHeight="false" outlineLevel="0" collapsed="false">
      <c r="B49" s="552"/>
      <c r="C49" s="553"/>
      <c r="D49" s="533"/>
      <c r="E49" s="533"/>
      <c r="F49" s="554"/>
      <c r="G49" s="497"/>
      <c r="H49" s="527"/>
    </row>
    <row r="50" customFormat="false" ht="15" hidden="false" customHeight="false" outlineLevel="0" collapsed="false">
      <c r="B50" s="552"/>
      <c r="C50" s="553"/>
      <c r="D50" s="533"/>
      <c r="E50" s="533"/>
      <c r="F50" s="554"/>
      <c r="G50" s="497"/>
      <c r="H50" s="527"/>
    </row>
    <row r="51" customFormat="false" ht="14.25" hidden="false" customHeight="true" outlineLevel="0" collapsed="false">
      <c r="B51" s="498" t="s">
        <v>182</v>
      </c>
      <c r="C51" s="499" t="s">
        <v>400</v>
      </c>
      <c r="D51" s="507" t="s">
        <v>342</v>
      </c>
      <c r="E51" s="507"/>
      <c r="F51" s="507" t="s">
        <v>343</v>
      </c>
      <c r="G51" s="507"/>
      <c r="H51" s="527"/>
    </row>
    <row r="52" customFormat="false" ht="14.25" hidden="false" customHeight="false" outlineLevel="0" collapsed="false">
      <c r="B52" s="498"/>
      <c r="C52" s="499"/>
      <c r="D52" s="508" t="s">
        <v>344</v>
      </c>
      <c r="E52" s="509" t="s">
        <v>345</v>
      </c>
      <c r="F52" s="508" t="s">
        <v>346</v>
      </c>
      <c r="G52" s="509" t="s">
        <v>347</v>
      </c>
      <c r="H52" s="527"/>
    </row>
    <row r="53" customFormat="false" ht="14.25" hidden="false" customHeight="false" outlineLevel="0" collapsed="false">
      <c r="B53" s="555" t="s">
        <v>401</v>
      </c>
      <c r="C53" s="556" t="s">
        <v>402</v>
      </c>
      <c r="D53" s="557"/>
      <c r="E53" s="558" t="n">
        <v>6</v>
      </c>
      <c r="F53" s="559" t="n">
        <f aca="false">SUM(G54:G66)</f>
        <v>0</v>
      </c>
      <c r="G53" s="559"/>
      <c r="H53" s="527"/>
    </row>
    <row r="54" customFormat="false" ht="14.25" hidden="false" customHeight="false" outlineLevel="0" collapsed="false">
      <c r="B54" s="510" t="s">
        <v>403</v>
      </c>
      <c r="C54" s="511" t="s">
        <v>404</v>
      </c>
      <c r="D54" s="536"/>
      <c r="E54" s="537" t="n">
        <v>1.5</v>
      </c>
      <c r="F54" s="514"/>
      <c r="G54" s="545" t="n">
        <f aca="false">IF(F55="ü",D55,0)</f>
        <v>0</v>
      </c>
      <c r="H54" s="527"/>
    </row>
    <row r="55" customFormat="false" ht="25.5" hidden="false" customHeight="false" outlineLevel="0" collapsed="false">
      <c r="B55" s="560" t="s">
        <v>350</v>
      </c>
      <c r="C55" s="553" t="s">
        <v>405</v>
      </c>
      <c r="D55" s="561" t="n">
        <v>1.5</v>
      </c>
      <c r="E55" s="562"/>
      <c r="F55" s="500"/>
      <c r="G55" s="545"/>
      <c r="H55" s="527"/>
    </row>
    <row r="56" customFormat="false" ht="14.25" hidden="false" customHeight="false" outlineLevel="0" collapsed="false">
      <c r="B56" s="510" t="s">
        <v>406</v>
      </c>
      <c r="C56" s="511" t="s">
        <v>407</v>
      </c>
      <c r="D56" s="536"/>
      <c r="E56" s="537" t="n">
        <v>1.5</v>
      </c>
      <c r="F56" s="514"/>
      <c r="G56" s="515" t="n">
        <f aca="false">IF(F57="ü",D57,IF(F58="ü",D58,0))</f>
        <v>0</v>
      </c>
      <c r="H56" s="527"/>
    </row>
    <row r="57" customFormat="false" ht="15" hidden="false" customHeight="false" outlineLevel="0" collapsed="false">
      <c r="B57" s="525" t="s">
        <v>350</v>
      </c>
      <c r="C57" s="517" t="s">
        <v>408</v>
      </c>
      <c r="D57" s="540" t="n">
        <v>1.5</v>
      </c>
      <c r="E57" s="539"/>
      <c r="F57" s="500"/>
      <c r="G57" s="515"/>
      <c r="H57" s="527"/>
    </row>
    <row r="58" customFormat="false" ht="15" hidden="false" customHeight="false" outlineLevel="0" collapsed="false">
      <c r="B58" s="521" t="s">
        <v>352</v>
      </c>
      <c r="C58" s="522" t="s">
        <v>409</v>
      </c>
      <c r="D58" s="541" t="n">
        <v>1</v>
      </c>
      <c r="E58" s="542"/>
      <c r="F58" s="500"/>
      <c r="G58" s="515"/>
      <c r="H58" s="527"/>
    </row>
    <row r="59" customFormat="false" ht="14.25" hidden="false" customHeight="false" outlineLevel="0" collapsed="false">
      <c r="B59" s="510" t="s">
        <v>410</v>
      </c>
      <c r="C59" s="511" t="s">
        <v>411</v>
      </c>
      <c r="D59" s="536"/>
      <c r="E59" s="537" t="n">
        <v>1</v>
      </c>
      <c r="F59" s="514"/>
      <c r="G59" s="515" t="n">
        <f aca="false">IF(F60="ü",D60,IF(F61="ü",D61,0))</f>
        <v>0</v>
      </c>
      <c r="H59" s="527"/>
    </row>
    <row r="60" customFormat="false" ht="25.5" hidden="false" customHeight="false" outlineLevel="0" collapsed="false">
      <c r="B60" s="525" t="s">
        <v>350</v>
      </c>
      <c r="C60" s="563" t="s">
        <v>412</v>
      </c>
      <c r="D60" s="540" t="n">
        <v>1</v>
      </c>
      <c r="E60" s="539"/>
      <c r="F60" s="500"/>
      <c r="G60" s="515"/>
      <c r="H60" s="527"/>
    </row>
    <row r="61" customFormat="false" ht="25.5" hidden="false" customHeight="false" outlineLevel="0" collapsed="false">
      <c r="B61" s="521" t="s">
        <v>352</v>
      </c>
      <c r="C61" s="522" t="s">
        <v>413</v>
      </c>
      <c r="D61" s="541" t="n">
        <v>0.5</v>
      </c>
      <c r="E61" s="542"/>
      <c r="F61" s="500"/>
      <c r="G61" s="515"/>
      <c r="H61" s="527"/>
    </row>
    <row r="62" customFormat="false" ht="28.5" hidden="false" customHeight="false" outlineLevel="0" collapsed="false">
      <c r="B62" s="510" t="s">
        <v>414</v>
      </c>
      <c r="C62" s="511" t="s">
        <v>415</v>
      </c>
      <c r="D62" s="536"/>
      <c r="E62" s="537" t="n">
        <v>1</v>
      </c>
      <c r="F62" s="514"/>
      <c r="G62" s="545" t="n">
        <f aca="false">IF(F63="ü",D63,0)</f>
        <v>0</v>
      </c>
      <c r="H62" s="527"/>
    </row>
    <row r="63" customFormat="false" ht="15" hidden="false" customHeight="false" outlineLevel="0" collapsed="false">
      <c r="B63" s="560" t="s">
        <v>350</v>
      </c>
      <c r="C63" s="553" t="s">
        <v>416</v>
      </c>
      <c r="D63" s="561" t="n">
        <v>1</v>
      </c>
      <c r="E63" s="562"/>
      <c r="F63" s="500"/>
      <c r="G63" s="545"/>
      <c r="H63" s="527"/>
    </row>
    <row r="64" customFormat="false" ht="14.25" hidden="false" customHeight="false" outlineLevel="0" collapsed="false">
      <c r="B64" s="510" t="s">
        <v>417</v>
      </c>
      <c r="C64" s="511" t="s">
        <v>418</v>
      </c>
      <c r="D64" s="536"/>
      <c r="E64" s="537" t="n">
        <v>1</v>
      </c>
      <c r="F64" s="514"/>
      <c r="G64" s="515" t="str">
        <f aca="false">IF(F65="ü",D65,IF(F66="ü",D66,""))</f>
        <v/>
      </c>
      <c r="H64" s="527"/>
    </row>
    <row r="65" customFormat="false" ht="15" hidden="false" customHeight="false" outlineLevel="0" collapsed="false">
      <c r="B65" s="516" t="s">
        <v>350</v>
      </c>
      <c r="C65" s="517" t="s">
        <v>419</v>
      </c>
      <c r="D65" s="540" t="n">
        <v>1</v>
      </c>
      <c r="E65" s="539"/>
      <c r="F65" s="500"/>
      <c r="G65" s="515"/>
      <c r="H65" s="527"/>
    </row>
    <row r="66" customFormat="false" ht="15" hidden="false" customHeight="false" outlineLevel="0" collapsed="false">
      <c r="B66" s="521" t="s">
        <v>352</v>
      </c>
      <c r="C66" s="522" t="s">
        <v>420</v>
      </c>
      <c r="D66" s="541" t="n">
        <v>0.5</v>
      </c>
      <c r="E66" s="542"/>
      <c r="F66" s="500"/>
      <c r="G66" s="515"/>
    </row>
    <row r="67" customFormat="false" ht="15.75" hidden="false" customHeight="true" outlineLevel="0" collapsed="false">
      <c r="B67" s="555" t="s">
        <v>421</v>
      </c>
      <c r="C67" s="556" t="s">
        <v>422</v>
      </c>
      <c r="D67" s="557"/>
      <c r="E67" s="558" t="n">
        <v>8</v>
      </c>
      <c r="F67" s="559" t="n">
        <f aca="false">SUM(G68:G86)</f>
        <v>0</v>
      </c>
      <c r="G67" s="559"/>
    </row>
    <row r="68" customFormat="false" ht="14.25" hidden="false" customHeight="false" outlineLevel="0" collapsed="false">
      <c r="B68" s="510" t="s">
        <v>423</v>
      </c>
      <c r="C68" s="511" t="s">
        <v>424</v>
      </c>
      <c r="D68" s="536"/>
      <c r="E68" s="537" t="n">
        <v>2</v>
      </c>
      <c r="F68" s="514"/>
      <c r="G68" s="545" t="n">
        <f aca="false">IF(F69="ü",D69,IF(F70="ü",D70,IF(F71="ü",D71,0)))+IF(F72="ü",D72,0)</f>
        <v>0</v>
      </c>
    </row>
    <row r="69" customFormat="false" ht="15" hidden="false" customHeight="false" outlineLevel="0" collapsed="false">
      <c r="B69" s="525" t="s">
        <v>350</v>
      </c>
      <c r="C69" s="526" t="s">
        <v>425</v>
      </c>
      <c r="D69" s="538" t="n">
        <v>1.5</v>
      </c>
      <c r="E69" s="544"/>
      <c r="F69" s="500"/>
      <c r="G69" s="545"/>
    </row>
    <row r="70" customFormat="false" ht="15" hidden="false" customHeight="false" outlineLevel="0" collapsed="false">
      <c r="B70" s="525" t="s">
        <v>352</v>
      </c>
      <c r="C70" s="526" t="s">
        <v>426</v>
      </c>
      <c r="D70" s="538" t="n">
        <v>1</v>
      </c>
      <c r="E70" s="544"/>
      <c r="F70" s="500"/>
      <c r="G70" s="545"/>
    </row>
    <row r="71" customFormat="false" ht="15" hidden="false" customHeight="false" outlineLevel="0" collapsed="false">
      <c r="B71" s="516" t="s">
        <v>354</v>
      </c>
      <c r="C71" s="517" t="s">
        <v>427</v>
      </c>
      <c r="D71" s="538" t="n">
        <v>0.5</v>
      </c>
      <c r="E71" s="544"/>
      <c r="F71" s="500"/>
      <c r="G71" s="545"/>
    </row>
    <row r="72" customFormat="false" ht="15" hidden="false" customHeight="false" outlineLevel="0" collapsed="false">
      <c r="B72" s="521" t="s">
        <v>428</v>
      </c>
      <c r="C72" s="522" t="s">
        <v>429</v>
      </c>
      <c r="D72" s="541" t="n">
        <v>0.5</v>
      </c>
      <c r="E72" s="542"/>
      <c r="F72" s="500"/>
      <c r="G72" s="545"/>
    </row>
    <row r="73" customFormat="false" ht="14.25" hidden="false" customHeight="false" outlineLevel="0" collapsed="false">
      <c r="B73" s="510" t="s">
        <v>430</v>
      </c>
      <c r="C73" s="511" t="s">
        <v>431</v>
      </c>
      <c r="D73" s="536"/>
      <c r="E73" s="537" t="n">
        <v>2.5</v>
      </c>
      <c r="F73" s="514"/>
      <c r="G73" s="545" t="n">
        <f aca="false">IF(F74="ü",D74,IF(F75="ü",D75,IF(F76="ü",D76,IF(F77="ü",D77,0))))+IF(F78="ü",D78,0)+IF(F79="ü",D79,0)</f>
        <v>0</v>
      </c>
    </row>
    <row r="74" customFormat="false" ht="15" hidden="false" customHeight="false" outlineLevel="0" collapsed="false">
      <c r="B74" s="525" t="s">
        <v>350</v>
      </c>
      <c r="C74" s="517" t="s">
        <v>432</v>
      </c>
      <c r="D74" s="538" t="n">
        <v>1.5</v>
      </c>
      <c r="E74" s="544"/>
      <c r="F74" s="500"/>
      <c r="G74" s="545"/>
    </row>
    <row r="75" customFormat="false" ht="15" hidden="false" customHeight="false" outlineLevel="0" collapsed="false">
      <c r="B75" s="525" t="s">
        <v>352</v>
      </c>
      <c r="C75" s="517" t="s">
        <v>433</v>
      </c>
      <c r="D75" s="538" t="n">
        <v>1</v>
      </c>
      <c r="E75" s="544"/>
      <c r="F75" s="500"/>
      <c r="G75" s="545"/>
    </row>
    <row r="76" customFormat="false" ht="15" hidden="false" customHeight="false" outlineLevel="0" collapsed="false">
      <c r="B76" s="516" t="s">
        <v>354</v>
      </c>
      <c r="C76" s="517" t="s">
        <v>434</v>
      </c>
      <c r="D76" s="540" t="n">
        <v>0.5</v>
      </c>
      <c r="E76" s="539"/>
      <c r="F76" s="500"/>
      <c r="G76" s="545"/>
    </row>
    <row r="77" customFormat="false" ht="15" hidden="false" customHeight="false" outlineLevel="0" collapsed="false">
      <c r="B77" s="516" t="s">
        <v>428</v>
      </c>
      <c r="C77" s="517" t="s">
        <v>435</v>
      </c>
      <c r="D77" s="540" t="n">
        <v>0.5</v>
      </c>
      <c r="E77" s="539"/>
      <c r="F77" s="500"/>
      <c r="G77" s="545"/>
    </row>
    <row r="78" customFormat="false" ht="15" hidden="false" customHeight="false" outlineLevel="0" collapsed="false">
      <c r="B78" s="521" t="s">
        <v>436</v>
      </c>
      <c r="C78" s="522" t="s">
        <v>437</v>
      </c>
      <c r="D78" s="541" t="n">
        <v>0.5</v>
      </c>
      <c r="E78" s="542"/>
      <c r="F78" s="500"/>
      <c r="G78" s="545"/>
    </row>
    <row r="79" customFormat="false" ht="25.5" hidden="false" customHeight="false" outlineLevel="0" collapsed="false">
      <c r="B79" s="521" t="s">
        <v>438</v>
      </c>
      <c r="C79" s="522" t="s">
        <v>439</v>
      </c>
      <c r="D79" s="541" t="n">
        <v>0.5</v>
      </c>
      <c r="E79" s="542"/>
      <c r="F79" s="500"/>
      <c r="G79" s="545"/>
    </row>
    <row r="80" customFormat="false" ht="14.25" hidden="false" customHeight="false" outlineLevel="0" collapsed="false">
      <c r="B80" s="510" t="s">
        <v>440</v>
      </c>
      <c r="C80" s="511" t="s">
        <v>441</v>
      </c>
      <c r="D80" s="536"/>
      <c r="E80" s="537" t="n">
        <v>1.5</v>
      </c>
      <c r="F80" s="514"/>
      <c r="G80" s="515" t="n">
        <f aca="false">IF(F81="ü",D81,IF(F82="ü",D82,0))+IF(F83="ü",D83,0)</f>
        <v>0</v>
      </c>
    </row>
    <row r="81" customFormat="false" ht="15" hidden="false" customHeight="false" outlineLevel="0" collapsed="false">
      <c r="B81" s="525" t="s">
        <v>350</v>
      </c>
      <c r="C81" s="526" t="s">
        <v>442</v>
      </c>
      <c r="D81" s="538" t="n">
        <v>1</v>
      </c>
      <c r="E81" s="544"/>
      <c r="F81" s="500"/>
      <c r="G81" s="515"/>
    </row>
    <row r="82" customFormat="false" ht="39" hidden="false" customHeight="false" outlineLevel="0" collapsed="false">
      <c r="B82" s="516" t="s">
        <v>352</v>
      </c>
      <c r="C82" s="517" t="s">
        <v>443</v>
      </c>
      <c r="D82" s="540" t="n">
        <v>0.5</v>
      </c>
      <c r="E82" s="539"/>
      <c r="F82" s="500"/>
      <c r="G82" s="515"/>
      <c r="H82" s="527"/>
    </row>
    <row r="83" customFormat="false" ht="25.5" hidden="false" customHeight="false" outlineLevel="0" collapsed="false">
      <c r="B83" s="521" t="s">
        <v>354</v>
      </c>
      <c r="C83" s="522" t="s">
        <v>444</v>
      </c>
      <c r="D83" s="541" t="n">
        <v>0.5</v>
      </c>
      <c r="E83" s="542"/>
      <c r="F83" s="500"/>
      <c r="G83" s="515"/>
      <c r="H83" s="527"/>
    </row>
    <row r="84" customFormat="false" ht="14.25" hidden="false" customHeight="false" outlineLevel="0" collapsed="false">
      <c r="B84" s="510" t="s">
        <v>445</v>
      </c>
      <c r="C84" s="511" t="s">
        <v>446</v>
      </c>
      <c r="D84" s="536"/>
      <c r="E84" s="537" t="n">
        <v>2</v>
      </c>
      <c r="F84" s="514"/>
      <c r="G84" s="515" t="n">
        <f aca="false">SUM(IF(F85="ü",D85,0),IF(F86="ü",D86,0))</f>
        <v>0</v>
      </c>
      <c r="H84" s="527"/>
    </row>
    <row r="85" customFormat="false" ht="15" hidden="false" customHeight="false" outlineLevel="0" collapsed="false">
      <c r="B85" s="525" t="s">
        <v>350</v>
      </c>
      <c r="C85" s="526" t="s">
        <v>447</v>
      </c>
      <c r="D85" s="538" t="n">
        <v>1.5</v>
      </c>
      <c r="E85" s="544"/>
      <c r="F85" s="500"/>
      <c r="G85" s="515"/>
      <c r="H85" s="527"/>
    </row>
    <row r="86" customFormat="false" ht="15" hidden="false" customHeight="false" outlineLevel="0" collapsed="false">
      <c r="B86" s="528" t="s">
        <v>352</v>
      </c>
      <c r="C86" s="529" t="s">
        <v>448</v>
      </c>
      <c r="D86" s="564" t="n">
        <v>0.5</v>
      </c>
      <c r="E86" s="565"/>
      <c r="F86" s="566"/>
      <c r="G86" s="515"/>
      <c r="H86" s="527"/>
    </row>
    <row r="87" customFormat="false" ht="15" hidden="false" customHeight="false" outlineLevel="0" collapsed="false">
      <c r="B87" s="552"/>
      <c r="C87" s="553"/>
      <c r="D87" s="533"/>
      <c r="E87" s="533"/>
      <c r="F87" s="554"/>
      <c r="G87" s="497"/>
      <c r="H87" s="527"/>
    </row>
    <row r="88" customFormat="false" ht="15" hidden="false" customHeight="false" outlineLevel="0" collapsed="false">
      <c r="B88" s="552"/>
      <c r="C88" s="553"/>
      <c r="D88" s="533"/>
      <c r="E88" s="533"/>
      <c r="F88" s="554"/>
      <c r="G88" s="497"/>
      <c r="H88" s="527"/>
    </row>
    <row r="89" customFormat="false" ht="14.25" hidden="false" customHeight="true" outlineLevel="0" collapsed="false">
      <c r="B89" s="498" t="s">
        <v>182</v>
      </c>
      <c r="C89" s="499" t="s">
        <v>449</v>
      </c>
      <c r="D89" s="507" t="s">
        <v>342</v>
      </c>
      <c r="E89" s="507"/>
      <c r="F89" s="507" t="s">
        <v>343</v>
      </c>
      <c r="G89" s="507"/>
      <c r="H89" s="527"/>
    </row>
    <row r="90" customFormat="false" ht="14.25" hidden="false" customHeight="false" outlineLevel="0" collapsed="false">
      <c r="B90" s="498"/>
      <c r="C90" s="499"/>
      <c r="D90" s="508" t="s">
        <v>344</v>
      </c>
      <c r="E90" s="509" t="s">
        <v>345</v>
      </c>
      <c r="F90" s="508" t="s">
        <v>346</v>
      </c>
      <c r="G90" s="509" t="s">
        <v>347</v>
      </c>
      <c r="H90" s="527"/>
    </row>
    <row r="91" customFormat="false" ht="14.25" hidden="false" customHeight="false" outlineLevel="0" collapsed="false">
      <c r="B91" s="555" t="s">
        <v>450</v>
      </c>
      <c r="C91" s="556" t="s">
        <v>451</v>
      </c>
      <c r="D91" s="567"/>
      <c r="E91" s="558" t="n">
        <v>15</v>
      </c>
      <c r="F91" s="559" t="n">
        <f aca="false">F92+F98+F109</f>
        <v>0</v>
      </c>
      <c r="G91" s="559"/>
      <c r="H91" s="527"/>
    </row>
    <row r="92" customFormat="false" ht="15" hidden="false" customHeight="true" outlineLevel="0" collapsed="false">
      <c r="B92" s="510" t="s">
        <v>452</v>
      </c>
      <c r="C92" s="511" t="s">
        <v>453</v>
      </c>
      <c r="D92" s="568"/>
      <c r="E92" s="537" t="n">
        <v>3.5</v>
      </c>
      <c r="F92" s="569" t="n">
        <f aca="false">G93</f>
        <v>0</v>
      </c>
      <c r="G92" s="569"/>
      <c r="H92" s="527"/>
    </row>
    <row r="93" customFormat="false" ht="39" hidden="false" customHeight="false" outlineLevel="0" collapsed="false">
      <c r="B93" s="525" t="s">
        <v>350</v>
      </c>
      <c r="C93" s="526" t="s">
        <v>454</v>
      </c>
      <c r="D93" s="538" t="n">
        <v>3.5</v>
      </c>
      <c r="E93" s="544"/>
      <c r="F93" s="500"/>
      <c r="G93" s="570" t="n">
        <f aca="false">IF(F93="ü",D93,IF(F94="ü",D94,IF(F95="ü",D95,IF(F96="ü",D96,IF(F97="ü",D97,0)))))</f>
        <v>0</v>
      </c>
      <c r="H93" s="527"/>
    </row>
    <row r="94" customFormat="false" ht="39" hidden="false" customHeight="false" outlineLevel="0" collapsed="false">
      <c r="B94" s="516" t="s">
        <v>352</v>
      </c>
      <c r="C94" s="517" t="s">
        <v>455</v>
      </c>
      <c r="D94" s="540" t="n">
        <v>2.5</v>
      </c>
      <c r="E94" s="539"/>
      <c r="F94" s="500"/>
      <c r="G94" s="570"/>
      <c r="H94" s="527"/>
    </row>
    <row r="95" customFormat="false" ht="15" hidden="false" customHeight="true" outlineLevel="0" collapsed="false">
      <c r="B95" s="516" t="s">
        <v>354</v>
      </c>
      <c r="C95" s="517" t="s">
        <v>456</v>
      </c>
      <c r="D95" s="540" t="n">
        <v>2</v>
      </c>
      <c r="E95" s="539"/>
      <c r="F95" s="500"/>
      <c r="G95" s="570"/>
      <c r="H95" s="527"/>
    </row>
    <row r="96" customFormat="false" ht="25.5" hidden="false" customHeight="false" outlineLevel="0" collapsed="false">
      <c r="B96" s="516" t="s">
        <v>428</v>
      </c>
      <c r="C96" s="517" t="s">
        <v>457</v>
      </c>
      <c r="D96" s="540" t="n">
        <v>1.5</v>
      </c>
      <c r="E96" s="539"/>
      <c r="F96" s="500"/>
      <c r="G96" s="570"/>
      <c r="H96" s="527"/>
    </row>
    <row r="97" customFormat="false" ht="15" hidden="false" customHeight="true" outlineLevel="0" collapsed="false">
      <c r="B97" s="521" t="s">
        <v>436</v>
      </c>
      <c r="C97" s="522" t="s">
        <v>458</v>
      </c>
      <c r="D97" s="541" t="n">
        <v>1</v>
      </c>
      <c r="E97" s="542"/>
      <c r="F97" s="500"/>
      <c r="G97" s="570"/>
      <c r="H97" s="527"/>
    </row>
    <row r="98" customFormat="false" ht="14.25" hidden="false" customHeight="false" outlineLevel="0" collapsed="false">
      <c r="B98" s="571" t="s">
        <v>459</v>
      </c>
      <c r="C98" s="572" t="s">
        <v>460</v>
      </c>
      <c r="D98" s="573"/>
      <c r="E98" s="574" t="n">
        <v>5.5</v>
      </c>
      <c r="F98" s="551" t="n">
        <f aca="false">SUM(G99:G108)</f>
        <v>0</v>
      </c>
      <c r="G98" s="551"/>
    </row>
    <row r="99" customFormat="false" ht="14.25" hidden="false" customHeight="false" outlineLevel="0" collapsed="false">
      <c r="B99" s="575" t="s">
        <v>461</v>
      </c>
      <c r="C99" s="576" t="s">
        <v>462</v>
      </c>
      <c r="D99" s="577"/>
      <c r="E99" s="578" t="n">
        <v>2</v>
      </c>
      <c r="F99" s="579"/>
      <c r="G99" s="580" t="n">
        <f aca="false">IF(F100="ü",D100,IF(F101="ü",D101,IF(F102="ü",D102,0)))</f>
        <v>0</v>
      </c>
    </row>
    <row r="100" customFormat="false" ht="15" hidden="false" customHeight="false" outlineLevel="0" collapsed="false">
      <c r="B100" s="525" t="s">
        <v>350</v>
      </c>
      <c r="C100" s="526" t="s">
        <v>463</v>
      </c>
      <c r="D100" s="538" t="n">
        <v>2</v>
      </c>
      <c r="E100" s="544"/>
      <c r="F100" s="500"/>
      <c r="G100" s="580"/>
    </row>
    <row r="101" customFormat="false" ht="15" hidden="false" customHeight="false" outlineLevel="0" collapsed="false">
      <c r="B101" s="516" t="s">
        <v>352</v>
      </c>
      <c r="C101" s="553" t="s">
        <v>464</v>
      </c>
      <c r="D101" s="540" t="n">
        <v>1.5</v>
      </c>
      <c r="E101" s="539"/>
      <c r="F101" s="500"/>
      <c r="G101" s="580"/>
    </row>
    <row r="102" customFormat="false" ht="15" hidden="false" customHeight="false" outlineLevel="0" collapsed="false">
      <c r="B102" s="521" t="s">
        <v>354</v>
      </c>
      <c r="C102" s="522" t="s">
        <v>465</v>
      </c>
      <c r="D102" s="541" t="n">
        <v>1</v>
      </c>
      <c r="E102" s="542"/>
      <c r="F102" s="500"/>
      <c r="G102" s="580"/>
    </row>
    <row r="103" customFormat="false" ht="14.25" hidden="false" customHeight="false" outlineLevel="0" collapsed="false">
      <c r="B103" s="575" t="s">
        <v>466</v>
      </c>
      <c r="C103" s="576" t="s">
        <v>467</v>
      </c>
      <c r="D103" s="577"/>
      <c r="E103" s="578" t="n">
        <v>2</v>
      </c>
      <c r="F103" s="579"/>
      <c r="G103" s="581" t="n">
        <f aca="false">IF(F104="ü",D104,IF(F105="ü",D105,0))</f>
        <v>0</v>
      </c>
    </row>
    <row r="104" customFormat="false" ht="15" hidden="false" customHeight="false" outlineLevel="0" collapsed="false">
      <c r="B104" s="516" t="s">
        <v>350</v>
      </c>
      <c r="C104" s="517" t="s">
        <v>468</v>
      </c>
      <c r="D104" s="540" t="n">
        <v>2</v>
      </c>
      <c r="E104" s="539"/>
      <c r="F104" s="500"/>
      <c r="G104" s="581"/>
    </row>
    <row r="105" customFormat="false" ht="15" hidden="false" customHeight="false" outlineLevel="0" collapsed="false">
      <c r="B105" s="528" t="s">
        <v>352</v>
      </c>
      <c r="C105" s="547" t="s">
        <v>469</v>
      </c>
      <c r="D105" s="564" t="n">
        <v>1</v>
      </c>
      <c r="E105" s="565"/>
      <c r="F105" s="500"/>
      <c r="G105" s="581"/>
    </row>
    <row r="106" customFormat="false" ht="28.5" hidden="false" customHeight="false" outlineLevel="0" collapsed="false">
      <c r="B106" s="582" t="s">
        <v>470</v>
      </c>
      <c r="C106" s="583" t="s">
        <v>471</v>
      </c>
      <c r="D106" s="584"/>
      <c r="E106" s="585" t="n">
        <v>1.5</v>
      </c>
      <c r="F106" s="579"/>
      <c r="G106" s="581" t="n">
        <f aca="false">IF(F107="ü",D107,IF(F108="ü",D108,0))</f>
        <v>0</v>
      </c>
    </row>
    <row r="107" customFormat="false" ht="25.5" hidden="false" customHeight="false" outlineLevel="0" collapsed="false">
      <c r="B107" s="516" t="s">
        <v>350</v>
      </c>
      <c r="C107" s="517" t="s">
        <v>472</v>
      </c>
      <c r="D107" s="540" t="n">
        <v>1.5</v>
      </c>
      <c r="E107" s="539"/>
      <c r="F107" s="500"/>
      <c r="G107" s="581"/>
    </row>
    <row r="108" customFormat="false" ht="15" hidden="false" customHeight="false" outlineLevel="0" collapsed="false">
      <c r="B108" s="528" t="s">
        <v>352</v>
      </c>
      <c r="C108" s="529" t="s">
        <v>473</v>
      </c>
      <c r="D108" s="564" t="n">
        <v>1</v>
      </c>
      <c r="E108" s="565"/>
      <c r="F108" s="500"/>
      <c r="G108" s="581"/>
    </row>
    <row r="109" customFormat="false" ht="14.25" hidden="false" customHeight="false" outlineLevel="0" collapsed="false">
      <c r="B109" s="571" t="s">
        <v>474</v>
      </c>
      <c r="C109" s="572" t="s">
        <v>475</v>
      </c>
      <c r="D109" s="573"/>
      <c r="E109" s="574" t="n">
        <v>6</v>
      </c>
      <c r="F109" s="551" t="n">
        <f aca="false">SUM(G110:G120)</f>
        <v>0</v>
      </c>
      <c r="G109" s="551"/>
    </row>
    <row r="110" customFormat="false" ht="14.25" hidden="false" customHeight="false" outlineLevel="0" collapsed="false">
      <c r="B110" s="575" t="s">
        <v>476</v>
      </c>
      <c r="C110" s="576" t="s">
        <v>462</v>
      </c>
      <c r="D110" s="577"/>
      <c r="E110" s="578" t="n">
        <v>2</v>
      </c>
      <c r="F110" s="579"/>
      <c r="G110" s="580" t="n">
        <f aca="false">IF(F111="ü",D111,IF(F112="ü",D112,IF(F113="ü",D113,0)))</f>
        <v>0</v>
      </c>
    </row>
    <row r="111" customFormat="false" ht="39" hidden="false" customHeight="false" outlineLevel="0" collapsed="false">
      <c r="B111" s="516" t="s">
        <v>350</v>
      </c>
      <c r="C111" s="517" t="s">
        <v>477</v>
      </c>
      <c r="D111" s="540" t="n">
        <v>2</v>
      </c>
      <c r="E111" s="539"/>
      <c r="F111" s="500"/>
      <c r="G111" s="580"/>
    </row>
    <row r="112" customFormat="false" ht="39" hidden="false" customHeight="false" outlineLevel="0" collapsed="false">
      <c r="B112" s="516" t="s">
        <v>352</v>
      </c>
      <c r="C112" s="517" t="s">
        <v>478</v>
      </c>
      <c r="D112" s="540" t="n">
        <v>1.5</v>
      </c>
      <c r="E112" s="539"/>
      <c r="F112" s="500"/>
      <c r="G112" s="580"/>
    </row>
    <row r="113" customFormat="false" ht="25.5" hidden="false" customHeight="false" outlineLevel="0" collapsed="false">
      <c r="B113" s="521" t="s">
        <v>354</v>
      </c>
      <c r="C113" s="522" t="s">
        <v>479</v>
      </c>
      <c r="D113" s="541" t="n">
        <v>1</v>
      </c>
      <c r="E113" s="542"/>
      <c r="F113" s="500"/>
      <c r="G113" s="580"/>
    </row>
    <row r="114" customFormat="false" ht="14.25" hidden="false" customHeight="false" outlineLevel="0" collapsed="false">
      <c r="B114" s="575" t="s">
        <v>480</v>
      </c>
      <c r="C114" s="576" t="s">
        <v>467</v>
      </c>
      <c r="D114" s="577"/>
      <c r="E114" s="578" t="n">
        <v>2</v>
      </c>
      <c r="F114" s="579"/>
      <c r="G114" s="580" t="n">
        <f aca="false">IF(F115="ü",D115,IF(F116="ü",D116,IF(F117="ü",D117,0)))</f>
        <v>0</v>
      </c>
    </row>
    <row r="115" customFormat="false" ht="25.5" hidden="false" customHeight="false" outlineLevel="0" collapsed="false">
      <c r="B115" s="516" t="s">
        <v>350</v>
      </c>
      <c r="C115" s="517" t="s">
        <v>481</v>
      </c>
      <c r="D115" s="540" t="n">
        <v>2</v>
      </c>
      <c r="E115" s="539"/>
      <c r="F115" s="500"/>
      <c r="G115" s="580"/>
    </row>
    <row r="116" customFormat="false" ht="25.5" hidden="false" customHeight="false" outlineLevel="0" collapsed="false">
      <c r="B116" s="516" t="s">
        <v>352</v>
      </c>
      <c r="C116" s="517" t="s">
        <v>482</v>
      </c>
      <c r="D116" s="540" t="n">
        <v>1.5</v>
      </c>
      <c r="E116" s="539"/>
      <c r="F116" s="500"/>
      <c r="G116" s="580"/>
    </row>
    <row r="117" customFormat="false" ht="15" hidden="false" customHeight="false" outlineLevel="0" collapsed="false">
      <c r="B117" s="521" t="s">
        <v>354</v>
      </c>
      <c r="C117" s="522" t="s">
        <v>473</v>
      </c>
      <c r="D117" s="541" t="n">
        <v>0.5</v>
      </c>
      <c r="E117" s="542"/>
      <c r="F117" s="500"/>
      <c r="G117" s="580"/>
    </row>
    <row r="118" customFormat="false" ht="14.25" hidden="false" customHeight="false" outlineLevel="0" collapsed="false">
      <c r="B118" s="575" t="s">
        <v>483</v>
      </c>
      <c r="C118" s="576" t="s">
        <v>484</v>
      </c>
      <c r="D118" s="577"/>
      <c r="E118" s="578" t="n">
        <v>2</v>
      </c>
      <c r="F118" s="579"/>
      <c r="G118" s="580" t="n">
        <f aca="false">IF(D3="ü",E118,IF(F119="ü",D119,IF(F120="ü",D120,0)))</f>
        <v>0</v>
      </c>
    </row>
    <row r="119" customFormat="false" ht="15" hidden="false" customHeight="false" outlineLevel="0" collapsed="false">
      <c r="B119" s="516" t="s">
        <v>350</v>
      </c>
      <c r="C119" s="517" t="s">
        <v>485</v>
      </c>
      <c r="D119" s="540" t="n">
        <v>2</v>
      </c>
      <c r="E119" s="539"/>
      <c r="F119" s="500"/>
      <c r="G119" s="580"/>
    </row>
    <row r="120" customFormat="false" ht="15" hidden="false" customHeight="false" outlineLevel="0" collapsed="false">
      <c r="B120" s="528" t="s">
        <v>352</v>
      </c>
      <c r="C120" s="529" t="s">
        <v>486</v>
      </c>
      <c r="D120" s="564" t="n">
        <v>1</v>
      </c>
      <c r="E120" s="565"/>
      <c r="F120" s="566"/>
      <c r="G120" s="580"/>
    </row>
    <row r="121" customFormat="false" ht="15" hidden="false" customHeight="false" outlineLevel="0" collapsed="false">
      <c r="B121" s="552"/>
      <c r="C121" s="553"/>
      <c r="D121" s="533"/>
      <c r="E121" s="533"/>
      <c r="F121" s="554"/>
      <c r="G121" s="497"/>
    </row>
    <row r="122" customFormat="false" ht="15" hidden="false" customHeight="false" outlineLevel="0" collapsed="false">
      <c r="B122" s="552"/>
      <c r="C122" s="553"/>
      <c r="D122" s="533"/>
      <c r="E122" s="533"/>
      <c r="F122" s="554"/>
      <c r="G122" s="497"/>
    </row>
    <row r="123" customFormat="false" ht="14.25" hidden="false" customHeight="true" outlineLevel="0" collapsed="false">
      <c r="B123" s="498" t="s">
        <v>182</v>
      </c>
      <c r="C123" s="499" t="s">
        <v>449</v>
      </c>
      <c r="D123" s="507" t="s">
        <v>342</v>
      </c>
      <c r="E123" s="507"/>
      <c r="F123" s="535" t="s">
        <v>343</v>
      </c>
      <c r="G123" s="535"/>
    </row>
    <row r="124" customFormat="false" ht="14.25" hidden="false" customHeight="false" outlineLevel="0" collapsed="false">
      <c r="B124" s="498"/>
      <c r="C124" s="499"/>
      <c r="D124" s="508" t="s">
        <v>344</v>
      </c>
      <c r="E124" s="509" t="s">
        <v>345</v>
      </c>
      <c r="F124" s="508" t="s">
        <v>346</v>
      </c>
      <c r="G124" s="509" t="s">
        <v>347</v>
      </c>
    </row>
    <row r="125" customFormat="false" ht="14.25" hidden="false" customHeight="false" outlineLevel="0" collapsed="false">
      <c r="B125" s="555" t="s">
        <v>487</v>
      </c>
      <c r="C125" s="556" t="s">
        <v>488</v>
      </c>
      <c r="D125" s="586"/>
      <c r="E125" s="558" t="n">
        <v>4</v>
      </c>
      <c r="F125" s="559" t="n">
        <f aca="false">SUM(G126:G134)</f>
        <v>0</v>
      </c>
      <c r="G125" s="559"/>
    </row>
    <row r="126" customFormat="false" ht="14.25" hidden="false" customHeight="false" outlineLevel="0" collapsed="false">
      <c r="B126" s="510" t="s">
        <v>489</v>
      </c>
      <c r="C126" s="511" t="s">
        <v>490</v>
      </c>
      <c r="D126" s="536"/>
      <c r="E126" s="537" t="n">
        <v>2</v>
      </c>
      <c r="F126" s="514"/>
      <c r="G126" s="515" t="n">
        <f aca="false">IF(F127="ü",D127,IF(F128="ü",D128,"0"))+IF(F129="ü",D129,0)</f>
        <v>0</v>
      </c>
    </row>
    <row r="127" customFormat="false" ht="25.5" hidden="false" customHeight="false" outlineLevel="0" collapsed="false">
      <c r="B127" s="516" t="s">
        <v>350</v>
      </c>
      <c r="C127" s="517" t="s">
        <v>491</v>
      </c>
      <c r="D127" s="540" t="n">
        <v>1</v>
      </c>
      <c r="E127" s="539"/>
      <c r="F127" s="500"/>
      <c r="G127" s="515"/>
    </row>
    <row r="128" customFormat="false" ht="15" hidden="false" customHeight="false" outlineLevel="0" collapsed="false">
      <c r="B128" s="516" t="s">
        <v>352</v>
      </c>
      <c r="C128" s="517" t="s">
        <v>492</v>
      </c>
      <c r="D128" s="540" t="n">
        <v>0.5</v>
      </c>
      <c r="E128" s="539"/>
      <c r="F128" s="500"/>
      <c r="G128" s="515"/>
    </row>
    <row r="129" customFormat="false" ht="15" hidden="false" customHeight="false" outlineLevel="0" collapsed="false">
      <c r="B129" s="521" t="s">
        <v>354</v>
      </c>
      <c r="C129" s="522" t="s">
        <v>493</v>
      </c>
      <c r="D129" s="541" t="n">
        <v>1</v>
      </c>
      <c r="E129" s="542"/>
      <c r="F129" s="500"/>
      <c r="G129" s="515"/>
    </row>
    <row r="130" customFormat="false" ht="14.25" hidden="false" customHeight="false" outlineLevel="0" collapsed="false">
      <c r="B130" s="510" t="s">
        <v>494</v>
      </c>
      <c r="C130" s="511" t="s">
        <v>495</v>
      </c>
      <c r="D130" s="536"/>
      <c r="E130" s="537" t="n">
        <v>2</v>
      </c>
      <c r="F130" s="514"/>
      <c r="G130" s="515" t="n">
        <f aca="false">SUM(IF(F131="ü",D131,0),IF(F132="ü",D132,0),IF(F133="ü",D133,0),IF(F134="ü",D134,0))</f>
        <v>0</v>
      </c>
    </row>
    <row r="131" customFormat="false" ht="15" hidden="false" customHeight="false" outlineLevel="0" collapsed="false">
      <c r="B131" s="516" t="s">
        <v>350</v>
      </c>
      <c r="C131" s="517" t="s">
        <v>496</v>
      </c>
      <c r="D131" s="540" t="n">
        <v>0.5</v>
      </c>
      <c r="E131" s="539"/>
      <c r="F131" s="500"/>
      <c r="G131" s="515"/>
    </row>
    <row r="132" customFormat="false" ht="15" hidden="false" customHeight="false" outlineLevel="0" collapsed="false">
      <c r="B132" s="516" t="s">
        <v>352</v>
      </c>
      <c r="C132" s="517" t="s">
        <v>497</v>
      </c>
      <c r="D132" s="540" t="n">
        <v>0.5</v>
      </c>
      <c r="E132" s="539"/>
      <c r="F132" s="500"/>
      <c r="G132" s="515"/>
    </row>
    <row r="133" customFormat="false" ht="15" hidden="false" customHeight="false" outlineLevel="0" collapsed="false">
      <c r="B133" s="516" t="s">
        <v>354</v>
      </c>
      <c r="C133" s="517" t="s">
        <v>498</v>
      </c>
      <c r="D133" s="540" t="n">
        <v>0.5</v>
      </c>
      <c r="E133" s="539"/>
      <c r="F133" s="500"/>
      <c r="G133" s="515"/>
    </row>
    <row r="134" customFormat="false" ht="25.5" hidden="false" customHeight="false" outlineLevel="0" collapsed="false">
      <c r="B134" s="528" t="s">
        <v>428</v>
      </c>
      <c r="C134" s="529" t="s">
        <v>499</v>
      </c>
      <c r="D134" s="564" t="n">
        <v>0.5</v>
      </c>
      <c r="E134" s="565"/>
      <c r="F134" s="500"/>
      <c r="G134" s="515"/>
    </row>
    <row r="135" customFormat="false" ht="14.25" hidden="false" customHeight="false" outlineLevel="0" collapsed="false">
      <c r="B135" s="555" t="s">
        <v>500</v>
      </c>
      <c r="C135" s="556" t="s">
        <v>501</v>
      </c>
      <c r="D135" s="587"/>
      <c r="E135" s="558" t="n">
        <v>7</v>
      </c>
      <c r="F135" s="559" t="n">
        <f aca="false">SUM(G136:G150)</f>
        <v>0</v>
      </c>
      <c r="G135" s="559"/>
    </row>
    <row r="136" customFormat="false" ht="14.25" hidden="false" customHeight="false" outlineLevel="0" collapsed="false">
      <c r="B136" s="510" t="s">
        <v>502</v>
      </c>
      <c r="C136" s="511" t="s">
        <v>503</v>
      </c>
      <c r="D136" s="536"/>
      <c r="E136" s="537" t="n">
        <v>2</v>
      </c>
      <c r="F136" s="514"/>
      <c r="G136" s="515" t="n">
        <f aca="false">IF(F137="ü",D137,IF(F138="ü",D138,"0"))+IF(F139="ü",D139,0)</f>
        <v>0</v>
      </c>
    </row>
    <row r="137" customFormat="false" ht="15" hidden="false" customHeight="false" outlineLevel="0" collapsed="false">
      <c r="B137" s="516" t="s">
        <v>350</v>
      </c>
      <c r="C137" s="517" t="s">
        <v>504</v>
      </c>
      <c r="D137" s="540" t="n">
        <v>1.5</v>
      </c>
      <c r="E137" s="539"/>
      <c r="F137" s="500"/>
      <c r="G137" s="515"/>
    </row>
    <row r="138" customFormat="false" ht="15" hidden="false" customHeight="false" outlineLevel="0" collapsed="false">
      <c r="B138" s="516" t="s">
        <v>352</v>
      </c>
      <c r="C138" s="517" t="s">
        <v>505</v>
      </c>
      <c r="D138" s="540" t="n">
        <v>1</v>
      </c>
      <c r="E138" s="539"/>
      <c r="F138" s="500"/>
      <c r="G138" s="515"/>
    </row>
    <row r="139" customFormat="false" ht="15" hidden="false" customHeight="false" outlineLevel="0" collapsed="false">
      <c r="B139" s="521" t="s">
        <v>354</v>
      </c>
      <c r="C139" s="522" t="s">
        <v>506</v>
      </c>
      <c r="D139" s="541" t="n">
        <v>0.5</v>
      </c>
      <c r="E139" s="542"/>
      <c r="F139" s="500"/>
      <c r="G139" s="515"/>
    </row>
    <row r="140" customFormat="false" ht="14.25" hidden="false" customHeight="false" outlineLevel="0" collapsed="false">
      <c r="B140" s="510" t="s">
        <v>507</v>
      </c>
      <c r="C140" s="511" t="s">
        <v>508</v>
      </c>
      <c r="D140" s="536"/>
      <c r="E140" s="537" t="n">
        <v>1</v>
      </c>
      <c r="F140" s="514"/>
      <c r="G140" s="545" t="n">
        <f aca="false">IF(F141="ü",D141,0)</f>
        <v>0</v>
      </c>
    </row>
    <row r="141" customFormat="false" ht="15" hidden="false" customHeight="false" outlineLevel="0" collapsed="false">
      <c r="B141" s="560" t="s">
        <v>350</v>
      </c>
      <c r="C141" s="553" t="s">
        <v>509</v>
      </c>
      <c r="D141" s="561" t="n">
        <v>1</v>
      </c>
      <c r="E141" s="562"/>
      <c r="F141" s="500"/>
      <c r="G141" s="545"/>
    </row>
    <row r="142" customFormat="false" ht="14.25" hidden="false" customHeight="false" outlineLevel="0" collapsed="false">
      <c r="B142" s="510" t="s">
        <v>510</v>
      </c>
      <c r="C142" s="511" t="s">
        <v>511</v>
      </c>
      <c r="D142" s="536"/>
      <c r="E142" s="537" t="n">
        <v>2.5</v>
      </c>
      <c r="F142" s="514"/>
      <c r="G142" s="515" t="n">
        <f aca="false">IF(F143="ü",D143,IF(F144="ü",D144,IF(F145="ü",D145,"0")))+IF(F146="ü",D146,0)</f>
        <v>0</v>
      </c>
    </row>
    <row r="143" customFormat="false" ht="15" hidden="false" customHeight="false" outlineLevel="0" collapsed="false">
      <c r="B143" s="525" t="s">
        <v>350</v>
      </c>
      <c r="C143" s="526" t="s">
        <v>512</v>
      </c>
      <c r="D143" s="538" t="n">
        <v>2</v>
      </c>
      <c r="E143" s="544"/>
      <c r="F143" s="500"/>
      <c r="G143" s="515"/>
    </row>
    <row r="144" customFormat="false" ht="15" hidden="false" customHeight="false" outlineLevel="0" collapsed="false">
      <c r="B144" s="516" t="s">
        <v>352</v>
      </c>
      <c r="C144" s="517" t="s">
        <v>513</v>
      </c>
      <c r="D144" s="540" t="n">
        <v>1</v>
      </c>
      <c r="E144" s="539"/>
      <c r="F144" s="500"/>
      <c r="G144" s="515"/>
    </row>
    <row r="145" customFormat="false" ht="25.5" hidden="false" customHeight="false" outlineLevel="0" collapsed="false">
      <c r="B145" s="516" t="s">
        <v>354</v>
      </c>
      <c r="C145" s="517" t="s">
        <v>514</v>
      </c>
      <c r="D145" s="540" t="n">
        <v>0.5</v>
      </c>
      <c r="E145" s="539"/>
      <c r="F145" s="500"/>
      <c r="G145" s="515"/>
    </row>
    <row r="146" customFormat="false" ht="25.5" hidden="false" customHeight="false" outlineLevel="0" collapsed="false">
      <c r="B146" s="521" t="s">
        <v>428</v>
      </c>
      <c r="C146" s="522" t="s">
        <v>515</v>
      </c>
      <c r="D146" s="541" t="n">
        <v>0.5</v>
      </c>
      <c r="E146" s="542"/>
      <c r="F146" s="500"/>
      <c r="G146" s="515"/>
      <c r="H146" s="527"/>
      <c r="I146" s="527"/>
    </row>
    <row r="147" customFormat="false" ht="14.25" hidden="false" customHeight="false" outlineLevel="0" collapsed="false">
      <c r="B147" s="510" t="s">
        <v>516</v>
      </c>
      <c r="C147" s="511" t="s">
        <v>517</v>
      </c>
      <c r="D147" s="536"/>
      <c r="E147" s="537" t="n">
        <v>1.5</v>
      </c>
      <c r="F147" s="514"/>
      <c r="G147" s="515" t="n">
        <f aca="false">IF(D3="ü",E147,SUM(IF(F148="ü",D148,0),IF(F149="ü",D149,0),IF(F150="ü",D150,0)))</f>
        <v>0</v>
      </c>
      <c r="H147" s="527"/>
      <c r="I147" s="527"/>
    </row>
    <row r="148" customFormat="false" ht="15" hidden="false" customHeight="false" outlineLevel="0" collapsed="false">
      <c r="B148" s="525" t="s">
        <v>350</v>
      </c>
      <c r="C148" s="526" t="s">
        <v>518</v>
      </c>
      <c r="D148" s="538" t="n">
        <v>0.5</v>
      </c>
      <c r="E148" s="544"/>
      <c r="F148" s="500"/>
      <c r="G148" s="515"/>
      <c r="H148" s="527"/>
      <c r="I148" s="527"/>
    </row>
    <row r="149" customFormat="false" ht="15" hidden="false" customHeight="false" outlineLevel="0" collapsed="false">
      <c r="B149" s="516" t="s">
        <v>352</v>
      </c>
      <c r="C149" s="517" t="s">
        <v>519</v>
      </c>
      <c r="D149" s="540" t="n">
        <v>0.5</v>
      </c>
      <c r="E149" s="539"/>
      <c r="F149" s="500"/>
      <c r="G149" s="515"/>
      <c r="H149" s="527"/>
      <c r="I149" s="527"/>
    </row>
    <row r="150" customFormat="false" ht="25.5" hidden="false" customHeight="false" outlineLevel="0" collapsed="false">
      <c r="B150" s="528" t="s">
        <v>354</v>
      </c>
      <c r="C150" s="529" t="s">
        <v>520</v>
      </c>
      <c r="D150" s="564" t="n">
        <v>0.5</v>
      </c>
      <c r="E150" s="565"/>
      <c r="F150" s="500"/>
      <c r="G150" s="515"/>
      <c r="H150" s="527"/>
      <c r="I150" s="527"/>
    </row>
    <row r="151" customFormat="false" ht="15" hidden="false" customHeight="false" outlineLevel="0" collapsed="false">
      <c r="B151" s="492"/>
      <c r="C151" s="530" t="s">
        <v>372</v>
      </c>
      <c r="D151" s="588" t="n">
        <v>40</v>
      </c>
      <c r="E151" s="588"/>
      <c r="F151" s="589" t="n">
        <f aca="false">F125+F135+F109+F98+F92+F67+F53</f>
        <v>0</v>
      </c>
      <c r="G151" s="589"/>
      <c r="H151" s="590"/>
      <c r="I151" s="590"/>
    </row>
    <row r="152" customFormat="false" ht="15" hidden="false" customHeight="false" outlineLevel="0" collapsed="false">
      <c r="B152" s="591"/>
      <c r="C152" s="493"/>
      <c r="D152" s="592"/>
      <c r="E152" s="593"/>
      <c r="F152" s="594"/>
      <c r="G152" s="497"/>
      <c r="H152" s="590"/>
      <c r="I152" s="590"/>
    </row>
    <row r="153" customFormat="false" ht="15" hidden="false" customHeight="false" outlineLevel="0" collapsed="false">
      <c r="B153" s="591"/>
      <c r="C153" s="530" t="s">
        <v>337</v>
      </c>
      <c r="D153" s="588" t="n">
        <v>60</v>
      </c>
      <c r="E153" s="588"/>
      <c r="F153" s="589" t="n">
        <f aca="false">F23+F48+F151</f>
        <v>0</v>
      </c>
      <c r="G153" s="589"/>
      <c r="H153" s="590"/>
      <c r="I153" s="590"/>
    </row>
    <row r="154" customFormat="false" ht="15" hidden="false" customHeight="false" outlineLevel="0" collapsed="false">
      <c r="B154" s="595"/>
      <c r="C154" s="596"/>
      <c r="D154" s="491"/>
      <c r="E154" s="491"/>
      <c r="F154" s="491"/>
      <c r="G154" s="597"/>
      <c r="H154" s="491"/>
      <c r="I154" s="491"/>
    </row>
    <row r="155" customFormat="false" ht="14.25" hidden="false" customHeight="true" outlineLevel="0" collapsed="false">
      <c r="B155" s="492"/>
      <c r="C155" s="598" t="s">
        <v>521</v>
      </c>
      <c r="D155" s="598"/>
      <c r="E155" s="598"/>
      <c r="F155" s="598"/>
      <c r="G155" s="598"/>
      <c r="H155" s="491"/>
      <c r="I155" s="491"/>
    </row>
    <row r="156" customFormat="false" ht="15" hidden="false" customHeight="false" outlineLevel="0" collapsed="false">
      <c r="F156" s="2"/>
      <c r="H156" s="2"/>
      <c r="I156" s="2"/>
    </row>
    <row r="157" customFormat="false" ht="15" hidden="false" customHeight="true" outlineLevel="0" collapsed="false">
      <c r="B157" s="599" t="s">
        <v>522</v>
      </c>
      <c r="C157" s="599"/>
      <c r="D157" s="599"/>
      <c r="E157" s="599"/>
      <c r="F157" s="599"/>
      <c r="G157" s="599"/>
      <c r="H157" s="600"/>
    </row>
  </sheetData>
  <mergeCells count="72">
    <mergeCell ref="B1:G1"/>
    <mergeCell ref="B5:B6"/>
    <mergeCell ref="C5:C6"/>
    <mergeCell ref="D5:E5"/>
    <mergeCell ref="F5:G5"/>
    <mergeCell ref="G7:G10"/>
    <mergeCell ref="G11:G13"/>
    <mergeCell ref="G14:G16"/>
    <mergeCell ref="G17:G19"/>
    <mergeCell ref="G20:G22"/>
    <mergeCell ref="D23:E23"/>
    <mergeCell ref="F23:G23"/>
    <mergeCell ref="B26:B27"/>
    <mergeCell ref="C26:C27"/>
    <mergeCell ref="D26:E26"/>
    <mergeCell ref="F26:G26"/>
    <mergeCell ref="G28:G31"/>
    <mergeCell ref="G32:G34"/>
    <mergeCell ref="G35:G38"/>
    <mergeCell ref="G39:G41"/>
    <mergeCell ref="G42:G45"/>
    <mergeCell ref="G46:G47"/>
    <mergeCell ref="D48:E48"/>
    <mergeCell ref="F48:G48"/>
    <mergeCell ref="B51:B52"/>
    <mergeCell ref="C51:C52"/>
    <mergeCell ref="D51:E51"/>
    <mergeCell ref="F51:G51"/>
    <mergeCell ref="F53:G53"/>
    <mergeCell ref="G54:G55"/>
    <mergeCell ref="G56:G58"/>
    <mergeCell ref="G59:G61"/>
    <mergeCell ref="G62:G63"/>
    <mergeCell ref="G64:G66"/>
    <mergeCell ref="F67:G67"/>
    <mergeCell ref="G68:G72"/>
    <mergeCell ref="G73:G79"/>
    <mergeCell ref="G80:G83"/>
    <mergeCell ref="G84:G86"/>
    <mergeCell ref="B89:B90"/>
    <mergeCell ref="C89:C90"/>
    <mergeCell ref="D89:E89"/>
    <mergeCell ref="F89:G89"/>
    <mergeCell ref="F91:G91"/>
    <mergeCell ref="F92:G92"/>
    <mergeCell ref="G93:G97"/>
    <mergeCell ref="F98:G98"/>
    <mergeCell ref="G99:G102"/>
    <mergeCell ref="G103:G105"/>
    <mergeCell ref="G106:G108"/>
    <mergeCell ref="F109:G109"/>
    <mergeCell ref="G110:G113"/>
    <mergeCell ref="G114:G117"/>
    <mergeCell ref="G118:G120"/>
    <mergeCell ref="B123:B124"/>
    <mergeCell ref="C123:C124"/>
    <mergeCell ref="D123:E123"/>
    <mergeCell ref="F123:G123"/>
    <mergeCell ref="F125:G125"/>
    <mergeCell ref="G126:G129"/>
    <mergeCell ref="G130:G134"/>
    <mergeCell ref="F135:G135"/>
    <mergeCell ref="G136:G139"/>
    <mergeCell ref="G140:G141"/>
    <mergeCell ref="G142:G146"/>
    <mergeCell ref="G147:G150"/>
    <mergeCell ref="D151:E151"/>
    <mergeCell ref="F151:G151"/>
    <mergeCell ref="D153:E153"/>
    <mergeCell ref="F153:G153"/>
    <mergeCell ref="C155:G155"/>
    <mergeCell ref="B157:G157"/>
  </mergeCells>
  <conditionalFormatting sqref="G1:G1048576">
    <cfRule type="cellIs" priority="2" operator="equal" aboveAverage="0" equalAverage="0" bottom="0" percent="0" rank="0" text="" dxfId="68">
      <formula>0</formula>
    </cfRule>
  </conditionalFormatting>
  <dataValidations count="1">
    <dataValidation allowBlank="true" errorStyle="stop" operator="between" showDropDown="false" showErrorMessage="true" showInputMessage="true" sqref="D3 F8:F10 F12:F13 F15:F16 F18:F19 F21:F22 F29:F31 F33:F34 F36:F38 F40:F41 F43:F45 F47 F55 F57:F58 F60:F61 F63 F65:F66 F69:F72 F74:F79 F81:F83 F85:F86 F93:F97 F100:F102 F104:F105 F107:F108 F111:F113 F115:F117 F119:F120 F127:F129 F131:F134 F137:F139 F141 F143:F146 F148:F150" type="list">
      <formula1>Tabelas!$A$12</formula1>
      <formula2>0</formula2>
    </dataValidation>
  </dataValidations>
  <printOptions headings="false" gridLines="false" gridLinesSet="true" horizontalCentered="false" verticalCentered="false"/>
  <pageMargins left="0.25" right="0.25" top="0.75" bottom="0.75" header="0.511811023622047" footer="0.511811023622047"/>
  <pageSetup paperSize="9" scale="100" fitToWidth="1" fitToHeight="0" pageOrder="downThenOver" orientation="portrait" blackAndWhite="false" draft="false" cellComments="none" horizontalDpi="300" verticalDpi="300" copies="1"/>
  <headerFooter differentFirst="false" differentOddEven="false">
    <oddHeader/>
    <oddFooter/>
  </headerFooter>
  <rowBreaks count="4" manualBreakCount="4">
    <brk id="24" man="true" max="16383" min="0"/>
    <brk id="49" man="true" max="16383" min="0"/>
    <brk id="87" man="true" max="16383" min="0"/>
    <brk id="121" man="true" max="16383" min="0"/>
  </rowBreaks>
</worksheet>
</file>

<file path=customXml/_rels/item1.xml.rels><?xml version="1.0" encoding="UTF-8"?>
<Relationships xmlns="http://schemas.openxmlformats.org/package/2006/relationships"><Relationship Id="rId1" Type="http://schemas.openxmlformats.org/officeDocument/2006/relationships/customXmlProps" Target="itemProps1.xml"/>
</Relationships>
</file>

<file path=customXml/_rels/item2.xml.rels><?xml version="1.0" encoding="UTF-8"?>
<Relationships xmlns="http://schemas.openxmlformats.org/package/2006/relationships"><Relationship Id="rId1" Type="http://schemas.openxmlformats.org/officeDocument/2006/relationships/customXmlProps" Target="itemProps2.xml"/>
</Relationships>
</file>

<file path=customXml/_rels/item3.xml.rels><?xml version="1.0" encoding="UTF-8"?>
<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E71C1857A8DCF41AD9343DCBFAB3F63" ma:contentTypeVersion="11" ma:contentTypeDescription="Criar um novo documento." ma:contentTypeScope="" ma:versionID="fbe80f8e4e8a12e845c00508b8f428e9">
  <xsd:schema xmlns:xsd="http://www.w3.org/2001/XMLSchema" xmlns:xs="http://www.w3.org/2001/XMLSchema" xmlns:p="http://schemas.microsoft.com/office/2006/metadata/properties" xmlns:ns2="4e8742b0-5516-4837-bd10-10a3b968c38f" xmlns:ns3="e176f3c9-06d7-4684-962f-70ce214ababe" targetNamespace="http://schemas.microsoft.com/office/2006/metadata/properties" ma:root="true" ma:fieldsID="a85e230a8ba45e9fc293914c2b0dace6" ns2:_="" ns3:_="">
    <xsd:import namespace="4e8742b0-5516-4837-bd10-10a3b968c38f"/>
    <xsd:import namespace="e176f3c9-06d7-4684-962f-70ce214abab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8742b0-5516-4837-bd10-10a3b968c3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176f3c9-06d7-4684-962f-70ce214ababe" elementFormDefault="qualified">
    <xsd:import namespace="http://schemas.microsoft.com/office/2006/documentManagement/types"/>
    <xsd:import namespace="http://schemas.microsoft.com/office/infopath/2007/PartnerControls"/>
    <xsd:element name="SharedWithUsers" ma:index="17"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688C232-6B5A-4915-BB9F-630CD96501AE}">
  <ds:schemaRefs>
    <ds:schemaRef ds:uri="http://schemas.microsoft.com/sharepoint/v3/contenttype/forms"/>
  </ds:schemaRefs>
</ds:datastoreItem>
</file>

<file path=customXml/itemProps2.xml><?xml version="1.0" encoding="utf-8"?>
<ds:datastoreItem xmlns:ds="http://schemas.openxmlformats.org/officeDocument/2006/customXml" ds:itemID="{46C8983E-88B6-4AFC-AD27-03888A9DF8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8742b0-5516-4837-bd10-10a3b968c38f"/>
    <ds:schemaRef ds:uri="e176f3c9-06d7-4684-962f-70ce214aba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4A3D43-2EB6-421D-848F-BEBE580568CE}">
  <ds:schemaRefs>
    <ds:schemaRef ds:uri="http://purl.org/dc/elements/1.1/"/>
    <ds:schemaRef ds:uri="e176f3c9-06d7-4684-962f-70ce214ababe"/>
    <ds:schemaRef ds:uri="http://www.w3.org/XML/1998/namespace"/>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4e8742b0-5516-4837-bd10-10a3b968c38f"/>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LibreOffice/7.6.4.1$Windows_X86_64 LibreOffice_project/e19e193f88cd6c0525a17fb7a176ed8e6a3e2aa1</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2019-03-25T15:44:45Z</dcterms:created>
  <dc:creator>LMG</dc:creator>
  <dc:description/>
  <dc:language>en-GB</dc:language>
  <cp:lastModifiedBy>Municipio Águeda</cp:lastModifiedBy>
  <cp:lastPrinted>2021-11-08T16:24:28Z</cp:lastPrinted>
  <dcterms:modified xsi:type="dcterms:W3CDTF">2024-01-16T14:42:20Z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0x0101002E71C1857A8DCF41AD9343DCBFAB3F63</vt:lpwstr>
  </property>
</Properties>
</file>